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geral\Desktop\"/>
    </mc:Choice>
  </mc:AlternateContent>
  <xr:revisionPtr revIDLastSave="0" documentId="8_{6A3F4712-A7AB-43C4-84AD-3ED916DCF8A1}" xr6:coauthVersionLast="47" xr6:coauthVersionMax="47" xr10:uidLastSave="{00000000-0000-0000-0000-000000000000}"/>
  <bookViews>
    <workbookView xWindow="-110" yWindow="-110" windowWidth="19420" windowHeight="11020" tabRatio="782" xr2:uid="{AA0EA514-E4C7-463A-B8B0-FE254D23C9DD}"/>
  </bookViews>
  <sheets>
    <sheet name="Flight Sim" sheetId="1" r:id="rId1"/>
    <sheet name="Venturi" sheetId="16" r:id="rId2"/>
    <sheet name="Prop System 15% FC" sheetId="2" r:id="rId3"/>
    <sheet name="85% Cstar" sheetId="17" r:id="rId4"/>
    <sheet name="Wall Angles Curve Fit" sheetId="5" r:id="rId5"/>
    <sheet name="Injector Pressure Drop_Rec Duct" sheetId="14" r:id="rId6"/>
    <sheet name="Feed Pressure Drop" sheetId="10" r:id="rId7"/>
    <sheet name="Flow Restrictors" sheetId="12" r:id="rId8"/>
    <sheet name="Injector Water Flow Test" sheetId="4" r:id="rId9"/>
    <sheet name="Material Selection Trade Study" sheetId="6" r:id="rId10"/>
    <sheet name="Engine Stress Calculations" sheetId="15" r:id="rId11"/>
  </sheets>
  <externalReferences>
    <externalReference r:id="rId12"/>
    <externalReference r:id="rId13"/>
    <externalReference r:id="rId14"/>
  </externalReferences>
  <definedNames>
    <definedName name="_r">'Prop System 15% FC'!$B$4</definedName>
    <definedName name="Ambient_Pressure">'Flight Sim'!$Q$30</definedName>
    <definedName name="AmbPressure">'Flight Sim'!$Q$29</definedName>
    <definedName name="cpfuel">'Prop System 15% FC'!$B$52</definedName>
    <definedName name="CrossSectionalAreaE">'Flight Sim'!$F$14</definedName>
    <definedName name="CrossSectionalAreaSI">'Flight Sim'!$G$14</definedName>
    <definedName name="DragCoefficient">'Flight Sim'!$F$11</definedName>
    <definedName name="DryMassE">'Flight Sim'!$F$6</definedName>
    <definedName name="DryMassSI">'Flight Sim'!$G$6</definedName>
    <definedName name="ElevationAngleD">'Flight Sim'!$L$3</definedName>
    <definedName name="ElevationAngleR">'Flight Sim'!$M$3</definedName>
    <definedName name="ExhaustVelocityE">'Flight Sim'!$F$24</definedName>
    <definedName name="ExhaustVelocitySI">'Flight Sim'!$G$24</definedName>
    <definedName name="ExitAreaE">'Flight Sim'!$F$26</definedName>
    <definedName name="ExitAreaSI">'Flight Sim'!$G$26</definedName>
    <definedName name="ExitPressureE">'Flight Sim'!$F$25</definedName>
    <definedName name="ExitPressureSI">'Flight Sim'!$G$25</definedName>
    <definedName name="InertMassFraction">'Flight Sim'!#REF!</definedName>
    <definedName name="InertMassPercentage">'Flight Sim'!#REF!</definedName>
    <definedName name="InertMassSI">'Flight Sim'!$G$5</definedName>
    <definedName name="InitialAltitudeE">'Flight Sim'!$L$9</definedName>
    <definedName name="InitialAltitudeSI">'Flight Sim'!$M$9</definedName>
    <definedName name="InitialDownrangeE">'Flight Sim'!$L$7</definedName>
    <definedName name="InitialDownrangeSI">'Flight Sim'!$M$7</definedName>
    <definedName name="InitialVelocityE">'Flight Sim'!$L$8</definedName>
    <definedName name="InitialVelocitySI">'Flight Sim'!$M$8</definedName>
    <definedName name="IntertMassE">'Flight Sim'!$F$5</definedName>
    <definedName name="kfuel">'Prop System 15% FC'!$B$55</definedName>
    <definedName name="Mass_flow_rateSI" localSheetId="0">'Flight Sim'!$D$26</definedName>
    <definedName name="MaxAltitudeE">'Flight Sim'!$L$17</definedName>
    <definedName name="mufuel">'Prop System 15% FC'!$B$53</definedName>
    <definedName name="muwfuel">'Prop System 15% FC'!$B$54</definedName>
    <definedName name="Nozzle_Area_Ratio_ε" localSheetId="0">'Flight Sim'!$C$46</definedName>
    <definedName name="P">'Flight Sim'!#REF!</definedName>
    <definedName name="PayloadMassE" localSheetId="0">'Flight Sim'!$F$4</definedName>
    <definedName name="PayloadMassFraction">'Flight Sim'!#REF!</definedName>
    <definedName name="PayloadMassPercentage">'Flight Sim'!#REF!</definedName>
    <definedName name="PayloadMassSI">'Flight Sim'!$G$4</definedName>
    <definedName name="PitchAngleR">'Flight Sim'!$M$4</definedName>
    <definedName name="PropellantMassFraction">'Flight Sim'!#REF!</definedName>
    <definedName name="PropellantMassPercentage">'Flight Sim'!#REF!</definedName>
    <definedName name="PropellantWeight">'Flight Sim'!$F$7</definedName>
    <definedName name="PropellantWeightE">'Flight Sim'!$F$7</definedName>
    <definedName name="PropellantWeightSI">'Flight Sim'!$G$7</definedName>
    <definedName name="PtichAngleD">'Flight Sim'!$L$4</definedName>
    <definedName name="RadiusE">'Flight Sim'!$F$13</definedName>
    <definedName name="RadiusSI">'Flight Sim'!$G$13</definedName>
    <definedName name="Throat_area" localSheetId="0">'Flight Sim'!$C$39</definedName>
    <definedName name="Thrust">'Flight Sim'!$N$30</definedName>
    <definedName name="ThrustE">'Flight Sim'!$F$3</definedName>
    <definedName name="TimeStep">'Flight Sim'!$G$28</definedName>
    <definedName name="TotalImpulseE">'Flight Sim'!$F$10</definedName>
    <definedName name="TotalImpulseSI">'Flight Sim'!$G$10</definedName>
    <definedName name="TotalWeightE">'Flight Sim'!$F$8</definedName>
    <definedName name="TotalWeightSI">'Flight Sim'!$G$8</definedName>
    <definedName name="wDot">'Prop System 15% FC'!$H$17</definedName>
    <definedName name="wDot_f">'Prop System 15% FC'!$H$19</definedName>
    <definedName name="WeightFlowRate">'Flight Sim'!$F$23</definedName>
    <definedName name="WeightFlowRateE">'Flight Sim'!$F$23</definedName>
    <definedName name="WeightFlowRateSI">'Flight Sim'!$G$23</definedName>
    <definedName name="YawAngleD">'Flight Sim'!$L$5</definedName>
    <definedName name="YawAngleR">'Flight Sim'!$M$5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38" i="2" l="1"/>
  <c r="G114" i="2" l="1"/>
  <c r="J145" i="2"/>
  <c r="J142" i="2"/>
  <c r="E71" i="2" l="1"/>
  <c r="V26" i="16" l="1"/>
  <c r="S26" i="16"/>
  <c r="S27" i="16" s="1"/>
  <c r="V34" i="16"/>
  <c r="S34" i="16"/>
  <c r="V32" i="16"/>
  <c r="S32" i="16"/>
  <c r="V28" i="16"/>
  <c r="S28" i="16"/>
  <c r="V24" i="16"/>
  <c r="S24" i="16"/>
  <c r="S22" i="16"/>
  <c r="V20" i="16"/>
  <c r="V22" i="16" s="1"/>
  <c r="V31" i="16" l="1"/>
  <c r="V27" i="16" s="1"/>
  <c r="W7" i="16" l="1"/>
  <c r="Y7" i="16" l="1"/>
  <c r="J20" i="16"/>
  <c r="I13" i="16" l="1"/>
  <c r="L12" i="16"/>
  <c r="O6" i="16"/>
  <c r="W5" i="16" l="1"/>
  <c r="W9" i="16" s="1"/>
  <c r="W6" i="16" s="1"/>
  <c r="Y5" i="16"/>
  <c r="Y9" i="16" s="1"/>
  <c r="Y6" i="16" s="1"/>
  <c r="J19" i="16"/>
  <c r="J23" i="16" s="1"/>
  <c r="K8" i="16"/>
  <c r="E99" i="2"/>
  <c r="H51" i="2"/>
  <c r="F71" i="2"/>
  <c r="B18" i="15" l="1"/>
  <c r="B19" i="15" s="1"/>
  <c r="B20" i="15" s="1"/>
  <c r="B73" i="14" l="1"/>
  <c r="B13" i="15" l="1"/>
  <c r="B15" i="15" s="1"/>
  <c r="B7" i="15" l="1"/>
  <c r="B8" i="15" s="1"/>
  <c r="I14" i="1" l="1"/>
  <c r="I181" i="2" l="1"/>
  <c r="I182" i="2" s="1"/>
  <c r="I180" i="2"/>
  <c r="I183" i="2" l="1"/>
  <c r="I184" i="2"/>
  <c r="G190" i="2"/>
  <c r="E184" i="2"/>
  <c r="I172" i="2"/>
  <c r="G188" i="2"/>
  <c r="I187" i="2" l="1"/>
  <c r="I188" i="2" s="1"/>
  <c r="I176" i="2"/>
  <c r="I175" i="2"/>
  <c r="I173" i="2"/>
  <c r="G195" i="2"/>
  <c r="G196" i="2" s="1"/>
  <c r="G194" i="2" s="1"/>
  <c r="E190" i="2"/>
  <c r="E191" i="2" s="1"/>
  <c r="B100" i="14"/>
  <c r="I189" i="2" l="1"/>
  <c r="E185" i="2"/>
  <c r="I171" i="2"/>
  <c r="B15" i="12"/>
  <c r="E193" i="2" l="1"/>
  <c r="E194" i="2" s="1"/>
  <c r="B72" i="14"/>
  <c r="B88" i="14" l="1"/>
  <c r="B86" i="14"/>
  <c r="AJ94" i="2" l="1"/>
  <c r="AJ82" i="2"/>
  <c r="B27" i="12"/>
  <c r="B22" i="12"/>
  <c r="B26" i="12" s="1"/>
  <c r="B20" i="12"/>
  <c r="B31" i="12" s="1"/>
  <c r="E128" i="2"/>
  <c r="I122" i="2"/>
  <c r="C105" i="14" l="1"/>
  <c r="B104" i="14"/>
  <c r="C104" i="14" s="1"/>
  <c r="C91" i="14"/>
  <c r="B89" i="14"/>
  <c r="C89" i="14" s="1"/>
  <c r="B87" i="14"/>
  <c r="C87" i="14" s="1"/>
  <c r="B77" i="14"/>
  <c r="C77" i="14" s="1"/>
  <c r="C76" i="14"/>
  <c r="C75" i="14"/>
  <c r="B70" i="14"/>
  <c r="B59" i="14"/>
  <c r="C59" i="14" s="1"/>
  <c r="B58" i="14"/>
  <c r="C58" i="14" s="1"/>
  <c r="B56" i="14"/>
  <c r="B57" i="14" s="1"/>
  <c r="B45" i="14"/>
  <c r="C45" i="14" s="1"/>
  <c r="B44" i="14"/>
  <c r="C44" i="14" s="1"/>
  <c r="B42" i="14"/>
  <c r="B41" i="14"/>
  <c r="B30" i="14"/>
  <c r="C29" i="14"/>
  <c r="C30" i="14" s="1"/>
  <c r="B28" i="14"/>
  <c r="C27" i="14"/>
  <c r="C28" i="14" s="1"/>
  <c r="B17" i="14"/>
  <c r="C16" i="14"/>
  <c r="C17" i="14" s="1"/>
  <c r="B12" i="14"/>
  <c r="C11" i="14"/>
  <c r="C12" i="14" s="1"/>
  <c r="B10" i="14"/>
  <c r="C9" i="14"/>
  <c r="C10" i="14" s="1"/>
  <c r="B7" i="14"/>
  <c r="B38" i="14" s="1"/>
  <c r="C38" i="14" s="1"/>
  <c r="B31" i="14" l="1"/>
  <c r="B36" i="14"/>
  <c r="B43" i="14"/>
  <c r="C88" i="14"/>
  <c r="C96" i="14"/>
  <c r="C86" i="14"/>
  <c r="C100" i="14"/>
  <c r="B106" i="14" s="1"/>
  <c r="B90" i="14"/>
  <c r="C90" i="14" s="1"/>
  <c r="C60" i="14"/>
  <c r="B67" i="14" s="1"/>
  <c r="C67" i="14" s="1"/>
  <c r="C61" i="14"/>
  <c r="C46" i="14"/>
  <c r="B47" i="14"/>
  <c r="C47" i="14" s="1"/>
  <c r="B61" i="14"/>
  <c r="B20" i="14"/>
  <c r="B96" i="14"/>
  <c r="B46" i="14"/>
  <c r="B60" i="14"/>
  <c r="B81" i="14"/>
  <c r="B53" i="14" l="1"/>
  <c r="C53" i="14" s="1"/>
  <c r="B33" i="14"/>
  <c r="B92" i="14"/>
  <c r="B64" i="14"/>
  <c r="B66" i="14"/>
  <c r="C66" i="14" s="1"/>
  <c r="B63" i="14"/>
  <c r="B50" i="14"/>
  <c r="B52" i="14"/>
  <c r="C52" i="14" s="1"/>
  <c r="B49" i="14"/>
  <c r="F56" i="14" l="1"/>
  <c r="F57" i="14" s="1"/>
  <c r="F58" i="14" s="1"/>
  <c r="E57" i="14"/>
  <c r="E58" i="14" s="1"/>
  <c r="E59" i="14" s="1"/>
  <c r="E60" i="14" s="1"/>
  <c r="E61" i="14" s="1"/>
  <c r="F42" i="14"/>
  <c r="F43" i="14" s="1"/>
  <c r="F44" i="14" s="1"/>
  <c r="E43" i="14"/>
  <c r="E44" i="14" s="1"/>
  <c r="E45" i="14" s="1"/>
  <c r="E46" i="14" s="1"/>
  <c r="E47" i="14" s="1"/>
  <c r="B14" i="12"/>
  <c r="B10" i="12"/>
  <c r="B4" i="12"/>
  <c r="AI76" i="2"/>
  <c r="B9" i="12" l="1"/>
  <c r="B16" i="12"/>
  <c r="F59" i="14"/>
  <c r="F45" i="14"/>
  <c r="G141" i="2"/>
  <c r="G142" i="2" s="1"/>
  <c r="G140" i="2" s="1"/>
  <c r="E134" i="2" l="1"/>
  <c r="E135" i="2" s="1"/>
  <c r="I128" i="2"/>
  <c r="I130" i="2" s="1"/>
  <c r="I127" i="2"/>
  <c r="I120" i="2"/>
  <c r="I119" i="2"/>
  <c r="G136" i="2"/>
  <c r="G134" i="2"/>
  <c r="G128" i="2"/>
  <c r="I132" i="2" l="1"/>
  <c r="I134" i="2" s="1"/>
  <c r="I118" i="2"/>
  <c r="E129" i="2"/>
  <c r="I129" i="2"/>
  <c r="E5" i="2"/>
  <c r="I133" i="2" l="1"/>
  <c r="E137" i="2"/>
  <c r="E138" i="2" s="1"/>
  <c r="F6" i="1"/>
  <c r="C13" i="10" l="1"/>
  <c r="B35" i="10" l="1"/>
  <c r="B34" i="10"/>
  <c r="B33" i="10"/>
  <c r="C32" i="10"/>
  <c r="B7" i="10"/>
  <c r="B8" i="10"/>
  <c r="C33" i="10" l="1"/>
  <c r="B42" i="10"/>
  <c r="AI29" i="2"/>
  <c r="E211" i="2" l="1"/>
  <c r="E118" i="2"/>
  <c r="AB69" i="2"/>
  <c r="I85" i="2" l="1"/>
  <c r="I86" i="2"/>
  <c r="F66" i="2"/>
  <c r="AH1" i="1"/>
  <c r="AF1" i="1"/>
  <c r="AD1" i="1"/>
  <c r="Z1" i="1"/>
  <c r="Y4" i="1" s="1"/>
  <c r="Y25" i="1" l="1"/>
  <c r="Y19" i="1"/>
  <c r="Y9" i="1"/>
  <c r="Y6" i="1"/>
  <c r="Y27" i="1"/>
  <c r="Y22" i="1"/>
  <c r="Y17" i="1"/>
  <c r="Y11" i="1"/>
  <c r="Y26" i="1"/>
  <c r="Y21" i="1"/>
  <c r="Y15" i="1"/>
  <c r="Y10" i="1"/>
  <c r="Y5" i="1"/>
  <c r="Y14" i="1"/>
  <c r="Y23" i="1"/>
  <c r="Y18" i="1"/>
  <c r="Y13" i="1"/>
  <c r="Y7" i="1"/>
  <c r="Y3" i="1"/>
  <c r="Y24" i="1"/>
  <c r="Y20" i="1"/>
  <c r="Y16" i="1"/>
  <c r="Y12" i="1"/>
  <c r="Y8" i="1"/>
  <c r="F20" i="1"/>
  <c r="F19" i="1"/>
  <c r="G19" i="1" s="1"/>
  <c r="F18" i="1"/>
  <c r="G18" i="1" s="1"/>
  <c r="F17" i="1"/>
  <c r="G17" i="1" s="1"/>
  <c r="G6" i="5" l="1"/>
  <c r="H6" i="5" s="1"/>
  <c r="C5" i="4"/>
  <c r="E8" i="4"/>
  <c r="F8" i="4"/>
  <c r="F13" i="4" s="1"/>
  <c r="B20" i="4"/>
  <c r="C4" i="4" s="1"/>
  <c r="F12" i="4" s="1"/>
  <c r="B28" i="4"/>
  <c r="B29" i="4" s="1"/>
  <c r="B30" i="4"/>
  <c r="B31" i="4" s="1"/>
  <c r="F7" i="2"/>
  <c r="G347" i="2" s="1"/>
  <c r="F9" i="2"/>
  <c r="J10" i="2"/>
  <c r="O10" i="2"/>
  <c r="F11" i="2"/>
  <c r="G241" i="2" s="1"/>
  <c r="F12" i="2"/>
  <c r="F13" i="2"/>
  <c r="AC15" i="2"/>
  <c r="AJ15" i="2"/>
  <c r="F17" i="2"/>
  <c r="E18" i="2"/>
  <c r="F18" i="2" s="1"/>
  <c r="J19" i="2"/>
  <c r="O19" i="2"/>
  <c r="E21" i="2"/>
  <c r="E25" i="2" s="1"/>
  <c r="E27" i="2" s="1"/>
  <c r="AB23" i="2"/>
  <c r="AI23" i="2"/>
  <c r="AB24" i="2"/>
  <c r="AI24" i="2"/>
  <c r="AC29" i="2"/>
  <c r="AJ29" i="2"/>
  <c r="AC30" i="2"/>
  <c r="AJ30" i="2"/>
  <c r="AB31" i="2"/>
  <c r="AC31" i="2" s="1"/>
  <c r="AI31" i="2"/>
  <c r="AJ31" i="2" s="1"/>
  <c r="AB32" i="2"/>
  <c r="AC32" i="2" s="1"/>
  <c r="AI32" i="2"/>
  <c r="AJ32" i="2" s="1"/>
  <c r="AB33" i="2"/>
  <c r="AB43" i="2" s="1"/>
  <c r="AI33" i="2"/>
  <c r="AI43" i="2" s="1"/>
  <c r="U34" i="2"/>
  <c r="AC34" i="2"/>
  <c r="AJ34" i="2"/>
  <c r="F36" i="2"/>
  <c r="J331" i="2" s="1"/>
  <c r="J332" i="2" s="1"/>
  <c r="U35" i="2"/>
  <c r="U36" i="2"/>
  <c r="I69" i="2" s="1"/>
  <c r="E38" i="2"/>
  <c r="U37" i="2"/>
  <c r="E39" i="2"/>
  <c r="E40" i="2" s="1"/>
  <c r="U38" i="2"/>
  <c r="U39" i="2"/>
  <c r="U40" i="2"/>
  <c r="I83" i="2" s="1"/>
  <c r="AB40" i="2"/>
  <c r="AB41" i="2" s="1"/>
  <c r="AC41" i="2" s="1"/>
  <c r="AI40" i="2"/>
  <c r="AI41" i="2" s="1"/>
  <c r="AJ41" i="2" s="1"/>
  <c r="U41" i="2"/>
  <c r="U42" i="2"/>
  <c r="AB42" i="2"/>
  <c r="AC42" i="2" s="1"/>
  <c r="AI42" i="2"/>
  <c r="AJ42" i="2" s="1"/>
  <c r="U43" i="2"/>
  <c r="U44" i="2"/>
  <c r="E50" i="2"/>
  <c r="F50" i="2" s="1"/>
  <c r="F62" i="2"/>
  <c r="F63" i="2"/>
  <c r="F65" i="2"/>
  <c r="F72" i="2"/>
  <c r="E67" i="2"/>
  <c r="E70" i="2"/>
  <c r="E72" i="2"/>
  <c r="AC76" i="2"/>
  <c r="AJ76" i="2"/>
  <c r="AJ77" i="2" s="1"/>
  <c r="AI77" i="2"/>
  <c r="AB84" i="2"/>
  <c r="AC85" i="2"/>
  <c r="AJ86" i="2"/>
  <c r="AJ87" i="2" s="1"/>
  <c r="AI87" i="2"/>
  <c r="AI92" i="2"/>
  <c r="AJ92" i="2" s="1"/>
  <c r="F96" i="2"/>
  <c r="K100" i="2"/>
  <c r="K101" i="2"/>
  <c r="AI99" i="2"/>
  <c r="AK98" i="2"/>
  <c r="J104" i="2"/>
  <c r="K104" i="2" s="1"/>
  <c r="J105" i="2"/>
  <c r="K105" i="2" s="1"/>
  <c r="AJ103" i="2"/>
  <c r="AL102" i="2"/>
  <c r="J107" i="2"/>
  <c r="K107" i="2" s="1"/>
  <c r="AI104" i="2"/>
  <c r="AJ104" i="2" s="1"/>
  <c r="AK103" i="2"/>
  <c r="AL103" i="2" s="1"/>
  <c r="E114" i="2"/>
  <c r="AC121" i="2"/>
  <c r="AJ123" i="2"/>
  <c r="AC123" i="2"/>
  <c r="AI126" i="2"/>
  <c r="AC127" i="2"/>
  <c r="AC128" i="2"/>
  <c r="AB131" i="2"/>
  <c r="AC131" i="2" s="1"/>
  <c r="E157" i="2"/>
  <c r="G157" i="2"/>
  <c r="AB132" i="2"/>
  <c r="AC132" i="2" s="1"/>
  <c r="E160" i="2"/>
  <c r="AB137" i="2"/>
  <c r="AC137" i="2" s="1"/>
  <c r="AC138" i="2"/>
  <c r="AC142" i="2"/>
  <c r="E168" i="2"/>
  <c r="G168" i="2"/>
  <c r="E172" i="2"/>
  <c r="G207" i="2"/>
  <c r="E208" i="2"/>
  <c r="G208" i="2" s="1"/>
  <c r="E209" i="2"/>
  <c r="G209" i="2" s="1"/>
  <c r="E210" i="2"/>
  <c r="G210" i="2" s="1"/>
  <c r="F212" i="2"/>
  <c r="G212" i="2"/>
  <c r="H212" i="2" s="1"/>
  <c r="F213" i="2"/>
  <c r="G213" i="2"/>
  <c r="H213" i="2" s="1"/>
  <c r="H214" i="2"/>
  <c r="E214" i="2" s="1"/>
  <c r="G216" i="2"/>
  <c r="E217" i="2"/>
  <c r="E218" i="2"/>
  <c r="E219" i="2"/>
  <c r="G231" i="2"/>
  <c r="G232" i="2"/>
  <c r="G233" i="2"/>
  <c r="G234" i="2"/>
  <c r="H234" i="2"/>
  <c r="E235" i="2"/>
  <c r="G235" i="2"/>
  <c r="H235" i="2"/>
  <c r="E236" i="2"/>
  <c r="G236" i="2"/>
  <c r="G238" i="2"/>
  <c r="H238" i="2"/>
  <c r="F240" i="2"/>
  <c r="E240" i="2" s="1"/>
  <c r="G240" i="2"/>
  <c r="E241" i="2"/>
  <c r="E244" i="2"/>
  <c r="G244" i="2" s="1"/>
  <c r="G245" i="2"/>
  <c r="F249" i="2"/>
  <c r="G251" i="2"/>
  <c r="G252" i="2"/>
  <c r="F255" i="2"/>
  <c r="G255" i="2" s="1"/>
  <c r="F256" i="2"/>
  <c r="G256" i="2" s="1"/>
  <c r="F258" i="2"/>
  <c r="G258" i="2" s="1"/>
  <c r="G264" i="2"/>
  <c r="E266" i="2"/>
  <c r="G266" i="2"/>
  <c r="F270" i="2"/>
  <c r="E275" i="2"/>
  <c r="E279" i="2" s="1"/>
  <c r="E302" i="2"/>
  <c r="G302" i="2" s="1"/>
  <c r="G303" i="2"/>
  <c r="G312" i="2"/>
  <c r="G313" i="2"/>
  <c r="E314" i="2"/>
  <c r="F314" i="2" s="1"/>
  <c r="E316" i="2"/>
  <c r="E317" i="2"/>
  <c r="E320" i="2" s="1"/>
  <c r="G320" i="2" s="1"/>
  <c r="E318" i="2"/>
  <c r="G318" i="2" s="1"/>
  <c r="H318" i="2" s="1"/>
  <c r="G321" i="2"/>
  <c r="E323" i="2"/>
  <c r="F323" i="2" s="1"/>
  <c r="G323" i="2"/>
  <c r="E324" i="2"/>
  <c r="F324" i="2" s="1"/>
  <c r="E326" i="2"/>
  <c r="G326" i="2"/>
  <c r="F327" i="2"/>
  <c r="G327" i="2"/>
  <c r="H327" i="2" s="1"/>
  <c r="F330" i="2"/>
  <c r="G218" i="2" s="1"/>
  <c r="F331" i="2"/>
  <c r="G331" i="2"/>
  <c r="G332" i="2" s="1"/>
  <c r="H331" i="2"/>
  <c r="H332" i="2" s="1"/>
  <c r="I331" i="2"/>
  <c r="I332" i="2" s="1"/>
  <c r="E334" i="2"/>
  <c r="E335" i="2" s="1"/>
  <c r="G334" i="2"/>
  <c r="G335" i="2" s="1"/>
  <c r="I334" i="2"/>
  <c r="I335" i="2" s="1"/>
  <c r="H335" i="2"/>
  <c r="J335" i="2"/>
  <c r="E345" i="2"/>
  <c r="G345" i="2" s="1"/>
  <c r="E346" i="2"/>
  <c r="G346" i="2" s="1"/>
  <c r="H346" i="2" s="1"/>
  <c r="F347" i="2"/>
  <c r="E347" i="2" s="1"/>
  <c r="F349" i="2"/>
  <c r="E349" i="2" s="1"/>
  <c r="F350" i="2"/>
  <c r="E350" i="2" s="1"/>
  <c r="G351" i="2"/>
  <c r="F352" i="2"/>
  <c r="E352" i="2" s="1"/>
  <c r="E367" i="2"/>
  <c r="G367" i="2" s="1"/>
  <c r="E368" i="2"/>
  <c r="G368" i="2" s="1"/>
  <c r="E369" i="2"/>
  <c r="G369" i="2" s="1"/>
  <c r="G370" i="2"/>
  <c r="G371" i="2"/>
  <c r="E375" i="2"/>
  <c r="G375" i="2" s="1"/>
  <c r="E380" i="2"/>
  <c r="G380" i="2" s="1"/>
  <c r="E381" i="2"/>
  <c r="G381" i="2" s="1"/>
  <c r="E382" i="2"/>
  <c r="G382" i="2" s="1"/>
  <c r="G383" i="2"/>
  <c r="G384" i="2"/>
  <c r="G388" i="2"/>
  <c r="E393" i="2"/>
  <c r="G393" i="2" s="1"/>
  <c r="E394" i="2"/>
  <c r="G394" i="2" s="1"/>
  <c r="E395" i="2"/>
  <c r="G395" i="2" s="1"/>
  <c r="G396" i="2"/>
  <c r="G397" i="2"/>
  <c r="E401" i="2"/>
  <c r="G401" i="2" s="1"/>
  <c r="G3" i="1"/>
  <c r="M3" i="1"/>
  <c r="M4" i="1" s="1"/>
  <c r="G4" i="1"/>
  <c r="L4" i="1"/>
  <c r="G5" i="1"/>
  <c r="L5" i="1"/>
  <c r="G7" i="1"/>
  <c r="M7" i="1"/>
  <c r="M8" i="1"/>
  <c r="M9" i="1"/>
  <c r="G12" i="1"/>
  <c r="F13" i="1"/>
  <c r="F25" i="1"/>
  <c r="W30" i="1"/>
  <c r="F31" i="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80" i="1" s="1"/>
  <c r="F81" i="1" s="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107" i="1" s="1"/>
  <c r="F108" i="1" s="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200" i="1" s="1"/>
  <c r="F201" i="1" s="1"/>
  <c r="F202" i="1" s="1"/>
  <c r="F203" i="1" s="1"/>
  <c r="F204" i="1" s="1"/>
  <c r="F205" i="1" s="1"/>
  <c r="F206" i="1" s="1"/>
  <c r="F207" i="1" s="1"/>
  <c r="F208" i="1" s="1"/>
  <c r="F209" i="1" s="1"/>
  <c r="F210" i="1" s="1"/>
  <c r="F211" i="1" s="1"/>
  <c r="F212" i="1" s="1"/>
  <c r="F213" i="1" s="1"/>
  <c r="F214" i="1" s="1"/>
  <c r="F215" i="1" s="1"/>
  <c r="F216" i="1" s="1"/>
  <c r="F217" i="1" s="1"/>
  <c r="F218" i="1" s="1"/>
  <c r="F219" i="1" s="1"/>
  <c r="F220" i="1" s="1"/>
  <c r="F221" i="1" s="1"/>
  <c r="F222" i="1" s="1"/>
  <c r="F223" i="1" s="1"/>
  <c r="F224" i="1" s="1"/>
  <c r="F225" i="1" s="1"/>
  <c r="F226" i="1" s="1"/>
  <c r="F227" i="1" s="1"/>
  <c r="F228" i="1" s="1"/>
  <c r="F229" i="1" s="1"/>
  <c r="F230" i="1" s="1"/>
  <c r="F231" i="1" s="1"/>
  <c r="F232" i="1" s="1"/>
  <c r="F233" i="1" s="1"/>
  <c r="F234" i="1" s="1"/>
  <c r="F235" i="1" s="1"/>
  <c r="F236" i="1" s="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F257" i="1" s="1"/>
  <c r="F258" i="1" s="1"/>
  <c r="F259" i="1" s="1"/>
  <c r="F260" i="1" s="1"/>
  <c r="F261" i="1" s="1"/>
  <c r="F262" i="1" s="1"/>
  <c r="F263" i="1" s="1"/>
  <c r="F264" i="1" s="1"/>
  <c r="F265" i="1" s="1"/>
  <c r="F266" i="1" s="1"/>
  <c r="F267" i="1" s="1"/>
  <c r="F268" i="1" s="1"/>
  <c r="F269" i="1" s="1"/>
  <c r="F270" i="1" s="1"/>
  <c r="F271" i="1" s="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F292" i="1" s="1"/>
  <c r="F293" i="1" s="1"/>
  <c r="F294" i="1" s="1"/>
  <c r="F295" i="1" s="1"/>
  <c r="F296" i="1" s="1"/>
  <c r="F297" i="1" s="1"/>
  <c r="F298" i="1" s="1"/>
  <c r="F299" i="1" s="1"/>
  <c r="F300" i="1" s="1"/>
  <c r="F301" i="1" s="1"/>
  <c r="F302" i="1" s="1"/>
  <c r="F303" i="1" s="1"/>
  <c r="F304" i="1" s="1"/>
  <c r="F305" i="1" s="1"/>
  <c r="F306" i="1" s="1"/>
  <c r="F307" i="1" s="1"/>
  <c r="F308" i="1" s="1"/>
  <c r="F309" i="1" s="1"/>
  <c r="F310" i="1" s="1"/>
  <c r="F311" i="1" s="1"/>
  <c r="F312" i="1" s="1"/>
  <c r="F313" i="1" s="1"/>
  <c r="F314" i="1" s="1"/>
  <c r="F315" i="1" s="1"/>
  <c r="F316" i="1" s="1"/>
  <c r="F317" i="1" s="1"/>
  <c r="F318" i="1" s="1"/>
  <c r="F319" i="1" s="1"/>
  <c r="F320" i="1" s="1"/>
  <c r="F321" i="1" s="1"/>
  <c r="F322" i="1" s="1"/>
  <c r="F323" i="1" s="1"/>
  <c r="F324" i="1" s="1"/>
  <c r="F325" i="1" s="1"/>
  <c r="F326" i="1" s="1"/>
  <c r="F327" i="1" s="1"/>
  <c r="F328" i="1" s="1"/>
  <c r="F329" i="1" s="1"/>
  <c r="F330" i="1" s="1"/>
  <c r="F331" i="1" s="1"/>
  <c r="F332" i="1" s="1"/>
  <c r="F333" i="1" s="1"/>
  <c r="F334" i="1" s="1"/>
  <c r="F335" i="1" s="1"/>
  <c r="F336" i="1" s="1"/>
  <c r="F337" i="1" s="1"/>
  <c r="F338" i="1" s="1"/>
  <c r="F339" i="1" s="1"/>
  <c r="F340" i="1" s="1"/>
  <c r="F341" i="1" s="1"/>
  <c r="F342" i="1" s="1"/>
  <c r="F343" i="1" s="1"/>
  <c r="F344" i="1" s="1"/>
  <c r="F345" i="1" s="1"/>
  <c r="F346" i="1" s="1"/>
  <c r="F347" i="1" s="1"/>
  <c r="F348" i="1" s="1"/>
  <c r="F349" i="1" s="1"/>
  <c r="F350" i="1" s="1"/>
  <c r="F351" i="1" s="1"/>
  <c r="F352" i="1" s="1"/>
  <c r="F353" i="1" s="1"/>
  <c r="F354" i="1" s="1"/>
  <c r="F355" i="1" s="1"/>
  <c r="F356" i="1" s="1"/>
  <c r="F357" i="1" s="1"/>
  <c r="F358" i="1" s="1"/>
  <c r="F359" i="1" s="1"/>
  <c r="F360" i="1" s="1"/>
  <c r="F361" i="1" s="1"/>
  <c r="F362" i="1" s="1"/>
  <c r="F363" i="1" s="1"/>
  <c r="F364" i="1" s="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F398" i="1" s="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431" i="1" s="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F462" i="1" s="1"/>
  <c r="F463" i="1" s="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85" i="1" s="1"/>
  <c r="F486" i="1" s="1"/>
  <c r="F487" i="1" s="1"/>
  <c r="F488" i="1" s="1"/>
  <c r="F489" i="1" s="1"/>
  <c r="F490" i="1" s="1"/>
  <c r="F491" i="1" s="1"/>
  <c r="F492" i="1" s="1"/>
  <c r="F493" i="1" s="1"/>
  <c r="F494" i="1" s="1"/>
  <c r="F495" i="1" s="1"/>
  <c r="F496" i="1" s="1"/>
  <c r="F497" i="1" s="1"/>
  <c r="F498" i="1" s="1"/>
  <c r="F499" i="1" s="1"/>
  <c r="F500" i="1" s="1"/>
  <c r="F501" i="1" s="1"/>
  <c r="F502" i="1" s="1"/>
  <c r="F503" i="1" s="1"/>
  <c r="F504" i="1" s="1"/>
  <c r="F505" i="1" s="1"/>
  <c r="F506" i="1" s="1"/>
  <c r="F507" i="1" s="1"/>
  <c r="F508" i="1" s="1"/>
  <c r="F509" i="1" s="1"/>
  <c r="F510" i="1" s="1"/>
  <c r="F511" i="1" s="1"/>
  <c r="F512" i="1" s="1"/>
  <c r="F513" i="1" s="1"/>
  <c r="F514" i="1" s="1"/>
  <c r="F515" i="1" s="1"/>
  <c r="F516" i="1" s="1"/>
  <c r="F517" i="1" s="1"/>
  <c r="F518" i="1" s="1"/>
  <c r="F519" i="1" s="1"/>
  <c r="F520" i="1" s="1"/>
  <c r="F521" i="1" s="1"/>
  <c r="F522" i="1" s="1"/>
  <c r="F523" i="1" s="1"/>
  <c r="F524" i="1" s="1"/>
  <c r="F525" i="1" s="1"/>
  <c r="F526" i="1" s="1"/>
  <c r="F527" i="1" s="1"/>
  <c r="F528" i="1" s="1"/>
  <c r="F529" i="1" s="1"/>
  <c r="F530" i="1" s="1"/>
  <c r="F531" i="1" s="1"/>
  <c r="F532" i="1" s="1"/>
  <c r="F533" i="1" s="1"/>
  <c r="F534" i="1" s="1"/>
  <c r="F535" i="1" s="1"/>
  <c r="F536" i="1" s="1"/>
  <c r="F537" i="1" s="1"/>
  <c r="F538" i="1" s="1"/>
  <c r="F539" i="1" s="1"/>
  <c r="F540" i="1" s="1"/>
  <c r="F541" i="1" s="1"/>
  <c r="F542" i="1" s="1"/>
  <c r="F543" i="1" s="1"/>
  <c r="F544" i="1" s="1"/>
  <c r="F545" i="1" s="1"/>
  <c r="F546" i="1" s="1"/>
  <c r="F547" i="1" s="1"/>
  <c r="F548" i="1" s="1"/>
  <c r="F549" i="1" s="1"/>
  <c r="F550" i="1" s="1"/>
  <c r="F551" i="1" s="1"/>
  <c r="F552" i="1" s="1"/>
  <c r="F553" i="1" s="1"/>
  <c r="F554" i="1" s="1"/>
  <c r="F555" i="1" s="1"/>
  <c r="F556" i="1" s="1"/>
  <c r="F557" i="1" s="1"/>
  <c r="F558" i="1" s="1"/>
  <c r="F559" i="1" s="1"/>
  <c r="F560" i="1" s="1"/>
  <c r="F561" i="1" s="1"/>
  <c r="F562" i="1" s="1"/>
  <c r="F563" i="1" s="1"/>
  <c r="F564" i="1" s="1"/>
  <c r="F565" i="1" s="1"/>
  <c r="F566" i="1" s="1"/>
  <c r="F567" i="1" s="1"/>
  <c r="F568" i="1" s="1"/>
  <c r="F569" i="1" s="1"/>
  <c r="F570" i="1" s="1"/>
  <c r="F571" i="1" s="1"/>
  <c r="F572" i="1" s="1"/>
  <c r="F573" i="1" s="1"/>
  <c r="F574" i="1" s="1"/>
  <c r="F575" i="1" s="1"/>
  <c r="F576" i="1" s="1"/>
  <c r="F577" i="1" s="1"/>
  <c r="F578" i="1" s="1"/>
  <c r="F579" i="1" s="1"/>
  <c r="F580" i="1" s="1"/>
  <c r="F581" i="1" s="1"/>
  <c r="F582" i="1" s="1"/>
  <c r="F583" i="1" s="1"/>
  <c r="F584" i="1" s="1"/>
  <c r="F585" i="1" s="1"/>
  <c r="F586" i="1" s="1"/>
  <c r="F587" i="1" s="1"/>
  <c r="F588" i="1" s="1"/>
  <c r="F589" i="1" s="1"/>
  <c r="F590" i="1" s="1"/>
  <c r="F591" i="1" s="1"/>
  <c r="F592" i="1" s="1"/>
  <c r="F593" i="1" s="1"/>
  <c r="F594" i="1" s="1"/>
  <c r="F595" i="1" s="1"/>
  <c r="F596" i="1" s="1"/>
  <c r="F597" i="1" s="1"/>
  <c r="F598" i="1" s="1"/>
  <c r="F599" i="1" s="1"/>
  <c r="F600" i="1" s="1"/>
  <c r="F601" i="1" s="1"/>
  <c r="F602" i="1" s="1"/>
  <c r="F603" i="1" s="1"/>
  <c r="F604" i="1" s="1"/>
  <c r="F605" i="1" s="1"/>
  <c r="F606" i="1" s="1"/>
  <c r="F607" i="1" s="1"/>
  <c r="F608" i="1" s="1"/>
  <c r="F609" i="1" s="1"/>
  <c r="F610" i="1" s="1"/>
  <c r="F611" i="1" s="1"/>
  <c r="F612" i="1" s="1"/>
  <c r="F613" i="1" s="1"/>
  <c r="F614" i="1" s="1"/>
  <c r="F615" i="1" s="1"/>
  <c r="F616" i="1" s="1"/>
  <c r="F617" i="1" s="1"/>
  <c r="F618" i="1" s="1"/>
  <c r="F619" i="1" s="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55" i="1" s="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90" i="1" s="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720" i="1" s="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751" i="1" s="1"/>
  <c r="F752" i="1" s="1"/>
  <c r="F753" i="1" s="1"/>
  <c r="F754" i="1" s="1"/>
  <c r="F755" i="1" s="1"/>
  <c r="F756" i="1" s="1"/>
  <c r="F757" i="1" s="1"/>
  <c r="F758" i="1" s="1"/>
  <c r="F759" i="1" s="1"/>
  <c r="F760" i="1" s="1"/>
  <c r="F761" i="1" s="1"/>
  <c r="F762" i="1" s="1"/>
  <c r="F763" i="1" s="1"/>
  <c r="F764" i="1" s="1"/>
  <c r="F765" i="1" s="1"/>
  <c r="F766" i="1" s="1"/>
  <c r="F767" i="1" s="1"/>
  <c r="F768" i="1" s="1"/>
  <c r="F769" i="1" s="1"/>
  <c r="F770" i="1" s="1"/>
  <c r="F771" i="1" s="1"/>
  <c r="F772" i="1" s="1"/>
  <c r="F773" i="1" s="1"/>
  <c r="F774" i="1" s="1"/>
  <c r="F775" i="1" s="1"/>
  <c r="F776" i="1" s="1"/>
  <c r="F777" i="1" s="1"/>
  <c r="F778" i="1" s="1"/>
  <c r="F779" i="1" s="1"/>
  <c r="F780" i="1" s="1"/>
  <c r="F781" i="1" s="1"/>
  <c r="F782" i="1" s="1"/>
  <c r="F783" i="1" s="1"/>
  <c r="F784" i="1" s="1"/>
  <c r="F785" i="1" s="1"/>
  <c r="F786" i="1" s="1"/>
  <c r="F787" i="1" s="1"/>
  <c r="F788" i="1" s="1"/>
  <c r="F789" i="1" s="1"/>
  <c r="F790" i="1" s="1"/>
  <c r="F791" i="1" s="1"/>
  <c r="F792" i="1" s="1"/>
  <c r="F793" i="1" s="1"/>
  <c r="F794" i="1" s="1"/>
  <c r="F795" i="1" s="1"/>
  <c r="F796" i="1" s="1"/>
  <c r="F797" i="1" s="1"/>
  <c r="F798" i="1" s="1"/>
  <c r="F799" i="1" s="1"/>
  <c r="F800" i="1" s="1"/>
  <c r="F801" i="1" s="1"/>
  <c r="F802" i="1" s="1"/>
  <c r="F803" i="1" s="1"/>
  <c r="F804" i="1" s="1"/>
  <c r="F805" i="1" s="1"/>
  <c r="F806" i="1" s="1"/>
  <c r="F807" i="1" s="1"/>
  <c r="F808" i="1" s="1"/>
  <c r="F809" i="1" s="1"/>
  <c r="F810" i="1" s="1"/>
  <c r="F811" i="1" s="1"/>
  <c r="F812" i="1" s="1"/>
  <c r="F813" i="1" s="1"/>
  <c r="F814" i="1" s="1"/>
  <c r="F815" i="1" s="1"/>
  <c r="F816" i="1" s="1"/>
  <c r="F817" i="1" s="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79" i="1" s="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911" i="1" s="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942" i="1" s="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67" i="1" s="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92" i="1" s="1"/>
  <c r="F993" i="1" s="1"/>
  <c r="F994" i="1" s="1"/>
  <c r="F995" i="1" s="1"/>
  <c r="F996" i="1" s="1"/>
  <c r="F997" i="1" s="1"/>
  <c r="F998" i="1" s="1"/>
  <c r="F999" i="1" s="1"/>
  <c r="F1000" i="1" s="1"/>
  <c r="F1001" i="1" s="1"/>
  <c r="F1002" i="1" s="1"/>
  <c r="F1003" i="1" s="1"/>
  <c r="F1004" i="1" s="1"/>
  <c r="F1005" i="1" s="1"/>
  <c r="F1006" i="1" s="1"/>
  <c r="F1007" i="1" s="1"/>
  <c r="F1008" i="1" s="1"/>
  <c r="F1009" i="1" s="1"/>
  <c r="F1010" i="1" s="1"/>
  <c r="F1011" i="1" s="1"/>
  <c r="F1012" i="1" s="1"/>
  <c r="F1013" i="1" s="1"/>
  <c r="F1014" i="1" s="1"/>
  <c r="F1015" i="1" s="1"/>
  <c r="F1016" i="1" s="1"/>
  <c r="F1017" i="1" s="1"/>
  <c r="F1018" i="1" s="1"/>
  <c r="F1019" i="1" s="1"/>
  <c r="F1020" i="1" s="1"/>
  <c r="F1021" i="1" s="1"/>
  <c r="F1022" i="1" s="1"/>
  <c r="F1023" i="1" s="1"/>
  <c r="F1024" i="1" s="1"/>
  <c r="F1025" i="1" s="1"/>
  <c r="F1026" i="1" s="1"/>
  <c r="F1027" i="1" s="1"/>
  <c r="F1028" i="1" s="1"/>
  <c r="F1029" i="1" s="1"/>
  <c r="F1030" i="1" s="1"/>
  <c r="F1031" i="1" s="1"/>
  <c r="F1032" i="1" s="1"/>
  <c r="F1033" i="1" s="1"/>
  <c r="F1034" i="1" s="1"/>
  <c r="F1035" i="1" s="1"/>
  <c r="F1036" i="1" s="1"/>
  <c r="F1037" i="1" s="1"/>
  <c r="F1038" i="1" s="1"/>
  <c r="F1039" i="1" s="1"/>
  <c r="F1040" i="1" s="1"/>
  <c r="F1041" i="1" s="1"/>
  <c r="F1042" i="1" s="1"/>
  <c r="F1043" i="1" s="1"/>
  <c r="F1044" i="1" s="1"/>
  <c r="F1045" i="1" s="1"/>
  <c r="F1046" i="1" s="1"/>
  <c r="F1047" i="1" s="1"/>
  <c r="F1048" i="1" s="1"/>
  <c r="F1049" i="1" s="1"/>
  <c r="F1050" i="1" s="1"/>
  <c r="F1051" i="1" s="1"/>
  <c r="F1052" i="1" s="1"/>
  <c r="F1053" i="1" s="1"/>
  <c r="F1054" i="1" s="1"/>
  <c r="F1055" i="1" s="1"/>
  <c r="F1056" i="1" s="1"/>
  <c r="F1057" i="1" s="1"/>
  <c r="F1058" i="1" s="1"/>
  <c r="F1059" i="1" s="1"/>
  <c r="F1060" i="1" s="1"/>
  <c r="F1061" i="1" s="1"/>
  <c r="F1062" i="1" s="1"/>
  <c r="F1063" i="1" s="1"/>
  <c r="F1064" i="1" s="1"/>
  <c r="F1065" i="1" s="1"/>
  <c r="F1066" i="1" s="1"/>
  <c r="F1067" i="1" s="1"/>
  <c r="F1068" i="1" s="1"/>
  <c r="F1069" i="1" s="1"/>
  <c r="F1070" i="1" s="1"/>
  <c r="F1071" i="1" s="1"/>
  <c r="F1072" i="1" s="1"/>
  <c r="F1073" i="1" s="1"/>
  <c r="F1074" i="1" s="1"/>
  <c r="F1075" i="1" s="1"/>
  <c r="F1076" i="1" s="1"/>
  <c r="F1077" i="1" s="1"/>
  <c r="F1078" i="1" s="1"/>
  <c r="F1079" i="1" s="1"/>
  <c r="F1080" i="1" s="1"/>
  <c r="F1081" i="1" s="1"/>
  <c r="F1082" i="1" s="1"/>
  <c r="F1083" i="1" s="1"/>
  <c r="F1084" i="1" s="1"/>
  <c r="F1085" i="1" s="1"/>
  <c r="F1086" i="1" s="1"/>
  <c r="F1087" i="1" s="1"/>
  <c r="F1088" i="1" s="1"/>
  <c r="F1089" i="1" s="1"/>
  <c r="F1090" i="1" s="1"/>
  <c r="F1091" i="1" s="1"/>
  <c r="F1092" i="1" s="1"/>
  <c r="F1093" i="1" s="1"/>
  <c r="F1094" i="1" s="1"/>
  <c r="F1095" i="1" s="1"/>
  <c r="F1096" i="1" s="1"/>
  <c r="F1097" i="1" s="1"/>
  <c r="F1098" i="1" s="1"/>
  <c r="F1099" i="1" s="1"/>
  <c r="F1100" i="1" s="1"/>
  <c r="F1101" i="1" s="1"/>
  <c r="F1102" i="1" s="1"/>
  <c r="F1103" i="1" s="1"/>
  <c r="F1104" i="1" s="1"/>
  <c r="F1105" i="1" s="1"/>
  <c r="F1106" i="1" s="1"/>
  <c r="F1107" i="1" s="1"/>
  <c r="F1108" i="1" s="1"/>
  <c r="F1109" i="1" s="1"/>
  <c r="F1110" i="1" s="1"/>
  <c r="F1111" i="1" s="1"/>
  <c r="F1112" i="1" s="1"/>
  <c r="F1113" i="1" s="1"/>
  <c r="F1114" i="1" s="1"/>
  <c r="F1115" i="1" s="1"/>
  <c r="F1116" i="1" s="1"/>
  <c r="F1117" i="1" s="1"/>
  <c r="F1118" i="1" s="1"/>
  <c r="F1119" i="1" s="1"/>
  <c r="F1120" i="1" s="1"/>
  <c r="F1121" i="1" s="1"/>
  <c r="F1122" i="1" s="1"/>
  <c r="F1123" i="1" s="1"/>
  <c r="F1124" i="1" s="1"/>
  <c r="F1125" i="1" s="1"/>
  <c r="F1126" i="1" s="1"/>
  <c r="F1127" i="1" s="1"/>
  <c r="F1128" i="1" s="1"/>
  <c r="F1129" i="1" s="1"/>
  <c r="F1130" i="1" s="1"/>
  <c r="F1131" i="1" s="1"/>
  <c r="F1132" i="1" s="1"/>
  <c r="F1133" i="1" s="1"/>
  <c r="F1134" i="1" s="1"/>
  <c r="F1135" i="1" s="1"/>
  <c r="F1136" i="1" s="1"/>
  <c r="F1137" i="1" s="1"/>
  <c r="F1138" i="1" s="1"/>
  <c r="F1139" i="1" s="1"/>
  <c r="F1140" i="1" s="1"/>
  <c r="F1141" i="1" s="1"/>
  <c r="F1142" i="1" s="1"/>
  <c r="F1143" i="1" s="1"/>
  <c r="F1144" i="1" s="1"/>
  <c r="F1145" i="1" s="1"/>
  <c r="F1146" i="1" s="1"/>
  <c r="F1147" i="1" s="1"/>
  <c r="F1148" i="1" s="1"/>
  <c r="F1149" i="1" s="1"/>
  <c r="F1150" i="1" s="1"/>
  <c r="F1151" i="1" s="1"/>
  <c r="F1152" i="1" s="1"/>
  <c r="F1153" i="1" s="1"/>
  <c r="F1154" i="1" s="1"/>
  <c r="F1155" i="1" s="1"/>
  <c r="F1156" i="1" s="1"/>
  <c r="F1157" i="1" s="1"/>
  <c r="F1158" i="1" s="1"/>
  <c r="F1159" i="1" s="1"/>
  <c r="F1160" i="1" s="1"/>
  <c r="F1161" i="1" s="1"/>
  <c r="F1162" i="1" s="1"/>
  <c r="F1163" i="1" s="1"/>
  <c r="F1164" i="1" s="1"/>
  <c r="F1165" i="1" s="1"/>
  <c r="F1166" i="1" s="1"/>
  <c r="F1167" i="1" s="1"/>
  <c r="F1168" i="1" s="1"/>
  <c r="F1169" i="1" s="1"/>
  <c r="F1170" i="1" s="1"/>
  <c r="F1171" i="1" s="1"/>
  <c r="F1172" i="1" s="1"/>
  <c r="F1173" i="1" s="1"/>
  <c r="F1174" i="1" s="1"/>
  <c r="F1175" i="1" s="1"/>
  <c r="F1176" i="1" s="1"/>
  <c r="F1177" i="1" s="1"/>
  <c r="F1178" i="1" s="1"/>
  <c r="F1179" i="1" s="1"/>
  <c r="F1180" i="1" s="1"/>
  <c r="F1181" i="1" s="1"/>
  <c r="F1182" i="1" s="1"/>
  <c r="F1183" i="1" s="1"/>
  <c r="F1184" i="1" s="1"/>
  <c r="F1185" i="1" s="1"/>
  <c r="F1186" i="1" s="1"/>
  <c r="F1187" i="1" s="1"/>
  <c r="F1188" i="1" s="1"/>
  <c r="F1189" i="1" s="1"/>
  <c r="F1190" i="1" s="1"/>
  <c r="F1191" i="1" s="1"/>
  <c r="F1192" i="1" s="1"/>
  <c r="F1193" i="1" s="1"/>
  <c r="F1194" i="1" s="1"/>
  <c r="F1195" i="1" s="1"/>
  <c r="F1196" i="1" s="1"/>
  <c r="F1197" i="1" s="1"/>
  <c r="F1198" i="1" s="1"/>
  <c r="F1199" i="1" s="1"/>
  <c r="F1200" i="1" s="1"/>
  <c r="F1201" i="1" s="1"/>
  <c r="F1202" i="1" s="1"/>
  <c r="F1203" i="1" s="1"/>
  <c r="F1204" i="1" s="1"/>
  <c r="F1205" i="1" s="1"/>
  <c r="F1206" i="1" s="1"/>
  <c r="F1207" i="1" s="1"/>
  <c r="F1208" i="1" s="1"/>
  <c r="F1209" i="1" s="1"/>
  <c r="F1210" i="1" s="1"/>
  <c r="F1211" i="1" s="1"/>
  <c r="F1212" i="1" s="1"/>
  <c r="F1213" i="1" s="1"/>
  <c r="F1214" i="1" s="1"/>
  <c r="F1215" i="1" s="1"/>
  <c r="F1216" i="1" s="1"/>
  <c r="F1217" i="1" s="1"/>
  <c r="F1218" i="1" s="1"/>
  <c r="F1219" i="1" s="1"/>
  <c r="F1220" i="1" s="1"/>
  <c r="F1221" i="1" s="1"/>
  <c r="F1222" i="1" s="1"/>
  <c r="F1223" i="1" s="1"/>
  <c r="F1224" i="1" s="1"/>
  <c r="F1225" i="1" s="1"/>
  <c r="F1226" i="1" s="1"/>
  <c r="F1227" i="1" s="1"/>
  <c r="F1228" i="1" s="1"/>
  <c r="F1229" i="1" s="1"/>
  <c r="F1230" i="1" s="1"/>
  <c r="F1231" i="1" s="1"/>
  <c r="F1232" i="1" s="1"/>
  <c r="F1233" i="1" s="1"/>
  <c r="F1234" i="1" s="1"/>
  <c r="F1235" i="1" s="1"/>
  <c r="F1236" i="1" s="1"/>
  <c r="F1237" i="1" s="1"/>
  <c r="F1238" i="1" s="1"/>
  <c r="F1239" i="1" s="1"/>
  <c r="F1240" i="1" s="1"/>
  <c r="F1241" i="1" s="1"/>
  <c r="F1242" i="1" s="1"/>
  <c r="F1243" i="1" s="1"/>
  <c r="F1244" i="1" s="1"/>
  <c r="F1245" i="1" s="1"/>
  <c r="F1246" i="1" s="1"/>
  <c r="F1247" i="1" s="1"/>
  <c r="F1248" i="1" s="1"/>
  <c r="F1249" i="1" s="1"/>
  <c r="F1250" i="1" s="1"/>
  <c r="F1251" i="1" s="1"/>
  <c r="F1252" i="1" s="1"/>
  <c r="F1253" i="1" s="1"/>
  <c r="F1254" i="1" s="1"/>
  <c r="F1255" i="1" s="1"/>
  <c r="F1256" i="1" s="1"/>
  <c r="F1257" i="1" s="1"/>
  <c r="F1258" i="1" s="1"/>
  <c r="F1259" i="1" s="1"/>
  <c r="F1260" i="1" s="1"/>
  <c r="F1261" i="1" s="1"/>
  <c r="F1262" i="1" s="1"/>
  <c r="F1263" i="1" s="1"/>
  <c r="F1264" i="1" s="1"/>
  <c r="F1265" i="1" s="1"/>
  <c r="F1266" i="1" s="1"/>
  <c r="F1267" i="1" s="1"/>
  <c r="F1268" i="1" s="1"/>
  <c r="F1269" i="1" s="1"/>
  <c r="F1270" i="1" s="1"/>
  <c r="F1271" i="1" s="1"/>
  <c r="F1272" i="1" s="1"/>
  <c r="F1273" i="1" s="1"/>
  <c r="F1274" i="1" s="1"/>
  <c r="F1275" i="1" s="1"/>
  <c r="F1276" i="1" s="1"/>
  <c r="F1277" i="1" s="1"/>
  <c r="F1278" i="1" s="1"/>
  <c r="F1279" i="1" s="1"/>
  <c r="F1280" i="1" s="1"/>
  <c r="F1281" i="1" s="1"/>
  <c r="F1282" i="1" s="1"/>
  <c r="F1283" i="1" s="1"/>
  <c r="F1284" i="1" s="1"/>
  <c r="F1285" i="1" s="1"/>
  <c r="F1286" i="1" s="1"/>
  <c r="F1287" i="1" s="1"/>
  <c r="F1288" i="1" s="1"/>
  <c r="F1289" i="1" s="1"/>
  <c r="F1290" i="1" s="1"/>
  <c r="F1291" i="1" s="1"/>
  <c r="F1292" i="1" s="1"/>
  <c r="F1293" i="1" s="1"/>
  <c r="F1294" i="1" s="1"/>
  <c r="F1295" i="1" s="1"/>
  <c r="F1296" i="1" s="1"/>
  <c r="F1297" i="1" s="1"/>
  <c r="F1298" i="1" s="1"/>
  <c r="F1299" i="1" s="1"/>
  <c r="F1300" i="1" s="1"/>
  <c r="F1301" i="1" s="1"/>
  <c r="F1302" i="1" s="1"/>
  <c r="F1303" i="1" s="1"/>
  <c r="F1304" i="1" s="1"/>
  <c r="F1305" i="1" s="1"/>
  <c r="F1306" i="1" s="1"/>
  <c r="F1307" i="1" s="1"/>
  <c r="F1308" i="1" s="1"/>
  <c r="F1309" i="1" s="1"/>
  <c r="F1310" i="1" s="1"/>
  <c r="F1311" i="1" s="1"/>
  <c r="F1312" i="1" s="1"/>
  <c r="F1313" i="1" s="1"/>
  <c r="F1314" i="1" s="1"/>
  <c r="F1315" i="1" s="1"/>
  <c r="F1316" i="1" s="1"/>
  <c r="F1317" i="1" s="1"/>
  <c r="F1318" i="1" s="1"/>
  <c r="F1319" i="1" s="1"/>
  <c r="F1320" i="1" s="1"/>
  <c r="F1321" i="1" s="1"/>
  <c r="F1322" i="1" s="1"/>
  <c r="F1323" i="1" s="1"/>
  <c r="F1324" i="1" s="1"/>
  <c r="F1325" i="1" s="1"/>
  <c r="F1326" i="1" s="1"/>
  <c r="F1327" i="1" s="1"/>
  <c r="F1328" i="1" s="1"/>
  <c r="F1329" i="1" s="1"/>
  <c r="F1330" i="1" s="1"/>
  <c r="F1331" i="1" s="1"/>
  <c r="F1332" i="1" s="1"/>
  <c r="F1333" i="1" s="1"/>
  <c r="F1334" i="1" s="1"/>
  <c r="F1335" i="1" s="1"/>
  <c r="F1336" i="1" s="1"/>
  <c r="F1337" i="1" s="1"/>
  <c r="F1338" i="1" s="1"/>
  <c r="F1339" i="1" s="1"/>
  <c r="F1340" i="1" s="1"/>
  <c r="F1341" i="1" s="1"/>
  <c r="F1342" i="1" s="1"/>
  <c r="F1343" i="1" s="1"/>
  <c r="F1344" i="1" s="1"/>
  <c r="F1345" i="1" s="1"/>
  <c r="F1346" i="1" s="1"/>
  <c r="F1347" i="1" s="1"/>
  <c r="F1348" i="1" s="1"/>
  <c r="F1349" i="1" s="1"/>
  <c r="F1350" i="1" s="1"/>
  <c r="F1351" i="1" s="1"/>
  <c r="F1352" i="1" s="1"/>
  <c r="F1353" i="1" s="1"/>
  <c r="F1354" i="1" s="1"/>
  <c r="F1355" i="1" s="1"/>
  <c r="F1356" i="1" s="1"/>
  <c r="F1357" i="1" s="1"/>
  <c r="F1358" i="1" s="1"/>
  <c r="F1359" i="1" s="1"/>
  <c r="F1360" i="1" s="1"/>
  <c r="F1361" i="1" s="1"/>
  <c r="F1362" i="1" s="1"/>
  <c r="F1363" i="1" s="1"/>
  <c r="F1364" i="1" s="1"/>
  <c r="F1365" i="1" s="1"/>
  <c r="F1366" i="1" s="1"/>
  <c r="F1367" i="1" s="1"/>
  <c r="F1368" i="1" s="1"/>
  <c r="F1369" i="1" s="1"/>
  <c r="F1370" i="1" s="1"/>
  <c r="F1371" i="1" s="1"/>
  <c r="F1372" i="1" s="1"/>
  <c r="F1373" i="1" s="1"/>
  <c r="F1374" i="1" s="1"/>
  <c r="F1375" i="1" s="1"/>
  <c r="F1376" i="1" s="1"/>
  <c r="F1377" i="1" s="1"/>
  <c r="F1378" i="1" s="1"/>
  <c r="F1379" i="1" s="1"/>
  <c r="F1380" i="1" s="1"/>
  <c r="F1381" i="1" s="1"/>
  <c r="F1382" i="1" s="1"/>
  <c r="F1383" i="1" s="1"/>
  <c r="F1384" i="1" s="1"/>
  <c r="F1385" i="1" s="1"/>
  <c r="F1386" i="1" s="1"/>
  <c r="F1387" i="1" s="1"/>
  <c r="F1388" i="1" s="1"/>
  <c r="F1389" i="1" s="1"/>
  <c r="F1390" i="1" s="1"/>
  <c r="F1391" i="1" s="1"/>
  <c r="F1392" i="1" s="1"/>
  <c r="F1393" i="1" s="1"/>
  <c r="F1394" i="1" s="1"/>
  <c r="F1395" i="1" s="1"/>
  <c r="F1396" i="1" s="1"/>
  <c r="F1397" i="1" s="1"/>
  <c r="F1398" i="1" s="1"/>
  <c r="F1399" i="1" s="1"/>
  <c r="F1400" i="1" s="1"/>
  <c r="F1401" i="1" s="1"/>
  <c r="F1402" i="1" s="1"/>
  <c r="F1403" i="1" s="1"/>
  <c r="F1404" i="1" s="1"/>
  <c r="F1405" i="1" s="1"/>
  <c r="F1406" i="1" s="1"/>
  <c r="F1407" i="1" s="1"/>
  <c r="F1408" i="1" s="1"/>
  <c r="F1409" i="1" s="1"/>
  <c r="F1410" i="1" s="1"/>
  <c r="F1411" i="1" s="1"/>
  <c r="F1412" i="1" s="1"/>
  <c r="F1413" i="1" s="1"/>
  <c r="F1414" i="1" s="1"/>
  <c r="F1415" i="1" s="1"/>
  <c r="F1416" i="1" s="1"/>
  <c r="F1417" i="1" s="1"/>
  <c r="F1418" i="1" s="1"/>
  <c r="F1419" i="1" s="1"/>
  <c r="F1420" i="1" s="1"/>
  <c r="F1421" i="1" s="1"/>
  <c r="F1422" i="1" s="1"/>
  <c r="F1423" i="1" s="1"/>
  <c r="F1424" i="1" s="1"/>
  <c r="F1425" i="1" s="1"/>
  <c r="F1426" i="1" s="1"/>
  <c r="F1427" i="1" s="1"/>
  <c r="F1428" i="1" s="1"/>
  <c r="F1429" i="1" s="1"/>
  <c r="F1430" i="1" s="1"/>
  <c r="F1431" i="1" s="1"/>
  <c r="F1432" i="1" s="1"/>
  <c r="F1433" i="1" s="1"/>
  <c r="F1434" i="1" s="1"/>
  <c r="F1435" i="1" s="1"/>
  <c r="F1436" i="1" s="1"/>
  <c r="F1437" i="1" s="1"/>
  <c r="F1438" i="1" s="1"/>
  <c r="F1439" i="1" s="1"/>
  <c r="F1440" i="1" s="1"/>
  <c r="F1441" i="1" s="1"/>
  <c r="F1442" i="1" s="1"/>
  <c r="F1443" i="1" s="1"/>
  <c r="F1444" i="1" s="1"/>
  <c r="F1445" i="1" s="1"/>
  <c r="F1446" i="1" s="1"/>
  <c r="F1447" i="1" s="1"/>
  <c r="F1448" i="1" s="1"/>
  <c r="F1449" i="1" s="1"/>
  <c r="F1450" i="1" s="1"/>
  <c r="F1451" i="1" s="1"/>
  <c r="F1452" i="1" s="1"/>
  <c r="F1453" i="1" s="1"/>
  <c r="F1454" i="1" s="1"/>
  <c r="F1455" i="1" s="1"/>
  <c r="F1456" i="1" s="1"/>
  <c r="F1457" i="1" s="1"/>
  <c r="F1458" i="1" s="1"/>
  <c r="F1459" i="1" s="1"/>
  <c r="F1460" i="1" s="1"/>
  <c r="F1461" i="1" s="1"/>
  <c r="F1462" i="1" s="1"/>
  <c r="F1463" i="1" s="1"/>
  <c r="F1464" i="1" s="1"/>
  <c r="F1465" i="1" s="1"/>
  <c r="F1466" i="1" s="1"/>
  <c r="F1467" i="1" s="1"/>
  <c r="F1468" i="1" s="1"/>
  <c r="F1469" i="1" s="1"/>
  <c r="F1470" i="1" s="1"/>
  <c r="F1471" i="1" s="1"/>
  <c r="F1472" i="1" s="1"/>
  <c r="F1473" i="1" s="1"/>
  <c r="F1474" i="1" s="1"/>
  <c r="F1475" i="1" s="1"/>
  <c r="F1476" i="1" s="1"/>
  <c r="F1477" i="1" s="1"/>
  <c r="F1478" i="1" s="1"/>
  <c r="F1479" i="1" s="1"/>
  <c r="F1480" i="1" s="1"/>
  <c r="F1481" i="1" s="1"/>
  <c r="F1482" i="1" s="1"/>
  <c r="F1483" i="1" s="1"/>
  <c r="F1484" i="1" s="1"/>
  <c r="F1485" i="1" s="1"/>
  <c r="F1486" i="1" s="1"/>
  <c r="F1487" i="1" s="1"/>
  <c r="F1488" i="1" s="1"/>
  <c r="F1489" i="1" s="1"/>
  <c r="F1490" i="1" s="1"/>
  <c r="F1491" i="1" s="1"/>
  <c r="F1492" i="1" s="1"/>
  <c r="F1493" i="1" s="1"/>
  <c r="F1494" i="1" s="1"/>
  <c r="F1495" i="1" s="1"/>
  <c r="F1496" i="1" s="1"/>
  <c r="F1497" i="1" s="1"/>
  <c r="F1498" i="1" s="1"/>
  <c r="F1499" i="1" s="1"/>
  <c r="F1500" i="1" s="1"/>
  <c r="F1501" i="1" s="1"/>
  <c r="F1502" i="1" s="1"/>
  <c r="F1503" i="1" s="1"/>
  <c r="F1504" i="1" s="1"/>
  <c r="F1505" i="1" s="1"/>
  <c r="F1506" i="1" s="1"/>
  <c r="F1507" i="1" s="1"/>
  <c r="F1508" i="1" s="1"/>
  <c r="F1509" i="1" s="1"/>
  <c r="F1510" i="1" s="1"/>
  <c r="F1511" i="1" s="1"/>
  <c r="F1512" i="1" s="1"/>
  <c r="F1513" i="1" s="1"/>
  <c r="F1514" i="1" s="1"/>
  <c r="F1515" i="1" s="1"/>
  <c r="F1516" i="1" s="1"/>
  <c r="F1517" i="1" s="1"/>
  <c r="F1518" i="1" s="1"/>
  <c r="F1519" i="1" s="1"/>
  <c r="F1520" i="1" s="1"/>
  <c r="F1521" i="1" s="1"/>
  <c r="F1522" i="1" s="1"/>
  <c r="F1523" i="1" s="1"/>
  <c r="F1524" i="1" s="1"/>
  <c r="F1525" i="1" s="1"/>
  <c r="F1526" i="1" s="1"/>
  <c r="F1527" i="1" s="1"/>
  <c r="F1528" i="1" s="1"/>
  <c r="F1529" i="1" s="1"/>
  <c r="F1530" i="1" s="1"/>
  <c r="F1531" i="1" s="1"/>
  <c r="F1532" i="1" s="1"/>
  <c r="F1533" i="1" s="1"/>
  <c r="F1534" i="1" s="1"/>
  <c r="F1535" i="1" s="1"/>
  <c r="F1536" i="1" s="1"/>
  <c r="F1537" i="1" s="1"/>
  <c r="F1538" i="1" s="1"/>
  <c r="F1539" i="1" s="1"/>
  <c r="F1540" i="1" s="1"/>
  <c r="F1541" i="1" s="1"/>
  <c r="F1542" i="1" s="1"/>
  <c r="F1543" i="1" s="1"/>
  <c r="F1544" i="1" s="1"/>
  <c r="F1545" i="1" s="1"/>
  <c r="F1546" i="1" s="1"/>
  <c r="F1547" i="1" s="1"/>
  <c r="F1548" i="1" s="1"/>
  <c r="F1549" i="1" s="1"/>
  <c r="F1550" i="1" s="1"/>
  <c r="F1551" i="1" s="1"/>
  <c r="F1552" i="1" s="1"/>
  <c r="F1553" i="1" s="1"/>
  <c r="F1554" i="1" s="1"/>
  <c r="F1555" i="1" s="1"/>
  <c r="F1556" i="1" s="1"/>
  <c r="F1557" i="1" s="1"/>
  <c r="F1558" i="1" s="1"/>
  <c r="F1559" i="1" s="1"/>
  <c r="F1560" i="1" s="1"/>
  <c r="F1561" i="1" s="1"/>
  <c r="F1562" i="1" s="1"/>
  <c r="F1563" i="1" s="1"/>
  <c r="F1564" i="1" s="1"/>
  <c r="F1565" i="1" s="1"/>
  <c r="F1566" i="1" s="1"/>
  <c r="F1567" i="1" s="1"/>
  <c r="F1568" i="1" s="1"/>
  <c r="F1569" i="1" s="1"/>
  <c r="F1570" i="1" s="1"/>
  <c r="F1571" i="1" s="1"/>
  <c r="F1572" i="1" s="1"/>
  <c r="F1573" i="1" s="1"/>
  <c r="F1574" i="1" s="1"/>
  <c r="F1575" i="1" s="1"/>
  <c r="F1576" i="1" s="1"/>
  <c r="F1577" i="1" s="1"/>
  <c r="F1578" i="1" s="1"/>
  <c r="F1579" i="1" s="1"/>
  <c r="F1580" i="1" s="1"/>
  <c r="F1581" i="1" s="1"/>
  <c r="F1582" i="1" s="1"/>
  <c r="F1583" i="1" s="1"/>
  <c r="F1584" i="1" s="1"/>
  <c r="F1585" i="1" s="1"/>
  <c r="F1586" i="1" s="1"/>
  <c r="F1587" i="1" s="1"/>
  <c r="F1588" i="1" s="1"/>
  <c r="F1589" i="1" s="1"/>
  <c r="F1590" i="1" s="1"/>
  <c r="F1591" i="1" s="1"/>
  <c r="F1592" i="1" s="1"/>
  <c r="F1593" i="1" s="1"/>
  <c r="F1594" i="1" s="1"/>
  <c r="F1595" i="1" s="1"/>
  <c r="F1596" i="1" s="1"/>
  <c r="F1597" i="1" s="1"/>
  <c r="F1598" i="1" s="1"/>
  <c r="F1599" i="1" s="1"/>
  <c r="F1600" i="1" s="1"/>
  <c r="F1601" i="1" s="1"/>
  <c r="F1602" i="1" s="1"/>
  <c r="F1603" i="1" s="1"/>
  <c r="F1604" i="1" s="1"/>
  <c r="F1605" i="1" s="1"/>
  <c r="F1606" i="1" s="1"/>
  <c r="F1607" i="1" s="1"/>
  <c r="F1608" i="1" s="1"/>
  <c r="F1609" i="1" s="1"/>
  <c r="F1610" i="1" s="1"/>
  <c r="F1611" i="1" s="1"/>
  <c r="F1612" i="1" s="1"/>
  <c r="F1613" i="1" s="1"/>
  <c r="F1614" i="1" s="1"/>
  <c r="F1615" i="1" s="1"/>
  <c r="F1616" i="1" s="1"/>
  <c r="F1617" i="1" s="1"/>
  <c r="F1618" i="1" s="1"/>
  <c r="F1619" i="1" s="1"/>
  <c r="F1620" i="1" s="1"/>
  <c r="F1621" i="1" s="1"/>
  <c r="F1622" i="1" s="1"/>
  <c r="F1623" i="1" s="1"/>
  <c r="F1624" i="1" s="1"/>
  <c r="F1625" i="1" s="1"/>
  <c r="F1626" i="1" s="1"/>
  <c r="F1627" i="1" s="1"/>
  <c r="F1628" i="1" s="1"/>
  <c r="F1629" i="1" s="1"/>
  <c r="F1630" i="1" s="1"/>
  <c r="F1631" i="1" s="1"/>
  <c r="F1632" i="1" s="1"/>
  <c r="F1633" i="1" s="1"/>
  <c r="F1634" i="1" s="1"/>
  <c r="F1635" i="1" s="1"/>
  <c r="F1636" i="1" s="1"/>
  <c r="F1637" i="1" s="1"/>
  <c r="F1638" i="1" s="1"/>
  <c r="F1639" i="1" s="1"/>
  <c r="F1640" i="1" s="1"/>
  <c r="F1641" i="1" s="1"/>
  <c r="F1642" i="1" s="1"/>
  <c r="F1643" i="1" s="1"/>
  <c r="F1644" i="1" s="1"/>
  <c r="F1645" i="1" s="1"/>
  <c r="F1646" i="1" s="1"/>
  <c r="F1647" i="1" s="1"/>
  <c r="F1648" i="1" s="1"/>
  <c r="F1649" i="1" s="1"/>
  <c r="F1650" i="1" s="1"/>
  <c r="F1651" i="1" s="1"/>
  <c r="F1652" i="1" s="1"/>
  <c r="F1653" i="1" s="1"/>
  <c r="F1654" i="1" s="1"/>
  <c r="F1655" i="1" s="1"/>
  <c r="F1656" i="1" s="1"/>
  <c r="F1657" i="1" s="1"/>
  <c r="F1658" i="1" s="1"/>
  <c r="F1659" i="1" s="1"/>
  <c r="F1660" i="1" s="1"/>
  <c r="F1661" i="1" s="1"/>
  <c r="F1662" i="1" s="1"/>
  <c r="F1663" i="1" s="1"/>
  <c r="F1664" i="1" s="1"/>
  <c r="F1665" i="1" s="1"/>
  <c r="F1666" i="1" s="1"/>
  <c r="F1667" i="1" s="1"/>
  <c r="F1668" i="1" s="1"/>
  <c r="F1669" i="1" s="1"/>
  <c r="F1670" i="1" s="1"/>
  <c r="F1671" i="1" s="1"/>
  <c r="F1672" i="1" s="1"/>
  <c r="F1673" i="1" s="1"/>
  <c r="F1674" i="1" s="1"/>
  <c r="F1675" i="1" s="1"/>
  <c r="F1676" i="1" s="1"/>
  <c r="F1677" i="1" s="1"/>
  <c r="F1678" i="1" s="1"/>
  <c r="F1679" i="1" s="1"/>
  <c r="F1680" i="1" s="1"/>
  <c r="F1681" i="1" s="1"/>
  <c r="F1682" i="1" s="1"/>
  <c r="F1683" i="1" s="1"/>
  <c r="F1684" i="1" s="1"/>
  <c r="F1685" i="1" s="1"/>
  <c r="F1686" i="1" s="1"/>
  <c r="F1687" i="1" s="1"/>
  <c r="F1688" i="1" s="1"/>
  <c r="F1689" i="1" s="1"/>
  <c r="F1690" i="1" s="1"/>
  <c r="F1691" i="1" s="1"/>
  <c r="F1692" i="1" s="1"/>
  <c r="F1693" i="1" s="1"/>
  <c r="F1694" i="1" s="1"/>
  <c r="F1695" i="1" s="1"/>
  <c r="F1696" i="1" s="1"/>
  <c r="F1697" i="1" s="1"/>
  <c r="F1698" i="1" s="1"/>
  <c r="F1699" i="1" s="1"/>
  <c r="F1700" i="1" s="1"/>
  <c r="F1701" i="1" s="1"/>
  <c r="F1702" i="1" s="1"/>
  <c r="F1703" i="1" s="1"/>
  <c r="F1704" i="1" s="1"/>
  <c r="F1705" i="1" s="1"/>
  <c r="F1706" i="1" s="1"/>
  <c r="F1707" i="1" s="1"/>
  <c r="F1708" i="1" s="1"/>
  <c r="F1709" i="1" s="1"/>
  <c r="F1710" i="1" s="1"/>
  <c r="F1711" i="1" s="1"/>
  <c r="F1712" i="1" s="1"/>
  <c r="F1713" i="1" s="1"/>
  <c r="F1714" i="1" s="1"/>
  <c r="F1715" i="1" s="1"/>
  <c r="F1716" i="1" s="1"/>
  <c r="F1717" i="1" s="1"/>
  <c r="F1718" i="1" s="1"/>
  <c r="F1719" i="1" s="1"/>
  <c r="F1720" i="1" s="1"/>
  <c r="F1721" i="1" s="1"/>
  <c r="F1722" i="1" s="1"/>
  <c r="F1723" i="1" s="1"/>
  <c r="F1724" i="1" s="1"/>
  <c r="F1725" i="1" s="1"/>
  <c r="F1726" i="1" s="1"/>
  <c r="F1727" i="1" s="1"/>
  <c r="F1728" i="1" s="1"/>
  <c r="F1729" i="1" s="1"/>
  <c r="F1730" i="1" s="1"/>
  <c r="F1731" i="1" s="1"/>
  <c r="F1732" i="1" s="1"/>
  <c r="F1733" i="1" s="1"/>
  <c r="F1734" i="1" s="1"/>
  <c r="F1735" i="1" s="1"/>
  <c r="F1736" i="1" s="1"/>
  <c r="F1737" i="1" s="1"/>
  <c r="F1738" i="1" s="1"/>
  <c r="F1739" i="1" s="1"/>
  <c r="F1740" i="1" s="1"/>
  <c r="F1741" i="1" s="1"/>
  <c r="F1742" i="1" s="1"/>
  <c r="F1743" i="1" s="1"/>
  <c r="F1744" i="1" s="1"/>
  <c r="F1745" i="1" s="1"/>
  <c r="F1746" i="1" s="1"/>
  <c r="F1747" i="1" s="1"/>
  <c r="F1748" i="1" s="1"/>
  <c r="F1749" i="1" s="1"/>
  <c r="F1750" i="1" s="1"/>
  <c r="F1751" i="1" s="1"/>
  <c r="F1752" i="1" s="1"/>
  <c r="F1753" i="1" s="1"/>
  <c r="F1754" i="1" s="1"/>
  <c r="F1755" i="1" s="1"/>
  <c r="F1756" i="1" s="1"/>
  <c r="F1757" i="1" s="1"/>
  <c r="F1758" i="1" s="1"/>
  <c r="F1759" i="1" s="1"/>
  <c r="F1760" i="1" s="1"/>
  <c r="F1761" i="1" s="1"/>
  <c r="F1762" i="1" s="1"/>
  <c r="F1763" i="1" s="1"/>
  <c r="F1764" i="1" s="1"/>
  <c r="F1765" i="1" s="1"/>
  <c r="F1766" i="1" s="1"/>
  <c r="F1767" i="1" s="1"/>
  <c r="F1768" i="1" s="1"/>
  <c r="F1769" i="1" s="1"/>
  <c r="F1770" i="1" s="1"/>
  <c r="F1771" i="1" s="1"/>
  <c r="F1772" i="1" s="1"/>
  <c r="F1773" i="1" s="1"/>
  <c r="F1774" i="1" s="1"/>
  <c r="F1775" i="1" s="1"/>
  <c r="F1776" i="1" s="1"/>
  <c r="F1777" i="1" s="1"/>
  <c r="F1778" i="1" s="1"/>
  <c r="F1779" i="1" s="1"/>
  <c r="F1780" i="1" s="1"/>
  <c r="F1781" i="1" s="1"/>
  <c r="F1782" i="1" s="1"/>
  <c r="F1783" i="1" s="1"/>
  <c r="F1784" i="1" s="1"/>
  <c r="F1785" i="1" s="1"/>
  <c r="F1786" i="1" s="1"/>
  <c r="F1787" i="1" s="1"/>
  <c r="F1788" i="1" s="1"/>
  <c r="F1789" i="1" s="1"/>
  <c r="F1790" i="1" s="1"/>
  <c r="F1791" i="1" s="1"/>
  <c r="F1792" i="1" s="1"/>
  <c r="F1793" i="1" s="1"/>
  <c r="F1794" i="1" s="1"/>
  <c r="F1795" i="1" s="1"/>
  <c r="F1796" i="1" s="1"/>
  <c r="F1797" i="1" s="1"/>
  <c r="F1798" i="1" s="1"/>
  <c r="F1799" i="1" s="1"/>
  <c r="F1800" i="1" s="1"/>
  <c r="F1801" i="1" s="1"/>
  <c r="F1802" i="1" s="1"/>
  <c r="F1803" i="1" s="1"/>
  <c r="F1804" i="1" s="1"/>
  <c r="F1805" i="1" s="1"/>
  <c r="F1806" i="1" s="1"/>
  <c r="F1807" i="1" s="1"/>
  <c r="F1808" i="1" s="1"/>
  <c r="F1809" i="1" s="1"/>
  <c r="F1810" i="1" s="1"/>
  <c r="F1811" i="1" s="1"/>
  <c r="F1812" i="1" s="1"/>
  <c r="F1813" i="1" s="1"/>
  <c r="F1814" i="1" s="1"/>
  <c r="F1815" i="1" s="1"/>
  <c r="F1816" i="1" s="1"/>
  <c r="F1817" i="1" s="1"/>
  <c r="F1818" i="1" s="1"/>
  <c r="F1819" i="1" s="1"/>
  <c r="F1820" i="1" s="1"/>
  <c r="F1821" i="1" s="1"/>
  <c r="F1822" i="1" s="1"/>
  <c r="F1823" i="1" s="1"/>
  <c r="F1824" i="1" s="1"/>
  <c r="F1825" i="1" s="1"/>
  <c r="F1826" i="1" s="1"/>
  <c r="F1827" i="1" s="1"/>
  <c r="F1828" i="1" s="1"/>
  <c r="F1829" i="1" s="1"/>
  <c r="F1830" i="1" s="1"/>
  <c r="F1831" i="1" s="1"/>
  <c r="F1832" i="1" s="1"/>
  <c r="F1833" i="1" s="1"/>
  <c r="F1834" i="1" s="1"/>
  <c r="F1835" i="1" s="1"/>
  <c r="F1836" i="1" s="1"/>
  <c r="F1837" i="1" s="1"/>
  <c r="F1838" i="1" s="1"/>
  <c r="F1839" i="1" s="1"/>
  <c r="F1840" i="1" s="1"/>
  <c r="F1841" i="1" s="1"/>
  <c r="F1842" i="1" s="1"/>
  <c r="F1843" i="1" s="1"/>
  <c r="F1844" i="1" s="1"/>
  <c r="F1845" i="1" s="1"/>
  <c r="F1846" i="1" s="1"/>
  <c r="F1847" i="1" s="1"/>
  <c r="F1848" i="1" s="1"/>
  <c r="F1849" i="1" s="1"/>
  <c r="F1850" i="1" s="1"/>
  <c r="F1851" i="1" s="1"/>
  <c r="F1852" i="1" s="1"/>
  <c r="F1853" i="1" s="1"/>
  <c r="F1854" i="1" s="1"/>
  <c r="F1855" i="1" s="1"/>
  <c r="F1856" i="1" s="1"/>
  <c r="F1857" i="1" s="1"/>
  <c r="F1858" i="1" s="1"/>
  <c r="F1859" i="1" s="1"/>
  <c r="F1860" i="1" s="1"/>
  <c r="F1861" i="1" s="1"/>
  <c r="F1862" i="1" s="1"/>
  <c r="F1863" i="1" s="1"/>
  <c r="F1864" i="1" s="1"/>
  <c r="F1865" i="1" s="1"/>
  <c r="F1866" i="1" s="1"/>
  <c r="F1867" i="1" s="1"/>
  <c r="F1868" i="1" s="1"/>
  <c r="F1869" i="1" s="1"/>
  <c r="F1870" i="1" s="1"/>
  <c r="F1871" i="1" s="1"/>
  <c r="F1872" i="1" s="1"/>
  <c r="F1873" i="1" s="1"/>
  <c r="F1874" i="1" s="1"/>
  <c r="F1875" i="1" s="1"/>
  <c r="F1876" i="1" s="1"/>
  <c r="F1877" i="1" s="1"/>
  <c r="F1878" i="1" s="1"/>
  <c r="F1879" i="1" s="1"/>
  <c r="F1880" i="1" s="1"/>
  <c r="F1881" i="1" s="1"/>
  <c r="F1882" i="1" s="1"/>
  <c r="F1883" i="1" s="1"/>
  <c r="F1884" i="1" s="1"/>
  <c r="F1885" i="1" s="1"/>
  <c r="F1886" i="1" s="1"/>
  <c r="F1887" i="1" s="1"/>
  <c r="F1888" i="1" s="1"/>
  <c r="F1889" i="1" s="1"/>
  <c r="F1890" i="1" s="1"/>
  <c r="F1891" i="1" s="1"/>
  <c r="F1892" i="1" s="1"/>
  <c r="F1893" i="1" s="1"/>
  <c r="F1894" i="1" s="1"/>
  <c r="F1895" i="1" s="1"/>
  <c r="F1896" i="1" s="1"/>
  <c r="F1897" i="1" s="1"/>
  <c r="F1898" i="1" s="1"/>
  <c r="F1899" i="1" s="1"/>
  <c r="F1900" i="1" s="1"/>
  <c r="F1901" i="1" s="1"/>
  <c r="F1902" i="1" s="1"/>
  <c r="F1903" i="1" s="1"/>
  <c r="F1904" i="1" s="1"/>
  <c r="F1905" i="1" s="1"/>
  <c r="F1906" i="1" s="1"/>
  <c r="F1907" i="1" s="1"/>
  <c r="F1908" i="1" s="1"/>
  <c r="F1909" i="1" s="1"/>
  <c r="F1910" i="1" s="1"/>
  <c r="F1911" i="1" s="1"/>
  <c r="F1912" i="1" s="1"/>
  <c r="F1913" i="1" s="1"/>
  <c r="F1914" i="1" s="1"/>
  <c r="F1915" i="1" s="1"/>
  <c r="F1916" i="1" s="1"/>
  <c r="F1917" i="1" s="1"/>
  <c r="F1918" i="1" s="1"/>
  <c r="F1919" i="1" s="1"/>
  <c r="F1920" i="1" s="1"/>
  <c r="F1921" i="1" s="1"/>
  <c r="F1922" i="1" s="1"/>
  <c r="F1923" i="1" s="1"/>
  <c r="F1924" i="1" s="1"/>
  <c r="F1925" i="1" s="1"/>
  <c r="F1926" i="1" s="1"/>
  <c r="F1927" i="1" s="1"/>
  <c r="F1928" i="1" s="1"/>
  <c r="F1929" i="1" s="1"/>
  <c r="F1930" i="1" s="1"/>
  <c r="F1931" i="1" s="1"/>
  <c r="F1932" i="1" s="1"/>
  <c r="F1933" i="1" s="1"/>
  <c r="F1934" i="1" s="1"/>
  <c r="F1935" i="1" s="1"/>
  <c r="F1936" i="1" s="1"/>
  <c r="F1937" i="1" s="1"/>
  <c r="F1938" i="1" s="1"/>
  <c r="F1939" i="1" s="1"/>
  <c r="F1940" i="1" s="1"/>
  <c r="F1941" i="1" s="1"/>
  <c r="F1942" i="1" s="1"/>
  <c r="F1943" i="1" s="1"/>
  <c r="F1944" i="1" s="1"/>
  <c r="F1945" i="1" s="1"/>
  <c r="F1946" i="1" s="1"/>
  <c r="F1947" i="1" s="1"/>
  <c r="F1948" i="1" s="1"/>
  <c r="F1949" i="1" s="1"/>
  <c r="F1950" i="1" s="1"/>
  <c r="F1951" i="1" s="1"/>
  <c r="F1952" i="1" s="1"/>
  <c r="F1953" i="1" s="1"/>
  <c r="F1954" i="1" s="1"/>
  <c r="F1955" i="1" s="1"/>
  <c r="F1956" i="1" s="1"/>
  <c r="F1957" i="1" s="1"/>
  <c r="F1958" i="1" s="1"/>
  <c r="F1959" i="1" s="1"/>
  <c r="F1960" i="1" s="1"/>
  <c r="F1961" i="1" s="1"/>
  <c r="F1962" i="1" s="1"/>
  <c r="F1963" i="1" s="1"/>
  <c r="F1964" i="1" s="1"/>
  <c r="F1965" i="1" s="1"/>
  <c r="F1966" i="1" s="1"/>
  <c r="F1967" i="1" s="1"/>
  <c r="F1968" i="1" s="1"/>
  <c r="F1969" i="1" s="1"/>
  <c r="F1970" i="1" s="1"/>
  <c r="F1971" i="1" s="1"/>
  <c r="F1972" i="1" s="1"/>
  <c r="F1973" i="1" s="1"/>
  <c r="F1974" i="1" s="1"/>
  <c r="F1975" i="1" s="1"/>
  <c r="F1976" i="1" s="1"/>
  <c r="F1977" i="1" s="1"/>
  <c r="F1978" i="1" s="1"/>
  <c r="F1979" i="1" s="1"/>
  <c r="F1980" i="1" s="1"/>
  <c r="F1981" i="1" s="1"/>
  <c r="F1982" i="1" s="1"/>
  <c r="F1983" i="1" s="1"/>
  <c r="F1984" i="1" s="1"/>
  <c r="F1985" i="1" s="1"/>
  <c r="F1986" i="1" s="1"/>
  <c r="F1987" i="1" s="1"/>
  <c r="F1988" i="1" s="1"/>
  <c r="F1989" i="1" s="1"/>
  <c r="F1990" i="1" s="1"/>
  <c r="F1991" i="1" s="1"/>
  <c r="F1992" i="1" s="1"/>
  <c r="F1993" i="1" s="1"/>
  <c r="F1994" i="1" s="1"/>
  <c r="F1995" i="1" s="1"/>
  <c r="F1996" i="1" s="1"/>
  <c r="F1997" i="1" s="1"/>
  <c r="F1998" i="1" s="1"/>
  <c r="F1999" i="1" s="1"/>
  <c r="F2000" i="1" s="1"/>
  <c r="F2001" i="1" s="1"/>
  <c r="F2002" i="1" s="1"/>
  <c r="F2003" i="1" s="1"/>
  <c r="F2004" i="1" s="1"/>
  <c r="F2005" i="1" s="1"/>
  <c r="F2006" i="1" s="1"/>
  <c r="F2007" i="1" s="1"/>
  <c r="F2008" i="1" s="1"/>
  <c r="F2009" i="1" s="1"/>
  <c r="F2010" i="1" s="1"/>
  <c r="F2011" i="1" s="1"/>
  <c r="F2012" i="1" s="1"/>
  <c r="F2013" i="1" s="1"/>
  <c r="F2014" i="1" s="1"/>
  <c r="F2015" i="1" s="1"/>
  <c r="F2016" i="1" s="1"/>
  <c r="F2017" i="1" s="1"/>
  <c r="F2018" i="1" s="1"/>
  <c r="F2019" i="1" s="1"/>
  <c r="F2020" i="1" s="1"/>
  <c r="F2021" i="1" s="1"/>
  <c r="F2022" i="1" s="1"/>
  <c r="F2023" i="1" s="1"/>
  <c r="F2024" i="1" s="1"/>
  <c r="F2025" i="1" s="1"/>
  <c r="F2026" i="1" s="1"/>
  <c r="F2027" i="1" s="1"/>
  <c r="F2028" i="1" s="1"/>
  <c r="F2029" i="1" s="1"/>
  <c r="F2030" i="1" s="1"/>
  <c r="F2031" i="1" s="1"/>
  <c r="F2032" i="1" s="1"/>
  <c r="F2033" i="1" s="1"/>
  <c r="F2034" i="1" s="1"/>
  <c r="F2035" i="1" s="1"/>
  <c r="F2036" i="1" s="1"/>
  <c r="F2037" i="1" s="1"/>
  <c r="F2038" i="1" s="1"/>
  <c r="F2039" i="1" s="1"/>
  <c r="F2040" i="1" s="1"/>
  <c r="F2041" i="1" s="1"/>
  <c r="F2042" i="1" s="1"/>
  <c r="F2043" i="1" s="1"/>
  <c r="F2044" i="1" s="1"/>
  <c r="F2045" i="1" s="1"/>
  <c r="F2046" i="1" s="1"/>
  <c r="F2047" i="1" s="1"/>
  <c r="F2048" i="1" s="1"/>
  <c r="F2049" i="1" s="1"/>
  <c r="F2050" i="1" s="1"/>
  <c r="F2051" i="1" s="1"/>
  <c r="F2052" i="1" s="1"/>
  <c r="F2053" i="1" s="1"/>
  <c r="F2054" i="1" s="1"/>
  <c r="F2055" i="1" s="1"/>
  <c r="F2056" i="1" s="1"/>
  <c r="F2057" i="1" s="1"/>
  <c r="F2058" i="1" s="1"/>
  <c r="F2059" i="1" s="1"/>
  <c r="F2060" i="1" s="1"/>
  <c r="F2061" i="1" s="1"/>
  <c r="F2062" i="1" s="1"/>
  <c r="F2063" i="1" s="1"/>
  <c r="F2064" i="1" s="1"/>
  <c r="F2065" i="1" s="1"/>
  <c r="F2066" i="1" s="1"/>
  <c r="F2067" i="1" s="1"/>
  <c r="F2068" i="1" s="1"/>
  <c r="F2069" i="1" s="1"/>
  <c r="F2070" i="1" s="1"/>
  <c r="F2071" i="1" s="1"/>
  <c r="F2072" i="1" s="1"/>
  <c r="F2073" i="1" s="1"/>
  <c r="F2074" i="1" s="1"/>
  <c r="F2075" i="1" s="1"/>
  <c r="F2076" i="1" s="1"/>
  <c r="F2077" i="1" s="1"/>
  <c r="F2078" i="1" s="1"/>
  <c r="F2079" i="1" s="1"/>
  <c r="F2080" i="1" s="1"/>
  <c r="F2081" i="1" s="1"/>
  <c r="F2082" i="1" s="1"/>
  <c r="F2083" i="1" s="1"/>
  <c r="F2084" i="1" s="1"/>
  <c r="F2085" i="1" s="1"/>
  <c r="F2086" i="1" s="1"/>
  <c r="F2087" i="1" s="1"/>
  <c r="F2088" i="1" s="1"/>
  <c r="F2089" i="1" s="1"/>
  <c r="F2090" i="1" s="1"/>
  <c r="F2091" i="1" s="1"/>
  <c r="F2092" i="1" s="1"/>
  <c r="F2093" i="1" s="1"/>
  <c r="F2094" i="1" s="1"/>
  <c r="F2095" i="1" s="1"/>
  <c r="F2096" i="1" s="1"/>
  <c r="F2097" i="1" s="1"/>
  <c r="F2098" i="1" s="1"/>
  <c r="F2099" i="1" s="1"/>
  <c r="F2100" i="1" s="1"/>
  <c r="F2101" i="1" s="1"/>
  <c r="F2102" i="1" s="1"/>
  <c r="F2103" i="1" s="1"/>
  <c r="F2104" i="1" s="1"/>
  <c r="F2105" i="1" s="1"/>
  <c r="F2106" i="1" s="1"/>
  <c r="F2107" i="1" s="1"/>
  <c r="F2108" i="1" s="1"/>
  <c r="F2109" i="1" s="1"/>
  <c r="F2110" i="1" s="1"/>
  <c r="F2111" i="1" s="1"/>
  <c r="F2112" i="1" s="1"/>
  <c r="F2113" i="1" s="1"/>
  <c r="F2114" i="1" s="1"/>
  <c r="F2115" i="1" s="1"/>
  <c r="F2116" i="1" s="1"/>
  <c r="F2117" i="1" s="1"/>
  <c r="F2118" i="1" s="1"/>
  <c r="F2119" i="1" s="1"/>
  <c r="F2120" i="1" s="1"/>
  <c r="F2121" i="1" s="1"/>
  <c r="F2122" i="1" s="1"/>
  <c r="F2123" i="1" s="1"/>
  <c r="F2124" i="1" s="1"/>
  <c r="F2125" i="1" s="1"/>
  <c r="F2126" i="1" s="1"/>
  <c r="F2127" i="1" s="1"/>
  <c r="F2128" i="1" s="1"/>
  <c r="F2129" i="1" s="1"/>
  <c r="F2130" i="1" s="1"/>
  <c r="F2131" i="1" s="1"/>
  <c r="F2132" i="1" s="1"/>
  <c r="F2133" i="1" s="1"/>
  <c r="F2134" i="1" s="1"/>
  <c r="F2135" i="1" s="1"/>
  <c r="F2136" i="1" s="1"/>
  <c r="F2137" i="1" s="1"/>
  <c r="F2138" i="1" s="1"/>
  <c r="F2139" i="1" s="1"/>
  <c r="F2140" i="1" s="1"/>
  <c r="F2141" i="1" s="1"/>
  <c r="F2142" i="1" s="1"/>
  <c r="F2143" i="1" s="1"/>
  <c r="F2144" i="1" s="1"/>
  <c r="F2145" i="1" s="1"/>
  <c r="F2146" i="1" s="1"/>
  <c r="F2147" i="1" s="1"/>
  <c r="F2148" i="1" s="1"/>
  <c r="F2149" i="1" s="1"/>
  <c r="F2150" i="1" s="1"/>
  <c r="F2151" i="1" s="1"/>
  <c r="F2152" i="1" s="1"/>
  <c r="F2153" i="1" s="1"/>
  <c r="F2154" i="1" s="1"/>
  <c r="F2155" i="1" s="1"/>
  <c r="F2156" i="1" s="1"/>
  <c r="F2157" i="1" s="1"/>
  <c r="F2158" i="1" s="1"/>
  <c r="F2159" i="1" s="1"/>
  <c r="F2160" i="1" s="1"/>
  <c r="F2161" i="1" s="1"/>
  <c r="F2162" i="1" s="1"/>
  <c r="F2163" i="1" s="1"/>
  <c r="F2164" i="1" s="1"/>
  <c r="F2165" i="1" s="1"/>
  <c r="F2166" i="1" s="1"/>
  <c r="F2167" i="1" s="1"/>
  <c r="F2168" i="1" s="1"/>
  <c r="F2169" i="1" s="1"/>
  <c r="F2170" i="1" s="1"/>
  <c r="F2171" i="1" s="1"/>
  <c r="F2172" i="1" s="1"/>
  <c r="F2173" i="1" s="1"/>
  <c r="F2174" i="1" s="1"/>
  <c r="F2175" i="1" s="1"/>
  <c r="F2176" i="1" s="1"/>
  <c r="F2177" i="1" s="1"/>
  <c r="F2178" i="1" s="1"/>
  <c r="F2179" i="1" s="1"/>
  <c r="F2180" i="1" s="1"/>
  <c r="F2181" i="1" s="1"/>
  <c r="F2182" i="1" s="1"/>
  <c r="F2183" i="1" s="1"/>
  <c r="F2184" i="1" s="1"/>
  <c r="F2185" i="1" s="1"/>
  <c r="F2186" i="1" s="1"/>
  <c r="F2187" i="1" s="1"/>
  <c r="F2188" i="1" s="1"/>
  <c r="F2189" i="1" s="1"/>
  <c r="F2190" i="1" s="1"/>
  <c r="F2191" i="1" s="1"/>
  <c r="F2192" i="1" s="1"/>
  <c r="F2193" i="1" s="1"/>
  <c r="F2194" i="1" s="1"/>
  <c r="F2195" i="1" s="1"/>
  <c r="F2196" i="1" s="1"/>
  <c r="F2197" i="1" s="1"/>
  <c r="F2198" i="1" s="1"/>
  <c r="F2199" i="1" s="1"/>
  <c r="F2200" i="1" s="1"/>
  <c r="F2201" i="1" s="1"/>
  <c r="F2202" i="1" s="1"/>
  <c r="F2203" i="1" s="1"/>
  <c r="F2204" i="1" s="1"/>
  <c r="F2205" i="1" s="1"/>
  <c r="F2206" i="1" s="1"/>
  <c r="F2207" i="1" s="1"/>
  <c r="F2208" i="1" s="1"/>
  <c r="F2209" i="1" s="1"/>
  <c r="F2210" i="1" s="1"/>
  <c r="F2211" i="1" s="1"/>
  <c r="F2212" i="1" s="1"/>
  <c r="F2213" i="1" s="1"/>
  <c r="F2214" i="1" s="1"/>
  <c r="F2215" i="1" s="1"/>
  <c r="F2216" i="1" s="1"/>
  <c r="F2217" i="1" s="1"/>
  <c r="F2218" i="1" s="1"/>
  <c r="F2219" i="1" s="1"/>
  <c r="F2220" i="1" s="1"/>
  <c r="F2221" i="1" s="1"/>
  <c r="F2222" i="1" s="1"/>
  <c r="F2223" i="1" s="1"/>
  <c r="F2224" i="1" s="1"/>
  <c r="F2225" i="1" s="1"/>
  <c r="F2226" i="1" s="1"/>
  <c r="F2227" i="1" s="1"/>
  <c r="F2228" i="1" s="1"/>
  <c r="F2229" i="1" s="1"/>
  <c r="F2230" i="1" s="1"/>
  <c r="F2231" i="1" s="1"/>
  <c r="F2232" i="1" s="1"/>
  <c r="F2233" i="1" s="1"/>
  <c r="F2234" i="1" s="1"/>
  <c r="F2235" i="1" s="1"/>
  <c r="F2236" i="1" s="1"/>
  <c r="F2237" i="1" s="1"/>
  <c r="F2238" i="1" s="1"/>
  <c r="F2239" i="1" s="1"/>
  <c r="F2240" i="1" s="1"/>
  <c r="F2241" i="1" s="1"/>
  <c r="F2242" i="1" s="1"/>
  <c r="F2243" i="1" s="1"/>
  <c r="F2244" i="1" s="1"/>
  <c r="F2245" i="1" s="1"/>
  <c r="F2246" i="1" s="1"/>
  <c r="F2247" i="1" s="1"/>
  <c r="F2248" i="1" s="1"/>
  <c r="F2249" i="1" s="1"/>
  <c r="F2250" i="1" s="1"/>
  <c r="F2251" i="1" s="1"/>
  <c r="F2252" i="1" s="1"/>
  <c r="F2253" i="1" s="1"/>
  <c r="F2254" i="1" s="1"/>
  <c r="F2255" i="1" s="1"/>
  <c r="F2256" i="1" s="1"/>
  <c r="F2257" i="1" s="1"/>
  <c r="F2258" i="1" s="1"/>
  <c r="F2259" i="1" s="1"/>
  <c r="F2260" i="1" s="1"/>
  <c r="F2261" i="1" s="1"/>
  <c r="F2262" i="1" s="1"/>
  <c r="F2263" i="1" s="1"/>
  <c r="F2264" i="1" s="1"/>
  <c r="F2265" i="1" s="1"/>
  <c r="F2266" i="1" s="1"/>
  <c r="F2267" i="1" s="1"/>
  <c r="F2268" i="1" s="1"/>
  <c r="F2269" i="1" s="1"/>
  <c r="F2270" i="1" s="1"/>
  <c r="F2271" i="1" s="1"/>
  <c r="F2272" i="1" s="1"/>
  <c r="F2273" i="1" s="1"/>
  <c r="F2274" i="1" s="1"/>
  <c r="F2275" i="1" s="1"/>
  <c r="F2276" i="1" s="1"/>
  <c r="F2277" i="1" s="1"/>
  <c r="F2278" i="1" s="1"/>
  <c r="F2279" i="1" s="1"/>
  <c r="F2280" i="1" s="1"/>
  <c r="F2281" i="1" s="1"/>
  <c r="F2282" i="1" s="1"/>
  <c r="F2283" i="1" s="1"/>
  <c r="F2284" i="1" s="1"/>
  <c r="F2285" i="1" s="1"/>
  <c r="F2286" i="1" s="1"/>
  <c r="F2287" i="1" s="1"/>
  <c r="F2288" i="1" s="1"/>
  <c r="F2289" i="1" s="1"/>
  <c r="F2290" i="1" s="1"/>
  <c r="F2291" i="1" s="1"/>
  <c r="F2292" i="1" s="1"/>
  <c r="F2293" i="1" s="1"/>
  <c r="F2294" i="1" s="1"/>
  <c r="F2295" i="1" s="1"/>
  <c r="F2296" i="1" s="1"/>
  <c r="F2297" i="1" s="1"/>
  <c r="F2298" i="1" s="1"/>
  <c r="F2299" i="1" s="1"/>
  <c r="F2300" i="1" s="1"/>
  <c r="F2301" i="1" s="1"/>
  <c r="F2302" i="1" s="1"/>
  <c r="F2303" i="1" s="1"/>
  <c r="F2304" i="1" s="1"/>
  <c r="F2305" i="1" s="1"/>
  <c r="F2306" i="1" s="1"/>
  <c r="F2307" i="1" s="1"/>
  <c r="F2308" i="1" s="1"/>
  <c r="F2309" i="1" s="1"/>
  <c r="F2310" i="1" s="1"/>
  <c r="F2311" i="1" s="1"/>
  <c r="F2312" i="1" s="1"/>
  <c r="F2313" i="1" s="1"/>
  <c r="F2314" i="1" s="1"/>
  <c r="F2315" i="1" s="1"/>
  <c r="F2316" i="1" s="1"/>
  <c r="F2317" i="1" s="1"/>
  <c r="F2318" i="1" s="1"/>
  <c r="F2319" i="1" s="1"/>
  <c r="F2320" i="1" s="1"/>
  <c r="F2321" i="1" s="1"/>
  <c r="F2322" i="1" s="1"/>
  <c r="F2323" i="1" s="1"/>
  <c r="F2324" i="1" s="1"/>
  <c r="F2325" i="1" s="1"/>
  <c r="F2326" i="1" s="1"/>
  <c r="F2327" i="1" s="1"/>
  <c r="F2328" i="1" s="1"/>
  <c r="F2329" i="1" s="1"/>
  <c r="F2330" i="1" s="1"/>
  <c r="F2331" i="1" s="1"/>
  <c r="F2332" i="1" s="1"/>
  <c r="F2333" i="1" s="1"/>
  <c r="F2334" i="1" s="1"/>
  <c r="F2335" i="1" s="1"/>
  <c r="F2336" i="1" s="1"/>
  <c r="F2337" i="1" s="1"/>
  <c r="F2338" i="1" s="1"/>
  <c r="F2339" i="1" s="1"/>
  <c r="F2340" i="1" s="1"/>
  <c r="F2341" i="1" s="1"/>
  <c r="F2342" i="1" s="1"/>
  <c r="F2343" i="1" s="1"/>
  <c r="F2344" i="1" s="1"/>
  <c r="F2345" i="1" s="1"/>
  <c r="F2346" i="1" s="1"/>
  <c r="F2347" i="1" s="1"/>
  <c r="F2348" i="1" s="1"/>
  <c r="F2349" i="1" s="1"/>
  <c r="F2350" i="1" s="1"/>
  <c r="F2351" i="1" s="1"/>
  <c r="F2352" i="1" s="1"/>
  <c r="F2353" i="1" s="1"/>
  <c r="F2354" i="1" s="1"/>
  <c r="F2355" i="1" s="1"/>
  <c r="F2356" i="1" s="1"/>
  <c r="F2357" i="1" s="1"/>
  <c r="F2358" i="1" s="1"/>
  <c r="F2359" i="1" s="1"/>
  <c r="F2360" i="1" s="1"/>
  <c r="F2361" i="1" s="1"/>
  <c r="F2362" i="1" s="1"/>
  <c r="F2363" i="1" s="1"/>
  <c r="F2364" i="1" s="1"/>
  <c r="F2365" i="1" s="1"/>
  <c r="F2366" i="1" s="1"/>
  <c r="F2367" i="1" s="1"/>
  <c r="F2368" i="1" s="1"/>
  <c r="F2369" i="1" s="1"/>
  <c r="F2370" i="1" s="1"/>
  <c r="F2371" i="1" s="1"/>
  <c r="F2372" i="1" s="1"/>
  <c r="F2373" i="1" s="1"/>
  <c r="F2374" i="1" s="1"/>
  <c r="F2375" i="1" s="1"/>
  <c r="F2376" i="1" s="1"/>
  <c r="F2377" i="1" s="1"/>
  <c r="F2378" i="1" s="1"/>
  <c r="F2379" i="1" s="1"/>
  <c r="F2380" i="1" s="1"/>
  <c r="F2381" i="1" s="1"/>
  <c r="F2382" i="1" s="1"/>
  <c r="F2383" i="1" s="1"/>
  <c r="F2384" i="1" s="1"/>
  <c r="F2385" i="1" s="1"/>
  <c r="F2386" i="1" s="1"/>
  <c r="F2387" i="1" s="1"/>
  <c r="F2388" i="1" s="1"/>
  <c r="F2389" i="1" s="1"/>
  <c r="F2390" i="1" s="1"/>
  <c r="F2391" i="1" s="1"/>
  <c r="F2392" i="1" s="1"/>
  <c r="F2393" i="1" s="1"/>
  <c r="F2394" i="1" s="1"/>
  <c r="F2395" i="1" s="1"/>
  <c r="F2396" i="1" s="1"/>
  <c r="F2397" i="1" s="1"/>
  <c r="F2398" i="1" s="1"/>
  <c r="F2399" i="1" s="1"/>
  <c r="F2400" i="1" s="1"/>
  <c r="F2401" i="1" s="1"/>
  <c r="F2402" i="1" s="1"/>
  <c r="F2403" i="1" s="1"/>
  <c r="F2404" i="1" s="1"/>
  <c r="F2405" i="1" s="1"/>
  <c r="F2406" i="1" s="1"/>
  <c r="F2407" i="1" s="1"/>
  <c r="F2408" i="1" s="1"/>
  <c r="F2409" i="1" s="1"/>
  <c r="F2410" i="1" s="1"/>
  <c r="F2411" i="1" s="1"/>
  <c r="F2412" i="1" s="1"/>
  <c r="F2413" i="1" s="1"/>
  <c r="F2414" i="1" s="1"/>
  <c r="F2415" i="1" s="1"/>
  <c r="F2416" i="1" s="1"/>
  <c r="F2417" i="1" s="1"/>
  <c r="F2418" i="1" s="1"/>
  <c r="F2419" i="1" s="1"/>
  <c r="F2420" i="1" s="1"/>
  <c r="F2421" i="1" s="1"/>
  <c r="F2422" i="1" s="1"/>
  <c r="F2423" i="1" s="1"/>
  <c r="F2424" i="1" s="1"/>
  <c r="F2425" i="1" s="1"/>
  <c r="F2426" i="1" s="1"/>
  <c r="F2427" i="1" s="1"/>
  <c r="F2428" i="1" s="1"/>
  <c r="F2429" i="1" s="1"/>
  <c r="F2430" i="1" s="1"/>
  <c r="F2431" i="1" s="1"/>
  <c r="F2432" i="1" s="1"/>
  <c r="F2433" i="1" s="1"/>
  <c r="F2434" i="1" s="1"/>
  <c r="F2435" i="1" s="1"/>
  <c r="F2436" i="1" s="1"/>
  <c r="F2437" i="1" s="1"/>
  <c r="F2438" i="1" s="1"/>
  <c r="F2439" i="1" s="1"/>
  <c r="F2440" i="1" s="1"/>
  <c r="F2441" i="1" s="1"/>
  <c r="F2442" i="1" s="1"/>
  <c r="F2443" i="1" s="1"/>
  <c r="F2444" i="1" s="1"/>
  <c r="F2445" i="1" s="1"/>
  <c r="F2446" i="1" s="1"/>
  <c r="F2447" i="1" s="1"/>
  <c r="F2448" i="1" s="1"/>
  <c r="F2449" i="1" s="1"/>
  <c r="F2450" i="1" s="1"/>
  <c r="F2451" i="1" s="1"/>
  <c r="F2452" i="1" s="1"/>
  <c r="F2453" i="1" s="1"/>
  <c r="F2454" i="1" s="1"/>
  <c r="F2455" i="1" s="1"/>
  <c r="F2456" i="1" s="1"/>
  <c r="F2457" i="1" s="1"/>
  <c r="F2458" i="1" s="1"/>
  <c r="F2459" i="1" s="1"/>
  <c r="F2460" i="1" s="1"/>
  <c r="F2461" i="1" s="1"/>
  <c r="F2462" i="1" s="1"/>
  <c r="F2463" i="1" s="1"/>
  <c r="F2464" i="1" s="1"/>
  <c r="F2465" i="1" s="1"/>
  <c r="F2466" i="1" s="1"/>
  <c r="F2467" i="1" s="1"/>
  <c r="F2468" i="1" s="1"/>
  <c r="F2469" i="1" s="1"/>
  <c r="F2470" i="1" s="1"/>
  <c r="F2471" i="1" s="1"/>
  <c r="F2472" i="1" s="1"/>
  <c r="F2473" i="1" s="1"/>
  <c r="F2474" i="1" s="1"/>
  <c r="F2475" i="1" s="1"/>
  <c r="F2476" i="1" s="1"/>
  <c r="F2477" i="1" s="1"/>
  <c r="F2478" i="1" s="1"/>
  <c r="F2479" i="1" s="1"/>
  <c r="F2480" i="1" s="1"/>
  <c r="F2481" i="1" s="1"/>
  <c r="F2482" i="1" s="1"/>
  <c r="F2483" i="1" s="1"/>
  <c r="F2484" i="1" s="1"/>
  <c r="F2485" i="1" s="1"/>
  <c r="F2486" i="1" s="1"/>
  <c r="F2487" i="1" s="1"/>
  <c r="F2488" i="1" s="1"/>
  <c r="F2489" i="1" s="1"/>
  <c r="F2490" i="1" s="1"/>
  <c r="F2491" i="1" s="1"/>
  <c r="F2492" i="1" s="1"/>
  <c r="F2493" i="1" s="1"/>
  <c r="F2494" i="1" s="1"/>
  <c r="F2495" i="1" s="1"/>
  <c r="F2496" i="1" s="1"/>
  <c r="F2497" i="1" s="1"/>
  <c r="F2498" i="1" s="1"/>
  <c r="F2499" i="1" s="1"/>
  <c r="F2500" i="1" s="1"/>
  <c r="F2501" i="1" s="1"/>
  <c r="F2502" i="1" s="1"/>
  <c r="F2503" i="1" s="1"/>
  <c r="F2504" i="1" s="1"/>
  <c r="F2505" i="1" s="1"/>
  <c r="F2506" i="1" s="1"/>
  <c r="F2507" i="1" s="1"/>
  <c r="F2508" i="1" s="1"/>
  <c r="F2509" i="1" s="1"/>
  <c r="F2510" i="1" s="1"/>
  <c r="F2511" i="1" s="1"/>
  <c r="F2512" i="1" s="1"/>
  <c r="F2513" i="1" s="1"/>
  <c r="F2514" i="1" s="1"/>
  <c r="F2515" i="1" s="1"/>
  <c r="F2516" i="1" s="1"/>
  <c r="F2517" i="1" s="1"/>
  <c r="F2518" i="1" s="1"/>
  <c r="F2519" i="1" s="1"/>
  <c r="F2520" i="1" s="1"/>
  <c r="F2521" i="1" s="1"/>
  <c r="F2522" i="1" s="1"/>
  <c r="F2523" i="1" s="1"/>
  <c r="F2524" i="1" s="1"/>
  <c r="F2525" i="1" s="1"/>
  <c r="F2526" i="1" s="1"/>
  <c r="F2527" i="1" s="1"/>
  <c r="F2528" i="1" s="1"/>
  <c r="F2529" i="1" s="1"/>
  <c r="F2530" i="1" s="1"/>
  <c r="F2531" i="1" s="1"/>
  <c r="F2532" i="1" s="1"/>
  <c r="F2533" i="1" s="1"/>
  <c r="F2534" i="1" s="1"/>
  <c r="F2535" i="1" s="1"/>
  <c r="F2536" i="1" s="1"/>
  <c r="F2537" i="1" s="1"/>
  <c r="F2538" i="1" s="1"/>
  <c r="F2539" i="1" s="1"/>
  <c r="F2540" i="1" s="1"/>
  <c r="F2541" i="1" s="1"/>
  <c r="F2542" i="1" s="1"/>
  <c r="F2543" i="1" s="1"/>
  <c r="F2544" i="1" s="1"/>
  <c r="F2545" i="1" s="1"/>
  <c r="F2546" i="1" s="1"/>
  <c r="F2547" i="1" s="1"/>
  <c r="F2548" i="1" s="1"/>
  <c r="F2549" i="1" s="1"/>
  <c r="F2550" i="1" s="1"/>
  <c r="F2551" i="1" s="1"/>
  <c r="F2552" i="1" s="1"/>
  <c r="F2553" i="1" s="1"/>
  <c r="F2554" i="1" s="1"/>
  <c r="F2555" i="1" s="1"/>
  <c r="F2556" i="1" s="1"/>
  <c r="F2557" i="1" s="1"/>
  <c r="F2558" i="1" s="1"/>
  <c r="F2559" i="1" s="1"/>
  <c r="F2560" i="1" s="1"/>
  <c r="F2561" i="1" s="1"/>
  <c r="F2562" i="1" s="1"/>
  <c r="F2563" i="1" s="1"/>
  <c r="F2564" i="1" s="1"/>
  <c r="F2565" i="1" s="1"/>
  <c r="F2566" i="1" s="1"/>
  <c r="F2567" i="1" s="1"/>
  <c r="F2568" i="1" s="1"/>
  <c r="F2569" i="1" s="1"/>
  <c r="F2570" i="1" s="1"/>
  <c r="F2571" i="1" s="1"/>
  <c r="F2572" i="1" s="1"/>
  <c r="F2573" i="1" s="1"/>
  <c r="F2574" i="1" s="1"/>
  <c r="F2575" i="1" s="1"/>
  <c r="F2576" i="1" s="1"/>
  <c r="F2577" i="1" s="1"/>
  <c r="F2578" i="1" s="1"/>
  <c r="F2579" i="1" s="1"/>
  <c r="F2580" i="1" s="1"/>
  <c r="F2581" i="1" s="1"/>
  <c r="F2582" i="1" s="1"/>
  <c r="F2583" i="1" s="1"/>
  <c r="F2584" i="1" s="1"/>
  <c r="F2585" i="1" s="1"/>
  <c r="F2586" i="1" s="1"/>
  <c r="F2587" i="1" s="1"/>
  <c r="F2588" i="1" s="1"/>
  <c r="F2589" i="1" s="1"/>
  <c r="F2590" i="1" s="1"/>
  <c r="F2591" i="1" s="1"/>
  <c r="F2592" i="1" s="1"/>
  <c r="F2593" i="1" s="1"/>
  <c r="F2594" i="1" s="1"/>
  <c r="F2595" i="1" s="1"/>
  <c r="F2596" i="1" s="1"/>
  <c r="F2597" i="1" s="1"/>
  <c r="F2598" i="1" s="1"/>
  <c r="F2599" i="1" s="1"/>
  <c r="F2600" i="1" s="1"/>
  <c r="F2601" i="1" s="1"/>
  <c r="F2602" i="1" s="1"/>
  <c r="F2603" i="1" s="1"/>
  <c r="F2604" i="1" s="1"/>
  <c r="F2605" i="1" s="1"/>
  <c r="F2606" i="1" s="1"/>
  <c r="F2607" i="1" s="1"/>
  <c r="F2608" i="1" s="1"/>
  <c r="F2609" i="1" s="1"/>
  <c r="F2610" i="1" s="1"/>
  <c r="F2611" i="1" s="1"/>
  <c r="F2612" i="1" s="1"/>
  <c r="F2613" i="1" s="1"/>
  <c r="F2614" i="1" s="1"/>
  <c r="F2615" i="1" s="1"/>
  <c r="F2616" i="1" s="1"/>
  <c r="F2617" i="1" s="1"/>
  <c r="F2618" i="1" s="1"/>
  <c r="F2619" i="1" s="1"/>
  <c r="F2620" i="1" s="1"/>
  <c r="F2621" i="1" s="1"/>
  <c r="F2622" i="1" s="1"/>
  <c r="F2623" i="1" s="1"/>
  <c r="F2624" i="1" s="1"/>
  <c r="F2625" i="1" s="1"/>
  <c r="F2626" i="1" s="1"/>
  <c r="F2627" i="1" s="1"/>
  <c r="F2628" i="1" s="1"/>
  <c r="F2629" i="1" s="1"/>
  <c r="F2630" i="1" s="1"/>
  <c r="F2631" i="1" s="1"/>
  <c r="F2632" i="1" s="1"/>
  <c r="F2633" i="1" s="1"/>
  <c r="F2634" i="1" s="1"/>
  <c r="F2635" i="1" s="1"/>
  <c r="F2636" i="1" s="1"/>
  <c r="F2637" i="1" s="1"/>
  <c r="F2638" i="1" s="1"/>
  <c r="F2639" i="1" s="1"/>
  <c r="F2640" i="1" s="1"/>
  <c r="F2641" i="1" s="1"/>
  <c r="F2642" i="1" s="1"/>
  <c r="F2643" i="1" s="1"/>
  <c r="F2644" i="1" s="1"/>
  <c r="F2645" i="1" s="1"/>
  <c r="F2646" i="1" s="1"/>
  <c r="F2647" i="1" s="1"/>
  <c r="F2648" i="1" s="1"/>
  <c r="F2649" i="1" s="1"/>
  <c r="F2650" i="1" s="1"/>
  <c r="F2651" i="1" s="1"/>
  <c r="F2652" i="1" s="1"/>
  <c r="F2653" i="1" s="1"/>
  <c r="F2654" i="1" s="1"/>
  <c r="F2655" i="1" s="1"/>
  <c r="F2656" i="1" s="1"/>
  <c r="F2657" i="1" s="1"/>
  <c r="F2658" i="1" s="1"/>
  <c r="F2659" i="1" s="1"/>
  <c r="F2660" i="1" s="1"/>
  <c r="F2661" i="1" s="1"/>
  <c r="F2662" i="1" s="1"/>
  <c r="F2663" i="1" s="1"/>
  <c r="F2664" i="1" s="1"/>
  <c r="F2665" i="1" s="1"/>
  <c r="F2666" i="1" s="1"/>
  <c r="F2667" i="1" s="1"/>
  <c r="F2668" i="1" s="1"/>
  <c r="F2669" i="1" s="1"/>
  <c r="F2670" i="1" s="1"/>
  <c r="F2671" i="1" s="1"/>
  <c r="F2672" i="1" s="1"/>
  <c r="F2673" i="1" s="1"/>
  <c r="F2674" i="1" s="1"/>
  <c r="F2675" i="1" s="1"/>
  <c r="F2676" i="1" s="1"/>
  <c r="F2677" i="1" s="1"/>
  <c r="F2678" i="1" s="1"/>
  <c r="F2679" i="1" s="1"/>
  <c r="F2680" i="1" s="1"/>
  <c r="F2681" i="1" s="1"/>
  <c r="F2682" i="1" s="1"/>
  <c r="F2683" i="1" s="1"/>
  <c r="F2684" i="1" s="1"/>
  <c r="F2685" i="1" s="1"/>
  <c r="F2686" i="1" s="1"/>
  <c r="F2687" i="1" s="1"/>
  <c r="F2688" i="1" s="1"/>
  <c r="F2689" i="1" s="1"/>
  <c r="F2690" i="1" s="1"/>
  <c r="F2691" i="1" s="1"/>
  <c r="F2692" i="1" s="1"/>
  <c r="F2693" i="1" s="1"/>
  <c r="F2694" i="1" s="1"/>
  <c r="F2695" i="1" s="1"/>
  <c r="F2696" i="1" s="1"/>
  <c r="F2697" i="1" s="1"/>
  <c r="F2698" i="1" s="1"/>
  <c r="F2699" i="1" s="1"/>
  <c r="F2700" i="1" s="1"/>
  <c r="F2701" i="1" s="1"/>
  <c r="F2702" i="1" s="1"/>
  <c r="F2703" i="1" s="1"/>
  <c r="F2704" i="1" s="1"/>
  <c r="F2705" i="1" s="1"/>
  <c r="F2706" i="1" s="1"/>
  <c r="F2707" i="1" s="1"/>
  <c r="F2708" i="1" s="1"/>
  <c r="F2709" i="1" s="1"/>
  <c r="F2710" i="1" s="1"/>
  <c r="F2711" i="1" s="1"/>
  <c r="F2712" i="1" s="1"/>
  <c r="F2713" i="1" s="1"/>
  <c r="F2714" i="1" s="1"/>
  <c r="F2715" i="1" s="1"/>
  <c r="F2716" i="1" s="1"/>
  <c r="F2717" i="1" s="1"/>
  <c r="F2718" i="1" s="1"/>
  <c r="F2719" i="1" s="1"/>
  <c r="F2720" i="1" s="1"/>
  <c r="F2721" i="1" s="1"/>
  <c r="F2722" i="1" s="1"/>
  <c r="F2723" i="1" s="1"/>
  <c r="F2724" i="1" s="1"/>
  <c r="F2725" i="1" s="1"/>
  <c r="F2726" i="1" s="1"/>
  <c r="F2727" i="1" s="1"/>
  <c r="F2728" i="1" s="1"/>
  <c r="F2729" i="1" s="1"/>
  <c r="F2730" i="1" s="1"/>
  <c r="F2731" i="1" s="1"/>
  <c r="F2732" i="1" s="1"/>
  <c r="F2733" i="1" s="1"/>
  <c r="F2734" i="1" s="1"/>
  <c r="F2735" i="1" s="1"/>
  <c r="F2736" i="1" s="1"/>
  <c r="F2737" i="1" s="1"/>
  <c r="F2738" i="1" s="1"/>
  <c r="F2739" i="1" s="1"/>
  <c r="F2740" i="1" s="1"/>
  <c r="F2741" i="1" s="1"/>
  <c r="F2742" i="1" s="1"/>
  <c r="F2743" i="1" s="1"/>
  <c r="F2744" i="1" s="1"/>
  <c r="F2745" i="1" s="1"/>
  <c r="F2746" i="1" s="1"/>
  <c r="F2747" i="1" s="1"/>
  <c r="F2748" i="1" s="1"/>
  <c r="F2749" i="1" s="1"/>
  <c r="F2750" i="1" s="1"/>
  <c r="F2751" i="1" s="1"/>
  <c r="F2752" i="1" s="1"/>
  <c r="F2753" i="1" s="1"/>
  <c r="F2754" i="1" s="1"/>
  <c r="F2755" i="1" s="1"/>
  <c r="F2756" i="1" s="1"/>
  <c r="F2757" i="1" s="1"/>
  <c r="F2758" i="1" s="1"/>
  <c r="F2759" i="1" s="1"/>
  <c r="F2760" i="1" s="1"/>
  <c r="F2761" i="1" s="1"/>
  <c r="F2762" i="1" s="1"/>
  <c r="F2763" i="1" s="1"/>
  <c r="F2764" i="1" s="1"/>
  <c r="F2765" i="1" s="1"/>
  <c r="F2766" i="1" s="1"/>
  <c r="F2767" i="1" s="1"/>
  <c r="F2768" i="1" s="1"/>
  <c r="F2769" i="1" s="1"/>
  <c r="F2770" i="1" s="1"/>
  <c r="F2771" i="1" s="1"/>
  <c r="F2772" i="1" s="1"/>
  <c r="F2773" i="1" s="1"/>
  <c r="F2774" i="1" s="1"/>
  <c r="F2775" i="1" s="1"/>
  <c r="F2776" i="1" s="1"/>
  <c r="F2777" i="1" s="1"/>
  <c r="F2778" i="1" s="1"/>
  <c r="F2779" i="1" s="1"/>
  <c r="F2780" i="1" s="1"/>
  <c r="F2781" i="1" s="1"/>
  <c r="F2782" i="1" s="1"/>
  <c r="F2783" i="1" s="1"/>
  <c r="F2784" i="1" s="1"/>
  <c r="F2785" i="1" s="1"/>
  <c r="F2786" i="1" s="1"/>
  <c r="F2787" i="1" s="1"/>
  <c r="F2788" i="1" s="1"/>
  <c r="F2789" i="1" s="1"/>
  <c r="F2790" i="1" s="1"/>
  <c r="F2791" i="1" s="1"/>
  <c r="F2792" i="1" s="1"/>
  <c r="F2793" i="1" s="1"/>
  <c r="F2794" i="1" s="1"/>
  <c r="F2795" i="1" s="1"/>
  <c r="F2796" i="1" s="1"/>
  <c r="F2797" i="1" s="1"/>
  <c r="F2798" i="1" s="1"/>
  <c r="F2799" i="1" s="1"/>
  <c r="F2800" i="1" s="1"/>
  <c r="F2801" i="1" s="1"/>
  <c r="F2802" i="1" s="1"/>
  <c r="F2803" i="1" s="1"/>
  <c r="F2804" i="1" s="1"/>
  <c r="F2805" i="1" s="1"/>
  <c r="F2806" i="1" s="1"/>
  <c r="F2807" i="1" s="1"/>
  <c r="F2808" i="1" s="1"/>
  <c r="F2809" i="1" s="1"/>
  <c r="F2810" i="1" s="1"/>
  <c r="F2811" i="1" s="1"/>
  <c r="F2812" i="1" s="1"/>
  <c r="F2813" i="1" s="1"/>
  <c r="F2814" i="1" s="1"/>
  <c r="F2815" i="1" s="1"/>
  <c r="F2816" i="1" s="1"/>
  <c r="F2817" i="1" s="1"/>
  <c r="F2818" i="1" s="1"/>
  <c r="F2819" i="1" s="1"/>
  <c r="F2820" i="1" s="1"/>
  <c r="F2821" i="1" s="1"/>
  <c r="F2822" i="1" s="1"/>
  <c r="F2823" i="1" s="1"/>
  <c r="F2824" i="1" s="1"/>
  <c r="F2825" i="1" s="1"/>
  <c r="F2826" i="1" s="1"/>
  <c r="F2827" i="1" s="1"/>
  <c r="F2828" i="1" s="1"/>
  <c r="F2829" i="1" s="1"/>
  <c r="F2830" i="1" s="1"/>
  <c r="F2831" i="1" s="1"/>
  <c r="F2832" i="1" s="1"/>
  <c r="F2833" i="1" s="1"/>
  <c r="F2834" i="1" s="1"/>
  <c r="F2835" i="1" s="1"/>
  <c r="F2836" i="1" s="1"/>
  <c r="F2837" i="1" s="1"/>
  <c r="F2838" i="1" s="1"/>
  <c r="F2839" i="1" s="1"/>
  <c r="F2840" i="1" s="1"/>
  <c r="F2841" i="1" s="1"/>
  <c r="F2842" i="1" s="1"/>
  <c r="F2843" i="1" s="1"/>
  <c r="F2844" i="1" s="1"/>
  <c r="F2845" i="1" s="1"/>
  <c r="F2846" i="1" s="1"/>
  <c r="F2847" i="1" s="1"/>
  <c r="F2848" i="1" s="1"/>
  <c r="F2849" i="1" s="1"/>
  <c r="F2850" i="1" s="1"/>
  <c r="F2851" i="1" s="1"/>
  <c r="F2852" i="1" s="1"/>
  <c r="F2853" i="1" s="1"/>
  <c r="F2854" i="1" s="1"/>
  <c r="F2855" i="1" s="1"/>
  <c r="F2856" i="1" s="1"/>
  <c r="F2857" i="1" s="1"/>
  <c r="F2858" i="1" s="1"/>
  <c r="F2859" i="1" s="1"/>
  <c r="F2860" i="1" s="1"/>
  <c r="F2861" i="1" s="1"/>
  <c r="F2862" i="1" s="1"/>
  <c r="F2863" i="1" s="1"/>
  <c r="F2864" i="1" s="1"/>
  <c r="F2865" i="1" s="1"/>
  <c r="F2866" i="1" s="1"/>
  <c r="F2867" i="1" s="1"/>
  <c r="F2868" i="1" s="1"/>
  <c r="F2869" i="1" s="1"/>
  <c r="F2870" i="1" s="1"/>
  <c r="F2871" i="1" s="1"/>
  <c r="F2872" i="1" s="1"/>
  <c r="F2873" i="1" s="1"/>
  <c r="F2874" i="1" s="1"/>
  <c r="F2875" i="1" s="1"/>
  <c r="F2876" i="1" s="1"/>
  <c r="F2877" i="1" s="1"/>
  <c r="F2878" i="1" s="1"/>
  <c r="F2879" i="1" s="1"/>
  <c r="F2880" i="1" s="1"/>
  <c r="F2881" i="1" s="1"/>
  <c r="F2882" i="1" s="1"/>
  <c r="F2883" i="1" s="1"/>
  <c r="F2884" i="1" s="1"/>
  <c r="F2885" i="1" s="1"/>
  <c r="F2886" i="1" s="1"/>
  <c r="F2887" i="1" s="1"/>
  <c r="F2888" i="1" s="1"/>
  <c r="F2889" i="1" s="1"/>
  <c r="F2890" i="1" s="1"/>
  <c r="F2891" i="1" s="1"/>
  <c r="F2892" i="1" s="1"/>
  <c r="F2893" i="1" s="1"/>
  <c r="F2894" i="1" s="1"/>
  <c r="F2895" i="1" s="1"/>
  <c r="F2896" i="1" s="1"/>
  <c r="F2897" i="1" s="1"/>
  <c r="F2898" i="1" s="1"/>
  <c r="F2899" i="1" s="1"/>
  <c r="F2900" i="1" s="1"/>
  <c r="F2901" i="1" s="1"/>
  <c r="F2902" i="1" s="1"/>
  <c r="F2903" i="1" s="1"/>
  <c r="F2904" i="1" s="1"/>
  <c r="F2905" i="1" s="1"/>
  <c r="F2906" i="1" s="1"/>
  <c r="F2907" i="1" s="1"/>
  <c r="F2908" i="1" s="1"/>
  <c r="F2909" i="1" s="1"/>
  <c r="F2910" i="1" s="1"/>
  <c r="F2911" i="1" s="1"/>
  <c r="F2912" i="1" s="1"/>
  <c r="F2913" i="1" s="1"/>
  <c r="F2914" i="1" s="1"/>
  <c r="F2915" i="1" s="1"/>
  <c r="F2916" i="1" s="1"/>
  <c r="F2917" i="1" s="1"/>
  <c r="F2918" i="1" s="1"/>
  <c r="F2919" i="1" s="1"/>
  <c r="F2920" i="1" s="1"/>
  <c r="F2921" i="1" s="1"/>
  <c r="F2922" i="1" s="1"/>
  <c r="F2923" i="1" s="1"/>
  <c r="F2924" i="1" s="1"/>
  <c r="F2925" i="1" s="1"/>
  <c r="F2926" i="1" s="1"/>
  <c r="F2927" i="1" s="1"/>
  <c r="F2928" i="1" s="1"/>
  <c r="F2929" i="1" s="1"/>
  <c r="F2930" i="1" s="1"/>
  <c r="F2931" i="1" s="1"/>
  <c r="F2932" i="1" s="1"/>
  <c r="F2933" i="1" s="1"/>
  <c r="F2934" i="1" s="1"/>
  <c r="F2935" i="1" s="1"/>
  <c r="F2936" i="1" s="1"/>
  <c r="F2937" i="1" s="1"/>
  <c r="F2938" i="1" s="1"/>
  <c r="F2939" i="1" s="1"/>
  <c r="F2940" i="1" s="1"/>
  <c r="F2941" i="1" s="1"/>
  <c r="F2942" i="1" s="1"/>
  <c r="F2943" i="1" s="1"/>
  <c r="F2944" i="1" s="1"/>
  <c r="F2945" i="1" s="1"/>
  <c r="F2946" i="1" s="1"/>
  <c r="F2947" i="1" s="1"/>
  <c r="F2948" i="1" s="1"/>
  <c r="F2949" i="1" s="1"/>
  <c r="F2950" i="1" s="1"/>
  <c r="F2951" i="1" s="1"/>
  <c r="F2952" i="1" s="1"/>
  <c r="F2953" i="1" s="1"/>
  <c r="F2954" i="1" s="1"/>
  <c r="F2955" i="1" s="1"/>
  <c r="F2956" i="1" s="1"/>
  <c r="F2957" i="1" s="1"/>
  <c r="F2958" i="1" s="1"/>
  <c r="F2959" i="1" s="1"/>
  <c r="F2960" i="1" s="1"/>
  <c r="F2961" i="1" s="1"/>
  <c r="F2962" i="1" s="1"/>
  <c r="F2963" i="1" s="1"/>
  <c r="F2964" i="1" s="1"/>
  <c r="F2965" i="1" s="1"/>
  <c r="F2966" i="1" s="1"/>
  <c r="F2967" i="1" s="1"/>
  <c r="F2968" i="1" s="1"/>
  <c r="F2969" i="1" s="1"/>
  <c r="F2970" i="1" s="1"/>
  <c r="F2971" i="1" s="1"/>
  <c r="F2972" i="1" s="1"/>
  <c r="F2973" i="1" s="1"/>
  <c r="F2974" i="1" s="1"/>
  <c r="F2975" i="1" s="1"/>
  <c r="F2976" i="1" s="1"/>
  <c r="F2977" i="1" s="1"/>
  <c r="F2978" i="1" s="1"/>
  <c r="F2979" i="1" s="1"/>
  <c r="F2980" i="1" s="1"/>
  <c r="F2981" i="1" s="1"/>
  <c r="F2982" i="1" s="1"/>
  <c r="F2983" i="1" s="1"/>
  <c r="F2984" i="1" s="1"/>
  <c r="F2985" i="1" s="1"/>
  <c r="F2986" i="1" s="1"/>
  <c r="F2987" i="1" s="1"/>
  <c r="F2988" i="1" s="1"/>
  <c r="F2989" i="1" s="1"/>
  <c r="F2990" i="1" s="1"/>
  <c r="F2991" i="1" s="1"/>
  <c r="F2992" i="1" s="1"/>
  <c r="F2993" i="1" s="1"/>
  <c r="F2994" i="1" s="1"/>
  <c r="F2995" i="1" s="1"/>
  <c r="F2996" i="1" s="1"/>
  <c r="F2997" i="1" s="1"/>
  <c r="F2998" i="1" s="1"/>
  <c r="F2999" i="1" s="1"/>
  <c r="F3000" i="1" s="1"/>
  <c r="F3001" i="1" s="1"/>
  <c r="F3002" i="1" s="1"/>
  <c r="F3003" i="1" s="1"/>
  <c r="F3004" i="1" s="1"/>
  <c r="F3005" i="1" s="1"/>
  <c r="F3006" i="1" s="1"/>
  <c r="F3007" i="1" s="1"/>
  <c r="F3008" i="1" s="1"/>
  <c r="F3009" i="1" s="1"/>
  <c r="F3010" i="1" s="1"/>
  <c r="F3011" i="1" s="1"/>
  <c r="F3012" i="1" s="1"/>
  <c r="F3013" i="1" s="1"/>
  <c r="F3014" i="1" s="1"/>
  <c r="F3015" i="1" s="1"/>
  <c r="F3016" i="1" s="1"/>
  <c r="F3017" i="1" s="1"/>
  <c r="F3018" i="1" s="1"/>
  <c r="F3019" i="1" s="1"/>
  <c r="F3020" i="1" s="1"/>
  <c r="F3021" i="1" s="1"/>
  <c r="F3022" i="1" s="1"/>
  <c r="F3023" i="1" s="1"/>
  <c r="F3024" i="1" s="1"/>
  <c r="F3025" i="1" s="1"/>
  <c r="F3026" i="1" s="1"/>
  <c r="F3027" i="1" s="1"/>
  <c r="F3028" i="1" s="1"/>
  <c r="F3029" i="1" s="1"/>
  <c r="F3030" i="1" s="1"/>
  <c r="F3031" i="1" s="1"/>
  <c r="F3032" i="1" s="1"/>
  <c r="F3033" i="1" s="1"/>
  <c r="F3034" i="1" s="1"/>
  <c r="F3035" i="1" s="1"/>
  <c r="F3036" i="1" s="1"/>
  <c r="F3037" i="1" s="1"/>
  <c r="F3038" i="1" s="1"/>
  <c r="F3039" i="1" s="1"/>
  <c r="F3040" i="1" s="1"/>
  <c r="F3041" i="1" s="1"/>
  <c r="F3042" i="1" s="1"/>
  <c r="F3043" i="1" s="1"/>
  <c r="F3044" i="1" s="1"/>
  <c r="F3045" i="1" s="1"/>
  <c r="F3046" i="1" s="1"/>
  <c r="F3047" i="1" s="1"/>
  <c r="F3048" i="1" s="1"/>
  <c r="F3049" i="1" s="1"/>
  <c r="F3050" i="1" s="1"/>
  <c r="F3051" i="1" s="1"/>
  <c r="F3052" i="1" s="1"/>
  <c r="F3053" i="1" s="1"/>
  <c r="F3054" i="1" s="1"/>
  <c r="F3055" i="1" s="1"/>
  <c r="F3056" i="1" s="1"/>
  <c r="F3057" i="1" s="1"/>
  <c r="F3058" i="1" s="1"/>
  <c r="F3059" i="1" s="1"/>
  <c r="F3060" i="1" s="1"/>
  <c r="F3061" i="1" s="1"/>
  <c r="F3062" i="1" s="1"/>
  <c r="F3063" i="1" s="1"/>
  <c r="F3064" i="1" s="1"/>
  <c r="F3065" i="1" s="1"/>
  <c r="F3066" i="1" s="1"/>
  <c r="F3067" i="1" s="1"/>
  <c r="F3068" i="1" s="1"/>
  <c r="F3069" i="1" s="1"/>
  <c r="F3070" i="1" s="1"/>
  <c r="F3071" i="1" s="1"/>
  <c r="F3072" i="1" s="1"/>
  <c r="F3073" i="1" s="1"/>
  <c r="F3074" i="1" s="1"/>
  <c r="F3075" i="1" s="1"/>
  <c r="F3076" i="1" s="1"/>
  <c r="F3077" i="1" s="1"/>
  <c r="F3078" i="1" s="1"/>
  <c r="F3079" i="1" s="1"/>
  <c r="F3080" i="1" s="1"/>
  <c r="F3081" i="1" s="1"/>
  <c r="F3082" i="1" s="1"/>
  <c r="F3083" i="1" s="1"/>
  <c r="F3084" i="1" s="1"/>
  <c r="F3085" i="1" s="1"/>
  <c r="F3086" i="1" s="1"/>
  <c r="F3087" i="1" s="1"/>
  <c r="F3088" i="1" s="1"/>
  <c r="F3089" i="1" s="1"/>
  <c r="F3090" i="1" s="1"/>
  <c r="F3091" i="1" s="1"/>
  <c r="F3092" i="1" s="1"/>
  <c r="F3093" i="1" s="1"/>
  <c r="F3094" i="1" s="1"/>
  <c r="F3095" i="1" s="1"/>
  <c r="F3096" i="1" s="1"/>
  <c r="F3097" i="1" s="1"/>
  <c r="F3098" i="1" s="1"/>
  <c r="F3099" i="1" s="1"/>
  <c r="F3100" i="1" s="1"/>
  <c r="F3101" i="1" s="1"/>
  <c r="F3102" i="1" s="1"/>
  <c r="F3103" i="1" s="1"/>
  <c r="F3104" i="1" s="1"/>
  <c r="F3105" i="1" s="1"/>
  <c r="F3106" i="1" s="1"/>
  <c r="F3107" i="1" s="1"/>
  <c r="F3108" i="1" s="1"/>
  <c r="F3109" i="1" s="1"/>
  <c r="F3110" i="1" s="1"/>
  <c r="F3111" i="1" s="1"/>
  <c r="F3112" i="1" s="1"/>
  <c r="F3113" i="1" s="1"/>
  <c r="F3114" i="1" s="1"/>
  <c r="F3115" i="1" s="1"/>
  <c r="F3116" i="1" s="1"/>
  <c r="F3117" i="1" s="1"/>
  <c r="F3118" i="1" s="1"/>
  <c r="F3119" i="1" s="1"/>
  <c r="F3120" i="1" s="1"/>
  <c r="F3121" i="1" s="1"/>
  <c r="F3122" i="1" s="1"/>
  <c r="F3123" i="1" s="1"/>
  <c r="F3124" i="1" s="1"/>
  <c r="F3125" i="1" s="1"/>
  <c r="F3126" i="1" s="1"/>
  <c r="F3127" i="1" s="1"/>
  <c r="F3128" i="1" s="1"/>
  <c r="F3129" i="1" s="1"/>
  <c r="F3130" i="1" s="1"/>
  <c r="F3131" i="1" s="1"/>
  <c r="F3132" i="1" s="1"/>
  <c r="F3133" i="1" s="1"/>
  <c r="F3134" i="1" s="1"/>
  <c r="F3135" i="1" s="1"/>
  <c r="F3136" i="1" s="1"/>
  <c r="F3137" i="1" s="1"/>
  <c r="F3138" i="1" s="1"/>
  <c r="F3139" i="1" s="1"/>
  <c r="F3140" i="1" s="1"/>
  <c r="F3141" i="1" s="1"/>
  <c r="F3142" i="1" s="1"/>
  <c r="F3143" i="1" s="1"/>
  <c r="F3144" i="1" s="1"/>
  <c r="F3145" i="1" s="1"/>
  <c r="F3146" i="1" s="1"/>
  <c r="F3147" i="1" s="1"/>
  <c r="F3148" i="1" s="1"/>
  <c r="F3149" i="1" s="1"/>
  <c r="F3150" i="1" s="1"/>
  <c r="F3151" i="1" s="1"/>
  <c r="F3152" i="1" s="1"/>
  <c r="F3153" i="1" s="1"/>
  <c r="F3154" i="1" s="1"/>
  <c r="F3155" i="1" s="1"/>
  <c r="F3156" i="1" s="1"/>
  <c r="F3157" i="1" s="1"/>
  <c r="F3158" i="1" s="1"/>
  <c r="F3159" i="1" s="1"/>
  <c r="F3160" i="1" s="1"/>
  <c r="F3161" i="1" s="1"/>
  <c r="F3162" i="1" s="1"/>
  <c r="F3163" i="1" s="1"/>
  <c r="F3164" i="1" s="1"/>
  <c r="F3165" i="1" s="1"/>
  <c r="F3166" i="1" s="1"/>
  <c r="F3167" i="1" s="1"/>
  <c r="F3168" i="1" s="1"/>
  <c r="F3169" i="1" s="1"/>
  <c r="F3170" i="1" s="1"/>
  <c r="F3171" i="1" s="1"/>
  <c r="F3172" i="1" s="1"/>
  <c r="F3173" i="1" s="1"/>
  <c r="F3174" i="1" s="1"/>
  <c r="F3175" i="1" s="1"/>
  <c r="F3176" i="1" s="1"/>
  <c r="F3177" i="1" s="1"/>
  <c r="F3178" i="1" s="1"/>
  <c r="F3179" i="1" s="1"/>
  <c r="F3180" i="1" s="1"/>
  <c r="F3181" i="1" s="1"/>
  <c r="F3182" i="1" s="1"/>
  <c r="F3183" i="1" s="1"/>
  <c r="F3184" i="1" s="1"/>
  <c r="F3185" i="1" s="1"/>
  <c r="F3186" i="1" s="1"/>
  <c r="F3187" i="1" s="1"/>
  <c r="F3188" i="1" s="1"/>
  <c r="F3189" i="1" s="1"/>
  <c r="F3190" i="1" s="1"/>
  <c r="F3191" i="1" s="1"/>
  <c r="F3192" i="1" s="1"/>
  <c r="F3193" i="1" s="1"/>
  <c r="F3194" i="1" s="1"/>
  <c r="F3195" i="1" s="1"/>
  <c r="F3196" i="1" s="1"/>
  <c r="F3197" i="1" s="1"/>
  <c r="F3198" i="1" s="1"/>
  <c r="F3199" i="1" s="1"/>
  <c r="F3200" i="1" s="1"/>
  <c r="F3201" i="1" s="1"/>
  <c r="F3202" i="1" s="1"/>
  <c r="F3203" i="1" s="1"/>
  <c r="F3204" i="1" s="1"/>
  <c r="F3205" i="1" s="1"/>
  <c r="F3206" i="1" s="1"/>
  <c r="F3207" i="1" s="1"/>
  <c r="F3208" i="1" s="1"/>
  <c r="F3209" i="1" s="1"/>
  <c r="F3210" i="1" s="1"/>
  <c r="F3211" i="1" s="1"/>
  <c r="F3212" i="1" s="1"/>
  <c r="F3213" i="1" s="1"/>
  <c r="F3214" i="1" s="1"/>
  <c r="F3215" i="1" s="1"/>
  <c r="F3216" i="1" s="1"/>
  <c r="F3217" i="1" s="1"/>
  <c r="F3218" i="1" s="1"/>
  <c r="F3219" i="1" s="1"/>
  <c r="F3220" i="1" s="1"/>
  <c r="F3221" i="1" s="1"/>
  <c r="F3222" i="1" s="1"/>
  <c r="F3223" i="1" s="1"/>
  <c r="F3224" i="1" s="1"/>
  <c r="F3225" i="1" s="1"/>
  <c r="F3226" i="1" s="1"/>
  <c r="F3227" i="1" s="1"/>
  <c r="F3228" i="1" s="1"/>
  <c r="F3229" i="1" s="1"/>
  <c r="F3230" i="1" s="1"/>
  <c r="F3231" i="1" s="1"/>
  <c r="F3232" i="1" s="1"/>
  <c r="F3233" i="1" s="1"/>
  <c r="F3234" i="1" s="1"/>
  <c r="F3235" i="1" s="1"/>
  <c r="F3236" i="1" s="1"/>
  <c r="F3237" i="1" s="1"/>
  <c r="F3238" i="1" s="1"/>
  <c r="F3239" i="1" s="1"/>
  <c r="F3240" i="1" s="1"/>
  <c r="F3241" i="1" s="1"/>
  <c r="F3242" i="1" s="1"/>
  <c r="F3243" i="1" s="1"/>
  <c r="F3244" i="1" s="1"/>
  <c r="F3245" i="1" s="1"/>
  <c r="F3246" i="1" s="1"/>
  <c r="F3247" i="1" s="1"/>
  <c r="F3248" i="1" s="1"/>
  <c r="F3249" i="1" s="1"/>
  <c r="F3250" i="1" s="1"/>
  <c r="F3251" i="1" s="1"/>
  <c r="F3252" i="1" s="1"/>
  <c r="F3253" i="1" s="1"/>
  <c r="F3254" i="1" s="1"/>
  <c r="F3255" i="1" s="1"/>
  <c r="F3256" i="1" s="1"/>
  <c r="F3257" i="1" s="1"/>
  <c r="F3258" i="1" s="1"/>
  <c r="F3259" i="1" s="1"/>
  <c r="F3260" i="1" s="1"/>
  <c r="F3261" i="1" s="1"/>
  <c r="F3262" i="1" s="1"/>
  <c r="F3263" i="1" s="1"/>
  <c r="F3264" i="1" s="1"/>
  <c r="F3265" i="1" s="1"/>
  <c r="F3266" i="1" s="1"/>
  <c r="F3267" i="1" s="1"/>
  <c r="F3268" i="1" s="1"/>
  <c r="F3269" i="1" s="1"/>
  <c r="F3270" i="1" s="1"/>
  <c r="F3271" i="1" s="1"/>
  <c r="F3272" i="1" s="1"/>
  <c r="F3273" i="1" s="1"/>
  <c r="F3274" i="1" s="1"/>
  <c r="F3275" i="1" s="1"/>
  <c r="F3276" i="1" s="1"/>
  <c r="F3277" i="1" s="1"/>
  <c r="F3278" i="1" s="1"/>
  <c r="F3279" i="1" s="1"/>
  <c r="F3280" i="1" s="1"/>
  <c r="F3281" i="1" s="1"/>
  <c r="F3282" i="1" s="1"/>
  <c r="F3283" i="1" s="1"/>
  <c r="F3284" i="1" s="1"/>
  <c r="F3285" i="1" s="1"/>
  <c r="F3286" i="1" s="1"/>
  <c r="F3287" i="1" s="1"/>
  <c r="F3288" i="1" s="1"/>
  <c r="F3289" i="1" s="1"/>
  <c r="F3290" i="1" s="1"/>
  <c r="F3291" i="1" s="1"/>
  <c r="F3292" i="1" s="1"/>
  <c r="F3293" i="1" s="1"/>
  <c r="F3294" i="1" s="1"/>
  <c r="F3295" i="1" s="1"/>
  <c r="F3296" i="1" s="1"/>
  <c r="F3297" i="1" s="1"/>
  <c r="F3298" i="1" s="1"/>
  <c r="F3299" i="1" s="1"/>
  <c r="F3300" i="1" s="1"/>
  <c r="F3301" i="1" s="1"/>
  <c r="F3302" i="1" s="1"/>
  <c r="F3303" i="1" s="1"/>
  <c r="F3304" i="1" s="1"/>
  <c r="F3305" i="1" s="1"/>
  <c r="F3306" i="1" s="1"/>
  <c r="F3307" i="1" s="1"/>
  <c r="F3308" i="1" s="1"/>
  <c r="F3309" i="1" s="1"/>
  <c r="F3310" i="1" s="1"/>
  <c r="F3311" i="1" s="1"/>
  <c r="F3312" i="1" s="1"/>
  <c r="F3313" i="1" s="1"/>
  <c r="F3314" i="1" s="1"/>
  <c r="F3315" i="1" s="1"/>
  <c r="F3316" i="1" s="1"/>
  <c r="F3317" i="1" s="1"/>
  <c r="F3318" i="1" s="1"/>
  <c r="F3319" i="1" s="1"/>
  <c r="F3320" i="1" s="1"/>
  <c r="F3321" i="1" s="1"/>
  <c r="F3322" i="1" s="1"/>
  <c r="F3323" i="1" s="1"/>
  <c r="F3324" i="1" s="1"/>
  <c r="F3325" i="1" s="1"/>
  <c r="F3326" i="1" s="1"/>
  <c r="F3327" i="1" s="1"/>
  <c r="F3328" i="1" s="1"/>
  <c r="F3329" i="1" s="1"/>
  <c r="F3330" i="1" s="1"/>
  <c r="F3331" i="1" s="1"/>
  <c r="F3332" i="1" s="1"/>
  <c r="F3333" i="1" s="1"/>
  <c r="F3334" i="1" s="1"/>
  <c r="F3335" i="1" s="1"/>
  <c r="F3336" i="1" s="1"/>
  <c r="F3337" i="1" s="1"/>
  <c r="F3338" i="1" s="1"/>
  <c r="F3339" i="1" s="1"/>
  <c r="F3340" i="1" s="1"/>
  <c r="F3341" i="1" s="1"/>
  <c r="F3342" i="1" s="1"/>
  <c r="F3343" i="1" s="1"/>
  <c r="F3344" i="1" s="1"/>
  <c r="F3345" i="1" s="1"/>
  <c r="F3346" i="1" s="1"/>
  <c r="F3347" i="1" s="1"/>
  <c r="F3348" i="1" s="1"/>
  <c r="F3349" i="1" s="1"/>
  <c r="F3350" i="1" s="1"/>
  <c r="F3351" i="1" s="1"/>
  <c r="F3352" i="1" s="1"/>
  <c r="F3353" i="1" s="1"/>
  <c r="F3354" i="1" s="1"/>
  <c r="F3355" i="1" s="1"/>
  <c r="F3356" i="1" s="1"/>
  <c r="F3357" i="1" s="1"/>
  <c r="F3358" i="1" s="1"/>
  <c r="F3359" i="1" s="1"/>
  <c r="F3360" i="1" s="1"/>
  <c r="F3361" i="1" s="1"/>
  <c r="F3362" i="1" s="1"/>
  <c r="F3363" i="1" s="1"/>
  <c r="F3364" i="1" s="1"/>
  <c r="F3365" i="1" s="1"/>
  <c r="F3366" i="1" s="1"/>
  <c r="F3367" i="1" s="1"/>
  <c r="F3368" i="1" s="1"/>
  <c r="F3369" i="1" s="1"/>
  <c r="F3370" i="1" s="1"/>
  <c r="F3371" i="1" s="1"/>
  <c r="F3372" i="1" s="1"/>
  <c r="F3373" i="1" s="1"/>
  <c r="F3374" i="1" s="1"/>
  <c r="F3375" i="1" s="1"/>
  <c r="F3376" i="1" s="1"/>
  <c r="F3377" i="1" s="1"/>
  <c r="F3378" i="1" s="1"/>
  <c r="F3379" i="1" s="1"/>
  <c r="F3380" i="1" s="1"/>
  <c r="F3381" i="1" s="1"/>
  <c r="F3382" i="1" s="1"/>
  <c r="F3383" i="1" s="1"/>
  <c r="F3384" i="1" s="1"/>
  <c r="F3385" i="1" s="1"/>
  <c r="F3386" i="1" s="1"/>
  <c r="F3387" i="1" s="1"/>
  <c r="F3388" i="1" s="1"/>
  <c r="F3389" i="1" s="1"/>
  <c r="F3390" i="1" s="1"/>
  <c r="F3391" i="1" s="1"/>
  <c r="F3392" i="1" s="1"/>
  <c r="F3393" i="1" s="1"/>
  <c r="F3394" i="1" s="1"/>
  <c r="F3395" i="1" s="1"/>
  <c r="F3396" i="1" s="1"/>
  <c r="F3397" i="1" s="1"/>
  <c r="F3398" i="1" s="1"/>
  <c r="F3399" i="1" s="1"/>
  <c r="F3400" i="1" s="1"/>
  <c r="F3401" i="1" s="1"/>
  <c r="F3402" i="1" s="1"/>
  <c r="F3403" i="1" s="1"/>
  <c r="F3404" i="1" s="1"/>
  <c r="F3405" i="1" s="1"/>
  <c r="F3406" i="1" s="1"/>
  <c r="F3407" i="1" s="1"/>
  <c r="F3408" i="1" s="1"/>
  <c r="F3409" i="1" s="1"/>
  <c r="F3410" i="1" s="1"/>
  <c r="F3411" i="1" s="1"/>
  <c r="F3412" i="1" s="1"/>
  <c r="F3413" i="1" s="1"/>
  <c r="F3414" i="1" s="1"/>
  <c r="F3415" i="1" s="1"/>
  <c r="F3416" i="1" s="1"/>
  <c r="F3417" i="1" s="1"/>
  <c r="F3418" i="1" s="1"/>
  <c r="F3419" i="1" s="1"/>
  <c r="F3420" i="1" s="1"/>
  <c r="F3421" i="1" s="1"/>
  <c r="F3422" i="1" s="1"/>
  <c r="F3423" i="1" s="1"/>
  <c r="F3424" i="1" s="1"/>
  <c r="F3425" i="1" s="1"/>
  <c r="F3426" i="1" s="1"/>
  <c r="F3427" i="1" s="1"/>
  <c r="F3428" i="1" s="1"/>
  <c r="F3429" i="1" s="1"/>
  <c r="F3430" i="1" s="1"/>
  <c r="F3431" i="1" s="1"/>
  <c r="F3432" i="1" s="1"/>
  <c r="F3433" i="1" s="1"/>
  <c r="F3434" i="1" s="1"/>
  <c r="F3435" i="1" s="1"/>
  <c r="F3436" i="1" s="1"/>
  <c r="F3437" i="1" s="1"/>
  <c r="F3438" i="1" s="1"/>
  <c r="F3439" i="1" s="1"/>
  <c r="F3440" i="1" s="1"/>
  <c r="F3441" i="1" s="1"/>
  <c r="F3442" i="1" s="1"/>
  <c r="F3443" i="1" s="1"/>
  <c r="F3444" i="1" s="1"/>
  <c r="F3445" i="1" s="1"/>
  <c r="F3446" i="1" s="1"/>
  <c r="F3447" i="1" s="1"/>
  <c r="F3448" i="1" s="1"/>
  <c r="F3449" i="1" s="1"/>
  <c r="F3450" i="1" s="1"/>
  <c r="F3451" i="1" s="1"/>
  <c r="F3452" i="1" s="1"/>
  <c r="F3453" i="1" s="1"/>
  <c r="F3454" i="1" s="1"/>
  <c r="F3455" i="1" s="1"/>
  <c r="F3456" i="1" s="1"/>
  <c r="F3457" i="1" s="1"/>
  <c r="F3458" i="1" s="1"/>
  <c r="F3459" i="1" s="1"/>
  <c r="F3460" i="1" s="1"/>
  <c r="F3461" i="1" s="1"/>
  <c r="F3462" i="1" s="1"/>
  <c r="F3463" i="1" s="1"/>
  <c r="F3464" i="1" s="1"/>
  <c r="F3465" i="1" s="1"/>
  <c r="F3466" i="1" s="1"/>
  <c r="F3467" i="1" s="1"/>
  <c r="F3468" i="1" s="1"/>
  <c r="F3469" i="1" s="1"/>
  <c r="F3470" i="1" s="1"/>
  <c r="F3471" i="1" s="1"/>
  <c r="F3472" i="1" s="1"/>
  <c r="F3473" i="1" s="1"/>
  <c r="F3474" i="1" s="1"/>
  <c r="F3475" i="1" s="1"/>
  <c r="F3476" i="1" s="1"/>
  <c r="F3477" i="1" s="1"/>
  <c r="F3478" i="1" s="1"/>
  <c r="F3479" i="1" s="1"/>
  <c r="F3480" i="1" s="1"/>
  <c r="F3481" i="1" s="1"/>
  <c r="F3482" i="1" s="1"/>
  <c r="F3483" i="1" s="1"/>
  <c r="F3484" i="1" s="1"/>
  <c r="F3485" i="1" s="1"/>
  <c r="F3486" i="1" s="1"/>
  <c r="F3487" i="1" s="1"/>
  <c r="F3488" i="1" s="1"/>
  <c r="F3489" i="1" s="1"/>
  <c r="F3490" i="1" s="1"/>
  <c r="F3491" i="1" s="1"/>
  <c r="F3492" i="1" s="1"/>
  <c r="F3493" i="1" s="1"/>
  <c r="F3494" i="1" s="1"/>
  <c r="F3495" i="1" s="1"/>
  <c r="F3496" i="1" s="1"/>
  <c r="F3497" i="1" s="1"/>
  <c r="F3498" i="1" s="1"/>
  <c r="F3499" i="1" s="1"/>
  <c r="F3500" i="1" s="1"/>
  <c r="F3501" i="1" s="1"/>
  <c r="F3502" i="1" s="1"/>
  <c r="F3503" i="1" s="1"/>
  <c r="F3504" i="1" s="1"/>
  <c r="F3505" i="1" s="1"/>
  <c r="F3506" i="1" s="1"/>
  <c r="F3507" i="1" s="1"/>
  <c r="F3508" i="1" s="1"/>
  <c r="F3509" i="1" s="1"/>
  <c r="F3510" i="1" s="1"/>
  <c r="F3511" i="1" s="1"/>
  <c r="F3512" i="1" s="1"/>
  <c r="F3513" i="1" s="1"/>
  <c r="F3514" i="1" s="1"/>
  <c r="F3515" i="1" s="1"/>
  <c r="F3516" i="1" s="1"/>
  <c r="F3517" i="1" s="1"/>
  <c r="F3518" i="1" s="1"/>
  <c r="F3519" i="1" s="1"/>
  <c r="F3520" i="1" s="1"/>
  <c r="F3521" i="1" s="1"/>
  <c r="F3522" i="1" s="1"/>
  <c r="F3523" i="1" s="1"/>
  <c r="F3524" i="1" s="1"/>
  <c r="F3525" i="1" s="1"/>
  <c r="F3526" i="1" s="1"/>
  <c r="F3527" i="1" s="1"/>
  <c r="F3528" i="1" s="1"/>
  <c r="F3529" i="1" s="1"/>
  <c r="F3530" i="1" s="1"/>
  <c r="F3531" i="1" s="1"/>
  <c r="F3532" i="1" s="1"/>
  <c r="F3533" i="1" s="1"/>
  <c r="F3534" i="1" s="1"/>
  <c r="F3535" i="1" s="1"/>
  <c r="F3536" i="1" s="1"/>
  <c r="F3537" i="1" s="1"/>
  <c r="F3538" i="1" s="1"/>
  <c r="F3539" i="1" s="1"/>
  <c r="F3540" i="1" s="1"/>
  <c r="F3541" i="1" s="1"/>
  <c r="F3542" i="1" s="1"/>
  <c r="F3543" i="1" s="1"/>
  <c r="F3544" i="1" s="1"/>
  <c r="F3545" i="1" s="1"/>
  <c r="F3546" i="1" s="1"/>
  <c r="F3547" i="1" s="1"/>
  <c r="F3548" i="1" s="1"/>
  <c r="F3549" i="1" s="1"/>
  <c r="F3550" i="1" s="1"/>
  <c r="F3551" i="1" s="1"/>
  <c r="F3552" i="1" s="1"/>
  <c r="F3553" i="1" s="1"/>
  <c r="F3554" i="1" s="1"/>
  <c r="F3555" i="1" s="1"/>
  <c r="F3556" i="1" s="1"/>
  <c r="F3557" i="1" s="1"/>
  <c r="F3558" i="1" s="1"/>
  <c r="F3559" i="1" s="1"/>
  <c r="F3560" i="1" s="1"/>
  <c r="F3561" i="1" s="1"/>
  <c r="F3562" i="1" s="1"/>
  <c r="F3563" i="1" s="1"/>
  <c r="F3564" i="1" s="1"/>
  <c r="F3565" i="1" s="1"/>
  <c r="F3566" i="1" s="1"/>
  <c r="F3567" i="1" s="1"/>
  <c r="F3568" i="1" s="1"/>
  <c r="F3569" i="1" s="1"/>
  <c r="F3570" i="1" s="1"/>
  <c r="F3571" i="1" s="1"/>
  <c r="F3572" i="1" s="1"/>
  <c r="F3573" i="1" s="1"/>
  <c r="F3574" i="1" s="1"/>
  <c r="F3575" i="1" s="1"/>
  <c r="F3576" i="1" s="1"/>
  <c r="F3577" i="1" s="1"/>
  <c r="F3578" i="1" s="1"/>
  <c r="F3579" i="1" s="1"/>
  <c r="F3580" i="1" s="1"/>
  <c r="F3581" i="1" s="1"/>
  <c r="F3582" i="1" s="1"/>
  <c r="F3583" i="1" s="1"/>
  <c r="F3584" i="1" s="1"/>
  <c r="F3585" i="1" s="1"/>
  <c r="F3586" i="1" s="1"/>
  <c r="F3587" i="1" s="1"/>
  <c r="F3588" i="1" s="1"/>
  <c r="F3589" i="1" s="1"/>
  <c r="F3590" i="1" s="1"/>
  <c r="F3591" i="1" s="1"/>
  <c r="F3592" i="1" s="1"/>
  <c r="F3593" i="1" s="1"/>
  <c r="F3594" i="1" s="1"/>
  <c r="F3595" i="1" s="1"/>
  <c r="F3596" i="1" s="1"/>
  <c r="J30" i="1" l="1"/>
  <c r="K30" i="1"/>
  <c r="AI93" i="2"/>
  <c r="AI81" i="2"/>
  <c r="AJ81" i="2" s="1"/>
  <c r="G13" i="1"/>
  <c r="F14" i="1"/>
  <c r="F24" i="1"/>
  <c r="G24" i="1" s="1"/>
  <c r="F5" i="2"/>
  <c r="E22" i="2"/>
  <c r="E30" i="2" s="1"/>
  <c r="F9" i="1" s="1"/>
  <c r="G6" i="1"/>
  <c r="G8" i="1" s="1"/>
  <c r="AB25" i="2"/>
  <c r="AB36" i="2" s="1"/>
  <c r="AJ93" i="2"/>
  <c r="F70" i="2"/>
  <c r="F68" i="2" s="1"/>
  <c r="J26" i="2"/>
  <c r="I26" i="2" s="1"/>
  <c r="G316" i="2"/>
  <c r="X1" i="1"/>
  <c r="AC10" i="1" s="1"/>
  <c r="G25" i="1"/>
  <c r="E319" i="2"/>
  <c r="E337" i="2" s="1"/>
  <c r="F337" i="2" s="1"/>
  <c r="E221" i="2"/>
  <c r="E374" i="2"/>
  <c r="G374" i="2" s="1"/>
  <c r="E387" i="2"/>
  <c r="G387" i="2" s="1"/>
  <c r="E322" i="2"/>
  <c r="E400" i="2"/>
  <c r="G400" i="2" s="1"/>
  <c r="F335" i="2"/>
  <c r="AB150" i="2"/>
  <c r="AC150" i="2" s="1"/>
  <c r="AB140" i="2"/>
  <c r="AC140" i="2" s="1"/>
  <c r="E325" i="2"/>
  <c r="E333" i="2" s="1"/>
  <c r="F333" i="2" s="1"/>
  <c r="F332" i="2"/>
  <c r="G317" i="2"/>
  <c r="G350" i="2"/>
  <c r="AI25" i="2"/>
  <c r="AI55" i="2" s="1"/>
  <c r="AI60" i="2" s="1"/>
  <c r="AB139" i="2"/>
  <c r="AC139" i="2" s="1"/>
  <c r="E68" i="2"/>
  <c r="G338" i="2" s="1"/>
  <c r="F257" i="2"/>
  <c r="G257" i="2" s="1"/>
  <c r="AB148" i="2"/>
  <c r="AB149" i="2" s="1"/>
  <c r="AC149" i="2" s="1"/>
  <c r="AB133" i="2"/>
  <c r="AC133" i="2" s="1"/>
  <c r="G349" i="2"/>
  <c r="AB141" i="2"/>
  <c r="AB151" i="2" s="1"/>
  <c r="I34" i="2"/>
  <c r="J106" i="2"/>
  <c r="K106" i="2" s="1"/>
  <c r="E220" i="2"/>
  <c r="G324" i="2"/>
  <c r="G314" i="2"/>
  <c r="G299" i="2" s="1"/>
  <c r="H299" i="2" s="1"/>
  <c r="I37" i="2"/>
  <c r="J37" i="2" s="1"/>
  <c r="G322" i="2"/>
  <c r="I35" i="2"/>
  <c r="J35" i="2" s="1"/>
  <c r="I70" i="2"/>
  <c r="J70" i="2" s="1"/>
  <c r="E88" i="2"/>
  <c r="I6" i="5"/>
  <c r="H5" i="4"/>
  <c r="F4" i="4"/>
  <c r="J12" i="4" s="1"/>
  <c r="F5" i="4"/>
  <c r="J13" i="4" s="1"/>
  <c r="E4" i="4"/>
  <c r="I12" i="4" s="1"/>
  <c r="E5" i="4"/>
  <c r="I13" i="4" s="1"/>
  <c r="I4" i="4"/>
  <c r="N12" i="4" s="1"/>
  <c r="D4" i="4"/>
  <c r="G12" i="4" s="1"/>
  <c r="I5" i="4"/>
  <c r="N13" i="4" s="1"/>
  <c r="D5" i="4"/>
  <c r="G13" i="4" s="1"/>
  <c r="H4" i="4"/>
  <c r="G14" i="1"/>
  <c r="E20" i="2"/>
  <c r="J69" i="2"/>
  <c r="I71" i="2"/>
  <c r="J71" i="2" s="1"/>
  <c r="H345" i="2"/>
  <c r="E299" i="2"/>
  <c r="F299" i="2" s="1"/>
  <c r="G217" i="2"/>
  <c r="G220" i="2" s="1"/>
  <c r="G219" i="2"/>
  <c r="I338" i="2"/>
  <c r="E338" i="2"/>
  <c r="AB37" i="2"/>
  <c r="F21" i="2"/>
  <c r="E26" i="2"/>
  <c r="I36" i="2"/>
  <c r="F8" i="1"/>
  <c r="M5" i="1"/>
  <c r="AF30" i="1"/>
  <c r="H13" i="4" l="1"/>
  <c r="F16" i="4" s="1"/>
  <c r="AB55" i="2"/>
  <c r="AB60" i="2" s="1"/>
  <c r="AB39" i="2"/>
  <c r="F20" i="2"/>
  <c r="E29" i="2"/>
  <c r="E31" i="2" s="1"/>
  <c r="L11" i="1" s="1"/>
  <c r="M11" i="1" s="1"/>
  <c r="AB38" i="2"/>
  <c r="AB44" i="2" s="1"/>
  <c r="I333" i="2"/>
  <c r="J333" i="2" s="1"/>
  <c r="G325" i="2"/>
  <c r="H314" i="2"/>
  <c r="AC21" i="1"/>
  <c r="AC12" i="1"/>
  <c r="AC8" i="1"/>
  <c r="G337" i="2"/>
  <c r="H337" i="2" s="1"/>
  <c r="G319" i="2"/>
  <c r="AC14" i="1"/>
  <c r="AC6" i="1"/>
  <c r="AC23" i="1"/>
  <c r="AC20" i="1"/>
  <c r="AC19" i="1"/>
  <c r="AC7" i="1"/>
  <c r="AC3" i="1"/>
  <c r="AC24" i="1"/>
  <c r="AC25" i="1"/>
  <c r="AC11" i="1"/>
  <c r="AC26" i="1"/>
  <c r="AC5" i="1"/>
  <c r="AC4" i="1"/>
  <c r="AC22" i="1"/>
  <c r="AC9" i="1"/>
  <c r="AC16" i="1"/>
  <c r="AC13" i="1"/>
  <c r="AC15" i="1"/>
  <c r="AC17" i="1"/>
  <c r="AC18" i="1"/>
  <c r="AC27" i="1"/>
  <c r="I337" i="2"/>
  <c r="J337" i="2" s="1"/>
  <c r="F88" i="2"/>
  <c r="AB1" i="1"/>
  <c r="I79" i="2"/>
  <c r="J79" i="2" s="1"/>
  <c r="F23" i="1"/>
  <c r="I40" i="2"/>
  <c r="J40" i="2" s="1"/>
  <c r="J34" i="2"/>
  <c r="G333" i="2"/>
  <c r="H333" i="2" s="1"/>
  <c r="AI36" i="2"/>
  <c r="AI39" i="2"/>
  <c r="AI48" i="2" s="1"/>
  <c r="AI37" i="2"/>
  <c r="E101" i="2"/>
  <c r="E206" i="2" s="1"/>
  <c r="E89" i="2"/>
  <c r="E92" i="2" s="1"/>
  <c r="E93" i="2" s="1"/>
  <c r="F93" i="2" s="1"/>
  <c r="E90" i="2"/>
  <c r="I84" i="2" s="1"/>
  <c r="E100" i="2"/>
  <c r="F100" i="2" s="1"/>
  <c r="E51" i="2"/>
  <c r="F51" i="2" s="1"/>
  <c r="I21" i="2"/>
  <c r="J21" i="2" s="1"/>
  <c r="G221" i="2"/>
  <c r="I12" i="2"/>
  <c r="J12" i="2" s="1"/>
  <c r="E23" i="2"/>
  <c r="M13" i="4"/>
  <c r="K5" i="4"/>
  <c r="K13" i="4"/>
  <c r="H16" i="4" s="1"/>
  <c r="M12" i="4"/>
  <c r="K4" i="4"/>
  <c r="F22" i="2"/>
  <c r="E24" i="2"/>
  <c r="S19" i="16" s="1"/>
  <c r="E41" i="2"/>
  <c r="F26" i="2"/>
  <c r="E28" i="2"/>
  <c r="F28" i="2" s="1"/>
  <c r="F27" i="2"/>
  <c r="F25" i="2"/>
  <c r="AB45" i="2"/>
  <c r="AB48" i="2"/>
  <c r="J338" i="2"/>
  <c r="J339" i="2" s="1"/>
  <c r="I339" i="2"/>
  <c r="F338" i="2"/>
  <c r="F339" i="2" s="1"/>
  <c r="E339" i="2"/>
  <c r="G339" i="2"/>
  <c r="H338" i="2"/>
  <c r="H339" i="2" s="1"/>
  <c r="AG30" i="1"/>
  <c r="M30" i="1"/>
  <c r="AD30" i="1" s="1"/>
  <c r="AB47" i="2" l="1"/>
  <c r="B3" i="12"/>
  <c r="B5" i="12" s="1"/>
  <c r="B11" i="12" s="1"/>
  <c r="V19" i="16"/>
  <c r="B21" i="12"/>
  <c r="B28" i="12" s="1"/>
  <c r="B71" i="14"/>
  <c r="F1" i="2"/>
  <c r="B36" i="10"/>
  <c r="B37" i="10" s="1"/>
  <c r="B9" i="10"/>
  <c r="AJ88" i="2"/>
  <c r="E115" i="2"/>
  <c r="E169" i="2"/>
  <c r="E195" i="2" s="1"/>
  <c r="E196" i="2" s="1"/>
  <c r="K169" i="2" s="1"/>
  <c r="K168" i="2" s="1"/>
  <c r="G267" i="2"/>
  <c r="G282" i="2" s="1"/>
  <c r="G291" i="2" s="1"/>
  <c r="G115" i="2"/>
  <c r="N120" i="2" s="1"/>
  <c r="G169" i="2"/>
  <c r="J80" i="2"/>
  <c r="I80" i="2" s="1"/>
  <c r="F29" i="2"/>
  <c r="AI38" i="2"/>
  <c r="AI44" i="2" s="1"/>
  <c r="E399" i="2"/>
  <c r="G399" i="2" s="1"/>
  <c r="E91" i="2"/>
  <c r="E85" i="2" s="1"/>
  <c r="F85" i="2" s="1"/>
  <c r="F90" i="2"/>
  <c r="F89" i="2"/>
  <c r="I4" i="2" s="1"/>
  <c r="I18" i="2"/>
  <c r="I20" i="2" s="1"/>
  <c r="F92" i="2"/>
  <c r="I9" i="2"/>
  <c r="J9" i="2" s="1"/>
  <c r="I343" i="2"/>
  <c r="E53" i="2"/>
  <c r="F53" i="2" s="1"/>
  <c r="AI45" i="2"/>
  <c r="F101" i="2"/>
  <c r="G206" i="2" s="1"/>
  <c r="G281" i="2"/>
  <c r="E52" i="2"/>
  <c r="E103" i="2"/>
  <c r="E281" i="2"/>
  <c r="E277" i="2" s="1"/>
  <c r="E276" i="2" s="1"/>
  <c r="E280" i="2" s="1"/>
  <c r="E356" i="2"/>
  <c r="G356" i="2" s="1"/>
  <c r="E267" i="2"/>
  <c r="E282" i="2" s="1"/>
  <c r="F24" i="2"/>
  <c r="AJ78" i="2"/>
  <c r="E54" i="2"/>
  <c r="E56" i="2" s="1"/>
  <c r="F23" i="2"/>
  <c r="E237" i="2"/>
  <c r="G237" i="2" s="1"/>
  <c r="N15" i="4"/>
  <c r="J16" i="4"/>
  <c r="E43" i="2"/>
  <c r="F41" i="2"/>
  <c r="N9" i="2"/>
  <c r="N21" i="2"/>
  <c r="O21" i="2" s="1"/>
  <c r="E45" i="2"/>
  <c r="F45" i="2" s="1"/>
  <c r="E42" i="2"/>
  <c r="N12" i="2"/>
  <c r="O12" i="2" s="1"/>
  <c r="N18" i="2"/>
  <c r="E44" i="2"/>
  <c r="G211" i="2"/>
  <c r="G298" i="2"/>
  <c r="H298" i="2" s="1"/>
  <c r="E239" i="2"/>
  <c r="F239" i="2" s="1"/>
  <c r="H239" i="2" s="1"/>
  <c r="G239" i="2" s="1"/>
  <c r="E298" i="2"/>
  <c r="F298" i="2" s="1"/>
  <c r="Q30" i="1"/>
  <c r="P30" i="1" s="1"/>
  <c r="L30" i="1"/>
  <c r="AB30" i="1"/>
  <c r="E139" i="2" l="1"/>
  <c r="E140" i="2" s="1"/>
  <c r="K116" i="2" s="1"/>
  <c r="L116" i="2" s="1"/>
  <c r="I190" i="2"/>
  <c r="I191" i="2" s="1"/>
  <c r="I192" i="2"/>
  <c r="I193" i="2" s="1"/>
  <c r="B6" i="14"/>
  <c r="B23" i="14" s="1"/>
  <c r="I136" i="2"/>
  <c r="I135" i="2"/>
  <c r="I137" i="2" s="1"/>
  <c r="G343" i="2"/>
  <c r="I124" i="2"/>
  <c r="I123" i="2" s="1"/>
  <c r="G175" i="2"/>
  <c r="G119" i="2"/>
  <c r="G121" i="2"/>
  <c r="B14" i="10"/>
  <c r="C14" i="10" s="1"/>
  <c r="W45" i="10"/>
  <c r="W46" i="10" s="1"/>
  <c r="W47" i="10" s="1"/>
  <c r="W48" i="10" s="1"/>
  <c r="W49" i="10" s="1"/>
  <c r="W50" i="10" s="1"/>
  <c r="W51" i="10" s="1"/>
  <c r="W52" i="10" s="1"/>
  <c r="B39" i="10"/>
  <c r="B46" i="10" s="1"/>
  <c r="AI88" i="2"/>
  <c r="AJ89" i="2"/>
  <c r="AI89" i="2" s="1"/>
  <c r="AI78" i="2"/>
  <c r="AJ79" i="2"/>
  <c r="AI79" i="2" s="1"/>
  <c r="AI47" i="2"/>
  <c r="G173" i="2"/>
  <c r="F52" i="2"/>
  <c r="G283" i="2"/>
  <c r="E286" i="2" s="1"/>
  <c r="E287" i="2" s="1"/>
  <c r="E84" i="2"/>
  <c r="E86" i="2" s="1"/>
  <c r="F91" i="2"/>
  <c r="E386" i="2"/>
  <c r="G386" i="2" s="1"/>
  <c r="J343" i="2"/>
  <c r="I22" i="2"/>
  <c r="I23" i="2" s="1"/>
  <c r="J23" i="2" s="1"/>
  <c r="J18" i="2"/>
  <c r="I13" i="2"/>
  <c r="I14" i="2" s="1"/>
  <c r="J14" i="2" s="1"/>
  <c r="I11" i="2"/>
  <c r="F282" i="2"/>
  <c r="F283" i="2" s="1"/>
  <c r="F54" i="2"/>
  <c r="F119" i="2"/>
  <c r="F103" i="2"/>
  <c r="H343" i="2" s="1"/>
  <c r="E274" i="2"/>
  <c r="J99" i="2"/>
  <c r="J108" i="2" s="1"/>
  <c r="K108" i="2" s="1"/>
  <c r="F250" i="2"/>
  <c r="F259" i="2" s="1"/>
  <c r="G259" i="2" s="1"/>
  <c r="E102" i="2"/>
  <c r="F102" i="2" s="1"/>
  <c r="H17" i="4"/>
  <c r="H18" i="4" s="1"/>
  <c r="E55" i="2"/>
  <c r="E57" i="2" s="1"/>
  <c r="F31" i="2"/>
  <c r="E246" i="2"/>
  <c r="G246" i="2" s="1"/>
  <c r="O18" i="2"/>
  <c r="N22" i="2"/>
  <c r="N23" i="2" s="1"/>
  <c r="O23" i="2" s="1"/>
  <c r="N20" i="2"/>
  <c r="N11" i="2"/>
  <c r="N13" i="2"/>
  <c r="N14" i="2" s="1"/>
  <c r="O14" i="2" s="1"/>
  <c r="O9" i="2"/>
  <c r="F42" i="2"/>
  <c r="AK104" i="2"/>
  <c r="AK99" i="2"/>
  <c r="F43" i="2"/>
  <c r="AI105" i="2"/>
  <c r="AI100" i="2"/>
  <c r="F56" i="2"/>
  <c r="E58" i="2"/>
  <c r="E242" i="2"/>
  <c r="G242" i="2" s="1"/>
  <c r="E283" i="2"/>
  <c r="E291" i="2"/>
  <c r="F211" i="2"/>
  <c r="E215" i="2"/>
  <c r="E222" i="2" s="1"/>
  <c r="E105" i="2"/>
  <c r="H211" i="2"/>
  <c r="G215" i="2"/>
  <c r="H215" i="2" s="1"/>
  <c r="K117" i="2" l="1"/>
  <c r="L117" i="2" s="1"/>
  <c r="K115" i="2"/>
  <c r="G124" i="2"/>
  <c r="G143" i="2" s="1"/>
  <c r="G144" i="2" s="1"/>
  <c r="B37" i="14"/>
  <c r="C37" i="14" s="1"/>
  <c r="B102" i="14"/>
  <c r="B103" i="14" s="1"/>
  <c r="B110" i="14" s="1"/>
  <c r="C110" i="14" s="1"/>
  <c r="E123" i="2"/>
  <c r="E147" i="2" s="1"/>
  <c r="B19" i="14"/>
  <c r="E18" i="14" s="1"/>
  <c r="E19" i="14" s="1"/>
  <c r="E20" i="14" s="1"/>
  <c r="E21" i="14" s="1"/>
  <c r="E22" i="14" s="1"/>
  <c r="B14" i="14"/>
  <c r="C14" i="14" s="1"/>
  <c r="B39" i="14"/>
  <c r="C39" i="14" s="1"/>
  <c r="B34" i="14"/>
  <c r="E29" i="14" s="1"/>
  <c r="E30" i="14" s="1"/>
  <c r="E31" i="14" s="1"/>
  <c r="E32" i="14" s="1"/>
  <c r="E33" i="14" s="1"/>
  <c r="K170" i="2"/>
  <c r="K167" i="2" s="1"/>
  <c r="K166" i="2" s="1"/>
  <c r="G179" i="2"/>
  <c r="G186" i="2" s="1"/>
  <c r="G191" i="2"/>
  <c r="G189" i="2"/>
  <c r="G178" i="2"/>
  <c r="G183" i="2" s="1"/>
  <c r="B24" i="14"/>
  <c r="C24" i="14" s="1"/>
  <c r="B25" i="14"/>
  <c r="C25" i="14" s="1"/>
  <c r="F124" i="2"/>
  <c r="E136" i="2"/>
  <c r="G135" i="2"/>
  <c r="I117" i="2" s="1"/>
  <c r="G292" i="2"/>
  <c r="C39" i="10"/>
  <c r="B49" i="10"/>
  <c r="C49" i="10" s="1"/>
  <c r="B43" i="10"/>
  <c r="C43" i="10" s="1"/>
  <c r="C46" i="10"/>
  <c r="B47" i="10" s="1"/>
  <c r="G180" i="2"/>
  <c r="G197" i="2" s="1"/>
  <c r="G198" i="2" s="1"/>
  <c r="G284" i="2"/>
  <c r="F84" i="2"/>
  <c r="E87" i="2"/>
  <c r="F87" i="2" s="1"/>
  <c r="F291" i="2"/>
  <c r="E173" i="2"/>
  <c r="K99" i="2"/>
  <c r="G250" i="2"/>
  <c r="F173" i="2"/>
  <c r="E119" i="2"/>
  <c r="F55" i="2"/>
  <c r="E373" i="2"/>
  <c r="G373" i="2" s="1"/>
  <c r="F17" i="4"/>
  <c r="AL99" i="2"/>
  <c r="AK100" i="2"/>
  <c r="AL100" i="2" s="1"/>
  <c r="AJ100" i="2"/>
  <c r="AI101" i="2"/>
  <c r="AJ101" i="2" s="1"/>
  <c r="AL104" i="2"/>
  <c r="AK105" i="2"/>
  <c r="AL105" i="2" s="1"/>
  <c r="AI106" i="2"/>
  <c r="AJ106" i="2" s="1"/>
  <c r="AJ105" i="2"/>
  <c r="E223" i="2"/>
  <c r="F224" i="2" s="1"/>
  <c r="G222" i="2"/>
  <c r="G223" i="2" s="1"/>
  <c r="E292" i="2"/>
  <c r="E284" i="2"/>
  <c r="E288" i="2" s="1"/>
  <c r="E289" i="2" s="1"/>
  <c r="E290" i="2" s="1"/>
  <c r="AI5" i="2"/>
  <c r="F58" i="2"/>
  <c r="F284" i="2"/>
  <c r="F292" i="2"/>
  <c r="E293" i="2"/>
  <c r="F57" i="2"/>
  <c r="AB5" i="2"/>
  <c r="E106" i="2"/>
  <c r="F105" i="2"/>
  <c r="F271" i="2"/>
  <c r="E271" i="2"/>
  <c r="E272" i="2" s="1"/>
  <c r="F86" i="2"/>
  <c r="E336" i="2"/>
  <c r="E340" i="2" s="1"/>
  <c r="G336" i="2"/>
  <c r="I336" i="2"/>
  <c r="I340" i="2" s="1"/>
  <c r="K114" i="2" l="1"/>
  <c r="K113" i="2" s="1"/>
  <c r="B114" i="14"/>
  <c r="E122" i="2"/>
  <c r="E146" i="2" s="1"/>
  <c r="E148" i="2" s="1"/>
  <c r="E130" i="2"/>
  <c r="I116" i="2" s="1"/>
  <c r="E124" i="2"/>
  <c r="E126" i="2" s="1"/>
  <c r="B109" i="14"/>
  <c r="C109" i="14" s="1"/>
  <c r="B113" i="14" s="1"/>
  <c r="B107" i="14"/>
  <c r="E186" i="2"/>
  <c r="I169" i="2" s="1"/>
  <c r="J169" i="2" s="1"/>
  <c r="E176" i="2"/>
  <c r="E192" i="2"/>
  <c r="E177" i="2"/>
  <c r="F17" i="14"/>
  <c r="F18" i="14" s="1"/>
  <c r="F19" i="14" s="1"/>
  <c r="F20" i="14" s="1"/>
  <c r="F28" i="14"/>
  <c r="F29" i="14" s="1"/>
  <c r="F30" i="14" s="1"/>
  <c r="I170" i="2"/>
  <c r="I167" i="2" s="1"/>
  <c r="B79" i="14"/>
  <c r="B93" i="14"/>
  <c r="I114" i="2"/>
  <c r="J117" i="2"/>
  <c r="B50" i="10"/>
  <c r="AI90" i="2" s="1"/>
  <c r="AI95" i="2" s="1"/>
  <c r="E178" i="2"/>
  <c r="E180" i="2"/>
  <c r="G162" i="2"/>
  <c r="F180" i="2"/>
  <c r="F178" i="2"/>
  <c r="J17" i="4"/>
  <c r="F18" i="4"/>
  <c r="J18" i="4" s="1"/>
  <c r="F162" i="2"/>
  <c r="E372" i="2"/>
  <c r="E341" i="2"/>
  <c r="E342" i="2" s="1"/>
  <c r="F336" i="2"/>
  <c r="F340" i="2" s="1"/>
  <c r="J336" i="2"/>
  <c r="J340" i="2" s="1"/>
  <c r="H336" i="2"/>
  <c r="AC5" i="2"/>
  <c r="AB7" i="2"/>
  <c r="AC7" i="2" s="1"/>
  <c r="AB9" i="2"/>
  <c r="AC9" i="2" s="1"/>
  <c r="AB83" i="2"/>
  <c r="AB11" i="2"/>
  <c r="AI139" i="2"/>
  <c r="AJ139" i="2" s="1"/>
  <c r="E398" i="2"/>
  <c r="I341" i="2"/>
  <c r="I342" i="2" s="1"/>
  <c r="G340" i="2"/>
  <c r="E301" i="2"/>
  <c r="E108" i="2"/>
  <c r="F108" i="2" s="1"/>
  <c r="F106" i="2"/>
  <c r="AI11" i="2"/>
  <c r="AI7" i="2"/>
  <c r="AJ7" i="2" s="1"/>
  <c r="AI9" i="2"/>
  <c r="AJ9" i="2" s="1"/>
  <c r="AJ5" i="2"/>
  <c r="AI149" i="2"/>
  <c r="AJ149" i="2" s="1"/>
  <c r="E150" i="2" l="1"/>
  <c r="I168" i="2"/>
  <c r="I166" i="2" s="1"/>
  <c r="E182" i="2"/>
  <c r="J170" i="2"/>
  <c r="B98" i="14"/>
  <c r="C98" i="14" s="1"/>
  <c r="B94" i="14"/>
  <c r="F86" i="14" s="1"/>
  <c r="F87" i="14" s="1"/>
  <c r="B97" i="14"/>
  <c r="C97" i="14" s="1"/>
  <c r="B83" i="14"/>
  <c r="C83" i="14" s="1"/>
  <c r="B84" i="14"/>
  <c r="C84" i="14" s="1"/>
  <c r="B80" i="14"/>
  <c r="F31" i="14"/>
  <c r="I115" i="2"/>
  <c r="I113" i="2" s="1"/>
  <c r="J116" i="2"/>
  <c r="AJ90" i="2"/>
  <c r="AJ95" i="2"/>
  <c r="E149" i="2"/>
  <c r="E153" i="2" s="1"/>
  <c r="E162" i="2"/>
  <c r="F341" i="2"/>
  <c r="F342" i="2" s="1"/>
  <c r="AI68" i="2"/>
  <c r="AJ68" i="2" s="1"/>
  <c r="AC83" i="2"/>
  <c r="AJ11" i="2"/>
  <c r="AI12" i="2"/>
  <c r="AI145" i="2"/>
  <c r="G398" i="2"/>
  <c r="G402" i="2" s="1"/>
  <c r="E402" i="2"/>
  <c r="AB68" i="2"/>
  <c r="AC68" i="2" s="1"/>
  <c r="H340" i="2"/>
  <c r="G301" i="2"/>
  <c r="G372" i="2"/>
  <c r="G376" i="2" s="1"/>
  <c r="E376" i="2"/>
  <c r="G341" i="2"/>
  <c r="G342" i="2" s="1"/>
  <c r="E353" i="2" s="1"/>
  <c r="E385" i="2"/>
  <c r="AC11" i="2"/>
  <c r="AB12" i="2"/>
  <c r="AI135" i="2"/>
  <c r="E107" i="2"/>
  <c r="E104" i="2" s="1"/>
  <c r="J341" i="2"/>
  <c r="J342" i="2" s="1"/>
  <c r="B112" i="14" l="1"/>
  <c r="E78" i="14"/>
  <c r="E79" i="14" s="1"/>
  <c r="E80" i="14" s="1"/>
  <c r="E81" i="14" s="1"/>
  <c r="E82" i="14" s="1"/>
  <c r="E83" i="14" s="1"/>
  <c r="F77" i="14"/>
  <c r="F88" i="14"/>
  <c r="AI146" i="2"/>
  <c r="AJ146" i="2" s="1"/>
  <c r="G353" i="2"/>
  <c r="G354" i="2" s="1"/>
  <c r="H354" i="2" s="1"/>
  <c r="G355" i="2" s="1"/>
  <c r="E354" i="2"/>
  <c r="F354" i="2" s="1"/>
  <c r="E355" i="2" s="1"/>
  <c r="AC12" i="2"/>
  <c r="AB51" i="2"/>
  <c r="AB52" i="2"/>
  <c r="AI137" i="2"/>
  <c r="H341" i="2"/>
  <c r="H342" i="2" s="1"/>
  <c r="F107" i="2"/>
  <c r="F343" i="2" s="1"/>
  <c r="G357" i="2" s="1"/>
  <c r="E343" i="2"/>
  <c r="E357" i="2" s="1"/>
  <c r="E358" i="2" s="1"/>
  <c r="G385" i="2"/>
  <c r="G389" i="2" s="1"/>
  <c r="E389" i="2"/>
  <c r="AJ145" i="2"/>
  <c r="AJ135" i="2"/>
  <c r="AI52" i="2"/>
  <c r="AJ12" i="2"/>
  <c r="AI147" i="2"/>
  <c r="AI51" i="2"/>
  <c r="F89" i="14" l="1"/>
  <c r="F78" i="14"/>
  <c r="F79" i="14" s="1"/>
  <c r="F80" i="14" s="1"/>
  <c r="G160" i="2"/>
  <c r="G161" i="2" s="1"/>
  <c r="E158" i="2"/>
  <c r="AI127" i="2"/>
  <c r="AB53" i="2"/>
  <c r="AB66" i="2" s="1"/>
  <c r="AC51" i="2"/>
  <c r="AI148" i="2"/>
  <c r="AJ147" i="2"/>
  <c r="F104" i="2"/>
  <c r="I76" i="2"/>
  <c r="J76" i="2" s="1"/>
  <c r="AJ51" i="2"/>
  <c r="AI53" i="2"/>
  <c r="AI66" i="2" s="1"/>
  <c r="AJ66" i="2" s="1"/>
  <c r="E359" i="2"/>
  <c r="G358" i="2"/>
  <c r="G359" i="2" s="1"/>
  <c r="AI138" i="2"/>
  <c r="AJ137" i="2"/>
  <c r="AI54" i="2"/>
  <c r="AJ52" i="2"/>
  <c r="AC52" i="2"/>
  <c r="AB54" i="2"/>
  <c r="AJ127" i="2" l="1"/>
  <c r="AI130" i="2"/>
  <c r="AJ130" i="2" s="1"/>
  <c r="AB70" i="2"/>
  <c r="AC70" i="2" s="1"/>
  <c r="AC66" i="2"/>
  <c r="AC54" i="2"/>
  <c r="AB57" i="2" s="1"/>
  <c r="AB65" i="2"/>
  <c r="AC65" i="2" s="1"/>
  <c r="AB67" i="2"/>
  <c r="AC67" i="2" s="1"/>
  <c r="AI67" i="2"/>
  <c r="AJ67" i="2" s="1"/>
  <c r="AJ54" i="2"/>
  <c r="AI57" i="2" s="1"/>
  <c r="AI65" i="2"/>
  <c r="B16" i="10" s="1"/>
  <c r="AI140" i="2"/>
  <c r="AJ140" i="2" s="1"/>
  <c r="AI151" i="2"/>
  <c r="AJ151" i="2" s="1"/>
  <c r="AI150" i="2"/>
  <c r="AJ150" i="2" s="1"/>
  <c r="AJ53" i="2"/>
  <c r="AI56" i="2" s="1"/>
  <c r="AI64" i="2"/>
  <c r="AJ64" i="2" s="1"/>
  <c r="G300" i="2"/>
  <c r="H300" i="2" s="1"/>
  <c r="H359" i="2"/>
  <c r="F359" i="2"/>
  <c r="E300" i="2"/>
  <c r="AB64" i="2"/>
  <c r="AC53" i="2"/>
  <c r="AB56" i="2" s="1"/>
  <c r="AJ65" i="2" l="1"/>
  <c r="AC64" i="2"/>
  <c r="F300" i="2"/>
  <c r="E304" i="2"/>
  <c r="AC57" i="2"/>
  <c r="AB59" i="2"/>
  <c r="AB63" i="2" s="1"/>
  <c r="AJ56" i="2"/>
  <c r="AI58" i="2"/>
  <c r="AI62" i="2" s="1"/>
  <c r="AC56" i="2"/>
  <c r="AB58" i="2"/>
  <c r="AB62" i="2" s="1"/>
  <c r="AJ57" i="2"/>
  <c r="AI59" i="2"/>
  <c r="AI63" i="2" s="1"/>
  <c r="AB71" i="2" l="1"/>
  <c r="AC71" i="2" s="1"/>
  <c r="AL62" i="2"/>
  <c r="G304" i="2"/>
  <c r="G305" i="2" s="1"/>
  <c r="E305" i="2"/>
  <c r="F306" i="2" s="1"/>
  <c r="AB72" i="2" l="1"/>
  <c r="E80" i="2" l="1"/>
  <c r="E81" i="2"/>
  <c r="E83" i="2" l="1"/>
  <c r="F83" i="2" s="1"/>
  <c r="E82" i="2"/>
  <c r="F82" i="2" s="1"/>
  <c r="G30" i="1" l="1"/>
  <c r="AC30" i="1" s="1"/>
  <c r="G23" i="1"/>
  <c r="F10" i="1" l="1"/>
  <c r="G10" i="1" s="1"/>
  <c r="L13" i="1"/>
  <c r="M13" i="1" s="1"/>
  <c r="I30" i="1"/>
  <c r="H30" i="1"/>
  <c r="F26" i="1"/>
  <c r="AA23" i="1" l="1"/>
  <c r="AA27" i="1"/>
  <c r="AA15" i="1"/>
  <c r="AA19" i="1"/>
  <c r="AA5" i="1"/>
  <c r="AA9" i="1"/>
  <c r="AA3" i="1"/>
  <c r="AA18" i="1"/>
  <c r="AA4" i="1"/>
  <c r="AA24" i="1"/>
  <c r="AA12" i="1"/>
  <c r="AA16" i="1"/>
  <c r="AA20" i="1"/>
  <c r="AA6" i="1"/>
  <c r="AA10" i="1"/>
  <c r="AA14" i="1"/>
  <c r="AA8" i="1"/>
  <c r="AA25" i="1"/>
  <c r="AA13" i="1"/>
  <c r="AA17" i="1"/>
  <c r="AA21" i="1"/>
  <c r="AA7" i="1"/>
  <c r="AA11" i="1"/>
  <c r="AA26" i="1"/>
  <c r="AA22" i="1"/>
  <c r="Z26" i="1"/>
  <c r="Z20" i="1"/>
  <c r="Z19" i="1"/>
  <c r="Z17" i="1"/>
  <c r="Z10" i="1"/>
  <c r="Z15" i="1"/>
  <c r="Z25" i="1"/>
  <c r="Z8" i="1"/>
  <c r="Z24" i="1"/>
  <c r="Z27" i="1"/>
  <c r="Z21" i="1"/>
  <c r="Z14" i="1"/>
  <c r="Z3" i="1"/>
  <c r="Z7" i="1"/>
  <c r="Z12" i="1"/>
  <c r="Z18" i="1"/>
  <c r="Z9" i="1"/>
  <c r="Z4" i="1"/>
  <c r="Z22" i="1"/>
  <c r="Z23" i="1"/>
  <c r="Z16" i="1"/>
  <c r="Z11" i="1"/>
  <c r="Z13" i="1"/>
  <c r="Z6" i="1"/>
  <c r="Z5" i="1"/>
  <c r="G31" i="1"/>
  <c r="G26" i="1"/>
  <c r="N30" i="1"/>
  <c r="U30" i="1" l="1"/>
  <c r="R30" i="1"/>
  <c r="S30" i="1" s="1"/>
  <c r="O30" i="1"/>
  <c r="AA30" i="1"/>
  <c r="H31" i="1"/>
  <c r="I31" i="1"/>
  <c r="S31" i="1" l="1"/>
  <c r="T30" i="1"/>
  <c r="V30" i="1"/>
  <c r="Y30" i="1" s="1"/>
  <c r="AE30" i="1" s="1"/>
  <c r="AH30" i="1" s="1"/>
  <c r="X30" i="1"/>
  <c r="Z30" i="1" s="1"/>
  <c r="T31" i="1" l="1"/>
  <c r="V31" i="1"/>
  <c r="Y31" i="1" s="1"/>
  <c r="W31" i="1"/>
  <c r="J31" i="1" l="1"/>
  <c r="K31" i="1"/>
  <c r="AF31" i="1"/>
  <c r="AG31" i="1" l="1"/>
  <c r="AE31" i="1" s="1"/>
  <c r="AH31" i="1" s="1"/>
  <c r="M31" i="1"/>
  <c r="AD31" i="1" l="1"/>
  <c r="L31" i="1"/>
  <c r="AB31" i="1"/>
  <c r="AC31" i="1" s="1"/>
  <c r="Q31" i="1"/>
  <c r="P31" i="1" l="1"/>
  <c r="W32" i="1" s="1"/>
  <c r="N31" i="1"/>
  <c r="O31" i="1" l="1"/>
  <c r="AA31" i="1"/>
  <c r="U31" i="1"/>
  <c r="V32" i="1" s="1"/>
  <c r="R31" i="1"/>
  <c r="S32" i="1" s="1"/>
  <c r="K32" i="1"/>
  <c r="J32" i="1"/>
  <c r="AF32" i="1"/>
  <c r="G32" i="1" l="1"/>
  <c r="H32" i="1" s="1"/>
  <c r="M32" i="1"/>
  <c r="X31" i="1"/>
  <c r="Z31" i="1" s="1"/>
  <c r="Y32" i="1"/>
  <c r="T32" i="1"/>
  <c r="AG32" i="1"/>
  <c r="L32" i="1" l="1"/>
  <c r="AD32" i="1"/>
  <c r="I32" i="1"/>
  <c r="Q32" i="1"/>
  <c r="N32" i="1" s="1"/>
  <c r="AE32" i="1"/>
  <c r="AH32" i="1" s="1"/>
  <c r="AB32" i="1" s="1"/>
  <c r="AC32" i="1" s="1"/>
  <c r="P32" i="1" l="1"/>
  <c r="W33" i="1" s="1"/>
  <c r="J33" i="1" s="1"/>
  <c r="O32" i="1"/>
  <c r="AA32" i="1"/>
  <c r="U32" i="1"/>
  <c r="V33" i="1" s="1"/>
  <c r="R32" i="1"/>
  <c r="S33" i="1" s="1"/>
  <c r="K33" i="1" l="1"/>
  <c r="AF33" i="1"/>
  <c r="AG33" i="1" s="1"/>
  <c r="G33" i="1"/>
  <c r="H33" i="1" s="1"/>
  <c r="Y33" i="1"/>
  <c r="T33" i="1"/>
  <c r="X32" i="1"/>
  <c r="Z32" i="1" s="1"/>
  <c r="M33" i="1" l="1"/>
  <c r="L33" i="1" s="1"/>
  <c r="I33" i="1"/>
  <c r="AE33" i="1"/>
  <c r="AH33" i="1" s="1"/>
  <c r="AB33" i="1" l="1"/>
  <c r="AC33" i="1" s="1"/>
  <c r="Q33" i="1"/>
  <c r="P33" i="1" s="1"/>
  <c r="W34" i="1" s="1"/>
  <c r="AD33" i="1"/>
  <c r="AF34" i="1" l="1"/>
  <c r="AG34" i="1" s="1"/>
  <c r="K34" i="1"/>
  <c r="N33" i="1"/>
  <c r="AA33" i="1" s="1"/>
  <c r="J34" i="1"/>
  <c r="M34" i="1" l="1"/>
  <c r="AD34" i="1" s="1"/>
  <c r="U33" i="1"/>
  <c r="V34" i="1" s="1"/>
  <c r="O33" i="1"/>
  <c r="G34" i="1" s="1"/>
  <c r="I34" i="1" s="1"/>
  <c r="R33" i="1"/>
  <c r="S34" i="1" s="1"/>
  <c r="T34" i="1" s="1"/>
  <c r="Q34" i="1" l="1"/>
  <c r="P34" i="1" s="1"/>
  <c r="W35" i="1" s="1"/>
  <c r="L34" i="1"/>
  <c r="H34" i="1"/>
  <c r="X33" i="1"/>
  <c r="Z33" i="1" s="1"/>
  <c r="Y34" i="1"/>
  <c r="AE34" i="1" s="1"/>
  <c r="AH34" i="1" s="1"/>
  <c r="AB34" i="1" s="1"/>
  <c r="AC34" i="1" s="1"/>
  <c r="N34" i="1"/>
  <c r="O34" i="1" l="1"/>
  <c r="G35" i="1" s="1"/>
  <c r="AA34" i="1"/>
  <c r="U34" i="1"/>
  <c r="V35" i="1" s="1"/>
  <c r="R34" i="1"/>
  <c r="S35" i="1" s="1"/>
  <c r="J35" i="1"/>
  <c r="K35" i="1"/>
  <c r="AF35" i="1"/>
  <c r="H35" i="1" l="1"/>
  <c r="I35" i="1"/>
  <c r="AG35" i="1"/>
  <c r="X34" i="1"/>
  <c r="Z34" i="1" s="1"/>
  <c r="M35" i="1"/>
  <c r="AD35" i="1" s="1"/>
  <c r="Y35" i="1"/>
  <c r="T35" i="1"/>
  <c r="AE35" i="1" l="1"/>
  <c r="AH35" i="1" s="1"/>
  <c r="AB35" i="1" s="1"/>
  <c r="AC35" i="1" s="1"/>
  <c r="L35" i="1"/>
  <c r="Q35" i="1"/>
  <c r="P35" i="1" l="1"/>
  <c r="W36" i="1" s="1"/>
  <c r="N35" i="1"/>
  <c r="O35" i="1" l="1"/>
  <c r="G36" i="1" s="1"/>
  <c r="AA35" i="1"/>
  <c r="U35" i="1"/>
  <c r="V36" i="1" s="1"/>
  <c r="R35" i="1"/>
  <c r="S36" i="1" s="1"/>
  <c r="K36" i="1"/>
  <c r="J36" i="1"/>
  <c r="AF36" i="1"/>
  <c r="M36" i="1" l="1"/>
  <c r="AD36" i="1" s="1"/>
  <c r="X35" i="1"/>
  <c r="Z35" i="1" s="1"/>
  <c r="H36" i="1"/>
  <c r="I36" i="1"/>
  <c r="AG36" i="1"/>
  <c r="Y36" i="1"/>
  <c r="T36" i="1"/>
  <c r="AE36" i="1" l="1"/>
  <c r="AH36" i="1" s="1"/>
  <c r="AB36" i="1" s="1"/>
  <c r="AC36" i="1" s="1"/>
  <c r="L36" i="1"/>
  <c r="Q36" i="1"/>
  <c r="P36" i="1" l="1"/>
  <c r="W37" i="1" s="1"/>
  <c r="N36" i="1"/>
  <c r="O36" i="1" l="1"/>
  <c r="G37" i="1" s="1"/>
  <c r="AA36" i="1"/>
  <c r="U36" i="1"/>
  <c r="V37" i="1" s="1"/>
  <c r="R36" i="1"/>
  <c r="S37" i="1" s="1"/>
  <c r="J37" i="1"/>
  <c r="K37" i="1"/>
  <c r="AF37" i="1"/>
  <c r="H37" i="1" l="1"/>
  <c r="I37" i="1"/>
  <c r="X36" i="1"/>
  <c r="Z36" i="1" s="1"/>
  <c r="M37" i="1"/>
  <c r="AD37" i="1" s="1"/>
  <c r="AG37" i="1"/>
  <c r="Y37" i="1"/>
  <c r="T37" i="1"/>
  <c r="L37" i="1" l="1"/>
  <c r="Q37" i="1"/>
  <c r="AE37" i="1"/>
  <c r="AH37" i="1" s="1"/>
  <c r="AB37" i="1" s="1"/>
  <c r="AC37" i="1" s="1"/>
  <c r="P37" i="1" l="1"/>
  <c r="W38" i="1" s="1"/>
  <c r="N37" i="1"/>
  <c r="J38" i="1" l="1"/>
  <c r="K38" i="1"/>
  <c r="AF38" i="1"/>
  <c r="AA37" i="1"/>
  <c r="O37" i="1"/>
  <c r="G38" i="1" s="1"/>
  <c r="U37" i="1"/>
  <c r="V38" i="1" s="1"/>
  <c r="R37" i="1"/>
  <c r="S38" i="1" s="1"/>
  <c r="I38" i="1" l="1"/>
  <c r="H38" i="1"/>
  <c r="M38" i="1"/>
  <c r="AD38" i="1" s="1"/>
  <c r="Y38" i="1"/>
  <c r="T38" i="1"/>
  <c r="X37" i="1"/>
  <c r="Z37" i="1" s="1"/>
  <c r="AG38" i="1"/>
  <c r="AE38" i="1" l="1"/>
  <c r="AH38" i="1" s="1"/>
  <c r="AB38" i="1" s="1"/>
  <c r="AC38" i="1" s="1"/>
  <c r="Q38" i="1"/>
  <c r="L38" i="1"/>
  <c r="P38" i="1" l="1"/>
  <c r="W39" i="1" s="1"/>
  <c r="N38" i="1"/>
  <c r="J39" i="1" l="1"/>
  <c r="K39" i="1"/>
  <c r="AF39" i="1"/>
  <c r="O38" i="1"/>
  <c r="G39" i="1" s="1"/>
  <c r="AA38" i="1"/>
  <c r="U38" i="1"/>
  <c r="V39" i="1" s="1"/>
  <c r="R38" i="1"/>
  <c r="S39" i="1" s="1"/>
  <c r="H39" i="1" l="1"/>
  <c r="I39" i="1"/>
  <c r="Y39" i="1"/>
  <c r="T39" i="1"/>
  <c r="M39" i="1"/>
  <c r="AD39" i="1" s="1"/>
  <c r="AG39" i="1"/>
  <c r="X38" i="1"/>
  <c r="Z38" i="1" s="1"/>
  <c r="AE39" i="1" l="1"/>
  <c r="AH39" i="1" s="1"/>
  <c r="AB39" i="1" s="1"/>
  <c r="AC39" i="1" s="1"/>
  <c r="L39" i="1"/>
  <c r="Q39" i="1"/>
  <c r="P39" i="1" l="1"/>
  <c r="W40" i="1" s="1"/>
  <c r="N39" i="1"/>
  <c r="K40" i="1" l="1"/>
  <c r="J40" i="1"/>
  <c r="AF40" i="1"/>
  <c r="O39" i="1"/>
  <c r="G40" i="1" s="1"/>
  <c r="AA39" i="1"/>
  <c r="U39" i="1"/>
  <c r="V40" i="1" s="1"/>
  <c r="R39" i="1"/>
  <c r="S40" i="1" s="1"/>
  <c r="M40" i="1" l="1"/>
  <c r="H40" i="1"/>
  <c r="I40" i="1"/>
  <c r="Y40" i="1"/>
  <c r="T40" i="1"/>
  <c r="AG40" i="1"/>
  <c r="X39" i="1"/>
  <c r="Z39" i="1" s="1"/>
  <c r="L40" i="1" l="1"/>
  <c r="AD40" i="1"/>
  <c r="Q40" i="1"/>
  <c r="P40" i="1" s="1"/>
  <c r="W41" i="1" s="1"/>
  <c r="AE40" i="1"/>
  <c r="AH40" i="1" s="1"/>
  <c r="AB40" i="1" s="1"/>
  <c r="AC40" i="1" s="1"/>
  <c r="N40" i="1" l="1"/>
  <c r="AA40" i="1" s="1"/>
  <c r="J41" i="1"/>
  <c r="K41" i="1"/>
  <c r="AF41" i="1"/>
  <c r="O40" i="1" l="1"/>
  <c r="G41" i="1" s="1"/>
  <c r="I41" i="1" s="1"/>
  <c r="R40" i="1"/>
  <c r="S41" i="1" s="1"/>
  <c r="T41" i="1" s="1"/>
  <c r="U40" i="1"/>
  <c r="V41" i="1" s="1"/>
  <c r="M41" i="1"/>
  <c r="AD41" i="1" s="1"/>
  <c r="AG41" i="1"/>
  <c r="H41" i="1" l="1"/>
  <c r="Y41" i="1"/>
  <c r="AE41" i="1" s="1"/>
  <c r="AH41" i="1" s="1"/>
  <c r="AB41" i="1" s="1"/>
  <c r="AC41" i="1" s="1"/>
  <c r="X40" i="1"/>
  <c r="Z40" i="1" s="1"/>
  <c r="Q41" i="1"/>
  <c r="L41" i="1"/>
  <c r="P41" i="1" l="1"/>
  <c r="W42" i="1" s="1"/>
  <c r="N41" i="1"/>
  <c r="O41" i="1" l="1"/>
  <c r="G42" i="1" s="1"/>
  <c r="AA41" i="1"/>
  <c r="U41" i="1"/>
  <c r="V42" i="1" s="1"/>
  <c r="R41" i="1"/>
  <c r="S42" i="1" s="1"/>
  <c r="J42" i="1"/>
  <c r="K42" i="1"/>
  <c r="AF42" i="1"/>
  <c r="AG42" i="1" l="1"/>
  <c r="X41" i="1"/>
  <c r="Z41" i="1" s="1"/>
  <c r="Y42" i="1"/>
  <c r="T42" i="1"/>
  <c r="M42" i="1"/>
  <c r="AD42" i="1" s="1"/>
  <c r="I42" i="1"/>
  <c r="H42" i="1"/>
  <c r="AE42" i="1" l="1"/>
  <c r="AH42" i="1" s="1"/>
  <c r="AB42" i="1" s="1"/>
  <c r="AC42" i="1" s="1"/>
  <c r="Q42" i="1"/>
  <c r="L42" i="1"/>
  <c r="P42" i="1" l="1"/>
  <c r="W43" i="1" s="1"/>
  <c r="N42" i="1"/>
  <c r="O42" i="1" l="1"/>
  <c r="G43" i="1" s="1"/>
  <c r="AA42" i="1"/>
  <c r="U42" i="1"/>
  <c r="V43" i="1" s="1"/>
  <c r="R42" i="1"/>
  <c r="S43" i="1" s="1"/>
  <c r="K43" i="1"/>
  <c r="J43" i="1"/>
  <c r="AF43" i="1"/>
  <c r="M43" i="1" l="1"/>
  <c r="AD43" i="1" s="1"/>
  <c r="X42" i="1"/>
  <c r="Z42" i="1" s="1"/>
  <c r="H43" i="1"/>
  <c r="I43" i="1"/>
  <c r="AG43" i="1"/>
  <c r="Y43" i="1"/>
  <c r="T43" i="1"/>
  <c r="AE43" i="1" l="1"/>
  <c r="AH43" i="1" s="1"/>
  <c r="AB43" i="1" s="1"/>
  <c r="AC43" i="1" s="1"/>
  <c r="L43" i="1"/>
  <c r="Q43" i="1"/>
  <c r="P43" i="1" l="1"/>
  <c r="W44" i="1" s="1"/>
  <c r="N43" i="1"/>
  <c r="O43" i="1" l="1"/>
  <c r="G44" i="1" s="1"/>
  <c r="AA43" i="1"/>
  <c r="U43" i="1"/>
  <c r="V44" i="1" s="1"/>
  <c r="R43" i="1"/>
  <c r="S44" i="1" s="1"/>
  <c r="K44" i="1"/>
  <c r="J44" i="1"/>
  <c r="AF44" i="1"/>
  <c r="M44" i="1" l="1"/>
  <c r="AG44" i="1"/>
  <c r="X43" i="1"/>
  <c r="Z43" i="1" s="1"/>
  <c r="H44" i="1"/>
  <c r="I44" i="1"/>
  <c r="Y44" i="1"/>
  <c r="T44" i="1"/>
  <c r="L44" i="1" l="1"/>
  <c r="AD44" i="1"/>
  <c r="AE44" i="1"/>
  <c r="AH44" i="1" s="1"/>
  <c r="AB44" i="1" s="1"/>
  <c r="AC44" i="1" s="1"/>
  <c r="Q44" i="1"/>
  <c r="P44" i="1" s="1"/>
  <c r="W45" i="1" s="1"/>
  <c r="N44" i="1" l="1"/>
  <c r="O44" i="1" s="1"/>
  <c r="G45" i="1" s="1"/>
  <c r="J45" i="1"/>
  <c r="K45" i="1"/>
  <c r="AF45" i="1"/>
  <c r="AA44" i="1" l="1"/>
  <c r="R44" i="1"/>
  <c r="S45" i="1" s="1"/>
  <c r="T45" i="1" s="1"/>
  <c r="U44" i="1"/>
  <c r="V45" i="1" s="1"/>
  <c r="AG45" i="1"/>
  <c r="I45" i="1"/>
  <c r="H45" i="1"/>
  <c r="M45" i="1"/>
  <c r="AD45" i="1" s="1"/>
  <c r="X44" i="1" l="1"/>
  <c r="Z44" i="1" s="1"/>
  <c r="Y45" i="1"/>
  <c r="AE45" i="1" s="1"/>
  <c r="AH45" i="1" s="1"/>
  <c r="AB45" i="1" s="1"/>
  <c r="AC45" i="1" s="1"/>
  <c r="Q45" i="1"/>
  <c r="L45" i="1"/>
  <c r="P45" i="1" l="1"/>
  <c r="W46" i="1" s="1"/>
  <c r="N45" i="1"/>
  <c r="J46" i="1" l="1"/>
  <c r="K46" i="1"/>
  <c r="AF46" i="1"/>
  <c r="AA45" i="1"/>
  <c r="O45" i="1"/>
  <c r="G46" i="1" s="1"/>
  <c r="U45" i="1"/>
  <c r="V46" i="1" s="1"/>
  <c r="R45" i="1"/>
  <c r="S46" i="1" s="1"/>
  <c r="H46" i="1" l="1"/>
  <c r="I46" i="1"/>
  <c r="Y46" i="1"/>
  <c r="T46" i="1"/>
  <c r="X45" i="1"/>
  <c r="Z45" i="1" s="1"/>
  <c r="M46" i="1"/>
  <c r="AD46" i="1" s="1"/>
  <c r="AG46" i="1"/>
  <c r="AE46" i="1" l="1"/>
  <c r="AH46" i="1" s="1"/>
  <c r="AB46" i="1" s="1"/>
  <c r="AC46" i="1" s="1"/>
  <c r="L46" i="1"/>
  <c r="Q46" i="1"/>
  <c r="P46" i="1" l="1"/>
  <c r="W47" i="1" s="1"/>
  <c r="N46" i="1"/>
  <c r="O46" i="1" l="1"/>
  <c r="G47" i="1" s="1"/>
  <c r="AA46" i="1"/>
  <c r="U46" i="1"/>
  <c r="V47" i="1" s="1"/>
  <c r="R46" i="1"/>
  <c r="S47" i="1" s="1"/>
  <c r="K47" i="1"/>
  <c r="J47" i="1"/>
  <c r="AF47" i="1"/>
  <c r="H47" i="1" l="1"/>
  <c r="I47" i="1"/>
  <c r="AG47" i="1"/>
  <c r="Y47" i="1"/>
  <c r="T47" i="1"/>
  <c r="M47" i="1"/>
  <c r="AD47" i="1" s="1"/>
  <c r="X46" i="1"/>
  <c r="Z46" i="1" s="1"/>
  <c r="AE47" i="1" l="1"/>
  <c r="AH47" i="1" s="1"/>
  <c r="AB47" i="1" s="1"/>
  <c r="AC47" i="1" s="1"/>
  <c r="L47" i="1"/>
  <c r="Q47" i="1"/>
  <c r="P47" i="1" l="1"/>
  <c r="W48" i="1" s="1"/>
  <c r="N47" i="1"/>
  <c r="O47" i="1" l="1"/>
  <c r="G48" i="1" s="1"/>
  <c r="AA47" i="1"/>
  <c r="U47" i="1"/>
  <c r="V48" i="1" s="1"/>
  <c r="R47" i="1"/>
  <c r="S48" i="1" s="1"/>
  <c r="J48" i="1"/>
  <c r="K48" i="1"/>
  <c r="AF48" i="1"/>
  <c r="M48" i="1" l="1"/>
  <c r="X47" i="1"/>
  <c r="Z47" i="1" s="1"/>
  <c r="H48" i="1"/>
  <c r="I48" i="1"/>
  <c r="AG48" i="1"/>
  <c r="Y48" i="1"/>
  <c r="T48" i="1"/>
  <c r="L48" i="1" l="1"/>
  <c r="AD48" i="1"/>
  <c r="AE48" i="1"/>
  <c r="AH48" i="1" s="1"/>
  <c r="AB48" i="1" s="1"/>
  <c r="AC48" i="1" s="1"/>
  <c r="Q48" i="1"/>
  <c r="P48" i="1" s="1"/>
  <c r="W49" i="1" s="1"/>
  <c r="N48" i="1" l="1"/>
  <c r="AA48" i="1" s="1"/>
  <c r="J49" i="1"/>
  <c r="K49" i="1"/>
  <c r="AF49" i="1"/>
  <c r="O48" i="1" l="1"/>
  <c r="G49" i="1" s="1"/>
  <c r="I49" i="1" s="1"/>
  <c r="R48" i="1"/>
  <c r="S49" i="1" s="1"/>
  <c r="U48" i="1"/>
  <c r="V49" i="1" s="1"/>
  <c r="AG49" i="1"/>
  <c r="M49" i="1"/>
  <c r="AD49" i="1" s="1"/>
  <c r="H49" i="1" l="1"/>
  <c r="Y49" i="1"/>
  <c r="AE49" i="1" s="1"/>
  <c r="AH49" i="1" s="1"/>
  <c r="AB49" i="1" s="1"/>
  <c r="AC49" i="1" s="1"/>
  <c r="X48" i="1"/>
  <c r="Z48" i="1" s="1"/>
  <c r="T49" i="1"/>
  <c r="Q49" i="1"/>
  <c r="L49" i="1"/>
  <c r="P49" i="1" l="1"/>
  <c r="W50" i="1" s="1"/>
  <c r="N49" i="1"/>
  <c r="O49" i="1" l="1"/>
  <c r="G50" i="1" s="1"/>
  <c r="AA49" i="1"/>
  <c r="U49" i="1"/>
  <c r="V50" i="1" s="1"/>
  <c r="R49" i="1"/>
  <c r="S50" i="1" s="1"/>
  <c r="J50" i="1"/>
  <c r="K50" i="1"/>
  <c r="AF50" i="1"/>
  <c r="I50" i="1" l="1"/>
  <c r="H50" i="1"/>
  <c r="X49" i="1"/>
  <c r="Z49" i="1" s="1"/>
  <c r="AG50" i="1"/>
  <c r="M50" i="1"/>
  <c r="AD50" i="1" s="1"/>
  <c r="Y50" i="1"/>
  <c r="T50" i="1"/>
  <c r="AE50" i="1" l="1"/>
  <c r="AH50" i="1" s="1"/>
  <c r="AB50" i="1" s="1"/>
  <c r="AC50" i="1" s="1"/>
  <c r="Q50" i="1"/>
  <c r="L50" i="1"/>
  <c r="P50" i="1" l="1"/>
  <c r="W51" i="1" s="1"/>
  <c r="N50" i="1"/>
  <c r="O50" i="1" l="1"/>
  <c r="G51" i="1" s="1"/>
  <c r="AA50" i="1"/>
  <c r="U50" i="1"/>
  <c r="V51" i="1" s="1"/>
  <c r="R50" i="1"/>
  <c r="S51" i="1" s="1"/>
  <c r="J51" i="1"/>
  <c r="K51" i="1"/>
  <c r="AF51" i="1"/>
  <c r="M51" i="1" l="1"/>
  <c r="I51" i="1"/>
  <c r="H51" i="1"/>
  <c r="X50" i="1"/>
  <c r="Z50" i="1" s="1"/>
  <c r="AG51" i="1"/>
  <c r="Y51" i="1"/>
  <c r="T51" i="1"/>
  <c r="Q51" i="1" l="1"/>
  <c r="N51" i="1" s="1"/>
  <c r="AD51" i="1"/>
  <c r="L51" i="1"/>
  <c r="AE51" i="1"/>
  <c r="AH51" i="1" s="1"/>
  <c r="AB51" i="1" s="1"/>
  <c r="AC51" i="1" s="1"/>
  <c r="P51" i="1" l="1"/>
  <c r="W52" i="1" s="1"/>
  <c r="J52" i="1" s="1"/>
  <c r="O51" i="1"/>
  <c r="G52" i="1" s="1"/>
  <c r="AA51" i="1"/>
  <c r="U51" i="1"/>
  <c r="V52" i="1" s="1"/>
  <c r="R51" i="1"/>
  <c r="S52" i="1" s="1"/>
  <c r="AF52" i="1" l="1"/>
  <c r="AG52" i="1" s="1"/>
  <c r="K52" i="1"/>
  <c r="X51" i="1"/>
  <c r="Z51" i="1" s="1"/>
  <c r="I52" i="1"/>
  <c r="H52" i="1"/>
  <c r="Y52" i="1"/>
  <c r="T52" i="1"/>
  <c r="M52" i="1" l="1"/>
  <c r="AD52" i="1" s="1"/>
  <c r="AE52" i="1"/>
  <c r="AH52" i="1" s="1"/>
  <c r="Q52" i="1" l="1"/>
  <c r="P52" i="1" s="1"/>
  <c r="W53" i="1" s="1"/>
  <c r="AB52" i="1"/>
  <c r="AC52" i="1" s="1"/>
  <c r="L52" i="1"/>
  <c r="N52" i="1" l="1"/>
  <c r="O52" i="1" s="1"/>
  <c r="G53" i="1" s="1"/>
  <c r="K53" i="1"/>
  <c r="J53" i="1"/>
  <c r="AF53" i="1"/>
  <c r="R52" i="1" l="1"/>
  <c r="S53" i="1" s="1"/>
  <c r="T53" i="1" s="1"/>
  <c r="U52" i="1"/>
  <c r="V53" i="1" s="1"/>
  <c r="AA52" i="1"/>
  <c r="M53" i="1"/>
  <c r="AD53" i="1" s="1"/>
  <c r="H53" i="1"/>
  <c r="I53" i="1"/>
  <c r="AG53" i="1"/>
  <c r="Y53" i="1" l="1"/>
  <c r="AE53" i="1" s="1"/>
  <c r="AH53" i="1" s="1"/>
  <c r="AB53" i="1" s="1"/>
  <c r="AC53" i="1" s="1"/>
  <c r="X52" i="1"/>
  <c r="Z52" i="1" s="1"/>
  <c r="L53" i="1"/>
  <c r="Q53" i="1"/>
  <c r="P53" i="1" l="1"/>
  <c r="W54" i="1" s="1"/>
  <c r="N53" i="1"/>
  <c r="O53" i="1" l="1"/>
  <c r="G54" i="1" s="1"/>
  <c r="AA53" i="1"/>
  <c r="U53" i="1"/>
  <c r="V54" i="1" s="1"/>
  <c r="R53" i="1"/>
  <c r="S54" i="1" s="1"/>
  <c r="K54" i="1"/>
  <c r="J54" i="1"/>
  <c r="AF54" i="1"/>
  <c r="X53" i="1" l="1"/>
  <c r="Z53" i="1" s="1"/>
  <c r="H54" i="1"/>
  <c r="I54" i="1"/>
  <c r="AG54" i="1"/>
  <c r="M54" i="1"/>
  <c r="AD54" i="1" s="1"/>
  <c r="Y54" i="1"/>
  <c r="T54" i="1"/>
  <c r="AE54" i="1" l="1"/>
  <c r="AH54" i="1" s="1"/>
  <c r="AB54" i="1" s="1"/>
  <c r="AC54" i="1" s="1"/>
  <c r="L54" i="1"/>
  <c r="Q54" i="1"/>
  <c r="P54" i="1" l="1"/>
  <c r="W55" i="1" s="1"/>
  <c r="N54" i="1"/>
  <c r="AA54" i="1" l="1"/>
  <c r="O54" i="1"/>
  <c r="G55" i="1" s="1"/>
  <c r="U54" i="1"/>
  <c r="V55" i="1" s="1"/>
  <c r="R54" i="1"/>
  <c r="S55" i="1" s="1"/>
  <c r="J55" i="1"/>
  <c r="K55" i="1"/>
  <c r="AF55" i="1"/>
  <c r="M55" i="1" l="1"/>
  <c r="I55" i="1"/>
  <c r="H55" i="1"/>
  <c r="AG55" i="1"/>
  <c r="Y55" i="1"/>
  <c r="T55" i="1"/>
  <c r="X54" i="1"/>
  <c r="Z54" i="1" s="1"/>
  <c r="Q55" i="1" l="1"/>
  <c r="P55" i="1" s="1"/>
  <c r="W56" i="1" s="1"/>
  <c r="AD55" i="1"/>
  <c r="L55" i="1"/>
  <c r="AE55" i="1"/>
  <c r="AH55" i="1" s="1"/>
  <c r="AB55" i="1" s="1"/>
  <c r="AC55" i="1" s="1"/>
  <c r="N55" i="1" l="1"/>
  <c r="AA55" i="1" s="1"/>
  <c r="J56" i="1"/>
  <c r="K56" i="1"/>
  <c r="AF56" i="1"/>
  <c r="R55" i="1" l="1"/>
  <c r="S56" i="1" s="1"/>
  <c r="T56" i="1" s="1"/>
  <c r="U55" i="1"/>
  <c r="V56" i="1" s="1"/>
  <c r="O55" i="1"/>
  <c r="G56" i="1" s="1"/>
  <c r="I56" i="1" s="1"/>
  <c r="M56" i="1"/>
  <c r="AG56" i="1"/>
  <c r="H56" i="1" l="1"/>
  <c r="Y56" i="1"/>
  <c r="AE56" i="1" s="1"/>
  <c r="AH56" i="1" s="1"/>
  <c r="AB56" i="1" s="1"/>
  <c r="AC56" i="1" s="1"/>
  <c r="X55" i="1"/>
  <c r="Z55" i="1" s="1"/>
  <c r="L56" i="1"/>
  <c r="AD56" i="1"/>
  <c r="Q56" i="1"/>
  <c r="P56" i="1" s="1"/>
  <c r="W57" i="1" s="1"/>
  <c r="N56" i="1" l="1"/>
  <c r="O56" i="1" s="1"/>
  <c r="G57" i="1" s="1"/>
  <c r="K57" i="1"/>
  <c r="J57" i="1"/>
  <c r="AF57" i="1"/>
  <c r="R56" i="1" l="1"/>
  <c r="S57" i="1" s="1"/>
  <c r="U56" i="1"/>
  <c r="V57" i="1" s="1"/>
  <c r="AA56" i="1"/>
  <c r="M57" i="1"/>
  <c r="AD57" i="1" s="1"/>
  <c r="AG57" i="1"/>
  <c r="H57" i="1"/>
  <c r="I57" i="1"/>
  <c r="Y57" i="1" l="1"/>
  <c r="AE57" i="1" s="1"/>
  <c r="AH57" i="1" s="1"/>
  <c r="AB57" i="1" s="1"/>
  <c r="AC57" i="1" s="1"/>
  <c r="T57" i="1"/>
  <c r="X56" i="1"/>
  <c r="Z56" i="1" s="1"/>
  <c r="L57" i="1"/>
  <c r="Q57" i="1"/>
  <c r="P57" i="1" l="1"/>
  <c r="W58" i="1" s="1"/>
  <c r="N57" i="1"/>
  <c r="J58" i="1" l="1"/>
  <c r="K58" i="1"/>
  <c r="AF58" i="1"/>
  <c r="O57" i="1"/>
  <c r="G58" i="1" s="1"/>
  <c r="AA57" i="1"/>
  <c r="U57" i="1"/>
  <c r="V58" i="1" s="1"/>
  <c r="R57" i="1"/>
  <c r="S58" i="1" s="1"/>
  <c r="Y58" i="1" l="1"/>
  <c r="T58" i="1"/>
  <c r="H58" i="1"/>
  <c r="I58" i="1"/>
  <c r="AG58" i="1"/>
  <c r="X57" i="1"/>
  <c r="Z57" i="1" s="1"/>
  <c r="M58" i="1"/>
  <c r="AD58" i="1" s="1"/>
  <c r="L58" i="1" l="1"/>
  <c r="Q58" i="1"/>
  <c r="AE58" i="1"/>
  <c r="AH58" i="1" s="1"/>
  <c r="AB58" i="1" s="1"/>
  <c r="AC58" i="1" s="1"/>
  <c r="P58" i="1" l="1"/>
  <c r="W59" i="1" s="1"/>
  <c r="N58" i="1"/>
  <c r="J59" i="1" l="1"/>
  <c r="K59" i="1"/>
  <c r="AF59" i="1"/>
  <c r="O58" i="1"/>
  <c r="G59" i="1" s="1"/>
  <c r="AA58" i="1"/>
  <c r="U58" i="1"/>
  <c r="V59" i="1" s="1"/>
  <c r="R58" i="1"/>
  <c r="S59" i="1" s="1"/>
  <c r="M59" i="1" l="1"/>
  <c r="I59" i="1"/>
  <c r="H59" i="1"/>
  <c r="Y59" i="1"/>
  <c r="T59" i="1"/>
  <c r="X58" i="1"/>
  <c r="Z58" i="1" s="1"/>
  <c r="AG59" i="1"/>
  <c r="Q59" i="1" l="1"/>
  <c r="P59" i="1" s="1"/>
  <c r="W60" i="1" s="1"/>
  <c r="AD59" i="1"/>
  <c r="L59" i="1"/>
  <c r="AE59" i="1"/>
  <c r="AH59" i="1" s="1"/>
  <c r="AB59" i="1" s="1"/>
  <c r="AC59" i="1" s="1"/>
  <c r="N59" i="1" l="1"/>
  <c r="O59" i="1" s="1"/>
  <c r="G60" i="1" s="1"/>
  <c r="J60" i="1"/>
  <c r="K60" i="1"/>
  <c r="AF60" i="1"/>
  <c r="R59" i="1" l="1"/>
  <c r="S60" i="1" s="1"/>
  <c r="T60" i="1" s="1"/>
  <c r="U59" i="1"/>
  <c r="V60" i="1" s="1"/>
  <c r="AA59" i="1"/>
  <c r="I60" i="1"/>
  <c r="H60" i="1"/>
  <c r="AG60" i="1"/>
  <c r="M60" i="1"/>
  <c r="AD60" i="1" s="1"/>
  <c r="X59" i="1" l="1"/>
  <c r="Z59" i="1" s="1"/>
  <c r="Y60" i="1"/>
  <c r="AE60" i="1" s="1"/>
  <c r="AH60" i="1" s="1"/>
  <c r="AB60" i="1" s="1"/>
  <c r="AC60" i="1" s="1"/>
  <c r="Q60" i="1"/>
  <c r="L60" i="1"/>
  <c r="P60" i="1" l="1"/>
  <c r="W61" i="1" s="1"/>
  <c r="N60" i="1"/>
  <c r="O60" i="1" l="1"/>
  <c r="G61" i="1" s="1"/>
  <c r="AA60" i="1"/>
  <c r="U60" i="1"/>
  <c r="V61" i="1" s="1"/>
  <c r="R60" i="1"/>
  <c r="S61" i="1" s="1"/>
  <c r="K61" i="1"/>
  <c r="J61" i="1"/>
  <c r="AF61" i="1"/>
  <c r="H61" i="1" l="1"/>
  <c r="I61" i="1"/>
  <c r="Y61" i="1"/>
  <c r="T61" i="1"/>
  <c r="AG61" i="1"/>
  <c r="M61" i="1"/>
  <c r="AD61" i="1" s="1"/>
  <c r="X60" i="1"/>
  <c r="Z60" i="1" s="1"/>
  <c r="AE61" i="1" l="1"/>
  <c r="AH61" i="1" s="1"/>
  <c r="AB61" i="1" s="1"/>
  <c r="AC61" i="1" s="1"/>
  <c r="L61" i="1"/>
  <c r="Q61" i="1"/>
  <c r="P61" i="1" l="1"/>
  <c r="W62" i="1" s="1"/>
  <c r="N61" i="1"/>
  <c r="K62" i="1" l="1"/>
  <c r="J62" i="1"/>
  <c r="AF62" i="1"/>
  <c r="O61" i="1"/>
  <c r="G62" i="1" s="1"/>
  <c r="AA61" i="1"/>
  <c r="U61" i="1"/>
  <c r="V62" i="1" s="1"/>
  <c r="R61" i="1"/>
  <c r="S62" i="1" s="1"/>
  <c r="Y62" i="1" l="1"/>
  <c r="T62" i="1"/>
  <c r="H62" i="1"/>
  <c r="I62" i="1"/>
  <c r="AG62" i="1"/>
  <c r="M62" i="1"/>
  <c r="AD62" i="1" s="1"/>
  <c r="X61" i="1"/>
  <c r="Z61" i="1" s="1"/>
  <c r="AE62" i="1" l="1"/>
  <c r="AH62" i="1" s="1"/>
  <c r="AB62" i="1" s="1"/>
  <c r="AC62" i="1" s="1"/>
  <c r="L62" i="1"/>
  <c r="Q62" i="1"/>
  <c r="P62" i="1" l="1"/>
  <c r="W63" i="1" s="1"/>
  <c r="N62" i="1"/>
  <c r="J63" i="1" l="1"/>
  <c r="K63" i="1"/>
  <c r="AF63" i="1"/>
  <c r="AA62" i="1"/>
  <c r="O62" i="1"/>
  <c r="G63" i="1" s="1"/>
  <c r="U62" i="1"/>
  <c r="V63" i="1" s="1"/>
  <c r="R62" i="1"/>
  <c r="S63" i="1" s="1"/>
  <c r="M63" i="1" l="1"/>
  <c r="I63" i="1"/>
  <c r="H63" i="1"/>
  <c r="Y63" i="1"/>
  <c r="T63" i="1"/>
  <c r="X62" i="1"/>
  <c r="Z62" i="1" s="1"/>
  <c r="AG63" i="1"/>
  <c r="Q63" i="1" l="1"/>
  <c r="N63" i="1" s="1"/>
  <c r="AD63" i="1"/>
  <c r="L63" i="1"/>
  <c r="AE63" i="1"/>
  <c r="AH63" i="1" s="1"/>
  <c r="AB63" i="1" s="1"/>
  <c r="AC63" i="1" s="1"/>
  <c r="P63" i="1" l="1"/>
  <c r="W64" i="1" s="1"/>
  <c r="J64" i="1" s="1"/>
  <c r="AA63" i="1"/>
  <c r="O63" i="1"/>
  <c r="G64" i="1" s="1"/>
  <c r="U63" i="1"/>
  <c r="V64" i="1" s="1"/>
  <c r="R63" i="1"/>
  <c r="S64" i="1" s="1"/>
  <c r="AF64" i="1" l="1"/>
  <c r="AG64" i="1" s="1"/>
  <c r="K64" i="1"/>
  <c r="H64" i="1"/>
  <c r="I64" i="1"/>
  <c r="Y64" i="1"/>
  <c r="T64" i="1"/>
  <c r="X63" i="1"/>
  <c r="Z63" i="1" s="1"/>
  <c r="M64" i="1" l="1"/>
  <c r="Q64" i="1" s="1"/>
  <c r="AE64" i="1"/>
  <c r="AH64" i="1" s="1"/>
  <c r="AB64" i="1" l="1"/>
  <c r="AC64" i="1" s="1"/>
  <c r="N64" i="1"/>
  <c r="P64" i="1"/>
  <c r="W65" i="1" s="1"/>
  <c r="K65" i="1" s="1"/>
  <c r="L64" i="1"/>
  <c r="AD64" i="1"/>
  <c r="AF65" i="1" l="1"/>
  <c r="AG65" i="1" s="1"/>
  <c r="R64" i="1"/>
  <c r="S65" i="1" s="1"/>
  <c r="T65" i="1" s="1"/>
  <c r="J65" i="1"/>
  <c r="U64" i="1"/>
  <c r="V65" i="1" s="1"/>
  <c r="AA64" i="1"/>
  <c r="O64" i="1"/>
  <c r="G65" i="1" s="1"/>
  <c r="H65" i="1" s="1"/>
  <c r="M65" i="1" l="1"/>
  <c r="AD65" i="1" s="1"/>
  <c r="Y65" i="1"/>
  <c r="AE65" i="1" s="1"/>
  <c r="AH65" i="1" s="1"/>
  <c r="X64" i="1"/>
  <c r="Z64" i="1" s="1"/>
  <c r="I65" i="1"/>
  <c r="AB65" i="1" l="1"/>
  <c r="AC65" i="1" s="1"/>
  <c r="Q65" i="1"/>
  <c r="P65" i="1" s="1"/>
  <c r="W66" i="1" s="1"/>
  <c r="L65" i="1"/>
  <c r="N65" i="1" l="1"/>
  <c r="AA65" i="1" s="1"/>
  <c r="J66" i="1"/>
  <c r="K66" i="1"/>
  <c r="AF66" i="1"/>
  <c r="O65" i="1" l="1"/>
  <c r="G66" i="1" s="1"/>
  <c r="I66" i="1" s="1"/>
  <c r="R65" i="1"/>
  <c r="S66" i="1" s="1"/>
  <c r="T66" i="1" s="1"/>
  <c r="U65" i="1"/>
  <c r="V66" i="1" s="1"/>
  <c r="M66" i="1"/>
  <c r="AG66" i="1"/>
  <c r="H66" i="1" l="1"/>
  <c r="X65" i="1"/>
  <c r="Z65" i="1" s="1"/>
  <c r="Y66" i="1"/>
  <c r="AE66" i="1" s="1"/>
  <c r="AH66" i="1" s="1"/>
  <c r="AB66" i="1" s="1"/>
  <c r="AC66" i="1" s="1"/>
  <c r="Q66" i="1"/>
  <c r="P66" i="1" s="1"/>
  <c r="W67" i="1" s="1"/>
  <c r="AD66" i="1"/>
  <c r="L66" i="1"/>
  <c r="N66" i="1" l="1"/>
  <c r="O66" i="1" s="1"/>
  <c r="G67" i="1" s="1"/>
  <c r="J67" i="1"/>
  <c r="K67" i="1"/>
  <c r="AF67" i="1"/>
  <c r="U66" i="1" l="1"/>
  <c r="V67" i="1" s="1"/>
  <c r="R66" i="1"/>
  <c r="S67" i="1" s="1"/>
  <c r="AA66" i="1"/>
  <c r="AG67" i="1"/>
  <c r="M67" i="1"/>
  <c r="AD67" i="1" s="1"/>
  <c r="I67" i="1"/>
  <c r="H67" i="1"/>
  <c r="Y67" i="1" l="1"/>
  <c r="AE67" i="1" s="1"/>
  <c r="AH67" i="1" s="1"/>
  <c r="AB67" i="1" s="1"/>
  <c r="AC67" i="1" s="1"/>
  <c r="X66" i="1"/>
  <c r="Z66" i="1" s="1"/>
  <c r="T67" i="1"/>
  <c r="Q67" i="1"/>
  <c r="L67" i="1"/>
  <c r="P67" i="1" l="1"/>
  <c r="W68" i="1" s="1"/>
  <c r="N67" i="1"/>
  <c r="O67" i="1" l="1"/>
  <c r="G68" i="1" s="1"/>
  <c r="AA67" i="1"/>
  <c r="U67" i="1"/>
  <c r="V68" i="1" s="1"/>
  <c r="R67" i="1"/>
  <c r="S68" i="1" s="1"/>
  <c r="J68" i="1"/>
  <c r="K68" i="1"/>
  <c r="AF68" i="1"/>
  <c r="M68" i="1" l="1"/>
  <c r="X67" i="1"/>
  <c r="Z67" i="1" s="1"/>
  <c r="I68" i="1"/>
  <c r="H68" i="1"/>
  <c r="AG68" i="1"/>
  <c r="Y68" i="1"/>
  <c r="T68" i="1"/>
  <c r="L68" i="1" l="1"/>
  <c r="AD68" i="1"/>
  <c r="Q68" i="1"/>
  <c r="N68" i="1" s="1"/>
  <c r="AE68" i="1"/>
  <c r="AH68" i="1" s="1"/>
  <c r="AB68" i="1" s="1"/>
  <c r="AC68" i="1" s="1"/>
  <c r="P68" i="1" l="1"/>
  <c r="W69" i="1" s="1"/>
  <c r="K69" i="1" s="1"/>
  <c r="AA68" i="1"/>
  <c r="O68" i="1"/>
  <c r="G69" i="1" s="1"/>
  <c r="U68" i="1"/>
  <c r="V69" i="1" s="1"/>
  <c r="R68" i="1"/>
  <c r="S69" i="1" s="1"/>
  <c r="AF69" i="1" l="1"/>
  <c r="M69" i="1" s="1"/>
  <c r="AD69" i="1" s="1"/>
  <c r="J69" i="1"/>
  <c r="I69" i="1"/>
  <c r="H69" i="1"/>
  <c r="X68" i="1"/>
  <c r="Z68" i="1" s="1"/>
  <c r="Y69" i="1"/>
  <c r="T69" i="1"/>
  <c r="AG69" i="1" l="1"/>
  <c r="AE69" i="1" s="1"/>
  <c r="AH69" i="1" s="1"/>
  <c r="AB69" i="1" s="1"/>
  <c r="AC69" i="1" s="1"/>
  <c r="L69" i="1"/>
  <c r="Q69" i="1"/>
  <c r="P69" i="1" l="1"/>
  <c r="W70" i="1" s="1"/>
  <c r="N69" i="1"/>
  <c r="K70" i="1" l="1"/>
  <c r="J70" i="1"/>
  <c r="AF70" i="1"/>
  <c r="O69" i="1"/>
  <c r="G70" i="1" s="1"/>
  <c r="AA69" i="1"/>
  <c r="U69" i="1"/>
  <c r="V70" i="1" s="1"/>
  <c r="R69" i="1"/>
  <c r="S70" i="1" s="1"/>
  <c r="H70" i="1" l="1"/>
  <c r="I70" i="1"/>
  <c r="Y70" i="1"/>
  <c r="T70" i="1"/>
  <c r="AG70" i="1"/>
  <c r="M70" i="1"/>
  <c r="AD70" i="1" s="1"/>
  <c r="X69" i="1"/>
  <c r="Z69" i="1" s="1"/>
  <c r="AE70" i="1" l="1"/>
  <c r="AH70" i="1" s="1"/>
  <c r="AB70" i="1" s="1"/>
  <c r="AC70" i="1" s="1"/>
  <c r="L70" i="1"/>
  <c r="Q70" i="1"/>
  <c r="P70" i="1" l="1"/>
  <c r="W71" i="1" s="1"/>
  <c r="N70" i="1"/>
  <c r="J71" i="1" l="1"/>
  <c r="K71" i="1"/>
  <c r="AF71" i="1"/>
  <c r="AA70" i="1"/>
  <c r="O70" i="1"/>
  <c r="G71" i="1" s="1"/>
  <c r="U70" i="1"/>
  <c r="V71" i="1" s="1"/>
  <c r="R70" i="1"/>
  <c r="S71" i="1" s="1"/>
  <c r="Y71" i="1" l="1"/>
  <c r="T71" i="1"/>
  <c r="X70" i="1"/>
  <c r="Z70" i="1" s="1"/>
  <c r="I71" i="1"/>
  <c r="H71" i="1"/>
  <c r="AG71" i="1"/>
  <c r="M71" i="1"/>
  <c r="AD71" i="1" s="1"/>
  <c r="Q71" i="1" l="1"/>
  <c r="L71" i="1"/>
  <c r="AE71" i="1"/>
  <c r="AH71" i="1" s="1"/>
  <c r="AB71" i="1" s="1"/>
  <c r="AC71" i="1" s="1"/>
  <c r="P71" i="1" l="1"/>
  <c r="W72" i="1" s="1"/>
  <c r="N71" i="1"/>
  <c r="AA71" i="1" l="1"/>
  <c r="O71" i="1"/>
  <c r="G72" i="1" s="1"/>
  <c r="U71" i="1"/>
  <c r="V72" i="1" s="1"/>
  <c r="R71" i="1"/>
  <c r="S72" i="1" s="1"/>
  <c r="J72" i="1"/>
  <c r="K72" i="1"/>
  <c r="AF72" i="1"/>
  <c r="H72" i="1" l="1"/>
  <c r="I72" i="1"/>
  <c r="AG72" i="1"/>
  <c r="X71" i="1"/>
  <c r="Z71" i="1" s="1"/>
  <c r="Y72" i="1"/>
  <c r="T72" i="1"/>
  <c r="M72" i="1"/>
  <c r="AD72" i="1" s="1"/>
  <c r="AE72" i="1" l="1"/>
  <c r="AH72" i="1" s="1"/>
  <c r="AB72" i="1" s="1"/>
  <c r="AC72" i="1" s="1"/>
  <c r="L72" i="1"/>
  <c r="Q72" i="1"/>
  <c r="P72" i="1" l="1"/>
  <c r="W73" i="1" s="1"/>
  <c r="N72" i="1"/>
  <c r="O72" i="1" l="1"/>
  <c r="G73" i="1" s="1"/>
  <c r="AA72" i="1"/>
  <c r="U72" i="1"/>
  <c r="V73" i="1" s="1"/>
  <c r="R72" i="1"/>
  <c r="S73" i="1" s="1"/>
  <c r="K73" i="1"/>
  <c r="J73" i="1"/>
  <c r="AF73" i="1"/>
  <c r="H73" i="1" l="1"/>
  <c r="I73" i="1"/>
  <c r="AG73" i="1"/>
  <c r="Y73" i="1"/>
  <c r="T73" i="1"/>
  <c r="M73" i="1"/>
  <c r="AD73" i="1" s="1"/>
  <c r="X72" i="1"/>
  <c r="Z72" i="1" s="1"/>
  <c r="L73" i="1" l="1"/>
  <c r="Q73" i="1"/>
  <c r="AE73" i="1"/>
  <c r="AH73" i="1" s="1"/>
  <c r="AB73" i="1" s="1"/>
  <c r="AC73" i="1" s="1"/>
  <c r="P73" i="1" l="1"/>
  <c r="W74" i="1" s="1"/>
  <c r="N73" i="1"/>
  <c r="O73" i="1" l="1"/>
  <c r="G74" i="1" s="1"/>
  <c r="AA73" i="1"/>
  <c r="U73" i="1"/>
  <c r="V74" i="1" s="1"/>
  <c r="R73" i="1"/>
  <c r="S74" i="1" s="1"/>
  <c r="J74" i="1"/>
  <c r="K74" i="1"/>
  <c r="AF74" i="1"/>
  <c r="M74" i="1" l="1"/>
  <c r="X73" i="1"/>
  <c r="Z73" i="1" s="1"/>
  <c r="H74" i="1"/>
  <c r="I74" i="1"/>
  <c r="AG74" i="1"/>
  <c r="Y74" i="1"/>
  <c r="T74" i="1"/>
  <c r="L74" i="1" l="1"/>
  <c r="AD74" i="1"/>
  <c r="AE74" i="1"/>
  <c r="AH74" i="1" s="1"/>
  <c r="AB74" i="1" s="1"/>
  <c r="AC74" i="1" s="1"/>
  <c r="Q74" i="1"/>
  <c r="P74" i="1" s="1"/>
  <c r="W75" i="1" s="1"/>
  <c r="N74" i="1" l="1"/>
  <c r="O74" i="1" s="1"/>
  <c r="G75" i="1" s="1"/>
  <c r="J75" i="1"/>
  <c r="K75" i="1"/>
  <c r="AF75" i="1"/>
  <c r="R74" i="1" l="1"/>
  <c r="S75" i="1" s="1"/>
  <c r="T75" i="1" s="1"/>
  <c r="U74" i="1"/>
  <c r="V75" i="1" s="1"/>
  <c r="AA74" i="1"/>
  <c r="AG75" i="1"/>
  <c r="I75" i="1"/>
  <c r="H75" i="1"/>
  <c r="M75" i="1"/>
  <c r="AD75" i="1" s="1"/>
  <c r="Y75" i="1" l="1"/>
  <c r="AE75" i="1" s="1"/>
  <c r="AH75" i="1" s="1"/>
  <c r="AB75" i="1" s="1"/>
  <c r="AC75" i="1" s="1"/>
  <c r="X74" i="1"/>
  <c r="Z74" i="1" s="1"/>
  <c r="Q75" i="1"/>
  <c r="L75" i="1"/>
  <c r="P75" i="1" l="1"/>
  <c r="W76" i="1" s="1"/>
  <c r="N75" i="1"/>
  <c r="O75" i="1" l="1"/>
  <c r="G76" i="1" s="1"/>
  <c r="AA75" i="1"/>
  <c r="U75" i="1"/>
  <c r="V76" i="1" s="1"/>
  <c r="R75" i="1"/>
  <c r="S76" i="1" s="1"/>
  <c r="J76" i="1"/>
  <c r="K76" i="1"/>
  <c r="AF76" i="1"/>
  <c r="M76" i="1" l="1"/>
  <c r="X75" i="1"/>
  <c r="Z75" i="1" s="1"/>
  <c r="I76" i="1"/>
  <c r="H76" i="1"/>
  <c r="AG76" i="1"/>
  <c r="Y76" i="1"/>
  <c r="T76" i="1"/>
  <c r="L76" i="1" l="1"/>
  <c r="AD76" i="1"/>
  <c r="Q76" i="1"/>
  <c r="P76" i="1" s="1"/>
  <c r="W77" i="1" s="1"/>
  <c r="AE76" i="1"/>
  <c r="AH76" i="1" s="1"/>
  <c r="AB76" i="1" s="1"/>
  <c r="AC76" i="1" s="1"/>
  <c r="N76" i="1" l="1"/>
  <c r="AA76" i="1" s="1"/>
  <c r="K77" i="1"/>
  <c r="J77" i="1"/>
  <c r="AF77" i="1"/>
  <c r="R76" i="1" l="1"/>
  <c r="S77" i="1" s="1"/>
  <c r="T77" i="1" s="1"/>
  <c r="O76" i="1"/>
  <c r="G77" i="1" s="1"/>
  <c r="H77" i="1" s="1"/>
  <c r="U76" i="1"/>
  <c r="V77" i="1" s="1"/>
  <c r="AG77" i="1"/>
  <c r="M77" i="1"/>
  <c r="AD77" i="1" s="1"/>
  <c r="I77" i="1" l="1"/>
  <c r="Y77" i="1"/>
  <c r="AE77" i="1" s="1"/>
  <c r="AH77" i="1" s="1"/>
  <c r="AB77" i="1" s="1"/>
  <c r="AC77" i="1" s="1"/>
  <c r="X76" i="1"/>
  <c r="Z76" i="1" s="1"/>
  <c r="L77" i="1"/>
  <c r="Q77" i="1"/>
  <c r="P77" i="1" l="1"/>
  <c r="W78" i="1" s="1"/>
  <c r="N77" i="1"/>
  <c r="O77" i="1" l="1"/>
  <c r="G78" i="1" s="1"/>
  <c r="AA77" i="1"/>
  <c r="U77" i="1"/>
  <c r="V78" i="1" s="1"/>
  <c r="R77" i="1"/>
  <c r="S78" i="1" s="1"/>
  <c r="K78" i="1"/>
  <c r="J78" i="1"/>
  <c r="AF78" i="1"/>
  <c r="X77" i="1" l="1"/>
  <c r="Z77" i="1" s="1"/>
  <c r="H78" i="1"/>
  <c r="I78" i="1"/>
  <c r="AG78" i="1"/>
  <c r="M78" i="1"/>
  <c r="AD78" i="1" s="1"/>
  <c r="Y78" i="1"/>
  <c r="T78" i="1"/>
  <c r="AE78" i="1" l="1"/>
  <c r="AH78" i="1" s="1"/>
  <c r="AB78" i="1" s="1"/>
  <c r="AC78" i="1" s="1"/>
  <c r="L78" i="1"/>
  <c r="Q78" i="1"/>
  <c r="P78" i="1" l="1"/>
  <c r="W79" i="1" s="1"/>
  <c r="N78" i="1"/>
  <c r="AA78" i="1" l="1"/>
  <c r="O78" i="1"/>
  <c r="G79" i="1" s="1"/>
  <c r="U78" i="1"/>
  <c r="V79" i="1" s="1"/>
  <c r="R78" i="1"/>
  <c r="S79" i="1" s="1"/>
  <c r="J79" i="1"/>
  <c r="K79" i="1"/>
  <c r="AF79" i="1"/>
  <c r="M79" i="1" l="1"/>
  <c r="I79" i="1"/>
  <c r="H79" i="1"/>
  <c r="AG79" i="1"/>
  <c r="Y79" i="1"/>
  <c r="T79" i="1"/>
  <c r="X78" i="1"/>
  <c r="Z78" i="1" s="1"/>
  <c r="Q79" i="1" l="1"/>
  <c r="P79" i="1" s="1"/>
  <c r="W80" i="1" s="1"/>
  <c r="AD79" i="1"/>
  <c r="L79" i="1"/>
  <c r="AE79" i="1"/>
  <c r="AH79" i="1" s="1"/>
  <c r="AB79" i="1" s="1"/>
  <c r="AC79" i="1" s="1"/>
  <c r="N79" i="1" l="1"/>
  <c r="AA79" i="1" s="1"/>
  <c r="J80" i="1"/>
  <c r="K80" i="1"/>
  <c r="AF80" i="1"/>
  <c r="R79" i="1" l="1"/>
  <c r="S80" i="1" s="1"/>
  <c r="T80" i="1" s="1"/>
  <c r="U79" i="1"/>
  <c r="V80" i="1" s="1"/>
  <c r="O79" i="1"/>
  <c r="G80" i="1" s="1"/>
  <c r="I80" i="1" s="1"/>
  <c r="M80" i="1"/>
  <c r="AG80" i="1"/>
  <c r="H80" i="1" l="1"/>
  <c r="Y80" i="1"/>
  <c r="AE80" i="1" s="1"/>
  <c r="AH80" i="1" s="1"/>
  <c r="AB80" i="1" s="1"/>
  <c r="AC80" i="1" s="1"/>
  <c r="X79" i="1"/>
  <c r="Z79" i="1" s="1"/>
  <c r="L80" i="1"/>
  <c r="AD80" i="1"/>
  <c r="Q80" i="1"/>
  <c r="P80" i="1" s="1"/>
  <c r="W81" i="1" s="1"/>
  <c r="N80" i="1" l="1"/>
  <c r="AA80" i="1" s="1"/>
  <c r="K81" i="1"/>
  <c r="J81" i="1"/>
  <c r="AF81" i="1"/>
  <c r="O80" i="1" l="1"/>
  <c r="G81" i="1" s="1"/>
  <c r="H81" i="1" s="1"/>
  <c r="R80" i="1"/>
  <c r="S81" i="1" s="1"/>
  <c r="T81" i="1" s="1"/>
  <c r="U80" i="1"/>
  <c r="V81" i="1" s="1"/>
  <c r="AG81" i="1"/>
  <c r="M81" i="1"/>
  <c r="AD81" i="1" s="1"/>
  <c r="I81" i="1" l="1"/>
  <c r="X80" i="1"/>
  <c r="Z80" i="1" s="1"/>
  <c r="Y81" i="1"/>
  <c r="AE81" i="1" s="1"/>
  <c r="AH81" i="1" s="1"/>
  <c r="AB81" i="1" s="1"/>
  <c r="AC81" i="1" s="1"/>
  <c r="L81" i="1"/>
  <c r="Q81" i="1"/>
  <c r="P81" i="1" l="1"/>
  <c r="W82" i="1" s="1"/>
  <c r="N81" i="1"/>
  <c r="O81" i="1" l="1"/>
  <c r="G82" i="1" s="1"/>
  <c r="AA81" i="1"/>
  <c r="U81" i="1"/>
  <c r="V82" i="1" s="1"/>
  <c r="R81" i="1"/>
  <c r="S82" i="1" s="1"/>
  <c r="K82" i="1"/>
  <c r="J82" i="1"/>
  <c r="AF82" i="1"/>
  <c r="M82" i="1" l="1"/>
  <c r="AD82" i="1" s="1"/>
  <c r="X81" i="1"/>
  <c r="Z81" i="1" s="1"/>
  <c r="H82" i="1"/>
  <c r="I82" i="1"/>
  <c r="AG82" i="1"/>
  <c r="Y82" i="1"/>
  <c r="T82" i="1"/>
  <c r="AE82" i="1" l="1"/>
  <c r="AH82" i="1" s="1"/>
  <c r="AB82" i="1" s="1"/>
  <c r="AC82" i="1" s="1"/>
  <c r="L82" i="1"/>
  <c r="Q82" i="1"/>
  <c r="P82" i="1" l="1"/>
  <c r="W83" i="1" s="1"/>
  <c r="N82" i="1"/>
  <c r="O82" i="1" l="1"/>
  <c r="G83" i="1" s="1"/>
  <c r="AA82" i="1"/>
  <c r="U82" i="1"/>
  <c r="V83" i="1" s="1"/>
  <c r="R82" i="1"/>
  <c r="S83" i="1" s="1"/>
  <c r="K83" i="1"/>
  <c r="J83" i="1"/>
  <c r="AF83" i="1"/>
  <c r="X82" i="1" l="1"/>
  <c r="Z82" i="1" s="1"/>
  <c r="H83" i="1"/>
  <c r="I83" i="1"/>
  <c r="AG83" i="1"/>
  <c r="M83" i="1"/>
  <c r="AD83" i="1" s="1"/>
  <c r="Y83" i="1"/>
  <c r="T83" i="1"/>
  <c r="AE83" i="1" l="1"/>
  <c r="AH83" i="1" s="1"/>
  <c r="AB83" i="1" s="1"/>
  <c r="AC83" i="1" s="1"/>
  <c r="L83" i="1"/>
  <c r="Q83" i="1"/>
  <c r="P83" i="1" l="1"/>
  <c r="W84" i="1" s="1"/>
  <c r="N83" i="1"/>
  <c r="AA83" i="1" l="1"/>
  <c r="O83" i="1"/>
  <c r="G84" i="1" s="1"/>
  <c r="U83" i="1"/>
  <c r="V84" i="1" s="1"/>
  <c r="R83" i="1"/>
  <c r="S84" i="1" s="1"/>
  <c r="J84" i="1"/>
  <c r="K84" i="1"/>
  <c r="AF84" i="1"/>
  <c r="M84" i="1" l="1"/>
  <c r="I84" i="1"/>
  <c r="H84" i="1"/>
  <c r="AG84" i="1"/>
  <c r="Y84" i="1"/>
  <c r="T84" i="1"/>
  <c r="X83" i="1"/>
  <c r="Z83" i="1" s="1"/>
  <c r="Q84" i="1" l="1"/>
  <c r="P84" i="1" s="1"/>
  <c r="W85" i="1" s="1"/>
  <c r="AD84" i="1"/>
  <c r="L84" i="1"/>
  <c r="AE84" i="1"/>
  <c r="AH84" i="1" s="1"/>
  <c r="AB84" i="1" s="1"/>
  <c r="AC84" i="1" s="1"/>
  <c r="N84" i="1" l="1"/>
  <c r="O84" i="1" s="1"/>
  <c r="G85" i="1" s="1"/>
  <c r="J85" i="1"/>
  <c r="K85" i="1"/>
  <c r="AF85" i="1"/>
  <c r="R84" i="1" l="1"/>
  <c r="S85" i="1" s="1"/>
  <c r="T85" i="1" s="1"/>
  <c r="AA84" i="1"/>
  <c r="U84" i="1"/>
  <c r="V85" i="1" s="1"/>
  <c r="H85" i="1"/>
  <c r="I85" i="1"/>
  <c r="AG85" i="1"/>
  <c r="M85" i="1"/>
  <c r="AD85" i="1" s="1"/>
  <c r="Y85" i="1" l="1"/>
  <c r="AE85" i="1" s="1"/>
  <c r="AH85" i="1" s="1"/>
  <c r="AB85" i="1" s="1"/>
  <c r="AC85" i="1" s="1"/>
  <c r="X84" i="1"/>
  <c r="Z84" i="1" s="1"/>
  <c r="Q85" i="1"/>
  <c r="L85" i="1"/>
  <c r="P85" i="1" l="1"/>
  <c r="W86" i="1" s="1"/>
  <c r="N85" i="1"/>
  <c r="O85" i="1" l="1"/>
  <c r="G86" i="1" s="1"/>
  <c r="AA85" i="1"/>
  <c r="U85" i="1"/>
  <c r="V86" i="1" s="1"/>
  <c r="R85" i="1"/>
  <c r="S86" i="1" s="1"/>
  <c r="K86" i="1"/>
  <c r="J86" i="1"/>
  <c r="AF86" i="1"/>
  <c r="X85" i="1" l="1"/>
  <c r="Z85" i="1" s="1"/>
  <c r="M86" i="1"/>
  <c r="AD86" i="1" s="1"/>
  <c r="H86" i="1"/>
  <c r="I86" i="1"/>
  <c r="AG86" i="1"/>
  <c r="Y86" i="1"/>
  <c r="T86" i="1"/>
  <c r="AE86" i="1" l="1"/>
  <c r="AH86" i="1" s="1"/>
  <c r="AB86" i="1" s="1"/>
  <c r="AC86" i="1" s="1"/>
  <c r="L86" i="1"/>
  <c r="Q86" i="1"/>
  <c r="P86" i="1" l="1"/>
  <c r="W87" i="1" s="1"/>
  <c r="N86" i="1"/>
  <c r="O86" i="1" l="1"/>
  <c r="G87" i="1" s="1"/>
  <c r="AA86" i="1"/>
  <c r="U86" i="1"/>
  <c r="V87" i="1" s="1"/>
  <c r="R86" i="1"/>
  <c r="S87" i="1" s="1"/>
  <c r="J87" i="1"/>
  <c r="K87" i="1"/>
  <c r="AF87" i="1"/>
  <c r="X86" i="1" l="1"/>
  <c r="Z86" i="1" s="1"/>
  <c r="M87" i="1"/>
  <c r="AD87" i="1" s="1"/>
  <c r="H87" i="1"/>
  <c r="I87" i="1"/>
  <c r="AG87" i="1"/>
  <c r="Y87" i="1"/>
  <c r="T87" i="1"/>
  <c r="AE87" i="1" l="1"/>
  <c r="AH87" i="1" s="1"/>
  <c r="AB87" i="1" s="1"/>
  <c r="AC87" i="1" s="1"/>
  <c r="L87" i="1"/>
  <c r="Q87" i="1"/>
  <c r="P87" i="1" l="1"/>
  <c r="W88" i="1" s="1"/>
  <c r="N87" i="1"/>
  <c r="O87" i="1" l="1"/>
  <c r="G88" i="1" s="1"/>
  <c r="AA87" i="1"/>
  <c r="U87" i="1"/>
  <c r="V88" i="1" s="1"/>
  <c r="R87" i="1"/>
  <c r="S88" i="1" s="1"/>
  <c r="J88" i="1"/>
  <c r="K88" i="1"/>
  <c r="AF88" i="1"/>
  <c r="M88" i="1" l="1"/>
  <c r="I88" i="1"/>
  <c r="H88" i="1"/>
  <c r="AG88" i="1"/>
  <c r="Y88" i="1"/>
  <c r="T88" i="1"/>
  <c r="X87" i="1"/>
  <c r="Z87" i="1" s="1"/>
  <c r="Q88" i="1" l="1"/>
  <c r="N88" i="1" s="1"/>
  <c r="AD88" i="1"/>
  <c r="AE88" i="1"/>
  <c r="AH88" i="1" s="1"/>
  <c r="AB88" i="1" s="1"/>
  <c r="AC88" i="1" s="1"/>
  <c r="L88" i="1"/>
  <c r="P88" i="1" l="1"/>
  <c r="W89" i="1" s="1"/>
  <c r="J89" i="1" s="1"/>
  <c r="O88" i="1"/>
  <c r="G89" i="1" s="1"/>
  <c r="AA88" i="1"/>
  <c r="U88" i="1"/>
  <c r="V89" i="1" s="1"/>
  <c r="R88" i="1"/>
  <c r="S89" i="1" s="1"/>
  <c r="K89" i="1" l="1"/>
  <c r="AF89" i="1"/>
  <c r="AG89" i="1" s="1"/>
  <c r="X88" i="1"/>
  <c r="Z88" i="1" s="1"/>
  <c r="I89" i="1"/>
  <c r="H89" i="1"/>
  <c r="Y89" i="1"/>
  <c r="T89" i="1"/>
  <c r="M89" i="1" l="1"/>
  <c r="AD89" i="1" s="1"/>
  <c r="AE89" i="1"/>
  <c r="AH89" i="1" s="1"/>
  <c r="AB89" i="1" l="1"/>
  <c r="AC89" i="1" s="1"/>
  <c r="Q89" i="1"/>
  <c r="P89" i="1" s="1"/>
  <c r="W90" i="1" s="1"/>
  <c r="L89" i="1"/>
  <c r="N89" i="1" l="1"/>
  <c r="O89" i="1" s="1"/>
  <c r="G90" i="1" s="1"/>
  <c r="K90" i="1"/>
  <c r="J90" i="1"/>
  <c r="AF90" i="1"/>
  <c r="R89" i="1" l="1"/>
  <c r="S90" i="1" s="1"/>
  <c r="T90" i="1" s="1"/>
  <c r="U89" i="1"/>
  <c r="V90" i="1" s="1"/>
  <c r="AA89" i="1"/>
  <c r="M90" i="1"/>
  <c r="H90" i="1"/>
  <c r="I90" i="1"/>
  <c r="AG90" i="1"/>
  <c r="Y90" i="1" l="1"/>
  <c r="AE90" i="1" s="1"/>
  <c r="AH90" i="1" s="1"/>
  <c r="AB90" i="1" s="1"/>
  <c r="AC90" i="1" s="1"/>
  <c r="X89" i="1"/>
  <c r="Z89" i="1" s="1"/>
  <c r="L90" i="1"/>
  <c r="AD90" i="1"/>
  <c r="Q90" i="1"/>
  <c r="P90" i="1" s="1"/>
  <c r="W91" i="1" s="1"/>
  <c r="N90" i="1" l="1"/>
  <c r="O90" i="1" s="1"/>
  <c r="G91" i="1" s="1"/>
  <c r="K91" i="1"/>
  <c r="J91" i="1"/>
  <c r="AF91" i="1"/>
  <c r="R90" i="1" l="1"/>
  <c r="S91" i="1" s="1"/>
  <c r="T91" i="1" s="1"/>
  <c r="U90" i="1"/>
  <c r="V91" i="1" s="1"/>
  <c r="AA90" i="1"/>
  <c r="H91" i="1"/>
  <c r="I91" i="1"/>
  <c r="AG91" i="1"/>
  <c r="M91" i="1"/>
  <c r="AD91" i="1" s="1"/>
  <c r="Y91" i="1" l="1"/>
  <c r="AE91" i="1" s="1"/>
  <c r="AH91" i="1" s="1"/>
  <c r="AB91" i="1" s="1"/>
  <c r="AC91" i="1" s="1"/>
  <c r="X90" i="1"/>
  <c r="Z90" i="1" s="1"/>
  <c r="L91" i="1"/>
  <c r="Q91" i="1"/>
  <c r="P91" i="1" l="1"/>
  <c r="W92" i="1" s="1"/>
  <c r="N91" i="1"/>
  <c r="AA91" i="1" l="1"/>
  <c r="O91" i="1"/>
  <c r="G92" i="1" s="1"/>
  <c r="U91" i="1"/>
  <c r="V92" i="1" s="1"/>
  <c r="R91" i="1"/>
  <c r="S92" i="1" s="1"/>
  <c r="J92" i="1"/>
  <c r="K92" i="1"/>
  <c r="AF92" i="1"/>
  <c r="M92" i="1" l="1"/>
  <c r="I92" i="1"/>
  <c r="H92" i="1"/>
  <c r="AG92" i="1"/>
  <c r="Y92" i="1"/>
  <c r="T92" i="1"/>
  <c r="X91" i="1"/>
  <c r="Z91" i="1" s="1"/>
  <c r="Q92" i="1" l="1"/>
  <c r="P92" i="1" s="1"/>
  <c r="W93" i="1" s="1"/>
  <c r="AD92" i="1"/>
  <c r="L92" i="1"/>
  <c r="AE92" i="1"/>
  <c r="AH92" i="1" s="1"/>
  <c r="AB92" i="1" s="1"/>
  <c r="AC92" i="1" s="1"/>
  <c r="N92" i="1" l="1"/>
  <c r="AA92" i="1" s="1"/>
  <c r="J93" i="1"/>
  <c r="K93" i="1"/>
  <c r="AF93" i="1"/>
  <c r="R92" i="1" l="1"/>
  <c r="S93" i="1" s="1"/>
  <c r="T93" i="1" s="1"/>
  <c r="U92" i="1"/>
  <c r="V93" i="1" s="1"/>
  <c r="O92" i="1"/>
  <c r="G93" i="1" s="1"/>
  <c r="H93" i="1" s="1"/>
  <c r="AG93" i="1"/>
  <c r="M93" i="1"/>
  <c r="AD93" i="1" s="1"/>
  <c r="X92" i="1" l="1"/>
  <c r="Z92" i="1" s="1"/>
  <c r="Y93" i="1"/>
  <c r="AE93" i="1" s="1"/>
  <c r="AH93" i="1" s="1"/>
  <c r="AB93" i="1" s="1"/>
  <c r="AC93" i="1" s="1"/>
  <c r="I93" i="1"/>
  <c r="Q93" i="1"/>
  <c r="L93" i="1"/>
  <c r="P93" i="1" l="1"/>
  <c r="W94" i="1" s="1"/>
  <c r="N93" i="1"/>
  <c r="O93" i="1" l="1"/>
  <c r="G94" i="1" s="1"/>
  <c r="AA93" i="1"/>
  <c r="U93" i="1"/>
  <c r="V94" i="1" s="1"/>
  <c r="R93" i="1"/>
  <c r="S94" i="1" s="1"/>
  <c r="K94" i="1"/>
  <c r="J94" i="1"/>
  <c r="AF94" i="1"/>
  <c r="M94" i="1" l="1"/>
  <c r="X93" i="1"/>
  <c r="Z93" i="1" s="1"/>
  <c r="H94" i="1"/>
  <c r="I94" i="1"/>
  <c r="AG94" i="1"/>
  <c r="Y94" i="1"/>
  <c r="T94" i="1"/>
  <c r="L94" i="1" l="1"/>
  <c r="AD94" i="1"/>
  <c r="Q94" i="1"/>
  <c r="P94" i="1" s="1"/>
  <c r="W95" i="1" s="1"/>
  <c r="AE94" i="1"/>
  <c r="AH94" i="1" s="1"/>
  <c r="AB94" i="1" s="1"/>
  <c r="AC94" i="1" s="1"/>
  <c r="N94" i="1" l="1"/>
  <c r="O94" i="1" s="1"/>
  <c r="G95" i="1" s="1"/>
  <c r="J95" i="1"/>
  <c r="K95" i="1"/>
  <c r="AF95" i="1"/>
  <c r="R94" i="1" l="1"/>
  <c r="S95" i="1" s="1"/>
  <c r="U94" i="1"/>
  <c r="V95" i="1" s="1"/>
  <c r="AA94" i="1"/>
  <c r="AG95" i="1"/>
  <c r="M95" i="1"/>
  <c r="AD95" i="1" s="1"/>
  <c r="H95" i="1"/>
  <c r="I95" i="1"/>
  <c r="Y95" i="1" l="1"/>
  <c r="AE95" i="1" s="1"/>
  <c r="AH95" i="1" s="1"/>
  <c r="AB95" i="1" s="1"/>
  <c r="AC95" i="1" s="1"/>
  <c r="T95" i="1"/>
  <c r="X94" i="1"/>
  <c r="Z94" i="1" s="1"/>
  <c r="L95" i="1"/>
  <c r="Q95" i="1"/>
  <c r="P95" i="1" l="1"/>
  <c r="W96" i="1" s="1"/>
  <c r="N95" i="1"/>
  <c r="O95" i="1" l="1"/>
  <c r="G96" i="1" s="1"/>
  <c r="AA95" i="1"/>
  <c r="U95" i="1"/>
  <c r="V96" i="1" s="1"/>
  <c r="R95" i="1"/>
  <c r="S96" i="1" s="1"/>
  <c r="J96" i="1"/>
  <c r="K96" i="1"/>
  <c r="AF96" i="1"/>
  <c r="M96" i="1" l="1"/>
  <c r="I96" i="1"/>
  <c r="H96" i="1"/>
  <c r="AG96" i="1"/>
  <c r="Y96" i="1"/>
  <c r="T96" i="1"/>
  <c r="X95" i="1"/>
  <c r="Z95" i="1" s="1"/>
  <c r="Q96" i="1" l="1"/>
  <c r="P96" i="1" s="1"/>
  <c r="W97" i="1" s="1"/>
  <c r="AD96" i="1"/>
  <c r="L96" i="1"/>
  <c r="AE96" i="1"/>
  <c r="AH96" i="1" s="1"/>
  <c r="AB96" i="1" s="1"/>
  <c r="AC96" i="1" s="1"/>
  <c r="N96" i="1" l="1"/>
  <c r="O96" i="1" s="1"/>
  <c r="G97" i="1" s="1"/>
  <c r="J97" i="1"/>
  <c r="K97" i="1"/>
  <c r="AF97" i="1"/>
  <c r="U96" i="1" l="1"/>
  <c r="V97" i="1" s="1"/>
  <c r="R96" i="1"/>
  <c r="S97" i="1" s="1"/>
  <c r="T97" i="1" s="1"/>
  <c r="AA96" i="1"/>
  <c r="AG97" i="1"/>
  <c r="M97" i="1"/>
  <c r="AD97" i="1" s="1"/>
  <c r="I97" i="1"/>
  <c r="H97" i="1"/>
  <c r="X96" i="1" l="1"/>
  <c r="Z96" i="1" s="1"/>
  <c r="Y97" i="1"/>
  <c r="AE97" i="1" s="1"/>
  <c r="AH97" i="1" s="1"/>
  <c r="AB97" i="1" s="1"/>
  <c r="AC97" i="1" s="1"/>
  <c r="Q97" i="1"/>
  <c r="L97" i="1"/>
  <c r="P97" i="1" l="1"/>
  <c r="W98" i="1" s="1"/>
  <c r="N97" i="1"/>
  <c r="O97" i="1" l="1"/>
  <c r="G98" i="1" s="1"/>
  <c r="AA97" i="1"/>
  <c r="U97" i="1"/>
  <c r="V98" i="1" s="1"/>
  <c r="R97" i="1"/>
  <c r="S98" i="1" s="1"/>
  <c r="K98" i="1"/>
  <c r="J98" i="1"/>
  <c r="AF98" i="1"/>
  <c r="M98" i="1" l="1"/>
  <c r="X97" i="1"/>
  <c r="Z97" i="1" s="1"/>
  <c r="H98" i="1"/>
  <c r="I98" i="1"/>
  <c r="AG98" i="1"/>
  <c r="Y98" i="1"/>
  <c r="T98" i="1"/>
  <c r="L98" i="1" l="1"/>
  <c r="AD98" i="1"/>
  <c r="Q98" i="1"/>
  <c r="P98" i="1" s="1"/>
  <c r="W99" i="1" s="1"/>
  <c r="AE98" i="1"/>
  <c r="AH98" i="1" s="1"/>
  <c r="AB98" i="1" s="1"/>
  <c r="AC98" i="1" s="1"/>
  <c r="N98" i="1" l="1"/>
  <c r="O98" i="1" s="1"/>
  <c r="G99" i="1" s="1"/>
  <c r="K99" i="1"/>
  <c r="J99" i="1"/>
  <c r="AF99" i="1"/>
  <c r="R98" i="1" l="1"/>
  <c r="S99" i="1" s="1"/>
  <c r="U98" i="1"/>
  <c r="V99" i="1" s="1"/>
  <c r="AA98" i="1"/>
  <c r="AG99" i="1"/>
  <c r="M99" i="1"/>
  <c r="AD99" i="1" s="1"/>
  <c r="H99" i="1"/>
  <c r="I99" i="1"/>
  <c r="Y99" i="1" l="1"/>
  <c r="AE99" i="1" s="1"/>
  <c r="AH99" i="1" s="1"/>
  <c r="AB99" i="1" s="1"/>
  <c r="AC99" i="1" s="1"/>
  <c r="T99" i="1"/>
  <c r="X98" i="1"/>
  <c r="Z98" i="1" s="1"/>
  <c r="L99" i="1"/>
  <c r="Q99" i="1"/>
  <c r="P99" i="1" l="1"/>
  <c r="W100" i="1" s="1"/>
  <c r="N99" i="1"/>
  <c r="AA99" i="1" l="1"/>
  <c r="O99" i="1"/>
  <c r="G100" i="1" s="1"/>
  <c r="U99" i="1"/>
  <c r="V100" i="1" s="1"/>
  <c r="R99" i="1"/>
  <c r="S100" i="1" s="1"/>
  <c r="J100" i="1"/>
  <c r="K100" i="1"/>
  <c r="AF100" i="1"/>
  <c r="M100" i="1" l="1"/>
  <c r="I100" i="1"/>
  <c r="H100" i="1"/>
  <c r="AG100" i="1"/>
  <c r="Y100" i="1"/>
  <c r="T100" i="1"/>
  <c r="X99" i="1"/>
  <c r="Z99" i="1" s="1"/>
  <c r="Q100" i="1" l="1"/>
  <c r="P100" i="1" s="1"/>
  <c r="W101" i="1" s="1"/>
  <c r="AD100" i="1"/>
  <c r="L100" i="1"/>
  <c r="AE100" i="1"/>
  <c r="AH100" i="1" s="1"/>
  <c r="AB100" i="1" s="1"/>
  <c r="AC100" i="1" s="1"/>
  <c r="N100" i="1" l="1"/>
  <c r="AA100" i="1" s="1"/>
  <c r="J101" i="1"/>
  <c r="K101" i="1"/>
  <c r="AF101" i="1"/>
  <c r="R100" i="1" l="1"/>
  <c r="S101" i="1" s="1"/>
  <c r="T101" i="1" s="1"/>
  <c r="U100" i="1"/>
  <c r="V101" i="1" s="1"/>
  <c r="O100" i="1"/>
  <c r="G101" i="1" s="1"/>
  <c r="H101" i="1" s="1"/>
  <c r="AG101" i="1"/>
  <c r="M101" i="1"/>
  <c r="AD101" i="1" s="1"/>
  <c r="I101" i="1" l="1"/>
  <c r="Y101" i="1"/>
  <c r="AE101" i="1" s="1"/>
  <c r="AH101" i="1" s="1"/>
  <c r="AB101" i="1" s="1"/>
  <c r="AC101" i="1" s="1"/>
  <c r="X100" i="1"/>
  <c r="Z100" i="1" s="1"/>
  <c r="L101" i="1"/>
  <c r="Q101" i="1"/>
  <c r="P101" i="1" l="1"/>
  <c r="W102" i="1" s="1"/>
  <c r="N101" i="1"/>
  <c r="O101" i="1" l="1"/>
  <c r="G102" i="1" s="1"/>
  <c r="AA101" i="1"/>
  <c r="U101" i="1"/>
  <c r="V102" i="1" s="1"/>
  <c r="R101" i="1"/>
  <c r="S102" i="1" s="1"/>
  <c r="K102" i="1"/>
  <c r="J102" i="1"/>
  <c r="AF102" i="1"/>
  <c r="M102" i="1" l="1"/>
  <c r="X101" i="1"/>
  <c r="Z101" i="1" s="1"/>
  <c r="H102" i="1"/>
  <c r="I102" i="1"/>
  <c r="AG102" i="1"/>
  <c r="Y102" i="1"/>
  <c r="T102" i="1"/>
  <c r="Q102" i="1" l="1"/>
  <c r="N102" i="1" s="1"/>
  <c r="AD102" i="1"/>
  <c r="L102" i="1"/>
  <c r="AE102" i="1"/>
  <c r="AH102" i="1" s="1"/>
  <c r="AB102" i="1" s="1"/>
  <c r="AC102" i="1" s="1"/>
  <c r="P102" i="1" l="1"/>
  <c r="W103" i="1" s="1"/>
  <c r="K103" i="1" s="1"/>
  <c r="O102" i="1"/>
  <c r="G103" i="1" s="1"/>
  <c r="AA102" i="1"/>
  <c r="U102" i="1"/>
  <c r="V103" i="1" s="1"/>
  <c r="R102" i="1"/>
  <c r="S103" i="1" s="1"/>
  <c r="J103" i="1" l="1"/>
  <c r="AF103" i="1"/>
  <c r="AG103" i="1" s="1"/>
  <c r="X102" i="1"/>
  <c r="Z102" i="1" s="1"/>
  <c r="H103" i="1"/>
  <c r="I103" i="1"/>
  <c r="Y103" i="1"/>
  <c r="T103" i="1"/>
  <c r="M103" i="1" l="1"/>
  <c r="AD103" i="1" s="1"/>
  <c r="AE103" i="1"/>
  <c r="AH103" i="1" s="1"/>
  <c r="Q103" i="1" l="1"/>
  <c r="P103" i="1" s="1"/>
  <c r="W104" i="1" s="1"/>
  <c r="L103" i="1"/>
  <c r="AB103" i="1"/>
  <c r="AC103" i="1" s="1"/>
  <c r="N103" i="1" l="1"/>
  <c r="O103" i="1" s="1"/>
  <c r="J104" i="1"/>
  <c r="K104" i="1"/>
  <c r="AF104" i="1"/>
  <c r="R103" i="1" l="1"/>
  <c r="S104" i="1" s="1"/>
  <c r="T104" i="1" s="1"/>
  <c r="U103" i="1"/>
  <c r="V104" i="1" s="1"/>
  <c r="AA103" i="1"/>
  <c r="G104" i="1"/>
  <c r="H104" i="1" s="1"/>
  <c r="M104" i="1"/>
  <c r="AG104" i="1"/>
  <c r="Y104" i="1" l="1"/>
  <c r="AE104" i="1" s="1"/>
  <c r="AH104" i="1" s="1"/>
  <c r="AB104" i="1" s="1"/>
  <c r="AC104" i="1" s="1"/>
  <c r="X103" i="1"/>
  <c r="Z103" i="1" s="1"/>
  <c r="I104" i="1"/>
  <c r="Q104" i="1"/>
  <c r="P104" i="1" s="1"/>
  <c r="W105" i="1" s="1"/>
  <c r="AD104" i="1"/>
  <c r="L104" i="1"/>
  <c r="N104" i="1" l="1"/>
  <c r="O104" i="1" s="1"/>
  <c r="G105" i="1" s="1"/>
  <c r="J105" i="1"/>
  <c r="K105" i="1"/>
  <c r="AF105" i="1"/>
  <c r="U104" i="1" l="1"/>
  <c r="V105" i="1" s="1"/>
  <c r="R104" i="1"/>
  <c r="S105" i="1" s="1"/>
  <c r="T105" i="1" s="1"/>
  <c r="AA104" i="1"/>
  <c r="I105" i="1"/>
  <c r="H105" i="1"/>
  <c r="AG105" i="1"/>
  <c r="M105" i="1"/>
  <c r="AD105" i="1" s="1"/>
  <c r="X104" i="1" l="1"/>
  <c r="Z104" i="1" s="1"/>
  <c r="Y105" i="1"/>
  <c r="AE105" i="1" s="1"/>
  <c r="AH105" i="1" s="1"/>
  <c r="AB105" i="1" s="1"/>
  <c r="AC105" i="1" s="1"/>
  <c r="Q105" i="1"/>
  <c r="L105" i="1"/>
  <c r="P105" i="1" l="1"/>
  <c r="W106" i="1" s="1"/>
  <c r="N105" i="1"/>
  <c r="O105" i="1" l="1"/>
  <c r="G106" i="1" s="1"/>
  <c r="AA105" i="1"/>
  <c r="U105" i="1"/>
  <c r="V106" i="1" s="1"/>
  <c r="R105" i="1"/>
  <c r="S106" i="1" s="1"/>
  <c r="K106" i="1"/>
  <c r="J106" i="1"/>
  <c r="AF106" i="1"/>
  <c r="M106" i="1" l="1"/>
  <c r="H106" i="1"/>
  <c r="I106" i="1"/>
  <c r="X105" i="1"/>
  <c r="Z105" i="1" s="1"/>
  <c r="AG106" i="1"/>
  <c r="Y106" i="1"/>
  <c r="T106" i="1"/>
  <c r="L106" i="1" l="1"/>
  <c r="AD106" i="1"/>
  <c r="Q106" i="1"/>
  <c r="P106" i="1" s="1"/>
  <c r="W107" i="1" s="1"/>
  <c r="AE106" i="1"/>
  <c r="AH106" i="1" s="1"/>
  <c r="AB106" i="1" s="1"/>
  <c r="AC106" i="1" s="1"/>
  <c r="N106" i="1" l="1"/>
  <c r="AA106" i="1" s="1"/>
  <c r="K107" i="1"/>
  <c r="J107" i="1"/>
  <c r="AF107" i="1"/>
  <c r="O106" i="1" l="1"/>
  <c r="G107" i="1" s="1"/>
  <c r="I107" i="1" s="1"/>
  <c r="R106" i="1"/>
  <c r="S107" i="1" s="1"/>
  <c r="T107" i="1" s="1"/>
  <c r="U106" i="1"/>
  <c r="V107" i="1" s="1"/>
  <c r="M107" i="1"/>
  <c r="AG107" i="1"/>
  <c r="H107" i="1" l="1"/>
  <c r="L107" i="1"/>
  <c r="AD107" i="1"/>
  <c r="Y107" i="1"/>
  <c r="AE107" i="1" s="1"/>
  <c r="AH107" i="1" s="1"/>
  <c r="AB107" i="1" s="1"/>
  <c r="AC107" i="1" s="1"/>
  <c r="X106" i="1"/>
  <c r="Z106" i="1" s="1"/>
  <c r="Q107" i="1"/>
  <c r="N107" i="1" s="1"/>
  <c r="P107" i="1" l="1"/>
  <c r="W108" i="1" s="1"/>
  <c r="J108" i="1" s="1"/>
  <c r="AA107" i="1"/>
  <c r="O107" i="1"/>
  <c r="G108" i="1" s="1"/>
  <c r="U107" i="1"/>
  <c r="V108" i="1" s="1"/>
  <c r="R107" i="1"/>
  <c r="S108" i="1" s="1"/>
  <c r="AF108" i="1" l="1"/>
  <c r="AG108" i="1" s="1"/>
  <c r="K108" i="1"/>
  <c r="I108" i="1"/>
  <c r="H108" i="1"/>
  <c r="Y108" i="1"/>
  <c r="T108" i="1"/>
  <c r="X107" i="1"/>
  <c r="Z107" i="1" s="1"/>
  <c r="M108" i="1" l="1"/>
  <c r="AD108" i="1" s="1"/>
  <c r="AE108" i="1"/>
  <c r="AH108" i="1" s="1"/>
  <c r="AB108" i="1" l="1"/>
  <c r="AC108" i="1" s="1"/>
  <c r="Q108" i="1"/>
  <c r="P108" i="1" s="1"/>
  <c r="W109" i="1" s="1"/>
  <c r="L108" i="1"/>
  <c r="N108" i="1" l="1"/>
  <c r="AA108" i="1" s="1"/>
  <c r="J109" i="1"/>
  <c r="K109" i="1"/>
  <c r="AF109" i="1"/>
  <c r="R108" i="1" l="1"/>
  <c r="S109" i="1" s="1"/>
  <c r="T109" i="1" s="1"/>
  <c r="U108" i="1"/>
  <c r="V109" i="1" s="1"/>
  <c r="O108" i="1"/>
  <c r="G109" i="1" s="1"/>
  <c r="I109" i="1" s="1"/>
  <c r="M109" i="1"/>
  <c r="AG109" i="1"/>
  <c r="X108" i="1" l="1"/>
  <c r="Z108" i="1" s="1"/>
  <c r="Y109" i="1"/>
  <c r="AE109" i="1" s="1"/>
  <c r="AH109" i="1" s="1"/>
  <c r="AB109" i="1" s="1"/>
  <c r="AC109" i="1" s="1"/>
  <c r="H109" i="1"/>
  <c r="L109" i="1"/>
  <c r="AD109" i="1"/>
  <c r="Q109" i="1"/>
  <c r="P109" i="1" s="1"/>
  <c r="W110" i="1" s="1"/>
  <c r="N109" i="1" l="1"/>
  <c r="AA109" i="1" s="1"/>
  <c r="K110" i="1"/>
  <c r="J110" i="1"/>
  <c r="AF110" i="1"/>
  <c r="O109" i="1" l="1"/>
  <c r="G110" i="1" s="1"/>
  <c r="H110" i="1" s="1"/>
  <c r="R109" i="1"/>
  <c r="S110" i="1" s="1"/>
  <c r="T110" i="1" s="1"/>
  <c r="U109" i="1"/>
  <c r="V110" i="1" s="1"/>
  <c r="AG110" i="1"/>
  <c r="M110" i="1"/>
  <c r="AD110" i="1" s="1"/>
  <c r="I110" i="1" l="1"/>
  <c r="X109" i="1"/>
  <c r="Z109" i="1" s="1"/>
  <c r="Y110" i="1"/>
  <c r="AE110" i="1" s="1"/>
  <c r="AH110" i="1" s="1"/>
  <c r="AB110" i="1" s="1"/>
  <c r="AC110" i="1" s="1"/>
  <c r="L110" i="1"/>
  <c r="Q110" i="1"/>
  <c r="P110" i="1" l="1"/>
  <c r="W111" i="1" s="1"/>
  <c r="N110" i="1"/>
  <c r="O110" i="1" l="1"/>
  <c r="G111" i="1" s="1"/>
  <c r="AA110" i="1"/>
  <c r="U110" i="1"/>
  <c r="V111" i="1" s="1"/>
  <c r="R110" i="1"/>
  <c r="S111" i="1" s="1"/>
  <c r="J111" i="1"/>
  <c r="K111" i="1"/>
  <c r="AF111" i="1"/>
  <c r="M111" i="1" l="1"/>
  <c r="H111" i="1"/>
  <c r="I111" i="1"/>
  <c r="X110" i="1"/>
  <c r="Z110" i="1" s="1"/>
  <c r="AG111" i="1"/>
  <c r="Y111" i="1"/>
  <c r="T111" i="1"/>
  <c r="Q111" i="1" l="1"/>
  <c r="N111" i="1" s="1"/>
  <c r="AD111" i="1"/>
  <c r="L111" i="1"/>
  <c r="AE111" i="1"/>
  <c r="AH111" i="1" s="1"/>
  <c r="AB111" i="1" s="1"/>
  <c r="AC111" i="1" s="1"/>
  <c r="P111" i="1" l="1"/>
  <c r="W112" i="1" s="1"/>
  <c r="AF112" i="1" s="1"/>
  <c r="O111" i="1"/>
  <c r="G112" i="1" s="1"/>
  <c r="AA111" i="1"/>
  <c r="U111" i="1"/>
  <c r="V112" i="1" s="1"/>
  <c r="R111" i="1"/>
  <c r="S112" i="1" s="1"/>
  <c r="K112" i="1" l="1"/>
  <c r="M112" i="1" s="1"/>
  <c r="AD112" i="1" s="1"/>
  <c r="J112" i="1"/>
  <c r="I112" i="1"/>
  <c r="H112" i="1"/>
  <c r="AG112" i="1"/>
  <c r="Y112" i="1"/>
  <c r="T112" i="1"/>
  <c r="X111" i="1"/>
  <c r="Z111" i="1" s="1"/>
  <c r="AE112" i="1" l="1"/>
  <c r="AH112" i="1" s="1"/>
  <c r="AB112" i="1" s="1"/>
  <c r="AC112" i="1" s="1"/>
  <c r="Q112" i="1"/>
  <c r="L112" i="1"/>
  <c r="P112" i="1" l="1"/>
  <c r="W113" i="1" s="1"/>
  <c r="N112" i="1"/>
  <c r="O112" i="1" l="1"/>
  <c r="G113" i="1" s="1"/>
  <c r="AA112" i="1"/>
  <c r="U112" i="1"/>
  <c r="V113" i="1" s="1"/>
  <c r="R112" i="1"/>
  <c r="S113" i="1" s="1"/>
  <c r="J113" i="1"/>
  <c r="K113" i="1"/>
  <c r="AF113" i="1"/>
  <c r="M113" i="1" l="1"/>
  <c r="I113" i="1"/>
  <c r="H113" i="1"/>
  <c r="X112" i="1"/>
  <c r="Z112" i="1" s="1"/>
  <c r="AG113" i="1"/>
  <c r="Y113" i="1"/>
  <c r="T113" i="1"/>
  <c r="Q113" i="1" l="1"/>
  <c r="P113" i="1" s="1"/>
  <c r="W114" i="1" s="1"/>
  <c r="AD113" i="1"/>
  <c r="L113" i="1"/>
  <c r="AE113" i="1"/>
  <c r="AH113" i="1" s="1"/>
  <c r="AB113" i="1" s="1"/>
  <c r="AC113" i="1" s="1"/>
  <c r="N113" i="1" l="1"/>
  <c r="O113" i="1" s="1"/>
  <c r="G114" i="1" s="1"/>
  <c r="K114" i="1"/>
  <c r="J114" i="1"/>
  <c r="AF114" i="1"/>
  <c r="R113" i="1" l="1"/>
  <c r="S114" i="1" s="1"/>
  <c r="T114" i="1" s="1"/>
  <c r="U113" i="1"/>
  <c r="V114" i="1" s="1"/>
  <c r="AA113" i="1"/>
  <c r="AG114" i="1"/>
  <c r="M114" i="1"/>
  <c r="AD114" i="1" s="1"/>
  <c r="H114" i="1"/>
  <c r="I114" i="1"/>
  <c r="Y114" i="1" l="1"/>
  <c r="AE114" i="1" s="1"/>
  <c r="AH114" i="1" s="1"/>
  <c r="AB114" i="1" s="1"/>
  <c r="AC114" i="1" s="1"/>
  <c r="X113" i="1"/>
  <c r="Z113" i="1" s="1"/>
  <c r="L114" i="1"/>
  <c r="Q114" i="1"/>
  <c r="P114" i="1" l="1"/>
  <c r="W115" i="1" s="1"/>
  <c r="N114" i="1"/>
  <c r="O114" i="1" l="1"/>
  <c r="G115" i="1" s="1"/>
  <c r="AA114" i="1"/>
  <c r="U114" i="1"/>
  <c r="V115" i="1" s="1"/>
  <c r="R114" i="1"/>
  <c r="S115" i="1" s="1"/>
  <c r="K115" i="1"/>
  <c r="J115" i="1"/>
  <c r="AF115" i="1"/>
  <c r="X114" i="1" l="1"/>
  <c r="Z114" i="1" s="1"/>
  <c r="H115" i="1"/>
  <c r="I115" i="1"/>
  <c r="AG115" i="1"/>
  <c r="M115" i="1"/>
  <c r="AD115" i="1" s="1"/>
  <c r="Y115" i="1"/>
  <c r="T115" i="1"/>
  <c r="L115" i="1" l="1"/>
  <c r="Q115" i="1"/>
  <c r="AE115" i="1"/>
  <c r="AH115" i="1" s="1"/>
  <c r="AB115" i="1" s="1"/>
  <c r="AC115" i="1" s="1"/>
  <c r="P115" i="1" l="1"/>
  <c r="W116" i="1" s="1"/>
  <c r="N115" i="1"/>
  <c r="AA115" i="1" l="1"/>
  <c r="O115" i="1"/>
  <c r="G116" i="1" s="1"/>
  <c r="U115" i="1"/>
  <c r="V116" i="1" s="1"/>
  <c r="R115" i="1"/>
  <c r="S116" i="1" s="1"/>
  <c r="J116" i="1"/>
  <c r="K116" i="1"/>
  <c r="AF116" i="1"/>
  <c r="M116" i="1" l="1"/>
  <c r="L116" i="1" s="1"/>
  <c r="I116" i="1"/>
  <c r="H116" i="1"/>
  <c r="AG116" i="1"/>
  <c r="Y116" i="1"/>
  <c r="T116" i="1"/>
  <c r="X115" i="1"/>
  <c r="Z115" i="1" s="1"/>
  <c r="Q116" i="1" l="1"/>
  <c r="P116" i="1" s="1"/>
  <c r="W117" i="1" s="1"/>
  <c r="AD116" i="1"/>
  <c r="AE116" i="1"/>
  <c r="AH116" i="1" s="1"/>
  <c r="AB116" i="1" s="1"/>
  <c r="AC116" i="1" s="1"/>
  <c r="N116" i="1" l="1"/>
  <c r="AA116" i="1" s="1"/>
  <c r="J117" i="1"/>
  <c r="K117" i="1"/>
  <c r="AF117" i="1"/>
  <c r="R116" i="1" l="1"/>
  <c r="S117" i="1" s="1"/>
  <c r="T117" i="1" s="1"/>
  <c r="U116" i="1"/>
  <c r="V117" i="1" s="1"/>
  <c r="O116" i="1"/>
  <c r="G117" i="1" s="1"/>
  <c r="H117" i="1" s="1"/>
  <c r="AG117" i="1"/>
  <c r="M117" i="1"/>
  <c r="AD117" i="1" s="1"/>
  <c r="I117" i="1" l="1"/>
  <c r="Y117" i="1"/>
  <c r="AE117" i="1" s="1"/>
  <c r="AH117" i="1" s="1"/>
  <c r="AB117" i="1" s="1"/>
  <c r="AC117" i="1" s="1"/>
  <c r="X116" i="1"/>
  <c r="Z116" i="1" s="1"/>
  <c r="L117" i="1"/>
  <c r="Q117" i="1"/>
  <c r="P117" i="1" l="1"/>
  <c r="W118" i="1" s="1"/>
  <c r="N117" i="1"/>
  <c r="O117" i="1" l="1"/>
  <c r="G118" i="1" s="1"/>
  <c r="AA117" i="1"/>
  <c r="U117" i="1"/>
  <c r="V118" i="1" s="1"/>
  <c r="R117" i="1"/>
  <c r="S118" i="1" s="1"/>
  <c r="J118" i="1"/>
  <c r="K118" i="1"/>
  <c r="AF118" i="1"/>
  <c r="M118" i="1" l="1"/>
  <c r="H118" i="1"/>
  <c r="I118" i="1"/>
  <c r="X117" i="1"/>
  <c r="Z117" i="1" s="1"/>
  <c r="AG118" i="1"/>
  <c r="Y118" i="1"/>
  <c r="T118" i="1"/>
  <c r="L118" i="1" l="1"/>
  <c r="AD118" i="1"/>
  <c r="AE118" i="1"/>
  <c r="AH118" i="1" s="1"/>
  <c r="AB118" i="1" s="1"/>
  <c r="AC118" i="1" s="1"/>
  <c r="Q118" i="1"/>
  <c r="P118" i="1" s="1"/>
  <c r="W119" i="1" s="1"/>
  <c r="N118" i="1" l="1"/>
  <c r="O118" i="1" s="1"/>
  <c r="G119" i="1" s="1"/>
  <c r="J119" i="1"/>
  <c r="K119" i="1"/>
  <c r="AF119" i="1"/>
  <c r="R118" i="1" l="1"/>
  <c r="S119" i="1" s="1"/>
  <c r="T119" i="1" s="1"/>
  <c r="U118" i="1"/>
  <c r="V119" i="1" s="1"/>
  <c r="AA118" i="1"/>
  <c r="AG119" i="1"/>
  <c r="I119" i="1"/>
  <c r="H119" i="1"/>
  <c r="M119" i="1"/>
  <c r="AD119" i="1" s="1"/>
  <c r="X118" i="1" l="1"/>
  <c r="Z118" i="1" s="1"/>
  <c r="Y119" i="1"/>
  <c r="AE119" i="1" s="1"/>
  <c r="AH119" i="1" s="1"/>
  <c r="AB119" i="1" s="1"/>
  <c r="AC119" i="1" s="1"/>
  <c r="Q119" i="1"/>
  <c r="L119" i="1"/>
  <c r="P119" i="1" l="1"/>
  <c r="W120" i="1" s="1"/>
  <c r="N119" i="1"/>
  <c r="O119" i="1" l="1"/>
  <c r="G120" i="1" s="1"/>
  <c r="AA119" i="1"/>
  <c r="U119" i="1"/>
  <c r="V120" i="1" s="1"/>
  <c r="R119" i="1"/>
  <c r="S120" i="1" s="1"/>
  <c r="K120" i="1"/>
  <c r="J120" i="1"/>
  <c r="AF120" i="1"/>
  <c r="M120" i="1" l="1"/>
  <c r="H120" i="1"/>
  <c r="I120" i="1"/>
  <c r="AG120" i="1"/>
  <c r="Y120" i="1"/>
  <c r="T120" i="1"/>
  <c r="X119" i="1"/>
  <c r="Z119" i="1" s="1"/>
  <c r="L120" i="1" l="1"/>
  <c r="AD120" i="1"/>
  <c r="AE120" i="1"/>
  <c r="AH120" i="1" s="1"/>
  <c r="AB120" i="1" s="1"/>
  <c r="AC120" i="1" s="1"/>
  <c r="Q120" i="1"/>
  <c r="P120" i="1" s="1"/>
  <c r="W121" i="1" s="1"/>
  <c r="N120" i="1" l="1"/>
  <c r="O120" i="1" s="1"/>
  <c r="G121" i="1" s="1"/>
  <c r="J121" i="1"/>
  <c r="K121" i="1"/>
  <c r="AF121" i="1"/>
  <c r="R120" i="1" l="1"/>
  <c r="S121" i="1" s="1"/>
  <c r="T121" i="1" s="1"/>
  <c r="U120" i="1"/>
  <c r="V121" i="1" s="1"/>
  <c r="AA120" i="1"/>
  <c r="AG121" i="1"/>
  <c r="M121" i="1"/>
  <c r="AD121" i="1" s="1"/>
  <c r="H121" i="1"/>
  <c r="I121" i="1"/>
  <c r="X120" i="1" l="1"/>
  <c r="Z120" i="1" s="1"/>
  <c r="Y121" i="1"/>
  <c r="AE121" i="1" s="1"/>
  <c r="AH121" i="1" s="1"/>
  <c r="AB121" i="1" s="1"/>
  <c r="AC121" i="1" s="1"/>
  <c r="L121" i="1"/>
  <c r="Q121" i="1"/>
  <c r="P121" i="1" l="1"/>
  <c r="W122" i="1" s="1"/>
  <c r="N121" i="1"/>
  <c r="O121" i="1" l="1"/>
  <c r="G122" i="1" s="1"/>
  <c r="AA121" i="1"/>
  <c r="U121" i="1"/>
  <c r="V122" i="1" s="1"/>
  <c r="R121" i="1"/>
  <c r="S122" i="1" s="1"/>
  <c r="J122" i="1"/>
  <c r="K122" i="1"/>
  <c r="AF122" i="1"/>
  <c r="M122" i="1" l="1"/>
  <c r="I122" i="1"/>
  <c r="H122" i="1"/>
  <c r="AG122" i="1"/>
  <c r="Y122" i="1"/>
  <c r="T122" i="1"/>
  <c r="X121" i="1"/>
  <c r="Z121" i="1" s="1"/>
  <c r="Q122" i="1" l="1"/>
  <c r="P122" i="1" s="1"/>
  <c r="W123" i="1" s="1"/>
  <c r="AD122" i="1"/>
  <c r="L122" i="1"/>
  <c r="AE122" i="1"/>
  <c r="AH122" i="1" s="1"/>
  <c r="AB122" i="1" s="1"/>
  <c r="AC122" i="1" s="1"/>
  <c r="N122" i="1" l="1"/>
  <c r="O122" i="1" s="1"/>
  <c r="G123" i="1" s="1"/>
  <c r="J123" i="1"/>
  <c r="K123" i="1"/>
  <c r="AF123" i="1"/>
  <c r="R122" i="1" l="1"/>
  <c r="S123" i="1" s="1"/>
  <c r="T123" i="1" s="1"/>
  <c r="U122" i="1"/>
  <c r="V123" i="1" s="1"/>
  <c r="AA122" i="1"/>
  <c r="M123" i="1"/>
  <c r="I123" i="1"/>
  <c r="H123" i="1"/>
  <c r="AG123" i="1"/>
  <c r="Y123" i="1" l="1"/>
  <c r="AE123" i="1" s="1"/>
  <c r="AH123" i="1" s="1"/>
  <c r="AB123" i="1" s="1"/>
  <c r="AC123" i="1" s="1"/>
  <c r="X122" i="1"/>
  <c r="Z122" i="1" s="1"/>
  <c r="Q123" i="1"/>
  <c r="P123" i="1" s="1"/>
  <c r="W124" i="1" s="1"/>
  <c r="AD123" i="1"/>
  <c r="L123" i="1"/>
  <c r="N123" i="1" l="1"/>
  <c r="O123" i="1" s="1"/>
  <c r="G124" i="1" s="1"/>
  <c r="K124" i="1"/>
  <c r="J124" i="1"/>
  <c r="AF124" i="1"/>
  <c r="R123" i="1" l="1"/>
  <c r="S124" i="1" s="1"/>
  <c r="T124" i="1" s="1"/>
  <c r="U123" i="1"/>
  <c r="V124" i="1" s="1"/>
  <c r="AA123" i="1"/>
  <c r="AG124" i="1"/>
  <c r="M124" i="1"/>
  <c r="AD124" i="1" s="1"/>
  <c r="H124" i="1"/>
  <c r="I124" i="1"/>
  <c r="X123" i="1" l="1"/>
  <c r="Z123" i="1" s="1"/>
  <c r="Y124" i="1"/>
  <c r="AE124" i="1" s="1"/>
  <c r="AH124" i="1" s="1"/>
  <c r="AB124" i="1" s="1"/>
  <c r="AC124" i="1" s="1"/>
  <c r="L124" i="1"/>
  <c r="Q124" i="1"/>
  <c r="P124" i="1" l="1"/>
  <c r="W125" i="1" s="1"/>
  <c r="N124" i="1"/>
  <c r="O124" i="1" l="1"/>
  <c r="G125" i="1" s="1"/>
  <c r="AA124" i="1"/>
  <c r="U124" i="1"/>
  <c r="V125" i="1" s="1"/>
  <c r="R124" i="1"/>
  <c r="S125" i="1" s="1"/>
  <c r="K125" i="1"/>
  <c r="J125" i="1"/>
  <c r="AF125" i="1"/>
  <c r="X124" i="1" l="1"/>
  <c r="Z124" i="1" s="1"/>
  <c r="H125" i="1"/>
  <c r="I125" i="1"/>
  <c r="AG125" i="1"/>
  <c r="M125" i="1"/>
  <c r="AD125" i="1" s="1"/>
  <c r="Y125" i="1"/>
  <c r="T125" i="1"/>
  <c r="AE125" i="1" l="1"/>
  <c r="AH125" i="1" s="1"/>
  <c r="AB125" i="1" s="1"/>
  <c r="AC125" i="1" s="1"/>
  <c r="L125" i="1"/>
  <c r="Q125" i="1"/>
  <c r="P125" i="1" l="1"/>
  <c r="W126" i="1" s="1"/>
  <c r="N125" i="1"/>
  <c r="AA125" i="1" l="1"/>
  <c r="O125" i="1"/>
  <c r="G126" i="1" s="1"/>
  <c r="U125" i="1"/>
  <c r="V126" i="1" s="1"/>
  <c r="R125" i="1"/>
  <c r="S126" i="1" s="1"/>
  <c r="J126" i="1"/>
  <c r="K126" i="1"/>
  <c r="AF126" i="1"/>
  <c r="M126" i="1" l="1"/>
  <c r="I126" i="1"/>
  <c r="H126" i="1"/>
  <c r="AG126" i="1"/>
  <c r="Y126" i="1"/>
  <c r="T126" i="1"/>
  <c r="X125" i="1"/>
  <c r="Z125" i="1" s="1"/>
  <c r="Q126" i="1" l="1"/>
  <c r="P126" i="1" s="1"/>
  <c r="W127" i="1" s="1"/>
  <c r="AD126" i="1"/>
  <c r="L126" i="1"/>
  <c r="AE126" i="1"/>
  <c r="AH126" i="1" s="1"/>
  <c r="AB126" i="1" s="1"/>
  <c r="AC126" i="1" s="1"/>
  <c r="N126" i="1" l="1"/>
  <c r="AA126" i="1" s="1"/>
  <c r="J127" i="1"/>
  <c r="K127" i="1"/>
  <c r="AF127" i="1"/>
  <c r="R126" i="1" l="1"/>
  <c r="S127" i="1" s="1"/>
  <c r="T127" i="1" s="1"/>
  <c r="U126" i="1"/>
  <c r="V127" i="1" s="1"/>
  <c r="O126" i="1"/>
  <c r="G127" i="1" s="1"/>
  <c r="H127" i="1" s="1"/>
  <c r="AG127" i="1"/>
  <c r="M127" i="1"/>
  <c r="AD127" i="1" s="1"/>
  <c r="I127" i="1" l="1"/>
  <c r="Y127" i="1"/>
  <c r="AE127" i="1" s="1"/>
  <c r="AH127" i="1" s="1"/>
  <c r="AB127" i="1" s="1"/>
  <c r="AC127" i="1" s="1"/>
  <c r="X126" i="1"/>
  <c r="Z126" i="1" s="1"/>
  <c r="Q127" i="1"/>
  <c r="L127" i="1"/>
  <c r="P127" i="1" l="1"/>
  <c r="W128" i="1" s="1"/>
  <c r="N127" i="1"/>
  <c r="O127" i="1" l="1"/>
  <c r="G128" i="1" s="1"/>
  <c r="AA127" i="1"/>
  <c r="U127" i="1"/>
  <c r="V128" i="1" s="1"/>
  <c r="R127" i="1"/>
  <c r="S128" i="1" s="1"/>
  <c r="K128" i="1"/>
  <c r="J128" i="1"/>
  <c r="AF128" i="1"/>
  <c r="M128" i="1" l="1"/>
  <c r="X127" i="1"/>
  <c r="Z127" i="1" s="1"/>
  <c r="H128" i="1"/>
  <c r="I128" i="1"/>
  <c r="AG128" i="1"/>
  <c r="Y128" i="1"/>
  <c r="T128" i="1"/>
  <c r="L128" i="1" l="1"/>
  <c r="AD128" i="1"/>
  <c r="Q128" i="1"/>
  <c r="P128" i="1" s="1"/>
  <c r="W129" i="1" s="1"/>
  <c r="AE128" i="1"/>
  <c r="AH128" i="1" s="1"/>
  <c r="AB128" i="1" s="1"/>
  <c r="AC128" i="1" s="1"/>
  <c r="N128" i="1" l="1"/>
  <c r="AA128" i="1" s="1"/>
  <c r="K129" i="1"/>
  <c r="J129" i="1"/>
  <c r="AF129" i="1"/>
  <c r="R128" i="1" l="1"/>
  <c r="S129" i="1" s="1"/>
  <c r="T129" i="1" s="1"/>
  <c r="U128" i="1"/>
  <c r="V129" i="1" s="1"/>
  <c r="O128" i="1"/>
  <c r="G129" i="1" s="1"/>
  <c r="I129" i="1" s="1"/>
  <c r="AG129" i="1"/>
  <c r="M129" i="1"/>
  <c r="AD129" i="1" s="1"/>
  <c r="H129" i="1" l="1"/>
  <c r="Y129" i="1"/>
  <c r="AE129" i="1" s="1"/>
  <c r="AH129" i="1" s="1"/>
  <c r="AB129" i="1" s="1"/>
  <c r="AC129" i="1" s="1"/>
  <c r="X128" i="1"/>
  <c r="Z128" i="1" s="1"/>
  <c r="Q129" i="1"/>
  <c r="L129" i="1"/>
  <c r="P129" i="1" l="1"/>
  <c r="W130" i="1" s="1"/>
  <c r="N129" i="1"/>
  <c r="AA129" i="1" l="1"/>
  <c r="O129" i="1"/>
  <c r="G130" i="1" s="1"/>
  <c r="U129" i="1"/>
  <c r="V130" i="1" s="1"/>
  <c r="R129" i="1"/>
  <c r="S130" i="1" s="1"/>
  <c r="J130" i="1"/>
  <c r="K130" i="1"/>
  <c r="AF130" i="1"/>
  <c r="H130" i="1" l="1"/>
  <c r="I130" i="1"/>
  <c r="M130" i="1"/>
  <c r="AD130" i="1" s="1"/>
  <c r="X129" i="1"/>
  <c r="Z129" i="1" s="1"/>
  <c r="AG130" i="1"/>
  <c r="Y130" i="1"/>
  <c r="T130" i="1"/>
  <c r="AE130" i="1" l="1"/>
  <c r="AH130" i="1" s="1"/>
  <c r="AB130" i="1" s="1"/>
  <c r="AC130" i="1" s="1"/>
  <c r="L130" i="1"/>
  <c r="Q130" i="1"/>
  <c r="P130" i="1" l="1"/>
  <c r="W131" i="1" s="1"/>
  <c r="N130" i="1"/>
  <c r="AA130" i="1" l="1"/>
  <c r="O130" i="1"/>
  <c r="G131" i="1" s="1"/>
  <c r="U130" i="1"/>
  <c r="V131" i="1" s="1"/>
  <c r="R130" i="1"/>
  <c r="S131" i="1" s="1"/>
  <c r="K131" i="1"/>
  <c r="J131" i="1"/>
  <c r="AF131" i="1"/>
  <c r="M131" i="1" l="1"/>
  <c r="H131" i="1"/>
  <c r="I131" i="1"/>
  <c r="X130" i="1"/>
  <c r="Z130" i="1" s="1"/>
  <c r="AG131" i="1"/>
  <c r="Y131" i="1"/>
  <c r="T131" i="1"/>
  <c r="L131" i="1" l="1"/>
  <c r="AD131" i="1"/>
  <c r="Q131" i="1"/>
  <c r="P131" i="1" s="1"/>
  <c r="W132" i="1" s="1"/>
  <c r="AE131" i="1"/>
  <c r="AH131" i="1" s="1"/>
  <c r="AB131" i="1" s="1"/>
  <c r="AC131" i="1" s="1"/>
  <c r="N131" i="1" l="1"/>
  <c r="O131" i="1" s="1"/>
  <c r="G132" i="1" s="1"/>
  <c r="J132" i="1"/>
  <c r="K132" i="1"/>
  <c r="AF132" i="1"/>
  <c r="R131" i="1" l="1"/>
  <c r="S132" i="1" s="1"/>
  <c r="T132" i="1" s="1"/>
  <c r="U131" i="1"/>
  <c r="V132" i="1" s="1"/>
  <c r="AA131" i="1"/>
  <c r="M132" i="1"/>
  <c r="Q132" i="1" s="1"/>
  <c r="H132" i="1"/>
  <c r="I132" i="1"/>
  <c r="AG132" i="1"/>
  <c r="Y132" i="1" l="1"/>
  <c r="AE132" i="1" s="1"/>
  <c r="AH132" i="1" s="1"/>
  <c r="AB132" i="1" s="1"/>
  <c r="AC132" i="1" s="1"/>
  <c r="X131" i="1"/>
  <c r="Z131" i="1" s="1"/>
  <c r="L132" i="1"/>
  <c r="AD132" i="1"/>
  <c r="P132" i="1"/>
  <c r="W133" i="1" s="1"/>
  <c r="N132" i="1"/>
  <c r="O132" i="1" l="1"/>
  <c r="G133" i="1" s="1"/>
  <c r="AA132" i="1"/>
  <c r="U132" i="1"/>
  <c r="V133" i="1" s="1"/>
  <c r="R132" i="1"/>
  <c r="S133" i="1" s="1"/>
  <c r="J133" i="1"/>
  <c r="K133" i="1"/>
  <c r="AF133" i="1"/>
  <c r="AG133" i="1" l="1"/>
  <c r="M133" i="1"/>
  <c r="AD133" i="1" s="1"/>
  <c r="I133" i="1"/>
  <c r="H133" i="1"/>
  <c r="Y133" i="1"/>
  <c r="T133" i="1"/>
  <c r="X132" i="1"/>
  <c r="Z132" i="1" s="1"/>
  <c r="AE133" i="1" l="1"/>
  <c r="AH133" i="1" s="1"/>
  <c r="AB133" i="1" s="1"/>
  <c r="AC133" i="1" s="1"/>
  <c r="Q133" i="1"/>
  <c r="L133" i="1"/>
  <c r="P133" i="1" l="1"/>
  <c r="W134" i="1" s="1"/>
  <c r="N133" i="1"/>
  <c r="O133" i="1" l="1"/>
  <c r="G134" i="1" s="1"/>
  <c r="AA133" i="1"/>
  <c r="U133" i="1"/>
  <c r="V134" i="1" s="1"/>
  <c r="R133" i="1"/>
  <c r="S134" i="1" s="1"/>
  <c r="J134" i="1"/>
  <c r="K134" i="1"/>
  <c r="AF134" i="1"/>
  <c r="M134" i="1" l="1"/>
  <c r="H134" i="1"/>
  <c r="I134" i="1"/>
  <c r="X133" i="1"/>
  <c r="Z133" i="1" s="1"/>
  <c r="AG134" i="1"/>
  <c r="Y134" i="1"/>
  <c r="T134" i="1"/>
  <c r="L134" i="1" l="1"/>
  <c r="AD134" i="1"/>
  <c r="Q134" i="1"/>
  <c r="P134" i="1" s="1"/>
  <c r="W135" i="1" s="1"/>
  <c r="AE134" i="1"/>
  <c r="AH134" i="1" s="1"/>
  <c r="AB134" i="1" s="1"/>
  <c r="AC134" i="1" s="1"/>
  <c r="N134" i="1" l="1"/>
  <c r="AA134" i="1" s="1"/>
  <c r="K135" i="1"/>
  <c r="J135" i="1"/>
  <c r="AF135" i="1"/>
  <c r="O134" i="1" l="1"/>
  <c r="G135" i="1" s="1"/>
  <c r="I135" i="1" s="1"/>
  <c r="R134" i="1"/>
  <c r="S135" i="1" s="1"/>
  <c r="T135" i="1" s="1"/>
  <c r="U134" i="1"/>
  <c r="V135" i="1" s="1"/>
  <c r="AG135" i="1"/>
  <c r="M135" i="1"/>
  <c r="AD135" i="1" s="1"/>
  <c r="H135" i="1" l="1"/>
  <c r="Y135" i="1"/>
  <c r="AE135" i="1" s="1"/>
  <c r="AH135" i="1" s="1"/>
  <c r="AB135" i="1" s="1"/>
  <c r="AC135" i="1" s="1"/>
  <c r="X134" i="1"/>
  <c r="Z134" i="1" s="1"/>
  <c r="Q135" i="1"/>
  <c r="L135" i="1"/>
  <c r="P135" i="1" l="1"/>
  <c r="W136" i="1" s="1"/>
  <c r="N135" i="1"/>
  <c r="O135" i="1" l="1"/>
  <c r="G136" i="1" s="1"/>
  <c r="AA135" i="1"/>
  <c r="U135" i="1"/>
  <c r="V136" i="1" s="1"/>
  <c r="R135" i="1"/>
  <c r="S136" i="1" s="1"/>
  <c r="J136" i="1"/>
  <c r="K136" i="1"/>
  <c r="AF136" i="1"/>
  <c r="M136" i="1" l="1"/>
  <c r="H136" i="1"/>
  <c r="I136" i="1"/>
  <c r="X135" i="1"/>
  <c r="Z135" i="1" s="1"/>
  <c r="AG136" i="1"/>
  <c r="Y136" i="1"/>
  <c r="T136" i="1"/>
  <c r="L136" i="1" l="1"/>
  <c r="AD136" i="1"/>
  <c r="Q136" i="1"/>
  <c r="P136" i="1" s="1"/>
  <c r="W137" i="1" s="1"/>
  <c r="AE136" i="1"/>
  <c r="AH136" i="1" s="1"/>
  <c r="AB136" i="1" s="1"/>
  <c r="AC136" i="1" s="1"/>
  <c r="N136" i="1" l="1"/>
  <c r="O136" i="1" s="1"/>
  <c r="K137" i="1"/>
  <c r="J137" i="1"/>
  <c r="AF137" i="1"/>
  <c r="R136" i="1" l="1"/>
  <c r="S137" i="1" s="1"/>
  <c r="U136" i="1"/>
  <c r="V137" i="1" s="1"/>
  <c r="AA136" i="1"/>
  <c r="G137" i="1"/>
  <c r="I137" i="1" s="1"/>
  <c r="M137" i="1"/>
  <c r="AG137" i="1"/>
  <c r="X136" i="1" l="1"/>
  <c r="Z136" i="1" s="1"/>
  <c r="L137" i="1"/>
  <c r="AD137" i="1"/>
  <c r="Y137" i="1"/>
  <c r="AE137" i="1" s="1"/>
  <c r="AH137" i="1" s="1"/>
  <c r="AB137" i="1" s="1"/>
  <c r="AC137" i="1" s="1"/>
  <c r="T137" i="1"/>
  <c r="H137" i="1"/>
  <c r="Q137" i="1"/>
  <c r="P137" i="1" s="1"/>
  <c r="W138" i="1" s="1"/>
  <c r="N137" i="1" l="1"/>
  <c r="O137" i="1" s="1"/>
  <c r="G138" i="1" s="1"/>
  <c r="J138" i="1"/>
  <c r="K138" i="1"/>
  <c r="AF138" i="1"/>
  <c r="R137" i="1" l="1"/>
  <c r="S138" i="1" s="1"/>
  <c r="T138" i="1" s="1"/>
  <c r="U137" i="1"/>
  <c r="V138" i="1" s="1"/>
  <c r="AA137" i="1"/>
  <c r="AG138" i="1"/>
  <c r="M138" i="1"/>
  <c r="AD138" i="1" s="1"/>
  <c r="H138" i="1"/>
  <c r="I138" i="1"/>
  <c r="Y138" i="1" l="1"/>
  <c r="AE138" i="1" s="1"/>
  <c r="AH138" i="1" s="1"/>
  <c r="AB138" i="1" s="1"/>
  <c r="AC138" i="1" s="1"/>
  <c r="X137" i="1"/>
  <c r="Z137" i="1" s="1"/>
  <c r="L138" i="1"/>
  <c r="Q138" i="1"/>
  <c r="P138" i="1" l="1"/>
  <c r="W139" i="1" s="1"/>
  <c r="N138" i="1"/>
  <c r="O138" i="1" l="1"/>
  <c r="G139" i="1" s="1"/>
  <c r="AA138" i="1"/>
  <c r="U138" i="1"/>
  <c r="V139" i="1" s="1"/>
  <c r="R138" i="1"/>
  <c r="S139" i="1" s="1"/>
  <c r="J139" i="1"/>
  <c r="K139" i="1"/>
  <c r="AF139" i="1"/>
  <c r="M139" i="1" l="1"/>
  <c r="I139" i="1"/>
  <c r="H139" i="1"/>
  <c r="AG139" i="1"/>
  <c r="Y139" i="1"/>
  <c r="T139" i="1"/>
  <c r="X138" i="1"/>
  <c r="Z138" i="1" s="1"/>
  <c r="Q139" i="1" l="1"/>
  <c r="P139" i="1" s="1"/>
  <c r="W140" i="1" s="1"/>
  <c r="AD139" i="1"/>
  <c r="L139" i="1"/>
  <c r="AE139" i="1"/>
  <c r="AH139" i="1" s="1"/>
  <c r="AB139" i="1" s="1"/>
  <c r="AC139" i="1" s="1"/>
  <c r="N139" i="1" l="1"/>
  <c r="O139" i="1" s="1"/>
  <c r="J140" i="1"/>
  <c r="K140" i="1"/>
  <c r="AF140" i="1"/>
  <c r="R139" i="1" l="1"/>
  <c r="S140" i="1" s="1"/>
  <c r="T140" i="1" s="1"/>
  <c r="U139" i="1"/>
  <c r="V140" i="1" s="1"/>
  <c r="AA139" i="1"/>
  <c r="G140" i="1"/>
  <c r="I140" i="1" s="1"/>
  <c r="M140" i="1"/>
  <c r="AG140" i="1"/>
  <c r="X139" i="1" l="1"/>
  <c r="Z139" i="1" s="1"/>
  <c r="H140" i="1"/>
  <c r="Y140" i="1"/>
  <c r="AE140" i="1" s="1"/>
  <c r="AH140" i="1" s="1"/>
  <c r="AB140" i="1" s="1"/>
  <c r="AC140" i="1" s="1"/>
  <c r="L140" i="1"/>
  <c r="AD140" i="1"/>
  <c r="Q140" i="1"/>
  <c r="P140" i="1" s="1"/>
  <c r="W141" i="1" s="1"/>
  <c r="N140" i="1" l="1"/>
  <c r="AA140" i="1" s="1"/>
  <c r="J141" i="1"/>
  <c r="K141" i="1"/>
  <c r="AF141" i="1"/>
  <c r="R140" i="1" l="1"/>
  <c r="S141" i="1" s="1"/>
  <c r="T141" i="1" s="1"/>
  <c r="U140" i="1"/>
  <c r="V141" i="1" s="1"/>
  <c r="O140" i="1"/>
  <c r="G141" i="1" s="1"/>
  <c r="H141" i="1" s="1"/>
  <c r="M141" i="1"/>
  <c r="AG141" i="1"/>
  <c r="L141" i="1" l="1"/>
  <c r="AD141" i="1"/>
  <c r="Y141" i="1"/>
  <c r="AE141" i="1" s="1"/>
  <c r="AH141" i="1" s="1"/>
  <c r="AB141" i="1" s="1"/>
  <c r="AC141" i="1" s="1"/>
  <c r="X140" i="1"/>
  <c r="Z140" i="1" s="1"/>
  <c r="I141" i="1"/>
  <c r="Q141" i="1"/>
  <c r="N141" i="1" s="1"/>
  <c r="P141" i="1" l="1"/>
  <c r="W142" i="1" s="1"/>
  <c r="J142" i="1" s="1"/>
  <c r="O141" i="1"/>
  <c r="G142" i="1" s="1"/>
  <c r="AA141" i="1"/>
  <c r="U141" i="1"/>
  <c r="V142" i="1" s="1"/>
  <c r="R141" i="1"/>
  <c r="S142" i="1" s="1"/>
  <c r="AF142" i="1" l="1"/>
  <c r="AG142" i="1" s="1"/>
  <c r="K142" i="1"/>
  <c r="I142" i="1"/>
  <c r="H142" i="1"/>
  <c r="Y142" i="1"/>
  <c r="T142" i="1"/>
  <c r="X141" i="1"/>
  <c r="Z141" i="1" s="1"/>
  <c r="M142" i="1" l="1"/>
  <c r="AD142" i="1" s="1"/>
  <c r="AE142" i="1"/>
  <c r="AH142" i="1" s="1"/>
  <c r="L142" i="1" l="1"/>
  <c r="Q142" i="1"/>
  <c r="N142" i="1" s="1"/>
  <c r="AB142" i="1"/>
  <c r="AC142" i="1" s="1"/>
  <c r="P142" i="1" l="1"/>
  <c r="W143" i="1" s="1"/>
  <c r="J143" i="1" s="1"/>
  <c r="O142" i="1"/>
  <c r="G143" i="1" s="1"/>
  <c r="AA142" i="1"/>
  <c r="U142" i="1"/>
  <c r="V143" i="1" s="1"/>
  <c r="R142" i="1"/>
  <c r="S143" i="1" s="1"/>
  <c r="AF143" i="1" l="1"/>
  <c r="AG143" i="1" s="1"/>
  <c r="K143" i="1"/>
  <c r="H143" i="1"/>
  <c r="I143" i="1"/>
  <c r="X142" i="1"/>
  <c r="Z142" i="1" s="1"/>
  <c r="Y143" i="1"/>
  <c r="T143" i="1"/>
  <c r="M143" i="1" l="1"/>
  <c r="L143" i="1" s="1"/>
  <c r="AE143" i="1"/>
  <c r="AH143" i="1" s="1"/>
  <c r="AB143" i="1" l="1"/>
  <c r="AC143" i="1" s="1"/>
  <c r="Q143" i="1"/>
  <c r="P143" i="1" s="1"/>
  <c r="W144" i="1" s="1"/>
  <c r="AF144" i="1" s="1"/>
  <c r="AD143" i="1"/>
  <c r="K144" i="1" l="1"/>
  <c r="M144" i="1" s="1"/>
  <c r="AD144" i="1" s="1"/>
  <c r="J144" i="1"/>
  <c r="N143" i="1"/>
  <c r="AA143" i="1" s="1"/>
  <c r="AG144" i="1"/>
  <c r="R143" i="1" l="1"/>
  <c r="S144" i="1" s="1"/>
  <c r="T144" i="1" s="1"/>
  <c r="O143" i="1"/>
  <c r="G144" i="1" s="1"/>
  <c r="H144" i="1" s="1"/>
  <c r="U143" i="1"/>
  <c r="V144" i="1" s="1"/>
  <c r="L144" i="1"/>
  <c r="Q144" i="1"/>
  <c r="Y144" i="1" l="1"/>
  <c r="AE144" i="1" s="1"/>
  <c r="AH144" i="1" s="1"/>
  <c r="AB144" i="1" s="1"/>
  <c r="AC144" i="1" s="1"/>
  <c r="X143" i="1"/>
  <c r="Z143" i="1" s="1"/>
  <c r="I144" i="1"/>
  <c r="P144" i="1"/>
  <c r="W145" i="1" s="1"/>
  <c r="N144" i="1"/>
  <c r="O144" i="1" l="1"/>
  <c r="G145" i="1" s="1"/>
  <c r="AA144" i="1"/>
  <c r="U144" i="1"/>
  <c r="V145" i="1" s="1"/>
  <c r="R144" i="1"/>
  <c r="S145" i="1" s="1"/>
  <c r="J145" i="1"/>
  <c r="K145" i="1"/>
  <c r="AF145" i="1"/>
  <c r="M145" i="1" l="1"/>
  <c r="X144" i="1"/>
  <c r="Z144" i="1" s="1"/>
  <c r="H145" i="1"/>
  <c r="I145" i="1"/>
  <c r="AG145" i="1"/>
  <c r="Y145" i="1"/>
  <c r="T145" i="1"/>
  <c r="L145" i="1" l="1"/>
  <c r="AD145" i="1"/>
  <c r="Q145" i="1"/>
  <c r="P145" i="1" s="1"/>
  <c r="W146" i="1" s="1"/>
  <c r="AE145" i="1"/>
  <c r="AH145" i="1" s="1"/>
  <c r="AB145" i="1" s="1"/>
  <c r="AC145" i="1" s="1"/>
  <c r="N145" i="1" l="1"/>
  <c r="AA145" i="1" s="1"/>
  <c r="J146" i="1"/>
  <c r="K146" i="1"/>
  <c r="AF146" i="1"/>
  <c r="U145" i="1" l="1"/>
  <c r="V146" i="1" s="1"/>
  <c r="O145" i="1"/>
  <c r="G146" i="1" s="1"/>
  <c r="I146" i="1" s="1"/>
  <c r="R145" i="1"/>
  <c r="S146" i="1" s="1"/>
  <c r="T146" i="1" s="1"/>
  <c r="M146" i="1"/>
  <c r="AG146" i="1"/>
  <c r="Q146" i="1" l="1"/>
  <c r="P146" i="1" s="1"/>
  <c r="W147" i="1" s="1"/>
  <c r="AD146" i="1"/>
  <c r="H146" i="1"/>
  <c r="Y146" i="1"/>
  <c r="AE146" i="1" s="1"/>
  <c r="AH146" i="1" s="1"/>
  <c r="AB146" i="1" s="1"/>
  <c r="AC146" i="1" s="1"/>
  <c r="X145" i="1"/>
  <c r="Z145" i="1" s="1"/>
  <c r="L146" i="1"/>
  <c r="N146" i="1" l="1"/>
  <c r="O146" i="1" s="1"/>
  <c r="J147" i="1"/>
  <c r="K147" i="1"/>
  <c r="AF147" i="1"/>
  <c r="R146" i="1" l="1"/>
  <c r="S147" i="1" s="1"/>
  <c r="T147" i="1" s="1"/>
  <c r="U146" i="1"/>
  <c r="V147" i="1" s="1"/>
  <c r="AA146" i="1"/>
  <c r="G147" i="1"/>
  <c r="H147" i="1" s="1"/>
  <c r="M147" i="1"/>
  <c r="AG147" i="1"/>
  <c r="Y147" i="1" l="1"/>
  <c r="AE147" i="1" s="1"/>
  <c r="AH147" i="1" s="1"/>
  <c r="AB147" i="1" s="1"/>
  <c r="AC147" i="1" s="1"/>
  <c r="X146" i="1"/>
  <c r="Z146" i="1" s="1"/>
  <c r="I147" i="1"/>
  <c r="L147" i="1"/>
  <c r="AD147" i="1"/>
  <c r="Q147" i="1"/>
  <c r="P147" i="1" s="1"/>
  <c r="W148" i="1" s="1"/>
  <c r="N147" i="1" l="1"/>
  <c r="O147" i="1" s="1"/>
  <c r="G148" i="1" s="1"/>
  <c r="K148" i="1"/>
  <c r="J148" i="1"/>
  <c r="AF148" i="1"/>
  <c r="R147" i="1" l="1"/>
  <c r="S148" i="1" s="1"/>
  <c r="T148" i="1" s="1"/>
  <c r="U147" i="1"/>
  <c r="V148" i="1" s="1"/>
  <c r="AA147" i="1"/>
  <c r="AG148" i="1"/>
  <c r="M148" i="1"/>
  <c r="AD148" i="1" s="1"/>
  <c r="H148" i="1"/>
  <c r="I148" i="1"/>
  <c r="X147" i="1" l="1"/>
  <c r="Z147" i="1" s="1"/>
  <c r="Y148" i="1"/>
  <c r="AE148" i="1" s="1"/>
  <c r="AH148" i="1" s="1"/>
  <c r="AB148" i="1" s="1"/>
  <c r="AC148" i="1" s="1"/>
  <c r="L148" i="1"/>
  <c r="Q148" i="1"/>
  <c r="P148" i="1" l="1"/>
  <c r="W149" i="1" s="1"/>
  <c r="N148" i="1"/>
  <c r="O148" i="1" l="1"/>
  <c r="G149" i="1" s="1"/>
  <c r="AA148" i="1"/>
  <c r="U148" i="1"/>
  <c r="V149" i="1" s="1"/>
  <c r="R148" i="1"/>
  <c r="S149" i="1" s="1"/>
  <c r="J149" i="1"/>
  <c r="K149" i="1"/>
  <c r="AF149" i="1"/>
  <c r="M149" i="1" l="1"/>
  <c r="X148" i="1"/>
  <c r="Z148" i="1" s="1"/>
  <c r="H149" i="1"/>
  <c r="I149" i="1"/>
  <c r="AG149" i="1"/>
  <c r="Y149" i="1"/>
  <c r="T149" i="1"/>
  <c r="L149" i="1" l="1"/>
  <c r="AD149" i="1"/>
  <c r="Q149" i="1"/>
  <c r="P149" i="1" s="1"/>
  <c r="W150" i="1" s="1"/>
  <c r="AE149" i="1"/>
  <c r="AH149" i="1" s="1"/>
  <c r="AB149" i="1" s="1"/>
  <c r="AC149" i="1" s="1"/>
  <c r="N149" i="1" l="1"/>
  <c r="AA149" i="1" s="1"/>
  <c r="J150" i="1"/>
  <c r="K150" i="1"/>
  <c r="AF150" i="1"/>
  <c r="R149" i="1" l="1"/>
  <c r="S150" i="1" s="1"/>
  <c r="T150" i="1" s="1"/>
  <c r="U149" i="1"/>
  <c r="V150" i="1" s="1"/>
  <c r="O149" i="1"/>
  <c r="G150" i="1" s="1"/>
  <c r="I150" i="1" s="1"/>
  <c r="M150" i="1"/>
  <c r="AG150" i="1"/>
  <c r="X149" i="1" l="1"/>
  <c r="Z149" i="1" s="1"/>
  <c r="Q150" i="1"/>
  <c r="P150" i="1" s="1"/>
  <c r="W151" i="1" s="1"/>
  <c r="AD150" i="1"/>
  <c r="H150" i="1"/>
  <c r="Y150" i="1"/>
  <c r="AE150" i="1" s="1"/>
  <c r="AH150" i="1" s="1"/>
  <c r="AB150" i="1" s="1"/>
  <c r="AC150" i="1" s="1"/>
  <c r="L150" i="1"/>
  <c r="N150" i="1" l="1"/>
  <c r="O150" i="1" s="1"/>
  <c r="J151" i="1"/>
  <c r="K151" i="1"/>
  <c r="AF151" i="1"/>
  <c r="R150" i="1" l="1"/>
  <c r="S151" i="1" s="1"/>
  <c r="T151" i="1" s="1"/>
  <c r="U150" i="1"/>
  <c r="V151" i="1" s="1"/>
  <c r="AA150" i="1"/>
  <c r="G151" i="1"/>
  <c r="H151" i="1" s="1"/>
  <c r="M151" i="1"/>
  <c r="AG151" i="1"/>
  <c r="X150" i="1" l="1"/>
  <c r="Z150" i="1" s="1"/>
  <c r="Y151" i="1"/>
  <c r="AE151" i="1" s="1"/>
  <c r="AH151" i="1" s="1"/>
  <c r="AB151" i="1" s="1"/>
  <c r="AC151" i="1" s="1"/>
  <c r="I151" i="1"/>
  <c r="L151" i="1"/>
  <c r="AD151" i="1"/>
  <c r="Q151" i="1"/>
  <c r="P151" i="1" s="1"/>
  <c r="W152" i="1" s="1"/>
  <c r="N151" i="1" l="1"/>
  <c r="O151" i="1" s="1"/>
  <c r="G152" i="1" s="1"/>
  <c r="K152" i="1"/>
  <c r="J152" i="1"/>
  <c r="AF152" i="1"/>
  <c r="R151" i="1" l="1"/>
  <c r="S152" i="1" s="1"/>
  <c r="T152" i="1" s="1"/>
  <c r="U151" i="1"/>
  <c r="V152" i="1" s="1"/>
  <c r="AA151" i="1"/>
  <c r="AG152" i="1"/>
  <c r="M152" i="1"/>
  <c r="AD152" i="1" s="1"/>
  <c r="H152" i="1"/>
  <c r="I152" i="1"/>
  <c r="Y152" i="1" l="1"/>
  <c r="AE152" i="1" s="1"/>
  <c r="AH152" i="1" s="1"/>
  <c r="AB152" i="1" s="1"/>
  <c r="AC152" i="1" s="1"/>
  <c r="X151" i="1"/>
  <c r="Z151" i="1" s="1"/>
  <c r="L152" i="1"/>
  <c r="Q152" i="1"/>
  <c r="P152" i="1" l="1"/>
  <c r="W153" i="1" s="1"/>
  <c r="N152" i="1"/>
  <c r="O152" i="1" l="1"/>
  <c r="G153" i="1" s="1"/>
  <c r="AA152" i="1"/>
  <c r="U152" i="1"/>
  <c r="V153" i="1" s="1"/>
  <c r="R152" i="1"/>
  <c r="S153" i="1" s="1"/>
  <c r="J153" i="1"/>
  <c r="K153" i="1"/>
  <c r="AF153" i="1"/>
  <c r="M153" i="1" l="1"/>
  <c r="H153" i="1"/>
  <c r="I153" i="1"/>
  <c r="X152" i="1"/>
  <c r="Z152" i="1" s="1"/>
  <c r="AG153" i="1"/>
  <c r="Y153" i="1"/>
  <c r="T153" i="1"/>
  <c r="L153" i="1" l="1"/>
  <c r="AD153" i="1"/>
  <c r="Q153" i="1"/>
  <c r="P153" i="1" s="1"/>
  <c r="W154" i="1" s="1"/>
  <c r="AE153" i="1"/>
  <c r="AH153" i="1" s="1"/>
  <c r="AB153" i="1" s="1"/>
  <c r="AC153" i="1" s="1"/>
  <c r="N153" i="1" l="1"/>
  <c r="O153" i="1" s="1"/>
  <c r="G154" i="1" s="1"/>
  <c r="J154" i="1"/>
  <c r="K154" i="1"/>
  <c r="AF154" i="1"/>
  <c r="U153" i="1" l="1"/>
  <c r="V154" i="1" s="1"/>
  <c r="AA153" i="1"/>
  <c r="R153" i="1"/>
  <c r="S154" i="1" s="1"/>
  <c r="I154" i="1"/>
  <c r="H154" i="1"/>
  <c r="AG154" i="1"/>
  <c r="M154" i="1"/>
  <c r="AD154" i="1" s="1"/>
  <c r="Y154" i="1" l="1"/>
  <c r="AE154" i="1" s="1"/>
  <c r="AH154" i="1" s="1"/>
  <c r="AB154" i="1" s="1"/>
  <c r="AC154" i="1" s="1"/>
  <c r="T154" i="1"/>
  <c r="X153" i="1"/>
  <c r="Z153" i="1" s="1"/>
  <c r="Q154" i="1"/>
  <c r="L154" i="1"/>
  <c r="P154" i="1" l="1"/>
  <c r="W155" i="1" s="1"/>
  <c r="N154" i="1"/>
  <c r="O154" i="1" l="1"/>
  <c r="G155" i="1" s="1"/>
  <c r="AA154" i="1"/>
  <c r="U154" i="1"/>
  <c r="V155" i="1" s="1"/>
  <c r="R154" i="1"/>
  <c r="S155" i="1" s="1"/>
  <c r="J155" i="1"/>
  <c r="K155" i="1"/>
  <c r="AF155" i="1"/>
  <c r="X154" i="1" l="1"/>
  <c r="Z154" i="1" s="1"/>
  <c r="M155" i="1"/>
  <c r="AD155" i="1" s="1"/>
  <c r="H155" i="1"/>
  <c r="I155" i="1"/>
  <c r="AG155" i="1"/>
  <c r="Y155" i="1"/>
  <c r="T155" i="1"/>
  <c r="AE155" i="1" l="1"/>
  <c r="AH155" i="1" s="1"/>
  <c r="AB155" i="1" s="1"/>
  <c r="AC155" i="1" s="1"/>
  <c r="L155" i="1"/>
  <c r="Q155" i="1"/>
  <c r="P155" i="1" l="1"/>
  <c r="W156" i="1" s="1"/>
  <c r="N155" i="1"/>
  <c r="O155" i="1" l="1"/>
  <c r="G156" i="1" s="1"/>
  <c r="AA155" i="1"/>
  <c r="U155" i="1"/>
  <c r="V156" i="1" s="1"/>
  <c r="R155" i="1"/>
  <c r="S156" i="1" s="1"/>
  <c r="K156" i="1"/>
  <c r="J156" i="1"/>
  <c r="AF156" i="1"/>
  <c r="M156" i="1" l="1"/>
  <c r="L156" i="1" s="1"/>
  <c r="X155" i="1"/>
  <c r="Z155" i="1" s="1"/>
  <c r="H156" i="1"/>
  <c r="I156" i="1"/>
  <c r="AG156" i="1"/>
  <c r="Y156" i="1"/>
  <c r="T156" i="1"/>
  <c r="Q156" i="1" l="1"/>
  <c r="P156" i="1" s="1"/>
  <c r="W157" i="1" s="1"/>
  <c r="AD156" i="1"/>
  <c r="AE156" i="1"/>
  <c r="AH156" i="1" s="1"/>
  <c r="AB156" i="1" s="1"/>
  <c r="AC156" i="1" s="1"/>
  <c r="N156" i="1" l="1"/>
  <c r="AA156" i="1" s="1"/>
  <c r="J157" i="1"/>
  <c r="K157" i="1"/>
  <c r="AF157" i="1"/>
  <c r="O156" i="1" l="1"/>
  <c r="G157" i="1" s="1"/>
  <c r="H157" i="1" s="1"/>
  <c r="R156" i="1"/>
  <c r="S157" i="1" s="1"/>
  <c r="T157" i="1" s="1"/>
  <c r="U156" i="1"/>
  <c r="V157" i="1" s="1"/>
  <c r="AG157" i="1"/>
  <c r="M157" i="1"/>
  <c r="AD157" i="1" s="1"/>
  <c r="I157" i="1" l="1"/>
  <c r="Y157" i="1"/>
  <c r="AE157" i="1" s="1"/>
  <c r="AH157" i="1" s="1"/>
  <c r="AB157" i="1" s="1"/>
  <c r="AC157" i="1" s="1"/>
  <c r="X156" i="1"/>
  <c r="Z156" i="1" s="1"/>
  <c r="L157" i="1"/>
  <c r="Q157" i="1"/>
  <c r="P157" i="1" l="1"/>
  <c r="W158" i="1" s="1"/>
  <c r="N157" i="1"/>
  <c r="O157" i="1" l="1"/>
  <c r="G158" i="1" s="1"/>
  <c r="AA157" i="1"/>
  <c r="U157" i="1"/>
  <c r="V158" i="1" s="1"/>
  <c r="R157" i="1"/>
  <c r="S158" i="1" s="1"/>
  <c r="J158" i="1"/>
  <c r="K158" i="1"/>
  <c r="AF158" i="1"/>
  <c r="M158" i="1" l="1"/>
  <c r="I158" i="1"/>
  <c r="H158" i="1"/>
  <c r="AG158" i="1"/>
  <c r="Y158" i="1"/>
  <c r="T158" i="1"/>
  <c r="X157" i="1"/>
  <c r="Z157" i="1" s="1"/>
  <c r="Q158" i="1" l="1"/>
  <c r="P158" i="1" s="1"/>
  <c r="W159" i="1" s="1"/>
  <c r="AD158" i="1"/>
  <c r="L158" i="1"/>
  <c r="AE158" i="1"/>
  <c r="AH158" i="1" s="1"/>
  <c r="AB158" i="1" s="1"/>
  <c r="AC158" i="1" s="1"/>
  <c r="N158" i="1" l="1"/>
  <c r="O158" i="1" s="1"/>
  <c r="J159" i="1"/>
  <c r="K159" i="1"/>
  <c r="AF159" i="1"/>
  <c r="R158" i="1" l="1"/>
  <c r="S159" i="1" s="1"/>
  <c r="U158" i="1"/>
  <c r="V159" i="1" s="1"/>
  <c r="AA158" i="1"/>
  <c r="G159" i="1"/>
  <c r="I159" i="1" s="1"/>
  <c r="M159" i="1"/>
  <c r="AG159" i="1"/>
  <c r="H159" i="1" l="1"/>
  <c r="Y159" i="1"/>
  <c r="AE159" i="1" s="1"/>
  <c r="AH159" i="1" s="1"/>
  <c r="AB159" i="1" s="1"/>
  <c r="AC159" i="1" s="1"/>
  <c r="T159" i="1"/>
  <c r="X158" i="1"/>
  <c r="Z158" i="1" s="1"/>
  <c r="Q159" i="1"/>
  <c r="P159" i="1" s="1"/>
  <c r="W160" i="1" s="1"/>
  <c r="AD159" i="1"/>
  <c r="L159" i="1"/>
  <c r="N159" i="1" l="1"/>
  <c r="AA159" i="1" s="1"/>
  <c r="K160" i="1"/>
  <c r="J160" i="1"/>
  <c r="AF160" i="1"/>
  <c r="O159" i="1" l="1"/>
  <c r="G160" i="1" s="1"/>
  <c r="H160" i="1" s="1"/>
  <c r="R159" i="1"/>
  <c r="S160" i="1" s="1"/>
  <c r="T160" i="1" s="1"/>
  <c r="U159" i="1"/>
  <c r="V160" i="1" s="1"/>
  <c r="AG160" i="1"/>
  <c r="M160" i="1"/>
  <c r="AD160" i="1" s="1"/>
  <c r="I160" i="1" l="1"/>
  <c r="Y160" i="1"/>
  <c r="AE160" i="1" s="1"/>
  <c r="AH160" i="1" s="1"/>
  <c r="AB160" i="1" s="1"/>
  <c r="AC160" i="1" s="1"/>
  <c r="X159" i="1"/>
  <c r="Z159" i="1" s="1"/>
  <c r="L160" i="1"/>
  <c r="Q160" i="1"/>
  <c r="P160" i="1" l="1"/>
  <c r="W161" i="1" s="1"/>
  <c r="N160" i="1"/>
  <c r="O160" i="1" l="1"/>
  <c r="G161" i="1" s="1"/>
  <c r="AA160" i="1"/>
  <c r="U160" i="1"/>
  <c r="V161" i="1" s="1"/>
  <c r="R160" i="1"/>
  <c r="S161" i="1" s="1"/>
  <c r="J161" i="1"/>
  <c r="K161" i="1"/>
  <c r="AF161" i="1"/>
  <c r="M161" i="1" l="1"/>
  <c r="H161" i="1"/>
  <c r="I161" i="1"/>
  <c r="X160" i="1"/>
  <c r="Z160" i="1" s="1"/>
  <c r="AG161" i="1"/>
  <c r="Y161" i="1"/>
  <c r="T161" i="1"/>
  <c r="L161" i="1" l="1"/>
  <c r="AD161" i="1"/>
  <c r="AE161" i="1"/>
  <c r="AH161" i="1" s="1"/>
  <c r="AB161" i="1" s="1"/>
  <c r="AC161" i="1" s="1"/>
  <c r="Q161" i="1"/>
  <c r="P161" i="1" s="1"/>
  <c r="W162" i="1" s="1"/>
  <c r="N161" i="1" l="1"/>
  <c r="AA161" i="1" s="1"/>
  <c r="J162" i="1"/>
  <c r="K162" i="1"/>
  <c r="AF162" i="1"/>
  <c r="R161" i="1" l="1"/>
  <c r="S162" i="1" s="1"/>
  <c r="T162" i="1" s="1"/>
  <c r="U161" i="1"/>
  <c r="V162" i="1" s="1"/>
  <c r="O161" i="1"/>
  <c r="G162" i="1" s="1"/>
  <c r="H162" i="1" s="1"/>
  <c r="M162" i="1"/>
  <c r="AG162" i="1"/>
  <c r="L162" i="1" l="1"/>
  <c r="AD162" i="1"/>
  <c r="Y162" i="1"/>
  <c r="AE162" i="1" s="1"/>
  <c r="AH162" i="1" s="1"/>
  <c r="AB162" i="1" s="1"/>
  <c r="AC162" i="1" s="1"/>
  <c r="X161" i="1"/>
  <c r="Z161" i="1" s="1"/>
  <c r="I162" i="1"/>
  <c r="Q162" i="1"/>
  <c r="P162" i="1" s="1"/>
  <c r="W163" i="1" s="1"/>
  <c r="N162" i="1" l="1"/>
  <c r="O162" i="1" s="1"/>
  <c r="J163" i="1"/>
  <c r="K163" i="1"/>
  <c r="AF163" i="1"/>
  <c r="R162" i="1" l="1"/>
  <c r="S163" i="1" s="1"/>
  <c r="T163" i="1" s="1"/>
  <c r="M163" i="1"/>
  <c r="U162" i="1"/>
  <c r="V163" i="1" s="1"/>
  <c r="AA162" i="1"/>
  <c r="G163" i="1"/>
  <c r="H163" i="1" s="1"/>
  <c r="AG163" i="1"/>
  <c r="L163" i="1" l="1"/>
  <c r="AD163" i="1"/>
  <c r="Q163" i="1"/>
  <c r="P163" i="1" s="1"/>
  <c r="W164" i="1" s="1"/>
  <c r="Y163" i="1"/>
  <c r="AE163" i="1" s="1"/>
  <c r="AH163" i="1" s="1"/>
  <c r="AB163" i="1" s="1"/>
  <c r="AC163" i="1" s="1"/>
  <c r="I163" i="1"/>
  <c r="X162" i="1"/>
  <c r="Z162" i="1" s="1"/>
  <c r="N163" i="1"/>
  <c r="K164" i="1" l="1"/>
  <c r="J164" i="1"/>
  <c r="AF164" i="1"/>
  <c r="O163" i="1"/>
  <c r="G164" i="1" s="1"/>
  <c r="AA163" i="1"/>
  <c r="U163" i="1"/>
  <c r="V164" i="1" s="1"/>
  <c r="R163" i="1"/>
  <c r="S164" i="1" s="1"/>
  <c r="Y164" i="1" l="1"/>
  <c r="T164" i="1"/>
  <c r="H164" i="1"/>
  <c r="I164" i="1"/>
  <c r="AG164" i="1"/>
  <c r="X163" i="1"/>
  <c r="Z163" i="1" s="1"/>
  <c r="M164" i="1"/>
  <c r="AD164" i="1" s="1"/>
  <c r="AE164" i="1" l="1"/>
  <c r="AH164" i="1" s="1"/>
  <c r="AB164" i="1" s="1"/>
  <c r="AC164" i="1" s="1"/>
  <c r="L164" i="1"/>
  <c r="Q164" i="1"/>
  <c r="P164" i="1" l="1"/>
  <c r="W165" i="1" s="1"/>
  <c r="N164" i="1"/>
  <c r="O164" i="1" l="1"/>
  <c r="G165" i="1" s="1"/>
  <c r="AA164" i="1"/>
  <c r="U164" i="1"/>
  <c r="V165" i="1" s="1"/>
  <c r="R164" i="1"/>
  <c r="S165" i="1" s="1"/>
  <c r="J165" i="1"/>
  <c r="K165" i="1"/>
  <c r="AF165" i="1"/>
  <c r="M165" i="1" l="1"/>
  <c r="X164" i="1"/>
  <c r="Z164" i="1" s="1"/>
  <c r="H165" i="1"/>
  <c r="I165" i="1"/>
  <c r="AG165" i="1"/>
  <c r="Y165" i="1"/>
  <c r="T165" i="1"/>
  <c r="L165" i="1" l="1"/>
  <c r="AD165" i="1"/>
  <c r="AE165" i="1"/>
  <c r="AH165" i="1" s="1"/>
  <c r="AB165" i="1" s="1"/>
  <c r="AC165" i="1" s="1"/>
  <c r="Q165" i="1"/>
  <c r="P165" i="1" s="1"/>
  <c r="W166" i="1" s="1"/>
  <c r="N165" i="1" l="1"/>
  <c r="AA165" i="1" s="1"/>
  <c r="J166" i="1"/>
  <c r="K166" i="1"/>
  <c r="AF166" i="1"/>
  <c r="U165" i="1" l="1"/>
  <c r="V166" i="1" s="1"/>
  <c r="R165" i="1"/>
  <c r="S166" i="1" s="1"/>
  <c r="T166" i="1" s="1"/>
  <c r="O165" i="1"/>
  <c r="G166" i="1" s="1"/>
  <c r="I166" i="1" s="1"/>
  <c r="AG166" i="1"/>
  <c r="M166" i="1"/>
  <c r="AD166" i="1" s="1"/>
  <c r="X165" i="1" l="1"/>
  <c r="Z165" i="1" s="1"/>
  <c r="H166" i="1"/>
  <c r="Y166" i="1"/>
  <c r="AE166" i="1" s="1"/>
  <c r="AH166" i="1" s="1"/>
  <c r="AB166" i="1" s="1"/>
  <c r="AC166" i="1" s="1"/>
  <c r="Q166" i="1"/>
  <c r="L166" i="1"/>
  <c r="P166" i="1" l="1"/>
  <c r="W167" i="1" s="1"/>
  <c r="N166" i="1"/>
  <c r="O166" i="1" l="1"/>
  <c r="G167" i="1" s="1"/>
  <c r="AA166" i="1"/>
  <c r="U166" i="1"/>
  <c r="V167" i="1" s="1"/>
  <c r="R166" i="1"/>
  <c r="S167" i="1" s="1"/>
  <c r="J167" i="1"/>
  <c r="K167" i="1"/>
  <c r="AF167" i="1"/>
  <c r="M167" i="1" l="1"/>
  <c r="H167" i="1"/>
  <c r="I167" i="1"/>
  <c r="X166" i="1"/>
  <c r="Z166" i="1" s="1"/>
  <c r="AG167" i="1"/>
  <c r="Y167" i="1"/>
  <c r="T167" i="1"/>
  <c r="L167" i="1" l="1"/>
  <c r="AD167" i="1"/>
  <c r="Q167" i="1"/>
  <c r="P167" i="1" s="1"/>
  <c r="W168" i="1" s="1"/>
  <c r="AE167" i="1"/>
  <c r="AH167" i="1" s="1"/>
  <c r="AB167" i="1" s="1"/>
  <c r="AC167" i="1" s="1"/>
  <c r="N167" i="1" l="1"/>
  <c r="AA167" i="1" s="1"/>
  <c r="K168" i="1"/>
  <c r="J168" i="1"/>
  <c r="AF168" i="1"/>
  <c r="R167" i="1" l="1"/>
  <c r="S168" i="1" s="1"/>
  <c r="T168" i="1" s="1"/>
  <c r="O167" i="1"/>
  <c r="G168" i="1" s="1"/>
  <c r="H168" i="1" s="1"/>
  <c r="U167" i="1"/>
  <c r="V168" i="1" s="1"/>
  <c r="AG168" i="1"/>
  <c r="M168" i="1"/>
  <c r="AD168" i="1" s="1"/>
  <c r="Y168" i="1" l="1"/>
  <c r="AE168" i="1" s="1"/>
  <c r="AH168" i="1" s="1"/>
  <c r="AB168" i="1" s="1"/>
  <c r="AC168" i="1" s="1"/>
  <c r="I168" i="1"/>
  <c r="X167" i="1"/>
  <c r="Z167" i="1" s="1"/>
  <c r="L168" i="1"/>
  <c r="Q168" i="1"/>
  <c r="P168" i="1" l="1"/>
  <c r="W169" i="1" s="1"/>
  <c r="N168" i="1"/>
  <c r="O168" i="1" l="1"/>
  <c r="G169" i="1" s="1"/>
  <c r="AA168" i="1"/>
  <c r="U168" i="1"/>
  <c r="V169" i="1" s="1"/>
  <c r="R168" i="1"/>
  <c r="S169" i="1" s="1"/>
  <c r="J169" i="1"/>
  <c r="K169" i="1"/>
  <c r="AF169" i="1"/>
  <c r="M169" i="1" l="1"/>
  <c r="X168" i="1"/>
  <c r="Z168" i="1" s="1"/>
  <c r="H169" i="1"/>
  <c r="I169" i="1"/>
  <c r="AG169" i="1"/>
  <c r="Y169" i="1"/>
  <c r="T169" i="1"/>
  <c r="L169" i="1" l="1"/>
  <c r="AD169" i="1"/>
  <c r="AE169" i="1"/>
  <c r="AH169" i="1" s="1"/>
  <c r="AB169" i="1" s="1"/>
  <c r="AC169" i="1" s="1"/>
  <c r="Q169" i="1"/>
  <c r="P169" i="1" s="1"/>
  <c r="W170" i="1" s="1"/>
  <c r="N169" i="1" l="1"/>
  <c r="AA169" i="1" s="1"/>
  <c r="J170" i="1"/>
  <c r="K170" i="1"/>
  <c r="AF170" i="1"/>
  <c r="R169" i="1" l="1"/>
  <c r="S170" i="1" s="1"/>
  <c r="T170" i="1" s="1"/>
  <c r="U169" i="1"/>
  <c r="V170" i="1" s="1"/>
  <c r="O169" i="1"/>
  <c r="G170" i="1" s="1"/>
  <c r="I170" i="1" s="1"/>
  <c r="AG170" i="1"/>
  <c r="M170" i="1"/>
  <c r="AD170" i="1" s="1"/>
  <c r="X169" i="1" l="1"/>
  <c r="Z169" i="1" s="1"/>
  <c r="Y170" i="1"/>
  <c r="AE170" i="1" s="1"/>
  <c r="AH170" i="1" s="1"/>
  <c r="AB170" i="1" s="1"/>
  <c r="AC170" i="1" s="1"/>
  <c r="H170" i="1"/>
  <c r="Q170" i="1"/>
  <c r="L170" i="1"/>
  <c r="P170" i="1" l="1"/>
  <c r="W171" i="1" s="1"/>
  <c r="N170" i="1"/>
  <c r="O170" i="1" l="1"/>
  <c r="G171" i="1" s="1"/>
  <c r="AA170" i="1"/>
  <c r="U170" i="1"/>
  <c r="V171" i="1" s="1"/>
  <c r="R170" i="1"/>
  <c r="S171" i="1" s="1"/>
  <c r="J171" i="1"/>
  <c r="K171" i="1"/>
  <c r="AF171" i="1"/>
  <c r="M171" i="1" l="1"/>
  <c r="H171" i="1"/>
  <c r="I171" i="1"/>
  <c r="X170" i="1"/>
  <c r="Z170" i="1" s="1"/>
  <c r="AG171" i="1"/>
  <c r="Y171" i="1"/>
  <c r="T171" i="1"/>
  <c r="L171" i="1" l="1"/>
  <c r="AD171" i="1"/>
  <c r="Q171" i="1"/>
  <c r="P171" i="1" s="1"/>
  <c r="W172" i="1" s="1"/>
  <c r="AE171" i="1"/>
  <c r="AH171" i="1" s="1"/>
  <c r="AB171" i="1" s="1"/>
  <c r="AC171" i="1" s="1"/>
  <c r="N171" i="1" l="1"/>
  <c r="O171" i="1" s="1"/>
  <c r="G172" i="1" s="1"/>
  <c r="K172" i="1"/>
  <c r="J172" i="1"/>
  <c r="AF172" i="1"/>
  <c r="R171" i="1" l="1"/>
  <c r="S172" i="1" s="1"/>
  <c r="T172" i="1" s="1"/>
  <c r="U171" i="1"/>
  <c r="V172" i="1" s="1"/>
  <c r="AA171" i="1"/>
  <c r="AG172" i="1"/>
  <c r="M172" i="1"/>
  <c r="AD172" i="1" s="1"/>
  <c r="H172" i="1"/>
  <c r="I172" i="1"/>
  <c r="Y172" i="1" l="1"/>
  <c r="AE172" i="1" s="1"/>
  <c r="AH172" i="1" s="1"/>
  <c r="AB172" i="1" s="1"/>
  <c r="AC172" i="1" s="1"/>
  <c r="X171" i="1"/>
  <c r="Z171" i="1" s="1"/>
  <c r="L172" i="1"/>
  <c r="Q172" i="1"/>
  <c r="P172" i="1" l="1"/>
  <c r="W173" i="1" s="1"/>
  <c r="N172" i="1"/>
  <c r="O172" i="1" l="1"/>
  <c r="G173" i="1" s="1"/>
  <c r="AA172" i="1"/>
  <c r="U172" i="1"/>
  <c r="V173" i="1" s="1"/>
  <c r="R172" i="1"/>
  <c r="S173" i="1" s="1"/>
  <c r="J173" i="1"/>
  <c r="K173" i="1"/>
  <c r="AF173" i="1"/>
  <c r="M173" i="1" l="1"/>
  <c r="X172" i="1"/>
  <c r="Z172" i="1" s="1"/>
  <c r="H173" i="1"/>
  <c r="I173" i="1"/>
  <c r="AG173" i="1"/>
  <c r="Y173" i="1"/>
  <c r="T173" i="1"/>
  <c r="L173" i="1" l="1"/>
  <c r="AD173" i="1"/>
  <c r="AE173" i="1"/>
  <c r="AH173" i="1" s="1"/>
  <c r="AB173" i="1" s="1"/>
  <c r="AC173" i="1" s="1"/>
  <c r="Q173" i="1"/>
  <c r="P173" i="1" s="1"/>
  <c r="W174" i="1" s="1"/>
  <c r="N173" i="1" l="1"/>
  <c r="AA173" i="1" s="1"/>
  <c r="J174" i="1"/>
  <c r="K174" i="1"/>
  <c r="AF174" i="1"/>
  <c r="R173" i="1" l="1"/>
  <c r="S174" i="1" s="1"/>
  <c r="U173" i="1"/>
  <c r="V174" i="1" s="1"/>
  <c r="O173" i="1"/>
  <c r="G174" i="1" s="1"/>
  <c r="H174" i="1" s="1"/>
  <c r="M174" i="1"/>
  <c r="AG174" i="1"/>
  <c r="Q174" i="1" l="1"/>
  <c r="P174" i="1" s="1"/>
  <c r="W175" i="1" s="1"/>
  <c r="AD174" i="1"/>
  <c r="Y174" i="1"/>
  <c r="AE174" i="1" s="1"/>
  <c r="AH174" i="1" s="1"/>
  <c r="AB174" i="1" s="1"/>
  <c r="AC174" i="1" s="1"/>
  <c r="T174" i="1"/>
  <c r="I174" i="1"/>
  <c r="X173" i="1"/>
  <c r="Z173" i="1" s="1"/>
  <c r="L174" i="1"/>
  <c r="N174" i="1" l="1"/>
  <c r="AA174" i="1" s="1"/>
  <c r="J175" i="1"/>
  <c r="K175" i="1"/>
  <c r="AF175" i="1"/>
  <c r="R174" i="1" l="1"/>
  <c r="S175" i="1" s="1"/>
  <c r="T175" i="1" s="1"/>
  <c r="U174" i="1"/>
  <c r="V175" i="1" s="1"/>
  <c r="O174" i="1"/>
  <c r="G175" i="1" s="1"/>
  <c r="H175" i="1" s="1"/>
  <c r="M175" i="1"/>
  <c r="AD175" i="1" s="1"/>
  <c r="AG175" i="1"/>
  <c r="X174" i="1" l="1"/>
  <c r="Z174" i="1" s="1"/>
  <c r="Y175" i="1"/>
  <c r="AE175" i="1" s="1"/>
  <c r="AH175" i="1" s="1"/>
  <c r="AB175" i="1" s="1"/>
  <c r="AC175" i="1" s="1"/>
  <c r="I175" i="1"/>
  <c r="Q175" i="1"/>
  <c r="L175" i="1"/>
  <c r="P175" i="1" l="1"/>
  <c r="W176" i="1" s="1"/>
  <c r="N175" i="1"/>
  <c r="O175" i="1" l="1"/>
  <c r="G176" i="1" s="1"/>
  <c r="AA175" i="1"/>
  <c r="U175" i="1"/>
  <c r="V176" i="1" s="1"/>
  <c r="R175" i="1"/>
  <c r="S176" i="1" s="1"/>
  <c r="K176" i="1"/>
  <c r="J176" i="1"/>
  <c r="AF176" i="1"/>
  <c r="M176" i="1" l="1"/>
  <c r="X175" i="1"/>
  <c r="Z175" i="1" s="1"/>
  <c r="H176" i="1"/>
  <c r="I176" i="1"/>
  <c r="AG176" i="1"/>
  <c r="Y176" i="1"/>
  <c r="T176" i="1"/>
  <c r="Q176" i="1" l="1"/>
  <c r="P176" i="1" s="1"/>
  <c r="W177" i="1" s="1"/>
  <c r="AD176" i="1"/>
  <c r="L176" i="1"/>
  <c r="AE176" i="1"/>
  <c r="AH176" i="1" s="1"/>
  <c r="AB176" i="1" s="1"/>
  <c r="AC176" i="1" s="1"/>
  <c r="N176" i="1" l="1"/>
  <c r="AA176" i="1" s="1"/>
  <c r="J177" i="1"/>
  <c r="K177" i="1"/>
  <c r="AF177" i="1"/>
  <c r="O176" i="1" l="1"/>
  <c r="G177" i="1" s="1"/>
  <c r="I177" i="1" s="1"/>
  <c r="R176" i="1"/>
  <c r="S177" i="1" s="1"/>
  <c r="T177" i="1" s="1"/>
  <c r="U176" i="1"/>
  <c r="V177" i="1" s="1"/>
  <c r="M177" i="1"/>
  <c r="AG177" i="1"/>
  <c r="H177" i="1" l="1"/>
  <c r="Y177" i="1"/>
  <c r="AE177" i="1" s="1"/>
  <c r="AH177" i="1" s="1"/>
  <c r="AB177" i="1" s="1"/>
  <c r="AC177" i="1" s="1"/>
  <c r="X176" i="1"/>
  <c r="Z176" i="1" s="1"/>
  <c r="L177" i="1"/>
  <c r="AD177" i="1"/>
  <c r="Q177" i="1"/>
  <c r="P177" i="1" s="1"/>
  <c r="W178" i="1" s="1"/>
  <c r="N177" i="1" l="1"/>
  <c r="O177" i="1" s="1"/>
  <c r="J178" i="1"/>
  <c r="K178" i="1"/>
  <c r="AF178" i="1"/>
  <c r="R177" i="1" l="1"/>
  <c r="S178" i="1" s="1"/>
  <c r="T178" i="1" s="1"/>
  <c r="U177" i="1"/>
  <c r="V178" i="1" s="1"/>
  <c r="AA177" i="1"/>
  <c r="G178" i="1"/>
  <c r="H178" i="1" s="1"/>
  <c r="M178" i="1"/>
  <c r="AG178" i="1"/>
  <c r="Q178" i="1" l="1"/>
  <c r="N178" i="1" s="1"/>
  <c r="AD178" i="1"/>
  <c r="Y178" i="1"/>
  <c r="AE178" i="1" s="1"/>
  <c r="AH178" i="1" s="1"/>
  <c r="AB178" i="1" s="1"/>
  <c r="AC178" i="1" s="1"/>
  <c r="X177" i="1"/>
  <c r="Z177" i="1" s="1"/>
  <c r="I178" i="1"/>
  <c r="L178" i="1"/>
  <c r="P178" i="1" l="1"/>
  <c r="W179" i="1" s="1"/>
  <c r="J179" i="1" s="1"/>
  <c r="O178" i="1"/>
  <c r="G179" i="1" s="1"/>
  <c r="AA178" i="1"/>
  <c r="U178" i="1"/>
  <c r="V179" i="1" s="1"/>
  <c r="R178" i="1"/>
  <c r="S179" i="1" s="1"/>
  <c r="AF179" i="1" l="1"/>
  <c r="AG179" i="1" s="1"/>
  <c r="K179" i="1"/>
  <c r="H179" i="1"/>
  <c r="I179" i="1"/>
  <c r="Y179" i="1"/>
  <c r="T179" i="1"/>
  <c r="X178" i="1"/>
  <c r="Z178" i="1" s="1"/>
  <c r="M179" i="1" l="1"/>
  <c r="AD179" i="1" s="1"/>
  <c r="AE179" i="1"/>
  <c r="AH179" i="1" s="1"/>
  <c r="AB179" i="1" l="1"/>
  <c r="AC179" i="1" s="1"/>
  <c r="Q179" i="1"/>
  <c r="N179" i="1" s="1"/>
  <c r="L179" i="1"/>
  <c r="U179" i="1" l="1"/>
  <c r="V180" i="1" s="1"/>
  <c r="AA179" i="1"/>
  <c r="O179" i="1"/>
  <c r="G180" i="1" s="1"/>
  <c r="H180" i="1" s="1"/>
  <c r="R179" i="1"/>
  <c r="S180" i="1" s="1"/>
  <c r="T180" i="1" s="1"/>
  <c r="P179" i="1"/>
  <c r="W180" i="1" s="1"/>
  <c r="K180" i="1" s="1"/>
  <c r="X179" i="1" l="1"/>
  <c r="Z179" i="1" s="1"/>
  <c r="I180" i="1"/>
  <c r="J180" i="1"/>
  <c r="Y180" i="1"/>
  <c r="AF180" i="1"/>
  <c r="AG180" i="1" s="1"/>
  <c r="AE180" i="1" l="1"/>
  <c r="AH180" i="1" s="1"/>
  <c r="M180" i="1"/>
  <c r="Q180" i="1" s="1"/>
  <c r="N180" i="1" s="1"/>
  <c r="O180" i="1" s="1"/>
  <c r="G181" i="1" s="1"/>
  <c r="AD180" i="1" l="1"/>
  <c r="P180" i="1"/>
  <c r="W181" i="1" s="1"/>
  <c r="J181" i="1" s="1"/>
  <c r="L180" i="1"/>
  <c r="AB180" i="1"/>
  <c r="R180" i="1" s="1"/>
  <c r="S181" i="1" s="1"/>
  <c r="AA180" i="1"/>
  <c r="H181" i="1"/>
  <c r="I181" i="1"/>
  <c r="AF181" i="1" l="1"/>
  <c r="AG181" i="1" s="1"/>
  <c r="K181" i="1"/>
  <c r="T181" i="1"/>
  <c r="AC180" i="1"/>
  <c r="U180" i="1"/>
  <c r="M181" i="1" l="1"/>
  <c r="AD181" i="1" s="1"/>
  <c r="V181" i="1"/>
  <c r="Y181" i="1" s="1"/>
  <c r="AE181" i="1" s="1"/>
  <c r="AH181" i="1" s="1"/>
  <c r="X180" i="1"/>
  <c r="Z180" i="1" s="1"/>
  <c r="AB181" i="1" l="1"/>
  <c r="AC181" i="1" s="1"/>
  <c r="Q181" i="1"/>
  <c r="P181" i="1" s="1"/>
  <c r="W182" i="1" s="1"/>
  <c r="J182" i="1" s="1"/>
  <c r="L181" i="1"/>
  <c r="N181" i="1" l="1"/>
  <c r="AA181" i="1" s="1"/>
  <c r="AF182" i="1"/>
  <c r="AG182" i="1" s="1"/>
  <c r="K182" i="1"/>
  <c r="R181" i="1" l="1"/>
  <c r="S182" i="1" s="1"/>
  <c r="T182" i="1" s="1"/>
  <c r="U181" i="1"/>
  <c r="V182" i="1" s="1"/>
  <c r="O181" i="1"/>
  <c r="G182" i="1" s="1"/>
  <c r="I182" i="1" s="1"/>
  <c r="M182" i="1"/>
  <c r="L182" i="1" s="1"/>
  <c r="X181" i="1" l="1"/>
  <c r="Z181" i="1" s="1"/>
  <c r="Y182" i="1"/>
  <c r="AE182" i="1" s="1"/>
  <c r="AH182" i="1" s="1"/>
  <c r="AB182" i="1" s="1"/>
  <c r="AC182" i="1" s="1"/>
  <c r="H182" i="1"/>
  <c r="Q182" i="1"/>
  <c r="P182" i="1" s="1"/>
  <c r="W183" i="1" s="1"/>
  <c r="AF183" i="1" s="1"/>
  <c r="AD182" i="1"/>
  <c r="N182" i="1" l="1"/>
  <c r="O182" i="1" s="1"/>
  <c r="G183" i="1" s="1"/>
  <c r="H183" i="1" s="1"/>
  <c r="K183" i="1"/>
  <c r="M183" i="1" s="1"/>
  <c r="AD183" i="1" s="1"/>
  <c r="J183" i="1"/>
  <c r="AG183" i="1"/>
  <c r="I183" i="1" l="1"/>
  <c r="U182" i="1"/>
  <c r="V183" i="1" s="1"/>
  <c r="R182" i="1"/>
  <c r="S183" i="1" s="1"/>
  <c r="T183" i="1" s="1"/>
  <c r="AA182" i="1"/>
  <c r="L183" i="1"/>
  <c r="Q183" i="1"/>
  <c r="X182" i="1" l="1"/>
  <c r="Z182" i="1" s="1"/>
  <c r="Y183" i="1"/>
  <c r="AE183" i="1" s="1"/>
  <c r="AH183" i="1" s="1"/>
  <c r="AB183" i="1" s="1"/>
  <c r="AC183" i="1" s="1"/>
  <c r="P183" i="1"/>
  <c r="W184" i="1" s="1"/>
  <c r="N183" i="1"/>
  <c r="O183" i="1" l="1"/>
  <c r="G184" i="1" s="1"/>
  <c r="AA183" i="1"/>
  <c r="U183" i="1"/>
  <c r="V184" i="1" s="1"/>
  <c r="R183" i="1"/>
  <c r="S184" i="1" s="1"/>
  <c r="K184" i="1"/>
  <c r="J184" i="1"/>
  <c r="AF184" i="1"/>
  <c r="X183" i="1" l="1"/>
  <c r="Z183" i="1" s="1"/>
  <c r="M184" i="1"/>
  <c r="AD184" i="1" s="1"/>
  <c r="H184" i="1"/>
  <c r="I184" i="1"/>
  <c r="AG184" i="1"/>
  <c r="Y184" i="1"/>
  <c r="T184" i="1"/>
  <c r="AE184" i="1" l="1"/>
  <c r="AH184" i="1" s="1"/>
  <c r="AB184" i="1" s="1"/>
  <c r="AC184" i="1" s="1"/>
  <c r="L184" i="1"/>
  <c r="Q184" i="1"/>
  <c r="P184" i="1" l="1"/>
  <c r="W185" i="1" s="1"/>
  <c r="N184" i="1"/>
  <c r="J185" i="1" l="1"/>
  <c r="K185" i="1"/>
  <c r="AF185" i="1"/>
  <c r="O184" i="1"/>
  <c r="G185" i="1" s="1"/>
  <c r="AA184" i="1"/>
  <c r="U184" i="1"/>
  <c r="V185" i="1" s="1"/>
  <c r="R184" i="1"/>
  <c r="S185" i="1" s="1"/>
  <c r="H185" i="1" l="1"/>
  <c r="I185" i="1"/>
  <c r="AG185" i="1"/>
  <c r="Y185" i="1"/>
  <c r="T185" i="1"/>
  <c r="X184" i="1"/>
  <c r="Z184" i="1" s="1"/>
  <c r="M185" i="1"/>
  <c r="AD185" i="1" s="1"/>
  <c r="AE185" i="1" l="1"/>
  <c r="AH185" i="1" s="1"/>
  <c r="AB185" i="1" s="1"/>
  <c r="AC185" i="1" s="1"/>
  <c r="L185" i="1"/>
  <c r="Q185" i="1"/>
  <c r="P185" i="1" l="1"/>
  <c r="W186" i="1" s="1"/>
  <c r="N185" i="1"/>
  <c r="AA185" i="1" l="1"/>
  <c r="O185" i="1"/>
  <c r="G186" i="1" s="1"/>
  <c r="U185" i="1"/>
  <c r="V186" i="1" s="1"/>
  <c r="R185" i="1"/>
  <c r="S186" i="1" s="1"/>
  <c r="J186" i="1"/>
  <c r="K186" i="1"/>
  <c r="AF186" i="1"/>
  <c r="M186" i="1" l="1"/>
  <c r="AD186" i="1" s="1"/>
  <c r="AG186" i="1"/>
  <c r="I186" i="1"/>
  <c r="H186" i="1"/>
  <c r="Y186" i="1"/>
  <c r="T186" i="1"/>
  <c r="X185" i="1"/>
  <c r="Z185" i="1" s="1"/>
  <c r="AE186" i="1" l="1"/>
  <c r="AH186" i="1" s="1"/>
  <c r="AB186" i="1" s="1"/>
  <c r="AC186" i="1" s="1"/>
  <c r="Q186" i="1"/>
  <c r="L186" i="1"/>
  <c r="P186" i="1" l="1"/>
  <c r="W187" i="1" s="1"/>
  <c r="N186" i="1"/>
  <c r="O186" i="1" l="1"/>
  <c r="G187" i="1" s="1"/>
  <c r="AA186" i="1"/>
  <c r="U186" i="1"/>
  <c r="V187" i="1" s="1"/>
  <c r="R186" i="1"/>
  <c r="S187" i="1" s="1"/>
  <c r="J187" i="1"/>
  <c r="K187" i="1"/>
  <c r="AF187" i="1"/>
  <c r="X186" i="1" l="1"/>
  <c r="Z186" i="1" s="1"/>
  <c r="M187" i="1"/>
  <c r="AD187" i="1" s="1"/>
  <c r="H187" i="1"/>
  <c r="I187" i="1"/>
  <c r="AG187" i="1"/>
  <c r="Y187" i="1"/>
  <c r="T187" i="1"/>
  <c r="AE187" i="1" l="1"/>
  <c r="AH187" i="1" s="1"/>
  <c r="AB187" i="1" s="1"/>
  <c r="AC187" i="1" s="1"/>
  <c r="L187" i="1"/>
  <c r="Q187" i="1"/>
  <c r="P187" i="1" l="1"/>
  <c r="W188" i="1" s="1"/>
  <c r="N187" i="1"/>
  <c r="O187" i="1" l="1"/>
  <c r="G188" i="1" s="1"/>
  <c r="AA187" i="1"/>
  <c r="U187" i="1"/>
  <c r="V188" i="1" s="1"/>
  <c r="R187" i="1"/>
  <c r="S188" i="1" s="1"/>
  <c r="K188" i="1"/>
  <c r="J188" i="1"/>
  <c r="AF188" i="1"/>
  <c r="M188" i="1" l="1"/>
  <c r="AD188" i="1" s="1"/>
  <c r="X187" i="1"/>
  <c r="Z187" i="1" s="1"/>
  <c r="H188" i="1"/>
  <c r="I188" i="1"/>
  <c r="AG188" i="1"/>
  <c r="Y188" i="1"/>
  <c r="T188" i="1"/>
  <c r="AE188" i="1" l="1"/>
  <c r="AH188" i="1" s="1"/>
  <c r="AB188" i="1" s="1"/>
  <c r="AC188" i="1" s="1"/>
  <c r="L188" i="1"/>
  <c r="Q188" i="1"/>
  <c r="P188" i="1" l="1"/>
  <c r="W189" i="1" s="1"/>
  <c r="N188" i="1"/>
  <c r="O188" i="1" l="1"/>
  <c r="G189" i="1" s="1"/>
  <c r="AA188" i="1"/>
  <c r="U188" i="1"/>
  <c r="V189" i="1" s="1"/>
  <c r="R188" i="1"/>
  <c r="S189" i="1" s="1"/>
  <c r="J189" i="1"/>
  <c r="K189" i="1"/>
  <c r="AF189" i="1"/>
  <c r="M189" i="1" l="1"/>
  <c r="X188" i="1"/>
  <c r="Z188" i="1" s="1"/>
  <c r="H189" i="1"/>
  <c r="I189" i="1"/>
  <c r="AG189" i="1"/>
  <c r="Y189" i="1"/>
  <c r="T189" i="1"/>
  <c r="L189" i="1" l="1"/>
  <c r="AD189" i="1"/>
  <c r="Q189" i="1"/>
  <c r="P189" i="1" s="1"/>
  <c r="W190" i="1" s="1"/>
  <c r="AE189" i="1"/>
  <c r="AH189" i="1" s="1"/>
  <c r="AB189" i="1" s="1"/>
  <c r="AC189" i="1" s="1"/>
  <c r="N189" i="1" l="1"/>
  <c r="AA189" i="1" s="1"/>
  <c r="J190" i="1"/>
  <c r="K190" i="1"/>
  <c r="AF190" i="1"/>
  <c r="R189" i="1" l="1"/>
  <c r="S190" i="1" s="1"/>
  <c r="T190" i="1" s="1"/>
  <c r="U189" i="1"/>
  <c r="V190" i="1" s="1"/>
  <c r="O189" i="1"/>
  <c r="G190" i="1" s="1"/>
  <c r="I190" i="1" s="1"/>
  <c r="AG190" i="1"/>
  <c r="M190" i="1"/>
  <c r="AD190" i="1" s="1"/>
  <c r="Y190" i="1" l="1"/>
  <c r="AE190" i="1" s="1"/>
  <c r="AH190" i="1" s="1"/>
  <c r="AB190" i="1" s="1"/>
  <c r="AC190" i="1" s="1"/>
  <c r="X189" i="1"/>
  <c r="Z189" i="1" s="1"/>
  <c r="H190" i="1"/>
  <c r="Q190" i="1"/>
  <c r="L190" i="1"/>
  <c r="P190" i="1" l="1"/>
  <c r="W191" i="1" s="1"/>
  <c r="N190" i="1"/>
  <c r="O190" i="1" l="1"/>
  <c r="G191" i="1" s="1"/>
  <c r="AA190" i="1"/>
  <c r="U190" i="1"/>
  <c r="V191" i="1" s="1"/>
  <c r="R190" i="1"/>
  <c r="S191" i="1" s="1"/>
  <c r="J191" i="1"/>
  <c r="K191" i="1"/>
  <c r="AF191" i="1"/>
  <c r="M191" i="1" l="1"/>
  <c r="H191" i="1"/>
  <c r="I191" i="1"/>
  <c r="X190" i="1"/>
  <c r="Z190" i="1" s="1"/>
  <c r="AG191" i="1"/>
  <c r="Y191" i="1"/>
  <c r="T191" i="1"/>
  <c r="L191" i="1" l="1"/>
  <c r="AD191" i="1"/>
  <c r="Q191" i="1"/>
  <c r="P191" i="1" s="1"/>
  <c r="W192" i="1" s="1"/>
  <c r="AE191" i="1"/>
  <c r="AH191" i="1" s="1"/>
  <c r="AB191" i="1" s="1"/>
  <c r="AC191" i="1" s="1"/>
  <c r="N191" i="1" l="1"/>
  <c r="AA191" i="1" s="1"/>
  <c r="K192" i="1"/>
  <c r="J192" i="1"/>
  <c r="AF192" i="1"/>
  <c r="O191" i="1" l="1"/>
  <c r="G192" i="1" s="1"/>
  <c r="H192" i="1" s="1"/>
  <c r="R191" i="1"/>
  <c r="S192" i="1" s="1"/>
  <c r="T192" i="1" s="1"/>
  <c r="U191" i="1"/>
  <c r="V192" i="1" s="1"/>
  <c r="AG192" i="1"/>
  <c r="M192" i="1"/>
  <c r="AD192" i="1" s="1"/>
  <c r="Y192" i="1" l="1"/>
  <c r="AE192" i="1" s="1"/>
  <c r="AH192" i="1" s="1"/>
  <c r="AB192" i="1" s="1"/>
  <c r="AC192" i="1" s="1"/>
  <c r="X191" i="1"/>
  <c r="Z191" i="1" s="1"/>
  <c r="I192" i="1"/>
  <c r="L192" i="1"/>
  <c r="Q192" i="1"/>
  <c r="P192" i="1" l="1"/>
  <c r="W193" i="1" s="1"/>
  <c r="N192" i="1"/>
  <c r="O192" i="1" l="1"/>
  <c r="G193" i="1" s="1"/>
  <c r="AA192" i="1"/>
  <c r="U192" i="1"/>
  <c r="V193" i="1" s="1"/>
  <c r="R192" i="1"/>
  <c r="S193" i="1" s="1"/>
  <c r="J193" i="1"/>
  <c r="K193" i="1"/>
  <c r="AF193" i="1"/>
  <c r="M193" i="1" l="1"/>
  <c r="H193" i="1"/>
  <c r="I193" i="1"/>
  <c r="X192" i="1"/>
  <c r="Z192" i="1" s="1"/>
  <c r="AG193" i="1"/>
  <c r="Y193" i="1"/>
  <c r="T193" i="1"/>
  <c r="Q193" i="1" l="1"/>
  <c r="N193" i="1" s="1"/>
  <c r="AD193" i="1"/>
  <c r="L193" i="1"/>
  <c r="AE193" i="1"/>
  <c r="AH193" i="1" s="1"/>
  <c r="AB193" i="1" s="1"/>
  <c r="AC193" i="1" s="1"/>
  <c r="P193" i="1" l="1"/>
  <c r="W194" i="1" s="1"/>
  <c r="J194" i="1" s="1"/>
  <c r="O193" i="1"/>
  <c r="G194" i="1" s="1"/>
  <c r="AA193" i="1"/>
  <c r="U193" i="1"/>
  <c r="V194" i="1" s="1"/>
  <c r="R193" i="1"/>
  <c r="S194" i="1" s="1"/>
  <c r="K194" i="1" l="1"/>
  <c r="AF194" i="1"/>
  <c r="AG194" i="1" s="1"/>
  <c r="Y194" i="1"/>
  <c r="T194" i="1"/>
  <c r="X193" i="1"/>
  <c r="Z193" i="1" s="1"/>
  <c r="I194" i="1"/>
  <c r="H194" i="1"/>
  <c r="M194" i="1" l="1"/>
  <c r="Q194" i="1" s="1"/>
  <c r="N194" i="1" s="1"/>
  <c r="AE194" i="1"/>
  <c r="AH194" i="1" s="1"/>
  <c r="AB194" i="1" l="1"/>
  <c r="AC194" i="1" s="1"/>
  <c r="L194" i="1"/>
  <c r="AD194" i="1"/>
  <c r="P194" i="1"/>
  <c r="W195" i="1" s="1"/>
  <c r="J195" i="1" s="1"/>
  <c r="O194" i="1"/>
  <c r="G195" i="1" s="1"/>
  <c r="AA194" i="1"/>
  <c r="R194" i="1" l="1"/>
  <c r="S195" i="1" s="1"/>
  <c r="T195" i="1" s="1"/>
  <c r="U194" i="1"/>
  <c r="V195" i="1" s="1"/>
  <c r="AF195" i="1"/>
  <c r="AG195" i="1" s="1"/>
  <c r="K195" i="1"/>
  <c r="H195" i="1"/>
  <c r="I195" i="1"/>
  <c r="X194" i="1" l="1"/>
  <c r="Z194" i="1" s="1"/>
  <c r="Y195" i="1"/>
  <c r="AE195" i="1" s="1"/>
  <c r="AH195" i="1" s="1"/>
  <c r="M195" i="1"/>
  <c r="Q195" i="1" s="1"/>
  <c r="N195" i="1" s="1"/>
  <c r="AB195" i="1" l="1"/>
  <c r="AC195" i="1" s="1"/>
  <c r="L195" i="1"/>
  <c r="AD195" i="1"/>
  <c r="P195" i="1"/>
  <c r="W196" i="1" s="1"/>
  <c r="K196" i="1" s="1"/>
  <c r="O195" i="1"/>
  <c r="G196" i="1" s="1"/>
  <c r="AA195" i="1"/>
  <c r="R195" i="1" l="1"/>
  <c r="S196" i="1" s="1"/>
  <c r="T196" i="1" s="1"/>
  <c r="U195" i="1"/>
  <c r="V196" i="1" s="1"/>
  <c r="AF196" i="1"/>
  <c r="AG196" i="1" s="1"/>
  <c r="J196" i="1"/>
  <c r="H196" i="1"/>
  <c r="I196" i="1"/>
  <c r="Y196" i="1" l="1"/>
  <c r="AE196" i="1" s="1"/>
  <c r="AH196" i="1" s="1"/>
  <c r="X195" i="1"/>
  <c r="Z195" i="1" s="1"/>
  <c r="M196" i="1"/>
  <c r="AD196" i="1" s="1"/>
  <c r="L196" i="1" l="1"/>
  <c r="Q196" i="1"/>
  <c r="N196" i="1" s="1"/>
  <c r="AB196" i="1"/>
  <c r="AC196" i="1" s="1"/>
  <c r="P196" i="1" l="1"/>
  <c r="W197" i="1" s="1"/>
  <c r="K197" i="1" s="1"/>
  <c r="O196" i="1"/>
  <c r="G197" i="1" s="1"/>
  <c r="AA196" i="1"/>
  <c r="U196" i="1"/>
  <c r="V197" i="1" s="1"/>
  <c r="R196" i="1"/>
  <c r="S197" i="1" s="1"/>
  <c r="J197" i="1" l="1"/>
  <c r="AF197" i="1"/>
  <c r="M197" i="1" s="1"/>
  <c r="AD197" i="1" s="1"/>
  <c r="H197" i="1"/>
  <c r="I197" i="1"/>
  <c r="X196" i="1"/>
  <c r="Z196" i="1" s="1"/>
  <c r="Y197" i="1"/>
  <c r="T197" i="1"/>
  <c r="AG197" i="1" l="1"/>
  <c r="AE197" i="1" s="1"/>
  <c r="AH197" i="1" s="1"/>
  <c r="AB197" i="1" s="1"/>
  <c r="AC197" i="1" s="1"/>
  <c r="L197" i="1"/>
  <c r="Q197" i="1"/>
  <c r="P197" i="1" l="1"/>
  <c r="W198" i="1" s="1"/>
  <c r="N197" i="1"/>
  <c r="AA197" i="1" l="1"/>
  <c r="O197" i="1"/>
  <c r="G198" i="1" s="1"/>
  <c r="U197" i="1"/>
  <c r="V198" i="1" s="1"/>
  <c r="R197" i="1"/>
  <c r="S198" i="1" s="1"/>
  <c r="J198" i="1"/>
  <c r="K198" i="1"/>
  <c r="AF198" i="1"/>
  <c r="I198" i="1" l="1"/>
  <c r="H198" i="1"/>
  <c r="AG198" i="1"/>
  <c r="M198" i="1"/>
  <c r="AD198" i="1" s="1"/>
  <c r="Y198" i="1"/>
  <c r="T198" i="1"/>
  <c r="X197" i="1"/>
  <c r="Z197" i="1" s="1"/>
  <c r="AE198" i="1" l="1"/>
  <c r="AH198" i="1" s="1"/>
  <c r="AB198" i="1" s="1"/>
  <c r="AC198" i="1" s="1"/>
  <c r="Q198" i="1"/>
  <c r="L198" i="1"/>
  <c r="P198" i="1" l="1"/>
  <c r="W199" i="1" s="1"/>
  <c r="N198" i="1"/>
  <c r="O198" i="1" l="1"/>
  <c r="G199" i="1" s="1"/>
  <c r="AA198" i="1"/>
  <c r="U198" i="1"/>
  <c r="V199" i="1" s="1"/>
  <c r="R198" i="1"/>
  <c r="S199" i="1" s="1"/>
  <c r="J199" i="1"/>
  <c r="K199" i="1"/>
  <c r="AF199" i="1"/>
  <c r="X198" i="1" l="1"/>
  <c r="Z198" i="1" s="1"/>
  <c r="M199" i="1"/>
  <c r="AD199" i="1" s="1"/>
  <c r="H199" i="1"/>
  <c r="I199" i="1"/>
  <c r="AG199" i="1"/>
  <c r="Y199" i="1"/>
  <c r="T199" i="1"/>
  <c r="AE199" i="1" l="1"/>
  <c r="AH199" i="1" s="1"/>
  <c r="AB199" i="1" s="1"/>
  <c r="AC199" i="1" s="1"/>
  <c r="L199" i="1"/>
  <c r="Q199" i="1"/>
  <c r="P199" i="1" l="1"/>
  <c r="W200" i="1" s="1"/>
  <c r="N199" i="1"/>
  <c r="O199" i="1" l="1"/>
  <c r="G200" i="1" s="1"/>
  <c r="AA199" i="1"/>
  <c r="U199" i="1"/>
  <c r="V200" i="1" s="1"/>
  <c r="R199" i="1"/>
  <c r="S200" i="1" s="1"/>
  <c r="K200" i="1"/>
  <c r="J200" i="1"/>
  <c r="AF200" i="1"/>
  <c r="H200" i="1" l="1"/>
  <c r="I200" i="1"/>
  <c r="AG200" i="1"/>
  <c r="X199" i="1"/>
  <c r="Z199" i="1" s="1"/>
  <c r="M200" i="1"/>
  <c r="AD200" i="1" s="1"/>
  <c r="Y200" i="1"/>
  <c r="T200" i="1"/>
  <c r="AE200" i="1" l="1"/>
  <c r="AH200" i="1" s="1"/>
  <c r="AB200" i="1" s="1"/>
  <c r="AC200" i="1" s="1"/>
  <c r="L200" i="1"/>
  <c r="Q200" i="1"/>
  <c r="P200" i="1" l="1"/>
  <c r="W201" i="1" s="1"/>
  <c r="N200" i="1"/>
  <c r="O200" i="1" l="1"/>
  <c r="G201" i="1" s="1"/>
  <c r="AA200" i="1"/>
  <c r="U200" i="1"/>
  <c r="V201" i="1" s="1"/>
  <c r="R200" i="1"/>
  <c r="S201" i="1" s="1"/>
  <c r="J201" i="1"/>
  <c r="K201" i="1"/>
  <c r="AF201" i="1"/>
  <c r="H201" i="1" l="1"/>
  <c r="I201" i="1"/>
  <c r="X200" i="1"/>
  <c r="Z200" i="1" s="1"/>
  <c r="AG201" i="1"/>
  <c r="M201" i="1"/>
  <c r="AD201" i="1" s="1"/>
  <c r="Y201" i="1"/>
  <c r="T201" i="1"/>
  <c r="L201" i="1" l="1"/>
  <c r="Q201" i="1"/>
  <c r="AE201" i="1"/>
  <c r="AH201" i="1" s="1"/>
  <c r="AB201" i="1" s="1"/>
  <c r="AC201" i="1" s="1"/>
  <c r="P201" i="1" l="1"/>
  <c r="W202" i="1" s="1"/>
  <c r="N201" i="1"/>
  <c r="AA201" i="1" l="1"/>
  <c r="O201" i="1"/>
  <c r="G202" i="1" s="1"/>
  <c r="U201" i="1"/>
  <c r="V202" i="1" s="1"/>
  <c r="R201" i="1"/>
  <c r="S202" i="1" s="1"/>
  <c r="J202" i="1"/>
  <c r="K202" i="1"/>
  <c r="AF202" i="1"/>
  <c r="I202" i="1" l="1"/>
  <c r="H202" i="1"/>
  <c r="M202" i="1"/>
  <c r="AD202" i="1" s="1"/>
  <c r="AG202" i="1"/>
  <c r="Y202" i="1"/>
  <c r="T202" i="1"/>
  <c r="X201" i="1"/>
  <c r="Z201" i="1" s="1"/>
  <c r="L202" i="1" l="1"/>
  <c r="Q202" i="1"/>
  <c r="AE202" i="1"/>
  <c r="AH202" i="1" s="1"/>
  <c r="AB202" i="1" s="1"/>
  <c r="AC202" i="1" s="1"/>
  <c r="P202" i="1" l="1"/>
  <c r="W203" i="1" s="1"/>
  <c r="N202" i="1"/>
  <c r="O202" i="1" l="1"/>
  <c r="G203" i="1" s="1"/>
  <c r="AA202" i="1"/>
  <c r="U202" i="1"/>
  <c r="V203" i="1" s="1"/>
  <c r="R202" i="1"/>
  <c r="S203" i="1" s="1"/>
  <c r="K203" i="1"/>
  <c r="J203" i="1"/>
  <c r="AF203" i="1"/>
  <c r="H203" i="1" l="1"/>
  <c r="I203" i="1"/>
  <c r="M203" i="1"/>
  <c r="AD203" i="1" s="1"/>
  <c r="X202" i="1"/>
  <c r="Z202" i="1" s="1"/>
  <c r="AG203" i="1"/>
  <c r="Y203" i="1"/>
  <c r="T203" i="1"/>
  <c r="AE203" i="1" l="1"/>
  <c r="AH203" i="1" s="1"/>
  <c r="AB203" i="1" s="1"/>
  <c r="AC203" i="1" s="1"/>
  <c r="L203" i="1"/>
  <c r="Q203" i="1"/>
  <c r="P203" i="1" l="1"/>
  <c r="W204" i="1" s="1"/>
  <c r="N203" i="1"/>
  <c r="O203" i="1" l="1"/>
  <c r="G204" i="1" s="1"/>
  <c r="AA203" i="1"/>
  <c r="U203" i="1"/>
  <c r="V204" i="1" s="1"/>
  <c r="R203" i="1"/>
  <c r="S204" i="1" s="1"/>
  <c r="J204" i="1"/>
  <c r="K204" i="1"/>
  <c r="AF204" i="1"/>
  <c r="M204" i="1" l="1"/>
  <c r="X203" i="1"/>
  <c r="Z203" i="1" s="1"/>
  <c r="H204" i="1"/>
  <c r="I204" i="1"/>
  <c r="AG204" i="1"/>
  <c r="Y204" i="1"/>
  <c r="T204" i="1"/>
  <c r="L204" i="1" l="1"/>
  <c r="AD204" i="1"/>
  <c r="AE204" i="1"/>
  <c r="AH204" i="1" s="1"/>
  <c r="AB204" i="1" s="1"/>
  <c r="AC204" i="1" s="1"/>
  <c r="Q204" i="1"/>
  <c r="P204" i="1" s="1"/>
  <c r="W205" i="1" s="1"/>
  <c r="N204" i="1" l="1"/>
  <c r="AA204" i="1" s="1"/>
  <c r="J205" i="1"/>
  <c r="K205" i="1"/>
  <c r="AF205" i="1"/>
  <c r="O204" i="1" l="1"/>
  <c r="G205" i="1" s="1"/>
  <c r="H205" i="1" s="1"/>
  <c r="R204" i="1"/>
  <c r="S205" i="1" s="1"/>
  <c r="T205" i="1" s="1"/>
  <c r="U204" i="1"/>
  <c r="V205" i="1" s="1"/>
  <c r="M205" i="1"/>
  <c r="AG205" i="1"/>
  <c r="I205" i="1" l="1"/>
  <c r="Y205" i="1"/>
  <c r="AE205" i="1" s="1"/>
  <c r="AH205" i="1" s="1"/>
  <c r="AB205" i="1" s="1"/>
  <c r="AC205" i="1" s="1"/>
  <c r="Q205" i="1"/>
  <c r="N205" i="1" s="1"/>
  <c r="AD205" i="1"/>
  <c r="X204" i="1"/>
  <c r="Z204" i="1" s="1"/>
  <c r="L205" i="1"/>
  <c r="P205" i="1" l="1"/>
  <c r="W206" i="1" s="1"/>
  <c r="J206" i="1" s="1"/>
  <c r="AA205" i="1"/>
  <c r="O205" i="1"/>
  <c r="G206" i="1" s="1"/>
  <c r="U205" i="1"/>
  <c r="V206" i="1" s="1"/>
  <c r="R205" i="1"/>
  <c r="S206" i="1" s="1"/>
  <c r="AF206" i="1" l="1"/>
  <c r="AG206" i="1" s="1"/>
  <c r="K206" i="1"/>
  <c r="X205" i="1"/>
  <c r="Z205" i="1" s="1"/>
  <c r="H206" i="1"/>
  <c r="I206" i="1"/>
  <c r="Y206" i="1"/>
  <c r="T206" i="1"/>
  <c r="M206" i="1" l="1"/>
  <c r="Q206" i="1" s="1"/>
  <c r="P206" i="1" s="1"/>
  <c r="W207" i="1" s="1"/>
  <c r="AE206" i="1"/>
  <c r="AH206" i="1" s="1"/>
  <c r="AB206" i="1" l="1"/>
  <c r="AC206" i="1" s="1"/>
  <c r="L206" i="1"/>
  <c r="AD206" i="1"/>
  <c r="N206" i="1"/>
  <c r="O206" i="1" s="1"/>
  <c r="G207" i="1" s="1"/>
  <c r="K207" i="1"/>
  <c r="J207" i="1"/>
  <c r="AF207" i="1"/>
  <c r="R206" i="1" l="1"/>
  <c r="S207" i="1" s="1"/>
  <c r="T207" i="1" s="1"/>
  <c r="U206" i="1"/>
  <c r="V207" i="1" s="1"/>
  <c r="AA206" i="1"/>
  <c r="H207" i="1"/>
  <c r="I207" i="1"/>
  <c r="AG207" i="1"/>
  <c r="M207" i="1"/>
  <c r="AD207" i="1" s="1"/>
  <c r="Y207" i="1" l="1"/>
  <c r="AE207" i="1" s="1"/>
  <c r="AH207" i="1" s="1"/>
  <c r="AB207" i="1" s="1"/>
  <c r="AC207" i="1" s="1"/>
  <c r="X206" i="1"/>
  <c r="Z206" i="1" s="1"/>
  <c r="L207" i="1"/>
  <c r="Q207" i="1"/>
  <c r="P207" i="1" l="1"/>
  <c r="W208" i="1" s="1"/>
  <c r="N207" i="1"/>
  <c r="O207" i="1" l="1"/>
  <c r="G208" i="1" s="1"/>
  <c r="AA207" i="1"/>
  <c r="U207" i="1"/>
  <c r="V208" i="1" s="1"/>
  <c r="R207" i="1"/>
  <c r="S208" i="1" s="1"/>
  <c r="J208" i="1"/>
  <c r="K208" i="1"/>
  <c r="AF208" i="1"/>
  <c r="X207" i="1" l="1"/>
  <c r="Z207" i="1" s="1"/>
  <c r="M208" i="1"/>
  <c r="AD208" i="1" s="1"/>
  <c r="H208" i="1"/>
  <c r="I208" i="1"/>
  <c r="AG208" i="1"/>
  <c r="Y208" i="1"/>
  <c r="T208" i="1"/>
  <c r="AE208" i="1" l="1"/>
  <c r="AH208" i="1" s="1"/>
  <c r="AB208" i="1" s="1"/>
  <c r="AC208" i="1" s="1"/>
  <c r="L208" i="1"/>
  <c r="Q208" i="1"/>
  <c r="P208" i="1" l="1"/>
  <c r="W209" i="1" s="1"/>
  <c r="N208" i="1"/>
  <c r="AA208" i="1" l="1"/>
  <c r="O208" i="1"/>
  <c r="G209" i="1" s="1"/>
  <c r="U208" i="1"/>
  <c r="V209" i="1" s="1"/>
  <c r="R208" i="1"/>
  <c r="S209" i="1" s="1"/>
  <c r="J209" i="1"/>
  <c r="K209" i="1"/>
  <c r="AF209" i="1"/>
  <c r="M209" i="1" l="1"/>
  <c r="I209" i="1"/>
  <c r="H209" i="1"/>
  <c r="AG209" i="1"/>
  <c r="Y209" i="1"/>
  <c r="T209" i="1"/>
  <c r="X208" i="1"/>
  <c r="Z208" i="1" s="1"/>
  <c r="Q209" i="1" l="1"/>
  <c r="N209" i="1" s="1"/>
  <c r="AD209" i="1"/>
  <c r="L209" i="1"/>
  <c r="AE209" i="1"/>
  <c r="AH209" i="1" s="1"/>
  <c r="AB209" i="1" s="1"/>
  <c r="AC209" i="1" s="1"/>
  <c r="P209" i="1" l="1"/>
  <c r="W210" i="1" s="1"/>
  <c r="J210" i="1" s="1"/>
  <c r="O209" i="1"/>
  <c r="G210" i="1" s="1"/>
  <c r="AA209" i="1"/>
  <c r="U209" i="1"/>
  <c r="V210" i="1" s="1"/>
  <c r="R209" i="1"/>
  <c r="S210" i="1" s="1"/>
  <c r="AF210" i="1" l="1"/>
  <c r="AG210" i="1" s="1"/>
  <c r="K210" i="1"/>
  <c r="H210" i="1"/>
  <c r="I210" i="1"/>
  <c r="X209" i="1"/>
  <c r="Z209" i="1" s="1"/>
  <c r="Y210" i="1"/>
  <c r="T210" i="1"/>
  <c r="M210" i="1" l="1"/>
  <c r="AD210" i="1" s="1"/>
  <c r="AE210" i="1"/>
  <c r="AH210" i="1" s="1"/>
  <c r="L210" i="1" l="1"/>
  <c r="Q210" i="1"/>
  <c r="P210" i="1" s="1"/>
  <c r="W211" i="1" s="1"/>
  <c r="AB210" i="1"/>
  <c r="AC210" i="1" s="1"/>
  <c r="N210" i="1" l="1"/>
  <c r="O210" i="1" s="1"/>
  <c r="G211" i="1" s="1"/>
  <c r="K211" i="1"/>
  <c r="J211" i="1"/>
  <c r="AF211" i="1"/>
  <c r="U210" i="1" l="1"/>
  <c r="V211" i="1" s="1"/>
  <c r="R210" i="1"/>
  <c r="S211" i="1" s="1"/>
  <c r="T211" i="1" s="1"/>
  <c r="AA210" i="1"/>
  <c r="H211" i="1"/>
  <c r="I211" i="1"/>
  <c r="AG211" i="1"/>
  <c r="M211" i="1"/>
  <c r="AD211" i="1" s="1"/>
  <c r="X210" i="1" l="1"/>
  <c r="Z210" i="1" s="1"/>
  <c r="Y211" i="1"/>
  <c r="AE211" i="1" s="1"/>
  <c r="AH211" i="1" s="1"/>
  <c r="AB211" i="1" s="1"/>
  <c r="AC211" i="1" s="1"/>
  <c r="L211" i="1"/>
  <c r="Q211" i="1"/>
  <c r="P211" i="1" l="1"/>
  <c r="W212" i="1" s="1"/>
  <c r="N211" i="1"/>
  <c r="O211" i="1" l="1"/>
  <c r="G212" i="1" s="1"/>
  <c r="AA211" i="1"/>
  <c r="U211" i="1"/>
  <c r="V212" i="1" s="1"/>
  <c r="R211" i="1"/>
  <c r="S212" i="1" s="1"/>
  <c r="J212" i="1"/>
  <c r="K212" i="1"/>
  <c r="AF212" i="1"/>
  <c r="M212" i="1" l="1"/>
  <c r="X211" i="1"/>
  <c r="Z211" i="1" s="1"/>
  <c r="H212" i="1"/>
  <c r="I212" i="1"/>
  <c r="AG212" i="1"/>
  <c r="Y212" i="1"/>
  <c r="T212" i="1"/>
  <c r="L212" i="1" l="1"/>
  <c r="AD212" i="1"/>
  <c r="Q212" i="1"/>
  <c r="P212" i="1" s="1"/>
  <c r="W213" i="1" s="1"/>
  <c r="AE212" i="1"/>
  <c r="AH212" i="1" s="1"/>
  <c r="AB212" i="1" s="1"/>
  <c r="AC212" i="1" s="1"/>
  <c r="N212" i="1" l="1"/>
  <c r="AA212" i="1" s="1"/>
  <c r="J213" i="1"/>
  <c r="K213" i="1"/>
  <c r="AF213" i="1"/>
  <c r="O212" i="1" l="1"/>
  <c r="G213" i="1" s="1"/>
  <c r="I213" i="1" s="1"/>
  <c r="R212" i="1"/>
  <c r="S213" i="1" s="1"/>
  <c r="T213" i="1" s="1"/>
  <c r="U212" i="1"/>
  <c r="V213" i="1" s="1"/>
  <c r="AG213" i="1"/>
  <c r="M213" i="1"/>
  <c r="AD213" i="1" s="1"/>
  <c r="Y213" i="1" l="1"/>
  <c r="AE213" i="1" s="1"/>
  <c r="AH213" i="1" s="1"/>
  <c r="AB213" i="1" s="1"/>
  <c r="AC213" i="1" s="1"/>
  <c r="H213" i="1"/>
  <c r="X212" i="1"/>
  <c r="Z212" i="1" s="1"/>
  <c r="Q213" i="1"/>
  <c r="L213" i="1"/>
  <c r="P213" i="1" l="1"/>
  <c r="W214" i="1" s="1"/>
  <c r="N213" i="1"/>
  <c r="AA213" i="1" l="1"/>
  <c r="O213" i="1"/>
  <c r="G214" i="1" s="1"/>
  <c r="U213" i="1"/>
  <c r="V214" i="1" s="1"/>
  <c r="R213" i="1"/>
  <c r="S214" i="1" s="1"/>
  <c r="J214" i="1"/>
  <c r="K214" i="1"/>
  <c r="AF214" i="1"/>
  <c r="M214" i="1" l="1"/>
  <c r="X213" i="1"/>
  <c r="Z213" i="1" s="1"/>
  <c r="H214" i="1"/>
  <c r="I214" i="1"/>
  <c r="AG214" i="1"/>
  <c r="Y214" i="1"/>
  <c r="T214" i="1"/>
  <c r="Q214" i="1" l="1"/>
  <c r="P214" i="1" s="1"/>
  <c r="W215" i="1" s="1"/>
  <c r="AD214" i="1"/>
  <c r="L214" i="1"/>
  <c r="AE214" i="1"/>
  <c r="AH214" i="1" s="1"/>
  <c r="AB214" i="1" s="1"/>
  <c r="AC214" i="1" s="1"/>
  <c r="N214" i="1" l="1"/>
  <c r="AA214" i="1" s="1"/>
  <c r="K215" i="1"/>
  <c r="J215" i="1"/>
  <c r="AF215" i="1"/>
  <c r="O214" i="1" l="1"/>
  <c r="G215" i="1" s="1"/>
  <c r="I215" i="1" s="1"/>
  <c r="R214" i="1"/>
  <c r="S215" i="1" s="1"/>
  <c r="T215" i="1" s="1"/>
  <c r="U214" i="1"/>
  <c r="V215" i="1" s="1"/>
  <c r="AG215" i="1"/>
  <c r="M215" i="1"/>
  <c r="AD215" i="1" s="1"/>
  <c r="H215" i="1" l="1"/>
  <c r="X214" i="1"/>
  <c r="Z214" i="1" s="1"/>
  <c r="Y215" i="1"/>
  <c r="AE215" i="1" s="1"/>
  <c r="AH215" i="1" s="1"/>
  <c r="AB215" i="1" s="1"/>
  <c r="AC215" i="1" s="1"/>
  <c r="L215" i="1"/>
  <c r="Q215" i="1"/>
  <c r="P215" i="1" l="1"/>
  <c r="W216" i="1" s="1"/>
  <c r="N215" i="1"/>
  <c r="J216" i="1" l="1"/>
  <c r="K216" i="1"/>
  <c r="AF216" i="1"/>
  <c r="O215" i="1"/>
  <c r="G216" i="1" s="1"/>
  <c r="AA215" i="1"/>
  <c r="U215" i="1"/>
  <c r="V216" i="1" s="1"/>
  <c r="R215" i="1"/>
  <c r="S216" i="1" s="1"/>
  <c r="H216" i="1" l="1"/>
  <c r="I216" i="1"/>
  <c r="Y216" i="1"/>
  <c r="T216" i="1"/>
  <c r="M216" i="1"/>
  <c r="AD216" i="1" s="1"/>
  <c r="AG216" i="1"/>
  <c r="X215" i="1"/>
  <c r="Z215" i="1" s="1"/>
  <c r="AE216" i="1" l="1"/>
  <c r="AH216" i="1" s="1"/>
  <c r="AB216" i="1" s="1"/>
  <c r="AC216" i="1" s="1"/>
  <c r="L216" i="1"/>
  <c r="Q216" i="1"/>
  <c r="P216" i="1" l="1"/>
  <c r="W217" i="1" s="1"/>
  <c r="N216" i="1"/>
  <c r="K217" i="1" l="1"/>
  <c r="J217" i="1"/>
  <c r="AF217" i="1"/>
  <c r="AA216" i="1"/>
  <c r="O216" i="1"/>
  <c r="G217" i="1" s="1"/>
  <c r="U216" i="1"/>
  <c r="V217" i="1" s="1"/>
  <c r="R216" i="1"/>
  <c r="S217" i="1" s="1"/>
  <c r="Y217" i="1" l="1"/>
  <c r="T217" i="1"/>
  <c r="X216" i="1"/>
  <c r="Z216" i="1" s="1"/>
  <c r="H217" i="1"/>
  <c r="I217" i="1"/>
  <c r="AG217" i="1"/>
  <c r="M217" i="1"/>
  <c r="AD217" i="1" s="1"/>
  <c r="L217" i="1" l="1"/>
  <c r="Q217" i="1"/>
  <c r="AE217" i="1"/>
  <c r="AH217" i="1" s="1"/>
  <c r="AB217" i="1" s="1"/>
  <c r="AC217" i="1" s="1"/>
  <c r="P217" i="1" l="1"/>
  <c r="W218" i="1" s="1"/>
  <c r="N217" i="1"/>
  <c r="O217" i="1" l="1"/>
  <c r="G218" i="1" s="1"/>
  <c r="AA217" i="1"/>
  <c r="U217" i="1"/>
  <c r="V218" i="1" s="1"/>
  <c r="R217" i="1"/>
  <c r="S218" i="1" s="1"/>
  <c r="J218" i="1"/>
  <c r="K218" i="1"/>
  <c r="AF218" i="1"/>
  <c r="M218" i="1" l="1"/>
  <c r="X217" i="1"/>
  <c r="Z217" i="1" s="1"/>
  <c r="H218" i="1"/>
  <c r="I218" i="1"/>
  <c r="AG218" i="1"/>
  <c r="Y218" i="1"/>
  <c r="T218" i="1"/>
  <c r="L218" i="1" l="1"/>
  <c r="AD218" i="1"/>
  <c r="Q218" i="1"/>
  <c r="P218" i="1" s="1"/>
  <c r="W219" i="1" s="1"/>
  <c r="AE218" i="1"/>
  <c r="AH218" i="1" s="1"/>
  <c r="AB218" i="1" s="1"/>
  <c r="AC218" i="1" s="1"/>
  <c r="N218" i="1" l="1"/>
  <c r="O218" i="1" s="1"/>
  <c r="G219" i="1" s="1"/>
  <c r="J219" i="1"/>
  <c r="K219" i="1"/>
  <c r="AF219" i="1"/>
  <c r="U218" i="1" l="1"/>
  <c r="V219" i="1" s="1"/>
  <c r="AA218" i="1"/>
  <c r="R218" i="1"/>
  <c r="S219" i="1" s="1"/>
  <c r="AG219" i="1"/>
  <c r="I219" i="1"/>
  <c r="H219" i="1"/>
  <c r="M219" i="1"/>
  <c r="AD219" i="1" s="1"/>
  <c r="Y219" i="1" l="1"/>
  <c r="AE219" i="1" s="1"/>
  <c r="AH219" i="1" s="1"/>
  <c r="AB219" i="1" s="1"/>
  <c r="AC219" i="1" s="1"/>
  <c r="X218" i="1"/>
  <c r="Z218" i="1" s="1"/>
  <c r="T219" i="1"/>
  <c r="Q219" i="1"/>
  <c r="L219" i="1"/>
  <c r="P219" i="1" l="1"/>
  <c r="W220" i="1" s="1"/>
  <c r="N219" i="1"/>
  <c r="O219" i="1" l="1"/>
  <c r="G220" i="1" s="1"/>
  <c r="AA219" i="1"/>
  <c r="U219" i="1"/>
  <c r="V220" i="1" s="1"/>
  <c r="R219" i="1"/>
  <c r="S220" i="1" s="1"/>
  <c r="J220" i="1"/>
  <c r="K220" i="1"/>
  <c r="AF220" i="1"/>
  <c r="M220" i="1" l="1"/>
  <c r="H220" i="1"/>
  <c r="I220" i="1"/>
  <c r="Y220" i="1"/>
  <c r="T220" i="1"/>
  <c r="X219" i="1"/>
  <c r="Z219" i="1" s="1"/>
  <c r="AG220" i="1"/>
  <c r="L220" i="1" l="1"/>
  <c r="AD220" i="1"/>
  <c r="Q220" i="1"/>
  <c r="P220" i="1" s="1"/>
  <c r="W221" i="1" s="1"/>
  <c r="AE220" i="1"/>
  <c r="AH220" i="1" s="1"/>
  <c r="AB220" i="1" s="1"/>
  <c r="AC220" i="1" s="1"/>
  <c r="N220" i="1" l="1"/>
  <c r="O220" i="1" s="1"/>
  <c r="K221" i="1"/>
  <c r="J221" i="1"/>
  <c r="AF221" i="1"/>
  <c r="R220" i="1" l="1"/>
  <c r="S221" i="1" s="1"/>
  <c r="T221" i="1" s="1"/>
  <c r="U220" i="1"/>
  <c r="V221" i="1" s="1"/>
  <c r="G221" i="1"/>
  <c r="H221" i="1" s="1"/>
  <c r="AA220" i="1"/>
  <c r="AG221" i="1"/>
  <c r="M221" i="1"/>
  <c r="AD221" i="1" s="1"/>
  <c r="Y221" i="1" l="1"/>
  <c r="AE221" i="1" s="1"/>
  <c r="AH221" i="1" s="1"/>
  <c r="AB221" i="1" s="1"/>
  <c r="AC221" i="1" s="1"/>
  <c r="I221" i="1"/>
  <c r="X220" i="1"/>
  <c r="Z220" i="1" s="1"/>
  <c r="L221" i="1"/>
  <c r="Q221" i="1"/>
  <c r="P221" i="1" l="1"/>
  <c r="W222" i="1" s="1"/>
  <c r="N221" i="1"/>
  <c r="O221" i="1" l="1"/>
  <c r="G222" i="1" s="1"/>
  <c r="AA221" i="1"/>
  <c r="U221" i="1"/>
  <c r="V222" i="1" s="1"/>
  <c r="R221" i="1"/>
  <c r="S222" i="1" s="1"/>
  <c r="J222" i="1"/>
  <c r="K222" i="1"/>
  <c r="AF222" i="1"/>
  <c r="M222" i="1" l="1"/>
  <c r="L222" i="1" s="1"/>
  <c r="H222" i="1"/>
  <c r="I222" i="1"/>
  <c r="AG222" i="1"/>
  <c r="X221" i="1"/>
  <c r="Z221" i="1" s="1"/>
  <c r="Y222" i="1"/>
  <c r="T222" i="1"/>
  <c r="Q222" i="1" l="1"/>
  <c r="P222" i="1" s="1"/>
  <c r="W223" i="1" s="1"/>
  <c r="AD222" i="1"/>
  <c r="AE222" i="1"/>
  <c r="AH222" i="1" s="1"/>
  <c r="AB222" i="1" s="1"/>
  <c r="AC222" i="1" s="1"/>
  <c r="N222" i="1" l="1"/>
  <c r="O222" i="1" s="1"/>
  <c r="G223" i="1" s="1"/>
  <c r="J223" i="1"/>
  <c r="K223" i="1"/>
  <c r="AF223" i="1"/>
  <c r="AA222" i="1" l="1"/>
  <c r="R222" i="1"/>
  <c r="S223" i="1" s="1"/>
  <c r="T223" i="1" s="1"/>
  <c r="U222" i="1"/>
  <c r="V223" i="1" s="1"/>
  <c r="M223" i="1"/>
  <c r="I223" i="1"/>
  <c r="H223" i="1"/>
  <c r="AG223" i="1"/>
  <c r="Y223" i="1" l="1"/>
  <c r="AE223" i="1" s="1"/>
  <c r="AH223" i="1" s="1"/>
  <c r="AB223" i="1" s="1"/>
  <c r="AC223" i="1" s="1"/>
  <c r="X222" i="1"/>
  <c r="Z222" i="1" s="1"/>
  <c r="Q223" i="1"/>
  <c r="P223" i="1" s="1"/>
  <c r="W224" i="1" s="1"/>
  <c r="AD223" i="1"/>
  <c r="L223" i="1"/>
  <c r="N223" i="1" l="1"/>
  <c r="AA223" i="1" s="1"/>
  <c r="J224" i="1"/>
  <c r="K224" i="1"/>
  <c r="AF224" i="1"/>
  <c r="O223" i="1" l="1"/>
  <c r="G224" i="1" s="1"/>
  <c r="H224" i="1" s="1"/>
  <c r="R223" i="1"/>
  <c r="S224" i="1" s="1"/>
  <c r="T224" i="1" s="1"/>
  <c r="U223" i="1"/>
  <c r="V224" i="1" s="1"/>
  <c r="M224" i="1"/>
  <c r="AD224" i="1" s="1"/>
  <c r="AG224" i="1"/>
  <c r="Y224" i="1" l="1"/>
  <c r="AE224" i="1" s="1"/>
  <c r="AH224" i="1" s="1"/>
  <c r="AB224" i="1" s="1"/>
  <c r="AC224" i="1" s="1"/>
  <c r="I224" i="1"/>
  <c r="X223" i="1"/>
  <c r="Z223" i="1" s="1"/>
  <c r="L224" i="1"/>
  <c r="Q224" i="1"/>
  <c r="P224" i="1" l="1"/>
  <c r="W225" i="1" s="1"/>
  <c r="N224" i="1"/>
  <c r="O224" i="1" l="1"/>
  <c r="G225" i="1" s="1"/>
  <c r="AA224" i="1"/>
  <c r="U224" i="1"/>
  <c r="V225" i="1" s="1"/>
  <c r="R224" i="1"/>
  <c r="S225" i="1" s="1"/>
  <c r="K225" i="1"/>
  <c r="J225" i="1"/>
  <c r="AF225" i="1"/>
  <c r="H225" i="1" l="1"/>
  <c r="I225" i="1"/>
  <c r="Y225" i="1"/>
  <c r="T225" i="1"/>
  <c r="AG225" i="1"/>
  <c r="M225" i="1"/>
  <c r="AD225" i="1" s="1"/>
  <c r="X224" i="1"/>
  <c r="Z224" i="1" s="1"/>
  <c r="L225" i="1" l="1"/>
  <c r="Q225" i="1"/>
  <c r="AE225" i="1"/>
  <c r="AH225" i="1" s="1"/>
  <c r="AB225" i="1" s="1"/>
  <c r="AC225" i="1" s="1"/>
  <c r="P225" i="1" l="1"/>
  <c r="W226" i="1" s="1"/>
  <c r="N225" i="1"/>
  <c r="O225" i="1" l="1"/>
  <c r="G226" i="1" s="1"/>
  <c r="AA225" i="1"/>
  <c r="U225" i="1"/>
  <c r="V226" i="1" s="1"/>
  <c r="R225" i="1"/>
  <c r="S226" i="1" s="1"/>
  <c r="J226" i="1"/>
  <c r="K226" i="1"/>
  <c r="AF226" i="1"/>
  <c r="M226" i="1" l="1"/>
  <c r="H226" i="1"/>
  <c r="I226" i="1"/>
  <c r="AG226" i="1"/>
  <c r="X225" i="1"/>
  <c r="Z225" i="1" s="1"/>
  <c r="Y226" i="1"/>
  <c r="T226" i="1"/>
  <c r="L226" i="1" l="1"/>
  <c r="AD226" i="1"/>
  <c r="AE226" i="1"/>
  <c r="AH226" i="1" s="1"/>
  <c r="AB226" i="1" s="1"/>
  <c r="AC226" i="1" s="1"/>
  <c r="Q226" i="1"/>
  <c r="P226" i="1" s="1"/>
  <c r="W227" i="1" s="1"/>
  <c r="N226" i="1" l="1"/>
  <c r="O226" i="1" s="1"/>
  <c r="G227" i="1" s="1"/>
  <c r="J227" i="1"/>
  <c r="K227" i="1"/>
  <c r="AF227" i="1"/>
  <c r="AA226" i="1" l="1"/>
  <c r="R226" i="1"/>
  <c r="S227" i="1" s="1"/>
  <c r="U226" i="1"/>
  <c r="V227" i="1" s="1"/>
  <c r="I227" i="1"/>
  <c r="H227" i="1"/>
  <c r="AG227" i="1"/>
  <c r="M227" i="1"/>
  <c r="AD227" i="1" s="1"/>
  <c r="X226" i="1" l="1"/>
  <c r="Z226" i="1" s="1"/>
  <c r="Y227" i="1"/>
  <c r="AE227" i="1" s="1"/>
  <c r="AH227" i="1" s="1"/>
  <c r="AB227" i="1" s="1"/>
  <c r="AC227" i="1" s="1"/>
  <c r="T227" i="1"/>
  <c r="Q227" i="1"/>
  <c r="L227" i="1"/>
  <c r="P227" i="1" l="1"/>
  <c r="W228" i="1" s="1"/>
  <c r="N227" i="1"/>
  <c r="O227" i="1" l="1"/>
  <c r="G228" i="1" s="1"/>
  <c r="AA227" i="1"/>
  <c r="U227" i="1"/>
  <c r="V228" i="1" s="1"/>
  <c r="R227" i="1"/>
  <c r="S228" i="1" s="1"/>
  <c r="J228" i="1"/>
  <c r="K228" i="1"/>
  <c r="AF228" i="1"/>
  <c r="AG228" i="1" l="1"/>
  <c r="X227" i="1"/>
  <c r="Z227" i="1" s="1"/>
  <c r="M228" i="1"/>
  <c r="AD228" i="1" s="1"/>
  <c r="H228" i="1"/>
  <c r="I228" i="1"/>
  <c r="Y228" i="1"/>
  <c r="T228" i="1"/>
  <c r="AE228" i="1" l="1"/>
  <c r="AH228" i="1" s="1"/>
  <c r="AB228" i="1" s="1"/>
  <c r="AC228" i="1" s="1"/>
  <c r="L228" i="1"/>
  <c r="Q228" i="1"/>
  <c r="P228" i="1" l="1"/>
  <c r="W229" i="1" s="1"/>
  <c r="N228" i="1"/>
  <c r="K229" i="1" l="1"/>
  <c r="J229" i="1"/>
  <c r="AF229" i="1"/>
  <c r="O228" i="1"/>
  <c r="G229" i="1" s="1"/>
  <c r="AA228" i="1"/>
  <c r="U228" i="1"/>
  <c r="V229" i="1" s="1"/>
  <c r="R228" i="1"/>
  <c r="S229" i="1" s="1"/>
  <c r="H229" i="1" l="1"/>
  <c r="I229" i="1"/>
  <c r="Y229" i="1"/>
  <c r="T229" i="1"/>
  <c r="AG229" i="1"/>
  <c r="X228" i="1"/>
  <c r="Z228" i="1" s="1"/>
  <c r="M229" i="1"/>
  <c r="AD229" i="1" s="1"/>
  <c r="AE229" i="1" l="1"/>
  <c r="AH229" i="1" s="1"/>
  <c r="AB229" i="1" s="1"/>
  <c r="AC229" i="1" s="1"/>
  <c r="L229" i="1"/>
  <c r="Q229" i="1"/>
  <c r="P229" i="1" l="1"/>
  <c r="W230" i="1" s="1"/>
  <c r="N229" i="1"/>
  <c r="O229" i="1" l="1"/>
  <c r="G230" i="1" s="1"/>
  <c r="AA229" i="1"/>
  <c r="U229" i="1"/>
  <c r="V230" i="1" s="1"/>
  <c r="R229" i="1"/>
  <c r="S230" i="1" s="1"/>
  <c r="J230" i="1"/>
  <c r="K230" i="1"/>
  <c r="AF230" i="1"/>
  <c r="M230" i="1" l="1"/>
  <c r="X229" i="1"/>
  <c r="Z229" i="1" s="1"/>
  <c r="H230" i="1"/>
  <c r="I230" i="1"/>
  <c r="AG230" i="1"/>
  <c r="Y230" i="1"/>
  <c r="T230" i="1"/>
  <c r="L230" i="1" l="1"/>
  <c r="AD230" i="1"/>
  <c r="Q230" i="1"/>
  <c r="P230" i="1" s="1"/>
  <c r="W231" i="1" s="1"/>
  <c r="AE230" i="1"/>
  <c r="AH230" i="1" s="1"/>
  <c r="AB230" i="1" s="1"/>
  <c r="AC230" i="1" s="1"/>
  <c r="N230" i="1" l="1"/>
  <c r="AA230" i="1" s="1"/>
  <c r="J231" i="1"/>
  <c r="K231" i="1"/>
  <c r="AF231" i="1"/>
  <c r="O230" i="1" l="1"/>
  <c r="G231" i="1" s="1"/>
  <c r="I231" i="1" s="1"/>
  <c r="R230" i="1"/>
  <c r="S231" i="1" s="1"/>
  <c r="U230" i="1"/>
  <c r="V231" i="1" s="1"/>
  <c r="AG231" i="1"/>
  <c r="M231" i="1"/>
  <c r="AD231" i="1" s="1"/>
  <c r="X230" i="1" l="1"/>
  <c r="Z230" i="1" s="1"/>
  <c r="H231" i="1"/>
  <c r="Y231" i="1"/>
  <c r="AE231" i="1" s="1"/>
  <c r="AH231" i="1" s="1"/>
  <c r="AB231" i="1" s="1"/>
  <c r="AC231" i="1" s="1"/>
  <c r="T231" i="1"/>
  <c r="Q231" i="1"/>
  <c r="L231" i="1"/>
  <c r="P231" i="1" l="1"/>
  <c r="W232" i="1" s="1"/>
  <c r="N231" i="1"/>
  <c r="O231" i="1" l="1"/>
  <c r="G232" i="1" s="1"/>
  <c r="AA231" i="1"/>
  <c r="U231" i="1"/>
  <c r="V232" i="1" s="1"/>
  <c r="R231" i="1"/>
  <c r="S232" i="1" s="1"/>
  <c r="J232" i="1"/>
  <c r="K232" i="1"/>
  <c r="AF232" i="1"/>
  <c r="M232" i="1" l="1"/>
  <c r="X231" i="1"/>
  <c r="Z231" i="1" s="1"/>
  <c r="H232" i="1"/>
  <c r="I232" i="1"/>
  <c r="AG232" i="1"/>
  <c r="Y232" i="1"/>
  <c r="T232" i="1"/>
  <c r="Q232" i="1" l="1"/>
  <c r="P232" i="1" s="1"/>
  <c r="W233" i="1" s="1"/>
  <c r="AD232" i="1"/>
  <c r="L232" i="1"/>
  <c r="AE232" i="1"/>
  <c r="AH232" i="1" s="1"/>
  <c r="AB232" i="1" s="1"/>
  <c r="AC232" i="1" s="1"/>
  <c r="N232" i="1" l="1"/>
  <c r="AA232" i="1" s="1"/>
  <c r="K233" i="1"/>
  <c r="J233" i="1"/>
  <c r="AF233" i="1"/>
  <c r="O232" i="1" l="1"/>
  <c r="G233" i="1" s="1"/>
  <c r="H233" i="1" s="1"/>
  <c r="R232" i="1"/>
  <c r="S233" i="1" s="1"/>
  <c r="T233" i="1" s="1"/>
  <c r="U232" i="1"/>
  <c r="V233" i="1" s="1"/>
  <c r="AG233" i="1"/>
  <c r="M233" i="1"/>
  <c r="AD233" i="1" s="1"/>
  <c r="Y233" i="1" l="1"/>
  <c r="AE233" i="1" s="1"/>
  <c r="AH233" i="1" s="1"/>
  <c r="AB233" i="1" s="1"/>
  <c r="AC233" i="1" s="1"/>
  <c r="I233" i="1"/>
  <c r="X232" i="1"/>
  <c r="Z232" i="1" s="1"/>
  <c r="L233" i="1"/>
  <c r="Q233" i="1"/>
  <c r="P233" i="1" l="1"/>
  <c r="W234" i="1" s="1"/>
  <c r="N233" i="1"/>
  <c r="O233" i="1" l="1"/>
  <c r="G234" i="1" s="1"/>
  <c r="AA233" i="1"/>
  <c r="U233" i="1"/>
  <c r="V234" i="1" s="1"/>
  <c r="R233" i="1"/>
  <c r="S234" i="1" s="1"/>
  <c r="J234" i="1"/>
  <c r="K234" i="1"/>
  <c r="AF234" i="1"/>
  <c r="M234" i="1" l="1"/>
  <c r="X233" i="1"/>
  <c r="Z233" i="1" s="1"/>
  <c r="H234" i="1"/>
  <c r="I234" i="1"/>
  <c r="AG234" i="1"/>
  <c r="Y234" i="1"/>
  <c r="T234" i="1"/>
  <c r="Q234" i="1" l="1"/>
  <c r="N234" i="1" s="1"/>
  <c r="AD234" i="1"/>
  <c r="L234" i="1"/>
  <c r="AE234" i="1"/>
  <c r="AH234" i="1" s="1"/>
  <c r="AB234" i="1" s="1"/>
  <c r="AC234" i="1" s="1"/>
  <c r="P234" i="1" l="1"/>
  <c r="W235" i="1" s="1"/>
  <c r="J235" i="1" s="1"/>
  <c r="AA234" i="1"/>
  <c r="O234" i="1"/>
  <c r="G235" i="1" s="1"/>
  <c r="U234" i="1"/>
  <c r="V235" i="1" s="1"/>
  <c r="R234" i="1"/>
  <c r="S235" i="1" s="1"/>
  <c r="AF235" i="1" l="1"/>
  <c r="AG235" i="1" s="1"/>
  <c r="K235" i="1"/>
  <c r="X234" i="1"/>
  <c r="Z234" i="1" s="1"/>
  <c r="Y235" i="1"/>
  <c r="T235" i="1"/>
  <c r="I235" i="1"/>
  <c r="H235" i="1"/>
  <c r="M235" i="1" l="1"/>
  <c r="AD235" i="1" s="1"/>
  <c r="AE235" i="1"/>
  <c r="AH235" i="1" s="1"/>
  <c r="AB235" i="1" l="1"/>
  <c r="AC235" i="1" s="1"/>
  <c r="L235" i="1"/>
  <c r="Q235" i="1"/>
  <c r="P235" i="1" s="1"/>
  <c r="W236" i="1" s="1"/>
  <c r="N235" i="1" l="1"/>
  <c r="AA235" i="1" s="1"/>
  <c r="J236" i="1"/>
  <c r="K236" i="1"/>
  <c r="AF236" i="1"/>
  <c r="R235" i="1" l="1"/>
  <c r="S236" i="1" s="1"/>
  <c r="T236" i="1" s="1"/>
  <c r="O235" i="1"/>
  <c r="G236" i="1" s="1"/>
  <c r="I236" i="1" s="1"/>
  <c r="U235" i="1"/>
  <c r="V236" i="1" s="1"/>
  <c r="M236" i="1"/>
  <c r="AD236" i="1" s="1"/>
  <c r="AG236" i="1"/>
  <c r="Y236" i="1" l="1"/>
  <c r="AE236" i="1" s="1"/>
  <c r="AH236" i="1" s="1"/>
  <c r="AB236" i="1" s="1"/>
  <c r="AC236" i="1" s="1"/>
  <c r="H236" i="1"/>
  <c r="X235" i="1"/>
  <c r="Z235" i="1" s="1"/>
  <c r="L236" i="1"/>
  <c r="Q236" i="1"/>
  <c r="P236" i="1" l="1"/>
  <c r="W237" i="1" s="1"/>
  <c r="N236" i="1"/>
  <c r="O236" i="1" l="1"/>
  <c r="G237" i="1" s="1"/>
  <c r="AA236" i="1"/>
  <c r="U236" i="1"/>
  <c r="V237" i="1" s="1"/>
  <c r="R236" i="1"/>
  <c r="S237" i="1" s="1"/>
  <c r="K237" i="1"/>
  <c r="J237" i="1"/>
  <c r="AF237" i="1"/>
  <c r="M237" i="1" l="1"/>
  <c r="X236" i="1"/>
  <c r="Z236" i="1" s="1"/>
  <c r="H237" i="1"/>
  <c r="I237" i="1"/>
  <c r="AG237" i="1"/>
  <c r="Y237" i="1"/>
  <c r="T237" i="1"/>
  <c r="L237" i="1" l="1"/>
  <c r="AD237" i="1"/>
  <c r="Q237" i="1"/>
  <c r="P237" i="1" s="1"/>
  <c r="W238" i="1" s="1"/>
  <c r="AE237" i="1"/>
  <c r="AH237" i="1" s="1"/>
  <c r="AB237" i="1" s="1"/>
  <c r="AC237" i="1" s="1"/>
  <c r="N237" i="1" l="1"/>
  <c r="AA237" i="1" s="1"/>
  <c r="J238" i="1"/>
  <c r="K238" i="1"/>
  <c r="AF238" i="1"/>
  <c r="O237" i="1" l="1"/>
  <c r="G238" i="1" s="1"/>
  <c r="H238" i="1" s="1"/>
  <c r="R237" i="1"/>
  <c r="S238" i="1" s="1"/>
  <c r="T238" i="1" s="1"/>
  <c r="U237" i="1"/>
  <c r="V238" i="1" s="1"/>
  <c r="AG238" i="1"/>
  <c r="M238" i="1"/>
  <c r="AD238" i="1" s="1"/>
  <c r="I238" i="1" l="1"/>
  <c r="Y238" i="1"/>
  <c r="AE238" i="1" s="1"/>
  <c r="AH238" i="1" s="1"/>
  <c r="AB238" i="1" s="1"/>
  <c r="AC238" i="1" s="1"/>
  <c r="X237" i="1"/>
  <c r="Z237" i="1" s="1"/>
  <c r="L238" i="1"/>
  <c r="Q238" i="1"/>
  <c r="P238" i="1" l="1"/>
  <c r="W239" i="1" s="1"/>
  <c r="N238" i="1"/>
  <c r="AA238" i="1" l="1"/>
  <c r="O238" i="1"/>
  <c r="G239" i="1" s="1"/>
  <c r="U238" i="1"/>
  <c r="V239" i="1" s="1"/>
  <c r="R238" i="1"/>
  <c r="S239" i="1" s="1"/>
  <c r="J239" i="1"/>
  <c r="K239" i="1"/>
  <c r="AF239" i="1"/>
  <c r="M239" i="1" l="1"/>
  <c r="I239" i="1"/>
  <c r="H239" i="1"/>
  <c r="AG239" i="1"/>
  <c r="Y239" i="1"/>
  <c r="T239" i="1"/>
  <c r="X238" i="1"/>
  <c r="Z238" i="1" s="1"/>
  <c r="Q239" i="1" l="1"/>
  <c r="P239" i="1" s="1"/>
  <c r="W240" i="1" s="1"/>
  <c r="AD239" i="1"/>
  <c r="L239" i="1"/>
  <c r="AE239" i="1"/>
  <c r="AH239" i="1" s="1"/>
  <c r="AB239" i="1" s="1"/>
  <c r="AC239" i="1" s="1"/>
  <c r="N239" i="1" l="1"/>
  <c r="O239" i="1" s="1"/>
  <c r="G240" i="1" s="1"/>
  <c r="J240" i="1"/>
  <c r="K240" i="1"/>
  <c r="AF240" i="1"/>
  <c r="R239" i="1" l="1"/>
  <c r="S240" i="1" s="1"/>
  <c r="T240" i="1" s="1"/>
  <c r="U239" i="1"/>
  <c r="V240" i="1" s="1"/>
  <c r="AA239" i="1"/>
  <c r="M240" i="1"/>
  <c r="H240" i="1"/>
  <c r="I240" i="1"/>
  <c r="AG240" i="1"/>
  <c r="Y240" i="1" l="1"/>
  <c r="X239" i="1"/>
  <c r="Z239" i="1" s="1"/>
  <c r="L240" i="1"/>
  <c r="AD240" i="1"/>
  <c r="Q240" i="1"/>
  <c r="P240" i="1" s="1"/>
  <c r="W241" i="1" s="1"/>
  <c r="AE240" i="1"/>
  <c r="AH240" i="1" s="1"/>
  <c r="AB240" i="1" s="1"/>
  <c r="AC240" i="1" s="1"/>
  <c r="N240" i="1" l="1"/>
  <c r="O240" i="1" s="1"/>
  <c r="K241" i="1"/>
  <c r="J241" i="1"/>
  <c r="AF241" i="1"/>
  <c r="R240" i="1" l="1"/>
  <c r="S241" i="1" s="1"/>
  <c r="U240" i="1"/>
  <c r="V241" i="1" s="1"/>
  <c r="AA240" i="1"/>
  <c r="G241" i="1"/>
  <c r="H241" i="1" s="1"/>
  <c r="M241" i="1"/>
  <c r="AD241" i="1" s="1"/>
  <c r="AG241" i="1"/>
  <c r="I241" i="1" l="1"/>
  <c r="Y241" i="1"/>
  <c r="AE241" i="1" s="1"/>
  <c r="AH241" i="1" s="1"/>
  <c r="AB241" i="1" s="1"/>
  <c r="AC241" i="1" s="1"/>
  <c r="T241" i="1"/>
  <c r="X240" i="1"/>
  <c r="Z240" i="1" s="1"/>
  <c r="L241" i="1"/>
  <c r="Q241" i="1"/>
  <c r="P241" i="1" l="1"/>
  <c r="W242" i="1" s="1"/>
  <c r="N241" i="1"/>
  <c r="O241" i="1" l="1"/>
  <c r="G242" i="1" s="1"/>
  <c r="AA241" i="1"/>
  <c r="U241" i="1"/>
  <c r="V242" i="1" s="1"/>
  <c r="R241" i="1"/>
  <c r="S242" i="1" s="1"/>
  <c r="J242" i="1"/>
  <c r="K242" i="1"/>
  <c r="AF242" i="1"/>
  <c r="M242" i="1" l="1"/>
  <c r="X241" i="1"/>
  <c r="Z241" i="1" s="1"/>
  <c r="H242" i="1"/>
  <c r="I242" i="1"/>
  <c r="AG242" i="1"/>
  <c r="Y242" i="1"/>
  <c r="T242" i="1"/>
  <c r="Q242" i="1" l="1"/>
  <c r="P242" i="1" s="1"/>
  <c r="W243" i="1" s="1"/>
  <c r="AD242" i="1"/>
  <c r="L242" i="1"/>
  <c r="AE242" i="1"/>
  <c r="AH242" i="1" s="1"/>
  <c r="AB242" i="1" s="1"/>
  <c r="AC242" i="1" s="1"/>
  <c r="N242" i="1" l="1"/>
  <c r="AA242" i="1" s="1"/>
  <c r="J243" i="1"/>
  <c r="K243" i="1"/>
  <c r="AF243" i="1"/>
  <c r="R242" i="1" l="1"/>
  <c r="S243" i="1" s="1"/>
  <c r="T243" i="1" s="1"/>
  <c r="U242" i="1"/>
  <c r="V243" i="1" s="1"/>
  <c r="O242" i="1"/>
  <c r="G243" i="1" s="1"/>
  <c r="I243" i="1" s="1"/>
  <c r="M243" i="1"/>
  <c r="AD243" i="1" s="1"/>
  <c r="AG243" i="1"/>
  <c r="Y243" i="1" l="1"/>
  <c r="AE243" i="1" s="1"/>
  <c r="AH243" i="1" s="1"/>
  <c r="AB243" i="1" s="1"/>
  <c r="AC243" i="1" s="1"/>
  <c r="H243" i="1"/>
  <c r="X242" i="1"/>
  <c r="Z242" i="1" s="1"/>
  <c r="Q243" i="1"/>
  <c r="L243" i="1"/>
  <c r="P243" i="1" l="1"/>
  <c r="W244" i="1" s="1"/>
  <c r="N243" i="1"/>
  <c r="O243" i="1" l="1"/>
  <c r="G244" i="1" s="1"/>
  <c r="AA243" i="1"/>
  <c r="U243" i="1"/>
  <c r="V244" i="1" s="1"/>
  <c r="R243" i="1"/>
  <c r="S244" i="1" s="1"/>
  <c r="J244" i="1"/>
  <c r="K244" i="1"/>
  <c r="AF244" i="1"/>
  <c r="M244" i="1" l="1"/>
  <c r="H244" i="1"/>
  <c r="I244" i="1"/>
  <c r="X243" i="1"/>
  <c r="Z243" i="1" s="1"/>
  <c r="AG244" i="1"/>
  <c r="Y244" i="1"/>
  <c r="T244" i="1"/>
  <c r="Q244" i="1" l="1"/>
  <c r="P244" i="1" s="1"/>
  <c r="W245" i="1" s="1"/>
  <c r="AD244" i="1"/>
  <c r="L244" i="1"/>
  <c r="AE244" i="1"/>
  <c r="AH244" i="1" s="1"/>
  <c r="AB244" i="1" s="1"/>
  <c r="AC244" i="1" s="1"/>
  <c r="N244" i="1" l="1"/>
  <c r="O244" i="1" s="1"/>
  <c r="G245" i="1" s="1"/>
  <c r="K245" i="1"/>
  <c r="J245" i="1"/>
  <c r="AF245" i="1"/>
  <c r="R244" i="1" l="1"/>
  <c r="S245" i="1" s="1"/>
  <c r="U244" i="1"/>
  <c r="V245" i="1" s="1"/>
  <c r="AA244" i="1"/>
  <c r="AG245" i="1"/>
  <c r="M245" i="1"/>
  <c r="AD245" i="1" s="1"/>
  <c r="H245" i="1"/>
  <c r="I245" i="1"/>
  <c r="Y245" i="1" l="1"/>
  <c r="AE245" i="1" s="1"/>
  <c r="AH245" i="1" s="1"/>
  <c r="AB245" i="1" s="1"/>
  <c r="AC245" i="1" s="1"/>
  <c r="T245" i="1"/>
  <c r="X244" i="1"/>
  <c r="Z244" i="1" s="1"/>
  <c r="L245" i="1"/>
  <c r="Q245" i="1"/>
  <c r="P245" i="1" l="1"/>
  <c r="W246" i="1" s="1"/>
  <c r="N245" i="1"/>
  <c r="O245" i="1" l="1"/>
  <c r="G246" i="1" s="1"/>
  <c r="AA245" i="1"/>
  <c r="U245" i="1"/>
  <c r="V246" i="1" s="1"/>
  <c r="R245" i="1"/>
  <c r="S246" i="1" s="1"/>
  <c r="J246" i="1"/>
  <c r="K246" i="1"/>
  <c r="AF246" i="1"/>
  <c r="M246" i="1" l="1"/>
  <c r="H246" i="1"/>
  <c r="I246" i="1"/>
  <c r="X245" i="1"/>
  <c r="Z245" i="1" s="1"/>
  <c r="AG246" i="1"/>
  <c r="Y246" i="1"/>
  <c r="T246" i="1"/>
  <c r="L246" i="1" l="1"/>
  <c r="AD246" i="1"/>
  <c r="Q246" i="1"/>
  <c r="P246" i="1" s="1"/>
  <c r="W247" i="1" s="1"/>
  <c r="AE246" i="1"/>
  <c r="AH246" i="1" s="1"/>
  <c r="AB246" i="1" s="1"/>
  <c r="AC246" i="1" s="1"/>
  <c r="N246" i="1" l="1"/>
  <c r="U246" i="1" s="1"/>
  <c r="V247" i="1" s="1"/>
  <c r="J247" i="1"/>
  <c r="K247" i="1"/>
  <c r="AF247" i="1"/>
  <c r="AA246" i="1" l="1"/>
  <c r="O246" i="1"/>
  <c r="G247" i="1" s="1"/>
  <c r="I247" i="1" s="1"/>
  <c r="R246" i="1"/>
  <c r="S247" i="1" s="1"/>
  <c r="Y247" i="1" s="1"/>
  <c r="AG247" i="1"/>
  <c r="M247" i="1"/>
  <c r="AD247" i="1" s="1"/>
  <c r="H247" i="1" l="1"/>
  <c r="X246" i="1"/>
  <c r="Z246" i="1" s="1"/>
  <c r="T247" i="1"/>
  <c r="AE247" i="1"/>
  <c r="AH247" i="1" s="1"/>
  <c r="AB247" i="1" s="1"/>
  <c r="AC247" i="1" s="1"/>
  <c r="Q247" i="1"/>
  <c r="L247" i="1"/>
  <c r="P247" i="1" l="1"/>
  <c r="W248" i="1" s="1"/>
  <c r="N247" i="1"/>
  <c r="O247" i="1" l="1"/>
  <c r="G248" i="1" s="1"/>
  <c r="AA247" i="1"/>
  <c r="U247" i="1"/>
  <c r="V248" i="1" s="1"/>
  <c r="R247" i="1"/>
  <c r="S248" i="1" s="1"/>
  <c r="J248" i="1"/>
  <c r="K248" i="1"/>
  <c r="AF248" i="1"/>
  <c r="X247" i="1" l="1"/>
  <c r="Z247" i="1" s="1"/>
  <c r="M248" i="1"/>
  <c r="AD248" i="1" s="1"/>
  <c r="H248" i="1"/>
  <c r="I248" i="1"/>
  <c r="AG248" i="1"/>
  <c r="Y248" i="1"/>
  <c r="T248" i="1"/>
  <c r="AE248" i="1" l="1"/>
  <c r="AH248" i="1" s="1"/>
  <c r="AB248" i="1" s="1"/>
  <c r="AC248" i="1" s="1"/>
  <c r="L248" i="1"/>
  <c r="Q248" i="1"/>
  <c r="P248" i="1" l="1"/>
  <c r="W249" i="1" s="1"/>
  <c r="N248" i="1"/>
  <c r="O248" i="1" l="1"/>
  <c r="G249" i="1" s="1"/>
  <c r="AA248" i="1"/>
  <c r="U248" i="1"/>
  <c r="V249" i="1" s="1"/>
  <c r="R248" i="1"/>
  <c r="S249" i="1" s="1"/>
  <c r="K249" i="1"/>
  <c r="J249" i="1"/>
  <c r="AF249" i="1"/>
  <c r="X248" i="1" l="1"/>
  <c r="Z248" i="1" s="1"/>
  <c r="M249" i="1"/>
  <c r="AD249" i="1" s="1"/>
  <c r="H249" i="1"/>
  <c r="I249" i="1"/>
  <c r="AG249" i="1"/>
  <c r="Y249" i="1"/>
  <c r="T249" i="1"/>
  <c r="AE249" i="1" l="1"/>
  <c r="AH249" i="1" s="1"/>
  <c r="AB249" i="1" s="1"/>
  <c r="AC249" i="1" s="1"/>
  <c r="L249" i="1"/>
  <c r="Q249" i="1"/>
  <c r="P249" i="1" l="1"/>
  <c r="W250" i="1" s="1"/>
  <c r="N249" i="1"/>
  <c r="O249" i="1" l="1"/>
  <c r="G250" i="1" s="1"/>
  <c r="AA249" i="1"/>
  <c r="U249" i="1"/>
  <c r="V250" i="1" s="1"/>
  <c r="R249" i="1"/>
  <c r="S250" i="1" s="1"/>
  <c r="J250" i="1"/>
  <c r="K250" i="1"/>
  <c r="AF250" i="1"/>
  <c r="M250" i="1" l="1"/>
  <c r="L250" i="1" s="1"/>
  <c r="X249" i="1"/>
  <c r="Z249" i="1" s="1"/>
  <c r="H250" i="1"/>
  <c r="I250" i="1"/>
  <c r="AG250" i="1"/>
  <c r="Y250" i="1"/>
  <c r="T250" i="1"/>
  <c r="Q250" i="1" l="1"/>
  <c r="P250" i="1" s="1"/>
  <c r="W251" i="1" s="1"/>
  <c r="AD250" i="1"/>
  <c r="AE250" i="1"/>
  <c r="AH250" i="1" s="1"/>
  <c r="AB250" i="1" s="1"/>
  <c r="AC250" i="1" s="1"/>
  <c r="N250" i="1" l="1"/>
  <c r="O250" i="1" s="1"/>
  <c r="G251" i="1" s="1"/>
  <c r="J251" i="1"/>
  <c r="K251" i="1"/>
  <c r="AF251" i="1"/>
  <c r="AA250" i="1" l="1"/>
  <c r="R250" i="1"/>
  <c r="S251" i="1" s="1"/>
  <c r="T251" i="1" s="1"/>
  <c r="U250" i="1"/>
  <c r="V251" i="1" s="1"/>
  <c r="I251" i="1"/>
  <c r="H251" i="1"/>
  <c r="AG251" i="1"/>
  <c r="M251" i="1"/>
  <c r="AD251" i="1" s="1"/>
  <c r="Y251" i="1" l="1"/>
  <c r="AE251" i="1" s="1"/>
  <c r="AH251" i="1" s="1"/>
  <c r="AB251" i="1" s="1"/>
  <c r="AC251" i="1" s="1"/>
  <c r="X250" i="1"/>
  <c r="Z250" i="1" s="1"/>
  <c r="Q251" i="1"/>
  <c r="L251" i="1"/>
  <c r="P251" i="1" l="1"/>
  <c r="W252" i="1" s="1"/>
  <c r="N251" i="1"/>
  <c r="O251" i="1" l="1"/>
  <c r="G252" i="1" s="1"/>
  <c r="AA251" i="1"/>
  <c r="U251" i="1"/>
  <c r="V252" i="1" s="1"/>
  <c r="R251" i="1"/>
  <c r="S252" i="1" s="1"/>
  <c r="J252" i="1"/>
  <c r="K252" i="1"/>
  <c r="AF252" i="1"/>
  <c r="H252" i="1" l="1"/>
  <c r="I252" i="1"/>
  <c r="AG252" i="1"/>
  <c r="X251" i="1"/>
  <c r="Z251" i="1" s="1"/>
  <c r="M252" i="1"/>
  <c r="AD252" i="1" s="1"/>
  <c r="Y252" i="1"/>
  <c r="T252" i="1"/>
  <c r="AE252" i="1" l="1"/>
  <c r="AH252" i="1" s="1"/>
  <c r="AB252" i="1" s="1"/>
  <c r="AC252" i="1" s="1"/>
  <c r="L252" i="1"/>
  <c r="Q252" i="1"/>
  <c r="P252" i="1" l="1"/>
  <c r="W253" i="1" s="1"/>
  <c r="N252" i="1"/>
  <c r="O252" i="1" l="1"/>
  <c r="G253" i="1" s="1"/>
  <c r="AA252" i="1"/>
  <c r="U252" i="1"/>
  <c r="V253" i="1" s="1"/>
  <c r="R252" i="1"/>
  <c r="S253" i="1" s="1"/>
  <c r="K253" i="1"/>
  <c r="J253" i="1"/>
  <c r="AF253" i="1"/>
  <c r="M253" i="1" l="1"/>
  <c r="AD253" i="1" s="1"/>
  <c r="X252" i="1"/>
  <c r="Z252" i="1" s="1"/>
  <c r="H253" i="1"/>
  <c r="I253" i="1"/>
  <c r="AG253" i="1"/>
  <c r="Y253" i="1"/>
  <c r="T253" i="1"/>
  <c r="AE253" i="1" l="1"/>
  <c r="AH253" i="1" s="1"/>
  <c r="AB253" i="1" s="1"/>
  <c r="AC253" i="1" s="1"/>
  <c r="L253" i="1"/>
  <c r="Q253" i="1"/>
  <c r="P253" i="1" l="1"/>
  <c r="W254" i="1" s="1"/>
  <c r="N253" i="1"/>
  <c r="O253" i="1" l="1"/>
  <c r="G254" i="1" s="1"/>
  <c r="AA253" i="1"/>
  <c r="U253" i="1"/>
  <c r="V254" i="1" s="1"/>
  <c r="R253" i="1"/>
  <c r="S254" i="1" s="1"/>
  <c r="J254" i="1"/>
  <c r="K254" i="1"/>
  <c r="AF254" i="1"/>
  <c r="M254" i="1" l="1"/>
  <c r="X253" i="1"/>
  <c r="Z253" i="1" s="1"/>
  <c r="H254" i="1"/>
  <c r="I254" i="1"/>
  <c r="AG254" i="1"/>
  <c r="Y254" i="1"/>
  <c r="T254" i="1"/>
  <c r="L254" i="1" l="1"/>
  <c r="AD254" i="1"/>
  <c r="AE254" i="1"/>
  <c r="AH254" i="1" s="1"/>
  <c r="AB254" i="1" s="1"/>
  <c r="AC254" i="1" s="1"/>
  <c r="Q254" i="1"/>
  <c r="P254" i="1" s="1"/>
  <c r="W255" i="1" s="1"/>
  <c r="N254" i="1" l="1"/>
  <c r="AA254" i="1" s="1"/>
  <c r="J255" i="1"/>
  <c r="K255" i="1"/>
  <c r="AF255" i="1"/>
  <c r="R254" i="1" l="1"/>
  <c r="S255" i="1" s="1"/>
  <c r="T255" i="1" s="1"/>
  <c r="U254" i="1"/>
  <c r="V255" i="1" s="1"/>
  <c r="O254" i="1"/>
  <c r="G255" i="1" s="1"/>
  <c r="I255" i="1" s="1"/>
  <c r="M255" i="1"/>
  <c r="AG255" i="1"/>
  <c r="Y255" i="1" l="1"/>
  <c r="AE255" i="1" s="1"/>
  <c r="AH255" i="1" s="1"/>
  <c r="AB255" i="1" s="1"/>
  <c r="AC255" i="1" s="1"/>
  <c r="X254" i="1"/>
  <c r="Z254" i="1" s="1"/>
  <c r="H255" i="1"/>
  <c r="Q255" i="1"/>
  <c r="P255" i="1" s="1"/>
  <c r="W256" i="1" s="1"/>
  <c r="AD255" i="1"/>
  <c r="L255" i="1"/>
  <c r="N255" i="1" l="1"/>
  <c r="O255" i="1" s="1"/>
  <c r="G256" i="1" s="1"/>
  <c r="J256" i="1"/>
  <c r="K256" i="1"/>
  <c r="AF256" i="1"/>
  <c r="R255" i="1" l="1"/>
  <c r="S256" i="1" s="1"/>
  <c r="T256" i="1" s="1"/>
  <c r="U255" i="1"/>
  <c r="V256" i="1" s="1"/>
  <c r="AA255" i="1"/>
  <c r="M256" i="1"/>
  <c r="H256" i="1"/>
  <c r="I256" i="1"/>
  <c r="AG256" i="1"/>
  <c r="Y256" i="1" l="1"/>
  <c r="AE256" i="1" s="1"/>
  <c r="AH256" i="1" s="1"/>
  <c r="AB256" i="1" s="1"/>
  <c r="AC256" i="1" s="1"/>
  <c r="X255" i="1"/>
  <c r="Z255" i="1" s="1"/>
  <c r="L256" i="1"/>
  <c r="AD256" i="1"/>
  <c r="Q256" i="1"/>
  <c r="P256" i="1" s="1"/>
  <c r="W257" i="1" s="1"/>
  <c r="N256" i="1" l="1"/>
  <c r="O256" i="1" s="1"/>
  <c r="G257" i="1" s="1"/>
  <c r="K257" i="1"/>
  <c r="J257" i="1"/>
  <c r="AF257" i="1"/>
  <c r="R256" i="1" l="1"/>
  <c r="S257" i="1" s="1"/>
  <c r="T257" i="1" s="1"/>
  <c r="U256" i="1"/>
  <c r="V257" i="1" s="1"/>
  <c r="AA256" i="1"/>
  <c r="M257" i="1"/>
  <c r="AD257" i="1" s="1"/>
  <c r="AG257" i="1"/>
  <c r="H257" i="1"/>
  <c r="I257" i="1"/>
  <c r="Y257" i="1" l="1"/>
  <c r="AE257" i="1" s="1"/>
  <c r="AH257" i="1" s="1"/>
  <c r="AB257" i="1" s="1"/>
  <c r="AC257" i="1" s="1"/>
  <c r="X256" i="1"/>
  <c r="Z256" i="1" s="1"/>
  <c r="L257" i="1"/>
  <c r="Q257" i="1"/>
  <c r="P257" i="1" l="1"/>
  <c r="W258" i="1" s="1"/>
  <c r="N257" i="1"/>
  <c r="O257" i="1" l="1"/>
  <c r="G258" i="1" s="1"/>
  <c r="AA257" i="1"/>
  <c r="U257" i="1"/>
  <c r="V258" i="1" s="1"/>
  <c r="R257" i="1"/>
  <c r="S258" i="1" s="1"/>
  <c r="J258" i="1"/>
  <c r="K258" i="1"/>
  <c r="AF258" i="1"/>
  <c r="H258" i="1" l="1"/>
  <c r="I258" i="1"/>
  <c r="Y258" i="1"/>
  <c r="T258" i="1"/>
  <c r="AG258" i="1"/>
  <c r="M258" i="1"/>
  <c r="AD258" i="1" s="1"/>
  <c r="X257" i="1"/>
  <c r="Z257" i="1" s="1"/>
  <c r="AE258" i="1" l="1"/>
  <c r="AH258" i="1" s="1"/>
  <c r="AB258" i="1" s="1"/>
  <c r="AC258" i="1" s="1"/>
  <c r="L258" i="1"/>
  <c r="Q258" i="1"/>
  <c r="P258" i="1" l="1"/>
  <c r="W259" i="1" s="1"/>
  <c r="N258" i="1"/>
  <c r="AA258" i="1" l="1"/>
  <c r="O258" i="1"/>
  <c r="G259" i="1" s="1"/>
  <c r="U258" i="1"/>
  <c r="V259" i="1" s="1"/>
  <c r="R258" i="1"/>
  <c r="S259" i="1" s="1"/>
  <c r="J259" i="1"/>
  <c r="K259" i="1"/>
  <c r="AF259" i="1"/>
  <c r="M259" i="1" l="1"/>
  <c r="I259" i="1"/>
  <c r="H259" i="1"/>
  <c r="AG259" i="1"/>
  <c r="Y259" i="1"/>
  <c r="T259" i="1"/>
  <c r="X258" i="1"/>
  <c r="Z258" i="1" s="1"/>
  <c r="Q259" i="1" l="1"/>
  <c r="P259" i="1" s="1"/>
  <c r="W260" i="1" s="1"/>
  <c r="AD259" i="1"/>
  <c r="L259" i="1"/>
  <c r="AE259" i="1"/>
  <c r="AH259" i="1" s="1"/>
  <c r="AB259" i="1" s="1"/>
  <c r="AC259" i="1" s="1"/>
  <c r="N259" i="1" l="1"/>
  <c r="O259" i="1" s="1"/>
  <c r="G260" i="1" s="1"/>
  <c r="J260" i="1"/>
  <c r="K260" i="1"/>
  <c r="AF260" i="1"/>
  <c r="R259" i="1" l="1"/>
  <c r="S260" i="1" s="1"/>
  <c r="U259" i="1"/>
  <c r="V260" i="1" s="1"/>
  <c r="AA259" i="1"/>
  <c r="M260" i="1"/>
  <c r="AG260" i="1"/>
  <c r="H260" i="1"/>
  <c r="I260" i="1"/>
  <c r="X259" i="1" l="1"/>
  <c r="Z259" i="1" s="1"/>
  <c r="Y260" i="1"/>
  <c r="AE260" i="1" s="1"/>
  <c r="AH260" i="1" s="1"/>
  <c r="AB260" i="1" s="1"/>
  <c r="AC260" i="1" s="1"/>
  <c r="T260" i="1"/>
  <c r="L260" i="1"/>
  <c r="AD260" i="1"/>
  <c r="Q260" i="1"/>
  <c r="P260" i="1" s="1"/>
  <c r="W261" i="1" s="1"/>
  <c r="N260" i="1" l="1"/>
  <c r="O260" i="1" s="1"/>
  <c r="G261" i="1" s="1"/>
  <c r="K261" i="1"/>
  <c r="J261" i="1"/>
  <c r="AF261" i="1"/>
  <c r="R260" i="1" l="1"/>
  <c r="S261" i="1" s="1"/>
  <c r="U260" i="1"/>
  <c r="V261" i="1" s="1"/>
  <c r="AA260" i="1"/>
  <c r="AG261" i="1"/>
  <c r="M261" i="1"/>
  <c r="AD261" i="1" s="1"/>
  <c r="H261" i="1"/>
  <c r="I261" i="1"/>
  <c r="Y261" i="1" l="1"/>
  <c r="AE261" i="1" s="1"/>
  <c r="AH261" i="1" s="1"/>
  <c r="AB261" i="1" s="1"/>
  <c r="AC261" i="1" s="1"/>
  <c r="T261" i="1"/>
  <c r="X260" i="1"/>
  <c r="Z260" i="1" s="1"/>
  <c r="L261" i="1"/>
  <c r="Q261" i="1"/>
  <c r="P261" i="1" l="1"/>
  <c r="W262" i="1" s="1"/>
  <c r="N261" i="1"/>
  <c r="O261" i="1" l="1"/>
  <c r="G262" i="1" s="1"/>
  <c r="AA261" i="1"/>
  <c r="U261" i="1"/>
  <c r="V262" i="1" s="1"/>
  <c r="R261" i="1"/>
  <c r="S262" i="1" s="1"/>
  <c r="J262" i="1"/>
  <c r="K262" i="1"/>
  <c r="AF262" i="1"/>
  <c r="M262" i="1" l="1"/>
  <c r="X261" i="1"/>
  <c r="Z261" i="1" s="1"/>
  <c r="H262" i="1"/>
  <c r="I262" i="1"/>
  <c r="AG262" i="1"/>
  <c r="Y262" i="1"/>
  <c r="T262" i="1"/>
  <c r="L262" i="1" l="1"/>
  <c r="AD262" i="1"/>
  <c r="AE262" i="1"/>
  <c r="AH262" i="1" s="1"/>
  <c r="AB262" i="1" s="1"/>
  <c r="AC262" i="1" s="1"/>
  <c r="Q262" i="1"/>
  <c r="P262" i="1" s="1"/>
  <c r="W263" i="1" s="1"/>
  <c r="N262" i="1" l="1"/>
  <c r="AA262" i="1" s="1"/>
  <c r="J263" i="1"/>
  <c r="K263" i="1"/>
  <c r="AF263" i="1"/>
  <c r="O262" i="1" l="1"/>
  <c r="G263" i="1" s="1"/>
  <c r="H263" i="1" s="1"/>
  <c r="R262" i="1"/>
  <c r="S263" i="1" s="1"/>
  <c r="T263" i="1" s="1"/>
  <c r="U262" i="1"/>
  <c r="V263" i="1" s="1"/>
  <c r="AG263" i="1"/>
  <c r="M263" i="1"/>
  <c r="AD263" i="1" s="1"/>
  <c r="I263" i="1" l="1"/>
  <c r="X262" i="1"/>
  <c r="Z262" i="1" s="1"/>
  <c r="Y263" i="1"/>
  <c r="AE263" i="1" s="1"/>
  <c r="AH263" i="1" s="1"/>
  <c r="AB263" i="1" s="1"/>
  <c r="AC263" i="1" s="1"/>
  <c r="Q263" i="1"/>
  <c r="L263" i="1"/>
  <c r="P263" i="1" l="1"/>
  <c r="W264" i="1" s="1"/>
  <c r="N263" i="1"/>
  <c r="O263" i="1" l="1"/>
  <c r="G264" i="1" s="1"/>
  <c r="AA263" i="1"/>
  <c r="U263" i="1"/>
  <c r="V264" i="1" s="1"/>
  <c r="R263" i="1"/>
  <c r="S264" i="1" s="1"/>
  <c r="J264" i="1"/>
  <c r="K264" i="1"/>
  <c r="AF264" i="1"/>
  <c r="M264" i="1" l="1"/>
  <c r="X263" i="1"/>
  <c r="Z263" i="1" s="1"/>
  <c r="H264" i="1"/>
  <c r="I264" i="1"/>
  <c r="AG264" i="1"/>
  <c r="Y264" i="1"/>
  <c r="T264" i="1"/>
  <c r="Q264" i="1" l="1"/>
  <c r="P264" i="1" s="1"/>
  <c r="W265" i="1" s="1"/>
  <c r="AD264" i="1"/>
  <c r="L264" i="1"/>
  <c r="AE264" i="1"/>
  <c r="AH264" i="1" s="1"/>
  <c r="AB264" i="1" s="1"/>
  <c r="AC264" i="1" s="1"/>
  <c r="N264" i="1" l="1"/>
  <c r="AA264" i="1" s="1"/>
  <c r="K265" i="1"/>
  <c r="J265" i="1"/>
  <c r="AF265" i="1"/>
  <c r="O264" i="1" l="1"/>
  <c r="G265" i="1" s="1"/>
  <c r="H265" i="1" s="1"/>
  <c r="R264" i="1"/>
  <c r="S265" i="1" s="1"/>
  <c r="T265" i="1" s="1"/>
  <c r="U264" i="1"/>
  <c r="V265" i="1" s="1"/>
  <c r="AG265" i="1"/>
  <c r="M265" i="1"/>
  <c r="AD265" i="1" s="1"/>
  <c r="Y265" i="1" l="1"/>
  <c r="AE265" i="1" s="1"/>
  <c r="AH265" i="1" s="1"/>
  <c r="AB265" i="1" s="1"/>
  <c r="AC265" i="1" s="1"/>
  <c r="X264" i="1"/>
  <c r="Z264" i="1" s="1"/>
  <c r="I265" i="1"/>
  <c r="L265" i="1"/>
  <c r="Q265" i="1"/>
  <c r="P265" i="1" l="1"/>
  <c r="W266" i="1" s="1"/>
  <c r="N265" i="1"/>
  <c r="O265" i="1" l="1"/>
  <c r="G266" i="1" s="1"/>
  <c r="AA265" i="1"/>
  <c r="U265" i="1"/>
  <c r="V266" i="1" s="1"/>
  <c r="R265" i="1"/>
  <c r="S266" i="1" s="1"/>
  <c r="J266" i="1"/>
  <c r="K266" i="1"/>
  <c r="AF266" i="1"/>
  <c r="M266" i="1" l="1"/>
  <c r="X265" i="1"/>
  <c r="Z265" i="1" s="1"/>
  <c r="H266" i="1"/>
  <c r="I266" i="1"/>
  <c r="AG266" i="1"/>
  <c r="Y266" i="1"/>
  <c r="T266" i="1"/>
  <c r="L266" i="1" l="1"/>
  <c r="AD266" i="1"/>
  <c r="Q266" i="1"/>
  <c r="P266" i="1" s="1"/>
  <c r="W267" i="1" s="1"/>
  <c r="AE266" i="1"/>
  <c r="AH266" i="1" s="1"/>
  <c r="AB266" i="1" s="1"/>
  <c r="AC266" i="1" s="1"/>
  <c r="N266" i="1" l="1"/>
  <c r="AA266" i="1" s="1"/>
  <c r="J267" i="1"/>
  <c r="K267" i="1"/>
  <c r="AF267" i="1"/>
  <c r="R266" i="1" l="1"/>
  <c r="S267" i="1" s="1"/>
  <c r="U266" i="1"/>
  <c r="V267" i="1" s="1"/>
  <c r="O266" i="1"/>
  <c r="G267" i="1" s="1"/>
  <c r="I267" i="1" s="1"/>
  <c r="M267" i="1"/>
  <c r="AD267" i="1" s="1"/>
  <c r="AG267" i="1"/>
  <c r="Y267" i="1" l="1"/>
  <c r="AE267" i="1" s="1"/>
  <c r="AH267" i="1" s="1"/>
  <c r="AB267" i="1" s="1"/>
  <c r="AC267" i="1" s="1"/>
  <c r="T267" i="1"/>
  <c r="H267" i="1"/>
  <c r="X266" i="1"/>
  <c r="Z266" i="1" s="1"/>
  <c r="Q267" i="1"/>
  <c r="L267" i="1"/>
  <c r="P267" i="1" l="1"/>
  <c r="W268" i="1" s="1"/>
  <c r="N267" i="1"/>
  <c r="O267" i="1" l="1"/>
  <c r="G268" i="1" s="1"/>
  <c r="AA267" i="1"/>
  <c r="U267" i="1"/>
  <c r="V268" i="1" s="1"/>
  <c r="R267" i="1"/>
  <c r="S268" i="1" s="1"/>
  <c r="J268" i="1"/>
  <c r="K268" i="1"/>
  <c r="AF268" i="1"/>
  <c r="M268" i="1" l="1"/>
  <c r="X267" i="1"/>
  <c r="Z267" i="1" s="1"/>
  <c r="H268" i="1"/>
  <c r="I268" i="1"/>
  <c r="AG268" i="1"/>
  <c r="Y268" i="1"/>
  <c r="T268" i="1"/>
  <c r="L268" i="1" l="1"/>
  <c r="AD268" i="1"/>
  <c r="AE268" i="1"/>
  <c r="AH268" i="1" s="1"/>
  <c r="AB268" i="1" s="1"/>
  <c r="AC268" i="1" s="1"/>
  <c r="Q268" i="1"/>
  <c r="P268" i="1" s="1"/>
  <c r="W269" i="1" s="1"/>
  <c r="N268" i="1" l="1"/>
  <c r="O268" i="1" s="1"/>
  <c r="G269" i="1" s="1"/>
  <c r="K269" i="1"/>
  <c r="J269" i="1"/>
  <c r="AF269" i="1"/>
  <c r="R268" i="1" l="1"/>
  <c r="S269" i="1" s="1"/>
  <c r="T269" i="1" s="1"/>
  <c r="U268" i="1"/>
  <c r="V269" i="1" s="1"/>
  <c r="AA268" i="1"/>
  <c r="AG269" i="1"/>
  <c r="M269" i="1"/>
  <c r="AD269" i="1" s="1"/>
  <c r="H269" i="1"/>
  <c r="I269" i="1"/>
  <c r="Y269" i="1" l="1"/>
  <c r="AE269" i="1" s="1"/>
  <c r="AH269" i="1" s="1"/>
  <c r="AB269" i="1" s="1"/>
  <c r="AC269" i="1" s="1"/>
  <c r="X268" i="1"/>
  <c r="Z268" i="1" s="1"/>
  <c r="L269" i="1"/>
  <c r="Q269" i="1"/>
  <c r="P269" i="1" l="1"/>
  <c r="W270" i="1" s="1"/>
  <c r="N269" i="1"/>
  <c r="O269" i="1" l="1"/>
  <c r="G270" i="1" s="1"/>
  <c r="AA269" i="1"/>
  <c r="U269" i="1"/>
  <c r="V270" i="1" s="1"/>
  <c r="R269" i="1"/>
  <c r="S270" i="1" s="1"/>
  <c r="J270" i="1"/>
  <c r="K270" i="1"/>
  <c r="AF270" i="1"/>
  <c r="M270" i="1" l="1"/>
  <c r="X269" i="1"/>
  <c r="Z269" i="1" s="1"/>
  <c r="H270" i="1"/>
  <c r="I270" i="1"/>
  <c r="AG270" i="1"/>
  <c r="Y270" i="1"/>
  <c r="T270" i="1"/>
  <c r="Q270" i="1" l="1"/>
  <c r="N270" i="1" s="1"/>
  <c r="AD270" i="1"/>
  <c r="L270" i="1"/>
  <c r="AE270" i="1"/>
  <c r="AH270" i="1" s="1"/>
  <c r="AB270" i="1" s="1"/>
  <c r="AC270" i="1" s="1"/>
  <c r="P270" i="1" l="1"/>
  <c r="W271" i="1" s="1"/>
  <c r="J271" i="1" s="1"/>
  <c r="AA270" i="1"/>
  <c r="O270" i="1"/>
  <c r="G271" i="1" s="1"/>
  <c r="U270" i="1"/>
  <c r="V271" i="1" s="1"/>
  <c r="R270" i="1"/>
  <c r="S271" i="1" s="1"/>
  <c r="AF271" i="1" l="1"/>
  <c r="AG271" i="1" s="1"/>
  <c r="K271" i="1"/>
  <c r="I271" i="1"/>
  <c r="H271" i="1"/>
  <c r="Y271" i="1"/>
  <c r="T271" i="1"/>
  <c r="X270" i="1"/>
  <c r="Z270" i="1" s="1"/>
  <c r="M271" i="1" l="1"/>
  <c r="AD271" i="1" s="1"/>
  <c r="AE271" i="1"/>
  <c r="AH271" i="1" s="1"/>
  <c r="L271" i="1" l="1"/>
  <c r="Q271" i="1"/>
  <c r="N271" i="1" s="1"/>
  <c r="AB271" i="1"/>
  <c r="AC271" i="1" s="1"/>
  <c r="P271" i="1" l="1"/>
  <c r="W272" i="1" s="1"/>
  <c r="K272" i="1" s="1"/>
  <c r="O271" i="1"/>
  <c r="G272" i="1" s="1"/>
  <c r="AA271" i="1"/>
  <c r="U271" i="1"/>
  <c r="V272" i="1" s="1"/>
  <c r="R271" i="1"/>
  <c r="S272" i="1" s="1"/>
  <c r="J272" i="1" l="1"/>
  <c r="AF272" i="1"/>
  <c r="M272" i="1" s="1"/>
  <c r="X271" i="1"/>
  <c r="Z271" i="1" s="1"/>
  <c r="H272" i="1"/>
  <c r="I272" i="1"/>
  <c r="Y272" i="1"/>
  <c r="T272" i="1"/>
  <c r="AG272" i="1" l="1"/>
  <c r="AE272" i="1" s="1"/>
  <c r="AH272" i="1" s="1"/>
  <c r="AB272" i="1" s="1"/>
  <c r="AC272" i="1" s="1"/>
  <c r="L272" i="1"/>
  <c r="AD272" i="1"/>
  <c r="Q272" i="1"/>
  <c r="P272" i="1" s="1"/>
  <c r="W273" i="1" s="1"/>
  <c r="N272" i="1" l="1"/>
  <c r="AA272" i="1" s="1"/>
  <c r="K273" i="1"/>
  <c r="J273" i="1"/>
  <c r="AF273" i="1"/>
  <c r="O272" i="1" l="1"/>
  <c r="G273" i="1" s="1"/>
  <c r="H273" i="1" s="1"/>
  <c r="R272" i="1"/>
  <c r="S273" i="1" s="1"/>
  <c r="T273" i="1" s="1"/>
  <c r="U272" i="1"/>
  <c r="V273" i="1" s="1"/>
  <c r="AG273" i="1"/>
  <c r="M273" i="1"/>
  <c r="AD273" i="1" s="1"/>
  <c r="I273" i="1" l="1"/>
  <c r="X272" i="1"/>
  <c r="Z272" i="1" s="1"/>
  <c r="Y273" i="1"/>
  <c r="AE273" i="1" s="1"/>
  <c r="AH273" i="1" s="1"/>
  <c r="AB273" i="1" s="1"/>
  <c r="AC273" i="1" s="1"/>
  <c r="L273" i="1"/>
  <c r="Q273" i="1"/>
  <c r="P273" i="1" l="1"/>
  <c r="W274" i="1" s="1"/>
  <c r="N273" i="1"/>
  <c r="O273" i="1" l="1"/>
  <c r="G274" i="1" s="1"/>
  <c r="AA273" i="1"/>
  <c r="U273" i="1"/>
  <c r="V274" i="1" s="1"/>
  <c r="R273" i="1"/>
  <c r="S274" i="1" s="1"/>
  <c r="J274" i="1"/>
  <c r="K274" i="1"/>
  <c r="AF274" i="1"/>
  <c r="M274" i="1" l="1"/>
  <c r="X273" i="1"/>
  <c r="Z273" i="1" s="1"/>
  <c r="H274" i="1"/>
  <c r="I274" i="1"/>
  <c r="AG274" i="1"/>
  <c r="Y274" i="1"/>
  <c r="T274" i="1"/>
  <c r="L274" i="1" l="1"/>
  <c r="AD274" i="1"/>
  <c r="AE274" i="1"/>
  <c r="AH274" i="1" s="1"/>
  <c r="AB274" i="1" s="1"/>
  <c r="AC274" i="1" s="1"/>
  <c r="Q274" i="1"/>
  <c r="P274" i="1" s="1"/>
  <c r="W275" i="1" s="1"/>
  <c r="N274" i="1" l="1"/>
  <c r="AA274" i="1" s="1"/>
  <c r="J275" i="1"/>
  <c r="K275" i="1"/>
  <c r="AF275" i="1"/>
  <c r="R274" i="1" l="1"/>
  <c r="S275" i="1" s="1"/>
  <c r="T275" i="1" s="1"/>
  <c r="U274" i="1"/>
  <c r="V275" i="1" s="1"/>
  <c r="O274" i="1"/>
  <c r="G275" i="1" s="1"/>
  <c r="I275" i="1" s="1"/>
  <c r="M275" i="1"/>
  <c r="AD275" i="1" s="1"/>
  <c r="AG275" i="1"/>
  <c r="Y275" i="1" l="1"/>
  <c r="AE275" i="1" s="1"/>
  <c r="AH275" i="1" s="1"/>
  <c r="AB275" i="1" s="1"/>
  <c r="AC275" i="1" s="1"/>
  <c r="X274" i="1"/>
  <c r="Z274" i="1" s="1"/>
  <c r="H275" i="1"/>
  <c r="Q275" i="1"/>
  <c r="L275" i="1"/>
  <c r="P275" i="1" l="1"/>
  <c r="W276" i="1" s="1"/>
  <c r="N275" i="1"/>
  <c r="O275" i="1" l="1"/>
  <c r="G276" i="1" s="1"/>
  <c r="AA275" i="1"/>
  <c r="U275" i="1"/>
  <c r="V276" i="1" s="1"/>
  <c r="R275" i="1"/>
  <c r="S276" i="1" s="1"/>
  <c r="J276" i="1"/>
  <c r="K276" i="1"/>
  <c r="AF276" i="1"/>
  <c r="M276" i="1" l="1"/>
  <c r="X275" i="1"/>
  <c r="Z275" i="1" s="1"/>
  <c r="H276" i="1"/>
  <c r="I276" i="1"/>
  <c r="AG276" i="1"/>
  <c r="Y276" i="1"/>
  <c r="T276" i="1"/>
  <c r="Q276" i="1" l="1"/>
  <c r="P276" i="1" s="1"/>
  <c r="W277" i="1" s="1"/>
  <c r="AD276" i="1"/>
  <c r="L276" i="1"/>
  <c r="AE276" i="1"/>
  <c r="AH276" i="1" s="1"/>
  <c r="AB276" i="1" s="1"/>
  <c r="AC276" i="1" s="1"/>
  <c r="N276" i="1" l="1"/>
  <c r="AA276" i="1" s="1"/>
  <c r="K277" i="1"/>
  <c r="J277" i="1"/>
  <c r="AF277" i="1"/>
  <c r="R276" i="1" l="1"/>
  <c r="S277" i="1" s="1"/>
  <c r="T277" i="1" s="1"/>
  <c r="O276" i="1"/>
  <c r="G277" i="1" s="1"/>
  <c r="H277" i="1" s="1"/>
  <c r="U276" i="1"/>
  <c r="V277" i="1" s="1"/>
  <c r="AG277" i="1"/>
  <c r="M277" i="1"/>
  <c r="AD277" i="1" s="1"/>
  <c r="Y277" i="1" l="1"/>
  <c r="AE277" i="1" s="1"/>
  <c r="AH277" i="1" s="1"/>
  <c r="AB277" i="1" s="1"/>
  <c r="AC277" i="1" s="1"/>
  <c r="I277" i="1"/>
  <c r="X276" i="1"/>
  <c r="Z276" i="1" s="1"/>
  <c r="L277" i="1"/>
  <c r="Q277" i="1"/>
  <c r="P277" i="1" l="1"/>
  <c r="W278" i="1" s="1"/>
  <c r="N277" i="1"/>
  <c r="O277" i="1" l="1"/>
  <c r="G278" i="1" s="1"/>
  <c r="AA277" i="1"/>
  <c r="U277" i="1"/>
  <c r="V278" i="1" s="1"/>
  <c r="R277" i="1"/>
  <c r="S278" i="1" s="1"/>
  <c r="J278" i="1"/>
  <c r="K278" i="1"/>
  <c r="AF278" i="1"/>
  <c r="M278" i="1" l="1"/>
  <c r="X277" i="1"/>
  <c r="Z277" i="1" s="1"/>
  <c r="H278" i="1"/>
  <c r="I278" i="1"/>
  <c r="AG278" i="1"/>
  <c r="Y278" i="1"/>
  <c r="T278" i="1"/>
  <c r="L278" i="1" l="1"/>
  <c r="AD278" i="1"/>
  <c r="Q278" i="1"/>
  <c r="P278" i="1" s="1"/>
  <c r="W279" i="1" s="1"/>
  <c r="AE278" i="1"/>
  <c r="AH278" i="1" s="1"/>
  <c r="AB278" i="1" s="1"/>
  <c r="AC278" i="1" s="1"/>
  <c r="N278" i="1" l="1"/>
  <c r="O278" i="1" s="1"/>
  <c r="G279" i="1" s="1"/>
  <c r="K279" i="1"/>
  <c r="J279" i="1"/>
  <c r="AF279" i="1"/>
  <c r="R278" i="1" l="1"/>
  <c r="S279" i="1" s="1"/>
  <c r="T279" i="1" s="1"/>
  <c r="U278" i="1"/>
  <c r="V279" i="1" s="1"/>
  <c r="AA278" i="1"/>
  <c r="I279" i="1"/>
  <c r="H279" i="1"/>
  <c r="M279" i="1"/>
  <c r="AD279" i="1" s="1"/>
  <c r="AG279" i="1"/>
  <c r="X278" i="1" l="1"/>
  <c r="Z278" i="1" s="1"/>
  <c r="Y279" i="1"/>
  <c r="AE279" i="1" s="1"/>
  <c r="AH279" i="1" s="1"/>
  <c r="AB279" i="1" s="1"/>
  <c r="AC279" i="1" s="1"/>
  <c r="Q279" i="1"/>
  <c r="L279" i="1"/>
  <c r="P279" i="1" l="1"/>
  <c r="W280" i="1" s="1"/>
  <c r="N279" i="1"/>
  <c r="O279" i="1" l="1"/>
  <c r="AA279" i="1"/>
  <c r="U279" i="1"/>
  <c r="V280" i="1" s="1"/>
  <c r="R279" i="1"/>
  <c r="S280" i="1" s="1"/>
  <c r="J280" i="1"/>
  <c r="K280" i="1"/>
  <c r="AF280" i="1"/>
  <c r="AG280" i="1" l="1"/>
  <c r="X279" i="1"/>
  <c r="Z279" i="1" s="1"/>
  <c r="Y280" i="1"/>
  <c r="T280" i="1"/>
  <c r="M280" i="1"/>
  <c r="AD280" i="1" s="1"/>
  <c r="G280" i="1"/>
  <c r="AE280" i="1" l="1"/>
  <c r="AH280" i="1" s="1"/>
  <c r="AB280" i="1" s="1"/>
  <c r="AC280" i="1" s="1"/>
  <c r="L280" i="1"/>
  <c r="Q280" i="1"/>
  <c r="H280" i="1"/>
  <c r="I280" i="1"/>
  <c r="P280" i="1" l="1"/>
  <c r="W281" i="1" s="1"/>
  <c r="N280" i="1"/>
  <c r="AA280" i="1" l="1"/>
  <c r="O280" i="1"/>
  <c r="G281" i="1" s="1"/>
  <c r="U280" i="1"/>
  <c r="V281" i="1" s="1"/>
  <c r="R280" i="1"/>
  <c r="S281" i="1" s="1"/>
  <c r="K281" i="1"/>
  <c r="J281" i="1"/>
  <c r="AF281" i="1"/>
  <c r="I281" i="1" l="1"/>
  <c r="H281" i="1"/>
  <c r="M281" i="1"/>
  <c r="AD281" i="1" s="1"/>
  <c r="AG281" i="1"/>
  <c r="Y281" i="1"/>
  <c r="T281" i="1"/>
  <c r="X280" i="1"/>
  <c r="Z280" i="1" s="1"/>
  <c r="AE281" i="1" l="1"/>
  <c r="AH281" i="1" s="1"/>
  <c r="AB281" i="1" s="1"/>
  <c r="AC281" i="1" s="1"/>
  <c r="Q281" i="1"/>
  <c r="L281" i="1"/>
  <c r="P281" i="1" l="1"/>
  <c r="W282" i="1" s="1"/>
  <c r="N281" i="1"/>
  <c r="O281" i="1" l="1"/>
  <c r="G282" i="1" s="1"/>
  <c r="AA281" i="1"/>
  <c r="U281" i="1"/>
  <c r="V282" i="1" s="1"/>
  <c r="R281" i="1"/>
  <c r="S282" i="1" s="1"/>
  <c r="J282" i="1"/>
  <c r="K282" i="1"/>
  <c r="AF282" i="1"/>
  <c r="M282" i="1" l="1"/>
  <c r="X281" i="1"/>
  <c r="Z281" i="1" s="1"/>
  <c r="H282" i="1"/>
  <c r="I282" i="1"/>
  <c r="AG282" i="1"/>
  <c r="Y282" i="1"/>
  <c r="T282" i="1"/>
  <c r="L282" i="1" l="1"/>
  <c r="AD282" i="1"/>
  <c r="Q282" i="1"/>
  <c r="P282" i="1" s="1"/>
  <c r="W283" i="1" s="1"/>
  <c r="AE282" i="1"/>
  <c r="AH282" i="1" s="1"/>
  <c r="AB282" i="1" s="1"/>
  <c r="AC282" i="1" s="1"/>
  <c r="N282" i="1" l="1"/>
  <c r="O282" i="1" s="1"/>
  <c r="G283" i="1" s="1"/>
  <c r="K283" i="1"/>
  <c r="J283" i="1"/>
  <c r="AF283" i="1"/>
  <c r="R282" i="1" l="1"/>
  <c r="S283" i="1" s="1"/>
  <c r="T283" i="1" s="1"/>
  <c r="U282" i="1"/>
  <c r="V283" i="1" s="1"/>
  <c r="AA282" i="1"/>
  <c r="AG283" i="1"/>
  <c r="M283" i="1"/>
  <c r="AD283" i="1" s="1"/>
  <c r="I283" i="1"/>
  <c r="H283" i="1"/>
  <c r="X282" i="1" l="1"/>
  <c r="Z282" i="1" s="1"/>
  <c r="Y283" i="1"/>
  <c r="AE283" i="1" s="1"/>
  <c r="AH283" i="1" s="1"/>
  <c r="AB283" i="1" s="1"/>
  <c r="AC283" i="1" s="1"/>
  <c r="Q283" i="1"/>
  <c r="L283" i="1"/>
  <c r="P283" i="1" l="1"/>
  <c r="W284" i="1" s="1"/>
  <c r="N283" i="1"/>
  <c r="O283" i="1" l="1"/>
  <c r="G284" i="1" s="1"/>
  <c r="AA283" i="1"/>
  <c r="U283" i="1"/>
  <c r="V284" i="1" s="1"/>
  <c r="R283" i="1"/>
  <c r="S284" i="1" s="1"/>
  <c r="J284" i="1"/>
  <c r="K284" i="1"/>
  <c r="AF284" i="1"/>
  <c r="M284" i="1" l="1"/>
  <c r="X283" i="1"/>
  <c r="Z283" i="1" s="1"/>
  <c r="H284" i="1"/>
  <c r="I284" i="1"/>
  <c r="AG284" i="1"/>
  <c r="Y284" i="1"/>
  <c r="T284" i="1"/>
  <c r="L284" i="1" l="1"/>
  <c r="AD284" i="1"/>
  <c r="Q284" i="1"/>
  <c r="P284" i="1" s="1"/>
  <c r="W285" i="1" s="1"/>
  <c r="AE284" i="1"/>
  <c r="AH284" i="1" s="1"/>
  <c r="AB284" i="1" s="1"/>
  <c r="AC284" i="1" s="1"/>
  <c r="N284" i="1" l="1"/>
  <c r="O284" i="1" s="1"/>
  <c r="G285" i="1" s="1"/>
  <c r="K285" i="1"/>
  <c r="J285" i="1"/>
  <c r="AF285" i="1"/>
  <c r="R284" i="1" l="1"/>
  <c r="S285" i="1" s="1"/>
  <c r="T285" i="1" s="1"/>
  <c r="U284" i="1"/>
  <c r="V285" i="1" s="1"/>
  <c r="AA284" i="1"/>
  <c r="AG285" i="1"/>
  <c r="M285" i="1"/>
  <c r="AD285" i="1" s="1"/>
  <c r="I285" i="1"/>
  <c r="H285" i="1"/>
  <c r="X284" i="1" l="1"/>
  <c r="Z284" i="1" s="1"/>
  <c r="Y285" i="1"/>
  <c r="AE285" i="1" s="1"/>
  <c r="AH285" i="1" s="1"/>
  <c r="AB285" i="1" s="1"/>
  <c r="AC285" i="1" s="1"/>
  <c r="Q285" i="1"/>
  <c r="L285" i="1"/>
  <c r="P285" i="1" l="1"/>
  <c r="W286" i="1" s="1"/>
  <c r="N285" i="1"/>
  <c r="O285" i="1" l="1"/>
  <c r="G286" i="1" s="1"/>
  <c r="AA285" i="1"/>
  <c r="U285" i="1"/>
  <c r="V286" i="1" s="1"/>
  <c r="R285" i="1"/>
  <c r="S286" i="1" s="1"/>
  <c r="J286" i="1"/>
  <c r="K286" i="1"/>
  <c r="AF286" i="1"/>
  <c r="H286" i="1" l="1"/>
  <c r="I286" i="1"/>
  <c r="AG286" i="1"/>
  <c r="Y286" i="1"/>
  <c r="T286" i="1"/>
  <c r="X285" i="1"/>
  <c r="Z285" i="1" s="1"/>
  <c r="M286" i="1"/>
  <c r="AD286" i="1" s="1"/>
  <c r="AE286" i="1" l="1"/>
  <c r="AH286" i="1" s="1"/>
  <c r="AB286" i="1" s="1"/>
  <c r="AC286" i="1" s="1"/>
  <c r="L286" i="1"/>
  <c r="Q286" i="1"/>
  <c r="P286" i="1" l="1"/>
  <c r="W287" i="1" s="1"/>
  <c r="N286" i="1"/>
  <c r="AA286" i="1" l="1"/>
  <c r="O286" i="1"/>
  <c r="G287" i="1" s="1"/>
  <c r="U286" i="1"/>
  <c r="V287" i="1" s="1"/>
  <c r="R286" i="1"/>
  <c r="S287" i="1" s="1"/>
  <c r="K287" i="1"/>
  <c r="J287" i="1"/>
  <c r="AF287" i="1"/>
  <c r="M287" i="1" l="1"/>
  <c r="I287" i="1"/>
  <c r="H287" i="1"/>
  <c r="AG287" i="1"/>
  <c r="Y287" i="1"/>
  <c r="T287" i="1"/>
  <c r="X286" i="1"/>
  <c r="Z286" i="1" s="1"/>
  <c r="Q287" i="1" l="1"/>
  <c r="P287" i="1" s="1"/>
  <c r="W288" i="1" s="1"/>
  <c r="AD287" i="1"/>
  <c r="L287" i="1"/>
  <c r="AE287" i="1"/>
  <c r="AH287" i="1" s="1"/>
  <c r="AB287" i="1" s="1"/>
  <c r="AC287" i="1" s="1"/>
  <c r="N287" i="1" l="1"/>
  <c r="O287" i="1" s="1"/>
  <c r="G288" i="1" s="1"/>
  <c r="J288" i="1"/>
  <c r="K288" i="1"/>
  <c r="AF288" i="1"/>
  <c r="R287" i="1" l="1"/>
  <c r="S288" i="1" s="1"/>
  <c r="T288" i="1" s="1"/>
  <c r="U287" i="1"/>
  <c r="V288" i="1" s="1"/>
  <c r="AA287" i="1"/>
  <c r="M288" i="1"/>
  <c r="AD288" i="1" s="1"/>
  <c r="AG288" i="1"/>
  <c r="H288" i="1"/>
  <c r="I288" i="1"/>
  <c r="Y288" i="1" l="1"/>
  <c r="AE288" i="1" s="1"/>
  <c r="AH288" i="1" s="1"/>
  <c r="AB288" i="1" s="1"/>
  <c r="AC288" i="1" s="1"/>
  <c r="X287" i="1"/>
  <c r="Z287" i="1" s="1"/>
  <c r="L288" i="1"/>
  <c r="Q288" i="1"/>
  <c r="P288" i="1" l="1"/>
  <c r="W289" i="1" s="1"/>
  <c r="N288" i="1"/>
  <c r="AA288" i="1" l="1"/>
  <c r="O288" i="1"/>
  <c r="G289" i="1" s="1"/>
  <c r="U288" i="1"/>
  <c r="V289" i="1" s="1"/>
  <c r="R288" i="1"/>
  <c r="S289" i="1" s="1"/>
  <c r="K289" i="1"/>
  <c r="J289" i="1"/>
  <c r="AF289" i="1"/>
  <c r="I289" i="1" l="1"/>
  <c r="H289" i="1"/>
  <c r="M289" i="1"/>
  <c r="Y289" i="1"/>
  <c r="T289" i="1"/>
  <c r="X288" i="1"/>
  <c r="Z288" i="1" s="1"/>
  <c r="AG289" i="1"/>
  <c r="Q289" i="1" l="1"/>
  <c r="N289" i="1" s="1"/>
  <c r="AD289" i="1"/>
  <c r="L289" i="1"/>
  <c r="AE289" i="1"/>
  <c r="AH289" i="1" s="1"/>
  <c r="AB289" i="1" s="1"/>
  <c r="AC289" i="1" s="1"/>
  <c r="P289" i="1" l="1"/>
  <c r="W290" i="1" s="1"/>
  <c r="AF290" i="1" s="1"/>
  <c r="AG290" i="1" s="1"/>
  <c r="O289" i="1"/>
  <c r="G290" i="1" s="1"/>
  <c r="AA289" i="1"/>
  <c r="U289" i="1"/>
  <c r="R289" i="1"/>
  <c r="S290" i="1" s="1"/>
  <c r="K290" i="1" l="1"/>
  <c r="M290" i="1" s="1"/>
  <c r="Q290" i="1" s="1"/>
  <c r="P290" i="1" s="1"/>
  <c r="J290" i="1"/>
  <c r="H290" i="1"/>
  <c r="I290" i="1"/>
  <c r="X289" i="1"/>
  <c r="Z289" i="1" s="1"/>
  <c r="V290" i="1"/>
  <c r="T290" i="1"/>
  <c r="L290" i="1" l="1"/>
  <c r="AD290" i="1"/>
  <c r="N290" i="1"/>
  <c r="O290" i="1" s="1"/>
  <c r="G291" i="1" s="1"/>
  <c r="W291" i="1"/>
  <c r="J291" i="1" s="1"/>
  <c r="Y290" i="1"/>
  <c r="AE290" i="1" s="1"/>
  <c r="AH290" i="1" s="1"/>
  <c r="AB290" i="1" s="1"/>
  <c r="AC290" i="1" s="1"/>
  <c r="R290" i="1" l="1"/>
  <c r="S291" i="1" s="1"/>
  <c r="T291" i="1" s="1"/>
  <c r="AF291" i="1"/>
  <c r="AG291" i="1" s="1"/>
  <c r="AA290" i="1"/>
  <c r="K291" i="1"/>
  <c r="U290" i="1"/>
  <c r="H291" i="1"/>
  <c r="I291" i="1"/>
  <c r="X290" i="1" l="1"/>
  <c r="Z290" i="1" s="1"/>
  <c r="M291" i="1"/>
  <c r="AD291" i="1" s="1"/>
  <c r="V291" i="1"/>
  <c r="Y291" i="1" s="1"/>
  <c r="AE291" i="1" s="1"/>
  <c r="AH291" i="1" s="1"/>
  <c r="Q291" i="1" l="1"/>
  <c r="P291" i="1" s="1"/>
  <c r="W292" i="1" s="1"/>
  <c r="AF292" i="1" s="1"/>
  <c r="L291" i="1"/>
  <c r="AB291" i="1"/>
  <c r="AC291" i="1" s="1"/>
  <c r="N291" i="1" l="1"/>
  <c r="U291" i="1" s="1"/>
  <c r="V292" i="1" s="1"/>
  <c r="K292" i="1"/>
  <c r="M292" i="1" s="1"/>
  <c r="J292" i="1"/>
  <c r="AG292" i="1"/>
  <c r="O291" i="1" l="1"/>
  <c r="G292" i="1" s="1"/>
  <c r="I292" i="1" s="1"/>
  <c r="R291" i="1"/>
  <c r="S292" i="1" s="1"/>
  <c r="T292" i="1" s="1"/>
  <c r="AA291" i="1"/>
  <c r="Q292" i="1"/>
  <c r="P292" i="1" s="1"/>
  <c r="W293" i="1" s="1"/>
  <c r="K293" i="1" s="1"/>
  <c r="AD292" i="1"/>
  <c r="L292" i="1"/>
  <c r="H292" i="1" l="1"/>
  <c r="X291" i="1"/>
  <c r="Z291" i="1" s="1"/>
  <c r="Y292" i="1"/>
  <c r="AE292" i="1" s="1"/>
  <c r="AH292" i="1" s="1"/>
  <c r="AB292" i="1" s="1"/>
  <c r="AC292" i="1" s="1"/>
  <c r="N292" i="1"/>
  <c r="O292" i="1" s="1"/>
  <c r="AF293" i="1"/>
  <c r="M293" i="1" s="1"/>
  <c r="J293" i="1"/>
  <c r="AD293" i="1" l="1"/>
  <c r="R292" i="1"/>
  <c r="S293" i="1" s="1"/>
  <c r="T293" i="1" s="1"/>
  <c r="AA292" i="1"/>
  <c r="U292" i="1"/>
  <c r="AG293" i="1"/>
  <c r="G293" i="1"/>
  <c r="I293" i="1" s="1"/>
  <c r="L293" i="1"/>
  <c r="Q293" i="1"/>
  <c r="X292" i="1" l="1"/>
  <c r="Z292" i="1" s="1"/>
  <c r="V293" i="1"/>
  <c r="Y293" i="1" s="1"/>
  <c r="AE293" i="1" s="1"/>
  <c r="AH293" i="1" s="1"/>
  <c r="AB293" i="1" s="1"/>
  <c r="AC293" i="1" s="1"/>
  <c r="H293" i="1"/>
  <c r="P293" i="1"/>
  <c r="N293" i="1"/>
  <c r="W294" i="1" l="1"/>
  <c r="AF294" i="1" s="1"/>
  <c r="O293" i="1"/>
  <c r="G294" i="1" s="1"/>
  <c r="H294" i="1" s="1"/>
  <c r="AA293" i="1"/>
  <c r="U293" i="1"/>
  <c r="R293" i="1"/>
  <c r="S294" i="1" s="1"/>
  <c r="K294" i="1" l="1"/>
  <c r="M294" i="1" s="1"/>
  <c r="J294" i="1"/>
  <c r="I294" i="1"/>
  <c r="AG294" i="1"/>
  <c r="X293" i="1"/>
  <c r="Z293" i="1" s="1"/>
  <c r="V294" i="1"/>
  <c r="T294" i="1"/>
  <c r="L294" i="1" l="1"/>
  <c r="AD294" i="1"/>
  <c r="Q294" i="1"/>
  <c r="Y294" i="1"/>
  <c r="AE294" i="1" s="1"/>
  <c r="AH294" i="1" s="1"/>
  <c r="AB294" i="1" s="1"/>
  <c r="AC294" i="1" s="1"/>
  <c r="P294" i="1" l="1"/>
  <c r="W295" i="1" s="1"/>
  <c r="J295" i="1" s="1"/>
  <c r="N294" i="1"/>
  <c r="AF295" i="1" l="1"/>
  <c r="AG295" i="1" s="1"/>
  <c r="K295" i="1"/>
  <c r="O294" i="1"/>
  <c r="G295" i="1" s="1"/>
  <c r="AA294" i="1"/>
  <c r="R294" i="1"/>
  <c r="S295" i="1" s="1"/>
  <c r="T295" i="1" s="1"/>
  <c r="U294" i="1"/>
  <c r="V295" i="1" s="1"/>
  <c r="M295" i="1" l="1"/>
  <c r="Y295" i="1"/>
  <c r="AE295" i="1" s="1"/>
  <c r="AH295" i="1" s="1"/>
  <c r="X294" i="1"/>
  <c r="Z294" i="1" s="1"/>
  <c r="I295" i="1"/>
  <c r="H295" i="1"/>
  <c r="AB295" i="1" l="1"/>
  <c r="AC295" i="1" s="1"/>
  <c r="L295" i="1"/>
  <c r="AD295" i="1"/>
  <c r="Q295" i="1"/>
  <c r="P295" i="1" s="1"/>
  <c r="W296" i="1" s="1"/>
  <c r="J296" i="1" s="1"/>
  <c r="N295" i="1" l="1"/>
  <c r="R295" i="1" s="1"/>
  <c r="S296" i="1" s="1"/>
  <c r="T296" i="1" s="1"/>
  <c r="K296" i="1"/>
  <c r="AF296" i="1"/>
  <c r="AG296" i="1" s="1"/>
  <c r="O295" i="1" l="1"/>
  <c r="G296" i="1" s="1"/>
  <c r="H296" i="1" s="1"/>
  <c r="AA295" i="1"/>
  <c r="U295" i="1"/>
  <c r="V296" i="1" s="1"/>
  <c r="Y296" i="1" s="1"/>
  <c r="AE296" i="1" s="1"/>
  <c r="AH296" i="1" s="1"/>
  <c r="M296" i="1"/>
  <c r="L296" i="1" s="1"/>
  <c r="I296" i="1" l="1"/>
  <c r="X295" i="1"/>
  <c r="Z295" i="1" s="1"/>
  <c r="Q296" i="1"/>
  <c r="P296" i="1" s="1"/>
  <c r="W297" i="1" s="1"/>
  <c r="AF297" i="1" s="1"/>
  <c r="AG297" i="1" s="1"/>
  <c r="AB296" i="1"/>
  <c r="AC296" i="1" s="1"/>
  <c r="AD296" i="1"/>
  <c r="N296" i="1" l="1"/>
  <c r="U296" i="1" s="1"/>
  <c r="K297" i="1"/>
  <c r="M297" i="1" s="1"/>
  <c r="J297" i="1"/>
  <c r="O296" i="1" l="1"/>
  <c r="G297" i="1" s="1"/>
  <c r="H297" i="1" s="1"/>
  <c r="AA296" i="1"/>
  <c r="R296" i="1"/>
  <c r="S297" i="1" s="1"/>
  <c r="T297" i="1" s="1"/>
  <c r="L297" i="1"/>
  <c r="AD297" i="1"/>
  <c r="Q297" i="1"/>
  <c r="V297" i="1"/>
  <c r="X296" i="1" l="1"/>
  <c r="Z296" i="1" s="1"/>
  <c r="I297" i="1"/>
  <c r="P297" i="1"/>
  <c r="W298" i="1" s="1"/>
  <c r="J298" i="1" s="1"/>
  <c r="N297" i="1"/>
  <c r="Y297" i="1"/>
  <c r="AE297" i="1" s="1"/>
  <c r="AH297" i="1" s="1"/>
  <c r="AB297" i="1" s="1"/>
  <c r="AC297" i="1" s="1"/>
  <c r="AA297" i="1" l="1"/>
  <c r="O297" i="1"/>
  <c r="G298" i="1" s="1"/>
  <c r="H298" i="1" s="1"/>
  <c r="K298" i="1"/>
  <c r="AF298" i="1"/>
  <c r="AG298" i="1" s="1"/>
  <c r="U297" i="1"/>
  <c r="R297" i="1"/>
  <c r="S298" i="1" s="1"/>
  <c r="T298" i="1" s="1"/>
  <c r="I298" i="1" l="1"/>
  <c r="M298" i="1"/>
  <c r="L298" i="1" s="1"/>
  <c r="X297" i="1"/>
  <c r="Z297" i="1" s="1"/>
  <c r="V298" i="1"/>
  <c r="Y298" i="1" s="1"/>
  <c r="AE298" i="1" s="1"/>
  <c r="AH298" i="1" s="1"/>
  <c r="AB298" i="1" l="1"/>
  <c r="AC298" i="1" s="1"/>
  <c r="Q298" i="1"/>
  <c r="AD298" i="1"/>
  <c r="P298" i="1" l="1"/>
  <c r="W299" i="1" s="1"/>
  <c r="J299" i="1" s="1"/>
  <c r="N298" i="1"/>
  <c r="AF299" i="1" l="1"/>
  <c r="AG299" i="1" s="1"/>
  <c r="K299" i="1"/>
  <c r="AA298" i="1"/>
  <c r="O298" i="1"/>
  <c r="G299" i="1" s="1"/>
  <c r="U298" i="1"/>
  <c r="V299" i="1" s="1"/>
  <c r="R298" i="1"/>
  <c r="S299" i="1" s="1"/>
  <c r="M299" i="1" l="1"/>
  <c r="AD299" i="1" s="1"/>
  <c r="H299" i="1"/>
  <c r="I299" i="1"/>
  <c r="X298" i="1"/>
  <c r="Z298" i="1" s="1"/>
  <c r="T299" i="1"/>
  <c r="Y299" i="1"/>
  <c r="AE299" i="1" s="1"/>
  <c r="AH299" i="1" s="1"/>
  <c r="Q299" i="1" l="1"/>
  <c r="P299" i="1" s="1"/>
  <c r="W300" i="1" s="1"/>
  <c r="AF300" i="1" s="1"/>
  <c r="AG300" i="1" s="1"/>
  <c r="L299" i="1"/>
  <c r="AB299" i="1"/>
  <c r="AC299" i="1" s="1"/>
  <c r="N299" i="1" l="1"/>
  <c r="AA299" i="1" s="1"/>
  <c r="J300" i="1"/>
  <c r="K300" i="1"/>
  <c r="M300" i="1" s="1"/>
  <c r="L300" i="1" s="1"/>
  <c r="U299" i="1" l="1"/>
  <c r="V300" i="1" s="1"/>
  <c r="R299" i="1"/>
  <c r="S300" i="1" s="1"/>
  <c r="T300" i="1" s="1"/>
  <c r="O299" i="1"/>
  <c r="G300" i="1" s="1"/>
  <c r="I300" i="1" s="1"/>
  <c r="Q300" i="1"/>
  <c r="N300" i="1" s="1"/>
  <c r="AD300" i="1"/>
  <c r="AA300" i="1" l="1"/>
  <c r="Y300" i="1"/>
  <c r="AE300" i="1" s="1"/>
  <c r="AH300" i="1" s="1"/>
  <c r="AB300" i="1" s="1"/>
  <c r="AC300" i="1" s="1"/>
  <c r="H300" i="1"/>
  <c r="X299" i="1"/>
  <c r="Z299" i="1" s="1"/>
  <c r="O300" i="1"/>
  <c r="G301" i="1" s="1"/>
  <c r="H301" i="1" s="1"/>
  <c r="P300" i="1"/>
  <c r="W301" i="1" s="1"/>
  <c r="AF301" i="1" s="1"/>
  <c r="AG301" i="1" s="1"/>
  <c r="U300" i="1" l="1"/>
  <c r="V301" i="1" s="1"/>
  <c r="R300" i="1"/>
  <c r="S301" i="1" s="1"/>
  <c r="T301" i="1" s="1"/>
  <c r="K301" i="1"/>
  <c r="M301" i="1" s="1"/>
  <c r="L301" i="1" s="1"/>
  <c r="I301" i="1"/>
  <c r="J301" i="1"/>
  <c r="Y301" i="1" l="1"/>
  <c r="AE301" i="1" s="1"/>
  <c r="AH301" i="1" s="1"/>
  <c r="AB301" i="1" s="1"/>
  <c r="AC301" i="1" s="1"/>
  <c r="X300" i="1"/>
  <c r="Z300" i="1" s="1"/>
  <c r="Q301" i="1"/>
  <c r="P301" i="1" s="1"/>
  <c r="W302" i="1" s="1"/>
  <c r="K302" i="1" s="1"/>
  <c r="AD301" i="1"/>
  <c r="J302" i="1" l="1"/>
  <c r="AF302" i="1"/>
  <c r="M302" i="1" s="1"/>
  <c r="AD302" i="1" s="1"/>
  <c r="N301" i="1"/>
  <c r="U301" i="1" s="1"/>
  <c r="V302" i="1" s="1"/>
  <c r="AG302" i="1" l="1"/>
  <c r="Q302" i="1"/>
  <c r="P302" i="1" s="1"/>
  <c r="W303" i="1" s="1"/>
  <c r="K303" i="1" s="1"/>
  <c r="L302" i="1"/>
  <c r="AA301" i="1"/>
  <c r="O301" i="1"/>
  <c r="G302" i="1" s="1"/>
  <c r="H302" i="1" s="1"/>
  <c r="R301" i="1"/>
  <c r="S302" i="1" s="1"/>
  <c r="T302" i="1" s="1"/>
  <c r="N302" i="1" l="1"/>
  <c r="O302" i="1" s="1"/>
  <c r="I302" i="1"/>
  <c r="Y302" i="1"/>
  <c r="AE302" i="1" s="1"/>
  <c r="AH302" i="1" s="1"/>
  <c r="AB302" i="1" s="1"/>
  <c r="AC302" i="1" s="1"/>
  <c r="X301" i="1"/>
  <c r="Z301" i="1" s="1"/>
  <c r="AF303" i="1"/>
  <c r="M303" i="1" s="1"/>
  <c r="J303" i="1"/>
  <c r="AA302" i="1" l="1"/>
  <c r="G303" i="1"/>
  <c r="I303" i="1" s="1"/>
  <c r="R302" i="1"/>
  <c r="S303" i="1" s="1"/>
  <c r="T303" i="1" s="1"/>
  <c r="U302" i="1"/>
  <c r="V303" i="1" s="1"/>
  <c r="L303" i="1"/>
  <c r="AD303" i="1"/>
  <c r="AG303" i="1"/>
  <c r="Q303" i="1"/>
  <c r="P303" i="1" s="1"/>
  <c r="H303" i="1" l="1"/>
  <c r="W304" i="1"/>
  <c r="K304" i="1" s="1"/>
  <c r="X302" i="1"/>
  <c r="Z302" i="1" s="1"/>
  <c r="Y303" i="1"/>
  <c r="AE303" i="1" s="1"/>
  <c r="AH303" i="1" s="1"/>
  <c r="AB303" i="1" s="1"/>
  <c r="AC303" i="1" s="1"/>
  <c r="N303" i="1"/>
  <c r="AA303" i="1" s="1"/>
  <c r="J304" i="1" l="1"/>
  <c r="AF304" i="1"/>
  <c r="AG304" i="1" s="1"/>
  <c r="O303" i="1"/>
  <c r="G304" i="1" s="1"/>
  <c r="H304" i="1" s="1"/>
  <c r="U303" i="1"/>
  <c r="V304" i="1" s="1"/>
  <c r="R303" i="1"/>
  <c r="S304" i="1" s="1"/>
  <c r="T304" i="1" s="1"/>
  <c r="M304" i="1" l="1"/>
  <c r="Q304" i="1" s="1"/>
  <c r="P304" i="1" s="1"/>
  <c r="W305" i="1" s="1"/>
  <c r="AF305" i="1" s="1"/>
  <c r="AG305" i="1" s="1"/>
  <c r="I304" i="1"/>
  <c r="X303" i="1"/>
  <c r="Z303" i="1" s="1"/>
  <c r="Y304" i="1"/>
  <c r="AE304" i="1" s="1"/>
  <c r="AH304" i="1" s="1"/>
  <c r="AB304" i="1" l="1"/>
  <c r="AC304" i="1" s="1"/>
  <c r="L304" i="1"/>
  <c r="AD304" i="1"/>
  <c r="N304" i="1"/>
  <c r="O304" i="1" s="1"/>
  <c r="G305" i="1" s="1"/>
  <c r="K305" i="1"/>
  <c r="M305" i="1" s="1"/>
  <c r="AD305" i="1" s="1"/>
  <c r="J305" i="1"/>
  <c r="R304" i="1" l="1"/>
  <c r="S305" i="1" s="1"/>
  <c r="T305" i="1" s="1"/>
  <c r="U304" i="1"/>
  <c r="V305" i="1" s="1"/>
  <c r="AA304" i="1"/>
  <c r="Q305" i="1"/>
  <c r="L305" i="1"/>
  <c r="H305" i="1"/>
  <c r="I305" i="1"/>
  <c r="X304" i="1" l="1"/>
  <c r="Z304" i="1" s="1"/>
  <c r="P305" i="1"/>
  <c r="W306" i="1" s="1"/>
  <c r="N305" i="1"/>
  <c r="Y305" i="1"/>
  <c r="AE305" i="1" s="1"/>
  <c r="AH305" i="1" s="1"/>
  <c r="AB305" i="1" s="1"/>
  <c r="AC305" i="1" s="1"/>
  <c r="O305" i="1" l="1"/>
  <c r="G306" i="1" s="1"/>
  <c r="AA305" i="1"/>
  <c r="U305" i="1"/>
  <c r="R305" i="1"/>
  <c r="S306" i="1" s="1"/>
  <c r="K306" i="1"/>
  <c r="J306" i="1"/>
  <c r="AF306" i="1"/>
  <c r="H306" i="1" l="1"/>
  <c r="I306" i="1"/>
  <c r="T306" i="1"/>
  <c r="X305" i="1"/>
  <c r="Z305" i="1" s="1"/>
  <c r="V306" i="1"/>
  <c r="AG306" i="1"/>
  <c r="M306" i="1"/>
  <c r="AD306" i="1" s="1"/>
  <c r="L306" i="1" l="1"/>
  <c r="Q306" i="1"/>
  <c r="Y306" i="1"/>
  <c r="AE306" i="1" s="1"/>
  <c r="AH306" i="1" s="1"/>
  <c r="AB306" i="1" s="1"/>
  <c r="AC306" i="1" s="1"/>
  <c r="P306" i="1" l="1"/>
  <c r="W307" i="1" s="1"/>
  <c r="K307" i="1" s="1"/>
  <c r="N306" i="1"/>
  <c r="R306" i="1" s="1"/>
  <c r="S307" i="1" s="1"/>
  <c r="AF307" i="1" l="1"/>
  <c r="AG307" i="1" s="1"/>
  <c r="J307" i="1"/>
  <c r="U306" i="1"/>
  <c r="V307" i="1" s="1"/>
  <c r="Y307" i="1" s="1"/>
  <c r="O306" i="1"/>
  <c r="G307" i="1" s="1"/>
  <c r="AA306" i="1"/>
  <c r="T307" i="1"/>
  <c r="M307" i="1" l="1"/>
  <c r="L307" i="1" s="1"/>
  <c r="X306" i="1"/>
  <c r="Z306" i="1" s="1"/>
  <c r="H307" i="1"/>
  <c r="I307" i="1"/>
  <c r="AE307" i="1"/>
  <c r="AH307" i="1" s="1"/>
  <c r="AB307" i="1" l="1"/>
  <c r="AC307" i="1" s="1"/>
  <c r="Q307" i="1"/>
  <c r="AD307" i="1"/>
  <c r="P307" i="1" l="1"/>
  <c r="W308" i="1" s="1"/>
  <c r="AF308" i="1" s="1"/>
  <c r="AG308" i="1" s="1"/>
  <c r="N307" i="1"/>
  <c r="R307" i="1" s="1"/>
  <c r="S308" i="1" s="1"/>
  <c r="T308" i="1" s="1"/>
  <c r="U307" i="1" l="1"/>
  <c r="V308" i="1" s="1"/>
  <c r="Y308" i="1" s="1"/>
  <c r="AE308" i="1" s="1"/>
  <c r="AH308" i="1" s="1"/>
  <c r="J308" i="1"/>
  <c r="K308" i="1"/>
  <c r="M308" i="1" s="1"/>
  <c r="L308" i="1" s="1"/>
  <c r="AA307" i="1"/>
  <c r="O307" i="1"/>
  <c r="G308" i="1" s="1"/>
  <c r="X307" i="1" l="1"/>
  <c r="Z307" i="1" s="1"/>
  <c r="Q308" i="1"/>
  <c r="P308" i="1" s="1"/>
  <c r="W309" i="1" s="1"/>
  <c r="J309" i="1" s="1"/>
  <c r="AB308" i="1"/>
  <c r="AC308" i="1" s="1"/>
  <c r="AD308" i="1"/>
  <c r="I308" i="1"/>
  <c r="H308" i="1"/>
  <c r="N308" i="1" l="1"/>
  <c r="O308" i="1" s="1"/>
  <c r="G309" i="1" s="1"/>
  <c r="AF309" i="1"/>
  <c r="AG309" i="1" s="1"/>
  <c r="K309" i="1"/>
  <c r="U308" i="1" l="1"/>
  <c r="V309" i="1" s="1"/>
  <c r="R308" i="1"/>
  <c r="S309" i="1" s="1"/>
  <c r="T309" i="1" s="1"/>
  <c r="AA308" i="1"/>
  <c r="M309" i="1"/>
  <c r="I309" i="1"/>
  <c r="H309" i="1"/>
  <c r="Y309" i="1" l="1"/>
  <c r="AE309" i="1" s="1"/>
  <c r="AH309" i="1" s="1"/>
  <c r="AB309" i="1" s="1"/>
  <c r="AC309" i="1" s="1"/>
  <c r="X308" i="1"/>
  <c r="Z308" i="1" s="1"/>
  <c r="L309" i="1"/>
  <c r="AD309" i="1"/>
  <c r="Q309" i="1"/>
  <c r="P309" i="1" s="1"/>
  <c r="W310" i="1" s="1"/>
  <c r="N309" i="1" l="1"/>
  <c r="AA309" i="1" s="1"/>
  <c r="K310" i="1"/>
  <c r="J310" i="1"/>
  <c r="AF310" i="1"/>
  <c r="AG310" i="1" s="1"/>
  <c r="R309" i="1" l="1"/>
  <c r="S310" i="1" s="1"/>
  <c r="T310" i="1" s="1"/>
  <c r="U309" i="1"/>
  <c r="V310" i="1" s="1"/>
  <c r="O309" i="1"/>
  <c r="G310" i="1" s="1"/>
  <c r="I310" i="1" s="1"/>
  <c r="M310" i="1"/>
  <c r="AD310" i="1" s="1"/>
  <c r="H310" i="1" l="1"/>
  <c r="Y310" i="1"/>
  <c r="AE310" i="1" s="1"/>
  <c r="AH310" i="1" s="1"/>
  <c r="AB310" i="1" s="1"/>
  <c r="AC310" i="1" s="1"/>
  <c r="X309" i="1"/>
  <c r="Z309" i="1" s="1"/>
  <c r="Q310" i="1"/>
  <c r="L310" i="1"/>
  <c r="P310" i="1" l="1"/>
  <c r="W311" i="1" s="1"/>
  <c r="N310" i="1"/>
  <c r="O310" i="1" l="1"/>
  <c r="G311" i="1" s="1"/>
  <c r="AA310" i="1"/>
  <c r="R310" i="1"/>
  <c r="S311" i="1" s="1"/>
  <c r="U310" i="1"/>
  <c r="V311" i="1" s="1"/>
  <c r="J311" i="1"/>
  <c r="K311" i="1"/>
  <c r="AF311" i="1"/>
  <c r="M311" i="1" l="1"/>
  <c r="T311" i="1"/>
  <c r="Y311" i="1"/>
  <c r="I311" i="1"/>
  <c r="H311" i="1"/>
  <c r="AG311" i="1"/>
  <c r="X310" i="1"/>
  <c r="Z310" i="1" s="1"/>
  <c r="Q311" i="1" l="1"/>
  <c r="P311" i="1" s="1"/>
  <c r="W312" i="1" s="1"/>
  <c r="AD311" i="1"/>
  <c r="L311" i="1"/>
  <c r="AE311" i="1"/>
  <c r="AH311" i="1" s="1"/>
  <c r="AB311" i="1" s="1"/>
  <c r="AC311" i="1" s="1"/>
  <c r="N311" i="1" l="1"/>
  <c r="O311" i="1" s="1"/>
  <c r="G312" i="1" s="1"/>
  <c r="J312" i="1"/>
  <c r="K312" i="1"/>
  <c r="AF312" i="1"/>
  <c r="R311" i="1" l="1"/>
  <c r="S312" i="1" s="1"/>
  <c r="T312" i="1" s="1"/>
  <c r="U311" i="1"/>
  <c r="V312" i="1" s="1"/>
  <c r="AA311" i="1"/>
  <c r="AG312" i="1"/>
  <c r="M312" i="1"/>
  <c r="AD312" i="1" s="1"/>
  <c r="I312" i="1"/>
  <c r="H312" i="1"/>
  <c r="X311" i="1" l="1"/>
  <c r="Z311" i="1" s="1"/>
  <c r="Y312" i="1"/>
  <c r="AE312" i="1" s="1"/>
  <c r="AH312" i="1" s="1"/>
  <c r="AB312" i="1" s="1"/>
  <c r="AC312" i="1" s="1"/>
  <c r="L312" i="1"/>
  <c r="Q312" i="1"/>
  <c r="P312" i="1" l="1"/>
  <c r="W313" i="1" s="1"/>
  <c r="N312" i="1"/>
  <c r="AA312" i="1" l="1"/>
  <c r="O312" i="1"/>
  <c r="G313" i="1" s="1"/>
  <c r="R312" i="1"/>
  <c r="S313" i="1" s="1"/>
  <c r="U312" i="1"/>
  <c r="V313" i="1" s="1"/>
  <c r="K313" i="1"/>
  <c r="J313" i="1"/>
  <c r="AF313" i="1"/>
  <c r="M313" i="1" l="1"/>
  <c r="H313" i="1"/>
  <c r="I313" i="1"/>
  <c r="T313" i="1"/>
  <c r="Y313" i="1"/>
  <c r="AG313" i="1"/>
  <c r="X312" i="1"/>
  <c r="Z312" i="1" s="1"/>
  <c r="L313" i="1" l="1"/>
  <c r="AD313" i="1"/>
  <c r="Q313" i="1"/>
  <c r="P313" i="1" s="1"/>
  <c r="W314" i="1" s="1"/>
  <c r="AE313" i="1"/>
  <c r="AH313" i="1" s="1"/>
  <c r="AB313" i="1" s="1"/>
  <c r="AC313" i="1" s="1"/>
  <c r="N313" i="1" l="1"/>
  <c r="AA313" i="1" s="1"/>
  <c r="J314" i="1"/>
  <c r="K314" i="1"/>
  <c r="AF314" i="1"/>
  <c r="O313" i="1" l="1"/>
  <c r="G314" i="1" s="1"/>
  <c r="H314" i="1" s="1"/>
  <c r="R313" i="1"/>
  <c r="S314" i="1" s="1"/>
  <c r="T314" i="1" s="1"/>
  <c r="U313" i="1"/>
  <c r="V314" i="1" s="1"/>
  <c r="M314" i="1"/>
  <c r="AD314" i="1" s="1"/>
  <c r="AG314" i="1"/>
  <c r="I314" i="1" l="1"/>
  <c r="X313" i="1"/>
  <c r="Z313" i="1" s="1"/>
  <c r="Y314" i="1"/>
  <c r="AE314" i="1" s="1"/>
  <c r="AH314" i="1" s="1"/>
  <c r="AB314" i="1" s="1"/>
  <c r="AC314" i="1" s="1"/>
  <c r="L314" i="1"/>
  <c r="Q314" i="1"/>
  <c r="P314" i="1" l="1"/>
  <c r="W315" i="1" s="1"/>
  <c r="N314" i="1"/>
  <c r="K315" i="1" l="1"/>
  <c r="J315" i="1"/>
  <c r="AF315" i="1"/>
  <c r="O314" i="1"/>
  <c r="G315" i="1" s="1"/>
  <c r="AA314" i="1"/>
  <c r="R314" i="1"/>
  <c r="S315" i="1" s="1"/>
  <c r="U314" i="1"/>
  <c r="V315" i="1" s="1"/>
  <c r="X314" i="1" l="1"/>
  <c r="Z314" i="1" s="1"/>
  <c r="M315" i="1"/>
  <c r="AG315" i="1"/>
  <c r="I315" i="1"/>
  <c r="H315" i="1"/>
  <c r="Y315" i="1"/>
  <c r="T315" i="1"/>
  <c r="L315" i="1" l="1"/>
  <c r="AD315" i="1"/>
  <c r="Q315" i="1"/>
  <c r="P315" i="1" s="1"/>
  <c r="W316" i="1" s="1"/>
  <c r="AE315" i="1"/>
  <c r="AH315" i="1" s="1"/>
  <c r="AB315" i="1" s="1"/>
  <c r="AC315" i="1" s="1"/>
  <c r="N315" i="1" l="1"/>
  <c r="AA315" i="1" s="1"/>
  <c r="J316" i="1"/>
  <c r="K316" i="1"/>
  <c r="AF316" i="1"/>
  <c r="U315" i="1" l="1"/>
  <c r="V316" i="1" s="1"/>
  <c r="R315" i="1"/>
  <c r="S316" i="1" s="1"/>
  <c r="O315" i="1"/>
  <c r="G316" i="1" s="1"/>
  <c r="I316" i="1" s="1"/>
  <c r="M316" i="1"/>
  <c r="AG316" i="1"/>
  <c r="Y316" i="1" l="1"/>
  <c r="AE316" i="1" s="1"/>
  <c r="AH316" i="1" s="1"/>
  <c r="AB316" i="1" s="1"/>
  <c r="AC316" i="1" s="1"/>
  <c r="T316" i="1"/>
  <c r="X315" i="1"/>
  <c r="Z315" i="1" s="1"/>
  <c r="H316" i="1"/>
  <c r="Q316" i="1"/>
  <c r="P316" i="1" s="1"/>
  <c r="W317" i="1" s="1"/>
  <c r="AD316" i="1"/>
  <c r="L316" i="1"/>
  <c r="N316" i="1" l="1"/>
  <c r="O316" i="1" s="1"/>
  <c r="G317" i="1" s="1"/>
  <c r="J317" i="1"/>
  <c r="K317" i="1"/>
  <c r="AF317" i="1"/>
  <c r="AA316" i="1" l="1"/>
  <c r="R316" i="1"/>
  <c r="S317" i="1" s="1"/>
  <c r="U316" i="1"/>
  <c r="V317" i="1" s="1"/>
  <c r="M317" i="1"/>
  <c r="H317" i="1"/>
  <c r="I317" i="1"/>
  <c r="AG317" i="1"/>
  <c r="Y317" i="1" l="1"/>
  <c r="AE317" i="1" s="1"/>
  <c r="AH317" i="1" s="1"/>
  <c r="AB317" i="1" s="1"/>
  <c r="AC317" i="1" s="1"/>
  <c r="T317" i="1"/>
  <c r="X316" i="1"/>
  <c r="Z316" i="1" s="1"/>
  <c r="Q317" i="1"/>
  <c r="P317" i="1" s="1"/>
  <c r="W318" i="1" s="1"/>
  <c r="AD317" i="1"/>
  <c r="L317" i="1"/>
  <c r="N317" i="1" l="1"/>
  <c r="O317" i="1" s="1"/>
  <c r="G318" i="1" s="1"/>
  <c r="K318" i="1"/>
  <c r="J318" i="1"/>
  <c r="AF318" i="1"/>
  <c r="AA317" i="1" l="1"/>
  <c r="R317" i="1"/>
  <c r="S318" i="1" s="1"/>
  <c r="T318" i="1" s="1"/>
  <c r="U317" i="1"/>
  <c r="V318" i="1" s="1"/>
  <c r="I318" i="1"/>
  <c r="H318" i="1"/>
  <c r="M318" i="1"/>
  <c r="AD318" i="1" s="1"/>
  <c r="AG318" i="1"/>
  <c r="Y318" i="1" l="1"/>
  <c r="AE318" i="1" s="1"/>
  <c r="AH318" i="1" s="1"/>
  <c r="AB318" i="1" s="1"/>
  <c r="AC318" i="1" s="1"/>
  <c r="X317" i="1"/>
  <c r="Z317" i="1" s="1"/>
  <c r="L318" i="1"/>
  <c r="Q318" i="1"/>
  <c r="P318" i="1" l="1"/>
  <c r="W319" i="1" s="1"/>
  <c r="N318" i="1"/>
  <c r="U318" i="1" s="1"/>
  <c r="V319" i="1" s="1"/>
  <c r="K319" i="1" l="1"/>
  <c r="J319" i="1"/>
  <c r="AF319" i="1"/>
  <c r="O318" i="1"/>
  <c r="G319" i="1" s="1"/>
  <c r="AA318" i="1"/>
  <c r="R318" i="1"/>
  <c r="S319" i="1" s="1"/>
  <c r="T319" i="1" s="1"/>
  <c r="M319" i="1" l="1"/>
  <c r="X318" i="1"/>
  <c r="Z318" i="1" s="1"/>
  <c r="AG319" i="1"/>
  <c r="Y319" i="1"/>
  <c r="I319" i="1"/>
  <c r="H319" i="1"/>
  <c r="L319" i="1" l="1"/>
  <c r="AD319" i="1"/>
  <c r="Q319" i="1"/>
  <c r="P319" i="1" s="1"/>
  <c r="W320" i="1" s="1"/>
  <c r="AE319" i="1"/>
  <c r="AH319" i="1" s="1"/>
  <c r="AB319" i="1" s="1"/>
  <c r="AC319" i="1" s="1"/>
  <c r="N319" i="1" l="1"/>
  <c r="O319" i="1" s="1"/>
  <c r="G320" i="1" s="1"/>
  <c r="J320" i="1"/>
  <c r="K320" i="1"/>
  <c r="AF320" i="1"/>
  <c r="U319" i="1" l="1"/>
  <c r="V320" i="1" s="1"/>
  <c r="R319" i="1"/>
  <c r="S320" i="1" s="1"/>
  <c r="T320" i="1" s="1"/>
  <c r="AA319" i="1"/>
  <c r="H320" i="1"/>
  <c r="I320" i="1"/>
  <c r="AG320" i="1"/>
  <c r="M320" i="1"/>
  <c r="AD320" i="1" s="1"/>
  <c r="X319" i="1" l="1"/>
  <c r="Z319" i="1" s="1"/>
  <c r="Y320" i="1"/>
  <c r="AE320" i="1" s="1"/>
  <c r="AH320" i="1" s="1"/>
  <c r="AB320" i="1" s="1"/>
  <c r="AC320" i="1" s="1"/>
  <c r="Q320" i="1"/>
  <c r="L320" i="1"/>
  <c r="P320" i="1" l="1"/>
  <c r="W321" i="1" s="1"/>
  <c r="N320" i="1"/>
  <c r="K321" i="1" l="1"/>
  <c r="J321" i="1"/>
  <c r="AF321" i="1"/>
  <c r="AA320" i="1"/>
  <c r="O320" i="1"/>
  <c r="G321" i="1" s="1"/>
  <c r="U320" i="1"/>
  <c r="V321" i="1" s="1"/>
  <c r="R320" i="1"/>
  <c r="S321" i="1" s="1"/>
  <c r="T321" i="1" s="1"/>
  <c r="M321" i="1" l="1"/>
  <c r="X320" i="1"/>
  <c r="Z320" i="1" s="1"/>
  <c r="I321" i="1"/>
  <c r="H321" i="1"/>
  <c r="Y321" i="1"/>
  <c r="AG321" i="1"/>
  <c r="Q321" i="1" l="1"/>
  <c r="P321" i="1" s="1"/>
  <c r="W322" i="1" s="1"/>
  <c r="AD321" i="1"/>
  <c r="L321" i="1"/>
  <c r="AE321" i="1"/>
  <c r="AH321" i="1" s="1"/>
  <c r="AB321" i="1" s="1"/>
  <c r="AC321" i="1" s="1"/>
  <c r="N321" i="1" l="1"/>
  <c r="AA321" i="1" s="1"/>
  <c r="J322" i="1"/>
  <c r="K322" i="1"/>
  <c r="AF322" i="1"/>
  <c r="R321" i="1" l="1"/>
  <c r="S322" i="1" s="1"/>
  <c r="T322" i="1" s="1"/>
  <c r="U321" i="1"/>
  <c r="V322" i="1" s="1"/>
  <c r="O321" i="1"/>
  <c r="G322" i="1" s="1"/>
  <c r="I322" i="1" s="1"/>
  <c r="AG322" i="1"/>
  <c r="M322" i="1"/>
  <c r="AD322" i="1" s="1"/>
  <c r="H322" i="1" l="1"/>
  <c r="Y322" i="1"/>
  <c r="AE322" i="1" s="1"/>
  <c r="AH322" i="1" s="1"/>
  <c r="AB322" i="1" s="1"/>
  <c r="AC322" i="1" s="1"/>
  <c r="X321" i="1"/>
  <c r="Z321" i="1" s="1"/>
  <c r="Q322" i="1"/>
  <c r="L322" i="1"/>
  <c r="P322" i="1" l="1"/>
  <c r="W323" i="1" s="1"/>
  <c r="N322" i="1"/>
  <c r="K323" i="1" l="1"/>
  <c r="J323" i="1"/>
  <c r="AF323" i="1"/>
  <c r="O322" i="1"/>
  <c r="G323" i="1" s="1"/>
  <c r="AA322" i="1"/>
  <c r="U322" i="1"/>
  <c r="V323" i="1" s="1"/>
  <c r="R322" i="1"/>
  <c r="S323" i="1" s="1"/>
  <c r="M323" i="1" l="1"/>
  <c r="H323" i="1"/>
  <c r="I323" i="1"/>
  <c r="X322" i="1"/>
  <c r="Z322" i="1" s="1"/>
  <c r="Y323" i="1"/>
  <c r="T323" i="1"/>
  <c r="AG323" i="1"/>
  <c r="Q323" i="1" l="1"/>
  <c r="P323" i="1" s="1"/>
  <c r="W324" i="1" s="1"/>
  <c r="AD323" i="1"/>
  <c r="L323" i="1"/>
  <c r="AE323" i="1"/>
  <c r="AH323" i="1" s="1"/>
  <c r="AB323" i="1" s="1"/>
  <c r="AC323" i="1" s="1"/>
  <c r="N323" i="1" l="1"/>
  <c r="R323" i="1" s="1"/>
  <c r="S324" i="1" s="1"/>
  <c r="J324" i="1"/>
  <c r="K324" i="1"/>
  <c r="AF324" i="1"/>
  <c r="AG324" i="1" s="1"/>
  <c r="U323" i="1" l="1"/>
  <c r="V324" i="1" s="1"/>
  <c r="O323" i="1"/>
  <c r="G324" i="1" s="1"/>
  <c r="H324" i="1" s="1"/>
  <c r="AA323" i="1"/>
  <c r="Y324" i="1"/>
  <c r="AE324" i="1" s="1"/>
  <c r="AH324" i="1" s="1"/>
  <c r="T324" i="1"/>
  <c r="M324" i="1"/>
  <c r="AD324" i="1" s="1"/>
  <c r="X323" i="1"/>
  <c r="Z323" i="1" s="1"/>
  <c r="I324" i="1"/>
  <c r="AB324" i="1" l="1"/>
  <c r="AC324" i="1" s="1"/>
  <c r="L324" i="1"/>
  <c r="Q324" i="1"/>
  <c r="P324" i="1" l="1"/>
  <c r="W325" i="1" s="1"/>
  <c r="N324" i="1"/>
  <c r="AA324" i="1" l="1"/>
  <c r="O324" i="1"/>
  <c r="G325" i="1" s="1"/>
  <c r="U324" i="1"/>
  <c r="V325" i="1" s="1"/>
  <c r="R324" i="1"/>
  <c r="S325" i="1" s="1"/>
  <c r="AF325" i="1"/>
  <c r="J325" i="1"/>
  <c r="K325" i="1"/>
  <c r="M325" i="1" l="1"/>
  <c r="AG325" i="1"/>
  <c r="X324" i="1"/>
  <c r="Z324" i="1" s="1"/>
  <c r="H325" i="1"/>
  <c r="I325" i="1"/>
  <c r="Y325" i="1"/>
  <c r="T325" i="1"/>
  <c r="Q325" i="1" l="1"/>
  <c r="P325" i="1" s="1"/>
  <c r="W326" i="1" s="1"/>
  <c r="AD325" i="1"/>
  <c r="L325" i="1"/>
  <c r="AE325" i="1"/>
  <c r="AH325" i="1" s="1"/>
  <c r="AB325" i="1" s="1"/>
  <c r="AC325" i="1" s="1"/>
  <c r="N325" i="1" l="1"/>
  <c r="AA325" i="1" s="1"/>
  <c r="U325" i="1"/>
  <c r="V326" i="1" s="1"/>
  <c r="R325" i="1"/>
  <c r="S326" i="1" s="1"/>
  <c r="T326" i="1" s="1"/>
  <c r="K326" i="1"/>
  <c r="J326" i="1"/>
  <c r="AF326" i="1"/>
  <c r="O325" i="1" l="1"/>
  <c r="G326" i="1" s="1"/>
  <c r="M326" i="1"/>
  <c r="I326" i="1"/>
  <c r="H326" i="1"/>
  <c r="AG326" i="1"/>
  <c r="X325" i="1"/>
  <c r="Z325" i="1" s="1"/>
  <c r="Y326" i="1"/>
  <c r="L326" i="1" l="1"/>
  <c r="AD326" i="1"/>
  <c r="Q326" i="1"/>
  <c r="P326" i="1" s="1"/>
  <c r="W327" i="1" s="1"/>
  <c r="AE326" i="1"/>
  <c r="AH326" i="1" s="1"/>
  <c r="AB326" i="1" s="1"/>
  <c r="AC326" i="1" s="1"/>
  <c r="N326" i="1" l="1"/>
  <c r="O326" i="1" s="1"/>
  <c r="G327" i="1" s="1"/>
  <c r="K327" i="1"/>
  <c r="J327" i="1"/>
  <c r="AF327" i="1"/>
  <c r="R326" i="1" l="1"/>
  <c r="S327" i="1" s="1"/>
  <c r="T327" i="1" s="1"/>
  <c r="U326" i="1"/>
  <c r="V327" i="1" s="1"/>
  <c r="AA326" i="1"/>
  <c r="M327" i="1"/>
  <c r="I327" i="1"/>
  <c r="H327" i="1"/>
  <c r="AG327" i="1"/>
  <c r="Y327" i="1" l="1"/>
  <c r="X326" i="1"/>
  <c r="Z326" i="1" s="1"/>
  <c r="L327" i="1"/>
  <c r="AD327" i="1"/>
  <c r="Q327" i="1"/>
  <c r="P327" i="1" s="1"/>
  <c r="W328" i="1" s="1"/>
  <c r="AE327" i="1"/>
  <c r="AH327" i="1" s="1"/>
  <c r="AB327" i="1" s="1"/>
  <c r="AC327" i="1" s="1"/>
  <c r="N327" i="1" l="1"/>
  <c r="AA327" i="1" s="1"/>
  <c r="K328" i="1"/>
  <c r="J328" i="1"/>
  <c r="AF328" i="1"/>
  <c r="U327" i="1" l="1"/>
  <c r="V328" i="1" s="1"/>
  <c r="R327" i="1"/>
  <c r="S328" i="1" s="1"/>
  <c r="O327" i="1"/>
  <c r="G328" i="1" s="1"/>
  <c r="H328" i="1" s="1"/>
  <c r="AG328" i="1"/>
  <c r="M328" i="1"/>
  <c r="AD328" i="1" s="1"/>
  <c r="Y328" i="1" l="1"/>
  <c r="AE328" i="1" s="1"/>
  <c r="AH328" i="1" s="1"/>
  <c r="AB328" i="1" s="1"/>
  <c r="AC328" i="1" s="1"/>
  <c r="T328" i="1"/>
  <c r="X327" i="1"/>
  <c r="Z327" i="1" s="1"/>
  <c r="I328" i="1"/>
  <c r="Q328" i="1"/>
  <c r="L328" i="1"/>
  <c r="P328" i="1" l="1"/>
  <c r="W329" i="1" s="1"/>
  <c r="N328" i="1"/>
  <c r="O328" i="1" l="1"/>
  <c r="AA328" i="1"/>
  <c r="U328" i="1"/>
  <c r="V329" i="1" s="1"/>
  <c r="R328" i="1"/>
  <c r="S329" i="1" s="1"/>
  <c r="G329" i="1"/>
  <c r="J329" i="1"/>
  <c r="K329" i="1"/>
  <c r="AF329" i="1"/>
  <c r="AG329" i="1" s="1"/>
  <c r="M329" i="1" l="1"/>
  <c r="X328" i="1"/>
  <c r="Z328" i="1" s="1"/>
  <c r="I329" i="1"/>
  <c r="H329" i="1"/>
  <c r="Y329" i="1"/>
  <c r="AE329" i="1" s="1"/>
  <c r="AH329" i="1" s="1"/>
  <c r="T329" i="1"/>
  <c r="AB329" i="1" l="1"/>
  <c r="AC329" i="1" s="1"/>
  <c r="Q329" i="1"/>
  <c r="P329" i="1" s="1"/>
  <c r="W330" i="1" s="1"/>
  <c r="AD329" i="1"/>
  <c r="L329" i="1"/>
  <c r="N329" i="1" l="1"/>
  <c r="AA329" i="1" s="1"/>
  <c r="AF330" i="1"/>
  <c r="J330" i="1"/>
  <c r="K330" i="1"/>
  <c r="R329" i="1" l="1"/>
  <c r="S330" i="1" s="1"/>
  <c r="T330" i="1" s="1"/>
  <c r="O329" i="1"/>
  <c r="G330" i="1" s="1"/>
  <c r="H330" i="1" s="1"/>
  <c r="U329" i="1"/>
  <c r="V330" i="1" s="1"/>
  <c r="M330" i="1"/>
  <c r="AG330" i="1"/>
  <c r="I330" i="1" l="1"/>
  <c r="Y330" i="1"/>
  <c r="AE330" i="1" s="1"/>
  <c r="AH330" i="1" s="1"/>
  <c r="AB330" i="1" s="1"/>
  <c r="AC330" i="1" s="1"/>
  <c r="X329" i="1"/>
  <c r="Z329" i="1" s="1"/>
  <c r="L330" i="1"/>
  <c r="AD330" i="1"/>
  <c r="Q330" i="1"/>
  <c r="P330" i="1" s="1"/>
  <c r="W331" i="1" s="1"/>
  <c r="N330" i="1" l="1"/>
  <c r="AA330" i="1" s="1"/>
  <c r="J331" i="1"/>
  <c r="K331" i="1"/>
  <c r="AF331" i="1"/>
  <c r="AG331" i="1" s="1"/>
  <c r="R330" i="1" l="1"/>
  <c r="S331" i="1" s="1"/>
  <c r="T331" i="1" s="1"/>
  <c r="U330" i="1"/>
  <c r="V331" i="1" s="1"/>
  <c r="O330" i="1"/>
  <c r="G331" i="1" s="1"/>
  <c r="I331" i="1" s="1"/>
  <c r="M331" i="1"/>
  <c r="Y331" i="1" l="1"/>
  <c r="AE331" i="1" s="1"/>
  <c r="AH331" i="1" s="1"/>
  <c r="AB331" i="1" s="1"/>
  <c r="AC331" i="1" s="1"/>
  <c r="H331" i="1"/>
  <c r="X330" i="1"/>
  <c r="Z330" i="1" s="1"/>
  <c r="L331" i="1"/>
  <c r="AD331" i="1"/>
  <c r="Q331" i="1"/>
  <c r="P331" i="1" s="1"/>
  <c r="W332" i="1" s="1"/>
  <c r="N331" i="1" l="1"/>
  <c r="AA331" i="1" s="1"/>
  <c r="AF332" i="1"/>
  <c r="J332" i="1"/>
  <c r="K332" i="1"/>
  <c r="R331" i="1" l="1"/>
  <c r="S332" i="1" s="1"/>
  <c r="T332" i="1" s="1"/>
  <c r="U331" i="1"/>
  <c r="V332" i="1" s="1"/>
  <c r="O331" i="1"/>
  <c r="G332" i="1" s="1"/>
  <c r="H332" i="1" s="1"/>
  <c r="M332" i="1"/>
  <c r="AG332" i="1"/>
  <c r="Y332" i="1" l="1"/>
  <c r="AE332" i="1" s="1"/>
  <c r="AH332" i="1" s="1"/>
  <c r="AB332" i="1" s="1"/>
  <c r="AC332" i="1" s="1"/>
  <c r="X331" i="1"/>
  <c r="Z331" i="1" s="1"/>
  <c r="I332" i="1"/>
  <c r="Q332" i="1"/>
  <c r="P332" i="1" s="1"/>
  <c r="W333" i="1" s="1"/>
  <c r="AD332" i="1"/>
  <c r="L332" i="1"/>
  <c r="N332" i="1" l="1"/>
  <c r="AA332" i="1" s="1"/>
  <c r="J333" i="1"/>
  <c r="K333" i="1"/>
  <c r="AF333" i="1"/>
  <c r="R332" i="1" l="1"/>
  <c r="S333" i="1" s="1"/>
  <c r="T333" i="1" s="1"/>
  <c r="U332" i="1"/>
  <c r="V333" i="1" s="1"/>
  <c r="O332" i="1"/>
  <c r="G333" i="1" s="1"/>
  <c r="I333" i="1" s="1"/>
  <c r="AG333" i="1"/>
  <c r="M333" i="1"/>
  <c r="AD333" i="1" s="1"/>
  <c r="H333" i="1" l="1"/>
  <c r="Y333" i="1"/>
  <c r="AE333" i="1" s="1"/>
  <c r="AH333" i="1" s="1"/>
  <c r="AB333" i="1" s="1"/>
  <c r="AC333" i="1" s="1"/>
  <c r="X332" i="1"/>
  <c r="Z332" i="1" s="1"/>
  <c r="L333" i="1"/>
  <c r="Q333" i="1"/>
  <c r="P333" i="1" l="1"/>
  <c r="W334" i="1" s="1"/>
  <c r="N333" i="1"/>
  <c r="U333" i="1" s="1"/>
  <c r="V334" i="1" s="1"/>
  <c r="O333" i="1" l="1"/>
  <c r="G334" i="1" s="1"/>
  <c r="AA333" i="1"/>
  <c r="R333" i="1"/>
  <c r="S334" i="1" s="1"/>
  <c r="K334" i="1"/>
  <c r="J334" i="1"/>
  <c r="AF334" i="1"/>
  <c r="X333" i="1" l="1"/>
  <c r="Z333" i="1" s="1"/>
  <c r="T334" i="1"/>
  <c r="Y334" i="1"/>
  <c r="H334" i="1"/>
  <c r="I334" i="1"/>
  <c r="AG334" i="1"/>
  <c r="M334" i="1"/>
  <c r="AD334" i="1" s="1"/>
  <c r="L334" i="1" l="1"/>
  <c r="Q334" i="1"/>
  <c r="AE334" i="1"/>
  <c r="AH334" i="1" s="1"/>
  <c r="AB334" i="1" s="1"/>
  <c r="AC334" i="1" s="1"/>
  <c r="P334" i="1" l="1"/>
  <c r="W335" i="1" s="1"/>
  <c r="N334" i="1"/>
  <c r="O334" i="1" l="1"/>
  <c r="G335" i="1" s="1"/>
  <c r="AA334" i="1"/>
  <c r="U334" i="1"/>
  <c r="V335" i="1" s="1"/>
  <c r="R334" i="1"/>
  <c r="S335" i="1" s="1"/>
  <c r="T335" i="1" s="1"/>
  <c r="J335" i="1"/>
  <c r="K335" i="1"/>
  <c r="AF335" i="1"/>
  <c r="Y335" i="1" l="1"/>
  <c r="M335" i="1"/>
  <c r="AG335" i="1"/>
  <c r="X334" i="1"/>
  <c r="Z334" i="1" s="1"/>
  <c r="H335" i="1"/>
  <c r="I335" i="1"/>
  <c r="L335" i="1" l="1"/>
  <c r="AD335" i="1"/>
  <c r="Q335" i="1"/>
  <c r="P335" i="1" s="1"/>
  <c r="W336" i="1" s="1"/>
  <c r="AE335" i="1"/>
  <c r="AH335" i="1" s="1"/>
  <c r="AB335" i="1" s="1"/>
  <c r="AC335" i="1" s="1"/>
  <c r="N335" i="1" l="1"/>
  <c r="O335" i="1" s="1"/>
  <c r="G336" i="1" s="1"/>
  <c r="K336" i="1"/>
  <c r="J336" i="1"/>
  <c r="AF336" i="1"/>
  <c r="R335" i="1" l="1"/>
  <c r="S336" i="1" s="1"/>
  <c r="U335" i="1"/>
  <c r="V336" i="1" s="1"/>
  <c r="AA335" i="1"/>
  <c r="I336" i="1"/>
  <c r="H336" i="1"/>
  <c r="AG336" i="1"/>
  <c r="M336" i="1"/>
  <c r="AD336" i="1" s="1"/>
  <c r="X335" i="1" l="1"/>
  <c r="Z335" i="1" s="1"/>
  <c r="Y336" i="1"/>
  <c r="AE336" i="1" s="1"/>
  <c r="AH336" i="1" s="1"/>
  <c r="AB336" i="1" s="1"/>
  <c r="AC336" i="1" s="1"/>
  <c r="T336" i="1"/>
  <c r="L336" i="1"/>
  <c r="Q336" i="1"/>
  <c r="P336" i="1" l="1"/>
  <c r="W337" i="1" s="1"/>
  <c r="N336" i="1"/>
  <c r="O336" i="1" l="1"/>
  <c r="G337" i="1" s="1"/>
  <c r="AA336" i="1"/>
  <c r="U336" i="1"/>
  <c r="V337" i="1" s="1"/>
  <c r="R336" i="1"/>
  <c r="S337" i="1" s="1"/>
  <c r="K337" i="1"/>
  <c r="J337" i="1"/>
  <c r="AF337" i="1"/>
  <c r="AG337" i="1" s="1"/>
  <c r="I337" i="1" l="1"/>
  <c r="H337" i="1"/>
  <c r="Y337" i="1"/>
  <c r="AE337" i="1" s="1"/>
  <c r="AH337" i="1" s="1"/>
  <c r="T337" i="1"/>
  <c r="M337" i="1"/>
  <c r="AD337" i="1" s="1"/>
  <c r="X336" i="1"/>
  <c r="Z336" i="1" s="1"/>
  <c r="AB337" i="1" l="1"/>
  <c r="AC337" i="1" s="1"/>
  <c r="L337" i="1"/>
  <c r="Q337" i="1"/>
  <c r="P337" i="1" l="1"/>
  <c r="W338" i="1" s="1"/>
  <c r="N337" i="1"/>
  <c r="AF338" i="1" l="1"/>
  <c r="J338" i="1"/>
  <c r="K338" i="1"/>
  <c r="O337" i="1"/>
  <c r="G338" i="1" s="1"/>
  <c r="AA337" i="1"/>
  <c r="U337" i="1"/>
  <c r="V338" i="1" s="1"/>
  <c r="R337" i="1"/>
  <c r="S338" i="1" s="1"/>
  <c r="T338" i="1" s="1"/>
  <c r="M338" i="1" l="1"/>
  <c r="AD338" i="1" s="1"/>
  <c r="H338" i="1"/>
  <c r="I338" i="1"/>
  <c r="X337" i="1"/>
  <c r="Z337" i="1" s="1"/>
  <c r="AG338" i="1"/>
  <c r="Y338" i="1"/>
  <c r="L338" i="1" l="1"/>
  <c r="Q338" i="1"/>
  <c r="P338" i="1" s="1"/>
  <c r="W339" i="1" s="1"/>
  <c r="AE338" i="1"/>
  <c r="AH338" i="1" s="1"/>
  <c r="AB338" i="1" s="1"/>
  <c r="AC338" i="1" s="1"/>
  <c r="N338" i="1"/>
  <c r="O338" i="1" l="1"/>
  <c r="G339" i="1" s="1"/>
  <c r="AA338" i="1"/>
  <c r="U338" i="1"/>
  <c r="R338" i="1"/>
  <c r="S339" i="1" s="1"/>
  <c r="T339" i="1" s="1"/>
  <c r="J339" i="1"/>
  <c r="K339" i="1"/>
  <c r="AF339" i="1"/>
  <c r="X338" i="1" l="1"/>
  <c r="Z338" i="1" s="1"/>
  <c r="V339" i="1"/>
  <c r="AG339" i="1"/>
  <c r="M339" i="1"/>
  <c r="AD339" i="1" s="1"/>
  <c r="H339" i="1"/>
  <c r="I339" i="1"/>
  <c r="Y339" i="1" l="1"/>
  <c r="AE339" i="1" s="1"/>
  <c r="AH339" i="1" s="1"/>
  <c r="AB339" i="1" s="1"/>
  <c r="AC339" i="1" s="1"/>
  <c r="L339" i="1"/>
  <c r="Q339" i="1"/>
  <c r="P339" i="1" l="1"/>
  <c r="W340" i="1" s="1"/>
  <c r="N339" i="1"/>
  <c r="O339" i="1" l="1"/>
  <c r="G340" i="1" s="1"/>
  <c r="AA339" i="1"/>
  <c r="U339" i="1"/>
  <c r="V340" i="1" s="1"/>
  <c r="R339" i="1"/>
  <c r="S340" i="1" s="1"/>
  <c r="T340" i="1" s="1"/>
  <c r="J340" i="1"/>
  <c r="K340" i="1"/>
  <c r="AF340" i="1"/>
  <c r="M340" i="1" l="1"/>
  <c r="I340" i="1"/>
  <c r="H340" i="1"/>
  <c r="Y340" i="1"/>
  <c r="AG340" i="1"/>
  <c r="X339" i="1"/>
  <c r="Z339" i="1" s="1"/>
  <c r="Q340" i="1" l="1"/>
  <c r="P340" i="1" s="1"/>
  <c r="W341" i="1" s="1"/>
  <c r="AD340" i="1"/>
  <c r="L340" i="1"/>
  <c r="AE340" i="1"/>
  <c r="AH340" i="1" s="1"/>
  <c r="AB340" i="1" s="1"/>
  <c r="AC340" i="1" s="1"/>
  <c r="N340" i="1"/>
  <c r="AA340" i="1" l="1"/>
  <c r="O340" i="1"/>
  <c r="U340" i="1"/>
  <c r="R340" i="1"/>
  <c r="S341" i="1" s="1"/>
  <c r="T341" i="1" s="1"/>
  <c r="J341" i="1"/>
  <c r="K341" i="1"/>
  <c r="AF341" i="1"/>
  <c r="G341" i="1"/>
  <c r="H341" i="1" l="1"/>
  <c r="I341" i="1"/>
  <c r="AG341" i="1"/>
  <c r="M341" i="1"/>
  <c r="AD341" i="1" s="1"/>
  <c r="X340" i="1"/>
  <c r="Z340" i="1" s="1"/>
  <c r="V341" i="1"/>
  <c r="Y341" i="1" l="1"/>
  <c r="AE341" i="1" s="1"/>
  <c r="AH341" i="1" s="1"/>
  <c r="AB341" i="1" s="1"/>
  <c r="AC341" i="1" s="1"/>
  <c r="L341" i="1"/>
  <c r="Q341" i="1"/>
  <c r="P341" i="1" l="1"/>
  <c r="W342" i="1" s="1"/>
  <c r="N341" i="1"/>
  <c r="O341" i="1" l="1"/>
  <c r="G342" i="1" s="1"/>
  <c r="AA341" i="1"/>
  <c r="U341" i="1"/>
  <c r="V342" i="1" s="1"/>
  <c r="R341" i="1"/>
  <c r="S342" i="1" s="1"/>
  <c r="T342" i="1" s="1"/>
  <c r="J342" i="1"/>
  <c r="K342" i="1"/>
  <c r="AF342" i="1"/>
  <c r="Y342" i="1" l="1"/>
  <c r="M342" i="1"/>
  <c r="AD342" i="1" s="1"/>
  <c r="X341" i="1"/>
  <c r="Z341" i="1" s="1"/>
  <c r="AG342" i="1"/>
  <c r="I342" i="1"/>
  <c r="H342" i="1"/>
  <c r="AE342" i="1" l="1"/>
  <c r="AH342" i="1" s="1"/>
  <c r="AB342" i="1" s="1"/>
  <c r="AC342" i="1" s="1"/>
  <c r="L342" i="1"/>
  <c r="Q342" i="1"/>
  <c r="P342" i="1" l="1"/>
  <c r="W343" i="1" s="1"/>
  <c r="N342" i="1"/>
  <c r="J343" i="1" l="1"/>
  <c r="K343" i="1"/>
  <c r="AF343" i="1"/>
  <c r="AA342" i="1"/>
  <c r="O342" i="1"/>
  <c r="G343" i="1" s="1"/>
  <c r="U342" i="1"/>
  <c r="V343" i="1" s="1"/>
  <c r="R342" i="1"/>
  <c r="S343" i="1" s="1"/>
  <c r="T343" i="1" s="1"/>
  <c r="H343" i="1" l="1"/>
  <c r="I343" i="1"/>
  <c r="Y343" i="1"/>
  <c r="AG343" i="1"/>
  <c r="M343" i="1"/>
  <c r="AD343" i="1" s="1"/>
  <c r="X342" i="1"/>
  <c r="Z342" i="1" s="1"/>
  <c r="AE343" i="1" l="1"/>
  <c r="AH343" i="1" s="1"/>
  <c r="AB343" i="1" s="1"/>
  <c r="AC343" i="1" s="1"/>
  <c r="L343" i="1"/>
  <c r="Q343" i="1"/>
  <c r="P343" i="1" l="1"/>
  <c r="W344" i="1" s="1"/>
  <c r="N343" i="1"/>
  <c r="AA343" i="1" l="1"/>
  <c r="O343" i="1"/>
  <c r="G344" i="1" s="1"/>
  <c r="U343" i="1"/>
  <c r="V344" i="1" s="1"/>
  <c r="R343" i="1"/>
  <c r="S344" i="1" s="1"/>
  <c r="T344" i="1" s="1"/>
  <c r="J344" i="1"/>
  <c r="K344" i="1"/>
  <c r="AF344" i="1"/>
  <c r="M344" i="1" l="1"/>
  <c r="Y344" i="1"/>
  <c r="AG344" i="1"/>
  <c r="X343" i="1"/>
  <c r="Z343" i="1" s="1"/>
  <c r="I344" i="1"/>
  <c r="H344" i="1"/>
  <c r="L344" i="1" l="1"/>
  <c r="AD344" i="1"/>
  <c r="Q344" i="1"/>
  <c r="P344" i="1" s="1"/>
  <c r="W345" i="1" s="1"/>
  <c r="AE344" i="1"/>
  <c r="AH344" i="1" s="1"/>
  <c r="AB344" i="1" s="1"/>
  <c r="AC344" i="1" s="1"/>
  <c r="N344" i="1" l="1"/>
  <c r="O344" i="1" s="1"/>
  <c r="G345" i="1" s="1"/>
  <c r="J345" i="1"/>
  <c r="K345" i="1"/>
  <c r="AF345" i="1"/>
  <c r="U344" i="1" l="1"/>
  <c r="V345" i="1" s="1"/>
  <c r="R344" i="1"/>
  <c r="S345" i="1" s="1"/>
  <c r="T345" i="1" s="1"/>
  <c r="AA344" i="1"/>
  <c r="M345" i="1"/>
  <c r="AD345" i="1" s="1"/>
  <c r="H345" i="1"/>
  <c r="I345" i="1"/>
  <c r="AG345" i="1"/>
  <c r="X344" i="1" l="1"/>
  <c r="Z344" i="1" s="1"/>
  <c r="Y345" i="1"/>
  <c r="AE345" i="1" s="1"/>
  <c r="AH345" i="1" s="1"/>
  <c r="AB345" i="1" s="1"/>
  <c r="AC345" i="1" s="1"/>
  <c r="L345" i="1"/>
  <c r="Q345" i="1"/>
  <c r="P345" i="1" l="1"/>
  <c r="W346" i="1" s="1"/>
  <c r="N345" i="1"/>
  <c r="O345" i="1" l="1"/>
  <c r="G346" i="1" s="1"/>
  <c r="AA345" i="1"/>
  <c r="U345" i="1"/>
  <c r="V346" i="1" s="1"/>
  <c r="R345" i="1"/>
  <c r="S346" i="1" s="1"/>
  <c r="T346" i="1" s="1"/>
  <c r="K346" i="1"/>
  <c r="J346" i="1"/>
  <c r="AF346" i="1"/>
  <c r="Y346" i="1" l="1"/>
  <c r="M346" i="1"/>
  <c r="AD346" i="1" s="1"/>
  <c r="X345" i="1"/>
  <c r="Z345" i="1" s="1"/>
  <c r="AG346" i="1"/>
  <c r="I346" i="1"/>
  <c r="H346" i="1"/>
  <c r="AE346" i="1" l="1"/>
  <c r="AH346" i="1" s="1"/>
  <c r="AB346" i="1" s="1"/>
  <c r="AC346" i="1" s="1"/>
  <c r="Q346" i="1"/>
  <c r="L346" i="1"/>
  <c r="P346" i="1" l="1"/>
  <c r="W347" i="1" s="1"/>
  <c r="N346" i="1"/>
  <c r="AA346" i="1" l="1"/>
  <c r="O346" i="1"/>
  <c r="G347" i="1" s="1"/>
  <c r="U346" i="1"/>
  <c r="V347" i="1" s="1"/>
  <c r="R346" i="1"/>
  <c r="S347" i="1" s="1"/>
  <c r="T347" i="1" s="1"/>
  <c r="J347" i="1"/>
  <c r="K347" i="1"/>
  <c r="AF347" i="1"/>
  <c r="M347" i="1" l="1"/>
  <c r="Y347" i="1"/>
  <c r="X346" i="1"/>
  <c r="Z346" i="1" s="1"/>
  <c r="H347" i="1"/>
  <c r="I347" i="1"/>
  <c r="AG347" i="1"/>
  <c r="AE347" i="1" l="1"/>
  <c r="AH347" i="1" s="1"/>
  <c r="AB347" i="1" s="1"/>
  <c r="AC347" i="1" s="1"/>
  <c r="L347" i="1"/>
  <c r="AD347" i="1"/>
  <c r="Q347" i="1"/>
  <c r="P347" i="1" s="1"/>
  <c r="W348" i="1" s="1"/>
  <c r="N347" i="1" l="1"/>
  <c r="AA347" i="1" s="1"/>
  <c r="K348" i="1"/>
  <c r="J348" i="1"/>
  <c r="AF348" i="1"/>
  <c r="R347" i="1" l="1"/>
  <c r="S348" i="1" s="1"/>
  <c r="T348" i="1" s="1"/>
  <c r="U347" i="1"/>
  <c r="V348" i="1" s="1"/>
  <c r="O347" i="1"/>
  <c r="G348" i="1" s="1"/>
  <c r="H348" i="1" s="1"/>
  <c r="AG348" i="1"/>
  <c r="M348" i="1"/>
  <c r="AD348" i="1" s="1"/>
  <c r="Y348" i="1" l="1"/>
  <c r="AE348" i="1" s="1"/>
  <c r="AH348" i="1" s="1"/>
  <c r="AB348" i="1" s="1"/>
  <c r="AC348" i="1" s="1"/>
  <c r="I348" i="1"/>
  <c r="X347" i="1"/>
  <c r="Z347" i="1" s="1"/>
  <c r="L348" i="1"/>
  <c r="Q348" i="1"/>
  <c r="P348" i="1" l="1"/>
  <c r="W349" i="1" s="1"/>
  <c r="N348" i="1"/>
  <c r="O348" i="1" l="1"/>
  <c r="G349" i="1" s="1"/>
  <c r="AA348" i="1"/>
  <c r="U348" i="1"/>
  <c r="V349" i="1" s="1"/>
  <c r="R348" i="1"/>
  <c r="S349" i="1" s="1"/>
  <c r="T349" i="1" s="1"/>
  <c r="K349" i="1"/>
  <c r="J349" i="1"/>
  <c r="AF349" i="1"/>
  <c r="Y349" i="1" l="1"/>
  <c r="AG349" i="1"/>
  <c r="M349" i="1"/>
  <c r="AD349" i="1" s="1"/>
  <c r="X348" i="1"/>
  <c r="Z348" i="1" s="1"/>
  <c r="H349" i="1"/>
  <c r="I349" i="1"/>
  <c r="AE349" i="1" l="1"/>
  <c r="AH349" i="1" s="1"/>
  <c r="AB349" i="1" s="1"/>
  <c r="AC349" i="1" s="1"/>
  <c r="L349" i="1"/>
  <c r="Q349" i="1"/>
  <c r="P349" i="1" l="1"/>
  <c r="W350" i="1" s="1"/>
  <c r="N349" i="1"/>
  <c r="O349" i="1" l="1"/>
  <c r="AA349" i="1"/>
  <c r="U349" i="1"/>
  <c r="V350" i="1" s="1"/>
  <c r="R349" i="1"/>
  <c r="S350" i="1" s="1"/>
  <c r="G350" i="1"/>
  <c r="K350" i="1"/>
  <c r="J350" i="1"/>
  <c r="AF350" i="1"/>
  <c r="M350" i="1" l="1"/>
  <c r="AD350" i="1" s="1"/>
  <c r="X349" i="1"/>
  <c r="Z349" i="1" s="1"/>
  <c r="AG350" i="1"/>
  <c r="I350" i="1"/>
  <c r="H350" i="1"/>
  <c r="Y350" i="1"/>
  <c r="T350" i="1"/>
  <c r="AE350" i="1" l="1"/>
  <c r="AH350" i="1" s="1"/>
  <c r="AB350" i="1" s="1"/>
  <c r="AC350" i="1" s="1"/>
  <c r="L350" i="1"/>
  <c r="Q350" i="1"/>
  <c r="P350" i="1" l="1"/>
  <c r="W351" i="1" s="1"/>
  <c r="N350" i="1"/>
  <c r="AA350" i="1" l="1"/>
  <c r="O350" i="1"/>
  <c r="G351" i="1" s="1"/>
  <c r="U350" i="1"/>
  <c r="V351" i="1" s="1"/>
  <c r="R350" i="1"/>
  <c r="S351" i="1" s="1"/>
  <c r="T351" i="1" s="1"/>
  <c r="K351" i="1"/>
  <c r="J351" i="1"/>
  <c r="AF351" i="1"/>
  <c r="Y351" i="1" l="1"/>
  <c r="AG351" i="1"/>
  <c r="M351" i="1"/>
  <c r="AD351" i="1" s="1"/>
  <c r="X350" i="1"/>
  <c r="Z350" i="1" s="1"/>
  <c r="H351" i="1"/>
  <c r="I351" i="1"/>
  <c r="AE351" i="1" l="1"/>
  <c r="AH351" i="1" s="1"/>
  <c r="AB351" i="1" s="1"/>
  <c r="AC351" i="1" s="1"/>
  <c r="L351" i="1"/>
  <c r="Q351" i="1"/>
  <c r="P351" i="1" l="1"/>
  <c r="W352" i="1" s="1"/>
  <c r="N351" i="1"/>
  <c r="O351" i="1" l="1"/>
  <c r="G352" i="1" s="1"/>
  <c r="AA351" i="1"/>
  <c r="U351" i="1"/>
  <c r="V352" i="1" s="1"/>
  <c r="R351" i="1"/>
  <c r="S352" i="1" s="1"/>
  <c r="T352" i="1" s="1"/>
  <c r="K352" i="1"/>
  <c r="J352" i="1"/>
  <c r="AF352" i="1"/>
  <c r="Y352" i="1" l="1"/>
  <c r="AG352" i="1"/>
  <c r="M352" i="1"/>
  <c r="AD352" i="1" s="1"/>
  <c r="X351" i="1"/>
  <c r="Z351" i="1" s="1"/>
  <c r="H352" i="1"/>
  <c r="I352" i="1"/>
  <c r="AE352" i="1" l="1"/>
  <c r="AH352" i="1" s="1"/>
  <c r="AB352" i="1" s="1"/>
  <c r="AC352" i="1" s="1"/>
  <c r="L352" i="1"/>
  <c r="Q352" i="1"/>
  <c r="P352" i="1" l="1"/>
  <c r="W353" i="1" s="1"/>
  <c r="N352" i="1"/>
  <c r="O352" i="1" l="1"/>
  <c r="G353" i="1" s="1"/>
  <c r="AA352" i="1"/>
  <c r="U352" i="1"/>
  <c r="V353" i="1" s="1"/>
  <c r="R352" i="1"/>
  <c r="S353" i="1" s="1"/>
  <c r="T353" i="1" s="1"/>
  <c r="K353" i="1"/>
  <c r="J353" i="1"/>
  <c r="AF353" i="1"/>
  <c r="Y353" i="1" l="1"/>
  <c r="I353" i="1"/>
  <c r="H353" i="1"/>
  <c r="M353" i="1"/>
  <c r="AD353" i="1" s="1"/>
  <c r="X352" i="1"/>
  <c r="Z352" i="1" s="1"/>
  <c r="AG353" i="1"/>
  <c r="AE353" i="1" l="1"/>
  <c r="AH353" i="1" s="1"/>
  <c r="AB353" i="1" s="1"/>
  <c r="AC353" i="1" s="1"/>
  <c r="L353" i="1"/>
  <c r="Q353" i="1"/>
  <c r="P353" i="1" l="1"/>
  <c r="W354" i="1" s="1"/>
  <c r="N353" i="1"/>
  <c r="O353" i="1" l="1"/>
  <c r="G354" i="1" s="1"/>
  <c r="AA353" i="1"/>
  <c r="U353" i="1"/>
  <c r="V354" i="1" s="1"/>
  <c r="R353" i="1"/>
  <c r="S354" i="1" s="1"/>
  <c r="T354" i="1" s="1"/>
  <c r="J354" i="1"/>
  <c r="K354" i="1"/>
  <c r="AF354" i="1"/>
  <c r="M354" i="1" l="1"/>
  <c r="Y354" i="1"/>
  <c r="X353" i="1"/>
  <c r="Z353" i="1" s="1"/>
  <c r="AG354" i="1"/>
  <c r="H354" i="1"/>
  <c r="I354" i="1"/>
  <c r="AE354" i="1" l="1"/>
  <c r="AH354" i="1" s="1"/>
  <c r="AB354" i="1" s="1"/>
  <c r="AC354" i="1" s="1"/>
  <c r="L354" i="1"/>
  <c r="AD354" i="1"/>
  <c r="Q354" i="1"/>
  <c r="P354" i="1" s="1"/>
  <c r="W355" i="1" s="1"/>
  <c r="N354" i="1" l="1"/>
  <c r="AA354" i="1" s="1"/>
  <c r="K355" i="1"/>
  <c r="J355" i="1"/>
  <c r="AF355" i="1"/>
  <c r="R354" i="1" l="1"/>
  <c r="S355" i="1" s="1"/>
  <c r="T355" i="1" s="1"/>
  <c r="U354" i="1"/>
  <c r="V355" i="1" s="1"/>
  <c r="O354" i="1"/>
  <c r="G355" i="1" s="1"/>
  <c r="H355" i="1" s="1"/>
  <c r="AG355" i="1"/>
  <c r="M355" i="1"/>
  <c r="AD355" i="1" s="1"/>
  <c r="Y355" i="1" l="1"/>
  <c r="AE355" i="1" s="1"/>
  <c r="AH355" i="1" s="1"/>
  <c r="AB355" i="1" s="1"/>
  <c r="AC355" i="1" s="1"/>
  <c r="X354" i="1"/>
  <c r="Z354" i="1" s="1"/>
  <c r="I355" i="1"/>
  <c r="Q355" i="1"/>
  <c r="L355" i="1"/>
  <c r="P355" i="1" l="1"/>
  <c r="W356" i="1" s="1"/>
  <c r="N355" i="1"/>
  <c r="AA355" i="1" l="1"/>
  <c r="O355" i="1"/>
  <c r="G356" i="1" s="1"/>
  <c r="U355" i="1"/>
  <c r="V356" i="1" s="1"/>
  <c r="R355" i="1"/>
  <c r="S356" i="1" s="1"/>
  <c r="T356" i="1" s="1"/>
  <c r="J356" i="1"/>
  <c r="K356" i="1"/>
  <c r="AF356" i="1"/>
  <c r="Y356" i="1" l="1"/>
  <c r="AG356" i="1"/>
  <c r="H356" i="1"/>
  <c r="I356" i="1"/>
  <c r="M356" i="1"/>
  <c r="AD356" i="1" s="1"/>
  <c r="X355" i="1"/>
  <c r="Z355" i="1" s="1"/>
  <c r="AE356" i="1" l="1"/>
  <c r="AH356" i="1" s="1"/>
  <c r="AB356" i="1" s="1"/>
  <c r="AC356" i="1" s="1"/>
  <c r="L356" i="1"/>
  <c r="Q356" i="1"/>
  <c r="P356" i="1" l="1"/>
  <c r="W357" i="1" s="1"/>
  <c r="N356" i="1"/>
  <c r="O356" i="1" l="1"/>
  <c r="G357" i="1" s="1"/>
  <c r="AA356" i="1"/>
  <c r="U356" i="1"/>
  <c r="V357" i="1" s="1"/>
  <c r="R356" i="1"/>
  <c r="S357" i="1" s="1"/>
  <c r="T357" i="1" s="1"/>
  <c r="J357" i="1"/>
  <c r="K357" i="1"/>
  <c r="AF357" i="1"/>
  <c r="Y357" i="1" l="1"/>
  <c r="H357" i="1"/>
  <c r="I357" i="1"/>
  <c r="AG357" i="1"/>
  <c r="M357" i="1"/>
  <c r="AD357" i="1" s="1"/>
  <c r="X356" i="1"/>
  <c r="Z356" i="1" s="1"/>
  <c r="AE357" i="1" l="1"/>
  <c r="AH357" i="1" s="1"/>
  <c r="AB357" i="1" s="1"/>
  <c r="AC357" i="1" s="1"/>
  <c r="Q357" i="1"/>
  <c r="L357" i="1"/>
  <c r="P357" i="1" l="1"/>
  <c r="W358" i="1" s="1"/>
  <c r="N357" i="1"/>
  <c r="AA357" i="1" l="1"/>
  <c r="O357" i="1"/>
  <c r="G358" i="1" s="1"/>
  <c r="U357" i="1"/>
  <c r="V358" i="1" s="1"/>
  <c r="R357" i="1"/>
  <c r="S358" i="1" s="1"/>
  <c r="K358" i="1"/>
  <c r="J358" i="1"/>
  <c r="AF358" i="1"/>
  <c r="M358" i="1" l="1"/>
  <c r="AD358" i="1" s="1"/>
  <c r="X357" i="1"/>
  <c r="Z357" i="1" s="1"/>
  <c r="H358" i="1"/>
  <c r="I358" i="1"/>
  <c r="AG358" i="1"/>
  <c r="T358" i="1"/>
  <c r="Y358" i="1"/>
  <c r="Q358" i="1" l="1"/>
  <c r="L358" i="1"/>
  <c r="AE358" i="1"/>
  <c r="AH358" i="1" s="1"/>
  <c r="AB358" i="1" s="1"/>
  <c r="AC358" i="1" s="1"/>
  <c r="P358" i="1" l="1"/>
  <c r="W359" i="1" s="1"/>
  <c r="N358" i="1"/>
  <c r="O358" i="1" l="1"/>
  <c r="G359" i="1" s="1"/>
  <c r="AA358" i="1"/>
  <c r="U358" i="1"/>
  <c r="V359" i="1" s="1"/>
  <c r="R358" i="1"/>
  <c r="S359" i="1" s="1"/>
  <c r="T359" i="1" s="1"/>
  <c r="J359" i="1"/>
  <c r="K359" i="1"/>
  <c r="AF359" i="1"/>
  <c r="I359" i="1" l="1"/>
  <c r="H359" i="1"/>
  <c r="Y359" i="1"/>
  <c r="X358" i="1"/>
  <c r="Z358" i="1" s="1"/>
  <c r="AG359" i="1"/>
  <c r="M359" i="1"/>
  <c r="AD359" i="1" s="1"/>
  <c r="AE359" i="1" l="1"/>
  <c r="AH359" i="1" s="1"/>
  <c r="AB359" i="1" s="1"/>
  <c r="AC359" i="1" s="1"/>
  <c r="Q359" i="1"/>
  <c r="L359" i="1"/>
  <c r="P359" i="1" l="1"/>
  <c r="W360" i="1" s="1"/>
  <c r="N359" i="1"/>
  <c r="O359" i="1" l="1"/>
  <c r="AA359" i="1"/>
  <c r="U359" i="1"/>
  <c r="V360" i="1" s="1"/>
  <c r="R359" i="1"/>
  <c r="S360" i="1" s="1"/>
  <c r="T360" i="1" s="1"/>
  <c r="G360" i="1"/>
  <c r="J360" i="1"/>
  <c r="K360" i="1"/>
  <c r="AF360" i="1"/>
  <c r="Y360" i="1" l="1"/>
  <c r="AG360" i="1"/>
  <c r="X359" i="1"/>
  <c r="Z359" i="1" s="1"/>
  <c r="M360" i="1"/>
  <c r="AD360" i="1" s="1"/>
  <c r="H360" i="1"/>
  <c r="I360" i="1"/>
  <c r="AE360" i="1" l="1"/>
  <c r="AH360" i="1" s="1"/>
  <c r="AB360" i="1" s="1"/>
  <c r="AC360" i="1" s="1"/>
  <c r="Q360" i="1"/>
  <c r="L360" i="1"/>
  <c r="P360" i="1" l="1"/>
  <c r="W361" i="1" s="1"/>
  <c r="N360" i="1"/>
  <c r="AA360" i="1" l="1"/>
  <c r="O360" i="1"/>
  <c r="G361" i="1" s="1"/>
  <c r="U360" i="1"/>
  <c r="V361" i="1" s="1"/>
  <c r="R360" i="1"/>
  <c r="S361" i="1" s="1"/>
  <c r="T361" i="1" s="1"/>
  <c r="K361" i="1"/>
  <c r="J361" i="1"/>
  <c r="AF361" i="1"/>
  <c r="Y361" i="1" l="1"/>
  <c r="AG361" i="1"/>
  <c r="M361" i="1"/>
  <c r="AD361" i="1" s="1"/>
  <c r="X360" i="1"/>
  <c r="Z360" i="1" s="1"/>
  <c r="I361" i="1"/>
  <c r="H361" i="1"/>
  <c r="AE361" i="1" l="1"/>
  <c r="AH361" i="1" s="1"/>
  <c r="AB361" i="1" s="1"/>
  <c r="AC361" i="1" s="1"/>
  <c r="Q361" i="1"/>
  <c r="L361" i="1"/>
  <c r="P361" i="1" l="1"/>
  <c r="W362" i="1" s="1"/>
  <c r="N361" i="1"/>
  <c r="O361" i="1" l="1"/>
  <c r="G362" i="1" s="1"/>
  <c r="AA361" i="1"/>
  <c r="U361" i="1"/>
  <c r="V362" i="1" s="1"/>
  <c r="R361" i="1"/>
  <c r="S362" i="1" s="1"/>
  <c r="T362" i="1" s="1"/>
  <c r="J362" i="1"/>
  <c r="K362" i="1"/>
  <c r="AF362" i="1"/>
  <c r="Y362" i="1" l="1"/>
  <c r="M362" i="1"/>
  <c r="AG362" i="1"/>
  <c r="X361" i="1"/>
  <c r="Z361" i="1" s="1"/>
  <c r="I362" i="1"/>
  <c r="H362" i="1"/>
  <c r="Q362" i="1" l="1"/>
  <c r="P362" i="1" s="1"/>
  <c r="W363" i="1" s="1"/>
  <c r="AD362" i="1"/>
  <c r="AE362" i="1"/>
  <c r="AH362" i="1" s="1"/>
  <c r="AB362" i="1" s="1"/>
  <c r="AC362" i="1" s="1"/>
  <c r="L362" i="1"/>
  <c r="N362" i="1"/>
  <c r="K363" i="1" l="1"/>
  <c r="J363" i="1"/>
  <c r="AF363" i="1"/>
  <c r="AA362" i="1"/>
  <c r="O362" i="1"/>
  <c r="G363" i="1" s="1"/>
  <c r="U362" i="1"/>
  <c r="V363" i="1" s="1"/>
  <c r="R362" i="1"/>
  <c r="S363" i="1" s="1"/>
  <c r="T363" i="1" s="1"/>
  <c r="M363" i="1" l="1"/>
  <c r="H363" i="1"/>
  <c r="I363" i="1"/>
  <c r="Y363" i="1"/>
  <c r="AG363" i="1"/>
  <c r="X362" i="1"/>
  <c r="Z362" i="1" s="1"/>
  <c r="Q363" i="1" l="1"/>
  <c r="P363" i="1" s="1"/>
  <c r="W364" i="1" s="1"/>
  <c r="AD363" i="1"/>
  <c r="L363" i="1"/>
  <c r="AE363" i="1"/>
  <c r="AH363" i="1" s="1"/>
  <c r="AB363" i="1" s="1"/>
  <c r="AC363" i="1" s="1"/>
  <c r="N363" i="1"/>
  <c r="O363" i="1" l="1"/>
  <c r="G364" i="1" s="1"/>
  <c r="AA363" i="1"/>
  <c r="U363" i="1"/>
  <c r="V364" i="1" s="1"/>
  <c r="R363" i="1"/>
  <c r="S364" i="1" s="1"/>
  <c r="T364" i="1" s="1"/>
  <c r="K364" i="1"/>
  <c r="J364" i="1"/>
  <c r="AF364" i="1"/>
  <c r="H364" i="1" l="1"/>
  <c r="I364" i="1"/>
  <c r="Y364" i="1"/>
  <c r="AG364" i="1"/>
  <c r="X363" i="1"/>
  <c r="Z363" i="1" s="1"/>
  <c r="M364" i="1"/>
  <c r="AD364" i="1" s="1"/>
  <c r="Q364" i="1" l="1"/>
  <c r="L364" i="1"/>
  <c r="AE364" i="1"/>
  <c r="AH364" i="1" s="1"/>
  <c r="AB364" i="1" s="1"/>
  <c r="AC364" i="1" s="1"/>
  <c r="P364" i="1" l="1"/>
  <c r="W365" i="1" s="1"/>
  <c r="N364" i="1"/>
  <c r="O364" i="1" l="1"/>
  <c r="G365" i="1" s="1"/>
  <c r="AA364" i="1"/>
  <c r="U364" i="1"/>
  <c r="V365" i="1" s="1"/>
  <c r="R364" i="1"/>
  <c r="S365" i="1" s="1"/>
  <c r="J365" i="1"/>
  <c r="K365" i="1"/>
  <c r="AF365" i="1"/>
  <c r="M365" i="1" l="1"/>
  <c r="X364" i="1"/>
  <c r="Z364" i="1" s="1"/>
  <c r="H365" i="1"/>
  <c r="I365" i="1"/>
  <c r="AG365" i="1"/>
  <c r="Y365" i="1"/>
  <c r="T365" i="1"/>
  <c r="L365" i="1" l="1"/>
  <c r="AD365" i="1"/>
  <c r="AE365" i="1"/>
  <c r="AH365" i="1" s="1"/>
  <c r="AB365" i="1" s="1"/>
  <c r="AC365" i="1" s="1"/>
  <c r="Q365" i="1"/>
  <c r="P365" i="1" s="1"/>
  <c r="W366" i="1" s="1"/>
  <c r="N365" i="1" l="1"/>
  <c r="U365" i="1" s="1"/>
  <c r="V366" i="1" s="1"/>
  <c r="K366" i="1"/>
  <c r="J366" i="1"/>
  <c r="AF366" i="1"/>
  <c r="AA365" i="1" l="1"/>
  <c r="R365" i="1"/>
  <c r="S366" i="1" s="1"/>
  <c r="T366" i="1" s="1"/>
  <c r="O365" i="1"/>
  <c r="G366" i="1" s="1"/>
  <c r="I366" i="1" s="1"/>
  <c r="M366" i="1"/>
  <c r="AG366" i="1"/>
  <c r="Y366" i="1" l="1"/>
  <c r="AE366" i="1" s="1"/>
  <c r="AH366" i="1" s="1"/>
  <c r="AB366" i="1" s="1"/>
  <c r="AC366" i="1" s="1"/>
  <c r="H366" i="1"/>
  <c r="X365" i="1"/>
  <c r="Z365" i="1" s="1"/>
  <c r="Q366" i="1"/>
  <c r="P366" i="1" s="1"/>
  <c r="W367" i="1" s="1"/>
  <c r="AD366" i="1"/>
  <c r="L366" i="1"/>
  <c r="N366" i="1" l="1"/>
  <c r="O366" i="1" s="1"/>
  <c r="G367" i="1" s="1"/>
  <c r="J367" i="1"/>
  <c r="K367" i="1"/>
  <c r="AF367" i="1"/>
  <c r="R366" i="1" l="1"/>
  <c r="S367" i="1" s="1"/>
  <c r="T367" i="1" s="1"/>
  <c r="U366" i="1"/>
  <c r="V367" i="1" s="1"/>
  <c r="AA366" i="1"/>
  <c r="M367" i="1"/>
  <c r="H367" i="1"/>
  <c r="I367" i="1"/>
  <c r="AG367" i="1"/>
  <c r="Y367" i="1" l="1"/>
  <c r="AE367" i="1" s="1"/>
  <c r="AH367" i="1" s="1"/>
  <c r="AB367" i="1" s="1"/>
  <c r="AC367" i="1" s="1"/>
  <c r="X366" i="1"/>
  <c r="Z366" i="1" s="1"/>
  <c r="Q367" i="1"/>
  <c r="P367" i="1" s="1"/>
  <c r="W368" i="1" s="1"/>
  <c r="AD367" i="1"/>
  <c r="L367" i="1"/>
  <c r="N367" i="1"/>
  <c r="K368" i="1" l="1"/>
  <c r="J368" i="1"/>
  <c r="AF368" i="1"/>
  <c r="O367" i="1"/>
  <c r="G368" i="1" s="1"/>
  <c r="AA367" i="1"/>
  <c r="U367" i="1"/>
  <c r="R367" i="1"/>
  <c r="S368" i="1" s="1"/>
  <c r="T368" i="1" s="1"/>
  <c r="H368" i="1" l="1"/>
  <c r="I368" i="1"/>
  <c r="AG368" i="1"/>
  <c r="X367" i="1"/>
  <c r="Z367" i="1" s="1"/>
  <c r="V368" i="1"/>
  <c r="M368" i="1"/>
  <c r="AD368" i="1" s="1"/>
  <c r="Y368" i="1" l="1"/>
  <c r="AE368" i="1" s="1"/>
  <c r="AH368" i="1" s="1"/>
  <c r="AB368" i="1" s="1"/>
  <c r="AC368" i="1" s="1"/>
  <c r="Q368" i="1"/>
  <c r="L368" i="1"/>
  <c r="P368" i="1" l="1"/>
  <c r="W369" i="1" s="1"/>
  <c r="N368" i="1"/>
  <c r="O368" i="1" l="1"/>
  <c r="AA368" i="1"/>
  <c r="U368" i="1"/>
  <c r="V369" i="1" s="1"/>
  <c r="R368" i="1"/>
  <c r="S369" i="1" s="1"/>
  <c r="T369" i="1" s="1"/>
  <c r="G369" i="1"/>
  <c r="J369" i="1"/>
  <c r="K369" i="1"/>
  <c r="AF369" i="1"/>
  <c r="Y369" i="1" l="1"/>
  <c r="M369" i="1"/>
  <c r="AG369" i="1"/>
  <c r="X368" i="1"/>
  <c r="Z368" i="1" s="1"/>
  <c r="H369" i="1"/>
  <c r="I369" i="1"/>
  <c r="AE369" i="1" l="1"/>
  <c r="AH369" i="1" s="1"/>
  <c r="AB369" i="1" s="1"/>
  <c r="AC369" i="1" s="1"/>
  <c r="L369" i="1"/>
  <c r="AD369" i="1"/>
  <c r="Q369" i="1"/>
  <c r="P369" i="1" s="1"/>
  <c r="W370" i="1" s="1"/>
  <c r="N369" i="1"/>
  <c r="O369" i="1" l="1"/>
  <c r="G370" i="1" s="1"/>
  <c r="AA369" i="1"/>
  <c r="U369" i="1"/>
  <c r="V370" i="1" s="1"/>
  <c r="R369" i="1"/>
  <c r="S370" i="1" s="1"/>
  <c r="K370" i="1"/>
  <c r="J370" i="1"/>
  <c r="AF370" i="1"/>
  <c r="AG370" i="1" l="1"/>
  <c r="X369" i="1"/>
  <c r="Z369" i="1" s="1"/>
  <c r="M370" i="1"/>
  <c r="AD370" i="1" s="1"/>
  <c r="T370" i="1"/>
  <c r="Y370" i="1"/>
  <c r="I370" i="1"/>
  <c r="H370" i="1"/>
  <c r="AE370" i="1" l="1"/>
  <c r="AH370" i="1" s="1"/>
  <c r="AB370" i="1" s="1"/>
  <c r="AC370" i="1" s="1"/>
  <c r="Q370" i="1"/>
  <c r="L370" i="1"/>
  <c r="P370" i="1" l="1"/>
  <c r="W371" i="1" s="1"/>
  <c r="N370" i="1"/>
  <c r="O370" i="1" l="1"/>
  <c r="AA370" i="1"/>
  <c r="U370" i="1"/>
  <c r="V371" i="1" s="1"/>
  <c r="R370" i="1"/>
  <c r="S371" i="1" s="1"/>
  <c r="T371" i="1" s="1"/>
  <c r="G371" i="1"/>
  <c r="K371" i="1"/>
  <c r="J371" i="1"/>
  <c r="AF371" i="1"/>
  <c r="Y371" i="1" l="1"/>
  <c r="AG371" i="1"/>
  <c r="M371" i="1"/>
  <c r="AD371" i="1" s="1"/>
  <c r="X370" i="1"/>
  <c r="Z370" i="1" s="1"/>
  <c r="H371" i="1"/>
  <c r="I371" i="1"/>
  <c r="AE371" i="1" l="1"/>
  <c r="AH371" i="1" s="1"/>
  <c r="AB371" i="1" s="1"/>
  <c r="AC371" i="1" s="1"/>
  <c r="L371" i="1"/>
  <c r="Q371" i="1"/>
  <c r="P371" i="1" l="1"/>
  <c r="W372" i="1" s="1"/>
  <c r="N371" i="1"/>
  <c r="AA371" i="1" l="1"/>
  <c r="O371" i="1"/>
  <c r="G372" i="1" s="1"/>
  <c r="U371" i="1"/>
  <c r="V372" i="1" s="1"/>
  <c r="R371" i="1"/>
  <c r="S372" i="1" s="1"/>
  <c r="T372" i="1" s="1"/>
  <c r="K372" i="1"/>
  <c r="J372" i="1"/>
  <c r="AF372" i="1"/>
  <c r="Y372" i="1" l="1"/>
  <c r="M372" i="1"/>
  <c r="AD372" i="1" s="1"/>
  <c r="X371" i="1"/>
  <c r="Z371" i="1" s="1"/>
  <c r="AG372" i="1"/>
  <c r="H372" i="1"/>
  <c r="I372" i="1"/>
  <c r="AE372" i="1" l="1"/>
  <c r="AH372" i="1" s="1"/>
  <c r="AB372" i="1" s="1"/>
  <c r="AC372" i="1" s="1"/>
  <c r="Q372" i="1"/>
  <c r="L372" i="1"/>
  <c r="P372" i="1" l="1"/>
  <c r="W373" i="1" s="1"/>
  <c r="N372" i="1"/>
  <c r="O372" i="1" l="1"/>
  <c r="G373" i="1" s="1"/>
  <c r="AA372" i="1"/>
  <c r="U372" i="1"/>
  <c r="V373" i="1" s="1"/>
  <c r="R372" i="1"/>
  <c r="S373" i="1" s="1"/>
  <c r="T373" i="1" s="1"/>
  <c r="J373" i="1"/>
  <c r="K373" i="1"/>
  <c r="AF373" i="1"/>
  <c r="Y373" i="1" l="1"/>
  <c r="M373" i="1"/>
  <c r="AD373" i="1" s="1"/>
  <c r="X372" i="1"/>
  <c r="Z372" i="1" s="1"/>
  <c r="I373" i="1"/>
  <c r="H373" i="1"/>
  <c r="AG373" i="1"/>
  <c r="AE373" i="1" l="1"/>
  <c r="AH373" i="1" s="1"/>
  <c r="AB373" i="1" s="1"/>
  <c r="AC373" i="1" s="1"/>
  <c r="Q373" i="1"/>
  <c r="L373" i="1"/>
  <c r="P373" i="1" l="1"/>
  <c r="W374" i="1" s="1"/>
  <c r="N373" i="1"/>
  <c r="O373" i="1" l="1"/>
  <c r="G374" i="1" s="1"/>
  <c r="AA373" i="1"/>
  <c r="U373" i="1"/>
  <c r="V374" i="1" s="1"/>
  <c r="R373" i="1"/>
  <c r="S374" i="1" s="1"/>
  <c r="J374" i="1"/>
  <c r="K374" i="1"/>
  <c r="AF374" i="1"/>
  <c r="H374" i="1" l="1"/>
  <c r="I374" i="1"/>
  <c r="AG374" i="1"/>
  <c r="M374" i="1"/>
  <c r="AD374" i="1" s="1"/>
  <c r="X373" i="1"/>
  <c r="Z373" i="1" s="1"/>
  <c r="Y374" i="1"/>
  <c r="T374" i="1"/>
  <c r="AE374" i="1" l="1"/>
  <c r="AH374" i="1" s="1"/>
  <c r="AB374" i="1" s="1"/>
  <c r="AC374" i="1" s="1"/>
  <c r="L374" i="1"/>
  <c r="Q374" i="1"/>
  <c r="P374" i="1" l="1"/>
  <c r="W375" i="1" s="1"/>
  <c r="N374" i="1"/>
  <c r="AA374" i="1" l="1"/>
  <c r="O374" i="1"/>
  <c r="G375" i="1" s="1"/>
  <c r="U374" i="1"/>
  <c r="V375" i="1" s="1"/>
  <c r="R374" i="1"/>
  <c r="S375" i="1" s="1"/>
  <c r="T375" i="1" s="1"/>
  <c r="J375" i="1"/>
  <c r="K375" i="1"/>
  <c r="AF375" i="1"/>
  <c r="M375" i="1" l="1"/>
  <c r="Y375" i="1"/>
  <c r="X374" i="1"/>
  <c r="Z374" i="1" s="1"/>
  <c r="AG375" i="1"/>
  <c r="H375" i="1"/>
  <c r="I375" i="1"/>
  <c r="L375" i="1" l="1"/>
  <c r="AD375" i="1"/>
  <c r="Q375" i="1"/>
  <c r="P375" i="1" s="1"/>
  <c r="W376" i="1" s="1"/>
  <c r="AE375" i="1"/>
  <c r="AH375" i="1" s="1"/>
  <c r="AB375" i="1" s="1"/>
  <c r="AC375" i="1" s="1"/>
  <c r="N375" i="1" l="1"/>
  <c r="O375" i="1" s="1"/>
  <c r="G376" i="1" s="1"/>
  <c r="K376" i="1"/>
  <c r="J376" i="1"/>
  <c r="AF376" i="1"/>
  <c r="U375" i="1" l="1"/>
  <c r="V376" i="1" s="1"/>
  <c r="AA375" i="1"/>
  <c r="R375" i="1"/>
  <c r="S376" i="1" s="1"/>
  <c r="T376" i="1" s="1"/>
  <c r="H376" i="1"/>
  <c r="I376" i="1"/>
  <c r="M376" i="1"/>
  <c r="AD376" i="1" s="1"/>
  <c r="AG376" i="1"/>
  <c r="Y376" i="1" l="1"/>
  <c r="AE376" i="1" s="1"/>
  <c r="AH376" i="1" s="1"/>
  <c r="AB376" i="1" s="1"/>
  <c r="AC376" i="1" s="1"/>
  <c r="X375" i="1"/>
  <c r="Z375" i="1" s="1"/>
  <c r="L376" i="1"/>
  <c r="Q376" i="1"/>
  <c r="P376" i="1" l="1"/>
  <c r="W377" i="1" s="1"/>
  <c r="N376" i="1"/>
  <c r="AA376" i="1" l="1"/>
  <c r="O376" i="1"/>
  <c r="G377" i="1" s="1"/>
  <c r="R376" i="1"/>
  <c r="S377" i="1" s="1"/>
  <c r="T377" i="1" s="1"/>
  <c r="U376" i="1"/>
  <c r="V377" i="1" s="1"/>
  <c r="K377" i="1"/>
  <c r="J377" i="1"/>
  <c r="AF377" i="1"/>
  <c r="H377" i="1" l="1"/>
  <c r="I377" i="1"/>
  <c r="AG377" i="1"/>
  <c r="M377" i="1"/>
  <c r="AD377" i="1" s="1"/>
  <c r="X376" i="1"/>
  <c r="Z376" i="1" s="1"/>
  <c r="Y377" i="1"/>
  <c r="AE377" i="1" l="1"/>
  <c r="AH377" i="1" s="1"/>
  <c r="AB377" i="1" s="1"/>
  <c r="AC377" i="1" s="1"/>
  <c r="Q377" i="1"/>
  <c r="L377" i="1"/>
  <c r="P377" i="1" l="1"/>
  <c r="W378" i="1" s="1"/>
  <c r="N377" i="1"/>
  <c r="O377" i="1" l="1"/>
  <c r="G378" i="1" s="1"/>
  <c r="AA377" i="1"/>
  <c r="U377" i="1"/>
  <c r="V378" i="1" s="1"/>
  <c r="R377" i="1"/>
  <c r="S378" i="1" s="1"/>
  <c r="J378" i="1"/>
  <c r="K378" i="1"/>
  <c r="AF378" i="1"/>
  <c r="AG378" i="1" s="1"/>
  <c r="H378" i="1" l="1"/>
  <c r="I378" i="1"/>
  <c r="X377" i="1"/>
  <c r="Z377" i="1" s="1"/>
  <c r="M378" i="1"/>
  <c r="AD378" i="1" s="1"/>
  <c r="Y378" i="1"/>
  <c r="AE378" i="1" s="1"/>
  <c r="AH378" i="1" s="1"/>
  <c r="T378" i="1"/>
  <c r="AB378" i="1" l="1"/>
  <c r="AC378" i="1" s="1"/>
  <c r="Q378" i="1"/>
  <c r="L378" i="1"/>
  <c r="P378" i="1" l="1"/>
  <c r="W379" i="1" s="1"/>
  <c r="N378" i="1"/>
  <c r="O378" i="1" l="1"/>
  <c r="G379" i="1" s="1"/>
  <c r="AA378" i="1"/>
  <c r="U378" i="1"/>
  <c r="V379" i="1" s="1"/>
  <c r="R378" i="1"/>
  <c r="S379" i="1" s="1"/>
  <c r="T379" i="1" s="1"/>
  <c r="AF379" i="1"/>
  <c r="K379" i="1"/>
  <c r="J379" i="1"/>
  <c r="Y379" i="1" l="1"/>
  <c r="M379" i="1"/>
  <c r="H379" i="1"/>
  <c r="I379" i="1"/>
  <c r="AG379" i="1"/>
  <c r="X378" i="1"/>
  <c r="Z378" i="1" s="1"/>
  <c r="L379" i="1" l="1"/>
  <c r="AD379" i="1"/>
  <c r="Q379" i="1"/>
  <c r="P379" i="1" s="1"/>
  <c r="W380" i="1" s="1"/>
  <c r="AE379" i="1"/>
  <c r="AH379" i="1" s="1"/>
  <c r="AB379" i="1" s="1"/>
  <c r="AC379" i="1" s="1"/>
  <c r="N379" i="1" l="1"/>
  <c r="AA379" i="1" s="1"/>
  <c r="K380" i="1"/>
  <c r="J380" i="1"/>
  <c r="AF380" i="1"/>
  <c r="U379" i="1" l="1"/>
  <c r="V380" i="1" s="1"/>
  <c r="R379" i="1"/>
  <c r="S380" i="1" s="1"/>
  <c r="T380" i="1" s="1"/>
  <c r="O379" i="1"/>
  <c r="G380" i="1" s="1"/>
  <c r="I380" i="1" s="1"/>
  <c r="AG380" i="1"/>
  <c r="M380" i="1"/>
  <c r="AD380" i="1" s="1"/>
  <c r="Y380" i="1" l="1"/>
  <c r="AE380" i="1" s="1"/>
  <c r="AH380" i="1" s="1"/>
  <c r="AB380" i="1" s="1"/>
  <c r="AC380" i="1" s="1"/>
  <c r="X379" i="1"/>
  <c r="Z379" i="1" s="1"/>
  <c r="H380" i="1"/>
  <c r="Q380" i="1"/>
  <c r="L380" i="1"/>
  <c r="P380" i="1" l="1"/>
  <c r="W381" i="1" s="1"/>
  <c r="N380" i="1"/>
  <c r="O380" i="1" l="1"/>
  <c r="AA380" i="1"/>
  <c r="U380" i="1"/>
  <c r="V381" i="1" s="1"/>
  <c r="R380" i="1"/>
  <c r="S381" i="1" s="1"/>
  <c r="G381" i="1"/>
  <c r="K381" i="1"/>
  <c r="J381" i="1"/>
  <c r="AF381" i="1"/>
  <c r="M381" i="1" l="1"/>
  <c r="AD381" i="1" s="1"/>
  <c r="X380" i="1"/>
  <c r="Z380" i="1" s="1"/>
  <c r="AG381" i="1"/>
  <c r="H381" i="1"/>
  <c r="I381" i="1"/>
  <c r="Y381" i="1"/>
  <c r="T381" i="1"/>
  <c r="AE381" i="1" l="1"/>
  <c r="AH381" i="1" s="1"/>
  <c r="AB381" i="1" s="1"/>
  <c r="AC381" i="1" s="1"/>
  <c r="L381" i="1"/>
  <c r="Q381" i="1"/>
  <c r="P381" i="1" l="1"/>
  <c r="W382" i="1" s="1"/>
  <c r="N381" i="1"/>
  <c r="O381" i="1" l="1"/>
  <c r="G382" i="1" s="1"/>
  <c r="AA381" i="1"/>
  <c r="U381" i="1"/>
  <c r="V382" i="1" s="1"/>
  <c r="R381" i="1"/>
  <c r="S382" i="1" s="1"/>
  <c r="T382" i="1" s="1"/>
  <c r="J382" i="1"/>
  <c r="K382" i="1"/>
  <c r="AF382" i="1"/>
  <c r="M382" i="1" l="1"/>
  <c r="H382" i="1"/>
  <c r="I382" i="1"/>
  <c r="AG382" i="1"/>
  <c r="Y382" i="1"/>
  <c r="X381" i="1"/>
  <c r="Z381" i="1" s="1"/>
  <c r="L382" i="1" l="1"/>
  <c r="AD382" i="1"/>
  <c r="Q382" i="1"/>
  <c r="P382" i="1" s="1"/>
  <c r="W383" i="1" s="1"/>
  <c r="N382" i="1"/>
  <c r="AE382" i="1"/>
  <c r="AH382" i="1" s="1"/>
  <c r="AB382" i="1" s="1"/>
  <c r="AC382" i="1" s="1"/>
  <c r="K383" i="1" l="1"/>
  <c r="J383" i="1"/>
  <c r="AF383" i="1"/>
  <c r="O382" i="1"/>
  <c r="G383" i="1" s="1"/>
  <c r="AA382" i="1"/>
  <c r="U382" i="1"/>
  <c r="V383" i="1" s="1"/>
  <c r="R382" i="1"/>
  <c r="S383" i="1" s="1"/>
  <c r="T383" i="1" s="1"/>
  <c r="Y383" i="1" l="1"/>
  <c r="AG383" i="1"/>
  <c r="M383" i="1"/>
  <c r="AD383" i="1" s="1"/>
  <c r="X382" i="1"/>
  <c r="Z382" i="1" s="1"/>
  <c r="I383" i="1"/>
  <c r="H383" i="1"/>
  <c r="AE383" i="1" l="1"/>
  <c r="AH383" i="1" s="1"/>
  <c r="AB383" i="1" s="1"/>
  <c r="AC383" i="1" s="1"/>
  <c r="L383" i="1"/>
  <c r="Q383" i="1"/>
  <c r="P383" i="1" l="1"/>
  <c r="W384" i="1" s="1"/>
  <c r="N383" i="1"/>
  <c r="K384" i="1" l="1"/>
  <c r="J384" i="1"/>
  <c r="AF384" i="1"/>
  <c r="AA383" i="1"/>
  <c r="O383" i="1"/>
  <c r="G384" i="1" s="1"/>
  <c r="U383" i="1"/>
  <c r="V384" i="1" s="1"/>
  <c r="R383" i="1"/>
  <c r="S384" i="1" s="1"/>
  <c r="M384" i="1" l="1"/>
  <c r="X383" i="1"/>
  <c r="Z383" i="1" s="1"/>
  <c r="I384" i="1"/>
  <c r="H384" i="1"/>
  <c r="T384" i="1"/>
  <c r="Y384" i="1"/>
  <c r="AG384" i="1"/>
  <c r="Q384" i="1" l="1"/>
  <c r="P384" i="1" s="1"/>
  <c r="W385" i="1" s="1"/>
  <c r="AD384" i="1"/>
  <c r="L384" i="1"/>
  <c r="AE384" i="1"/>
  <c r="AH384" i="1" s="1"/>
  <c r="AB384" i="1" s="1"/>
  <c r="AC384" i="1" s="1"/>
  <c r="N384" i="1" l="1"/>
  <c r="AA384" i="1" s="1"/>
  <c r="J385" i="1"/>
  <c r="K385" i="1"/>
  <c r="AF385" i="1"/>
  <c r="U384" i="1" l="1"/>
  <c r="V385" i="1" s="1"/>
  <c r="R384" i="1"/>
  <c r="S385" i="1" s="1"/>
  <c r="T385" i="1" s="1"/>
  <c r="O384" i="1"/>
  <c r="G385" i="1" s="1"/>
  <c r="I385" i="1" s="1"/>
  <c r="M385" i="1"/>
  <c r="AG385" i="1"/>
  <c r="X384" i="1" l="1"/>
  <c r="Z384" i="1" s="1"/>
  <c r="Y385" i="1"/>
  <c r="AE385" i="1" s="1"/>
  <c r="AH385" i="1" s="1"/>
  <c r="AB385" i="1" s="1"/>
  <c r="AC385" i="1" s="1"/>
  <c r="H385" i="1"/>
  <c r="Q385" i="1"/>
  <c r="P385" i="1" s="1"/>
  <c r="W386" i="1" s="1"/>
  <c r="AD385" i="1"/>
  <c r="L385" i="1"/>
  <c r="N385" i="1"/>
  <c r="AA385" i="1" l="1"/>
  <c r="O385" i="1"/>
  <c r="G386" i="1" s="1"/>
  <c r="U385" i="1"/>
  <c r="V386" i="1" s="1"/>
  <c r="R385" i="1"/>
  <c r="S386" i="1" s="1"/>
  <c r="J386" i="1"/>
  <c r="K386" i="1"/>
  <c r="AF386" i="1"/>
  <c r="AG386" i="1" s="1"/>
  <c r="M386" i="1" l="1"/>
  <c r="AD386" i="1" s="1"/>
  <c r="X385" i="1"/>
  <c r="Z385" i="1" s="1"/>
  <c r="I386" i="1"/>
  <c r="H386" i="1"/>
  <c r="T386" i="1"/>
  <c r="Y386" i="1"/>
  <c r="AE386" i="1" s="1"/>
  <c r="AH386" i="1" s="1"/>
  <c r="Q386" i="1" l="1"/>
  <c r="AB386" i="1"/>
  <c r="AC386" i="1" s="1"/>
  <c r="L386" i="1"/>
  <c r="P386" i="1" l="1"/>
  <c r="W387" i="1" s="1"/>
  <c r="N386" i="1"/>
  <c r="AF387" i="1" l="1"/>
  <c r="K387" i="1"/>
  <c r="J387" i="1"/>
  <c r="O386" i="1"/>
  <c r="G387" i="1" s="1"/>
  <c r="AA386" i="1"/>
  <c r="R386" i="1"/>
  <c r="S387" i="1" s="1"/>
  <c r="U386" i="1"/>
  <c r="V387" i="1" s="1"/>
  <c r="X386" i="1" l="1"/>
  <c r="Z386" i="1" s="1"/>
  <c r="AG387" i="1"/>
  <c r="H387" i="1"/>
  <c r="I387" i="1"/>
  <c r="T387" i="1"/>
  <c r="Y387" i="1"/>
  <c r="M387" i="1"/>
  <c r="AD387" i="1" s="1"/>
  <c r="L387" i="1" l="1"/>
  <c r="Q387" i="1"/>
  <c r="AE387" i="1"/>
  <c r="AH387" i="1" s="1"/>
  <c r="AB387" i="1" s="1"/>
  <c r="AC387" i="1" s="1"/>
  <c r="P387" i="1" l="1"/>
  <c r="W388" i="1" s="1"/>
  <c r="N387" i="1"/>
  <c r="AA387" i="1" l="1"/>
  <c r="O387" i="1"/>
  <c r="G388" i="1" s="1"/>
  <c r="U387" i="1"/>
  <c r="V388" i="1" s="1"/>
  <c r="R387" i="1"/>
  <c r="S388" i="1" s="1"/>
  <c r="K388" i="1"/>
  <c r="J388" i="1"/>
  <c r="AF388" i="1"/>
  <c r="M388" i="1" l="1"/>
  <c r="X387" i="1"/>
  <c r="Z387" i="1" s="1"/>
  <c r="AG388" i="1"/>
  <c r="H388" i="1"/>
  <c r="I388" i="1"/>
  <c r="Y388" i="1"/>
  <c r="T388" i="1"/>
  <c r="Q388" i="1" l="1"/>
  <c r="N388" i="1" s="1"/>
  <c r="AD388" i="1"/>
  <c r="AE388" i="1"/>
  <c r="AH388" i="1" s="1"/>
  <c r="AB388" i="1" s="1"/>
  <c r="AC388" i="1" s="1"/>
  <c r="L388" i="1"/>
  <c r="P388" i="1" l="1"/>
  <c r="W389" i="1" s="1"/>
  <c r="J389" i="1" s="1"/>
  <c r="O388" i="1"/>
  <c r="G389" i="1" s="1"/>
  <c r="AA388" i="1"/>
  <c r="U388" i="1"/>
  <c r="V389" i="1" s="1"/>
  <c r="R388" i="1"/>
  <c r="S389" i="1" s="1"/>
  <c r="T389" i="1" s="1"/>
  <c r="AF389" i="1" l="1"/>
  <c r="K389" i="1"/>
  <c r="I389" i="1"/>
  <c r="H389" i="1"/>
  <c r="X388" i="1"/>
  <c r="Z388" i="1" s="1"/>
  <c r="Y389" i="1"/>
  <c r="AG389" i="1"/>
  <c r="M389" i="1"/>
  <c r="AD389" i="1" s="1"/>
  <c r="Q389" i="1" l="1"/>
  <c r="L389" i="1"/>
  <c r="AE389" i="1"/>
  <c r="AH389" i="1" s="1"/>
  <c r="AB389" i="1" s="1"/>
  <c r="AC389" i="1" s="1"/>
  <c r="P389" i="1" l="1"/>
  <c r="W390" i="1" s="1"/>
  <c r="N389" i="1"/>
  <c r="U389" i="1" s="1"/>
  <c r="V390" i="1" s="1"/>
  <c r="O389" i="1" l="1"/>
  <c r="G390" i="1" s="1"/>
  <c r="AA389" i="1"/>
  <c r="R389" i="1"/>
  <c r="S390" i="1" s="1"/>
  <c r="J390" i="1"/>
  <c r="K390" i="1"/>
  <c r="AF390" i="1"/>
  <c r="Y390" i="1" l="1"/>
  <c r="T390" i="1"/>
  <c r="AG390" i="1"/>
  <c r="X389" i="1"/>
  <c r="Z389" i="1" s="1"/>
  <c r="M390" i="1"/>
  <c r="AD390" i="1" s="1"/>
  <c r="H390" i="1"/>
  <c r="I390" i="1"/>
  <c r="AE390" i="1" l="1"/>
  <c r="AH390" i="1" s="1"/>
  <c r="AB390" i="1" s="1"/>
  <c r="AC390" i="1" s="1"/>
  <c r="L390" i="1"/>
  <c r="Q390" i="1"/>
  <c r="P390" i="1" l="1"/>
  <c r="W391" i="1" s="1"/>
  <c r="N390" i="1"/>
  <c r="AA390" i="1" l="1"/>
  <c r="O390" i="1"/>
  <c r="G391" i="1" s="1"/>
  <c r="U390" i="1"/>
  <c r="V391" i="1" s="1"/>
  <c r="R390" i="1"/>
  <c r="S391" i="1" s="1"/>
  <c r="J391" i="1"/>
  <c r="K391" i="1"/>
  <c r="AF391" i="1"/>
  <c r="M391" i="1" l="1"/>
  <c r="AD391" i="1" s="1"/>
  <c r="AG391" i="1"/>
  <c r="X390" i="1"/>
  <c r="Z390" i="1" s="1"/>
  <c r="I391" i="1"/>
  <c r="H391" i="1"/>
  <c r="Y391" i="1"/>
  <c r="T391" i="1"/>
  <c r="AE391" i="1" l="1"/>
  <c r="AH391" i="1" s="1"/>
  <c r="AB391" i="1" s="1"/>
  <c r="AC391" i="1" s="1"/>
  <c r="L391" i="1"/>
  <c r="Q391" i="1"/>
  <c r="P391" i="1" l="1"/>
  <c r="W392" i="1" s="1"/>
  <c r="N391" i="1"/>
  <c r="K392" i="1" l="1"/>
  <c r="J392" i="1"/>
  <c r="AF392" i="1"/>
  <c r="AA391" i="1"/>
  <c r="O391" i="1"/>
  <c r="G392" i="1" s="1"/>
  <c r="U391" i="1"/>
  <c r="V392" i="1" s="1"/>
  <c r="R391" i="1"/>
  <c r="S392" i="1" s="1"/>
  <c r="T392" i="1" s="1"/>
  <c r="M392" i="1" l="1"/>
  <c r="H392" i="1"/>
  <c r="I392" i="1"/>
  <c r="Y392" i="1"/>
  <c r="AG392" i="1"/>
  <c r="X391" i="1"/>
  <c r="Z391" i="1" s="1"/>
  <c r="Q392" i="1" l="1"/>
  <c r="P392" i="1" s="1"/>
  <c r="W393" i="1" s="1"/>
  <c r="AD392" i="1"/>
  <c r="L392" i="1"/>
  <c r="AE392" i="1"/>
  <c r="AH392" i="1" s="1"/>
  <c r="AB392" i="1" s="1"/>
  <c r="AC392" i="1" s="1"/>
  <c r="N392" i="1"/>
  <c r="K393" i="1" l="1"/>
  <c r="J393" i="1"/>
  <c r="AF393" i="1"/>
  <c r="AA392" i="1"/>
  <c r="O392" i="1"/>
  <c r="G393" i="1" s="1"/>
  <c r="U392" i="1"/>
  <c r="V393" i="1" s="1"/>
  <c r="R392" i="1"/>
  <c r="S393" i="1" s="1"/>
  <c r="T393" i="1" s="1"/>
  <c r="M393" i="1" l="1"/>
  <c r="X392" i="1"/>
  <c r="Z392" i="1" s="1"/>
  <c r="H393" i="1"/>
  <c r="I393" i="1"/>
  <c r="Y393" i="1"/>
  <c r="AG393" i="1"/>
  <c r="Q393" i="1" l="1"/>
  <c r="P393" i="1" s="1"/>
  <c r="W394" i="1" s="1"/>
  <c r="AD393" i="1"/>
  <c r="AE393" i="1"/>
  <c r="AH393" i="1" s="1"/>
  <c r="AB393" i="1" s="1"/>
  <c r="AC393" i="1" s="1"/>
  <c r="L393" i="1"/>
  <c r="N393" i="1" l="1"/>
  <c r="AA393" i="1" s="1"/>
  <c r="J394" i="1"/>
  <c r="K394" i="1"/>
  <c r="AF394" i="1"/>
  <c r="R393" i="1" l="1"/>
  <c r="S394" i="1" s="1"/>
  <c r="T394" i="1" s="1"/>
  <c r="U393" i="1"/>
  <c r="V394" i="1" s="1"/>
  <c r="O393" i="1"/>
  <c r="G394" i="1" s="1"/>
  <c r="H394" i="1" s="1"/>
  <c r="M394" i="1"/>
  <c r="AG394" i="1"/>
  <c r="Y394" i="1" l="1"/>
  <c r="AE394" i="1" s="1"/>
  <c r="AH394" i="1" s="1"/>
  <c r="AB394" i="1" s="1"/>
  <c r="AC394" i="1" s="1"/>
  <c r="I394" i="1"/>
  <c r="X393" i="1"/>
  <c r="Z393" i="1" s="1"/>
  <c r="L394" i="1"/>
  <c r="AD394" i="1"/>
  <c r="Q394" i="1"/>
  <c r="P394" i="1" s="1"/>
  <c r="W395" i="1" s="1"/>
  <c r="N394" i="1" l="1"/>
  <c r="O394" i="1" s="1"/>
  <c r="G395" i="1" s="1"/>
  <c r="J395" i="1"/>
  <c r="K395" i="1"/>
  <c r="AF395" i="1"/>
  <c r="R394" i="1" l="1"/>
  <c r="S395" i="1" s="1"/>
  <c r="U394" i="1"/>
  <c r="V395" i="1" s="1"/>
  <c r="AA394" i="1"/>
  <c r="AG395" i="1"/>
  <c r="M395" i="1"/>
  <c r="AD395" i="1" s="1"/>
  <c r="I395" i="1"/>
  <c r="H395" i="1"/>
  <c r="Y395" i="1" l="1"/>
  <c r="AE395" i="1" s="1"/>
  <c r="AH395" i="1" s="1"/>
  <c r="AB395" i="1" s="1"/>
  <c r="AC395" i="1" s="1"/>
  <c r="T395" i="1"/>
  <c r="X394" i="1"/>
  <c r="Z394" i="1" s="1"/>
  <c r="L395" i="1"/>
  <c r="Q395" i="1"/>
  <c r="P395" i="1" l="1"/>
  <c r="W396" i="1" s="1"/>
  <c r="N395" i="1"/>
  <c r="J396" i="1" l="1"/>
  <c r="K396" i="1"/>
  <c r="AF396" i="1"/>
  <c r="AA395" i="1"/>
  <c r="O395" i="1"/>
  <c r="G396" i="1" s="1"/>
  <c r="U395" i="1"/>
  <c r="V396" i="1" s="1"/>
  <c r="R395" i="1"/>
  <c r="S396" i="1" s="1"/>
  <c r="H396" i="1" l="1"/>
  <c r="I396" i="1"/>
  <c r="Y396" i="1"/>
  <c r="T396" i="1"/>
  <c r="AG396" i="1"/>
  <c r="M396" i="1"/>
  <c r="AD396" i="1" s="1"/>
  <c r="X395" i="1"/>
  <c r="Z395" i="1" s="1"/>
  <c r="AE396" i="1" l="1"/>
  <c r="AH396" i="1" s="1"/>
  <c r="AB396" i="1" s="1"/>
  <c r="AC396" i="1" s="1"/>
  <c r="L396" i="1"/>
  <c r="Q396" i="1"/>
  <c r="P396" i="1" l="1"/>
  <c r="W397" i="1" s="1"/>
  <c r="N396" i="1"/>
  <c r="O396" i="1" l="1"/>
  <c r="G397" i="1" s="1"/>
  <c r="AA396" i="1"/>
  <c r="U396" i="1"/>
  <c r="V397" i="1" s="1"/>
  <c r="R396" i="1"/>
  <c r="S397" i="1" s="1"/>
  <c r="J397" i="1"/>
  <c r="K397" i="1"/>
  <c r="AF397" i="1"/>
  <c r="I397" i="1" l="1"/>
  <c r="H397" i="1"/>
  <c r="Y397" i="1"/>
  <c r="T397" i="1"/>
  <c r="AG397" i="1"/>
  <c r="M397" i="1"/>
  <c r="AD397" i="1" s="1"/>
  <c r="X396" i="1"/>
  <c r="Z396" i="1" s="1"/>
  <c r="AE397" i="1" l="1"/>
  <c r="AH397" i="1" s="1"/>
  <c r="AB397" i="1" s="1"/>
  <c r="AC397" i="1" s="1"/>
  <c r="L397" i="1"/>
  <c r="Q397" i="1"/>
  <c r="P397" i="1" l="1"/>
  <c r="W398" i="1" s="1"/>
  <c r="N397" i="1"/>
  <c r="J398" i="1" l="1"/>
  <c r="K398" i="1"/>
  <c r="AF398" i="1"/>
  <c r="AA397" i="1"/>
  <c r="O397" i="1"/>
  <c r="G398" i="1" s="1"/>
  <c r="U397" i="1"/>
  <c r="V398" i="1" s="1"/>
  <c r="R397" i="1"/>
  <c r="S398" i="1" s="1"/>
  <c r="I398" i="1" l="1"/>
  <c r="H398" i="1"/>
  <c r="Y398" i="1"/>
  <c r="T398" i="1"/>
  <c r="AG398" i="1"/>
  <c r="M398" i="1"/>
  <c r="AD398" i="1" s="1"/>
  <c r="X397" i="1"/>
  <c r="Z397" i="1" s="1"/>
  <c r="AE398" i="1" l="1"/>
  <c r="AH398" i="1" s="1"/>
  <c r="AB398" i="1" s="1"/>
  <c r="AC398" i="1" s="1"/>
  <c r="Q398" i="1"/>
  <c r="L398" i="1"/>
  <c r="P398" i="1" l="1"/>
  <c r="W399" i="1" s="1"/>
  <c r="N398" i="1"/>
  <c r="O398" i="1" l="1"/>
  <c r="G399" i="1" s="1"/>
  <c r="AA398" i="1"/>
  <c r="U398" i="1"/>
  <c r="V399" i="1" s="1"/>
  <c r="R398" i="1"/>
  <c r="S399" i="1" s="1"/>
  <c r="T399" i="1" s="1"/>
  <c r="J399" i="1"/>
  <c r="K399" i="1"/>
  <c r="AF399" i="1"/>
  <c r="I399" i="1" l="1"/>
  <c r="H399" i="1"/>
  <c r="AG399" i="1"/>
  <c r="M399" i="1"/>
  <c r="AD399" i="1" s="1"/>
  <c r="Y399" i="1"/>
  <c r="X398" i="1"/>
  <c r="Z398" i="1" s="1"/>
  <c r="Q399" i="1" l="1"/>
  <c r="L399" i="1"/>
  <c r="AE399" i="1"/>
  <c r="AH399" i="1" s="1"/>
  <c r="AB399" i="1" s="1"/>
  <c r="AC399" i="1" s="1"/>
  <c r="P399" i="1" l="1"/>
  <c r="W400" i="1" s="1"/>
  <c r="N399" i="1"/>
  <c r="O399" i="1" l="1"/>
  <c r="G400" i="1" s="1"/>
  <c r="AA399" i="1"/>
  <c r="U399" i="1"/>
  <c r="V400" i="1" s="1"/>
  <c r="R399" i="1"/>
  <c r="S400" i="1" s="1"/>
  <c r="T400" i="1" s="1"/>
  <c r="K400" i="1"/>
  <c r="J400" i="1"/>
  <c r="AF400" i="1"/>
  <c r="AG400" i="1" s="1"/>
  <c r="H400" i="1" l="1"/>
  <c r="I400" i="1"/>
  <c r="Y400" i="1"/>
  <c r="AE400" i="1" s="1"/>
  <c r="AH400" i="1" s="1"/>
  <c r="M400" i="1"/>
  <c r="AD400" i="1" s="1"/>
  <c r="X399" i="1"/>
  <c r="Z399" i="1" s="1"/>
  <c r="AB400" i="1" l="1"/>
  <c r="AC400" i="1" s="1"/>
  <c r="Q400" i="1"/>
  <c r="L400" i="1"/>
  <c r="P400" i="1" l="1"/>
  <c r="W401" i="1" s="1"/>
  <c r="N400" i="1"/>
  <c r="AF401" i="1" l="1"/>
  <c r="K401" i="1"/>
  <c r="J401" i="1"/>
  <c r="O400" i="1"/>
  <c r="G401" i="1" s="1"/>
  <c r="AA400" i="1"/>
  <c r="U400" i="1"/>
  <c r="V401" i="1" s="1"/>
  <c r="R400" i="1"/>
  <c r="S401" i="1" s="1"/>
  <c r="X400" i="1" l="1"/>
  <c r="Z400" i="1" s="1"/>
  <c r="T401" i="1"/>
  <c r="Y401" i="1"/>
  <c r="I401" i="1"/>
  <c r="H401" i="1"/>
  <c r="M401" i="1"/>
  <c r="AD401" i="1" s="1"/>
  <c r="AG401" i="1"/>
  <c r="AE401" i="1" l="1"/>
  <c r="AH401" i="1" s="1"/>
  <c r="AB401" i="1" s="1"/>
  <c r="AC401" i="1" s="1"/>
  <c r="L401" i="1"/>
  <c r="Q401" i="1"/>
  <c r="P401" i="1" l="1"/>
  <c r="W402" i="1" s="1"/>
  <c r="N401" i="1"/>
  <c r="U401" i="1" s="1"/>
  <c r="V402" i="1" s="1"/>
  <c r="AA401" i="1" l="1"/>
  <c r="O401" i="1"/>
  <c r="R401" i="1"/>
  <c r="S402" i="1" s="1"/>
  <c r="G402" i="1"/>
  <c r="J402" i="1"/>
  <c r="K402" i="1"/>
  <c r="AF402" i="1"/>
  <c r="Y402" i="1" l="1"/>
  <c r="T402" i="1"/>
  <c r="AG402" i="1"/>
  <c r="X401" i="1"/>
  <c r="Z401" i="1" s="1"/>
  <c r="M402" i="1"/>
  <c r="AD402" i="1" s="1"/>
  <c r="H402" i="1"/>
  <c r="I402" i="1"/>
  <c r="Q402" i="1" l="1"/>
  <c r="L402" i="1"/>
  <c r="AE402" i="1"/>
  <c r="AH402" i="1" s="1"/>
  <c r="AB402" i="1" s="1"/>
  <c r="AC402" i="1" s="1"/>
  <c r="P402" i="1" l="1"/>
  <c r="W403" i="1" s="1"/>
  <c r="N402" i="1"/>
  <c r="O402" i="1" l="1"/>
  <c r="G403" i="1" s="1"/>
  <c r="AA402" i="1"/>
  <c r="U402" i="1"/>
  <c r="V403" i="1" s="1"/>
  <c r="R402" i="1"/>
  <c r="S403" i="1" s="1"/>
  <c r="J403" i="1"/>
  <c r="K403" i="1"/>
  <c r="AF403" i="1"/>
  <c r="H403" i="1" l="1"/>
  <c r="I403" i="1"/>
  <c r="AG403" i="1"/>
  <c r="M403" i="1"/>
  <c r="AD403" i="1" s="1"/>
  <c r="Y403" i="1"/>
  <c r="T403" i="1"/>
  <c r="X402" i="1"/>
  <c r="Z402" i="1" s="1"/>
  <c r="AE403" i="1" l="1"/>
  <c r="AH403" i="1" s="1"/>
  <c r="AB403" i="1" s="1"/>
  <c r="AC403" i="1" s="1"/>
  <c r="L403" i="1"/>
  <c r="Q403" i="1"/>
  <c r="P403" i="1" l="1"/>
  <c r="W404" i="1" s="1"/>
  <c r="N403" i="1"/>
  <c r="K404" i="1" l="1"/>
  <c r="J404" i="1"/>
  <c r="AF404" i="1"/>
  <c r="O403" i="1"/>
  <c r="G404" i="1" s="1"/>
  <c r="AA403" i="1"/>
  <c r="U403" i="1"/>
  <c r="V404" i="1" s="1"/>
  <c r="R403" i="1"/>
  <c r="S404" i="1" s="1"/>
  <c r="T404" i="1" s="1"/>
  <c r="M404" i="1" l="1"/>
  <c r="I404" i="1"/>
  <c r="H404" i="1"/>
  <c r="Y404" i="1"/>
  <c r="AG404" i="1"/>
  <c r="X403" i="1"/>
  <c r="Z403" i="1" s="1"/>
  <c r="L404" i="1" l="1"/>
  <c r="AD404" i="1"/>
  <c r="Q404" i="1"/>
  <c r="P404" i="1" s="1"/>
  <c r="W405" i="1" s="1"/>
  <c r="AE404" i="1"/>
  <c r="AH404" i="1" s="1"/>
  <c r="AB404" i="1" s="1"/>
  <c r="AC404" i="1" s="1"/>
  <c r="N404" i="1" l="1"/>
  <c r="AA404" i="1" s="1"/>
  <c r="K405" i="1"/>
  <c r="J405" i="1"/>
  <c r="AF405" i="1"/>
  <c r="R404" i="1" l="1"/>
  <c r="S405" i="1" s="1"/>
  <c r="T405" i="1" s="1"/>
  <c r="U404" i="1"/>
  <c r="V405" i="1" s="1"/>
  <c r="O404" i="1"/>
  <c r="G405" i="1" s="1"/>
  <c r="H405" i="1" s="1"/>
  <c r="M405" i="1"/>
  <c r="AD405" i="1" s="1"/>
  <c r="AG405" i="1"/>
  <c r="Y405" i="1" l="1"/>
  <c r="AE405" i="1" s="1"/>
  <c r="AH405" i="1" s="1"/>
  <c r="AB405" i="1" s="1"/>
  <c r="AC405" i="1" s="1"/>
  <c r="X404" i="1"/>
  <c r="Z404" i="1" s="1"/>
  <c r="I405" i="1"/>
  <c r="Q405" i="1"/>
  <c r="L405" i="1"/>
  <c r="P405" i="1" l="1"/>
  <c r="W406" i="1" s="1"/>
  <c r="N405" i="1"/>
  <c r="O405" i="1" l="1"/>
  <c r="G406" i="1" s="1"/>
  <c r="AA405" i="1"/>
  <c r="U405" i="1"/>
  <c r="V406" i="1" s="1"/>
  <c r="R405" i="1"/>
  <c r="S406" i="1" s="1"/>
  <c r="J406" i="1"/>
  <c r="K406" i="1"/>
  <c r="AF406" i="1"/>
  <c r="H406" i="1" l="1"/>
  <c r="I406" i="1"/>
  <c r="AG406" i="1"/>
  <c r="X405" i="1"/>
  <c r="Z405" i="1" s="1"/>
  <c r="M406" i="1"/>
  <c r="AD406" i="1" s="1"/>
  <c r="Y406" i="1"/>
  <c r="T406" i="1"/>
  <c r="AE406" i="1" l="1"/>
  <c r="AH406" i="1" s="1"/>
  <c r="AB406" i="1" s="1"/>
  <c r="AC406" i="1" s="1"/>
  <c r="Q406" i="1"/>
  <c r="L406" i="1"/>
  <c r="P406" i="1" l="1"/>
  <c r="W407" i="1" s="1"/>
  <c r="N406" i="1"/>
  <c r="U406" i="1" s="1"/>
  <c r="V407" i="1" s="1"/>
  <c r="O406" i="1" l="1"/>
  <c r="G407" i="1" s="1"/>
  <c r="AA406" i="1"/>
  <c r="R406" i="1"/>
  <c r="S407" i="1" s="1"/>
  <c r="K407" i="1"/>
  <c r="J407" i="1"/>
  <c r="AF407" i="1"/>
  <c r="T407" i="1" l="1"/>
  <c r="Y407" i="1"/>
  <c r="AG407" i="1"/>
  <c r="X406" i="1"/>
  <c r="Z406" i="1" s="1"/>
  <c r="M407" i="1"/>
  <c r="AD407" i="1" s="1"/>
  <c r="I407" i="1"/>
  <c r="H407" i="1"/>
  <c r="L407" i="1" l="1"/>
  <c r="Q407" i="1"/>
  <c r="AE407" i="1"/>
  <c r="AH407" i="1" s="1"/>
  <c r="AB407" i="1" s="1"/>
  <c r="AC407" i="1" s="1"/>
  <c r="P407" i="1" l="1"/>
  <c r="W408" i="1" s="1"/>
  <c r="N407" i="1"/>
  <c r="O407" i="1" l="1"/>
  <c r="G408" i="1" s="1"/>
  <c r="AA407" i="1"/>
  <c r="U407" i="1"/>
  <c r="V408" i="1" s="1"/>
  <c r="R407" i="1"/>
  <c r="S408" i="1" s="1"/>
  <c r="K408" i="1"/>
  <c r="J408" i="1"/>
  <c r="AF408" i="1"/>
  <c r="H408" i="1" l="1"/>
  <c r="I408" i="1"/>
  <c r="Y408" i="1"/>
  <c r="T408" i="1"/>
  <c r="AG408" i="1"/>
  <c r="M408" i="1"/>
  <c r="AD408" i="1" s="1"/>
  <c r="X407" i="1"/>
  <c r="Z407" i="1" s="1"/>
  <c r="Q408" i="1" l="1"/>
  <c r="L408" i="1"/>
  <c r="AE408" i="1"/>
  <c r="AH408" i="1" s="1"/>
  <c r="AB408" i="1" s="1"/>
  <c r="AC408" i="1" s="1"/>
  <c r="P408" i="1" l="1"/>
  <c r="W409" i="1" s="1"/>
  <c r="N408" i="1"/>
  <c r="K409" i="1" l="1"/>
  <c r="J409" i="1"/>
  <c r="AF409" i="1"/>
  <c r="O408" i="1"/>
  <c r="G409" i="1" s="1"/>
  <c r="AA408" i="1"/>
  <c r="U408" i="1"/>
  <c r="V409" i="1" s="1"/>
  <c r="R408" i="1"/>
  <c r="S409" i="1" s="1"/>
  <c r="M409" i="1" l="1"/>
  <c r="H409" i="1"/>
  <c r="I409" i="1"/>
  <c r="X408" i="1"/>
  <c r="Z408" i="1" s="1"/>
  <c r="Y409" i="1"/>
  <c r="T409" i="1"/>
  <c r="AG409" i="1"/>
  <c r="L409" i="1" l="1"/>
  <c r="AD409" i="1"/>
  <c r="Q409" i="1"/>
  <c r="P409" i="1" s="1"/>
  <c r="W410" i="1" s="1"/>
  <c r="N409" i="1"/>
  <c r="AE409" i="1"/>
  <c r="AH409" i="1" s="1"/>
  <c r="AB409" i="1" s="1"/>
  <c r="AC409" i="1" s="1"/>
  <c r="J410" i="1" l="1"/>
  <c r="K410" i="1"/>
  <c r="AF410" i="1"/>
  <c r="AA409" i="1"/>
  <c r="O409" i="1"/>
  <c r="G410" i="1" s="1"/>
  <c r="U409" i="1"/>
  <c r="V410" i="1" s="1"/>
  <c r="R409" i="1"/>
  <c r="S410" i="1" s="1"/>
  <c r="T410" i="1" s="1"/>
  <c r="Y410" i="1" l="1"/>
  <c r="H410" i="1"/>
  <c r="I410" i="1"/>
  <c r="M410" i="1"/>
  <c r="AD410" i="1" s="1"/>
  <c r="AG410" i="1"/>
  <c r="X409" i="1"/>
  <c r="Z409" i="1" s="1"/>
  <c r="AE410" i="1" l="1"/>
  <c r="AH410" i="1" s="1"/>
  <c r="AB410" i="1" s="1"/>
  <c r="AC410" i="1" s="1"/>
  <c r="Q410" i="1"/>
  <c r="L410" i="1"/>
  <c r="P410" i="1" l="1"/>
  <c r="W411" i="1" s="1"/>
  <c r="N410" i="1"/>
  <c r="O410" i="1" l="1"/>
  <c r="AA410" i="1"/>
  <c r="U410" i="1"/>
  <c r="V411" i="1" s="1"/>
  <c r="R410" i="1"/>
  <c r="S411" i="1" s="1"/>
  <c r="G411" i="1"/>
  <c r="J411" i="1"/>
  <c r="K411" i="1"/>
  <c r="AF411" i="1"/>
  <c r="M411" i="1" l="1"/>
  <c r="AG411" i="1"/>
  <c r="X410" i="1"/>
  <c r="Z410" i="1" s="1"/>
  <c r="I411" i="1"/>
  <c r="H411" i="1"/>
  <c r="Y411" i="1"/>
  <c r="T411" i="1"/>
  <c r="Q411" i="1" l="1"/>
  <c r="P411" i="1" s="1"/>
  <c r="W412" i="1" s="1"/>
  <c r="AD411" i="1"/>
  <c r="L411" i="1"/>
  <c r="N411" i="1"/>
  <c r="AE411" i="1"/>
  <c r="AH411" i="1" s="1"/>
  <c r="AB411" i="1" s="1"/>
  <c r="AC411" i="1" s="1"/>
  <c r="K412" i="1" l="1"/>
  <c r="J412" i="1"/>
  <c r="AF412" i="1"/>
  <c r="O411" i="1"/>
  <c r="G412" i="1" s="1"/>
  <c r="AA411" i="1"/>
  <c r="U411" i="1"/>
  <c r="V412" i="1" s="1"/>
  <c r="R411" i="1"/>
  <c r="S412" i="1" s="1"/>
  <c r="T412" i="1" s="1"/>
  <c r="Y412" i="1" l="1"/>
  <c r="H412" i="1"/>
  <c r="I412" i="1"/>
  <c r="AG412" i="1"/>
  <c r="X411" i="1"/>
  <c r="Z411" i="1" s="1"/>
  <c r="M412" i="1"/>
  <c r="AD412" i="1" s="1"/>
  <c r="AE412" i="1" l="1"/>
  <c r="AH412" i="1" s="1"/>
  <c r="AB412" i="1" s="1"/>
  <c r="AC412" i="1" s="1"/>
  <c r="Q412" i="1"/>
  <c r="L412" i="1"/>
  <c r="P412" i="1" l="1"/>
  <c r="W413" i="1" s="1"/>
  <c r="N412" i="1"/>
  <c r="J413" i="1" l="1"/>
  <c r="K413" i="1"/>
  <c r="AF413" i="1"/>
  <c r="AA412" i="1"/>
  <c r="O412" i="1"/>
  <c r="G413" i="1" s="1"/>
  <c r="U412" i="1"/>
  <c r="V413" i="1" s="1"/>
  <c r="R412" i="1"/>
  <c r="S413" i="1" s="1"/>
  <c r="X412" i="1" l="1"/>
  <c r="Z412" i="1" s="1"/>
  <c r="I413" i="1"/>
  <c r="H413" i="1"/>
  <c r="Y413" i="1"/>
  <c r="T413" i="1"/>
  <c r="AG413" i="1"/>
  <c r="M413" i="1"/>
  <c r="AD413" i="1" s="1"/>
  <c r="Q413" i="1" l="1"/>
  <c r="L413" i="1"/>
  <c r="AE413" i="1"/>
  <c r="AH413" i="1" s="1"/>
  <c r="AB413" i="1" s="1"/>
  <c r="AC413" i="1" s="1"/>
  <c r="P413" i="1" l="1"/>
  <c r="W414" i="1" s="1"/>
  <c r="N413" i="1"/>
  <c r="K414" i="1" l="1"/>
  <c r="J414" i="1"/>
  <c r="AF414" i="1"/>
  <c r="O413" i="1"/>
  <c r="G414" i="1" s="1"/>
  <c r="AA413" i="1"/>
  <c r="U413" i="1"/>
  <c r="V414" i="1" s="1"/>
  <c r="R413" i="1"/>
  <c r="S414" i="1" s="1"/>
  <c r="M414" i="1" l="1"/>
  <c r="H414" i="1"/>
  <c r="I414" i="1"/>
  <c r="Y414" i="1"/>
  <c r="T414" i="1"/>
  <c r="AG414" i="1"/>
  <c r="X413" i="1"/>
  <c r="Z413" i="1" s="1"/>
  <c r="Q414" i="1" l="1"/>
  <c r="P414" i="1" s="1"/>
  <c r="W415" i="1" s="1"/>
  <c r="AD414" i="1"/>
  <c r="L414" i="1"/>
  <c r="AE414" i="1"/>
  <c r="AH414" i="1" s="1"/>
  <c r="AB414" i="1" s="1"/>
  <c r="AC414" i="1" s="1"/>
  <c r="N414" i="1"/>
  <c r="AA414" i="1" l="1"/>
  <c r="O414" i="1"/>
  <c r="G415" i="1" s="1"/>
  <c r="U414" i="1"/>
  <c r="V415" i="1" s="1"/>
  <c r="R414" i="1"/>
  <c r="S415" i="1" s="1"/>
  <c r="K415" i="1"/>
  <c r="J415" i="1"/>
  <c r="AF415" i="1"/>
  <c r="AG415" i="1" s="1"/>
  <c r="M415" i="1" l="1"/>
  <c r="I415" i="1"/>
  <c r="H415" i="1"/>
  <c r="X414" i="1"/>
  <c r="Z414" i="1" s="1"/>
  <c r="Y415" i="1"/>
  <c r="AE415" i="1" s="1"/>
  <c r="AH415" i="1" s="1"/>
  <c r="T415" i="1"/>
  <c r="L415" i="1" l="1"/>
  <c r="AD415" i="1"/>
  <c r="Q415" i="1"/>
  <c r="P415" i="1" s="1"/>
  <c r="W416" i="1" s="1"/>
  <c r="AB415" i="1"/>
  <c r="AC415" i="1" s="1"/>
  <c r="N415" i="1" l="1"/>
  <c r="O415" i="1" s="1"/>
  <c r="G416" i="1" s="1"/>
  <c r="AF416" i="1"/>
  <c r="K416" i="1"/>
  <c r="J416" i="1"/>
  <c r="AA415" i="1" l="1"/>
  <c r="R415" i="1"/>
  <c r="S416" i="1" s="1"/>
  <c r="T416" i="1" s="1"/>
  <c r="U415" i="1"/>
  <c r="V416" i="1" s="1"/>
  <c r="M416" i="1"/>
  <c r="AD416" i="1" s="1"/>
  <c r="H416" i="1"/>
  <c r="I416" i="1"/>
  <c r="AG416" i="1"/>
  <c r="Y416" i="1" l="1"/>
  <c r="AE416" i="1" s="1"/>
  <c r="AH416" i="1" s="1"/>
  <c r="AB416" i="1" s="1"/>
  <c r="AC416" i="1" s="1"/>
  <c r="X415" i="1"/>
  <c r="Z415" i="1" s="1"/>
  <c r="L416" i="1"/>
  <c r="Q416" i="1"/>
  <c r="P416" i="1" s="1"/>
  <c r="W417" i="1" s="1"/>
  <c r="N416" i="1"/>
  <c r="AA416" i="1" l="1"/>
  <c r="O416" i="1"/>
  <c r="G417" i="1" s="1"/>
  <c r="U416" i="1"/>
  <c r="V417" i="1" s="1"/>
  <c r="R416" i="1"/>
  <c r="S417" i="1" s="1"/>
  <c r="J417" i="1"/>
  <c r="K417" i="1"/>
  <c r="AF417" i="1"/>
  <c r="M417" i="1" l="1"/>
  <c r="X416" i="1"/>
  <c r="Z416" i="1" s="1"/>
  <c r="AG417" i="1"/>
  <c r="I417" i="1"/>
  <c r="H417" i="1"/>
  <c r="Y417" i="1"/>
  <c r="T417" i="1"/>
  <c r="Q417" i="1" l="1"/>
  <c r="P417" i="1" s="1"/>
  <c r="W418" i="1" s="1"/>
  <c r="AD417" i="1"/>
  <c r="L417" i="1"/>
  <c r="AE417" i="1"/>
  <c r="AH417" i="1" s="1"/>
  <c r="AB417" i="1" s="1"/>
  <c r="AC417" i="1" s="1"/>
  <c r="N417" i="1"/>
  <c r="O417" i="1" l="1"/>
  <c r="G418" i="1" s="1"/>
  <c r="AA417" i="1"/>
  <c r="U417" i="1"/>
  <c r="V418" i="1" s="1"/>
  <c r="R417" i="1"/>
  <c r="S418" i="1" s="1"/>
  <c r="K418" i="1"/>
  <c r="J418" i="1"/>
  <c r="AF418" i="1"/>
  <c r="Y418" i="1" l="1"/>
  <c r="T418" i="1"/>
  <c r="H418" i="1"/>
  <c r="I418" i="1"/>
  <c r="AG418" i="1"/>
  <c r="X417" i="1"/>
  <c r="Z417" i="1" s="1"/>
  <c r="M418" i="1"/>
  <c r="AD418" i="1" s="1"/>
  <c r="AE418" i="1" l="1"/>
  <c r="AH418" i="1" s="1"/>
  <c r="AB418" i="1" s="1"/>
  <c r="AC418" i="1" s="1"/>
  <c r="Q418" i="1"/>
  <c r="L418" i="1"/>
  <c r="P418" i="1" l="1"/>
  <c r="W419" i="1" s="1"/>
  <c r="N418" i="1"/>
  <c r="O418" i="1" l="1"/>
  <c r="AA418" i="1"/>
  <c r="U418" i="1"/>
  <c r="V419" i="1" s="1"/>
  <c r="R418" i="1"/>
  <c r="S419" i="1" s="1"/>
  <c r="G419" i="1"/>
  <c r="K419" i="1"/>
  <c r="J419" i="1"/>
  <c r="AF419" i="1"/>
  <c r="AG419" i="1" l="1"/>
  <c r="M419" i="1"/>
  <c r="AD419" i="1" s="1"/>
  <c r="X418" i="1"/>
  <c r="Z418" i="1" s="1"/>
  <c r="H419" i="1"/>
  <c r="I419" i="1"/>
  <c r="Y419" i="1"/>
  <c r="T419" i="1"/>
  <c r="AE419" i="1" l="1"/>
  <c r="AH419" i="1" s="1"/>
  <c r="AB419" i="1" s="1"/>
  <c r="AC419" i="1" s="1"/>
  <c r="L419" i="1"/>
  <c r="Q419" i="1"/>
  <c r="P419" i="1" l="1"/>
  <c r="W420" i="1" s="1"/>
  <c r="N419" i="1"/>
  <c r="O419" i="1" l="1"/>
  <c r="G420" i="1" s="1"/>
  <c r="AA419" i="1"/>
  <c r="U419" i="1"/>
  <c r="V420" i="1" s="1"/>
  <c r="R419" i="1"/>
  <c r="S420" i="1" s="1"/>
  <c r="T420" i="1" s="1"/>
  <c r="K420" i="1"/>
  <c r="J420" i="1"/>
  <c r="AF420" i="1"/>
  <c r="Y420" i="1" l="1"/>
  <c r="AG420" i="1"/>
  <c r="M420" i="1"/>
  <c r="AD420" i="1" s="1"/>
  <c r="X419" i="1"/>
  <c r="Z419" i="1" s="1"/>
  <c r="H420" i="1"/>
  <c r="I420" i="1"/>
  <c r="AE420" i="1" l="1"/>
  <c r="AH420" i="1" s="1"/>
  <c r="AB420" i="1" s="1"/>
  <c r="AC420" i="1" s="1"/>
  <c r="L420" i="1"/>
  <c r="Q420" i="1"/>
  <c r="P420" i="1" l="1"/>
  <c r="W421" i="1" s="1"/>
  <c r="N420" i="1"/>
  <c r="AA420" i="1" l="1"/>
  <c r="O420" i="1"/>
  <c r="G421" i="1" s="1"/>
  <c r="R420" i="1"/>
  <c r="S421" i="1" s="1"/>
  <c r="U420" i="1"/>
  <c r="V421" i="1" s="1"/>
  <c r="J421" i="1"/>
  <c r="K421" i="1"/>
  <c r="AF421" i="1"/>
  <c r="AG421" i="1" l="1"/>
  <c r="Y421" i="1"/>
  <c r="T421" i="1"/>
  <c r="M421" i="1"/>
  <c r="AD421" i="1" s="1"/>
  <c r="X420" i="1"/>
  <c r="Z420" i="1" s="1"/>
  <c r="H421" i="1"/>
  <c r="I421" i="1"/>
  <c r="L421" i="1" l="1"/>
  <c r="Q421" i="1"/>
  <c r="AE421" i="1"/>
  <c r="AH421" i="1" s="1"/>
  <c r="AB421" i="1" s="1"/>
  <c r="AC421" i="1" s="1"/>
  <c r="P421" i="1" l="1"/>
  <c r="W422" i="1" s="1"/>
  <c r="N421" i="1"/>
  <c r="AA421" i="1" l="1"/>
  <c r="O421" i="1"/>
  <c r="G422" i="1" s="1"/>
  <c r="U421" i="1"/>
  <c r="V422" i="1" s="1"/>
  <c r="R421" i="1"/>
  <c r="S422" i="1" s="1"/>
  <c r="J422" i="1"/>
  <c r="K422" i="1"/>
  <c r="AF422" i="1"/>
  <c r="M422" i="1" l="1"/>
  <c r="AG422" i="1"/>
  <c r="X421" i="1"/>
  <c r="Z421" i="1" s="1"/>
  <c r="H422" i="1"/>
  <c r="I422" i="1"/>
  <c r="Y422" i="1"/>
  <c r="T422" i="1"/>
  <c r="Q422" i="1" l="1"/>
  <c r="P422" i="1" s="1"/>
  <c r="W423" i="1" s="1"/>
  <c r="AD422" i="1"/>
  <c r="L422" i="1"/>
  <c r="AE422" i="1"/>
  <c r="AH422" i="1" s="1"/>
  <c r="AB422" i="1" s="1"/>
  <c r="AC422" i="1" s="1"/>
  <c r="N422" i="1"/>
  <c r="J423" i="1" l="1"/>
  <c r="K423" i="1"/>
  <c r="AF423" i="1"/>
  <c r="O422" i="1"/>
  <c r="G423" i="1" s="1"/>
  <c r="AA422" i="1"/>
  <c r="U422" i="1"/>
  <c r="V423" i="1" s="1"/>
  <c r="R422" i="1"/>
  <c r="S423" i="1" s="1"/>
  <c r="T423" i="1" s="1"/>
  <c r="M423" i="1" l="1"/>
  <c r="H423" i="1"/>
  <c r="I423" i="1"/>
  <c r="X422" i="1"/>
  <c r="Z422" i="1" s="1"/>
  <c r="Y423" i="1"/>
  <c r="AG423" i="1"/>
  <c r="Q423" i="1" l="1"/>
  <c r="P423" i="1" s="1"/>
  <c r="W424" i="1" s="1"/>
  <c r="AD423" i="1"/>
  <c r="L423" i="1"/>
  <c r="AE423" i="1"/>
  <c r="AH423" i="1" s="1"/>
  <c r="AB423" i="1" s="1"/>
  <c r="AC423" i="1" s="1"/>
  <c r="N423" i="1"/>
  <c r="U423" i="1" l="1"/>
  <c r="V424" i="1" s="1"/>
  <c r="AA423" i="1"/>
  <c r="O423" i="1"/>
  <c r="G424" i="1" s="1"/>
  <c r="R423" i="1"/>
  <c r="S424" i="1" s="1"/>
  <c r="K424" i="1"/>
  <c r="J424" i="1"/>
  <c r="AF424" i="1"/>
  <c r="M424" i="1" l="1"/>
  <c r="X423" i="1"/>
  <c r="Z423" i="1" s="1"/>
  <c r="H424" i="1"/>
  <c r="I424" i="1"/>
  <c r="AG424" i="1"/>
  <c r="Y424" i="1"/>
  <c r="T424" i="1"/>
  <c r="L424" i="1" l="1"/>
  <c r="AD424" i="1"/>
  <c r="Q424" i="1"/>
  <c r="P424" i="1" s="1"/>
  <c r="W425" i="1" s="1"/>
  <c r="AE424" i="1"/>
  <c r="AH424" i="1" s="1"/>
  <c r="AB424" i="1" s="1"/>
  <c r="AC424" i="1" s="1"/>
  <c r="N424" i="1" l="1"/>
  <c r="U424" i="1" s="1"/>
  <c r="V425" i="1" s="1"/>
  <c r="K425" i="1"/>
  <c r="J425" i="1"/>
  <c r="AF425" i="1"/>
  <c r="AG425" i="1" s="1"/>
  <c r="AA424" i="1" l="1"/>
  <c r="R424" i="1"/>
  <c r="S425" i="1" s="1"/>
  <c r="T425" i="1" s="1"/>
  <c r="O424" i="1"/>
  <c r="G425" i="1" s="1"/>
  <c r="I425" i="1" s="1"/>
  <c r="M425" i="1"/>
  <c r="Y425" i="1" l="1"/>
  <c r="AE425" i="1" s="1"/>
  <c r="AH425" i="1" s="1"/>
  <c r="AB425" i="1" s="1"/>
  <c r="AC425" i="1" s="1"/>
  <c r="X424" i="1"/>
  <c r="Z424" i="1" s="1"/>
  <c r="H425" i="1"/>
  <c r="L425" i="1"/>
  <c r="AD425" i="1"/>
  <c r="Q425" i="1"/>
  <c r="P425" i="1" s="1"/>
  <c r="W426" i="1" s="1"/>
  <c r="N425" i="1"/>
  <c r="AA425" i="1" l="1"/>
  <c r="O425" i="1"/>
  <c r="G426" i="1" s="1"/>
  <c r="U425" i="1"/>
  <c r="V426" i="1" s="1"/>
  <c r="R425" i="1"/>
  <c r="S426" i="1" s="1"/>
  <c r="AF426" i="1"/>
  <c r="K426" i="1"/>
  <c r="J426" i="1"/>
  <c r="H426" i="1" l="1"/>
  <c r="I426" i="1"/>
  <c r="M426" i="1"/>
  <c r="AD426" i="1" s="1"/>
  <c r="X425" i="1"/>
  <c r="Z425" i="1" s="1"/>
  <c r="AG426" i="1"/>
  <c r="Y426" i="1"/>
  <c r="T426" i="1"/>
  <c r="AE426" i="1" l="1"/>
  <c r="AH426" i="1" s="1"/>
  <c r="AB426" i="1" s="1"/>
  <c r="AC426" i="1" s="1"/>
  <c r="Q426" i="1"/>
  <c r="L426" i="1"/>
  <c r="P426" i="1" l="1"/>
  <c r="W427" i="1" s="1"/>
  <c r="N426" i="1"/>
  <c r="O426" i="1" l="1"/>
  <c r="G427" i="1" s="1"/>
  <c r="AA426" i="1"/>
  <c r="U426" i="1"/>
  <c r="V427" i="1" s="1"/>
  <c r="R426" i="1"/>
  <c r="S427" i="1" s="1"/>
  <c r="K427" i="1"/>
  <c r="J427" i="1"/>
  <c r="AF427" i="1"/>
  <c r="I427" i="1" l="1"/>
  <c r="H427" i="1"/>
  <c r="M427" i="1"/>
  <c r="AD427" i="1" s="1"/>
  <c r="X426" i="1"/>
  <c r="Z426" i="1" s="1"/>
  <c r="AG427" i="1"/>
  <c r="Y427" i="1"/>
  <c r="T427" i="1"/>
  <c r="AE427" i="1" l="1"/>
  <c r="AH427" i="1" s="1"/>
  <c r="AB427" i="1" s="1"/>
  <c r="AC427" i="1" s="1"/>
  <c r="L427" i="1"/>
  <c r="Q427" i="1"/>
  <c r="P427" i="1" l="1"/>
  <c r="W428" i="1" s="1"/>
  <c r="N427" i="1"/>
  <c r="K428" i="1" l="1"/>
  <c r="J428" i="1"/>
  <c r="AF428" i="1"/>
  <c r="O427" i="1"/>
  <c r="G428" i="1" s="1"/>
  <c r="AA427" i="1"/>
  <c r="U427" i="1"/>
  <c r="V428" i="1" s="1"/>
  <c r="R427" i="1"/>
  <c r="S428" i="1" s="1"/>
  <c r="M428" i="1" l="1"/>
  <c r="H428" i="1"/>
  <c r="I428" i="1"/>
  <c r="Y428" i="1"/>
  <c r="T428" i="1"/>
  <c r="AG428" i="1"/>
  <c r="X427" i="1"/>
  <c r="Z427" i="1" s="1"/>
  <c r="L428" i="1" l="1"/>
  <c r="AD428" i="1"/>
  <c r="Q428" i="1"/>
  <c r="P428" i="1" s="1"/>
  <c r="W429" i="1" s="1"/>
  <c r="AE428" i="1"/>
  <c r="AH428" i="1" s="1"/>
  <c r="AB428" i="1" s="1"/>
  <c r="AC428" i="1" s="1"/>
  <c r="N428" i="1" l="1"/>
  <c r="AA428" i="1" s="1"/>
  <c r="J429" i="1"/>
  <c r="K429" i="1"/>
  <c r="AF429" i="1"/>
  <c r="U428" i="1" l="1"/>
  <c r="V429" i="1" s="1"/>
  <c r="R428" i="1"/>
  <c r="S429" i="1" s="1"/>
  <c r="T429" i="1" s="1"/>
  <c r="O428" i="1"/>
  <c r="G429" i="1" s="1"/>
  <c r="I429" i="1" s="1"/>
  <c r="AG429" i="1"/>
  <c r="M429" i="1"/>
  <c r="AD429" i="1" s="1"/>
  <c r="X428" i="1" l="1"/>
  <c r="Z428" i="1" s="1"/>
  <c r="Y429" i="1"/>
  <c r="AE429" i="1" s="1"/>
  <c r="AH429" i="1" s="1"/>
  <c r="AB429" i="1" s="1"/>
  <c r="AC429" i="1" s="1"/>
  <c r="H429" i="1"/>
  <c r="L429" i="1"/>
  <c r="Q429" i="1"/>
  <c r="P429" i="1" l="1"/>
  <c r="W430" i="1" s="1"/>
  <c r="N429" i="1"/>
  <c r="AA429" i="1" l="1"/>
  <c r="O429" i="1"/>
  <c r="G430" i="1" s="1"/>
  <c r="U429" i="1"/>
  <c r="V430" i="1" s="1"/>
  <c r="R429" i="1"/>
  <c r="S430" i="1" s="1"/>
  <c r="K430" i="1"/>
  <c r="J430" i="1"/>
  <c r="AF430" i="1"/>
  <c r="AG430" i="1" s="1"/>
  <c r="M430" i="1" l="1"/>
  <c r="AD430" i="1" s="1"/>
  <c r="X429" i="1"/>
  <c r="Z429" i="1" s="1"/>
  <c r="I430" i="1"/>
  <c r="H430" i="1"/>
  <c r="Y430" i="1"/>
  <c r="AE430" i="1" s="1"/>
  <c r="AH430" i="1" s="1"/>
  <c r="T430" i="1"/>
  <c r="AB430" i="1" l="1"/>
  <c r="AC430" i="1" s="1"/>
  <c r="Q430" i="1"/>
  <c r="L430" i="1"/>
  <c r="P430" i="1" l="1"/>
  <c r="W431" i="1" s="1"/>
  <c r="N430" i="1"/>
  <c r="AA430" i="1" l="1"/>
  <c r="O430" i="1"/>
  <c r="G431" i="1" s="1"/>
  <c r="U430" i="1"/>
  <c r="V431" i="1" s="1"/>
  <c r="R430" i="1"/>
  <c r="S431" i="1" s="1"/>
  <c r="T431" i="1" s="1"/>
  <c r="AF431" i="1"/>
  <c r="K431" i="1"/>
  <c r="J431" i="1"/>
  <c r="M431" i="1" l="1"/>
  <c r="Y431" i="1"/>
  <c r="AG431" i="1"/>
  <c r="X430" i="1"/>
  <c r="Z430" i="1" s="1"/>
  <c r="H431" i="1"/>
  <c r="I431" i="1"/>
  <c r="Q431" i="1" l="1"/>
  <c r="P431" i="1" s="1"/>
  <c r="W432" i="1" s="1"/>
  <c r="AD431" i="1"/>
  <c r="L431" i="1"/>
  <c r="AE431" i="1"/>
  <c r="AH431" i="1" s="1"/>
  <c r="AB431" i="1" s="1"/>
  <c r="AC431" i="1" s="1"/>
  <c r="N431" i="1"/>
  <c r="AA431" i="1" l="1"/>
  <c r="O431" i="1"/>
  <c r="G432" i="1" s="1"/>
  <c r="U431" i="1"/>
  <c r="V432" i="1" s="1"/>
  <c r="R431" i="1"/>
  <c r="S432" i="1" s="1"/>
  <c r="K432" i="1"/>
  <c r="J432" i="1"/>
  <c r="AF432" i="1"/>
  <c r="M432" i="1" l="1"/>
  <c r="H432" i="1"/>
  <c r="I432" i="1"/>
  <c r="AG432" i="1"/>
  <c r="X431" i="1"/>
  <c r="Z431" i="1" s="1"/>
  <c r="Y432" i="1"/>
  <c r="T432" i="1"/>
  <c r="L432" i="1" l="1"/>
  <c r="AD432" i="1"/>
  <c r="Q432" i="1"/>
  <c r="P432" i="1" s="1"/>
  <c r="W433" i="1" s="1"/>
  <c r="AE432" i="1"/>
  <c r="AH432" i="1" s="1"/>
  <c r="AB432" i="1" s="1"/>
  <c r="AC432" i="1" s="1"/>
  <c r="N432" i="1" l="1"/>
  <c r="O432" i="1" s="1"/>
  <c r="G433" i="1" s="1"/>
  <c r="K433" i="1"/>
  <c r="J433" i="1"/>
  <c r="AF433" i="1"/>
  <c r="U432" i="1" l="1"/>
  <c r="V433" i="1" s="1"/>
  <c r="R432" i="1"/>
  <c r="S433" i="1" s="1"/>
  <c r="T433" i="1" s="1"/>
  <c r="AA432" i="1"/>
  <c r="M433" i="1"/>
  <c r="I433" i="1"/>
  <c r="H433" i="1"/>
  <c r="AG433" i="1"/>
  <c r="Y433" i="1" l="1"/>
  <c r="AE433" i="1" s="1"/>
  <c r="AH433" i="1" s="1"/>
  <c r="AB433" i="1" s="1"/>
  <c r="AC433" i="1" s="1"/>
  <c r="X432" i="1"/>
  <c r="Z432" i="1" s="1"/>
  <c r="Q433" i="1"/>
  <c r="P433" i="1" s="1"/>
  <c r="W434" i="1" s="1"/>
  <c r="AD433" i="1"/>
  <c r="L433" i="1"/>
  <c r="N433" i="1"/>
  <c r="O433" i="1" l="1"/>
  <c r="G434" i="1" s="1"/>
  <c r="AA433" i="1"/>
  <c r="U433" i="1"/>
  <c r="V434" i="1" s="1"/>
  <c r="R433" i="1"/>
  <c r="S434" i="1" s="1"/>
  <c r="J434" i="1"/>
  <c r="K434" i="1"/>
  <c r="AF434" i="1"/>
  <c r="Y434" i="1" l="1"/>
  <c r="T434" i="1"/>
  <c r="H434" i="1"/>
  <c r="I434" i="1"/>
  <c r="AG434" i="1"/>
  <c r="M434" i="1"/>
  <c r="AD434" i="1" s="1"/>
  <c r="X433" i="1"/>
  <c r="Z433" i="1" s="1"/>
  <c r="Q434" i="1" l="1"/>
  <c r="L434" i="1"/>
  <c r="AE434" i="1"/>
  <c r="AH434" i="1" s="1"/>
  <c r="AB434" i="1" s="1"/>
  <c r="AC434" i="1" s="1"/>
  <c r="P434" i="1" l="1"/>
  <c r="W435" i="1" s="1"/>
  <c r="N434" i="1"/>
  <c r="J435" i="1" l="1"/>
  <c r="K435" i="1"/>
  <c r="AF435" i="1"/>
  <c r="AA434" i="1"/>
  <c r="O434" i="1"/>
  <c r="G435" i="1" s="1"/>
  <c r="U434" i="1"/>
  <c r="V435" i="1" s="1"/>
  <c r="R434" i="1"/>
  <c r="S435" i="1" s="1"/>
  <c r="T435" i="1" s="1"/>
  <c r="Y435" i="1" l="1"/>
  <c r="AG435" i="1"/>
  <c r="X434" i="1"/>
  <c r="Z434" i="1" s="1"/>
  <c r="H435" i="1"/>
  <c r="I435" i="1"/>
  <c r="M435" i="1"/>
  <c r="AD435" i="1" s="1"/>
  <c r="AE435" i="1" l="1"/>
  <c r="AH435" i="1" s="1"/>
  <c r="AB435" i="1" s="1"/>
  <c r="AC435" i="1" s="1"/>
  <c r="L435" i="1"/>
  <c r="Q435" i="1"/>
  <c r="P435" i="1" l="1"/>
  <c r="W436" i="1" s="1"/>
  <c r="N435" i="1"/>
  <c r="O435" i="1" l="1"/>
  <c r="G436" i="1" s="1"/>
  <c r="AA435" i="1"/>
  <c r="U435" i="1"/>
  <c r="V436" i="1" s="1"/>
  <c r="R435" i="1"/>
  <c r="S436" i="1" s="1"/>
  <c r="K436" i="1"/>
  <c r="J436" i="1"/>
  <c r="AF436" i="1"/>
  <c r="I436" i="1" l="1"/>
  <c r="H436" i="1"/>
  <c r="AG436" i="1"/>
  <c r="X435" i="1"/>
  <c r="Z435" i="1" s="1"/>
  <c r="M436" i="1"/>
  <c r="AD436" i="1" s="1"/>
  <c r="T436" i="1"/>
  <c r="Y436" i="1"/>
  <c r="AE436" i="1" l="1"/>
  <c r="AH436" i="1" s="1"/>
  <c r="AB436" i="1" s="1"/>
  <c r="AC436" i="1" s="1"/>
  <c r="Q436" i="1"/>
  <c r="L436" i="1"/>
  <c r="P436" i="1" l="1"/>
  <c r="W437" i="1" s="1"/>
  <c r="N436" i="1"/>
  <c r="J437" i="1" l="1"/>
  <c r="K437" i="1"/>
  <c r="AF437" i="1"/>
  <c r="O436" i="1"/>
  <c r="G437" i="1" s="1"/>
  <c r="AA436" i="1"/>
  <c r="U436" i="1"/>
  <c r="V437" i="1" s="1"/>
  <c r="R436" i="1"/>
  <c r="S437" i="1" s="1"/>
  <c r="T437" i="1" s="1"/>
  <c r="I437" i="1" l="1"/>
  <c r="H437" i="1"/>
  <c r="X436" i="1"/>
  <c r="Z436" i="1" s="1"/>
  <c r="Y437" i="1"/>
  <c r="AG437" i="1"/>
  <c r="M437" i="1"/>
  <c r="AD437" i="1" s="1"/>
  <c r="L437" i="1" l="1"/>
  <c r="Q437" i="1"/>
  <c r="AE437" i="1"/>
  <c r="AH437" i="1" s="1"/>
  <c r="AB437" i="1" s="1"/>
  <c r="AC437" i="1" s="1"/>
  <c r="P437" i="1" l="1"/>
  <c r="W438" i="1" s="1"/>
  <c r="N437" i="1"/>
  <c r="AA437" i="1" l="1"/>
  <c r="O437" i="1"/>
  <c r="G438" i="1" s="1"/>
  <c r="U437" i="1"/>
  <c r="V438" i="1" s="1"/>
  <c r="R437" i="1"/>
  <c r="S438" i="1" s="1"/>
  <c r="T438" i="1" s="1"/>
  <c r="K438" i="1"/>
  <c r="J438" i="1"/>
  <c r="AF438" i="1"/>
  <c r="Y438" i="1" l="1"/>
  <c r="AG438" i="1"/>
  <c r="M438" i="1"/>
  <c r="AD438" i="1" s="1"/>
  <c r="X437" i="1"/>
  <c r="Z437" i="1" s="1"/>
  <c r="H438" i="1"/>
  <c r="I438" i="1"/>
  <c r="AE438" i="1" l="1"/>
  <c r="AH438" i="1" s="1"/>
  <c r="AB438" i="1" s="1"/>
  <c r="AC438" i="1" s="1"/>
  <c r="Q438" i="1"/>
  <c r="L438" i="1"/>
  <c r="P438" i="1" l="1"/>
  <c r="W439" i="1" s="1"/>
  <c r="N438" i="1"/>
  <c r="J439" i="1" l="1"/>
  <c r="K439" i="1"/>
  <c r="AF439" i="1"/>
  <c r="O438" i="1"/>
  <c r="G439" i="1" s="1"/>
  <c r="AA438" i="1"/>
  <c r="U438" i="1"/>
  <c r="V439" i="1" s="1"/>
  <c r="R438" i="1"/>
  <c r="S439" i="1" s="1"/>
  <c r="T439" i="1" s="1"/>
  <c r="I439" i="1" l="1"/>
  <c r="H439" i="1"/>
  <c r="X438" i="1"/>
  <c r="Z438" i="1" s="1"/>
  <c r="Y439" i="1"/>
  <c r="AG439" i="1"/>
  <c r="M439" i="1"/>
  <c r="AD439" i="1" s="1"/>
  <c r="AE439" i="1" l="1"/>
  <c r="AH439" i="1" s="1"/>
  <c r="AB439" i="1" s="1"/>
  <c r="AC439" i="1" s="1"/>
  <c r="L439" i="1"/>
  <c r="Q439" i="1"/>
  <c r="P439" i="1" l="1"/>
  <c r="W440" i="1" s="1"/>
  <c r="N439" i="1"/>
  <c r="O439" i="1" l="1"/>
  <c r="G440" i="1" s="1"/>
  <c r="AA439" i="1"/>
  <c r="U439" i="1"/>
  <c r="V440" i="1" s="1"/>
  <c r="R439" i="1"/>
  <c r="S440" i="1" s="1"/>
  <c r="K440" i="1"/>
  <c r="J440" i="1"/>
  <c r="AF440" i="1"/>
  <c r="I440" i="1" l="1"/>
  <c r="H440" i="1"/>
  <c r="AG440" i="1"/>
  <c r="Y440" i="1"/>
  <c r="T440" i="1"/>
  <c r="M440" i="1"/>
  <c r="AD440" i="1" s="1"/>
  <c r="X439" i="1"/>
  <c r="Z439" i="1" s="1"/>
  <c r="AE440" i="1" l="1"/>
  <c r="AH440" i="1" s="1"/>
  <c r="AB440" i="1" s="1"/>
  <c r="AC440" i="1" s="1"/>
  <c r="L440" i="1"/>
  <c r="Q440" i="1"/>
  <c r="P440" i="1" l="1"/>
  <c r="W441" i="1" s="1"/>
  <c r="N440" i="1"/>
  <c r="AA440" i="1" l="1"/>
  <c r="O440" i="1"/>
  <c r="G441" i="1" s="1"/>
  <c r="U440" i="1"/>
  <c r="V441" i="1" s="1"/>
  <c r="R440" i="1"/>
  <c r="S441" i="1" s="1"/>
  <c r="T441" i="1" s="1"/>
  <c r="J441" i="1"/>
  <c r="K441" i="1"/>
  <c r="AF441" i="1"/>
  <c r="M441" i="1" l="1"/>
  <c r="AG441" i="1"/>
  <c r="Y441" i="1"/>
  <c r="X440" i="1"/>
  <c r="Z440" i="1" s="1"/>
  <c r="I441" i="1"/>
  <c r="H441" i="1"/>
  <c r="Q441" i="1" l="1"/>
  <c r="P441" i="1" s="1"/>
  <c r="W442" i="1" s="1"/>
  <c r="AD441" i="1"/>
  <c r="L441" i="1"/>
  <c r="AE441" i="1"/>
  <c r="AH441" i="1" s="1"/>
  <c r="AB441" i="1" s="1"/>
  <c r="AC441" i="1" s="1"/>
  <c r="N441" i="1" l="1"/>
  <c r="O441" i="1" s="1"/>
  <c r="G442" i="1" s="1"/>
  <c r="J442" i="1"/>
  <c r="K442" i="1"/>
  <c r="AF442" i="1"/>
  <c r="R441" i="1" l="1"/>
  <c r="S442" i="1" s="1"/>
  <c r="T442" i="1" s="1"/>
  <c r="U441" i="1"/>
  <c r="V442" i="1" s="1"/>
  <c r="AA441" i="1"/>
  <c r="M442" i="1"/>
  <c r="AG442" i="1"/>
  <c r="H442" i="1"/>
  <c r="I442" i="1"/>
  <c r="Y442" i="1" l="1"/>
  <c r="AE442" i="1" s="1"/>
  <c r="AH442" i="1" s="1"/>
  <c r="AB442" i="1" s="1"/>
  <c r="AC442" i="1" s="1"/>
  <c r="X441" i="1"/>
  <c r="Z441" i="1" s="1"/>
  <c r="L442" i="1"/>
  <c r="AD442" i="1"/>
  <c r="Q442" i="1"/>
  <c r="P442" i="1" s="1"/>
  <c r="W443" i="1" s="1"/>
  <c r="N442" i="1" l="1"/>
  <c r="O442" i="1" s="1"/>
  <c r="G443" i="1" s="1"/>
  <c r="K443" i="1"/>
  <c r="J443" i="1"/>
  <c r="AF443" i="1"/>
  <c r="U442" i="1" l="1"/>
  <c r="V443" i="1" s="1"/>
  <c r="R442" i="1"/>
  <c r="S443" i="1" s="1"/>
  <c r="T443" i="1" s="1"/>
  <c r="AA442" i="1"/>
  <c r="H443" i="1"/>
  <c r="I443" i="1"/>
  <c r="AG443" i="1"/>
  <c r="M443" i="1"/>
  <c r="AD443" i="1" s="1"/>
  <c r="X442" i="1" l="1"/>
  <c r="Z442" i="1" s="1"/>
  <c r="Y443" i="1"/>
  <c r="AE443" i="1" s="1"/>
  <c r="AH443" i="1" s="1"/>
  <c r="AB443" i="1" s="1"/>
  <c r="AC443" i="1" s="1"/>
  <c r="L443" i="1"/>
  <c r="Q443" i="1"/>
  <c r="P443" i="1" l="1"/>
  <c r="W444" i="1" s="1"/>
  <c r="N443" i="1"/>
  <c r="K444" i="1" l="1"/>
  <c r="J444" i="1"/>
  <c r="AF444" i="1"/>
  <c r="AA443" i="1"/>
  <c r="O443" i="1"/>
  <c r="G444" i="1" s="1"/>
  <c r="U443" i="1"/>
  <c r="V444" i="1" s="1"/>
  <c r="R443" i="1"/>
  <c r="S444" i="1" s="1"/>
  <c r="M444" i="1" l="1"/>
  <c r="I444" i="1"/>
  <c r="H444" i="1"/>
  <c r="Y444" i="1"/>
  <c r="T444" i="1"/>
  <c r="AG444" i="1"/>
  <c r="X443" i="1"/>
  <c r="Z443" i="1" s="1"/>
  <c r="L444" i="1" l="1"/>
  <c r="AD444" i="1"/>
  <c r="Q444" i="1"/>
  <c r="P444" i="1" s="1"/>
  <c r="W445" i="1" s="1"/>
  <c r="AE444" i="1"/>
  <c r="AH444" i="1" s="1"/>
  <c r="AB444" i="1" s="1"/>
  <c r="AC444" i="1" s="1"/>
  <c r="N444" i="1" l="1"/>
  <c r="O444" i="1" s="1"/>
  <c r="G445" i="1" s="1"/>
  <c r="J445" i="1"/>
  <c r="K445" i="1"/>
  <c r="AF445" i="1"/>
  <c r="R444" i="1" l="1"/>
  <c r="S445" i="1" s="1"/>
  <c r="T445" i="1" s="1"/>
  <c r="U444" i="1"/>
  <c r="V445" i="1" s="1"/>
  <c r="AA444" i="1"/>
  <c r="I445" i="1"/>
  <c r="H445" i="1"/>
  <c r="AG445" i="1"/>
  <c r="M445" i="1"/>
  <c r="AD445" i="1" s="1"/>
  <c r="Y445" i="1" l="1"/>
  <c r="AE445" i="1" s="1"/>
  <c r="AH445" i="1" s="1"/>
  <c r="AB445" i="1" s="1"/>
  <c r="AC445" i="1" s="1"/>
  <c r="X444" i="1"/>
  <c r="Z444" i="1" s="1"/>
  <c r="Q445" i="1"/>
  <c r="L445" i="1"/>
  <c r="P445" i="1" l="1"/>
  <c r="W446" i="1" s="1"/>
  <c r="N445" i="1"/>
  <c r="O445" i="1" l="1"/>
  <c r="AA445" i="1"/>
  <c r="U445" i="1"/>
  <c r="V446" i="1" s="1"/>
  <c r="R445" i="1"/>
  <c r="S446" i="1" s="1"/>
  <c r="T446" i="1" s="1"/>
  <c r="G446" i="1"/>
  <c r="K446" i="1"/>
  <c r="J446" i="1"/>
  <c r="AF446" i="1"/>
  <c r="Y446" i="1" l="1"/>
  <c r="M446" i="1"/>
  <c r="AD446" i="1" s="1"/>
  <c r="X445" i="1"/>
  <c r="Z445" i="1" s="1"/>
  <c r="AG446" i="1"/>
  <c r="H446" i="1"/>
  <c r="I446" i="1"/>
  <c r="AE446" i="1" l="1"/>
  <c r="AH446" i="1" s="1"/>
  <c r="AB446" i="1" s="1"/>
  <c r="AC446" i="1" s="1"/>
  <c r="Q446" i="1"/>
  <c r="L446" i="1"/>
  <c r="P446" i="1" l="1"/>
  <c r="W447" i="1" s="1"/>
  <c r="N446" i="1"/>
  <c r="O446" i="1" l="1"/>
  <c r="G447" i="1" s="1"/>
  <c r="AA446" i="1"/>
  <c r="U446" i="1"/>
  <c r="V447" i="1" s="1"/>
  <c r="R446" i="1"/>
  <c r="S447" i="1" s="1"/>
  <c r="J447" i="1"/>
  <c r="K447" i="1"/>
  <c r="AF447" i="1"/>
  <c r="M447" i="1" l="1"/>
  <c r="H447" i="1"/>
  <c r="I447" i="1"/>
  <c r="AG447" i="1"/>
  <c r="X446" i="1"/>
  <c r="Z446" i="1" s="1"/>
  <c r="Y447" i="1"/>
  <c r="T447" i="1"/>
  <c r="L447" i="1" l="1"/>
  <c r="AD447" i="1"/>
  <c r="Q447" i="1"/>
  <c r="P447" i="1" s="1"/>
  <c r="W448" i="1" s="1"/>
  <c r="AE447" i="1"/>
  <c r="AH447" i="1" s="1"/>
  <c r="AB447" i="1" s="1"/>
  <c r="AC447" i="1" s="1"/>
  <c r="N447" i="1" l="1"/>
  <c r="AA447" i="1" s="1"/>
  <c r="J448" i="1"/>
  <c r="K448" i="1"/>
  <c r="AF448" i="1"/>
  <c r="AG448" i="1" s="1"/>
  <c r="U447" i="1" l="1"/>
  <c r="V448" i="1" s="1"/>
  <c r="R447" i="1"/>
  <c r="S448" i="1" s="1"/>
  <c r="T448" i="1" s="1"/>
  <c r="O447" i="1"/>
  <c r="G448" i="1" s="1"/>
  <c r="I448" i="1" s="1"/>
  <c r="M448" i="1"/>
  <c r="X447" i="1" l="1"/>
  <c r="Z447" i="1" s="1"/>
  <c r="Y448" i="1"/>
  <c r="AE448" i="1" s="1"/>
  <c r="AH448" i="1" s="1"/>
  <c r="AB448" i="1" s="1"/>
  <c r="AC448" i="1" s="1"/>
  <c r="H448" i="1"/>
  <c r="Q448" i="1"/>
  <c r="P448" i="1" s="1"/>
  <c r="W449" i="1" s="1"/>
  <c r="AD448" i="1"/>
  <c r="L448" i="1"/>
  <c r="N448" i="1"/>
  <c r="AA448" i="1" l="1"/>
  <c r="O448" i="1"/>
  <c r="G449" i="1" s="1"/>
  <c r="R448" i="1"/>
  <c r="S449" i="1" s="1"/>
  <c r="U448" i="1"/>
  <c r="V449" i="1" s="1"/>
  <c r="AF449" i="1"/>
  <c r="K449" i="1"/>
  <c r="J449" i="1"/>
  <c r="M449" i="1" l="1"/>
  <c r="T449" i="1"/>
  <c r="Y449" i="1"/>
  <c r="X448" i="1"/>
  <c r="Z448" i="1" s="1"/>
  <c r="AG449" i="1"/>
  <c r="I449" i="1"/>
  <c r="H449" i="1"/>
  <c r="Q449" i="1" l="1"/>
  <c r="P449" i="1" s="1"/>
  <c r="W450" i="1" s="1"/>
  <c r="AD449" i="1"/>
  <c r="L449" i="1"/>
  <c r="N449" i="1"/>
  <c r="AE449" i="1"/>
  <c r="AH449" i="1" s="1"/>
  <c r="AB449" i="1" s="1"/>
  <c r="AC449" i="1" s="1"/>
  <c r="U449" i="1" l="1"/>
  <c r="V450" i="1" s="1"/>
  <c r="AA449" i="1"/>
  <c r="O449" i="1"/>
  <c r="R449" i="1"/>
  <c r="S450" i="1" s="1"/>
  <c r="J450" i="1"/>
  <c r="K450" i="1"/>
  <c r="AF450" i="1"/>
  <c r="G450" i="1"/>
  <c r="X449" i="1" l="1"/>
  <c r="Z449" i="1" s="1"/>
  <c r="T450" i="1"/>
  <c r="Y450" i="1"/>
  <c r="H450" i="1"/>
  <c r="I450" i="1"/>
  <c r="AG450" i="1"/>
  <c r="M450" i="1"/>
  <c r="AD450" i="1" s="1"/>
  <c r="Q450" i="1" l="1"/>
  <c r="L450" i="1"/>
  <c r="AE450" i="1"/>
  <c r="AH450" i="1" s="1"/>
  <c r="AB450" i="1" s="1"/>
  <c r="AC450" i="1" s="1"/>
  <c r="P450" i="1" l="1"/>
  <c r="W451" i="1" s="1"/>
  <c r="N450" i="1"/>
  <c r="O450" i="1" l="1"/>
  <c r="AA450" i="1"/>
  <c r="U450" i="1"/>
  <c r="V451" i="1" s="1"/>
  <c r="R450" i="1"/>
  <c r="S451" i="1" s="1"/>
  <c r="G451" i="1"/>
  <c r="K451" i="1"/>
  <c r="J451" i="1"/>
  <c r="AF451" i="1"/>
  <c r="AG451" i="1" l="1"/>
  <c r="M451" i="1"/>
  <c r="AD451" i="1" s="1"/>
  <c r="X450" i="1"/>
  <c r="Z450" i="1" s="1"/>
  <c r="I451" i="1"/>
  <c r="H451" i="1"/>
  <c r="Y451" i="1"/>
  <c r="T451" i="1"/>
  <c r="AE451" i="1" l="1"/>
  <c r="AH451" i="1" s="1"/>
  <c r="AB451" i="1" s="1"/>
  <c r="AC451" i="1" s="1"/>
  <c r="Q451" i="1"/>
  <c r="L451" i="1"/>
  <c r="P451" i="1" l="1"/>
  <c r="W452" i="1" s="1"/>
  <c r="N451" i="1"/>
  <c r="O451" i="1" l="1"/>
  <c r="AA451" i="1"/>
  <c r="U451" i="1"/>
  <c r="V452" i="1" s="1"/>
  <c r="R451" i="1"/>
  <c r="S452" i="1" s="1"/>
  <c r="G452" i="1"/>
  <c r="J452" i="1"/>
  <c r="K452" i="1"/>
  <c r="AF452" i="1"/>
  <c r="M452" i="1" l="1"/>
  <c r="X451" i="1"/>
  <c r="Z451" i="1" s="1"/>
  <c r="AG452" i="1"/>
  <c r="H452" i="1"/>
  <c r="I452" i="1"/>
  <c r="Y452" i="1"/>
  <c r="T452" i="1"/>
  <c r="Q452" i="1" l="1"/>
  <c r="P452" i="1" s="1"/>
  <c r="W453" i="1" s="1"/>
  <c r="AD452" i="1"/>
  <c r="AE452" i="1"/>
  <c r="AH452" i="1" s="1"/>
  <c r="AB452" i="1" s="1"/>
  <c r="AC452" i="1" s="1"/>
  <c r="L452" i="1"/>
  <c r="N452" i="1"/>
  <c r="J453" i="1" l="1"/>
  <c r="K453" i="1"/>
  <c r="AF453" i="1"/>
  <c r="O452" i="1"/>
  <c r="G453" i="1" s="1"/>
  <c r="AA452" i="1"/>
  <c r="U452" i="1"/>
  <c r="V453" i="1" s="1"/>
  <c r="R452" i="1"/>
  <c r="S453" i="1" s="1"/>
  <c r="H453" i="1" l="1"/>
  <c r="I453" i="1"/>
  <c r="Y453" i="1"/>
  <c r="T453" i="1"/>
  <c r="AG453" i="1"/>
  <c r="M453" i="1"/>
  <c r="AD453" i="1" s="1"/>
  <c r="X452" i="1"/>
  <c r="Z452" i="1" s="1"/>
  <c r="AE453" i="1" l="1"/>
  <c r="AH453" i="1" s="1"/>
  <c r="AB453" i="1" s="1"/>
  <c r="AC453" i="1" s="1"/>
  <c r="Q453" i="1"/>
  <c r="L453" i="1"/>
  <c r="P453" i="1" l="1"/>
  <c r="W454" i="1" s="1"/>
  <c r="N453" i="1"/>
  <c r="J454" i="1" l="1"/>
  <c r="K454" i="1"/>
  <c r="AF454" i="1"/>
  <c r="AA453" i="1"/>
  <c r="O453" i="1"/>
  <c r="G454" i="1" s="1"/>
  <c r="U453" i="1"/>
  <c r="V454" i="1" s="1"/>
  <c r="R453" i="1"/>
  <c r="S454" i="1" s="1"/>
  <c r="X453" i="1" l="1"/>
  <c r="Z453" i="1" s="1"/>
  <c r="H454" i="1"/>
  <c r="I454" i="1"/>
  <c r="Y454" i="1"/>
  <c r="T454" i="1"/>
  <c r="AG454" i="1"/>
  <c r="M454" i="1"/>
  <c r="AD454" i="1" s="1"/>
  <c r="Q454" i="1" l="1"/>
  <c r="L454" i="1"/>
  <c r="AE454" i="1"/>
  <c r="AH454" i="1" s="1"/>
  <c r="AB454" i="1" s="1"/>
  <c r="AC454" i="1" s="1"/>
  <c r="P454" i="1" l="1"/>
  <c r="W455" i="1" s="1"/>
  <c r="N454" i="1"/>
  <c r="J455" i="1" l="1"/>
  <c r="K455" i="1"/>
  <c r="AF455" i="1"/>
  <c r="AA454" i="1"/>
  <c r="O454" i="1"/>
  <c r="G455" i="1" s="1"/>
  <c r="U454" i="1"/>
  <c r="V455" i="1" s="1"/>
  <c r="R454" i="1"/>
  <c r="S455" i="1" s="1"/>
  <c r="H455" i="1" l="1"/>
  <c r="I455" i="1"/>
  <c r="Y455" i="1"/>
  <c r="T455" i="1"/>
  <c r="AG455" i="1"/>
  <c r="M455" i="1"/>
  <c r="AD455" i="1" s="1"/>
  <c r="X454" i="1"/>
  <c r="Z454" i="1" s="1"/>
  <c r="AE455" i="1" l="1"/>
  <c r="AH455" i="1" s="1"/>
  <c r="AB455" i="1" s="1"/>
  <c r="AC455" i="1" s="1"/>
  <c r="L455" i="1"/>
  <c r="Q455" i="1"/>
  <c r="P455" i="1" l="1"/>
  <c r="W456" i="1" s="1"/>
  <c r="N455" i="1"/>
  <c r="J456" i="1" l="1"/>
  <c r="K456" i="1"/>
  <c r="AF456" i="1"/>
  <c r="AG456" i="1" s="1"/>
  <c r="O455" i="1"/>
  <c r="G456" i="1" s="1"/>
  <c r="AA455" i="1"/>
  <c r="U455" i="1"/>
  <c r="V456" i="1" s="1"/>
  <c r="R455" i="1"/>
  <c r="S456" i="1" s="1"/>
  <c r="T456" i="1" s="1"/>
  <c r="Y456" i="1" l="1"/>
  <c r="AE456" i="1" s="1"/>
  <c r="AH456" i="1" s="1"/>
  <c r="X455" i="1"/>
  <c r="Z455" i="1" s="1"/>
  <c r="I456" i="1"/>
  <c r="H456" i="1"/>
  <c r="M456" i="1"/>
  <c r="AD456" i="1" s="1"/>
  <c r="L456" i="1" l="1"/>
  <c r="Q456" i="1"/>
  <c r="AB456" i="1"/>
  <c r="AC456" i="1" s="1"/>
  <c r="P456" i="1" l="1"/>
  <c r="W457" i="1" s="1"/>
  <c r="N456" i="1"/>
  <c r="R456" i="1" s="1"/>
  <c r="S457" i="1" s="1"/>
  <c r="T457" i="1" s="1"/>
  <c r="AA456" i="1" l="1"/>
  <c r="O456" i="1"/>
  <c r="G457" i="1" s="1"/>
  <c r="U456" i="1"/>
  <c r="V457" i="1" s="1"/>
  <c r="Y457" i="1" s="1"/>
  <c r="AF457" i="1"/>
  <c r="K457" i="1"/>
  <c r="J457" i="1"/>
  <c r="M457" i="1" l="1"/>
  <c r="I457" i="1"/>
  <c r="H457" i="1"/>
  <c r="X456" i="1"/>
  <c r="Z456" i="1" s="1"/>
  <c r="AG457" i="1"/>
  <c r="AE457" i="1" s="1"/>
  <c r="AH457" i="1" s="1"/>
  <c r="AB457" i="1" l="1"/>
  <c r="AC457" i="1" s="1"/>
  <c r="Q457" i="1"/>
  <c r="P457" i="1" s="1"/>
  <c r="W458" i="1" s="1"/>
  <c r="AD457" i="1"/>
  <c r="L457" i="1"/>
  <c r="N457" i="1" l="1"/>
  <c r="O457" i="1" s="1"/>
  <c r="G458" i="1" s="1"/>
  <c r="J458" i="1"/>
  <c r="K458" i="1"/>
  <c r="AF458" i="1"/>
  <c r="AA457" i="1" l="1"/>
  <c r="R457" i="1"/>
  <c r="S458" i="1" s="1"/>
  <c r="T458" i="1" s="1"/>
  <c r="U457" i="1"/>
  <c r="V458" i="1" s="1"/>
  <c r="I458" i="1"/>
  <c r="H458" i="1"/>
  <c r="AG458" i="1"/>
  <c r="M458" i="1"/>
  <c r="AD458" i="1" s="1"/>
  <c r="Y458" i="1" l="1"/>
  <c r="AE458" i="1" s="1"/>
  <c r="AH458" i="1" s="1"/>
  <c r="AB458" i="1" s="1"/>
  <c r="AC458" i="1" s="1"/>
  <c r="X457" i="1"/>
  <c r="Z457" i="1" s="1"/>
  <c r="L458" i="1"/>
  <c r="Q458" i="1"/>
  <c r="P458" i="1" l="1"/>
  <c r="W459" i="1" s="1"/>
  <c r="N458" i="1"/>
  <c r="AA458" i="1" l="1"/>
  <c r="O458" i="1"/>
  <c r="G459" i="1" s="1"/>
  <c r="U458" i="1"/>
  <c r="V459" i="1" s="1"/>
  <c r="R458" i="1"/>
  <c r="S459" i="1" s="1"/>
  <c r="K459" i="1"/>
  <c r="J459" i="1"/>
  <c r="AF459" i="1"/>
  <c r="AG459" i="1" s="1"/>
  <c r="M459" i="1" l="1"/>
  <c r="Y459" i="1"/>
  <c r="AE459" i="1" s="1"/>
  <c r="AH459" i="1" s="1"/>
  <c r="T459" i="1"/>
  <c r="X458" i="1"/>
  <c r="Z458" i="1" s="1"/>
  <c r="H459" i="1"/>
  <c r="I459" i="1"/>
  <c r="L459" i="1" l="1"/>
  <c r="AD459" i="1"/>
  <c r="AB459" i="1"/>
  <c r="AC459" i="1" s="1"/>
  <c r="Q459" i="1"/>
  <c r="P459" i="1" s="1"/>
  <c r="W460" i="1" s="1"/>
  <c r="N459" i="1" l="1"/>
  <c r="AA459" i="1" s="1"/>
  <c r="AF460" i="1"/>
  <c r="J460" i="1"/>
  <c r="K460" i="1"/>
  <c r="R459" i="1" l="1"/>
  <c r="S460" i="1" s="1"/>
  <c r="T460" i="1" s="1"/>
  <c r="U459" i="1"/>
  <c r="V460" i="1" s="1"/>
  <c r="O459" i="1"/>
  <c r="G460" i="1" s="1"/>
  <c r="I460" i="1" s="1"/>
  <c r="M460" i="1"/>
  <c r="AG460" i="1"/>
  <c r="X459" i="1" l="1"/>
  <c r="Z459" i="1" s="1"/>
  <c r="Y460" i="1"/>
  <c r="AE460" i="1" s="1"/>
  <c r="AH460" i="1" s="1"/>
  <c r="AB460" i="1" s="1"/>
  <c r="AC460" i="1" s="1"/>
  <c r="H460" i="1"/>
  <c r="L460" i="1"/>
  <c r="AD460" i="1"/>
  <c r="Q460" i="1"/>
  <c r="P460" i="1" s="1"/>
  <c r="W461" i="1" s="1"/>
  <c r="N460" i="1"/>
  <c r="AA460" i="1" l="1"/>
  <c r="O460" i="1"/>
  <c r="G461" i="1" s="1"/>
  <c r="U460" i="1"/>
  <c r="V461" i="1" s="1"/>
  <c r="R460" i="1"/>
  <c r="S461" i="1" s="1"/>
  <c r="T461" i="1" s="1"/>
  <c r="K461" i="1"/>
  <c r="J461" i="1"/>
  <c r="AF461" i="1"/>
  <c r="AG461" i="1" s="1"/>
  <c r="X460" i="1" l="1"/>
  <c r="Z460" i="1" s="1"/>
  <c r="I461" i="1"/>
  <c r="H461" i="1"/>
  <c r="M461" i="1"/>
  <c r="AD461" i="1" s="1"/>
  <c r="Y461" i="1"/>
  <c r="AE461" i="1" s="1"/>
  <c r="AH461" i="1" s="1"/>
  <c r="AB461" i="1" l="1"/>
  <c r="AC461" i="1" s="1"/>
  <c r="L461" i="1"/>
  <c r="Q461" i="1"/>
  <c r="P461" i="1" l="1"/>
  <c r="W462" i="1" s="1"/>
  <c r="N461" i="1"/>
  <c r="O461" i="1" l="1"/>
  <c r="G462" i="1" s="1"/>
  <c r="AA461" i="1"/>
  <c r="U461" i="1"/>
  <c r="V462" i="1" s="1"/>
  <c r="R461" i="1"/>
  <c r="S462" i="1" s="1"/>
  <c r="AF462" i="1"/>
  <c r="K462" i="1"/>
  <c r="J462" i="1"/>
  <c r="M462" i="1" l="1"/>
  <c r="AD462" i="1" s="1"/>
  <c r="AG462" i="1"/>
  <c r="X461" i="1"/>
  <c r="Z461" i="1" s="1"/>
  <c r="H462" i="1"/>
  <c r="I462" i="1"/>
  <c r="T462" i="1"/>
  <c r="Y462" i="1"/>
  <c r="Q462" i="1" l="1"/>
  <c r="P462" i="1" s="1"/>
  <c r="W463" i="1" s="1"/>
  <c r="L462" i="1"/>
  <c r="AE462" i="1"/>
  <c r="AH462" i="1" s="1"/>
  <c r="AB462" i="1" s="1"/>
  <c r="AC462" i="1" s="1"/>
  <c r="N462" i="1" l="1"/>
  <c r="AA462" i="1" s="1"/>
  <c r="J463" i="1"/>
  <c r="K463" i="1"/>
  <c r="AF463" i="1"/>
  <c r="R462" i="1" l="1"/>
  <c r="S463" i="1" s="1"/>
  <c r="T463" i="1" s="1"/>
  <c r="U462" i="1"/>
  <c r="V463" i="1" s="1"/>
  <c r="O462" i="1"/>
  <c r="G463" i="1" s="1"/>
  <c r="H463" i="1" s="1"/>
  <c r="M463" i="1"/>
  <c r="AD463" i="1" s="1"/>
  <c r="AG463" i="1"/>
  <c r="X462" i="1" l="1"/>
  <c r="Z462" i="1" s="1"/>
  <c r="I463" i="1"/>
  <c r="Y463" i="1"/>
  <c r="AE463" i="1" s="1"/>
  <c r="AH463" i="1" s="1"/>
  <c r="AB463" i="1" s="1"/>
  <c r="AC463" i="1" s="1"/>
  <c r="L463" i="1"/>
  <c r="Q463" i="1"/>
  <c r="P463" i="1" l="1"/>
  <c r="W464" i="1" s="1"/>
  <c r="N463" i="1"/>
  <c r="O463" i="1" l="1"/>
  <c r="AA463" i="1"/>
  <c r="U463" i="1"/>
  <c r="V464" i="1" s="1"/>
  <c r="R463" i="1"/>
  <c r="S464" i="1" s="1"/>
  <c r="T464" i="1" s="1"/>
  <c r="G464" i="1"/>
  <c r="J464" i="1"/>
  <c r="K464" i="1"/>
  <c r="AF464" i="1"/>
  <c r="AG464" i="1" s="1"/>
  <c r="M464" i="1" l="1"/>
  <c r="Y464" i="1"/>
  <c r="AE464" i="1" s="1"/>
  <c r="AH464" i="1" s="1"/>
  <c r="X463" i="1"/>
  <c r="Z463" i="1" s="1"/>
  <c r="H464" i="1"/>
  <c r="I464" i="1"/>
  <c r="Q464" i="1" l="1"/>
  <c r="P464" i="1" s="1"/>
  <c r="W465" i="1" s="1"/>
  <c r="AD464" i="1"/>
  <c r="L464" i="1"/>
  <c r="AB464" i="1"/>
  <c r="AC464" i="1" s="1"/>
  <c r="N464" i="1"/>
  <c r="AA464" i="1" l="1"/>
  <c r="O464" i="1"/>
  <c r="R464" i="1"/>
  <c r="S465" i="1" s="1"/>
  <c r="U464" i="1"/>
  <c r="V465" i="1" s="1"/>
  <c r="AF465" i="1"/>
  <c r="K465" i="1"/>
  <c r="J465" i="1"/>
  <c r="G465" i="1"/>
  <c r="M465" i="1" l="1"/>
  <c r="T465" i="1"/>
  <c r="Y465" i="1"/>
  <c r="I465" i="1"/>
  <c r="H465" i="1"/>
  <c r="X464" i="1"/>
  <c r="Z464" i="1" s="1"/>
  <c r="AG465" i="1"/>
  <c r="Q465" i="1" l="1"/>
  <c r="P465" i="1" s="1"/>
  <c r="W466" i="1" s="1"/>
  <c r="AD465" i="1"/>
  <c r="L465" i="1"/>
  <c r="AE465" i="1"/>
  <c r="AH465" i="1" s="1"/>
  <c r="AB465" i="1" s="1"/>
  <c r="AC465" i="1" s="1"/>
  <c r="N465" i="1"/>
  <c r="R465" i="1" l="1"/>
  <c r="S466" i="1" s="1"/>
  <c r="T466" i="1" s="1"/>
  <c r="K466" i="1"/>
  <c r="J466" i="1"/>
  <c r="AF466" i="1"/>
  <c r="O465" i="1"/>
  <c r="G466" i="1" s="1"/>
  <c r="AA465" i="1"/>
  <c r="U465" i="1"/>
  <c r="V466" i="1" s="1"/>
  <c r="Y466" i="1" l="1"/>
  <c r="X465" i="1"/>
  <c r="Z465" i="1" s="1"/>
  <c r="I466" i="1"/>
  <c r="H466" i="1"/>
  <c r="M466" i="1"/>
  <c r="AD466" i="1" s="1"/>
  <c r="AG466" i="1"/>
  <c r="AE466" i="1" l="1"/>
  <c r="AH466" i="1" s="1"/>
  <c r="AB466" i="1" s="1"/>
  <c r="AC466" i="1" s="1"/>
  <c r="L466" i="1"/>
  <c r="Q466" i="1"/>
  <c r="P466" i="1" l="1"/>
  <c r="W467" i="1" s="1"/>
  <c r="N466" i="1"/>
  <c r="AA466" i="1" l="1"/>
  <c r="O466" i="1"/>
  <c r="G467" i="1" s="1"/>
  <c r="U466" i="1"/>
  <c r="V467" i="1" s="1"/>
  <c r="R466" i="1"/>
  <c r="S467" i="1" s="1"/>
  <c r="T467" i="1" s="1"/>
  <c r="K467" i="1"/>
  <c r="J467" i="1"/>
  <c r="AF467" i="1"/>
  <c r="Y467" i="1" l="1"/>
  <c r="M467" i="1"/>
  <c r="AD467" i="1" s="1"/>
  <c r="X466" i="1"/>
  <c r="Z466" i="1" s="1"/>
  <c r="AG467" i="1"/>
  <c r="H467" i="1"/>
  <c r="I467" i="1"/>
  <c r="AE467" i="1" l="1"/>
  <c r="AH467" i="1" s="1"/>
  <c r="AB467" i="1" s="1"/>
  <c r="AC467" i="1" s="1"/>
  <c r="L467" i="1"/>
  <c r="Q467" i="1"/>
  <c r="P467" i="1" l="1"/>
  <c r="W468" i="1" s="1"/>
  <c r="N467" i="1"/>
  <c r="O467" i="1" l="1"/>
  <c r="AA467" i="1"/>
  <c r="U467" i="1"/>
  <c r="V468" i="1" s="1"/>
  <c r="R467" i="1"/>
  <c r="S468" i="1" s="1"/>
  <c r="G468" i="1"/>
  <c r="J468" i="1"/>
  <c r="K468" i="1"/>
  <c r="AF468" i="1"/>
  <c r="AG468" i="1" s="1"/>
  <c r="X467" i="1" l="1"/>
  <c r="Z467" i="1" s="1"/>
  <c r="H468" i="1"/>
  <c r="I468" i="1"/>
  <c r="M468" i="1"/>
  <c r="AD468" i="1" s="1"/>
  <c r="Y468" i="1"/>
  <c r="AE468" i="1" s="1"/>
  <c r="AH468" i="1" s="1"/>
  <c r="T468" i="1"/>
  <c r="AB468" i="1" l="1"/>
  <c r="AC468" i="1" s="1"/>
  <c r="Q468" i="1"/>
  <c r="L468" i="1"/>
  <c r="P468" i="1" l="1"/>
  <c r="W469" i="1" s="1"/>
  <c r="N468" i="1"/>
  <c r="AA468" i="1" l="1"/>
  <c r="O468" i="1"/>
  <c r="G469" i="1" s="1"/>
  <c r="U468" i="1"/>
  <c r="V469" i="1" s="1"/>
  <c r="R468" i="1"/>
  <c r="S469" i="1" s="1"/>
  <c r="AF469" i="1"/>
  <c r="AG469" i="1" s="1"/>
  <c r="J469" i="1"/>
  <c r="K469" i="1"/>
  <c r="M469" i="1" l="1"/>
  <c r="L469" i="1" s="1"/>
  <c r="X468" i="1"/>
  <c r="Z468" i="1" s="1"/>
  <c r="H469" i="1"/>
  <c r="I469" i="1"/>
  <c r="Y469" i="1"/>
  <c r="AE469" i="1" s="1"/>
  <c r="AH469" i="1" s="1"/>
  <c r="T469" i="1"/>
  <c r="Q469" i="1" l="1"/>
  <c r="P469" i="1" s="1"/>
  <c r="W470" i="1" s="1"/>
  <c r="AD469" i="1"/>
  <c r="AB469" i="1"/>
  <c r="AC469" i="1" s="1"/>
  <c r="N469" i="1" l="1"/>
  <c r="AA469" i="1" s="1"/>
  <c r="AF470" i="1"/>
  <c r="J470" i="1"/>
  <c r="K470" i="1"/>
  <c r="R469" i="1" l="1"/>
  <c r="S470" i="1" s="1"/>
  <c r="T470" i="1" s="1"/>
  <c r="O469" i="1"/>
  <c r="G470" i="1" s="1"/>
  <c r="H470" i="1" s="1"/>
  <c r="U469" i="1"/>
  <c r="V470" i="1" s="1"/>
  <c r="M470" i="1"/>
  <c r="AG470" i="1"/>
  <c r="I470" i="1" l="1"/>
  <c r="Y470" i="1"/>
  <c r="AE470" i="1" s="1"/>
  <c r="AH470" i="1" s="1"/>
  <c r="AB470" i="1" s="1"/>
  <c r="AC470" i="1" s="1"/>
  <c r="X469" i="1"/>
  <c r="Z469" i="1" s="1"/>
  <c r="L470" i="1"/>
  <c r="AD470" i="1"/>
  <c r="Q470" i="1"/>
  <c r="P470" i="1" s="1"/>
  <c r="W471" i="1" s="1"/>
  <c r="N470" i="1" l="1"/>
  <c r="AA470" i="1" s="1"/>
  <c r="K471" i="1"/>
  <c r="J471" i="1"/>
  <c r="AF471" i="1"/>
  <c r="AG471" i="1" s="1"/>
  <c r="O470" i="1" l="1"/>
  <c r="G471" i="1" s="1"/>
  <c r="H471" i="1" s="1"/>
  <c r="R470" i="1"/>
  <c r="S471" i="1" s="1"/>
  <c r="T471" i="1" s="1"/>
  <c r="U470" i="1"/>
  <c r="V471" i="1" s="1"/>
  <c r="M471" i="1"/>
  <c r="AD471" i="1" s="1"/>
  <c r="Y471" i="1" l="1"/>
  <c r="AE471" i="1" s="1"/>
  <c r="AH471" i="1" s="1"/>
  <c r="AB471" i="1" s="1"/>
  <c r="AC471" i="1" s="1"/>
  <c r="I471" i="1"/>
  <c r="X470" i="1"/>
  <c r="Z470" i="1" s="1"/>
  <c r="Q471" i="1"/>
  <c r="L471" i="1"/>
  <c r="P471" i="1" l="1"/>
  <c r="W472" i="1" s="1"/>
  <c r="N471" i="1"/>
  <c r="O471" i="1" l="1"/>
  <c r="G472" i="1" s="1"/>
  <c r="AA471" i="1"/>
  <c r="R471" i="1"/>
  <c r="S472" i="1" s="1"/>
  <c r="AF472" i="1"/>
  <c r="J472" i="1"/>
  <c r="K472" i="1"/>
  <c r="U471" i="1"/>
  <c r="V472" i="1" s="1"/>
  <c r="M472" i="1" l="1"/>
  <c r="Y472" i="1"/>
  <c r="T472" i="1"/>
  <c r="X471" i="1"/>
  <c r="Z471" i="1" s="1"/>
  <c r="AG472" i="1"/>
  <c r="I472" i="1"/>
  <c r="H472" i="1"/>
  <c r="Q472" i="1" l="1"/>
  <c r="P472" i="1" s="1"/>
  <c r="W473" i="1" s="1"/>
  <c r="AD472" i="1"/>
  <c r="L472" i="1"/>
  <c r="AE472" i="1"/>
  <c r="AH472" i="1" s="1"/>
  <c r="AB472" i="1" s="1"/>
  <c r="AC472" i="1" s="1"/>
  <c r="N472" i="1"/>
  <c r="J473" i="1" l="1"/>
  <c r="K473" i="1"/>
  <c r="AF473" i="1"/>
  <c r="O472" i="1"/>
  <c r="G473" i="1" s="1"/>
  <c r="AA472" i="1"/>
  <c r="U472" i="1"/>
  <c r="V473" i="1" s="1"/>
  <c r="R472" i="1"/>
  <c r="S473" i="1" s="1"/>
  <c r="T473" i="1" s="1"/>
  <c r="M473" i="1" l="1"/>
  <c r="I473" i="1"/>
  <c r="H473" i="1"/>
  <c r="Y473" i="1"/>
  <c r="AG473" i="1"/>
  <c r="X472" i="1"/>
  <c r="Z472" i="1" s="1"/>
  <c r="Q473" i="1" l="1"/>
  <c r="P473" i="1" s="1"/>
  <c r="W474" i="1" s="1"/>
  <c r="AD473" i="1"/>
  <c r="L473" i="1"/>
  <c r="AE473" i="1"/>
  <c r="AH473" i="1" s="1"/>
  <c r="AB473" i="1" s="1"/>
  <c r="AC473" i="1" s="1"/>
  <c r="N473" i="1" l="1"/>
  <c r="O473" i="1" s="1"/>
  <c r="G474" i="1" s="1"/>
  <c r="J474" i="1"/>
  <c r="K474" i="1"/>
  <c r="AF474" i="1"/>
  <c r="AA473" i="1" l="1"/>
  <c r="R473" i="1"/>
  <c r="S474" i="1" s="1"/>
  <c r="T474" i="1" s="1"/>
  <c r="U473" i="1"/>
  <c r="V474" i="1" s="1"/>
  <c r="H474" i="1"/>
  <c r="I474" i="1"/>
  <c r="M474" i="1"/>
  <c r="AD474" i="1" s="1"/>
  <c r="AG474" i="1"/>
  <c r="Y474" i="1" l="1"/>
  <c r="AE474" i="1" s="1"/>
  <c r="AH474" i="1" s="1"/>
  <c r="AB474" i="1" s="1"/>
  <c r="AC474" i="1" s="1"/>
  <c r="X473" i="1"/>
  <c r="Z473" i="1" s="1"/>
  <c r="Q474" i="1"/>
  <c r="L474" i="1"/>
  <c r="P474" i="1" l="1"/>
  <c r="W475" i="1" s="1"/>
  <c r="N474" i="1"/>
  <c r="O474" i="1" l="1"/>
  <c r="G475" i="1" s="1"/>
  <c r="AA474" i="1"/>
  <c r="U474" i="1"/>
  <c r="V475" i="1" s="1"/>
  <c r="R474" i="1"/>
  <c r="S475" i="1" s="1"/>
  <c r="T475" i="1" s="1"/>
  <c r="J475" i="1"/>
  <c r="K475" i="1"/>
  <c r="AF475" i="1"/>
  <c r="M475" i="1" l="1"/>
  <c r="I475" i="1"/>
  <c r="H475" i="1"/>
  <c r="Y475" i="1"/>
  <c r="AG475" i="1"/>
  <c r="X474" i="1"/>
  <c r="Z474" i="1" s="1"/>
  <c r="Q475" i="1" l="1"/>
  <c r="P475" i="1" s="1"/>
  <c r="W476" i="1" s="1"/>
  <c r="AD475" i="1"/>
  <c r="L475" i="1"/>
  <c r="AE475" i="1"/>
  <c r="AH475" i="1" s="1"/>
  <c r="AB475" i="1" s="1"/>
  <c r="AC475" i="1" s="1"/>
  <c r="N475" i="1"/>
  <c r="O475" i="1" l="1"/>
  <c r="G476" i="1" s="1"/>
  <c r="AA475" i="1"/>
  <c r="U475" i="1"/>
  <c r="V476" i="1" s="1"/>
  <c r="R475" i="1"/>
  <c r="S476" i="1" s="1"/>
  <c r="J476" i="1"/>
  <c r="K476" i="1"/>
  <c r="AF476" i="1"/>
  <c r="H476" i="1" l="1"/>
  <c r="I476" i="1"/>
  <c r="T476" i="1"/>
  <c r="Y476" i="1"/>
  <c r="AG476" i="1"/>
  <c r="M476" i="1"/>
  <c r="AD476" i="1" s="1"/>
  <c r="X475" i="1"/>
  <c r="Z475" i="1" s="1"/>
  <c r="AE476" i="1" l="1"/>
  <c r="AH476" i="1" s="1"/>
  <c r="AB476" i="1" s="1"/>
  <c r="AC476" i="1" s="1"/>
  <c r="L476" i="1"/>
  <c r="Q476" i="1"/>
  <c r="P476" i="1" l="1"/>
  <c r="W477" i="1" s="1"/>
  <c r="N476" i="1"/>
  <c r="J477" i="1" l="1"/>
  <c r="K477" i="1"/>
  <c r="AF477" i="1"/>
  <c r="AA476" i="1"/>
  <c r="O476" i="1"/>
  <c r="G477" i="1" s="1"/>
  <c r="U476" i="1"/>
  <c r="V477" i="1" s="1"/>
  <c r="R476" i="1"/>
  <c r="S477" i="1" s="1"/>
  <c r="I477" i="1" l="1"/>
  <c r="H477" i="1"/>
  <c r="Y477" i="1"/>
  <c r="T477" i="1"/>
  <c r="AG477" i="1"/>
  <c r="M477" i="1"/>
  <c r="AD477" i="1" s="1"/>
  <c r="X476" i="1"/>
  <c r="Z476" i="1" s="1"/>
  <c r="Q477" i="1" l="1"/>
  <c r="L477" i="1"/>
  <c r="AE477" i="1"/>
  <c r="AH477" i="1" s="1"/>
  <c r="AB477" i="1" s="1"/>
  <c r="AC477" i="1" s="1"/>
  <c r="P477" i="1" l="1"/>
  <c r="W478" i="1" s="1"/>
  <c r="N477" i="1"/>
  <c r="K478" i="1" l="1"/>
  <c r="J478" i="1"/>
  <c r="AF478" i="1"/>
  <c r="AA477" i="1"/>
  <c r="O477" i="1"/>
  <c r="G478" i="1" s="1"/>
  <c r="U477" i="1"/>
  <c r="V478" i="1" s="1"/>
  <c r="R477" i="1"/>
  <c r="S478" i="1" s="1"/>
  <c r="M478" i="1" l="1"/>
  <c r="X477" i="1"/>
  <c r="Z477" i="1" s="1"/>
  <c r="I478" i="1"/>
  <c r="H478" i="1"/>
  <c r="Y478" i="1"/>
  <c r="T478" i="1"/>
  <c r="AG478" i="1"/>
  <c r="Q478" i="1" l="1"/>
  <c r="P478" i="1" s="1"/>
  <c r="W479" i="1" s="1"/>
  <c r="AD478" i="1"/>
  <c r="L478" i="1"/>
  <c r="AE478" i="1"/>
  <c r="AH478" i="1" s="1"/>
  <c r="AB478" i="1" s="1"/>
  <c r="AC478" i="1" s="1"/>
  <c r="N478" i="1"/>
  <c r="K479" i="1" l="1"/>
  <c r="J479" i="1"/>
  <c r="AF479" i="1"/>
  <c r="AA478" i="1"/>
  <c r="O478" i="1"/>
  <c r="G479" i="1" s="1"/>
  <c r="U478" i="1"/>
  <c r="V479" i="1" s="1"/>
  <c r="R478" i="1"/>
  <c r="S479" i="1" s="1"/>
  <c r="T479" i="1" s="1"/>
  <c r="Y479" i="1" l="1"/>
  <c r="X478" i="1"/>
  <c r="Z478" i="1" s="1"/>
  <c r="H479" i="1"/>
  <c r="I479" i="1"/>
  <c r="AG479" i="1"/>
  <c r="M479" i="1"/>
  <c r="AD479" i="1" s="1"/>
  <c r="AE479" i="1" l="1"/>
  <c r="AH479" i="1" s="1"/>
  <c r="AB479" i="1" s="1"/>
  <c r="AC479" i="1" s="1"/>
  <c r="Q479" i="1"/>
  <c r="L479" i="1"/>
  <c r="P479" i="1" l="1"/>
  <c r="W480" i="1" s="1"/>
  <c r="N479" i="1"/>
  <c r="AA479" i="1" l="1"/>
  <c r="O479" i="1"/>
  <c r="G480" i="1" s="1"/>
  <c r="U479" i="1"/>
  <c r="V480" i="1" s="1"/>
  <c r="R479" i="1"/>
  <c r="S480" i="1" s="1"/>
  <c r="K480" i="1"/>
  <c r="J480" i="1"/>
  <c r="AF480" i="1"/>
  <c r="AG480" i="1" l="1"/>
  <c r="M480" i="1"/>
  <c r="AD480" i="1" s="1"/>
  <c r="X479" i="1"/>
  <c r="Z479" i="1" s="1"/>
  <c r="I480" i="1"/>
  <c r="H480" i="1"/>
  <c r="T480" i="1"/>
  <c r="Y480" i="1"/>
  <c r="AE480" i="1" l="1"/>
  <c r="AH480" i="1" s="1"/>
  <c r="AB480" i="1" s="1"/>
  <c r="AC480" i="1" s="1"/>
  <c r="Q480" i="1"/>
  <c r="L480" i="1"/>
  <c r="P480" i="1" l="1"/>
  <c r="W481" i="1" s="1"/>
  <c r="N480" i="1"/>
  <c r="J481" i="1" l="1"/>
  <c r="K481" i="1"/>
  <c r="AF481" i="1"/>
  <c r="O480" i="1"/>
  <c r="G481" i="1" s="1"/>
  <c r="AA480" i="1"/>
  <c r="U480" i="1"/>
  <c r="V481" i="1" s="1"/>
  <c r="R480" i="1"/>
  <c r="S481" i="1" s="1"/>
  <c r="H481" i="1" l="1"/>
  <c r="I481" i="1"/>
  <c r="Y481" i="1"/>
  <c r="T481" i="1"/>
  <c r="X480" i="1"/>
  <c r="Z480" i="1" s="1"/>
  <c r="AG481" i="1"/>
  <c r="M481" i="1"/>
  <c r="AD481" i="1" s="1"/>
  <c r="L481" i="1" l="1"/>
  <c r="Q481" i="1"/>
  <c r="AE481" i="1"/>
  <c r="AH481" i="1" s="1"/>
  <c r="AB481" i="1" s="1"/>
  <c r="AC481" i="1" s="1"/>
  <c r="P481" i="1" l="1"/>
  <c r="W482" i="1" s="1"/>
  <c r="N481" i="1"/>
  <c r="AA481" i="1" l="1"/>
  <c r="O481" i="1"/>
  <c r="G482" i="1" s="1"/>
  <c r="U481" i="1"/>
  <c r="V482" i="1" s="1"/>
  <c r="R481" i="1"/>
  <c r="S482" i="1" s="1"/>
  <c r="T482" i="1" s="1"/>
  <c r="J482" i="1"/>
  <c r="K482" i="1"/>
  <c r="AF482" i="1"/>
  <c r="Y482" i="1" l="1"/>
  <c r="M482" i="1"/>
  <c r="AG482" i="1"/>
  <c r="X481" i="1"/>
  <c r="Z481" i="1" s="1"/>
  <c r="I482" i="1"/>
  <c r="H482" i="1"/>
  <c r="Q482" i="1" l="1"/>
  <c r="P482" i="1" s="1"/>
  <c r="W483" i="1" s="1"/>
  <c r="AD482" i="1"/>
  <c r="L482" i="1"/>
  <c r="AE482" i="1"/>
  <c r="AH482" i="1" s="1"/>
  <c r="AB482" i="1" s="1"/>
  <c r="AC482" i="1" s="1"/>
  <c r="N482" i="1"/>
  <c r="AA482" i="1" l="1"/>
  <c r="O482" i="1"/>
  <c r="G483" i="1" s="1"/>
  <c r="U482" i="1"/>
  <c r="V483" i="1" s="1"/>
  <c r="R482" i="1"/>
  <c r="S483" i="1" s="1"/>
  <c r="K483" i="1"/>
  <c r="J483" i="1"/>
  <c r="AF483" i="1"/>
  <c r="AG483" i="1" l="1"/>
  <c r="X482" i="1"/>
  <c r="Z482" i="1" s="1"/>
  <c r="M483" i="1"/>
  <c r="AD483" i="1" s="1"/>
  <c r="H483" i="1"/>
  <c r="I483" i="1"/>
  <c r="T483" i="1"/>
  <c r="Y483" i="1"/>
  <c r="AE483" i="1" l="1"/>
  <c r="AH483" i="1" s="1"/>
  <c r="AB483" i="1" s="1"/>
  <c r="AC483" i="1" s="1"/>
  <c r="L483" i="1"/>
  <c r="Q483" i="1"/>
  <c r="P483" i="1" l="1"/>
  <c r="W484" i="1" s="1"/>
  <c r="N483" i="1"/>
  <c r="J484" i="1" l="1"/>
  <c r="K484" i="1"/>
  <c r="AF484" i="1"/>
  <c r="O483" i="1"/>
  <c r="G484" i="1" s="1"/>
  <c r="AA483" i="1"/>
  <c r="U483" i="1"/>
  <c r="V484" i="1" s="1"/>
  <c r="R483" i="1"/>
  <c r="S484" i="1" s="1"/>
  <c r="I484" i="1" l="1"/>
  <c r="H484" i="1"/>
  <c r="X483" i="1"/>
  <c r="Z483" i="1" s="1"/>
  <c r="Y484" i="1"/>
  <c r="T484" i="1"/>
  <c r="AG484" i="1"/>
  <c r="M484" i="1"/>
  <c r="AD484" i="1" s="1"/>
  <c r="AE484" i="1" l="1"/>
  <c r="AH484" i="1" s="1"/>
  <c r="AB484" i="1" s="1"/>
  <c r="AC484" i="1" s="1"/>
  <c r="L484" i="1"/>
  <c r="Q484" i="1"/>
  <c r="P484" i="1" l="1"/>
  <c r="W485" i="1" s="1"/>
  <c r="N484" i="1"/>
  <c r="O484" i="1" l="1"/>
  <c r="G485" i="1" s="1"/>
  <c r="AA484" i="1"/>
  <c r="U484" i="1"/>
  <c r="V485" i="1" s="1"/>
  <c r="R484" i="1"/>
  <c r="S485" i="1" s="1"/>
  <c r="T485" i="1" s="1"/>
  <c r="K485" i="1"/>
  <c r="J485" i="1"/>
  <c r="AF485" i="1"/>
  <c r="I485" i="1" l="1"/>
  <c r="H485" i="1"/>
  <c r="Y485" i="1"/>
  <c r="AG485" i="1"/>
  <c r="M485" i="1"/>
  <c r="AD485" i="1" s="1"/>
  <c r="X484" i="1"/>
  <c r="Z484" i="1" s="1"/>
  <c r="AE485" i="1" l="1"/>
  <c r="AH485" i="1" s="1"/>
  <c r="AB485" i="1" s="1"/>
  <c r="AC485" i="1" s="1"/>
  <c r="Q485" i="1"/>
  <c r="L485" i="1"/>
  <c r="P485" i="1" l="1"/>
  <c r="W486" i="1" s="1"/>
  <c r="N485" i="1"/>
  <c r="AA485" i="1" l="1"/>
  <c r="O485" i="1"/>
  <c r="G486" i="1" s="1"/>
  <c r="U485" i="1"/>
  <c r="V486" i="1" s="1"/>
  <c r="R485" i="1"/>
  <c r="S486" i="1" s="1"/>
  <c r="J486" i="1"/>
  <c r="K486" i="1"/>
  <c r="AF486" i="1"/>
  <c r="AG486" i="1" l="1"/>
  <c r="M486" i="1"/>
  <c r="AD486" i="1" s="1"/>
  <c r="T486" i="1"/>
  <c r="Y486" i="1"/>
  <c r="X485" i="1"/>
  <c r="Z485" i="1" s="1"/>
  <c r="H486" i="1"/>
  <c r="I486" i="1"/>
  <c r="AE486" i="1" l="1"/>
  <c r="AH486" i="1" s="1"/>
  <c r="AB486" i="1" s="1"/>
  <c r="AC486" i="1" s="1"/>
  <c r="L486" i="1"/>
  <c r="Q486" i="1"/>
  <c r="P486" i="1" l="1"/>
  <c r="W487" i="1" s="1"/>
  <c r="N486" i="1"/>
  <c r="O486" i="1" l="1"/>
  <c r="G487" i="1" s="1"/>
  <c r="AA486" i="1"/>
  <c r="U486" i="1"/>
  <c r="V487" i="1" s="1"/>
  <c r="R486" i="1"/>
  <c r="S487" i="1" s="1"/>
  <c r="T487" i="1" s="1"/>
  <c r="K487" i="1"/>
  <c r="J487" i="1"/>
  <c r="AF487" i="1"/>
  <c r="H487" i="1" l="1"/>
  <c r="I487" i="1"/>
  <c r="Y487" i="1"/>
  <c r="AG487" i="1"/>
  <c r="M487" i="1"/>
  <c r="AD487" i="1" s="1"/>
  <c r="X486" i="1"/>
  <c r="Z486" i="1" s="1"/>
  <c r="AE487" i="1" l="1"/>
  <c r="AH487" i="1" s="1"/>
  <c r="AB487" i="1" s="1"/>
  <c r="AC487" i="1" s="1"/>
  <c r="L487" i="1"/>
  <c r="Q487" i="1"/>
  <c r="P487" i="1" l="1"/>
  <c r="W488" i="1" s="1"/>
  <c r="N487" i="1"/>
  <c r="O487" i="1" l="1"/>
  <c r="G488" i="1" s="1"/>
  <c r="AA487" i="1"/>
  <c r="U487" i="1"/>
  <c r="V488" i="1" s="1"/>
  <c r="R487" i="1"/>
  <c r="S488" i="1" s="1"/>
  <c r="J488" i="1"/>
  <c r="K488" i="1"/>
  <c r="AF488" i="1"/>
  <c r="H488" i="1" l="1"/>
  <c r="I488" i="1"/>
  <c r="M488" i="1"/>
  <c r="AD488" i="1" s="1"/>
  <c r="X487" i="1"/>
  <c r="Z487" i="1" s="1"/>
  <c r="AG488" i="1"/>
  <c r="Y488" i="1"/>
  <c r="T488" i="1"/>
  <c r="AE488" i="1" l="1"/>
  <c r="AH488" i="1" s="1"/>
  <c r="AB488" i="1" s="1"/>
  <c r="AC488" i="1" s="1"/>
  <c r="L488" i="1"/>
  <c r="Q488" i="1"/>
  <c r="P488" i="1" l="1"/>
  <c r="W489" i="1" s="1"/>
  <c r="N488" i="1"/>
  <c r="O488" i="1" l="1"/>
  <c r="G489" i="1" s="1"/>
  <c r="AA488" i="1"/>
  <c r="U488" i="1"/>
  <c r="V489" i="1" s="1"/>
  <c r="R488" i="1"/>
  <c r="S489" i="1" s="1"/>
  <c r="J489" i="1"/>
  <c r="K489" i="1"/>
  <c r="AF489" i="1"/>
  <c r="H489" i="1" l="1"/>
  <c r="I489" i="1"/>
  <c r="T489" i="1"/>
  <c r="Y489" i="1"/>
  <c r="AG489" i="1"/>
  <c r="M489" i="1"/>
  <c r="AD489" i="1" s="1"/>
  <c r="X488" i="1"/>
  <c r="Z488" i="1" s="1"/>
  <c r="AE489" i="1" l="1"/>
  <c r="AH489" i="1" s="1"/>
  <c r="AB489" i="1" s="1"/>
  <c r="AC489" i="1" s="1"/>
  <c r="Q489" i="1"/>
  <c r="L489" i="1"/>
  <c r="P489" i="1" l="1"/>
  <c r="W490" i="1" s="1"/>
  <c r="N489" i="1"/>
  <c r="O489" i="1" l="1"/>
  <c r="G490" i="1" s="1"/>
  <c r="AA489" i="1"/>
  <c r="U489" i="1"/>
  <c r="V490" i="1" s="1"/>
  <c r="R489" i="1"/>
  <c r="S490" i="1" s="1"/>
  <c r="K490" i="1"/>
  <c r="J490" i="1"/>
  <c r="AF490" i="1"/>
  <c r="AG490" i="1" l="1"/>
  <c r="M490" i="1"/>
  <c r="AD490" i="1" s="1"/>
  <c r="X489" i="1"/>
  <c r="Z489" i="1" s="1"/>
  <c r="I490" i="1"/>
  <c r="H490" i="1"/>
  <c r="Y490" i="1"/>
  <c r="T490" i="1"/>
  <c r="AE490" i="1" l="1"/>
  <c r="AH490" i="1" s="1"/>
  <c r="AB490" i="1" s="1"/>
  <c r="AC490" i="1" s="1"/>
  <c r="L490" i="1"/>
  <c r="Q490" i="1"/>
  <c r="P490" i="1" l="1"/>
  <c r="W491" i="1" s="1"/>
  <c r="N490" i="1"/>
  <c r="O490" i="1" l="1"/>
  <c r="G491" i="1" s="1"/>
  <c r="AA490" i="1"/>
  <c r="U490" i="1"/>
  <c r="V491" i="1" s="1"/>
  <c r="R490" i="1"/>
  <c r="S491" i="1" s="1"/>
  <c r="K491" i="1"/>
  <c r="J491" i="1"/>
  <c r="AF491" i="1"/>
  <c r="H491" i="1" l="1"/>
  <c r="I491" i="1"/>
  <c r="AG491" i="1"/>
  <c r="X490" i="1"/>
  <c r="Z490" i="1" s="1"/>
  <c r="M491" i="1"/>
  <c r="AD491" i="1" s="1"/>
  <c r="Y491" i="1"/>
  <c r="T491" i="1"/>
  <c r="AE491" i="1" l="1"/>
  <c r="AH491" i="1" s="1"/>
  <c r="AB491" i="1" s="1"/>
  <c r="AC491" i="1" s="1"/>
  <c r="L491" i="1"/>
  <c r="Q491" i="1"/>
  <c r="P491" i="1" l="1"/>
  <c r="W492" i="1" s="1"/>
  <c r="N491" i="1"/>
  <c r="O491" i="1" l="1"/>
  <c r="G492" i="1" s="1"/>
  <c r="AA491" i="1"/>
  <c r="U491" i="1"/>
  <c r="V492" i="1" s="1"/>
  <c r="R491" i="1"/>
  <c r="S492" i="1" s="1"/>
  <c r="K492" i="1"/>
  <c r="J492" i="1"/>
  <c r="AF492" i="1"/>
  <c r="I492" i="1" l="1"/>
  <c r="H492" i="1"/>
  <c r="AG492" i="1"/>
  <c r="X491" i="1"/>
  <c r="Z491" i="1" s="1"/>
  <c r="M492" i="1"/>
  <c r="AD492" i="1" s="1"/>
  <c r="Y492" i="1"/>
  <c r="T492" i="1"/>
  <c r="AE492" i="1" l="1"/>
  <c r="AH492" i="1" s="1"/>
  <c r="AB492" i="1" s="1"/>
  <c r="AC492" i="1" s="1"/>
  <c r="Q492" i="1"/>
  <c r="L492" i="1"/>
  <c r="P492" i="1" l="1"/>
  <c r="W493" i="1" s="1"/>
  <c r="N492" i="1"/>
  <c r="O492" i="1" l="1"/>
  <c r="G493" i="1" s="1"/>
  <c r="AA492" i="1"/>
  <c r="U492" i="1"/>
  <c r="V493" i="1" s="1"/>
  <c r="R492" i="1"/>
  <c r="S493" i="1" s="1"/>
  <c r="J493" i="1"/>
  <c r="K493" i="1"/>
  <c r="AF493" i="1"/>
  <c r="X492" i="1" l="1"/>
  <c r="Z492" i="1" s="1"/>
  <c r="AG493" i="1"/>
  <c r="I493" i="1"/>
  <c r="H493" i="1"/>
  <c r="M493" i="1"/>
  <c r="AD493" i="1" s="1"/>
  <c r="Y493" i="1"/>
  <c r="T493" i="1"/>
  <c r="AE493" i="1" l="1"/>
  <c r="AH493" i="1" s="1"/>
  <c r="AB493" i="1" s="1"/>
  <c r="AC493" i="1" s="1"/>
  <c r="Q493" i="1"/>
  <c r="L493" i="1"/>
  <c r="P493" i="1" l="1"/>
  <c r="W494" i="1" s="1"/>
  <c r="N493" i="1"/>
  <c r="AA493" i="1" l="1"/>
  <c r="O493" i="1"/>
  <c r="G494" i="1" s="1"/>
  <c r="U493" i="1"/>
  <c r="V494" i="1" s="1"/>
  <c r="R493" i="1"/>
  <c r="S494" i="1" s="1"/>
  <c r="T494" i="1" s="1"/>
  <c r="K494" i="1"/>
  <c r="J494" i="1"/>
  <c r="AF494" i="1"/>
  <c r="Y494" i="1" l="1"/>
  <c r="AG494" i="1"/>
  <c r="M494" i="1"/>
  <c r="AD494" i="1" s="1"/>
  <c r="X493" i="1"/>
  <c r="Z493" i="1" s="1"/>
  <c r="I494" i="1"/>
  <c r="H494" i="1"/>
  <c r="AE494" i="1" l="1"/>
  <c r="AH494" i="1" s="1"/>
  <c r="AB494" i="1" s="1"/>
  <c r="AC494" i="1" s="1"/>
  <c r="L494" i="1"/>
  <c r="Q494" i="1"/>
  <c r="P494" i="1" l="1"/>
  <c r="W495" i="1" s="1"/>
  <c r="N494" i="1"/>
  <c r="O494" i="1" l="1"/>
  <c r="AA494" i="1"/>
  <c r="U494" i="1"/>
  <c r="V495" i="1" s="1"/>
  <c r="R494" i="1"/>
  <c r="S495" i="1" s="1"/>
  <c r="G495" i="1"/>
  <c r="K495" i="1"/>
  <c r="J495" i="1"/>
  <c r="AF495" i="1"/>
  <c r="M495" i="1" l="1"/>
  <c r="AD495" i="1" s="1"/>
  <c r="X494" i="1"/>
  <c r="Z494" i="1" s="1"/>
  <c r="AG495" i="1"/>
  <c r="H495" i="1"/>
  <c r="I495" i="1"/>
  <c r="Y495" i="1"/>
  <c r="T495" i="1"/>
  <c r="AE495" i="1" l="1"/>
  <c r="AH495" i="1" s="1"/>
  <c r="AB495" i="1" s="1"/>
  <c r="AC495" i="1" s="1"/>
  <c r="L495" i="1"/>
  <c r="Q495" i="1"/>
  <c r="P495" i="1" l="1"/>
  <c r="W496" i="1" s="1"/>
  <c r="N495" i="1"/>
  <c r="O495" i="1" l="1"/>
  <c r="G496" i="1" s="1"/>
  <c r="AA495" i="1"/>
  <c r="U495" i="1"/>
  <c r="V496" i="1" s="1"/>
  <c r="R495" i="1"/>
  <c r="S496" i="1" s="1"/>
  <c r="K496" i="1"/>
  <c r="J496" i="1"/>
  <c r="AF496" i="1"/>
  <c r="M496" i="1" l="1"/>
  <c r="AD496" i="1" s="1"/>
  <c r="X495" i="1"/>
  <c r="Z495" i="1" s="1"/>
  <c r="AG496" i="1"/>
  <c r="H496" i="1"/>
  <c r="I496" i="1"/>
  <c r="T496" i="1"/>
  <c r="Y496" i="1"/>
  <c r="L496" i="1" l="1"/>
  <c r="Q496" i="1"/>
  <c r="AE496" i="1"/>
  <c r="AH496" i="1" s="1"/>
  <c r="AB496" i="1" s="1"/>
  <c r="AC496" i="1" s="1"/>
  <c r="P496" i="1" l="1"/>
  <c r="W497" i="1" s="1"/>
  <c r="N496" i="1"/>
  <c r="O496" i="1" l="1"/>
  <c r="G497" i="1" s="1"/>
  <c r="AA496" i="1"/>
  <c r="U496" i="1"/>
  <c r="V497" i="1" s="1"/>
  <c r="R496" i="1"/>
  <c r="S497" i="1" s="1"/>
  <c r="J497" i="1"/>
  <c r="K497" i="1"/>
  <c r="AF497" i="1"/>
  <c r="M497" i="1" l="1"/>
  <c r="AG497" i="1"/>
  <c r="X496" i="1"/>
  <c r="Z496" i="1" s="1"/>
  <c r="I497" i="1"/>
  <c r="H497" i="1"/>
  <c r="Y497" i="1"/>
  <c r="T497" i="1"/>
  <c r="L497" i="1" l="1"/>
  <c r="AD497" i="1"/>
  <c r="AE497" i="1"/>
  <c r="AH497" i="1" s="1"/>
  <c r="AB497" i="1" s="1"/>
  <c r="AC497" i="1" s="1"/>
  <c r="Q497" i="1"/>
  <c r="P497" i="1" s="1"/>
  <c r="W498" i="1" s="1"/>
  <c r="N497" i="1" l="1"/>
  <c r="O497" i="1" s="1"/>
  <c r="G498" i="1" s="1"/>
  <c r="J498" i="1"/>
  <c r="K498" i="1"/>
  <c r="AF498" i="1"/>
  <c r="AA497" i="1" l="1"/>
  <c r="R497" i="1"/>
  <c r="S498" i="1" s="1"/>
  <c r="T498" i="1" s="1"/>
  <c r="U497" i="1"/>
  <c r="V498" i="1" s="1"/>
  <c r="M498" i="1"/>
  <c r="H498" i="1"/>
  <c r="I498" i="1"/>
  <c r="AG498" i="1"/>
  <c r="Y498" i="1" l="1"/>
  <c r="AE498" i="1" s="1"/>
  <c r="AH498" i="1" s="1"/>
  <c r="AB498" i="1" s="1"/>
  <c r="AC498" i="1" s="1"/>
  <c r="X497" i="1"/>
  <c r="Z497" i="1" s="1"/>
  <c r="L498" i="1"/>
  <c r="AD498" i="1"/>
  <c r="Q498" i="1"/>
  <c r="P498" i="1" s="1"/>
  <c r="W499" i="1" s="1"/>
  <c r="N498" i="1"/>
  <c r="O498" i="1" l="1"/>
  <c r="G499" i="1" s="1"/>
  <c r="AA498" i="1"/>
  <c r="R498" i="1"/>
  <c r="S499" i="1" s="1"/>
  <c r="U498" i="1"/>
  <c r="V499" i="1" s="1"/>
  <c r="K499" i="1"/>
  <c r="J499" i="1"/>
  <c r="AF499" i="1"/>
  <c r="H499" i="1" l="1"/>
  <c r="I499" i="1"/>
  <c r="AG499" i="1"/>
  <c r="X498" i="1"/>
  <c r="Z498" i="1" s="1"/>
  <c r="M499" i="1"/>
  <c r="AD499" i="1" s="1"/>
  <c r="T499" i="1"/>
  <c r="Y499" i="1"/>
  <c r="AE499" i="1" l="1"/>
  <c r="AH499" i="1" s="1"/>
  <c r="AB499" i="1" s="1"/>
  <c r="AC499" i="1" s="1"/>
  <c r="Q499" i="1"/>
  <c r="L499" i="1"/>
  <c r="P499" i="1" l="1"/>
  <c r="W500" i="1" s="1"/>
  <c r="N499" i="1"/>
  <c r="U499" i="1" s="1"/>
  <c r="V500" i="1" s="1"/>
  <c r="O499" i="1" l="1"/>
  <c r="G500" i="1" s="1"/>
  <c r="AA499" i="1"/>
  <c r="R499" i="1"/>
  <c r="S500" i="1" s="1"/>
  <c r="J500" i="1"/>
  <c r="K500" i="1"/>
  <c r="AF500" i="1"/>
  <c r="M500" i="1" l="1"/>
  <c r="T500" i="1"/>
  <c r="Y500" i="1"/>
  <c r="X499" i="1"/>
  <c r="Z499" i="1" s="1"/>
  <c r="AG500" i="1"/>
  <c r="I500" i="1"/>
  <c r="H500" i="1"/>
  <c r="L500" i="1" l="1"/>
  <c r="AD500" i="1"/>
  <c r="Q500" i="1"/>
  <c r="P500" i="1" s="1"/>
  <c r="W501" i="1" s="1"/>
  <c r="AE500" i="1"/>
  <c r="AH500" i="1" s="1"/>
  <c r="AB500" i="1" s="1"/>
  <c r="AC500" i="1" s="1"/>
  <c r="N500" i="1"/>
  <c r="J501" i="1" l="1"/>
  <c r="K501" i="1"/>
  <c r="AF501" i="1"/>
  <c r="AA500" i="1"/>
  <c r="O500" i="1"/>
  <c r="G501" i="1" s="1"/>
  <c r="U500" i="1"/>
  <c r="V501" i="1" s="1"/>
  <c r="R500" i="1"/>
  <c r="S501" i="1" s="1"/>
  <c r="Y501" i="1" l="1"/>
  <c r="T501" i="1"/>
  <c r="AG501" i="1"/>
  <c r="M501" i="1"/>
  <c r="AD501" i="1" s="1"/>
  <c r="H501" i="1"/>
  <c r="I501" i="1"/>
  <c r="X500" i="1"/>
  <c r="Z500" i="1" s="1"/>
  <c r="Q501" i="1" l="1"/>
  <c r="L501" i="1"/>
  <c r="AE501" i="1"/>
  <c r="AH501" i="1" s="1"/>
  <c r="AB501" i="1" s="1"/>
  <c r="AC501" i="1" s="1"/>
  <c r="P501" i="1" l="1"/>
  <c r="W502" i="1" s="1"/>
  <c r="N501" i="1"/>
  <c r="O501" i="1" l="1"/>
  <c r="G502" i="1" s="1"/>
  <c r="AA501" i="1"/>
  <c r="R501" i="1"/>
  <c r="S502" i="1" s="1"/>
  <c r="T502" i="1" s="1"/>
  <c r="J502" i="1"/>
  <c r="K502" i="1"/>
  <c r="AF502" i="1"/>
  <c r="U501" i="1"/>
  <c r="V502" i="1" s="1"/>
  <c r="M502" i="1" l="1"/>
  <c r="X501" i="1"/>
  <c r="Z501" i="1" s="1"/>
  <c r="AG502" i="1"/>
  <c r="Y502" i="1"/>
  <c r="I502" i="1"/>
  <c r="H502" i="1"/>
  <c r="L502" i="1" l="1"/>
  <c r="AD502" i="1"/>
  <c r="Q502" i="1"/>
  <c r="P502" i="1" s="1"/>
  <c r="W503" i="1" s="1"/>
  <c r="AE502" i="1"/>
  <c r="AH502" i="1" s="1"/>
  <c r="AB502" i="1" s="1"/>
  <c r="AC502" i="1" s="1"/>
  <c r="N502" i="1"/>
  <c r="AA502" i="1" l="1"/>
  <c r="O502" i="1"/>
  <c r="G503" i="1" s="1"/>
  <c r="U502" i="1"/>
  <c r="V503" i="1" s="1"/>
  <c r="R502" i="1"/>
  <c r="S503" i="1" s="1"/>
  <c r="K503" i="1"/>
  <c r="J503" i="1"/>
  <c r="AF503" i="1"/>
  <c r="X502" i="1" l="1"/>
  <c r="Z502" i="1" s="1"/>
  <c r="H503" i="1"/>
  <c r="I503" i="1"/>
  <c r="AG503" i="1"/>
  <c r="M503" i="1"/>
  <c r="AD503" i="1" s="1"/>
  <c r="Y503" i="1"/>
  <c r="T503" i="1"/>
  <c r="AE503" i="1" l="1"/>
  <c r="AH503" i="1" s="1"/>
  <c r="AB503" i="1" s="1"/>
  <c r="AC503" i="1" s="1"/>
  <c r="Q503" i="1"/>
  <c r="L503" i="1"/>
  <c r="P503" i="1" l="1"/>
  <c r="W504" i="1" s="1"/>
  <c r="N503" i="1"/>
  <c r="O503" i="1" l="1"/>
  <c r="G504" i="1" s="1"/>
  <c r="AA503" i="1"/>
  <c r="U503" i="1"/>
  <c r="V504" i="1" s="1"/>
  <c r="R503" i="1"/>
  <c r="S504" i="1" s="1"/>
  <c r="K504" i="1"/>
  <c r="J504" i="1"/>
  <c r="AF504" i="1"/>
  <c r="H504" i="1" l="1"/>
  <c r="I504" i="1"/>
  <c r="AG504" i="1"/>
  <c r="M504" i="1"/>
  <c r="AD504" i="1" s="1"/>
  <c r="X503" i="1"/>
  <c r="Z503" i="1" s="1"/>
  <c r="Y504" i="1"/>
  <c r="T504" i="1"/>
  <c r="AE504" i="1" l="1"/>
  <c r="AH504" i="1" s="1"/>
  <c r="AB504" i="1" s="1"/>
  <c r="AC504" i="1" s="1"/>
  <c r="Q504" i="1"/>
  <c r="L504" i="1"/>
  <c r="P504" i="1" l="1"/>
  <c r="W505" i="1" s="1"/>
  <c r="N504" i="1"/>
  <c r="O504" i="1" l="1"/>
  <c r="AA504" i="1"/>
  <c r="U504" i="1"/>
  <c r="V505" i="1" s="1"/>
  <c r="R504" i="1"/>
  <c r="S505" i="1" s="1"/>
  <c r="T505" i="1" s="1"/>
  <c r="G505" i="1"/>
  <c r="J505" i="1"/>
  <c r="K505" i="1"/>
  <c r="AF505" i="1"/>
  <c r="Y505" i="1" l="1"/>
  <c r="M505" i="1"/>
  <c r="AG505" i="1"/>
  <c r="X504" i="1"/>
  <c r="Z504" i="1" s="1"/>
  <c r="I505" i="1"/>
  <c r="H505" i="1"/>
  <c r="Q505" i="1" l="1"/>
  <c r="P505" i="1" s="1"/>
  <c r="W506" i="1" s="1"/>
  <c r="AD505" i="1"/>
  <c r="AE505" i="1"/>
  <c r="AH505" i="1" s="1"/>
  <c r="AB505" i="1" s="1"/>
  <c r="AC505" i="1" s="1"/>
  <c r="L505" i="1"/>
  <c r="N505" i="1"/>
  <c r="AA505" i="1" l="1"/>
  <c r="O505" i="1"/>
  <c r="U505" i="1"/>
  <c r="V506" i="1" s="1"/>
  <c r="R505" i="1"/>
  <c r="S506" i="1" s="1"/>
  <c r="J506" i="1"/>
  <c r="K506" i="1"/>
  <c r="AF506" i="1"/>
  <c r="G506" i="1"/>
  <c r="I506" i="1" l="1"/>
  <c r="H506" i="1"/>
  <c r="AG506" i="1"/>
  <c r="M506" i="1"/>
  <c r="AD506" i="1" s="1"/>
  <c r="X505" i="1"/>
  <c r="Z505" i="1" s="1"/>
  <c r="T506" i="1"/>
  <c r="Y506" i="1"/>
  <c r="AE506" i="1" l="1"/>
  <c r="AH506" i="1" s="1"/>
  <c r="AB506" i="1" s="1"/>
  <c r="AC506" i="1" s="1"/>
  <c r="L506" i="1"/>
  <c r="Q506" i="1"/>
  <c r="P506" i="1" l="1"/>
  <c r="W507" i="1" s="1"/>
  <c r="N506" i="1"/>
  <c r="AA506" i="1" l="1"/>
  <c r="O506" i="1"/>
  <c r="G507" i="1" s="1"/>
  <c r="U506" i="1"/>
  <c r="V507" i="1" s="1"/>
  <c r="R506" i="1"/>
  <c r="S507" i="1" s="1"/>
  <c r="T507" i="1" s="1"/>
  <c r="K507" i="1"/>
  <c r="J507" i="1"/>
  <c r="AF507" i="1"/>
  <c r="Y507" i="1" l="1"/>
  <c r="AG507" i="1"/>
  <c r="M507" i="1"/>
  <c r="AD507" i="1" s="1"/>
  <c r="X506" i="1"/>
  <c r="Z506" i="1" s="1"/>
  <c r="H507" i="1"/>
  <c r="I507" i="1"/>
  <c r="AE507" i="1" l="1"/>
  <c r="AH507" i="1" s="1"/>
  <c r="AB507" i="1" s="1"/>
  <c r="AC507" i="1" s="1"/>
  <c r="Q507" i="1"/>
  <c r="L507" i="1"/>
  <c r="P507" i="1" l="1"/>
  <c r="W508" i="1" s="1"/>
  <c r="N507" i="1"/>
  <c r="O507" i="1" l="1"/>
  <c r="G508" i="1" s="1"/>
  <c r="AA507" i="1"/>
  <c r="U507" i="1"/>
  <c r="V508" i="1" s="1"/>
  <c r="R507" i="1"/>
  <c r="S508" i="1" s="1"/>
  <c r="J508" i="1"/>
  <c r="K508" i="1"/>
  <c r="AF508" i="1"/>
  <c r="M508" i="1" l="1"/>
  <c r="AD508" i="1" s="1"/>
  <c r="X507" i="1"/>
  <c r="Z507" i="1" s="1"/>
  <c r="AG508" i="1"/>
  <c r="H508" i="1"/>
  <c r="I508" i="1"/>
  <c r="Y508" i="1"/>
  <c r="T508" i="1"/>
  <c r="AE508" i="1" l="1"/>
  <c r="AH508" i="1" s="1"/>
  <c r="AB508" i="1" s="1"/>
  <c r="AC508" i="1" s="1"/>
  <c r="L508" i="1"/>
  <c r="Q508" i="1"/>
  <c r="P508" i="1" l="1"/>
  <c r="W509" i="1" s="1"/>
  <c r="N508" i="1"/>
  <c r="O508" i="1" l="1"/>
  <c r="AA508" i="1"/>
  <c r="U508" i="1"/>
  <c r="V509" i="1" s="1"/>
  <c r="R508" i="1"/>
  <c r="S509" i="1" s="1"/>
  <c r="T509" i="1" s="1"/>
  <c r="G509" i="1"/>
  <c r="K509" i="1"/>
  <c r="J509" i="1"/>
  <c r="AF509" i="1"/>
  <c r="Y509" i="1" l="1"/>
  <c r="AG509" i="1"/>
  <c r="M509" i="1"/>
  <c r="AD509" i="1" s="1"/>
  <c r="X508" i="1"/>
  <c r="Z508" i="1" s="1"/>
  <c r="I509" i="1"/>
  <c r="H509" i="1"/>
  <c r="AE509" i="1" l="1"/>
  <c r="AH509" i="1" s="1"/>
  <c r="AB509" i="1" s="1"/>
  <c r="AC509" i="1" s="1"/>
  <c r="L509" i="1"/>
  <c r="Q509" i="1"/>
  <c r="P509" i="1" l="1"/>
  <c r="W510" i="1" s="1"/>
  <c r="N509" i="1"/>
  <c r="AA509" i="1" l="1"/>
  <c r="O509" i="1"/>
  <c r="G510" i="1" s="1"/>
  <c r="U509" i="1"/>
  <c r="V510" i="1" s="1"/>
  <c r="R509" i="1"/>
  <c r="S510" i="1" s="1"/>
  <c r="J510" i="1"/>
  <c r="K510" i="1"/>
  <c r="AF510" i="1"/>
  <c r="M510" i="1" l="1"/>
  <c r="AG510" i="1"/>
  <c r="X509" i="1"/>
  <c r="Z509" i="1" s="1"/>
  <c r="I510" i="1"/>
  <c r="H510" i="1"/>
  <c r="T510" i="1"/>
  <c r="Y510" i="1"/>
  <c r="L510" i="1" l="1"/>
  <c r="AD510" i="1"/>
  <c r="Q510" i="1"/>
  <c r="P510" i="1" s="1"/>
  <c r="W511" i="1" s="1"/>
  <c r="AE510" i="1"/>
  <c r="AH510" i="1" s="1"/>
  <c r="AB510" i="1" s="1"/>
  <c r="AC510" i="1" s="1"/>
  <c r="N510" i="1" l="1"/>
  <c r="AA510" i="1" s="1"/>
  <c r="K511" i="1"/>
  <c r="J511" i="1"/>
  <c r="AF511" i="1"/>
  <c r="O510" i="1" l="1"/>
  <c r="G511" i="1" s="1"/>
  <c r="R510" i="1"/>
  <c r="S511" i="1" s="1"/>
  <c r="T511" i="1" s="1"/>
  <c r="U510" i="1"/>
  <c r="V511" i="1" s="1"/>
  <c r="I511" i="1"/>
  <c r="H511" i="1"/>
  <c r="AG511" i="1"/>
  <c r="M511" i="1"/>
  <c r="AD511" i="1" s="1"/>
  <c r="X510" i="1" l="1"/>
  <c r="Z510" i="1" s="1"/>
  <c r="Y511" i="1"/>
  <c r="AE511" i="1" s="1"/>
  <c r="AH511" i="1" s="1"/>
  <c r="AB511" i="1" s="1"/>
  <c r="AC511" i="1" s="1"/>
  <c r="L511" i="1"/>
  <c r="Q511" i="1"/>
  <c r="P511" i="1" l="1"/>
  <c r="W512" i="1" s="1"/>
  <c r="N511" i="1"/>
  <c r="AA511" i="1" l="1"/>
  <c r="O511" i="1"/>
  <c r="G512" i="1" s="1"/>
  <c r="U511" i="1"/>
  <c r="V512" i="1" s="1"/>
  <c r="R511" i="1"/>
  <c r="S512" i="1" s="1"/>
  <c r="J512" i="1"/>
  <c r="K512" i="1"/>
  <c r="AF512" i="1"/>
  <c r="M512" i="1" l="1"/>
  <c r="X511" i="1"/>
  <c r="Z511" i="1" s="1"/>
  <c r="AG512" i="1"/>
  <c r="I512" i="1"/>
  <c r="H512" i="1"/>
  <c r="T512" i="1"/>
  <c r="Y512" i="1"/>
  <c r="L512" i="1" l="1"/>
  <c r="AD512" i="1"/>
  <c r="Q512" i="1"/>
  <c r="P512" i="1" s="1"/>
  <c r="W513" i="1" s="1"/>
  <c r="AE512" i="1"/>
  <c r="AH512" i="1" s="1"/>
  <c r="AB512" i="1" s="1"/>
  <c r="AC512" i="1" s="1"/>
  <c r="N512" i="1" l="1"/>
  <c r="O512" i="1" s="1"/>
  <c r="G513" i="1" s="1"/>
  <c r="J513" i="1"/>
  <c r="K513" i="1"/>
  <c r="AF513" i="1"/>
  <c r="U512" i="1" l="1"/>
  <c r="V513" i="1" s="1"/>
  <c r="R512" i="1"/>
  <c r="S513" i="1" s="1"/>
  <c r="T513" i="1" s="1"/>
  <c r="AA512" i="1"/>
  <c r="I513" i="1"/>
  <c r="H513" i="1"/>
  <c r="AG513" i="1"/>
  <c r="M513" i="1"/>
  <c r="AD513" i="1" s="1"/>
  <c r="Y513" i="1" l="1"/>
  <c r="AE513" i="1" s="1"/>
  <c r="AH513" i="1" s="1"/>
  <c r="AB513" i="1" s="1"/>
  <c r="AC513" i="1" s="1"/>
  <c r="X512" i="1"/>
  <c r="Z512" i="1" s="1"/>
  <c r="Q513" i="1"/>
  <c r="L513" i="1"/>
  <c r="P513" i="1" l="1"/>
  <c r="W514" i="1" s="1"/>
  <c r="N513" i="1"/>
  <c r="O513" i="1" l="1"/>
  <c r="AA513" i="1"/>
  <c r="U513" i="1"/>
  <c r="V514" i="1" s="1"/>
  <c r="R513" i="1"/>
  <c r="S514" i="1" s="1"/>
  <c r="G514" i="1"/>
  <c r="K514" i="1"/>
  <c r="J514" i="1"/>
  <c r="AF514" i="1"/>
  <c r="AG514" i="1" l="1"/>
  <c r="M514" i="1"/>
  <c r="AD514" i="1" s="1"/>
  <c r="X513" i="1"/>
  <c r="Z513" i="1" s="1"/>
  <c r="H514" i="1"/>
  <c r="I514" i="1"/>
  <c r="Y514" i="1"/>
  <c r="T514" i="1"/>
  <c r="AE514" i="1" l="1"/>
  <c r="AH514" i="1" s="1"/>
  <c r="AB514" i="1" s="1"/>
  <c r="AC514" i="1" s="1"/>
  <c r="L514" i="1"/>
  <c r="Q514" i="1"/>
  <c r="P514" i="1" l="1"/>
  <c r="W515" i="1" s="1"/>
  <c r="N514" i="1"/>
  <c r="O514" i="1" l="1"/>
  <c r="AA514" i="1"/>
  <c r="U514" i="1"/>
  <c r="V515" i="1" s="1"/>
  <c r="R514" i="1"/>
  <c r="S515" i="1" s="1"/>
  <c r="T515" i="1" s="1"/>
  <c r="G515" i="1"/>
  <c r="K515" i="1"/>
  <c r="J515" i="1"/>
  <c r="AF515" i="1"/>
  <c r="Y515" i="1" l="1"/>
  <c r="M515" i="1"/>
  <c r="AD515" i="1" s="1"/>
  <c r="X514" i="1"/>
  <c r="Z514" i="1" s="1"/>
  <c r="AG515" i="1"/>
  <c r="I515" i="1"/>
  <c r="H515" i="1"/>
  <c r="AE515" i="1" l="1"/>
  <c r="AH515" i="1" s="1"/>
  <c r="AB515" i="1" s="1"/>
  <c r="AC515" i="1" s="1"/>
  <c r="Q515" i="1"/>
  <c r="L515" i="1"/>
  <c r="P515" i="1" l="1"/>
  <c r="W516" i="1" s="1"/>
  <c r="N515" i="1"/>
  <c r="AA515" i="1" l="1"/>
  <c r="O515" i="1"/>
  <c r="G516" i="1" s="1"/>
  <c r="U515" i="1"/>
  <c r="V516" i="1" s="1"/>
  <c r="R515" i="1"/>
  <c r="S516" i="1" s="1"/>
  <c r="T516" i="1" s="1"/>
  <c r="J516" i="1"/>
  <c r="K516" i="1"/>
  <c r="AF516" i="1"/>
  <c r="Y516" i="1" l="1"/>
  <c r="M516" i="1"/>
  <c r="X515" i="1"/>
  <c r="Z515" i="1" s="1"/>
  <c r="AG516" i="1"/>
  <c r="H516" i="1"/>
  <c r="I516" i="1"/>
  <c r="Q516" i="1" l="1"/>
  <c r="P516" i="1" s="1"/>
  <c r="W517" i="1" s="1"/>
  <c r="AD516" i="1"/>
  <c r="AE516" i="1"/>
  <c r="AH516" i="1" s="1"/>
  <c r="AB516" i="1" s="1"/>
  <c r="AC516" i="1" s="1"/>
  <c r="L516" i="1"/>
  <c r="N516" i="1"/>
  <c r="O516" i="1" l="1"/>
  <c r="G517" i="1" s="1"/>
  <c r="AA516" i="1"/>
  <c r="U516" i="1"/>
  <c r="V517" i="1" s="1"/>
  <c r="R516" i="1"/>
  <c r="S517" i="1" s="1"/>
  <c r="T517" i="1" s="1"/>
  <c r="J517" i="1"/>
  <c r="K517" i="1"/>
  <c r="AF517" i="1"/>
  <c r="Y517" i="1" l="1"/>
  <c r="M517" i="1"/>
  <c r="X516" i="1"/>
  <c r="Z516" i="1" s="1"/>
  <c r="AG517" i="1"/>
  <c r="I517" i="1"/>
  <c r="H517" i="1"/>
  <c r="Q517" i="1" l="1"/>
  <c r="P517" i="1" s="1"/>
  <c r="W518" i="1" s="1"/>
  <c r="AD517" i="1"/>
  <c r="AE517" i="1"/>
  <c r="AH517" i="1" s="1"/>
  <c r="AB517" i="1" s="1"/>
  <c r="AC517" i="1" s="1"/>
  <c r="L517" i="1"/>
  <c r="N517" i="1" l="1"/>
  <c r="AA517" i="1" s="1"/>
  <c r="O517" i="1"/>
  <c r="G518" i="1" s="1"/>
  <c r="U517" i="1"/>
  <c r="V518" i="1" s="1"/>
  <c r="R517" i="1"/>
  <c r="S518" i="1" s="1"/>
  <c r="J518" i="1"/>
  <c r="K518" i="1"/>
  <c r="AF518" i="1"/>
  <c r="H518" i="1" l="1"/>
  <c r="I518" i="1"/>
  <c r="AG518" i="1"/>
  <c r="M518" i="1"/>
  <c r="AD518" i="1" s="1"/>
  <c r="X517" i="1"/>
  <c r="Z517" i="1" s="1"/>
  <c r="T518" i="1"/>
  <c r="Y518" i="1"/>
  <c r="AE518" i="1" l="1"/>
  <c r="AH518" i="1" s="1"/>
  <c r="AB518" i="1" s="1"/>
  <c r="AC518" i="1" s="1"/>
  <c r="Q518" i="1"/>
  <c r="L518" i="1"/>
  <c r="P518" i="1" l="1"/>
  <c r="W519" i="1" s="1"/>
  <c r="N518" i="1"/>
  <c r="O518" i="1" l="1"/>
  <c r="G519" i="1" s="1"/>
  <c r="AA518" i="1"/>
  <c r="U518" i="1"/>
  <c r="V519" i="1" s="1"/>
  <c r="R518" i="1"/>
  <c r="S519" i="1" s="1"/>
  <c r="J519" i="1"/>
  <c r="K519" i="1"/>
  <c r="AF519" i="1"/>
  <c r="M519" i="1" l="1"/>
  <c r="H519" i="1"/>
  <c r="I519" i="1"/>
  <c r="AG519" i="1"/>
  <c r="X518" i="1"/>
  <c r="Z518" i="1" s="1"/>
  <c r="Y519" i="1"/>
  <c r="T519" i="1"/>
  <c r="L519" i="1" l="1"/>
  <c r="AD519" i="1"/>
  <c r="Q519" i="1"/>
  <c r="P519" i="1" s="1"/>
  <c r="W520" i="1" s="1"/>
  <c r="N519" i="1"/>
  <c r="AE519" i="1"/>
  <c r="AH519" i="1" s="1"/>
  <c r="AB519" i="1" s="1"/>
  <c r="AC519" i="1" s="1"/>
  <c r="AA519" i="1" l="1"/>
  <c r="O519" i="1"/>
  <c r="G520" i="1" s="1"/>
  <c r="U519" i="1"/>
  <c r="V520" i="1" s="1"/>
  <c r="R519" i="1"/>
  <c r="S520" i="1" s="1"/>
  <c r="T520" i="1" s="1"/>
  <c r="J520" i="1"/>
  <c r="K520" i="1"/>
  <c r="AF520" i="1"/>
  <c r="Y520" i="1" l="1"/>
  <c r="M520" i="1"/>
  <c r="X519" i="1"/>
  <c r="Z519" i="1" s="1"/>
  <c r="AG520" i="1"/>
  <c r="I520" i="1"/>
  <c r="H520" i="1"/>
  <c r="L520" i="1" l="1"/>
  <c r="AD520" i="1"/>
  <c r="AE520" i="1"/>
  <c r="AH520" i="1" s="1"/>
  <c r="AB520" i="1" s="1"/>
  <c r="AC520" i="1" s="1"/>
  <c r="Q520" i="1"/>
  <c r="P520" i="1" s="1"/>
  <c r="W521" i="1" s="1"/>
  <c r="N520" i="1" l="1"/>
  <c r="AA520" i="1" s="1"/>
  <c r="J521" i="1"/>
  <c r="K521" i="1"/>
  <c r="AF521" i="1"/>
  <c r="R520" i="1" l="1"/>
  <c r="S521" i="1" s="1"/>
  <c r="T521" i="1" s="1"/>
  <c r="U520" i="1"/>
  <c r="V521" i="1" s="1"/>
  <c r="O520" i="1"/>
  <c r="G521" i="1" s="1"/>
  <c r="H521" i="1" s="1"/>
  <c r="AG521" i="1"/>
  <c r="M521" i="1"/>
  <c r="AD521" i="1" s="1"/>
  <c r="X520" i="1" l="1"/>
  <c r="Z520" i="1" s="1"/>
  <c r="Y521" i="1"/>
  <c r="AE521" i="1" s="1"/>
  <c r="AH521" i="1" s="1"/>
  <c r="AB521" i="1" s="1"/>
  <c r="AC521" i="1" s="1"/>
  <c r="I521" i="1"/>
  <c r="Q521" i="1"/>
  <c r="L521" i="1"/>
  <c r="P521" i="1" l="1"/>
  <c r="W522" i="1" s="1"/>
  <c r="N521" i="1"/>
  <c r="AA521" i="1" l="1"/>
  <c r="O521" i="1"/>
  <c r="G522" i="1" s="1"/>
  <c r="U521" i="1"/>
  <c r="V522" i="1" s="1"/>
  <c r="R521" i="1"/>
  <c r="S522" i="1" s="1"/>
  <c r="J522" i="1"/>
  <c r="K522" i="1"/>
  <c r="AF522" i="1"/>
  <c r="M522" i="1" l="1"/>
  <c r="X521" i="1"/>
  <c r="Z521" i="1" s="1"/>
  <c r="AG522" i="1"/>
  <c r="H522" i="1"/>
  <c r="I522" i="1"/>
  <c r="Y522" i="1"/>
  <c r="T522" i="1"/>
  <c r="L522" i="1" l="1"/>
  <c r="AD522" i="1"/>
  <c r="AE522" i="1"/>
  <c r="AH522" i="1" s="1"/>
  <c r="AB522" i="1" s="1"/>
  <c r="AC522" i="1" s="1"/>
  <c r="Q522" i="1"/>
  <c r="P522" i="1" s="1"/>
  <c r="W523" i="1" s="1"/>
  <c r="N522" i="1" l="1"/>
  <c r="O522" i="1" s="1"/>
  <c r="G523" i="1" s="1"/>
  <c r="K523" i="1"/>
  <c r="J523" i="1"/>
  <c r="AF523" i="1"/>
  <c r="U522" i="1" l="1"/>
  <c r="V523" i="1" s="1"/>
  <c r="R522" i="1"/>
  <c r="S523" i="1" s="1"/>
  <c r="T523" i="1" s="1"/>
  <c r="AA522" i="1"/>
  <c r="M523" i="1"/>
  <c r="AD523" i="1" s="1"/>
  <c r="AG523" i="1"/>
  <c r="I523" i="1"/>
  <c r="H523" i="1"/>
  <c r="X522" i="1" l="1"/>
  <c r="Z522" i="1" s="1"/>
  <c r="Y523" i="1"/>
  <c r="AE523" i="1" s="1"/>
  <c r="AH523" i="1" s="1"/>
  <c r="AB523" i="1" s="1"/>
  <c r="AC523" i="1" s="1"/>
  <c r="L523" i="1"/>
  <c r="Q523" i="1"/>
  <c r="P523" i="1" l="1"/>
  <c r="W524" i="1" s="1"/>
  <c r="N523" i="1"/>
  <c r="AA523" i="1" l="1"/>
  <c r="O523" i="1"/>
  <c r="G524" i="1" s="1"/>
  <c r="U523" i="1"/>
  <c r="V524" i="1" s="1"/>
  <c r="R523" i="1"/>
  <c r="S524" i="1" s="1"/>
  <c r="K524" i="1"/>
  <c r="J524" i="1"/>
  <c r="AF524" i="1"/>
  <c r="M524" i="1" l="1"/>
  <c r="AD524" i="1" s="1"/>
  <c r="X523" i="1"/>
  <c r="Z523" i="1" s="1"/>
  <c r="H524" i="1"/>
  <c r="I524" i="1"/>
  <c r="AG524" i="1"/>
  <c r="Y524" i="1"/>
  <c r="T524" i="1"/>
  <c r="AE524" i="1" l="1"/>
  <c r="AH524" i="1" s="1"/>
  <c r="AB524" i="1" s="1"/>
  <c r="AC524" i="1" s="1"/>
  <c r="L524" i="1"/>
  <c r="Q524" i="1"/>
  <c r="P524" i="1" l="1"/>
  <c r="W525" i="1" s="1"/>
  <c r="N524" i="1"/>
  <c r="AA524" i="1" l="1"/>
  <c r="O524" i="1"/>
  <c r="G525" i="1" s="1"/>
  <c r="U524" i="1"/>
  <c r="V525" i="1" s="1"/>
  <c r="R524" i="1"/>
  <c r="S525" i="1" s="1"/>
  <c r="K525" i="1"/>
  <c r="J525" i="1"/>
  <c r="AF525" i="1"/>
  <c r="M525" i="1" l="1"/>
  <c r="AD525" i="1" s="1"/>
  <c r="X524" i="1"/>
  <c r="Z524" i="1" s="1"/>
  <c r="AG525" i="1"/>
  <c r="H525" i="1"/>
  <c r="I525" i="1"/>
  <c r="Y525" i="1"/>
  <c r="T525" i="1"/>
  <c r="AE525" i="1" l="1"/>
  <c r="AH525" i="1" s="1"/>
  <c r="AB525" i="1" s="1"/>
  <c r="AC525" i="1" s="1"/>
  <c r="L525" i="1"/>
  <c r="Q525" i="1"/>
  <c r="P525" i="1" l="1"/>
  <c r="W526" i="1" s="1"/>
  <c r="N525" i="1"/>
  <c r="AA525" i="1" l="1"/>
  <c r="O525" i="1"/>
  <c r="G526" i="1" s="1"/>
  <c r="U525" i="1"/>
  <c r="V526" i="1" s="1"/>
  <c r="R525" i="1"/>
  <c r="S526" i="1" s="1"/>
  <c r="T526" i="1" s="1"/>
  <c r="J526" i="1"/>
  <c r="K526" i="1"/>
  <c r="AF526" i="1"/>
  <c r="Y526" i="1" l="1"/>
  <c r="M526" i="1"/>
  <c r="AG526" i="1"/>
  <c r="X525" i="1"/>
  <c r="Z525" i="1" s="1"/>
  <c r="I526" i="1"/>
  <c r="H526" i="1"/>
  <c r="Q526" i="1" l="1"/>
  <c r="P526" i="1" s="1"/>
  <c r="W527" i="1" s="1"/>
  <c r="AD526" i="1"/>
  <c r="AE526" i="1"/>
  <c r="AH526" i="1" s="1"/>
  <c r="AB526" i="1" s="1"/>
  <c r="AC526" i="1" s="1"/>
  <c r="L526" i="1"/>
  <c r="N526" i="1"/>
  <c r="O526" i="1" l="1"/>
  <c r="G527" i="1" s="1"/>
  <c r="AA526" i="1"/>
  <c r="U526" i="1"/>
  <c r="V527" i="1" s="1"/>
  <c r="R526" i="1"/>
  <c r="S527" i="1" s="1"/>
  <c r="K527" i="1"/>
  <c r="J527" i="1"/>
  <c r="AF527" i="1"/>
  <c r="AG527" i="1" l="1"/>
  <c r="X526" i="1"/>
  <c r="Z526" i="1" s="1"/>
  <c r="H527" i="1"/>
  <c r="I527" i="1"/>
  <c r="M527" i="1"/>
  <c r="AD527" i="1" s="1"/>
  <c r="Y527" i="1"/>
  <c r="T527" i="1"/>
  <c r="AE527" i="1" l="1"/>
  <c r="AH527" i="1" s="1"/>
  <c r="AB527" i="1" s="1"/>
  <c r="AC527" i="1" s="1"/>
  <c r="L527" i="1"/>
  <c r="Q527" i="1"/>
  <c r="P527" i="1" l="1"/>
  <c r="W528" i="1" s="1"/>
  <c r="N527" i="1"/>
  <c r="O527" i="1" l="1"/>
  <c r="G528" i="1" s="1"/>
  <c r="AA527" i="1"/>
  <c r="U527" i="1"/>
  <c r="V528" i="1" s="1"/>
  <c r="R527" i="1"/>
  <c r="S528" i="1" s="1"/>
  <c r="T528" i="1" s="1"/>
  <c r="J528" i="1"/>
  <c r="K528" i="1"/>
  <c r="AF528" i="1"/>
  <c r="Y528" i="1" l="1"/>
  <c r="M528" i="1"/>
  <c r="AG528" i="1"/>
  <c r="X527" i="1"/>
  <c r="Z527" i="1" s="1"/>
  <c r="I528" i="1"/>
  <c r="H528" i="1"/>
  <c r="AE528" i="1" l="1"/>
  <c r="AH528" i="1" s="1"/>
  <c r="AB528" i="1" s="1"/>
  <c r="AC528" i="1" s="1"/>
  <c r="Q528" i="1"/>
  <c r="P528" i="1" s="1"/>
  <c r="W529" i="1" s="1"/>
  <c r="AD528" i="1"/>
  <c r="L528" i="1"/>
  <c r="N528" i="1"/>
  <c r="O528" i="1" l="1"/>
  <c r="G529" i="1" s="1"/>
  <c r="AA528" i="1"/>
  <c r="U528" i="1"/>
  <c r="V529" i="1" s="1"/>
  <c r="R528" i="1"/>
  <c r="S529" i="1" s="1"/>
  <c r="J529" i="1"/>
  <c r="K529" i="1"/>
  <c r="AF529" i="1"/>
  <c r="M529" i="1" l="1"/>
  <c r="AD529" i="1" s="1"/>
  <c r="X528" i="1"/>
  <c r="Z528" i="1" s="1"/>
  <c r="H529" i="1"/>
  <c r="I529" i="1"/>
  <c r="AG529" i="1"/>
  <c r="Y529" i="1"/>
  <c r="T529" i="1"/>
  <c r="AE529" i="1" l="1"/>
  <c r="AH529" i="1" s="1"/>
  <c r="AB529" i="1" s="1"/>
  <c r="AC529" i="1" s="1"/>
  <c r="L529" i="1"/>
  <c r="Q529" i="1"/>
  <c r="P529" i="1" l="1"/>
  <c r="W530" i="1" s="1"/>
  <c r="N529" i="1"/>
  <c r="O529" i="1" l="1"/>
  <c r="G530" i="1" s="1"/>
  <c r="AA529" i="1"/>
  <c r="U529" i="1"/>
  <c r="V530" i="1" s="1"/>
  <c r="R529" i="1"/>
  <c r="S530" i="1" s="1"/>
  <c r="J530" i="1"/>
  <c r="K530" i="1"/>
  <c r="AF530" i="1"/>
  <c r="M530" i="1" l="1"/>
  <c r="I530" i="1"/>
  <c r="H530" i="1"/>
  <c r="X529" i="1"/>
  <c r="Z529" i="1" s="1"/>
  <c r="AG530" i="1"/>
  <c r="Y530" i="1"/>
  <c r="T530" i="1"/>
  <c r="L530" i="1" l="1"/>
  <c r="AD530" i="1"/>
  <c r="Q530" i="1"/>
  <c r="P530" i="1" s="1"/>
  <c r="W531" i="1" s="1"/>
  <c r="N530" i="1"/>
  <c r="AE530" i="1"/>
  <c r="AH530" i="1" s="1"/>
  <c r="AB530" i="1" s="1"/>
  <c r="AC530" i="1" s="1"/>
  <c r="AA530" i="1" l="1"/>
  <c r="O530" i="1"/>
  <c r="G531" i="1" s="1"/>
  <c r="U530" i="1"/>
  <c r="V531" i="1" s="1"/>
  <c r="R530" i="1"/>
  <c r="S531" i="1" s="1"/>
  <c r="T531" i="1" s="1"/>
  <c r="K531" i="1"/>
  <c r="J531" i="1"/>
  <c r="AF531" i="1"/>
  <c r="Y531" i="1" l="1"/>
  <c r="X530" i="1"/>
  <c r="Z530" i="1" s="1"/>
  <c r="AG531" i="1"/>
  <c r="M531" i="1"/>
  <c r="AD531" i="1" s="1"/>
  <c r="H531" i="1"/>
  <c r="I531" i="1"/>
  <c r="AE531" i="1" l="1"/>
  <c r="AH531" i="1" s="1"/>
  <c r="AB531" i="1" s="1"/>
  <c r="AC531" i="1" s="1"/>
  <c r="Q531" i="1"/>
  <c r="L531" i="1"/>
  <c r="P531" i="1" l="1"/>
  <c r="W532" i="1" s="1"/>
  <c r="N531" i="1"/>
  <c r="O531" i="1" l="1"/>
  <c r="G532" i="1" s="1"/>
  <c r="AA531" i="1"/>
  <c r="U531" i="1"/>
  <c r="V532" i="1" s="1"/>
  <c r="R531" i="1"/>
  <c r="S532" i="1" s="1"/>
  <c r="J532" i="1"/>
  <c r="K532" i="1"/>
  <c r="AF532" i="1"/>
  <c r="M532" i="1" l="1"/>
  <c r="X531" i="1"/>
  <c r="Z531" i="1" s="1"/>
  <c r="H532" i="1"/>
  <c r="I532" i="1"/>
  <c r="AG532" i="1"/>
  <c r="T532" i="1"/>
  <c r="Y532" i="1"/>
  <c r="Q532" i="1" l="1"/>
  <c r="P532" i="1" s="1"/>
  <c r="W533" i="1" s="1"/>
  <c r="AD532" i="1"/>
  <c r="AE532" i="1"/>
  <c r="AH532" i="1" s="1"/>
  <c r="AB532" i="1" s="1"/>
  <c r="AC532" i="1" s="1"/>
  <c r="L532" i="1"/>
  <c r="N532" i="1"/>
  <c r="AA532" i="1" l="1"/>
  <c r="O532" i="1"/>
  <c r="U532" i="1"/>
  <c r="V533" i="1" s="1"/>
  <c r="R532" i="1"/>
  <c r="S533" i="1" s="1"/>
  <c r="J533" i="1"/>
  <c r="K533" i="1"/>
  <c r="AF533" i="1"/>
  <c r="G533" i="1"/>
  <c r="M533" i="1" l="1"/>
  <c r="X532" i="1"/>
  <c r="Z532" i="1" s="1"/>
  <c r="I533" i="1"/>
  <c r="H533" i="1"/>
  <c r="AG533" i="1"/>
  <c r="Y533" i="1"/>
  <c r="T533" i="1"/>
  <c r="L533" i="1" l="1"/>
  <c r="AD533" i="1"/>
  <c r="AE533" i="1"/>
  <c r="AH533" i="1" s="1"/>
  <c r="AB533" i="1" s="1"/>
  <c r="AC533" i="1" s="1"/>
  <c r="Q533" i="1"/>
  <c r="P533" i="1" s="1"/>
  <c r="W534" i="1" s="1"/>
  <c r="N533" i="1" l="1"/>
  <c r="O533" i="1" s="1"/>
  <c r="G534" i="1" s="1"/>
  <c r="K534" i="1"/>
  <c r="J534" i="1"/>
  <c r="AF534" i="1"/>
  <c r="R533" i="1" l="1"/>
  <c r="S534" i="1" s="1"/>
  <c r="T534" i="1" s="1"/>
  <c r="U533" i="1"/>
  <c r="V534" i="1" s="1"/>
  <c r="AA533" i="1"/>
  <c r="AG534" i="1"/>
  <c r="M534" i="1"/>
  <c r="AD534" i="1" s="1"/>
  <c r="H534" i="1"/>
  <c r="I534" i="1"/>
  <c r="Y534" i="1" l="1"/>
  <c r="AE534" i="1" s="1"/>
  <c r="AH534" i="1" s="1"/>
  <c r="AB534" i="1" s="1"/>
  <c r="AC534" i="1" s="1"/>
  <c r="X533" i="1"/>
  <c r="Z533" i="1" s="1"/>
  <c r="L534" i="1"/>
  <c r="Q534" i="1"/>
  <c r="P534" i="1" l="1"/>
  <c r="W535" i="1" s="1"/>
  <c r="N534" i="1"/>
  <c r="AA534" i="1" l="1"/>
  <c r="O534" i="1"/>
  <c r="G535" i="1" s="1"/>
  <c r="R534" i="1"/>
  <c r="S535" i="1" s="1"/>
  <c r="U534" i="1"/>
  <c r="V535" i="1" s="1"/>
  <c r="K535" i="1"/>
  <c r="J535" i="1"/>
  <c r="AF535" i="1"/>
  <c r="T535" i="1" l="1"/>
  <c r="Y535" i="1"/>
  <c r="M535" i="1"/>
  <c r="AD535" i="1" s="1"/>
  <c r="X534" i="1"/>
  <c r="Z534" i="1" s="1"/>
  <c r="AG535" i="1"/>
  <c r="I535" i="1"/>
  <c r="H535" i="1"/>
  <c r="AE535" i="1" l="1"/>
  <c r="AH535" i="1" s="1"/>
  <c r="AB535" i="1" s="1"/>
  <c r="AC535" i="1" s="1"/>
  <c r="Q535" i="1"/>
  <c r="L535" i="1"/>
  <c r="P535" i="1" l="1"/>
  <c r="W536" i="1" s="1"/>
  <c r="N535" i="1"/>
  <c r="O535" i="1" l="1"/>
  <c r="G536" i="1" s="1"/>
  <c r="AA535" i="1"/>
  <c r="U535" i="1"/>
  <c r="V536" i="1" s="1"/>
  <c r="R535" i="1"/>
  <c r="S536" i="1" s="1"/>
  <c r="J536" i="1"/>
  <c r="K536" i="1"/>
  <c r="AF536" i="1"/>
  <c r="M536" i="1" l="1"/>
  <c r="AG536" i="1"/>
  <c r="X535" i="1"/>
  <c r="Z535" i="1" s="1"/>
  <c r="H536" i="1"/>
  <c r="I536" i="1"/>
  <c r="Y536" i="1"/>
  <c r="T536" i="1"/>
  <c r="L536" i="1" l="1"/>
  <c r="AD536" i="1"/>
  <c r="Q536" i="1"/>
  <c r="P536" i="1" s="1"/>
  <c r="W537" i="1" s="1"/>
  <c r="AE536" i="1"/>
  <c r="AH536" i="1" s="1"/>
  <c r="AB536" i="1" s="1"/>
  <c r="AC536" i="1" s="1"/>
  <c r="N536" i="1"/>
  <c r="O536" i="1" l="1"/>
  <c r="G537" i="1" s="1"/>
  <c r="AA536" i="1"/>
  <c r="U536" i="1"/>
  <c r="V537" i="1" s="1"/>
  <c r="R536" i="1"/>
  <c r="S537" i="1" s="1"/>
  <c r="T537" i="1" s="1"/>
  <c r="J537" i="1"/>
  <c r="K537" i="1"/>
  <c r="AF537" i="1"/>
  <c r="Y537" i="1" l="1"/>
  <c r="AG537" i="1"/>
  <c r="M537" i="1"/>
  <c r="AD537" i="1" s="1"/>
  <c r="X536" i="1"/>
  <c r="Z536" i="1" s="1"/>
  <c r="H537" i="1"/>
  <c r="I537" i="1"/>
  <c r="AE537" i="1" l="1"/>
  <c r="AH537" i="1" s="1"/>
  <c r="AB537" i="1" s="1"/>
  <c r="AC537" i="1" s="1"/>
  <c r="L537" i="1"/>
  <c r="Q537" i="1"/>
  <c r="P537" i="1" l="1"/>
  <c r="W538" i="1" s="1"/>
  <c r="N537" i="1"/>
  <c r="O537" i="1" l="1"/>
  <c r="G538" i="1" s="1"/>
  <c r="AA537" i="1"/>
  <c r="U537" i="1"/>
  <c r="V538" i="1" s="1"/>
  <c r="R537" i="1"/>
  <c r="S538" i="1" s="1"/>
  <c r="J538" i="1"/>
  <c r="K538" i="1"/>
  <c r="AF538" i="1"/>
  <c r="M538" i="1" l="1"/>
  <c r="AD538" i="1" s="1"/>
  <c r="X537" i="1"/>
  <c r="Z537" i="1" s="1"/>
  <c r="AG538" i="1"/>
  <c r="H538" i="1"/>
  <c r="I538" i="1"/>
  <c r="T538" i="1"/>
  <c r="Y538" i="1"/>
  <c r="AE538" i="1" l="1"/>
  <c r="AH538" i="1" s="1"/>
  <c r="AB538" i="1" s="1"/>
  <c r="AC538" i="1" s="1"/>
  <c r="L538" i="1"/>
  <c r="Q538" i="1"/>
  <c r="P538" i="1" l="1"/>
  <c r="W539" i="1" s="1"/>
  <c r="N538" i="1"/>
  <c r="O538" i="1" l="1"/>
  <c r="AA538" i="1"/>
  <c r="U538" i="1"/>
  <c r="V539" i="1" s="1"/>
  <c r="R538" i="1"/>
  <c r="S539" i="1" s="1"/>
  <c r="G539" i="1"/>
  <c r="K539" i="1"/>
  <c r="J539" i="1"/>
  <c r="AF539" i="1"/>
  <c r="AG539" i="1" l="1"/>
  <c r="M539" i="1"/>
  <c r="AD539" i="1" s="1"/>
  <c r="X538" i="1"/>
  <c r="Z538" i="1" s="1"/>
  <c r="I539" i="1"/>
  <c r="H539" i="1"/>
  <c r="Y539" i="1"/>
  <c r="T539" i="1"/>
  <c r="AE539" i="1" l="1"/>
  <c r="AH539" i="1" s="1"/>
  <c r="AB539" i="1" s="1"/>
  <c r="AC539" i="1" s="1"/>
  <c r="Q539" i="1"/>
  <c r="L539" i="1"/>
  <c r="P539" i="1" l="1"/>
  <c r="W540" i="1" s="1"/>
  <c r="N539" i="1"/>
  <c r="AA539" i="1" l="1"/>
  <c r="O539" i="1"/>
  <c r="G540" i="1" s="1"/>
  <c r="U539" i="1"/>
  <c r="V540" i="1" s="1"/>
  <c r="R539" i="1"/>
  <c r="S540" i="1" s="1"/>
  <c r="J540" i="1"/>
  <c r="K540" i="1"/>
  <c r="AF540" i="1"/>
  <c r="M540" i="1" l="1"/>
  <c r="X539" i="1"/>
  <c r="Z539" i="1" s="1"/>
  <c r="AG540" i="1"/>
  <c r="I540" i="1"/>
  <c r="H540" i="1"/>
  <c r="Y540" i="1"/>
  <c r="T540" i="1"/>
  <c r="Q540" i="1" l="1"/>
  <c r="P540" i="1" s="1"/>
  <c r="W541" i="1" s="1"/>
  <c r="AD540" i="1"/>
  <c r="AE540" i="1"/>
  <c r="AH540" i="1" s="1"/>
  <c r="AB540" i="1" s="1"/>
  <c r="AC540" i="1" s="1"/>
  <c r="L540" i="1"/>
  <c r="N540" i="1"/>
  <c r="J541" i="1" l="1"/>
  <c r="K541" i="1"/>
  <c r="AF541" i="1"/>
  <c r="O540" i="1"/>
  <c r="G541" i="1" s="1"/>
  <c r="AA540" i="1"/>
  <c r="U540" i="1"/>
  <c r="V541" i="1" s="1"/>
  <c r="R540" i="1"/>
  <c r="S541" i="1" s="1"/>
  <c r="Y541" i="1" l="1"/>
  <c r="T541" i="1"/>
  <c r="M541" i="1"/>
  <c r="AD541" i="1" s="1"/>
  <c r="AG541" i="1"/>
  <c r="X540" i="1"/>
  <c r="Z540" i="1" s="1"/>
  <c r="H541" i="1"/>
  <c r="I541" i="1"/>
  <c r="Q541" i="1" l="1"/>
  <c r="L541" i="1"/>
  <c r="AE541" i="1"/>
  <c r="AH541" i="1" s="1"/>
  <c r="AB541" i="1" s="1"/>
  <c r="AC541" i="1" s="1"/>
  <c r="P541" i="1" l="1"/>
  <c r="W542" i="1" s="1"/>
  <c r="N541" i="1"/>
  <c r="O541" i="1" l="1"/>
  <c r="AA541" i="1"/>
  <c r="U541" i="1"/>
  <c r="V542" i="1" s="1"/>
  <c r="R541" i="1"/>
  <c r="S542" i="1" s="1"/>
  <c r="T542" i="1" s="1"/>
  <c r="G542" i="1"/>
  <c r="J542" i="1"/>
  <c r="K542" i="1"/>
  <c r="AF542" i="1"/>
  <c r="Y542" i="1" l="1"/>
  <c r="M542" i="1"/>
  <c r="AG542" i="1"/>
  <c r="X541" i="1"/>
  <c r="Z541" i="1" s="1"/>
  <c r="I542" i="1"/>
  <c r="H542" i="1"/>
  <c r="Q542" i="1" l="1"/>
  <c r="P542" i="1" s="1"/>
  <c r="W543" i="1" s="1"/>
  <c r="AD542" i="1"/>
  <c r="L542" i="1"/>
  <c r="AE542" i="1"/>
  <c r="AH542" i="1" s="1"/>
  <c r="AB542" i="1" s="1"/>
  <c r="AC542" i="1" s="1"/>
  <c r="N542" i="1"/>
  <c r="AA542" i="1" l="1"/>
  <c r="O542" i="1"/>
  <c r="U542" i="1"/>
  <c r="V543" i="1" s="1"/>
  <c r="R542" i="1"/>
  <c r="S543" i="1" s="1"/>
  <c r="K543" i="1"/>
  <c r="J543" i="1"/>
  <c r="AF543" i="1"/>
  <c r="G543" i="1"/>
  <c r="I543" i="1" l="1"/>
  <c r="H543" i="1"/>
  <c r="AG543" i="1"/>
  <c r="X542" i="1"/>
  <c r="Z542" i="1" s="1"/>
  <c r="M543" i="1"/>
  <c r="AD543" i="1" s="1"/>
  <c r="T543" i="1"/>
  <c r="Y543" i="1"/>
  <c r="AE543" i="1" l="1"/>
  <c r="AH543" i="1" s="1"/>
  <c r="AB543" i="1" s="1"/>
  <c r="AC543" i="1" s="1"/>
  <c r="L543" i="1"/>
  <c r="Q543" i="1"/>
  <c r="P543" i="1" l="1"/>
  <c r="W544" i="1" s="1"/>
  <c r="N543" i="1"/>
  <c r="O543" i="1" l="1"/>
  <c r="G544" i="1" s="1"/>
  <c r="AA543" i="1"/>
  <c r="U543" i="1"/>
  <c r="V544" i="1" s="1"/>
  <c r="R543" i="1"/>
  <c r="S544" i="1" s="1"/>
  <c r="T544" i="1" s="1"/>
  <c r="J544" i="1"/>
  <c r="K544" i="1"/>
  <c r="AF544" i="1"/>
  <c r="M544" i="1" l="1"/>
  <c r="Y544" i="1"/>
  <c r="AG544" i="1"/>
  <c r="X543" i="1"/>
  <c r="Z543" i="1" s="1"/>
  <c r="H544" i="1"/>
  <c r="I544" i="1"/>
  <c r="Q544" i="1" l="1"/>
  <c r="P544" i="1" s="1"/>
  <c r="W545" i="1" s="1"/>
  <c r="AD544" i="1"/>
  <c r="L544" i="1"/>
  <c r="AE544" i="1"/>
  <c r="AH544" i="1" s="1"/>
  <c r="AB544" i="1" s="1"/>
  <c r="AC544" i="1" s="1"/>
  <c r="N544" i="1"/>
  <c r="O544" i="1" l="1"/>
  <c r="G545" i="1" s="1"/>
  <c r="AA544" i="1"/>
  <c r="U544" i="1"/>
  <c r="V545" i="1" s="1"/>
  <c r="R544" i="1"/>
  <c r="S545" i="1" s="1"/>
  <c r="J545" i="1"/>
  <c r="K545" i="1"/>
  <c r="AF545" i="1"/>
  <c r="AG545" i="1" l="1"/>
  <c r="M545" i="1"/>
  <c r="AD545" i="1" s="1"/>
  <c r="X544" i="1"/>
  <c r="Z544" i="1" s="1"/>
  <c r="I545" i="1"/>
  <c r="H545" i="1"/>
  <c r="Y545" i="1"/>
  <c r="T545" i="1"/>
  <c r="AE545" i="1" l="1"/>
  <c r="AH545" i="1" s="1"/>
  <c r="AB545" i="1" s="1"/>
  <c r="AC545" i="1" s="1"/>
  <c r="Q545" i="1"/>
  <c r="L545" i="1"/>
  <c r="P545" i="1" l="1"/>
  <c r="W546" i="1" s="1"/>
  <c r="N545" i="1"/>
  <c r="O545" i="1" l="1"/>
  <c r="AA545" i="1"/>
  <c r="U545" i="1"/>
  <c r="V546" i="1" s="1"/>
  <c r="R545" i="1"/>
  <c r="S546" i="1" s="1"/>
  <c r="G546" i="1"/>
  <c r="J546" i="1"/>
  <c r="K546" i="1"/>
  <c r="AF546" i="1"/>
  <c r="M546" i="1" l="1"/>
  <c r="AG546" i="1"/>
  <c r="X545" i="1"/>
  <c r="Z545" i="1" s="1"/>
  <c r="I546" i="1"/>
  <c r="H546" i="1"/>
  <c r="Y546" i="1"/>
  <c r="T546" i="1"/>
  <c r="L546" i="1" l="1"/>
  <c r="AD546" i="1"/>
  <c r="Q546" i="1"/>
  <c r="P546" i="1" s="1"/>
  <c r="W547" i="1" s="1"/>
  <c r="N546" i="1"/>
  <c r="AE546" i="1"/>
  <c r="AH546" i="1" s="1"/>
  <c r="AB546" i="1" s="1"/>
  <c r="AC546" i="1" s="1"/>
  <c r="K547" i="1" l="1"/>
  <c r="J547" i="1"/>
  <c r="AF547" i="1"/>
  <c r="AA546" i="1"/>
  <c r="O546" i="1"/>
  <c r="G547" i="1" s="1"/>
  <c r="U546" i="1"/>
  <c r="V547" i="1" s="1"/>
  <c r="R546" i="1"/>
  <c r="S547" i="1" s="1"/>
  <c r="T547" i="1" s="1"/>
  <c r="Y547" i="1" l="1"/>
  <c r="I547" i="1"/>
  <c r="H547" i="1"/>
  <c r="AG547" i="1"/>
  <c r="M547" i="1"/>
  <c r="AD547" i="1" s="1"/>
  <c r="X546" i="1"/>
  <c r="Z546" i="1" s="1"/>
  <c r="AE547" i="1" l="1"/>
  <c r="AH547" i="1" s="1"/>
  <c r="AB547" i="1" s="1"/>
  <c r="AC547" i="1" s="1"/>
  <c r="Q547" i="1"/>
  <c r="L547" i="1"/>
  <c r="P547" i="1" l="1"/>
  <c r="W548" i="1" s="1"/>
  <c r="N547" i="1"/>
  <c r="O547" i="1" l="1"/>
  <c r="G548" i="1" s="1"/>
  <c r="AA547" i="1"/>
  <c r="U547" i="1"/>
  <c r="V548" i="1" s="1"/>
  <c r="R547" i="1"/>
  <c r="S548" i="1" s="1"/>
  <c r="K548" i="1"/>
  <c r="J548" i="1"/>
  <c r="AF548" i="1"/>
  <c r="AG548" i="1" l="1"/>
  <c r="M548" i="1"/>
  <c r="AD548" i="1" s="1"/>
  <c r="X547" i="1"/>
  <c r="Z547" i="1" s="1"/>
  <c r="I548" i="1"/>
  <c r="H548" i="1"/>
  <c r="T548" i="1"/>
  <c r="Y548" i="1"/>
  <c r="L548" i="1" l="1"/>
  <c r="Q548" i="1"/>
  <c r="AE548" i="1"/>
  <c r="AH548" i="1" s="1"/>
  <c r="AB548" i="1" s="1"/>
  <c r="AC548" i="1" s="1"/>
  <c r="P548" i="1" l="1"/>
  <c r="W549" i="1" s="1"/>
  <c r="N548" i="1"/>
  <c r="J549" i="1" l="1"/>
  <c r="K549" i="1"/>
  <c r="AF549" i="1"/>
  <c r="O548" i="1"/>
  <c r="G549" i="1" s="1"/>
  <c r="AA548" i="1"/>
  <c r="U548" i="1"/>
  <c r="V549" i="1" s="1"/>
  <c r="R548" i="1"/>
  <c r="S549" i="1" s="1"/>
  <c r="AG549" i="1" l="1"/>
  <c r="X548" i="1"/>
  <c r="Z548" i="1" s="1"/>
  <c r="I549" i="1"/>
  <c r="H549" i="1"/>
  <c r="Y549" i="1"/>
  <c r="T549" i="1"/>
  <c r="M549" i="1"/>
  <c r="AD549" i="1" s="1"/>
  <c r="AE549" i="1" l="1"/>
  <c r="AH549" i="1" s="1"/>
  <c r="AB549" i="1" s="1"/>
  <c r="AC549" i="1" s="1"/>
  <c r="L549" i="1"/>
  <c r="Q549" i="1"/>
  <c r="P549" i="1" l="1"/>
  <c r="W550" i="1" s="1"/>
  <c r="N549" i="1"/>
  <c r="AA549" i="1" l="1"/>
  <c r="O549" i="1"/>
  <c r="G550" i="1" s="1"/>
  <c r="U549" i="1"/>
  <c r="V550" i="1" s="1"/>
  <c r="R549" i="1"/>
  <c r="S550" i="1" s="1"/>
  <c r="J550" i="1"/>
  <c r="K550" i="1"/>
  <c r="AF550" i="1"/>
  <c r="M550" i="1" l="1"/>
  <c r="AG550" i="1"/>
  <c r="X549" i="1"/>
  <c r="Z549" i="1" s="1"/>
  <c r="H550" i="1"/>
  <c r="I550" i="1"/>
  <c r="T550" i="1"/>
  <c r="Y550" i="1"/>
  <c r="L550" i="1" l="1"/>
  <c r="AD550" i="1"/>
  <c r="Q550" i="1"/>
  <c r="P550" i="1" s="1"/>
  <c r="W551" i="1" s="1"/>
  <c r="AE550" i="1"/>
  <c r="AH550" i="1" s="1"/>
  <c r="AB550" i="1" s="1"/>
  <c r="AC550" i="1" s="1"/>
  <c r="N550" i="1" l="1"/>
  <c r="O550" i="1" s="1"/>
  <c r="G551" i="1" s="1"/>
  <c r="K551" i="1"/>
  <c r="J551" i="1"/>
  <c r="AF551" i="1"/>
  <c r="R550" i="1" l="1"/>
  <c r="S551" i="1" s="1"/>
  <c r="T551" i="1" s="1"/>
  <c r="AA550" i="1"/>
  <c r="U550" i="1"/>
  <c r="V551" i="1" s="1"/>
  <c r="H551" i="1"/>
  <c r="I551" i="1"/>
  <c r="AG551" i="1"/>
  <c r="M551" i="1"/>
  <c r="AD551" i="1" s="1"/>
  <c r="X550" i="1" l="1"/>
  <c r="Z550" i="1" s="1"/>
  <c r="Y551" i="1"/>
  <c r="AE551" i="1" s="1"/>
  <c r="AH551" i="1" s="1"/>
  <c r="AB551" i="1" s="1"/>
  <c r="AC551" i="1" s="1"/>
  <c r="L551" i="1"/>
  <c r="Q551" i="1"/>
  <c r="P551" i="1" l="1"/>
  <c r="W552" i="1" s="1"/>
  <c r="N551" i="1"/>
  <c r="AA551" i="1" l="1"/>
  <c r="O551" i="1"/>
  <c r="G552" i="1" s="1"/>
  <c r="U551" i="1"/>
  <c r="V552" i="1" s="1"/>
  <c r="R551" i="1"/>
  <c r="S552" i="1" s="1"/>
  <c r="J552" i="1"/>
  <c r="K552" i="1"/>
  <c r="AF552" i="1"/>
  <c r="M552" i="1" l="1"/>
  <c r="AG552" i="1"/>
  <c r="X551" i="1"/>
  <c r="Z551" i="1" s="1"/>
  <c r="H552" i="1"/>
  <c r="I552" i="1"/>
  <c r="T552" i="1"/>
  <c r="Y552" i="1"/>
  <c r="L552" i="1" l="1"/>
  <c r="AD552" i="1"/>
  <c r="AE552" i="1"/>
  <c r="AH552" i="1" s="1"/>
  <c r="AB552" i="1" s="1"/>
  <c r="AC552" i="1" s="1"/>
  <c r="Q552" i="1"/>
  <c r="P552" i="1" s="1"/>
  <c r="W553" i="1" s="1"/>
  <c r="N552" i="1" l="1"/>
  <c r="AA552" i="1" s="1"/>
  <c r="J553" i="1"/>
  <c r="K553" i="1"/>
  <c r="AF553" i="1"/>
  <c r="R552" i="1" l="1"/>
  <c r="S553" i="1" s="1"/>
  <c r="T553" i="1" s="1"/>
  <c r="U552" i="1"/>
  <c r="V553" i="1" s="1"/>
  <c r="O552" i="1"/>
  <c r="G553" i="1" s="1"/>
  <c r="I553" i="1" s="1"/>
  <c r="M553" i="1"/>
  <c r="AD553" i="1" s="1"/>
  <c r="AG553" i="1"/>
  <c r="Y553" i="1" l="1"/>
  <c r="AE553" i="1" s="1"/>
  <c r="AH553" i="1" s="1"/>
  <c r="AB553" i="1" s="1"/>
  <c r="AC553" i="1" s="1"/>
  <c r="X552" i="1"/>
  <c r="Z552" i="1" s="1"/>
  <c r="H553" i="1"/>
  <c r="Q553" i="1"/>
  <c r="L553" i="1"/>
  <c r="P553" i="1" l="1"/>
  <c r="W554" i="1" s="1"/>
  <c r="N553" i="1"/>
  <c r="AA553" i="1" l="1"/>
  <c r="O553" i="1"/>
  <c r="U553" i="1"/>
  <c r="V554" i="1" s="1"/>
  <c r="R553" i="1"/>
  <c r="S554" i="1" s="1"/>
  <c r="G554" i="1"/>
  <c r="K554" i="1"/>
  <c r="J554" i="1"/>
  <c r="AF554" i="1"/>
  <c r="M554" i="1" l="1"/>
  <c r="Y554" i="1"/>
  <c r="T554" i="1"/>
  <c r="AG554" i="1"/>
  <c r="X553" i="1"/>
  <c r="Z553" i="1" s="1"/>
  <c r="H554" i="1"/>
  <c r="I554" i="1"/>
  <c r="L554" i="1" l="1"/>
  <c r="AD554" i="1"/>
  <c r="Q554" i="1"/>
  <c r="P554" i="1" s="1"/>
  <c r="W555" i="1" s="1"/>
  <c r="AE554" i="1"/>
  <c r="AH554" i="1" s="1"/>
  <c r="AB554" i="1" s="1"/>
  <c r="AC554" i="1" s="1"/>
  <c r="N554" i="1" l="1"/>
  <c r="AA554" i="1" s="1"/>
  <c r="K555" i="1"/>
  <c r="J555" i="1"/>
  <c r="AF555" i="1"/>
  <c r="U554" i="1" l="1"/>
  <c r="V555" i="1" s="1"/>
  <c r="R554" i="1"/>
  <c r="S555" i="1" s="1"/>
  <c r="T555" i="1" s="1"/>
  <c r="O554" i="1"/>
  <c r="G555" i="1" s="1"/>
  <c r="I555" i="1" s="1"/>
  <c r="M555" i="1"/>
  <c r="AG555" i="1"/>
  <c r="Y555" i="1" l="1"/>
  <c r="AE555" i="1" s="1"/>
  <c r="AH555" i="1" s="1"/>
  <c r="AB555" i="1" s="1"/>
  <c r="AC555" i="1" s="1"/>
  <c r="X554" i="1"/>
  <c r="Z554" i="1" s="1"/>
  <c r="H555" i="1"/>
  <c r="L555" i="1"/>
  <c r="AD555" i="1"/>
  <c r="Q555" i="1"/>
  <c r="P555" i="1" s="1"/>
  <c r="W556" i="1" s="1"/>
  <c r="N555" i="1" l="1"/>
  <c r="AA555" i="1" s="1"/>
  <c r="J556" i="1"/>
  <c r="K556" i="1"/>
  <c r="AF556" i="1"/>
  <c r="R555" i="1" l="1"/>
  <c r="S556" i="1" s="1"/>
  <c r="T556" i="1" s="1"/>
  <c r="O555" i="1"/>
  <c r="G556" i="1" s="1"/>
  <c r="I556" i="1" s="1"/>
  <c r="U555" i="1"/>
  <c r="V556" i="1" s="1"/>
  <c r="AG556" i="1"/>
  <c r="M556" i="1"/>
  <c r="AD556" i="1" s="1"/>
  <c r="Y556" i="1" l="1"/>
  <c r="AE556" i="1" s="1"/>
  <c r="AH556" i="1" s="1"/>
  <c r="AB556" i="1" s="1"/>
  <c r="AC556" i="1" s="1"/>
  <c r="H556" i="1"/>
  <c r="X555" i="1"/>
  <c r="Z555" i="1" s="1"/>
  <c r="Q556" i="1"/>
  <c r="L556" i="1"/>
  <c r="P556" i="1" l="1"/>
  <c r="W557" i="1" s="1"/>
  <c r="N556" i="1"/>
  <c r="AA556" i="1" l="1"/>
  <c r="O556" i="1"/>
  <c r="G557" i="1" s="1"/>
  <c r="U556" i="1"/>
  <c r="V557" i="1" s="1"/>
  <c r="R556" i="1"/>
  <c r="S557" i="1" s="1"/>
  <c r="K557" i="1"/>
  <c r="J557" i="1"/>
  <c r="AF557" i="1"/>
  <c r="M557" i="1" l="1"/>
  <c r="AD557" i="1" s="1"/>
  <c r="X556" i="1"/>
  <c r="Z556" i="1" s="1"/>
  <c r="H557" i="1"/>
  <c r="I557" i="1"/>
  <c r="AG557" i="1"/>
  <c r="Y557" i="1"/>
  <c r="T557" i="1"/>
  <c r="AE557" i="1" l="1"/>
  <c r="AH557" i="1" s="1"/>
  <c r="AB557" i="1" s="1"/>
  <c r="AC557" i="1" s="1"/>
  <c r="Q557" i="1"/>
  <c r="L557" i="1"/>
  <c r="P557" i="1" l="1"/>
  <c r="W558" i="1" s="1"/>
  <c r="N557" i="1"/>
  <c r="AA557" i="1" l="1"/>
  <c r="O557" i="1"/>
  <c r="G558" i="1" s="1"/>
  <c r="U557" i="1"/>
  <c r="V558" i="1" s="1"/>
  <c r="R557" i="1"/>
  <c r="S558" i="1" s="1"/>
  <c r="T558" i="1" s="1"/>
  <c r="J558" i="1"/>
  <c r="K558" i="1"/>
  <c r="AF558" i="1"/>
  <c r="M558" i="1" l="1"/>
  <c r="Y558" i="1"/>
  <c r="AG558" i="1"/>
  <c r="X557" i="1"/>
  <c r="Z557" i="1" s="1"/>
  <c r="H558" i="1"/>
  <c r="I558" i="1"/>
  <c r="Q558" i="1" l="1"/>
  <c r="P558" i="1" s="1"/>
  <c r="W559" i="1" s="1"/>
  <c r="AD558" i="1"/>
  <c r="AE558" i="1"/>
  <c r="AH558" i="1" s="1"/>
  <c r="AB558" i="1" s="1"/>
  <c r="AC558" i="1" s="1"/>
  <c r="L558" i="1"/>
  <c r="N558" i="1"/>
  <c r="AA558" i="1" l="1"/>
  <c r="O558" i="1"/>
  <c r="G559" i="1" s="1"/>
  <c r="U558" i="1"/>
  <c r="V559" i="1" s="1"/>
  <c r="R558" i="1"/>
  <c r="S559" i="1" s="1"/>
  <c r="K559" i="1"/>
  <c r="J559" i="1"/>
  <c r="AF559" i="1"/>
  <c r="M559" i="1" l="1"/>
  <c r="AG559" i="1"/>
  <c r="X558" i="1"/>
  <c r="Z558" i="1" s="1"/>
  <c r="I559" i="1"/>
  <c r="H559" i="1"/>
  <c r="Y559" i="1"/>
  <c r="T559" i="1"/>
  <c r="L559" i="1" l="1"/>
  <c r="AD559" i="1"/>
  <c r="Q559" i="1"/>
  <c r="P559" i="1" s="1"/>
  <c r="W560" i="1" s="1"/>
  <c r="AE559" i="1"/>
  <c r="AH559" i="1" s="1"/>
  <c r="AB559" i="1" s="1"/>
  <c r="AC559" i="1" s="1"/>
  <c r="N559" i="1" l="1"/>
  <c r="AA559" i="1" s="1"/>
  <c r="J560" i="1"/>
  <c r="K560" i="1"/>
  <c r="AF560" i="1"/>
  <c r="U559" i="1" l="1"/>
  <c r="V560" i="1" s="1"/>
  <c r="R559" i="1"/>
  <c r="S560" i="1" s="1"/>
  <c r="T560" i="1" s="1"/>
  <c r="O559" i="1"/>
  <c r="G560" i="1" s="1"/>
  <c r="H560" i="1" s="1"/>
  <c r="AG560" i="1"/>
  <c r="M560" i="1"/>
  <c r="AD560" i="1" s="1"/>
  <c r="Y560" i="1" l="1"/>
  <c r="AE560" i="1" s="1"/>
  <c r="AH560" i="1" s="1"/>
  <c r="AB560" i="1" s="1"/>
  <c r="AC560" i="1" s="1"/>
  <c r="X559" i="1"/>
  <c r="Z559" i="1" s="1"/>
  <c r="I560" i="1"/>
  <c r="L560" i="1"/>
  <c r="Q560" i="1"/>
  <c r="P560" i="1" l="1"/>
  <c r="W561" i="1" s="1"/>
  <c r="N560" i="1"/>
  <c r="O560" i="1" l="1"/>
  <c r="G561" i="1" s="1"/>
  <c r="AA560" i="1"/>
  <c r="U560" i="1"/>
  <c r="V561" i="1" s="1"/>
  <c r="R560" i="1"/>
  <c r="S561" i="1" s="1"/>
  <c r="J561" i="1"/>
  <c r="K561" i="1"/>
  <c r="AF561" i="1"/>
  <c r="M561" i="1" l="1"/>
  <c r="X560" i="1"/>
  <c r="Z560" i="1" s="1"/>
  <c r="I561" i="1"/>
  <c r="H561" i="1"/>
  <c r="AG561" i="1"/>
  <c r="Y561" i="1"/>
  <c r="T561" i="1"/>
  <c r="L561" i="1" l="1"/>
  <c r="AD561" i="1"/>
  <c r="Q561" i="1"/>
  <c r="P561" i="1" s="1"/>
  <c r="W562" i="1" s="1"/>
  <c r="AE561" i="1"/>
  <c r="AH561" i="1" s="1"/>
  <c r="AB561" i="1" s="1"/>
  <c r="AC561" i="1" s="1"/>
  <c r="N561" i="1" l="1"/>
  <c r="O561" i="1" s="1"/>
  <c r="G562" i="1" s="1"/>
  <c r="J562" i="1"/>
  <c r="K562" i="1"/>
  <c r="AF562" i="1"/>
  <c r="R561" i="1" l="1"/>
  <c r="S562" i="1" s="1"/>
  <c r="T562" i="1" s="1"/>
  <c r="U561" i="1"/>
  <c r="V562" i="1" s="1"/>
  <c r="AA561" i="1"/>
  <c r="AG562" i="1"/>
  <c r="M562" i="1"/>
  <c r="AD562" i="1" s="1"/>
  <c r="H562" i="1"/>
  <c r="I562" i="1"/>
  <c r="X561" i="1" l="1"/>
  <c r="Z561" i="1" s="1"/>
  <c r="Y562" i="1"/>
  <c r="AE562" i="1" s="1"/>
  <c r="AH562" i="1" s="1"/>
  <c r="AB562" i="1" s="1"/>
  <c r="AC562" i="1" s="1"/>
  <c r="L562" i="1"/>
  <c r="Q562" i="1"/>
  <c r="P562" i="1" l="1"/>
  <c r="W563" i="1" s="1"/>
  <c r="N562" i="1"/>
  <c r="O562" i="1" l="1"/>
  <c r="G563" i="1" s="1"/>
  <c r="AA562" i="1"/>
  <c r="U562" i="1"/>
  <c r="V563" i="1" s="1"/>
  <c r="R562" i="1"/>
  <c r="S563" i="1" s="1"/>
  <c r="T563" i="1" s="1"/>
  <c r="K563" i="1"/>
  <c r="J563" i="1"/>
  <c r="AF563" i="1"/>
  <c r="Y563" i="1" l="1"/>
  <c r="M563" i="1"/>
  <c r="AD563" i="1" s="1"/>
  <c r="X562" i="1"/>
  <c r="Z562" i="1" s="1"/>
  <c r="H563" i="1"/>
  <c r="I563" i="1"/>
  <c r="AG563" i="1"/>
  <c r="AE563" i="1" l="1"/>
  <c r="AH563" i="1" s="1"/>
  <c r="AB563" i="1" s="1"/>
  <c r="AC563" i="1" s="1"/>
  <c r="L563" i="1"/>
  <c r="Q563" i="1"/>
  <c r="P563" i="1" l="1"/>
  <c r="W564" i="1" s="1"/>
  <c r="N563" i="1"/>
  <c r="AA563" i="1" l="1"/>
  <c r="O563" i="1"/>
  <c r="G564" i="1" s="1"/>
  <c r="U563" i="1"/>
  <c r="V564" i="1" s="1"/>
  <c r="R563" i="1"/>
  <c r="S564" i="1" s="1"/>
  <c r="K564" i="1"/>
  <c r="J564" i="1"/>
  <c r="AF564" i="1"/>
  <c r="M564" i="1" l="1"/>
  <c r="AD564" i="1" s="1"/>
  <c r="X563" i="1"/>
  <c r="Z563" i="1" s="1"/>
  <c r="AG564" i="1"/>
  <c r="H564" i="1"/>
  <c r="I564" i="1"/>
  <c r="T564" i="1"/>
  <c r="Y564" i="1"/>
  <c r="AE564" i="1" l="1"/>
  <c r="AH564" i="1" s="1"/>
  <c r="AB564" i="1" s="1"/>
  <c r="AC564" i="1" s="1"/>
  <c r="L564" i="1"/>
  <c r="Q564" i="1"/>
  <c r="P564" i="1" l="1"/>
  <c r="W565" i="1" s="1"/>
  <c r="N564" i="1"/>
  <c r="AA564" i="1" l="1"/>
  <c r="O564" i="1"/>
  <c r="G565" i="1" s="1"/>
  <c r="U564" i="1"/>
  <c r="V565" i="1" s="1"/>
  <c r="R564" i="1"/>
  <c r="S565" i="1" s="1"/>
  <c r="J565" i="1"/>
  <c r="K565" i="1"/>
  <c r="AF565" i="1"/>
  <c r="Y565" i="1" l="1"/>
  <c r="T565" i="1"/>
  <c r="AG565" i="1"/>
  <c r="M565" i="1"/>
  <c r="AD565" i="1" s="1"/>
  <c r="X564" i="1"/>
  <c r="Z564" i="1" s="1"/>
  <c r="H565" i="1"/>
  <c r="I565" i="1"/>
  <c r="AE565" i="1" l="1"/>
  <c r="AH565" i="1" s="1"/>
  <c r="AB565" i="1" s="1"/>
  <c r="AC565" i="1" s="1"/>
  <c r="Q565" i="1"/>
  <c r="L565" i="1"/>
  <c r="P565" i="1" l="1"/>
  <c r="W566" i="1" s="1"/>
  <c r="N565" i="1"/>
  <c r="O565" i="1" l="1"/>
  <c r="AA565" i="1"/>
  <c r="U565" i="1"/>
  <c r="V566" i="1" s="1"/>
  <c r="R565" i="1"/>
  <c r="S566" i="1" s="1"/>
  <c r="T566" i="1" s="1"/>
  <c r="G566" i="1"/>
  <c r="J566" i="1"/>
  <c r="K566" i="1"/>
  <c r="AF566" i="1"/>
  <c r="M566" i="1" l="1"/>
  <c r="Y566" i="1"/>
  <c r="AG566" i="1"/>
  <c r="X565" i="1"/>
  <c r="Z565" i="1" s="1"/>
  <c r="H566" i="1"/>
  <c r="I566" i="1"/>
  <c r="Q566" i="1" l="1"/>
  <c r="P566" i="1" s="1"/>
  <c r="W567" i="1" s="1"/>
  <c r="AD566" i="1"/>
  <c r="AE566" i="1"/>
  <c r="AH566" i="1" s="1"/>
  <c r="AB566" i="1" s="1"/>
  <c r="AC566" i="1" s="1"/>
  <c r="L566" i="1"/>
  <c r="N566" i="1"/>
  <c r="O566" i="1" l="1"/>
  <c r="G567" i="1" s="1"/>
  <c r="AA566" i="1"/>
  <c r="U566" i="1"/>
  <c r="V567" i="1" s="1"/>
  <c r="R566" i="1"/>
  <c r="S567" i="1" s="1"/>
  <c r="J567" i="1"/>
  <c r="K567" i="1"/>
  <c r="AF567" i="1"/>
  <c r="AG567" i="1" l="1"/>
  <c r="M567" i="1"/>
  <c r="AD567" i="1" s="1"/>
  <c r="X566" i="1"/>
  <c r="Z566" i="1" s="1"/>
  <c r="I567" i="1"/>
  <c r="H567" i="1"/>
  <c r="Y567" i="1"/>
  <c r="T567" i="1"/>
  <c r="AE567" i="1" l="1"/>
  <c r="AH567" i="1" s="1"/>
  <c r="AB567" i="1" s="1"/>
  <c r="AC567" i="1" s="1"/>
  <c r="Q567" i="1"/>
  <c r="L567" i="1"/>
  <c r="P567" i="1" l="1"/>
  <c r="W568" i="1" s="1"/>
  <c r="N567" i="1"/>
  <c r="O567" i="1" l="1"/>
  <c r="AA567" i="1"/>
  <c r="U567" i="1"/>
  <c r="V568" i="1" s="1"/>
  <c r="R567" i="1"/>
  <c r="S568" i="1" s="1"/>
  <c r="G568" i="1"/>
  <c r="K568" i="1"/>
  <c r="J568" i="1"/>
  <c r="AF568" i="1"/>
  <c r="AG568" i="1" l="1"/>
  <c r="M568" i="1"/>
  <c r="AD568" i="1" s="1"/>
  <c r="X567" i="1"/>
  <c r="Z567" i="1" s="1"/>
  <c r="H568" i="1"/>
  <c r="I568" i="1"/>
  <c r="Y568" i="1"/>
  <c r="T568" i="1"/>
  <c r="AE568" i="1" l="1"/>
  <c r="AH568" i="1" s="1"/>
  <c r="AB568" i="1" s="1"/>
  <c r="AC568" i="1" s="1"/>
  <c r="Q568" i="1"/>
  <c r="L568" i="1"/>
  <c r="P568" i="1" l="1"/>
  <c r="W569" i="1" s="1"/>
  <c r="N568" i="1"/>
  <c r="AA568" i="1" l="1"/>
  <c r="O568" i="1"/>
  <c r="G569" i="1" s="1"/>
  <c r="U568" i="1"/>
  <c r="V569" i="1" s="1"/>
  <c r="R568" i="1"/>
  <c r="S569" i="1" s="1"/>
  <c r="T569" i="1" s="1"/>
  <c r="J569" i="1"/>
  <c r="K569" i="1"/>
  <c r="AF569" i="1"/>
  <c r="M569" i="1" l="1"/>
  <c r="Y569" i="1"/>
  <c r="AG569" i="1"/>
  <c r="X568" i="1"/>
  <c r="Z568" i="1" s="1"/>
  <c r="I569" i="1"/>
  <c r="H569" i="1"/>
  <c r="L569" i="1" l="1"/>
  <c r="AD569" i="1"/>
  <c r="AE569" i="1"/>
  <c r="AH569" i="1" s="1"/>
  <c r="AB569" i="1" s="1"/>
  <c r="AC569" i="1" s="1"/>
  <c r="Q569" i="1"/>
  <c r="P569" i="1" s="1"/>
  <c r="W570" i="1" s="1"/>
  <c r="N569" i="1" l="1"/>
  <c r="AA569" i="1" s="1"/>
  <c r="J570" i="1"/>
  <c r="K570" i="1"/>
  <c r="AF570" i="1"/>
  <c r="R569" i="1" l="1"/>
  <c r="S570" i="1" s="1"/>
  <c r="T570" i="1" s="1"/>
  <c r="U569" i="1"/>
  <c r="V570" i="1" s="1"/>
  <c r="O569" i="1"/>
  <c r="G570" i="1" s="1"/>
  <c r="H570" i="1" s="1"/>
  <c r="AG570" i="1"/>
  <c r="M570" i="1"/>
  <c r="AD570" i="1" s="1"/>
  <c r="X569" i="1" l="1"/>
  <c r="Z569" i="1" s="1"/>
  <c r="Y570" i="1"/>
  <c r="AE570" i="1" s="1"/>
  <c r="AH570" i="1" s="1"/>
  <c r="AB570" i="1" s="1"/>
  <c r="AC570" i="1" s="1"/>
  <c r="I570" i="1"/>
  <c r="L570" i="1"/>
  <c r="Q570" i="1"/>
  <c r="P570" i="1" l="1"/>
  <c r="W571" i="1" s="1"/>
  <c r="N570" i="1"/>
  <c r="AA570" i="1" l="1"/>
  <c r="O570" i="1"/>
  <c r="G571" i="1" s="1"/>
  <c r="U570" i="1"/>
  <c r="V571" i="1" s="1"/>
  <c r="R570" i="1"/>
  <c r="S571" i="1" s="1"/>
  <c r="T571" i="1" s="1"/>
  <c r="J571" i="1"/>
  <c r="K571" i="1"/>
  <c r="AF571" i="1"/>
  <c r="M571" i="1" l="1"/>
  <c r="Y571" i="1"/>
  <c r="AG571" i="1"/>
  <c r="X570" i="1"/>
  <c r="Z570" i="1" s="1"/>
  <c r="H571" i="1"/>
  <c r="I571" i="1"/>
  <c r="Q571" i="1" l="1"/>
  <c r="P571" i="1" s="1"/>
  <c r="W572" i="1" s="1"/>
  <c r="AD571" i="1"/>
  <c r="AE571" i="1"/>
  <c r="AH571" i="1" s="1"/>
  <c r="AB571" i="1" s="1"/>
  <c r="AC571" i="1" s="1"/>
  <c r="L571" i="1"/>
  <c r="N571" i="1"/>
  <c r="O571" i="1" l="1"/>
  <c r="G572" i="1" s="1"/>
  <c r="AA571" i="1"/>
  <c r="U571" i="1"/>
  <c r="V572" i="1" s="1"/>
  <c r="R571" i="1"/>
  <c r="S572" i="1" s="1"/>
  <c r="J572" i="1"/>
  <c r="K572" i="1"/>
  <c r="AF572" i="1"/>
  <c r="AG572" i="1" l="1"/>
  <c r="M572" i="1"/>
  <c r="AD572" i="1" s="1"/>
  <c r="X571" i="1"/>
  <c r="Z571" i="1" s="1"/>
  <c r="H572" i="1"/>
  <c r="I572" i="1"/>
  <c r="T572" i="1"/>
  <c r="Y572" i="1"/>
  <c r="L572" i="1" l="1"/>
  <c r="Q572" i="1"/>
  <c r="AE572" i="1"/>
  <c r="AH572" i="1" s="1"/>
  <c r="AB572" i="1" s="1"/>
  <c r="AC572" i="1" s="1"/>
  <c r="P572" i="1" l="1"/>
  <c r="W573" i="1" s="1"/>
  <c r="N572" i="1"/>
  <c r="AA572" i="1" l="1"/>
  <c r="O572" i="1"/>
  <c r="G573" i="1" s="1"/>
  <c r="U572" i="1"/>
  <c r="V573" i="1" s="1"/>
  <c r="R572" i="1"/>
  <c r="S573" i="1" s="1"/>
  <c r="T573" i="1" s="1"/>
  <c r="J573" i="1"/>
  <c r="K573" i="1"/>
  <c r="AF573" i="1"/>
  <c r="Y573" i="1" l="1"/>
  <c r="M573" i="1"/>
  <c r="AG573" i="1"/>
  <c r="X572" i="1"/>
  <c r="Z572" i="1" s="1"/>
  <c r="I573" i="1"/>
  <c r="H573" i="1"/>
  <c r="Q573" i="1" l="1"/>
  <c r="P573" i="1" s="1"/>
  <c r="W574" i="1" s="1"/>
  <c r="AD573" i="1"/>
  <c r="AE573" i="1"/>
  <c r="AH573" i="1" s="1"/>
  <c r="AB573" i="1" s="1"/>
  <c r="AC573" i="1" s="1"/>
  <c r="L573" i="1"/>
  <c r="N573" i="1"/>
  <c r="O573" i="1" l="1"/>
  <c r="G574" i="1" s="1"/>
  <c r="AA573" i="1"/>
  <c r="U573" i="1"/>
  <c r="V574" i="1" s="1"/>
  <c r="R573" i="1"/>
  <c r="S574" i="1" s="1"/>
  <c r="J574" i="1"/>
  <c r="K574" i="1"/>
  <c r="AF574" i="1"/>
  <c r="AG574" i="1" l="1"/>
  <c r="M574" i="1"/>
  <c r="AD574" i="1" s="1"/>
  <c r="X573" i="1"/>
  <c r="Z573" i="1" s="1"/>
  <c r="H574" i="1"/>
  <c r="I574" i="1"/>
  <c r="Y574" i="1"/>
  <c r="T574" i="1"/>
  <c r="AE574" i="1" l="1"/>
  <c r="AH574" i="1" s="1"/>
  <c r="AB574" i="1" s="1"/>
  <c r="AC574" i="1" s="1"/>
  <c r="L574" i="1"/>
  <c r="Q574" i="1"/>
  <c r="P574" i="1" l="1"/>
  <c r="W575" i="1" s="1"/>
  <c r="N574" i="1"/>
  <c r="O574" i="1" l="1"/>
  <c r="G575" i="1" s="1"/>
  <c r="AA574" i="1"/>
  <c r="U574" i="1"/>
  <c r="V575" i="1" s="1"/>
  <c r="R574" i="1"/>
  <c r="S575" i="1" s="1"/>
  <c r="J575" i="1"/>
  <c r="K575" i="1"/>
  <c r="AF575" i="1"/>
  <c r="M575" i="1" l="1"/>
  <c r="X574" i="1"/>
  <c r="Z574" i="1" s="1"/>
  <c r="AG575" i="1"/>
  <c r="H575" i="1"/>
  <c r="I575" i="1"/>
  <c r="Y575" i="1"/>
  <c r="T575" i="1"/>
  <c r="L575" i="1" l="1"/>
  <c r="AD575" i="1"/>
  <c r="Q575" i="1"/>
  <c r="P575" i="1" s="1"/>
  <c r="W576" i="1" s="1"/>
  <c r="AE575" i="1"/>
  <c r="AH575" i="1" s="1"/>
  <c r="AB575" i="1" s="1"/>
  <c r="AC575" i="1" s="1"/>
  <c r="N575" i="1" l="1"/>
  <c r="AA575" i="1"/>
  <c r="O575" i="1"/>
  <c r="G576" i="1" s="1"/>
  <c r="U575" i="1"/>
  <c r="V576" i="1" s="1"/>
  <c r="R575" i="1"/>
  <c r="S576" i="1" s="1"/>
  <c r="J576" i="1"/>
  <c r="K576" i="1"/>
  <c r="AF576" i="1"/>
  <c r="M576" i="1" l="1"/>
  <c r="X575" i="1"/>
  <c r="Z575" i="1" s="1"/>
  <c r="I576" i="1"/>
  <c r="H576" i="1"/>
  <c r="AG576" i="1"/>
  <c r="Y576" i="1"/>
  <c r="T576" i="1"/>
  <c r="L576" i="1" l="1"/>
  <c r="AD576" i="1"/>
  <c r="Q576" i="1"/>
  <c r="P576" i="1" s="1"/>
  <c r="W577" i="1" s="1"/>
  <c r="N576" i="1"/>
  <c r="AE576" i="1"/>
  <c r="AH576" i="1" s="1"/>
  <c r="AB576" i="1" s="1"/>
  <c r="AC576" i="1" s="1"/>
  <c r="R576" i="1" l="1"/>
  <c r="S577" i="1" s="1"/>
  <c r="T577" i="1" s="1"/>
  <c r="AA576" i="1"/>
  <c r="O576" i="1"/>
  <c r="G577" i="1" s="1"/>
  <c r="U576" i="1"/>
  <c r="J577" i="1"/>
  <c r="K577" i="1"/>
  <c r="AF577" i="1"/>
  <c r="X576" i="1" l="1"/>
  <c r="Z576" i="1" s="1"/>
  <c r="V577" i="1"/>
  <c r="H577" i="1"/>
  <c r="I577" i="1"/>
  <c r="AG577" i="1"/>
  <c r="M577" i="1"/>
  <c r="AD577" i="1" s="1"/>
  <c r="Q577" i="1" l="1"/>
  <c r="L577" i="1"/>
  <c r="Y577" i="1"/>
  <c r="AE577" i="1" s="1"/>
  <c r="AH577" i="1" s="1"/>
  <c r="AB577" i="1" s="1"/>
  <c r="AC577" i="1" s="1"/>
  <c r="P577" i="1" l="1"/>
  <c r="W578" i="1" s="1"/>
  <c r="N577" i="1"/>
  <c r="O577" i="1" l="1"/>
  <c r="AA577" i="1"/>
  <c r="U577" i="1"/>
  <c r="G578" i="1"/>
  <c r="J578" i="1"/>
  <c r="K578" i="1"/>
  <c r="AF578" i="1"/>
  <c r="R577" i="1"/>
  <c r="S578" i="1" s="1"/>
  <c r="H578" i="1" l="1"/>
  <c r="I578" i="1"/>
  <c r="T578" i="1"/>
  <c r="X577" i="1"/>
  <c r="Z577" i="1" s="1"/>
  <c r="V578" i="1"/>
  <c r="Y578" i="1" s="1"/>
  <c r="AG578" i="1"/>
  <c r="M578" i="1"/>
  <c r="AD578" i="1" s="1"/>
  <c r="AE578" i="1" l="1"/>
  <c r="AH578" i="1" s="1"/>
  <c r="AB578" i="1" s="1"/>
  <c r="AC578" i="1" s="1"/>
  <c r="Q578" i="1"/>
  <c r="L578" i="1"/>
  <c r="P578" i="1" l="1"/>
  <c r="W579" i="1" s="1"/>
  <c r="N578" i="1"/>
  <c r="K579" i="1" l="1"/>
  <c r="J579" i="1"/>
  <c r="AF579" i="1"/>
  <c r="O578" i="1"/>
  <c r="AA578" i="1"/>
  <c r="U578" i="1"/>
  <c r="V579" i="1" s="1"/>
  <c r="R578" i="1"/>
  <c r="S579" i="1" s="1"/>
  <c r="G579" i="1"/>
  <c r="H579" i="1" l="1"/>
  <c r="I579" i="1"/>
  <c r="Y579" i="1"/>
  <c r="T579" i="1"/>
  <c r="AG579" i="1"/>
  <c r="X578" i="1"/>
  <c r="Z578" i="1" s="1"/>
  <c r="M579" i="1"/>
  <c r="AD579" i="1" s="1"/>
  <c r="AE579" i="1" l="1"/>
  <c r="AH579" i="1" s="1"/>
  <c r="AB579" i="1" s="1"/>
  <c r="AC579" i="1" s="1"/>
  <c r="L579" i="1"/>
  <c r="Q579" i="1"/>
  <c r="P579" i="1" l="1"/>
  <c r="W580" i="1" s="1"/>
  <c r="N579" i="1"/>
  <c r="J580" i="1" l="1"/>
  <c r="K580" i="1"/>
  <c r="AF580" i="1"/>
  <c r="O579" i="1"/>
  <c r="G580" i="1" s="1"/>
  <c r="AA579" i="1"/>
  <c r="U579" i="1"/>
  <c r="V580" i="1" s="1"/>
  <c r="R579" i="1"/>
  <c r="S580" i="1" s="1"/>
  <c r="H580" i="1" l="1"/>
  <c r="I580" i="1"/>
  <c r="X579" i="1"/>
  <c r="Z579" i="1" s="1"/>
  <c r="Y580" i="1"/>
  <c r="T580" i="1"/>
  <c r="AG580" i="1"/>
  <c r="M580" i="1"/>
  <c r="AD580" i="1" s="1"/>
  <c r="L580" i="1" l="1"/>
  <c r="Q580" i="1"/>
  <c r="AE580" i="1"/>
  <c r="AH580" i="1" s="1"/>
  <c r="AB580" i="1" s="1"/>
  <c r="AC580" i="1" s="1"/>
  <c r="P580" i="1" l="1"/>
  <c r="W581" i="1" s="1"/>
  <c r="N580" i="1"/>
  <c r="O580" i="1" l="1"/>
  <c r="AA580" i="1"/>
  <c r="U580" i="1"/>
  <c r="V581" i="1" s="1"/>
  <c r="R580" i="1"/>
  <c r="S581" i="1" s="1"/>
  <c r="G581" i="1"/>
  <c r="J581" i="1"/>
  <c r="K581" i="1"/>
  <c r="AF581" i="1"/>
  <c r="M581" i="1" l="1"/>
  <c r="AG581" i="1"/>
  <c r="X580" i="1"/>
  <c r="Z580" i="1" s="1"/>
  <c r="H581" i="1"/>
  <c r="I581" i="1"/>
  <c r="Y581" i="1"/>
  <c r="T581" i="1"/>
  <c r="L581" i="1" l="1"/>
  <c r="AD581" i="1"/>
  <c r="AE581" i="1"/>
  <c r="AH581" i="1" s="1"/>
  <c r="AB581" i="1" s="1"/>
  <c r="AC581" i="1" s="1"/>
  <c r="Q581" i="1"/>
  <c r="P581" i="1" s="1"/>
  <c r="W582" i="1" s="1"/>
  <c r="N581" i="1" l="1"/>
  <c r="O581" i="1" s="1"/>
  <c r="G582" i="1" s="1"/>
  <c r="J582" i="1"/>
  <c r="K582" i="1"/>
  <c r="AF582" i="1"/>
  <c r="R581" i="1" l="1"/>
  <c r="S582" i="1" s="1"/>
  <c r="AA581" i="1"/>
  <c r="U581" i="1"/>
  <c r="V582" i="1" s="1"/>
  <c r="H582" i="1"/>
  <c r="I582" i="1"/>
  <c r="AG582" i="1"/>
  <c r="M582" i="1"/>
  <c r="AD582" i="1" s="1"/>
  <c r="Y582" i="1" l="1"/>
  <c r="AE582" i="1" s="1"/>
  <c r="AH582" i="1" s="1"/>
  <c r="AB582" i="1" s="1"/>
  <c r="AC582" i="1" s="1"/>
  <c r="T582" i="1"/>
  <c r="X581" i="1"/>
  <c r="Z581" i="1" s="1"/>
  <c r="L582" i="1"/>
  <c r="Q582" i="1"/>
  <c r="P582" i="1" l="1"/>
  <c r="W583" i="1" s="1"/>
  <c r="N582" i="1"/>
  <c r="K583" i="1" l="1"/>
  <c r="J583" i="1"/>
  <c r="AF583" i="1"/>
  <c r="AA582" i="1"/>
  <c r="O582" i="1"/>
  <c r="G583" i="1" s="1"/>
  <c r="U582" i="1"/>
  <c r="V583" i="1" s="1"/>
  <c r="R582" i="1"/>
  <c r="S583" i="1" s="1"/>
  <c r="T583" i="1" s="1"/>
  <c r="X582" i="1" l="1"/>
  <c r="Z582" i="1" s="1"/>
  <c r="M583" i="1"/>
  <c r="H583" i="1"/>
  <c r="I583" i="1"/>
  <c r="Y583" i="1"/>
  <c r="AG583" i="1"/>
  <c r="L583" i="1" l="1"/>
  <c r="AD583" i="1"/>
  <c r="Q583" i="1"/>
  <c r="P583" i="1" s="1"/>
  <c r="W584" i="1" s="1"/>
  <c r="AE583" i="1"/>
  <c r="AH583" i="1" s="1"/>
  <c r="AB583" i="1" s="1"/>
  <c r="AC583" i="1" s="1"/>
  <c r="N583" i="1" l="1"/>
  <c r="O583" i="1" s="1"/>
  <c r="G584" i="1" s="1"/>
  <c r="J584" i="1"/>
  <c r="K584" i="1"/>
  <c r="AF584" i="1"/>
  <c r="U583" i="1" l="1"/>
  <c r="V584" i="1" s="1"/>
  <c r="R583" i="1"/>
  <c r="S584" i="1" s="1"/>
  <c r="T584" i="1" s="1"/>
  <c r="AA583" i="1"/>
  <c r="H584" i="1"/>
  <c r="I584" i="1"/>
  <c r="AG584" i="1"/>
  <c r="M584" i="1"/>
  <c r="AD584" i="1" s="1"/>
  <c r="Y584" i="1" l="1"/>
  <c r="AE584" i="1" s="1"/>
  <c r="AH584" i="1" s="1"/>
  <c r="AB584" i="1" s="1"/>
  <c r="AC584" i="1" s="1"/>
  <c r="X583" i="1"/>
  <c r="Z583" i="1" s="1"/>
  <c r="Q584" i="1"/>
  <c r="L584" i="1"/>
  <c r="P584" i="1" l="1"/>
  <c r="W585" i="1" s="1"/>
  <c r="N584" i="1"/>
  <c r="J585" i="1" l="1"/>
  <c r="K585" i="1"/>
  <c r="AF585" i="1"/>
  <c r="AA584" i="1"/>
  <c r="O584" i="1"/>
  <c r="U584" i="1"/>
  <c r="V585" i="1" s="1"/>
  <c r="R584" i="1"/>
  <c r="S585" i="1" s="1"/>
  <c r="G585" i="1"/>
  <c r="X584" i="1" l="1"/>
  <c r="Z584" i="1" s="1"/>
  <c r="H585" i="1"/>
  <c r="I585" i="1"/>
  <c r="Y585" i="1"/>
  <c r="T585" i="1"/>
  <c r="AG585" i="1"/>
  <c r="M585" i="1"/>
  <c r="AD585" i="1" s="1"/>
  <c r="Q585" i="1" l="1"/>
  <c r="L585" i="1"/>
  <c r="AE585" i="1"/>
  <c r="AH585" i="1" s="1"/>
  <c r="AB585" i="1" s="1"/>
  <c r="AC585" i="1" s="1"/>
  <c r="P585" i="1" l="1"/>
  <c r="W586" i="1" s="1"/>
  <c r="N585" i="1"/>
  <c r="O585" i="1" l="1"/>
  <c r="AA585" i="1"/>
  <c r="U585" i="1"/>
  <c r="V586" i="1" s="1"/>
  <c r="R585" i="1"/>
  <c r="S586" i="1" s="1"/>
  <c r="G586" i="1"/>
  <c r="J586" i="1"/>
  <c r="K586" i="1"/>
  <c r="AF586" i="1"/>
  <c r="AG586" i="1" l="1"/>
  <c r="M586" i="1"/>
  <c r="AD586" i="1" s="1"/>
  <c r="X585" i="1"/>
  <c r="Z585" i="1" s="1"/>
  <c r="H586" i="1"/>
  <c r="I586" i="1"/>
  <c r="Y586" i="1"/>
  <c r="T586" i="1"/>
  <c r="AE586" i="1" l="1"/>
  <c r="AH586" i="1" s="1"/>
  <c r="AB586" i="1" s="1"/>
  <c r="AC586" i="1" s="1"/>
  <c r="L586" i="1"/>
  <c r="Q586" i="1"/>
  <c r="P586" i="1" l="1"/>
  <c r="W587" i="1" s="1"/>
  <c r="N586" i="1"/>
  <c r="O586" i="1" l="1"/>
  <c r="G587" i="1" s="1"/>
  <c r="AA586" i="1"/>
  <c r="U586" i="1"/>
  <c r="V587" i="1" s="1"/>
  <c r="R586" i="1"/>
  <c r="S587" i="1" s="1"/>
  <c r="K587" i="1"/>
  <c r="J587" i="1"/>
  <c r="AF587" i="1"/>
  <c r="M587" i="1" l="1"/>
  <c r="I587" i="1"/>
  <c r="H587" i="1"/>
  <c r="Y587" i="1"/>
  <c r="T587" i="1"/>
  <c r="AG587" i="1"/>
  <c r="X586" i="1"/>
  <c r="Z586" i="1" s="1"/>
  <c r="Q587" i="1" l="1"/>
  <c r="P587" i="1" s="1"/>
  <c r="W588" i="1" s="1"/>
  <c r="AD587" i="1"/>
  <c r="L587" i="1"/>
  <c r="AE587" i="1"/>
  <c r="AH587" i="1" s="1"/>
  <c r="AB587" i="1" s="1"/>
  <c r="AC587" i="1" s="1"/>
  <c r="N587" i="1" l="1"/>
  <c r="O587" i="1" s="1"/>
  <c r="G588" i="1" s="1"/>
  <c r="J588" i="1"/>
  <c r="K588" i="1"/>
  <c r="AF588" i="1"/>
  <c r="U587" i="1" l="1"/>
  <c r="V588" i="1" s="1"/>
  <c r="R587" i="1"/>
  <c r="S588" i="1" s="1"/>
  <c r="T588" i="1" s="1"/>
  <c r="AA587" i="1"/>
  <c r="AG588" i="1"/>
  <c r="H588" i="1"/>
  <c r="I588" i="1"/>
  <c r="M588" i="1"/>
  <c r="AD588" i="1" s="1"/>
  <c r="X587" i="1" l="1"/>
  <c r="Z587" i="1" s="1"/>
  <c r="Y588" i="1"/>
  <c r="AE588" i="1" s="1"/>
  <c r="AH588" i="1" s="1"/>
  <c r="AB588" i="1" s="1"/>
  <c r="AC588" i="1" s="1"/>
  <c r="L588" i="1"/>
  <c r="Q588" i="1"/>
  <c r="P588" i="1" l="1"/>
  <c r="W589" i="1" s="1"/>
  <c r="N588" i="1"/>
  <c r="K589" i="1" l="1"/>
  <c r="J589" i="1"/>
  <c r="AF589" i="1"/>
  <c r="O588" i="1"/>
  <c r="G589" i="1" s="1"/>
  <c r="AA588" i="1"/>
  <c r="U588" i="1"/>
  <c r="V589" i="1" s="1"/>
  <c r="R588" i="1"/>
  <c r="S589" i="1" s="1"/>
  <c r="M589" i="1" l="1"/>
  <c r="I589" i="1"/>
  <c r="H589" i="1"/>
  <c r="X588" i="1"/>
  <c r="Z588" i="1" s="1"/>
  <c r="Y589" i="1"/>
  <c r="T589" i="1"/>
  <c r="AG589" i="1"/>
  <c r="Q589" i="1" l="1"/>
  <c r="P589" i="1" s="1"/>
  <c r="W590" i="1" s="1"/>
  <c r="AD589" i="1"/>
  <c r="L589" i="1"/>
  <c r="AE589" i="1"/>
  <c r="AH589" i="1" s="1"/>
  <c r="AB589" i="1" s="1"/>
  <c r="AC589" i="1" s="1"/>
  <c r="N589" i="1" l="1"/>
  <c r="AA589" i="1" s="1"/>
  <c r="O589" i="1"/>
  <c r="G590" i="1" s="1"/>
  <c r="U589" i="1"/>
  <c r="V590" i="1" s="1"/>
  <c r="R589" i="1"/>
  <c r="S590" i="1" s="1"/>
  <c r="T590" i="1" s="1"/>
  <c r="J590" i="1"/>
  <c r="K590" i="1"/>
  <c r="AF590" i="1"/>
  <c r="M590" i="1" l="1"/>
  <c r="Y590" i="1"/>
  <c r="H590" i="1"/>
  <c r="I590" i="1"/>
  <c r="X589" i="1"/>
  <c r="Z589" i="1" s="1"/>
  <c r="AG590" i="1"/>
  <c r="Q590" i="1" l="1"/>
  <c r="P590" i="1" s="1"/>
  <c r="W591" i="1" s="1"/>
  <c r="AD590" i="1"/>
  <c r="L590" i="1"/>
  <c r="N590" i="1"/>
  <c r="AE590" i="1"/>
  <c r="AH590" i="1" s="1"/>
  <c r="AB590" i="1" s="1"/>
  <c r="AC590" i="1" s="1"/>
  <c r="K591" i="1" l="1"/>
  <c r="J591" i="1"/>
  <c r="AF591" i="1"/>
  <c r="AA590" i="1"/>
  <c r="O590" i="1"/>
  <c r="G591" i="1" s="1"/>
  <c r="U590" i="1"/>
  <c r="V591" i="1" s="1"/>
  <c r="R590" i="1"/>
  <c r="S591" i="1" s="1"/>
  <c r="I591" i="1" l="1"/>
  <c r="H591" i="1"/>
  <c r="T591" i="1"/>
  <c r="Y591" i="1"/>
  <c r="AG591" i="1"/>
  <c r="X590" i="1"/>
  <c r="Z590" i="1" s="1"/>
  <c r="M591" i="1"/>
  <c r="AD591" i="1" s="1"/>
  <c r="AE591" i="1" l="1"/>
  <c r="AH591" i="1" s="1"/>
  <c r="AB591" i="1" s="1"/>
  <c r="AC591" i="1" s="1"/>
  <c r="L591" i="1"/>
  <c r="Q591" i="1"/>
  <c r="P591" i="1" l="1"/>
  <c r="W592" i="1" s="1"/>
  <c r="N591" i="1"/>
  <c r="J592" i="1" l="1"/>
  <c r="K592" i="1"/>
  <c r="AF592" i="1"/>
  <c r="O591" i="1"/>
  <c r="AA591" i="1"/>
  <c r="U591" i="1"/>
  <c r="V592" i="1" s="1"/>
  <c r="R591" i="1"/>
  <c r="S592" i="1" s="1"/>
  <c r="T592" i="1" s="1"/>
  <c r="G592" i="1"/>
  <c r="M592" i="1" l="1"/>
  <c r="Y592" i="1"/>
  <c r="X591" i="1"/>
  <c r="Z591" i="1" s="1"/>
  <c r="H592" i="1"/>
  <c r="I592" i="1"/>
  <c r="AG592" i="1"/>
  <c r="AE592" i="1" l="1"/>
  <c r="AH592" i="1" s="1"/>
  <c r="AB592" i="1" s="1"/>
  <c r="AC592" i="1" s="1"/>
  <c r="L592" i="1"/>
  <c r="AD592" i="1"/>
  <c r="Q592" i="1"/>
  <c r="P592" i="1" s="1"/>
  <c r="W593" i="1" s="1"/>
  <c r="N592" i="1"/>
  <c r="AA592" i="1" l="1"/>
  <c r="O592" i="1"/>
  <c r="U592" i="1"/>
  <c r="V593" i="1" s="1"/>
  <c r="R592" i="1"/>
  <c r="S593" i="1" s="1"/>
  <c r="K593" i="1"/>
  <c r="J593" i="1"/>
  <c r="AF593" i="1"/>
  <c r="G593" i="1"/>
  <c r="X592" i="1" l="1"/>
  <c r="Z592" i="1" s="1"/>
  <c r="I593" i="1"/>
  <c r="H593" i="1"/>
  <c r="AG593" i="1"/>
  <c r="M593" i="1"/>
  <c r="AD593" i="1" s="1"/>
  <c r="Y593" i="1"/>
  <c r="T593" i="1"/>
  <c r="AE593" i="1" l="1"/>
  <c r="AH593" i="1" s="1"/>
  <c r="AB593" i="1" s="1"/>
  <c r="AC593" i="1" s="1"/>
  <c r="L593" i="1"/>
  <c r="Q593" i="1"/>
  <c r="P593" i="1" l="1"/>
  <c r="W594" i="1" s="1"/>
  <c r="N593" i="1"/>
  <c r="J594" i="1" l="1"/>
  <c r="K594" i="1"/>
  <c r="AF594" i="1"/>
  <c r="AA593" i="1"/>
  <c r="O593" i="1"/>
  <c r="G594" i="1" s="1"/>
  <c r="U593" i="1"/>
  <c r="V594" i="1" s="1"/>
  <c r="R593" i="1"/>
  <c r="S594" i="1" s="1"/>
  <c r="T594" i="1" s="1"/>
  <c r="Y594" i="1" l="1"/>
  <c r="AG594" i="1"/>
  <c r="X593" i="1"/>
  <c r="Z593" i="1" s="1"/>
  <c r="H594" i="1"/>
  <c r="I594" i="1"/>
  <c r="M594" i="1"/>
  <c r="AD594" i="1" s="1"/>
  <c r="AE594" i="1" l="1"/>
  <c r="AH594" i="1" s="1"/>
  <c r="AB594" i="1" s="1"/>
  <c r="AC594" i="1" s="1"/>
  <c r="L594" i="1"/>
  <c r="Q594" i="1"/>
  <c r="P594" i="1" l="1"/>
  <c r="W595" i="1" s="1"/>
  <c r="N594" i="1"/>
  <c r="AA594" i="1" l="1"/>
  <c r="O594" i="1"/>
  <c r="G595" i="1" s="1"/>
  <c r="U594" i="1"/>
  <c r="V595" i="1" s="1"/>
  <c r="R594" i="1"/>
  <c r="S595" i="1" s="1"/>
  <c r="J595" i="1"/>
  <c r="K595" i="1"/>
  <c r="AF595" i="1"/>
  <c r="T595" i="1" l="1"/>
  <c r="Y595" i="1"/>
  <c r="AG595" i="1"/>
  <c r="M595" i="1"/>
  <c r="AD595" i="1" s="1"/>
  <c r="X594" i="1"/>
  <c r="Z594" i="1" s="1"/>
  <c r="H595" i="1"/>
  <c r="I595" i="1"/>
  <c r="AE595" i="1" l="1"/>
  <c r="AH595" i="1" s="1"/>
  <c r="AB595" i="1" s="1"/>
  <c r="AC595" i="1" s="1"/>
  <c r="Q595" i="1"/>
  <c r="L595" i="1"/>
  <c r="P595" i="1" l="1"/>
  <c r="W596" i="1" s="1"/>
  <c r="N595" i="1"/>
  <c r="J596" i="1" l="1"/>
  <c r="K596" i="1"/>
  <c r="AF596" i="1"/>
  <c r="O595" i="1"/>
  <c r="G596" i="1" s="1"/>
  <c r="AA595" i="1"/>
  <c r="U595" i="1"/>
  <c r="V596" i="1" s="1"/>
  <c r="R595" i="1"/>
  <c r="S596" i="1" s="1"/>
  <c r="T596" i="1" s="1"/>
  <c r="Y596" i="1" l="1"/>
  <c r="AG596" i="1"/>
  <c r="X595" i="1"/>
  <c r="Z595" i="1" s="1"/>
  <c r="I596" i="1"/>
  <c r="H596" i="1"/>
  <c r="M596" i="1"/>
  <c r="AD596" i="1" s="1"/>
  <c r="AE596" i="1" l="1"/>
  <c r="AH596" i="1" s="1"/>
  <c r="AB596" i="1" s="1"/>
  <c r="AC596" i="1" s="1"/>
  <c r="Q596" i="1"/>
  <c r="L596" i="1"/>
  <c r="P596" i="1" l="1"/>
  <c r="W597" i="1" s="1"/>
  <c r="N596" i="1"/>
  <c r="AA596" i="1" l="1"/>
  <c r="O596" i="1"/>
  <c r="G597" i="1" s="1"/>
  <c r="U596" i="1"/>
  <c r="V597" i="1" s="1"/>
  <c r="R596" i="1"/>
  <c r="S597" i="1" s="1"/>
  <c r="J597" i="1"/>
  <c r="K597" i="1"/>
  <c r="AF597" i="1"/>
  <c r="M597" i="1" l="1"/>
  <c r="X596" i="1"/>
  <c r="Z596" i="1" s="1"/>
  <c r="AG597" i="1"/>
  <c r="H597" i="1"/>
  <c r="I597" i="1"/>
  <c r="T597" i="1"/>
  <c r="Y597" i="1"/>
  <c r="Q597" i="1" l="1"/>
  <c r="P597" i="1" s="1"/>
  <c r="W598" i="1" s="1"/>
  <c r="AD597" i="1"/>
  <c r="AE597" i="1"/>
  <c r="AH597" i="1" s="1"/>
  <c r="AB597" i="1" s="1"/>
  <c r="AC597" i="1" s="1"/>
  <c r="L597" i="1"/>
  <c r="N597" i="1" l="1"/>
  <c r="AA597" i="1" s="1"/>
  <c r="U597" i="1"/>
  <c r="V598" i="1" s="1"/>
  <c r="R597" i="1"/>
  <c r="S598" i="1" s="1"/>
  <c r="K598" i="1"/>
  <c r="J598" i="1"/>
  <c r="AF598" i="1"/>
  <c r="O597" i="1" l="1"/>
  <c r="G598" i="1" s="1"/>
  <c r="H598" i="1" s="1"/>
  <c r="AG598" i="1"/>
  <c r="X597" i="1"/>
  <c r="Z597" i="1" s="1"/>
  <c r="M598" i="1"/>
  <c r="AD598" i="1" s="1"/>
  <c r="Y598" i="1"/>
  <c r="T598" i="1"/>
  <c r="I598" i="1" l="1"/>
  <c r="AE598" i="1"/>
  <c r="AH598" i="1" s="1"/>
  <c r="AB598" i="1" s="1"/>
  <c r="AC598" i="1" s="1"/>
  <c r="L598" i="1"/>
  <c r="Q598" i="1"/>
  <c r="P598" i="1" l="1"/>
  <c r="W599" i="1" s="1"/>
  <c r="N598" i="1"/>
  <c r="O598" i="1" l="1"/>
  <c r="G599" i="1" s="1"/>
  <c r="AA598" i="1"/>
  <c r="U598" i="1"/>
  <c r="V599" i="1" s="1"/>
  <c r="R598" i="1"/>
  <c r="S599" i="1" s="1"/>
  <c r="K599" i="1"/>
  <c r="J599" i="1"/>
  <c r="AF599" i="1"/>
  <c r="I599" i="1" l="1"/>
  <c r="H599" i="1"/>
  <c r="AG599" i="1"/>
  <c r="M599" i="1"/>
  <c r="AD599" i="1" s="1"/>
  <c r="X598" i="1"/>
  <c r="Z598" i="1" s="1"/>
  <c r="Y599" i="1"/>
  <c r="T599" i="1"/>
  <c r="AE599" i="1" l="1"/>
  <c r="AH599" i="1" s="1"/>
  <c r="AB599" i="1" s="1"/>
  <c r="AC599" i="1" s="1"/>
  <c r="Q599" i="1"/>
  <c r="L599" i="1"/>
  <c r="P599" i="1" l="1"/>
  <c r="W600" i="1" s="1"/>
  <c r="N599" i="1"/>
  <c r="J600" i="1" l="1"/>
  <c r="K600" i="1"/>
  <c r="AF600" i="1"/>
  <c r="AA599" i="1"/>
  <c r="O599" i="1"/>
  <c r="G600" i="1" s="1"/>
  <c r="U599" i="1"/>
  <c r="V600" i="1" s="1"/>
  <c r="R599" i="1"/>
  <c r="S600" i="1" s="1"/>
  <c r="T600" i="1" s="1"/>
  <c r="Y600" i="1" l="1"/>
  <c r="X599" i="1"/>
  <c r="Z599" i="1" s="1"/>
  <c r="H600" i="1"/>
  <c r="I600" i="1"/>
  <c r="M600" i="1"/>
  <c r="AD600" i="1" s="1"/>
  <c r="AG600" i="1"/>
  <c r="AE600" i="1" l="1"/>
  <c r="AH600" i="1" s="1"/>
  <c r="AB600" i="1" s="1"/>
  <c r="AC600" i="1" s="1"/>
  <c r="L600" i="1"/>
  <c r="Q600" i="1"/>
  <c r="P600" i="1" l="1"/>
  <c r="W601" i="1" s="1"/>
  <c r="N600" i="1"/>
  <c r="O600" i="1" l="1"/>
  <c r="AA600" i="1"/>
  <c r="U600" i="1"/>
  <c r="V601" i="1" s="1"/>
  <c r="R600" i="1"/>
  <c r="S601" i="1" s="1"/>
  <c r="G601" i="1"/>
  <c r="K601" i="1"/>
  <c r="J601" i="1"/>
  <c r="AF601" i="1"/>
  <c r="AG601" i="1" l="1"/>
  <c r="M601" i="1"/>
  <c r="AD601" i="1" s="1"/>
  <c r="X600" i="1"/>
  <c r="Z600" i="1" s="1"/>
  <c r="I601" i="1"/>
  <c r="H601" i="1"/>
  <c r="Y601" i="1"/>
  <c r="T601" i="1"/>
  <c r="AE601" i="1" l="1"/>
  <c r="AH601" i="1" s="1"/>
  <c r="AB601" i="1" s="1"/>
  <c r="AC601" i="1" s="1"/>
  <c r="L601" i="1"/>
  <c r="Q601" i="1"/>
  <c r="P601" i="1" l="1"/>
  <c r="W602" i="1" s="1"/>
  <c r="N601" i="1"/>
  <c r="AA601" i="1" l="1"/>
  <c r="O601" i="1"/>
  <c r="G602" i="1" s="1"/>
  <c r="U601" i="1"/>
  <c r="V602" i="1" s="1"/>
  <c r="R601" i="1"/>
  <c r="S602" i="1" s="1"/>
  <c r="T602" i="1" s="1"/>
  <c r="K602" i="1"/>
  <c r="J602" i="1"/>
  <c r="AF602" i="1"/>
  <c r="Y602" i="1" l="1"/>
  <c r="AG602" i="1"/>
  <c r="M602" i="1"/>
  <c r="AD602" i="1" s="1"/>
  <c r="X601" i="1"/>
  <c r="Z601" i="1" s="1"/>
  <c r="I602" i="1"/>
  <c r="H602" i="1"/>
  <c r="AE602" i="1" l="1"/>
  <c r="AH602" i="1" s="1"/>
  <c r="AB602" i="1" s="1"/>
  <c r="AC602" i="1" s="1"/>
  <c r="Q602" i="1"/>
  <c r="L602" i="1"/>
  <c r="P602" i="1" l="1"/>
  <c r="W603" i="1" s="1"/>
  <c r="N602" i="1"/>
  <c r="J603" i="1" l="1"/>
  <c r="K603" i="1"/>
  <c r="AF603" i="1"/>
  <c r="O602" i="1"/>
  <c r="G603" i="1" s="1"/>
  <c r="AA602" i="1"/>
  <c r="U602" i="1"/>
  <c r="V603" i="1" s="1"/>
  <c r="R602" i="1"/>
  <c r="S603" i="1" s="1"/>
  <c r="H603" i="1" l="1"/>
  <c r="I603" i="1"/>
  <c r="T603" i="1"/>
  <c r="Y603" i="1"/>
  <c r="AG603" i="1"/>
  <c r="M603" i="1"/>
  <c r="AD603" i="1" s="1"/>
  <c r="X602" i="1"/>
  <c r="Z602" i="1" s="1"/>
  <c r="AE603" i="1" l="1"/>
  <c r="AH603" i="1" s="1"/>
  <c r="AB603" i="1" s="1"/>
  <c r="AC603" i="1" s="1"/>
  <c r="L603" i="1"/>
  <c r="Q603" i="1"/>
  <c r="P603" i="1" l="1"/>
  <c r="W604" i="1" s="1"/>
  <c r="N603" i="1"/>
  <c r="K604" i="1" l="1"/>
  <c r="J604" i="1"/>
  <c r="AF604" i="1"/>
  <c r="AA603" i="1"/>
  <c r="O603" i="1"/>
  <c r="G604" i="1" s="1"/>
  <c r="U603" i="1"/>
  <c r="V604" i="1" s="1"/>
  <c r="R603" i="1"/>
  <c r="S604" i="1" s="1"/>
  <c r="M604" i="1" l="1"/>
  <c r="H604" i="1"/>
  <c r="I604" i="1"/>
  <c r="Y604" i="1"/>
  <c r="T604" i="1"/>
  <c r="AG604" i="1"/>
  <c r="X603" i="1"/>
  <c r="Z603" i="1" s="1"/>
  <c r="L604" i="1" l="1"/>
  <c r="AD604" i="1"/>
  <c r="Q604" i="1"/>
  <c r="P604" i="1" s="1"/>
  <c r="W605" i="1" s="1"/>
  <c r="AE604" i="1"/>
  <c r="AH604" i="1" s="1"/>
  <c r="AB604" i="1" s="1"/>
  <c r="AC604" i="1" s="1"/>
  <c r="N604" i="1" l="1"/>
  <c r="O604" i="1" s="1"/>
  <c r="G605" i="1" s="1"/>
  <c r="K605" i="1"/>
  <c r="J605" i="1"/>
  <c r="AF605" i="1"/>
  <c r="U604" i="1" l="1"/>
  <c r="V605" i="1" s="1"/>
  <c r="R604" i="1"/>
  <c r="S605" i="1" s="1"/>
  <c r="T605" i="1" s="1"/>
  <c r="AA604" i="1"/>
  <c r="I605" i="1"/>
  <c r="H605" i="1"/>
  <c r="AG605" i="1"/>
  <c r="M605" i="1"/>
  <c r="AD605" i="1" s="1"/>
  <c r="Y605" i="1" l="1"/>
  <c r="AE605" i="1" s="1"/>
  <c r="AH605" i="1" s="1"/>
  <c r="AB605" i="1" s="1"/>
  <c r="AC605" i="1" s="1"/>
  <c r="X604" i="1"/>
  <c r="Z604" i="1" s="1"/>
  <c r="L605" i="1"/>
  <c r="Q605" i="1"/>
  <c r="P605" i="1" l="1"/>
  <c r="W606" i="1" s="1"/>
  <c r="N605" i="1"/>
  <c r="AA605" i="1" l="1"/>
  <c r="O605" i="1"/>
  <c r="G606" i="1" s="1"/>
  <c r="U605" i="1"/>
  <c r="V606" i="1" s="1"/>
  <c r="R605" i="1"/>
  <c r="S606" i="1" s="1"/>
  <c r="K606" i="1"/>
  <c r="J606" i="1"/>
  <c r="AF606" i="1"/>
  <c r="M606" i="1" l="1"/>
  <c r="AD606" i="1" s="1"/>
  <c r="X605" i="1"/>
  <c r="Z605" i="1" s="1"/>
  <c r="AG606" i="1"/>
  <c r="H606" i="1"/>
  <c r="I606" i="1"/>
  <c r="Y606" i="1"/>
  <c r="T606" i="1"/>
  <c r="AE606" i="1" l="1"/>
  <c r="AH606" i="1" s="1"/>
  <c r="AB606" i="1" s="1"/>
  <c r="AC606" i="1" s="1"/>
  <c r="Q606" i="1"/>
  <c r="L606" i="1"/>
  <c r="P606" i="1" l="1"/>
  <c r="W607" i="1" s="1"/>
  <c r="N606" i="1"/>
  <c r="AA606" i="1" l="1"/>
  <c r="O606" i="1"/>
  <c r="G607" i="1" s="1"/>
  <c r="U606" i="1"/>
  <c r="V607" i="1" s="1"/>
  <c r="R606" i="1"/>
  <c r="S607" i="1" s="1"/>
  <c r="J607" i="1"/>
  <c r="K607" i="1"/>
  <c r="AF607" i="1"/>
  <c r="M607" i="1" l="1"/>
  <c r="X606" i="1"/>
  <c r="Z606" i="1" s="1"/>
  <c r="AG607" i="1"/>
  <c r="H607" i="1"/>
  <c r="I607" i="1"/>
  <c r="Y607" i="1"/>
  <c r="T607" i="1"/>
  <c r="L607" i="1" l="1"/>
  <c r="AD607" i="1"/>
  <c r="AE607" i="1"/>
  <c r="AH607" i="1" s="1"/>
  <c r="AB607" i="1" s="1"/>
  <c r="AC607" i="1" s="1"/>
  <c r="Q607" i="1"/>
  <c r="P607" i="1" s="1"/>
  <c r="W608" i="1" s="1"/>
  <c r="N607" i="1" l="1"/>
  <c r="O607" i="1" s="1"/>
  <c r="G608" i="1" s="1"/>
  <c r="K608" i="1"/>
  <c r="J608" i="1"/>
  <c r="AF608" i="1"/>
  <c r="R607" i="1" l="1"/>
  <c r="S608" i="1" s="1"/>
  <c r="T608" i="1" s="1"/>
  <c r="U607" i="1"/>
  <c r="V608" i="1" s="1"/>
  <c r="AA607" i="1"/>
  <c r="H608" i="1"/>
  <c r="I608" i="1"/>
  <c r="AG608" i="1"/>
  <c r="M608" i="1"/>
  <c r="AD608" i="1" s="1"/>
  <c r="Y608" i="1" l="1"/>
  <c r="AE608" i="1" s="1"/>
  <c r="AH608" i="1" s="1"/>
  <c r="AB608" i="1" s="1"/>
  <c r="AC608" i="1" s="1"/>
  <c r="X607" i="1"/>
  <c r="Z607" i="1" s="1"/>
  <c r="L608" i="1"/>
  <c r="Q608" i="1"/>
  <c r="P608" i="1" l="1"/>
  <c r="W609" i="1" s="1"/>
  <c r="N608" i="1"/>
  <c r="K609" i="1" l="1"/>
  <c r="J609" i="1"/>
  <c r="AF609" i="1"/>
  <c r="AA608" i="1"/>
  <c r="O608" i="1"/>
  <c r="G609" i="1" s="1"/>
  <c r="U608" i="1"/>
  <c r="V609" i="1" s="1"/>
  <c r="R608" i="1"/>
  <c r="S609" i="1" s="1"/>
  <c r="M609" i="1" l="1"/>
  <c r="H609" i="1"/>
  <c r="I609" i="1"/>
  <c r="Y609" i="1"/>
  <c r="T609" i="1"/>
  <c r="AG609" i="1"/>
  <c r="X608" i="1"/>
  <c r="Z608" i="1" s="1"/>
  <c r="L609" i="1" l="1"/>
  <c r="AD609" i="1"/>
  <c r="Q609" i="1"/>
  <c r="P609" i="1" s="1"/>
  <c r="W610" i="1" s="1"/>
  <c r="AE609" i="1"/>
  <c r="AH609" i="1" s="1"/>
  <c r="AB609" i="1" s="1"/>
  <c r="AC609" i="1" s="1"/>
  <c r="N609" i="1" l="1"/>
  <c r="O609" i="1" s="1"/>
  <c r="G610" i="1" s="1"/>
  <c r="J610" i="1"/>
  <c r="K610" i="1"/>
  <c r="AF610" i="1"/>
  <c r="U609" i="1" l="1"/>
  <c r="V610" i="1" s="1"/>
  <c r="R609" i="1"/>
  <c r="S610" i="1" s="1"/>
  <c r="T610" i="1" s="1"/>
  <c r="AA609" i="1"/>
  <c r="I610" i="1"/>
  <c r="H610" i="1"/>
  <c r="AG610" i="1"/>
  <c r="M610" i="1"/>
  <c r="AD610" i="1" s="1"/>
  <c r="X609" i="1" l="1"/>
  <c r="Z609" i="1" s="1"/>
  <c r="Y610" i="1"/>
  <c r="AE610" i="1" s="1"/>
  <c r="AH610" i="1" s="1"/>
  <c r="AB610" i="1" s="1"/>
  <c r="AC610" i="1" s="1"/>
  <c r="L610" i="1"/>
  <c r="Q610" i="1"/>
  <c r="P610" i="1" l="1"/>
  <c r="W611" i="1" s="1"/>
  <c r="N610" i="1"/>
  <c r="O610" i="1" l="1"/>
  <c r="G611" i="1" s="1"/>
  <c r="AA610" i="1"/>
  <c r="U610" i="1"/>
  <c r="V611" i="1" s="1"/>
  <c r="R610" i="1"/>
  <c r="S611" i="1" s="1"/>
  <c r="T611" i="1" s="1"/>
  <c r="K611" i="1"/>
  <c r="J611" i="1"/>
  <c r="AF611" i="1"/>
  <c r="H611" i="1" l="1"/>
  <c r="I611" i="1"/>
  <c r="Y611" i="1"/>
  <c r="AG611" i="1"/>
  <c r="M611" i="1"/>
  <c r="AD611" i="1" s="1"/>
  <c r="X610" i="1"/>
  <c r="Z610" i="1" s="1"/>
  <c r="AE611" i="1" l="1"/>
  <c r="AH611" i="1" s="1"/>
  <c r="AB611" i="1" s="1"/>
  <c r="AC611" i="1" s="1"/>
  <c r="L611" i="1"/>
  <c r="Q611" i="1"/>
  <c r="P611" i="1" l="1"/>
  <c r="W612" i="1" s="1"/>
  <c r="N611" i="1"/>
  <c r="O611" i="1" l="1"/>
  <c r="G612" i="1" s="1"/>
  <c r="AA611" i="1"/>
  <c r="U611" i="1"/>
  <c r="V612" i="1" s="1"/>
  <c r="R611" i="1"/>
  <c r="S612" i="1" s="1"/>
  <c r="K612" i="1"/>
  <c r="J612" i="1"/>
  <c r="AF612" i="1"/>
  <c r="M612" i="1" l="1"/>
  <c r="I612" i="1"/>
  <c r="H612" i="1"/>
  <c r="Y612" i="1"/>
  <c r="T612" i="1"/>
  <c r="AG612" i="1"/>
  <c r="X611" i="1"/>
  <c r="Z611" i="1" s="1"/>
  <c r="Q612" i="1" l="1"/>
  <c r="P612" i="1" s="1"/>
  <c r="W613" i="1" s="1"/>
  <c r="AD612" i="1"/>
  <c r="L612" i="1"/>
  <c r="AE612" i="1"/>
  <c r="AH612" i="1" s="1"/>
  <c r="AB612" i="1" s="1"/>
  <c r="AC612" i="1" s="1"/>
  <c r="N612" i="1"/>
  <c r="O612" i="1" l="1"/>
  <c r="G613" i="1" s="1"/>
  <c r="AA612" i="1"/>
  <c r="U612" i="1"/>
  <c r="V613" i="1" s="1"/>
  <c r="R612" i="1"/>
  <c r="S613" i="1" s="1"/>
  <c r="T613" i="1" s="1"/>
  <c r="K613" i="1"/>
  <c r="J613" i="1"/>
  <c r="AF613" i="1"/>
  <c r="Y613" i="1" l="1"/>
  <c r="I613" i="1"/>
  <c r="H613" i="1"/>
  <c r="X612" i="1"/>
  <c r="Z612" i="1" s="1"/>
  <c r="AG613" i="1"/>
  <c r="M613" i="1"/>
  <c r="AD613" i="1" s="1"/>
  <c r="AE613" i="1" l="1"/>
  <c r="AH613" i="1" s="1"/>
  <c r="AB613" i="1" s="1"/>
  <c r="AC613" i="1" s="1"/>
  <c r="Q613" i="1"/>
  <c r="L613" i="1"/>
  <c r="P613" i="1" l="1"/>
  <c r="W614" i="1" s="1"/>
  <c r="N613" i="1"/>
  <c r="AA613" i="1" l="1"/>
  <c r="O613" i="1"/>
  <c r="G614" i="1" s="1"/>
  <c r="U613" i="1"/>
  <c r="V614" i="1" s="1"/>
  <c r="R613" i="1"/>
  <c r="S614" i="1" s="1"/>
  <c r="K614" i="1"/>
  <c r="J614" i="1"/>
  <c r="AF614" i="1"/>
  <c r="AG614" i="1" l="1"/>
  <c r="M614" i="1"/>
  <c r="AD614" i="1" s="1"/>
  <c r="X613" i="1"/>
  <c r="Z613" i="1" s="1"/>
  <c r="H614" i="1"/>
  <c r="I614" i="1"/>
  <c r="T614" i="1"/>
  <c r="Y614" i="1"/>
  <c r="AE614" i="1" l="1"/>
  <c r="AH614" i="1" s="1"/>
  <c r="AB614" i="1" s="1"/>
  <c r="AC614" i="1" s="1"/>
  <c r="L614" i="1"/>
  <c r="Q614" i="1"/>
  <c r="P614" i="1" l="1"/>
  <c r="W615" i="1" s="1"/>
  <c r="N614" i="1"/>
  <c r="O614" i="1" l="1"/>
  <c r="G615" i="1" s="1"/>
  <c r="AA614" i="1"/>
  <c r="U614" i="1"/>
  <c r="V615" i="1" s="1"/>
  <c r="R614" i="1"/>
  <c r="S615" i="1" s="1"/>
  <c r="K615" i="1"/>
  <c r="J615" i="1"/>
  <c r="AF615" i="1"/>
  <c r="H615" i="1" l="1"/>
  <c r="I615" i="1"/>
  <c r="AG615" i="1"/>
  <c r="Y615" i="1"/>
  <c r="T615" i="1"/>
  <c r="M615" i="1"/>
  <c r="AD615" i="1" s="1"/>
  <c r="X614" i="1"/>
  <c r="Z614" i="1" s="1"/>
  <c r="Q615" i="1" l="1"/>
  <c r="L615" i="1"/>
  <c r="AE615" i="1"/>
  <c r="AH615" i="1" s="1"/>
  <c r="AB615" i="1" s="1"/>
  <c r="AC615" i="1" s="1"/>
  <c r="P615" i="1" l="1"/>
  <c r="W616" i="1" s="1"/>
  <c r="N615" i="1"/>
  <c r="AA615" i="1" l="1"/>
  <c r="O615" i="1"/>
  <c r="G616" i="1" s="1"/>
  <c r="U615" i="1"/>
  <c r="V616" i="1" s="1"/>
  <c r="R615" i="1"/>
  <c r="S616" i="1" s="1"/>
  <c r="T616" i="1" s="1"/>
  <c r="K616" i="1"/>
  <c r="J616" i="1"/>
  <c r="AF616" i="1"/>
  <c r="Y616" i="1" l="1"/>
  <c r="AG616" i="1"/>
  <c r="M616" i="1"/>
  <c r="AD616" i="1" s="1"/>
  <c r="X615" i="1"/>
  <c r="Z615" i="1" s="1"/>
  <c r="H616" i="1"/>
  <c r="I616" i="1"/>
  <c r="AE616" i="1" l="1"/>
  <c r="AH616" i="1" s="1"/>
  <c r="AB616" i="1" s="1"/>
  <c r="AC616" i="1" s="1"/>
  <c r="L616" i="1"/>
  <c r="Q616" i="1"/>
  <c r="P616" i="1" l="1"/>
  <c r="W617" i="1" s="1"/>
  <c r="N616" i="1"/>
  <c r="O616" i="1" l="1"/>
  <c r="G617" i="1" s="1"/>
  <c r="AA616" i="1"/>
  <c r="U616" i="1"/>
  <c r="V617" i="1" s="1"/>
  <c r="R616" i="1"/>
  <c r="S617" i="1" s="1"/>
  <c r="K617" i="1"/>
  <c r="J617" i="1"/>
  <c r="AF617" i="1"/>
  <c r="M617" i="1" l="1"/>
  <c r="I617" i="1"/>
  <c r="H617" i="1"/>
  <c r="Y617" i="1"/>
  <c r="T617" i="1"/>
  <c r="AG617" i="1"/>
  <c r="X616" i="1"/>
  <c r="Z616" i="1" s="1"/>
  <c r="Q617" i="1" l="1"/>
  <c r="P617" i="1" s="1"/>
  <c r="W618" i="1" s="1"/>
  <c r="AD617" i="1"/>
  <c r="L617" i="1"/>
  <c r="AE617" i="1"/>
  <c r="AH617" i="1" s="1"/>
  <c r="AB617" i="1" s="1"/>
  <c r="AC617" i="1" s="1"/>
  <c r="N617" i="1"/>
  <c r="O617" i="1" l="1"/>
  <c r="G618" i="1" s="1"/>
  <c r="AA617" i="1"/>
  <c r="U617" i="1"/>
  <c r="V618" i="1" s="1"/>
  <c r="R617" i="1"/>
  <c r="S618" i="1" s="1"/>
  <c r="K618" i="1"/>
  <c r="J618" i="1"/>
  <c r="AF618" i="1"/>
  <c r="H618" i="1" l="1"/>
  <c r="I618" i="1"/>
  <c r="AG618" i="1"/>
  <c r="M618" i="1"/>
  <c r="AD618" i="1" s="1"/>
  <c r="X617" i="1"/>
  <c r="Z617" i="1" s="1"/>
  <c r="Y618" i="1"/>
  <c r="T618" i="1"/>
  <c r="AE618" i="1" l="1"/>
  <c r="AH618" i="1" s="1"/>
  <c r="AB618" i="1" s="1"/>
  <c r="AC618" i="1" s="1"/>
  <c r="L618" i="1"/>
  <c r="Q618" i="1"/>
  <c r="P618" i="1" l="1"/>
  <c r="W619" i="1" s="1"/>
  <c r="N618" i="1"/>
  <c r="AA618" i="1" l="1"/>
  <c r="O618" i="1"/>
  <c r="G619" i="1" s="1"/>
  <c r="U618" i="1"/>
  <c r="V619" i="1" s="1"/>
  <c r="R618" i="1"/>
  <c r="S619" i="1" s="1"/>
  <c r="J619" i="1"/>
  <c r="K619" i="1"/>
  <c r="AF619" i="1"/>
  <c r="Y619" i="1" l="1"/>
  <c r="T619" i="1"/>
  <c r="AG619" i="1"/>
  <c r="M619" i="1"/>
  <c r="AD619" i="1" s="1"/>
  <c r="X618" i="1"/>
  <c r="Z618" i="1" s="1"/>
  <c r="I619" i="1"/>
  <c r="H619" i="1"/>
  <c r="L619" i="1" l="1"/>
  <c r="Q619" i="1"/>
  <c r="AE619" i="1"/>
  <c r="AH619" i="1" s="1"/>
  <c r="AB619" i="1" s="1"/>
  <c r="AC619" i="1" s="1"/>
  <c r="P619" i="1" l="1"/>
  <c r="W620" i="1" s="1"/>
  <c r="N619" i="1"/>
  <c r="O619" i="1" l="1"/>
  <c r="G620" i="1" s="1"/>
  <c r="AA619" i="1"/>
  <c r="U619" i="1"/>
  <c r="V620" i="1" s="1"/>
  <c r="R619" i="1"/>
  <c r="S620" i="1" s="1"/>
  <c r="J620" i="1"/>
  <c r="K620" i="1"/>
  <c r="AF620" i="1"/>
  <c r="M620" i="1" l="1"/>
  <c r="I620" i="1"/>
  <c r="H620" i="1"/>
  <c r="X619" i="1"/>
  <c r="Z619" i="1" s="1"/>
  <c r="AG620" i="1"/>
  <c r="Y620" i="1"/>
  <c r="T620" i="1"/>
  <c r="Q620" i="1" l="1"/>
  <c r="P620" i="1" s="1"/>
  <c r="W621" i="1" s="1"/>
  <c r="AD620" i="1"/>
  <c r="L620" i="1"/>
  <c r="N620" i="1"/>
  <c r="AE620" i="1"/>
  <c r="AH620" i="1" s="1"/>
  <c r="AB620" i="1" s="1"/>
  <c r="AC620" i="1" s="1"/>
  <c r="AA620" i="1" l="1"/>
  <c r="O620" i="1"/>
  <c r="G621" i="1" s="1"/>
  <c r="U620" i="1"/>
  <c r="V621" i="1" s="1"/>
  <c r="R620" i="1"/>
  <c r="S621" i="1" s="1"/>
  <c r="K621" i="1"/>
  <c r="J621" i="1"/>
  <c r="AF621" i="1"/>
  <c r="AG621" i="1" l="1"/>
  <c r="X620" i="1"/>
  <c r="Z620" i="1" s="1"/>
  <c r="M621" i="1"/>
  <c r="AD621" i="1" s="1"/>
  <c r="H621" i="1"/>
  <c r="I621" i="1"/>
  <c r="Y621" i="1"/>
  <c r="T621" i="1"/>
  <c r="AE621" i="1" l="1"/>
  <c r="AH621" i="1" s="1"/>
  <c r="AB621" i="1" s="1"/>
  <c r="AC621" i="1" s="1"/>
  <c r="Q621" i="1"/>
  <c r="L621" i="1"/>
  <c r="P621" i="1" l="1"/>
  <c r="W622" i="1" s="1"/>
  <c r="N621" i="1"/>
  <c r="AA621" i="1" l="1"/>
  <c r="O621" i="1"/>
  <c r="G622" i="1" s="1"/>
  <c r="U621" i="1"/>
  <c r="V622" i="1" s="1"/>
  <c r="R621" i="1"/>
  <c r="S622" i="1" s="1"/>
  <c r="K622" i="1"/>
  <c r="J622" i="1"/>
  <c r="AF622" i="1"/>
  <c r="M622" i="1" l="1"/>
  <c r="Y622" i="1"/>
  <c r="T622" i="1"/>
  <c r="AG622" i="1"/>
  <c r="X621" i="1"/>
  <c r="Z621" i="1" s="1"/>
  <c r="I622" i="1"/>
  <c r="H622" i="1"/>
  <c r="Q622" i="1" l="1"/>
  <c r="P622" i="1" s="1"/>
  <c r="W623" i="1" s="1"/>
  <c r="AD622" i="1"/>
  <c r="L622" i="1"/>
  <c r="N622" i="1"/>
  <c r="AE622" i="1"/>
  <c r="AH622" i="1" s="1"/>
  <c r="AB622" i="1" s="1"/>
  <c r="AC622" i="1" s="1"/>
  <c r="AA622" i="1" l="1"/>
  <c r="O622" i="1"/>
  <c r="G623" i="1" s="1"/>
  <c r="U622" i="1"/>
  <c r="V623" i="1" s="1"/>
  <c r="R622" i="1"/>
  <c r="S623" i="1" s="1"/>
  <c r="K623" i="1"/>
  <c r="J623" i="1"/>
  <c r="AF623" i="1"/>
  <c r="AG623" i="1" l="1"/>
  <c r="X622" i="1"/>
  <c r="Z622" i="1" s="1"/>
  <c r="M623" i="1"/>
  <c r="AD623" i="1" s="1"/>
  <c r="H623" i="1"/>
  <c r="I623" i="1"/>
  <c r="Y623" i="1"/>
  <c r="T623" i="1"/>
  <c r="AE623" i="1" l="1"/>
  <c r="AH623" i="1" s="1"/>
  <c r="AB623" i="1" s="1"/>
  <c r="AC623" i="1" s="1"/>
  <c r="Q623" i="1"/>
  <c r="L623" i="1"/>
  <c r="P623" i="1" l="1"/>
  <c r="W624" i="1" s="1"/>
  <c r="N623" i="1"/>
  <c r="J624" i="1" l="1"/>
  <c r="K624" i="1"/>
  <c r="AF624" i="1"/>
  <c r="AA623" i="1"/>
  <c r="O623" i="1"/>
  <c r="G624" i="1" s="1"/>
  <c r="U623" i="1"/>
  <c r="V624" i="1" s="1"/>
  <c r="R623" i="1"/>
  <c r="S624" i="1" s="1"/>
  <c r="T624" i="1" s="1"/>
  <c r="H624" i="1" l="1"/>
  <c r="I624" i="1"/>
  <c r="Y624" i="1"/>
  <c r="AG624" i="1"/>
  <c r="M624" i="1"/>
  <c r="AD624" i="1" s="1"/>
  <c r="X623" i="1"/>
  <c r="Z623" i="1" s="1"/>
  <c r="Q624" i="1" l="1"/>
  <c r="L624" i="1"/>
  <c r="AE624" i="1"/>
  <c r="AH624" i="1" s="1"/>
  <c r="AB624" i="1" s="1"/>
  <c r="AC624" i="1" s="1"/>
  <c r="P624" i="1" l="1"/>
  <c r="W625" i="1" s="1"/>
  <c r="N624" i="1"/>
  <c r="AA624" i="1" l="1"/>
  <c r="O624" i="1"/>
  <c r="G625" i="1" s="1"/>
  <c r="U624" i="1"/>
  <c r="V625" i="1" s="1"/>
  <c r="R624" i="1"/>
  <c r="S625" i="1" s="1"/>
  <c r="J625" i="1"/>
  <c r="K625" i="1"/>
  <c r="AF625" i="1"/>
  <c r="M625" i="1" l="1"/>
  <c r="AD625" i="1" s="1"/>
  <c r="X624" i="1"/>
  <c r="Z624" i="1" s="1"/>
  <c r="AG625" i="1"/>
  <c r="I625" i="1"/>
  <c r="H625" i="1"/>
  <c r="Y625" i="1"/>
  <c r="T625" i="1"/>
  <c r="AE625" i="1" l="1"/>
  <c r="AH625" i="1" s="1"/>
  <c r="AB625" i="1" s="1"/>
  <c r="AC625" i="1" s="1"/>
  <c r="L625" i="1"/>
  <c r="Q625" i="1"/>
  <c r="P625" i="1" l="1"/>
  <c r="W626" i="1" s="1"/>
  <c r="N625" i="1"/>
  <c r="J626" i="1" l="1"/>
  <c r="K626" i="1"/>
  <c r="AF626" i="1"/>
  <c r="AA625" i="1"/>
  <c r="O625" i="1"/>
  <c r="G626" i="1" s="1"/>
  <c r="U625" i="1"/>
  <c r="V626" i="1" s="1"/>
  <c r="R625" i="1"/>
  <c r="S626" i="1" s="1"/>
  <c r="T626" i="1" s="1"/>
  <c r="Y626" i="1" l="1"/>
  <c r="X625" i="1"/>
  <c r="Z625" i="1" s="1"/>
  <c r="H626" i="1"/>
  <c r="I626" i="1"/>
  <c r="M626" i="1"/>
  <c r="AD626" i="1" s="1"/>
  <c r="AG626" i="1"/>
  <c r="AE626" i="1" l="1"/>
  <c r="AH626" i="1" s="1"/>
  <c r="AB626" i="1" s="1"/>
  <c r="AC626" i="1" s="1"/>
  <c r="L626" i="1"/>
  <c r="Q626" i="1"/>
  <c r="P626" i="1" l="1"/>
  <c r="W627" i="1" s="1"/>
  <c r="N626" i="1"/>
  <c r="AA626" i="1" l="1"/>
  <c r="O626" i="1"/>
  <c r="G627" i="1" s="1"/>
  <c r="U626" i="1"/>
  <c r="V627" i="1" s="1"/>
  <c r="R626" i="1"/>
  <c r="S627" i="1" s="1"/>
  <c r="J627" i="1"/>
  <c r="K627" i="1"/>
  <c r="AF627" i="1"/>
  <c r="M627" i="1" l="1"/>
  <c r="AD627" i="1" s="1"/>
  <c r="X626" i="1"/>
  <c r="Z626" i="1" s="1"/>
  <c r="AG627" i="1"/>
  <c r="H627" i="1"/>
  <c r="I627" i="1"/>
  <c r="T627" i="1"/>
  <c r="Y627" i="1"/>
  <c r="AE627" i="1" l="1"/>
  <c r="AH627" i="1" s="1"/>
  <c r="AB627" i="1" s="1"/>
  <c r="AC627" i="1" s="1"/>
  <c r="Q627" i="1"/>
  <c r="L627" i="1"/>
  <c r="P627" i="1" l="1"/>
  <c r="W628" i="1" s="1"/>
  <c r="N627" i="1"/>
  <c r="AA627" i="1" l="1"/>
  <c r="O627" i="1"/>
  <c r="G628" i="1" s="1"/>
  <c r="U627" i="1"/>
  <c r="V628" i="1" s="1"/>
  <c r="R627" i="1"/>
  <c r="S628" i="1" s="1"/>
  <c r="T628" i="1" s="1"/>
  <c r="K628" i="1"/>
  <c r="J628" i="1"/>
  <c r="AF628" i="1"/>
  <c r="Y628" i="1" l="1"/>
  <c r="AG628" i="1"/>
  <c r="M628" i="1"/>
  <c r="AD628" i="1" s="1"/>
  <c r="X627" i="1"/>
  <c r="Z627" i="1" s="1"/>
  <c r="I628" i="1"/>
  <c r="H628" i="1"/>
  <c r="AE628" i="1" l="1"/>
  <c r="AH628" i="1" s="1"/>
  <c r="AB628" i="1" s="1"/>
  <c r="AC628" i="1" s="1"/>
  <c r="L628" i="1"/>
  <c r="Q628" i="1"/>
  <c r="P628" i="1" l="1"/>
  <c r="W629" i="1" s="1"/>
  <c r="N628" i="1"/>
  <c r="AA628" i="1" l="1"/>
  <c r="O628" i="1"/>
  <c r="G629" i="1" s="1"/>
  <c r="U628" i="1"/>
  <c r="V629" i="1" s="1"/>
  <c r="R628" i="1"/>
  <c r="S629" i="1" s="1"/>
  <c r="K629" i="1"/>
  <c r="J629" i="1"/>
  <c r="AF629" i="1"/>
  <c r="AG629" i="1" l="1"/>
  <c r="M629" i="1"/>
  <c r="AD629" i="1" s="1"/>
  <c r="X628" i="1"/>
  <c r="Z628" i="1" s="1"/>
  <c r="H629" i="1"/>
  <c r="I629" i="1"/>
  <c r="T629" i="1"/>
  <c r="Y629" i="1"/>
  <c r="AE629" i="1" l="1"/>
  <c r="AH629" i="1" s="1"/>
  <c r="AB629" i="1" s="1"/>
  <c r="AC629" i="1" s="1"/>
  <c r="L629" i="1"/>
  <c r="Q629" i="1"/>
  <c r="P629" i="1" l="1"/>
  <c r="W630" i="1" s="1"/>
  <c r="N629" i="1"/>
  <c r="O629" i="1" l="1"/>
  <c r="G630" i="1" s="1"/>
  <c r="AA629" i="1"/>
  <c r="U629" i="1"/>
  <c r="V630" i="1" s="1"/>
  <c r="R629" i="1"/>
  <c r="S630" i="1" s="1"/>
  <c r="T630" i="1" s="1"/>
  <c r="J630" i="1"/>
  <c r="K630" i="1"/>
  <c r="AF630" i="1"/>
  <c r="M630" i="1" l="1"/>
  <c r="H630" i="1"/>
  <c r="I630" i="1"/>
  <c r="Y630" i="1"/>
  <c r="AG630" i="1"/>
  <c r="X629" i="1"/>
  <c r="Z629" i="1" s="1"/>
  <c r="Q630" i="1" l="1"/>
  <c r="P630" i="1" s="1"/>
  <c r="W631" i="1" s="1"/>
  <c r="AD630" i="1"/>
  <c r="L630" i="1"/>
  <c r="N630" i="1"/>
  <c r="AE630" i="1"/>
  <c r="AH630" i="1" s="1"/>
  <c r="AB630" i="1" s="1"/>
  <c r="AC630" i="1" s="1"/>
  <c r="J631" i="1" l="1"/>
  <c r="K631" i="1"/>
  <c r="AF631" i="1"/>
  <c r="O630" i="1"/>
  <c r="G631" i="1" s="1"/>
  <c r="AA630" i="1"/>
  <c r="U630" i="1"/>
  <c r="V631" i="1" s="1"/>
  <c r="R630" i="1"/>
  <c r="S631" i="1" s="1"/>
  <c r="I631" i="1" l="1"/>
  <c r="H631" i="1"/>
  <c r="AG631" i="1"/>
  <c r="M631" i="1"/>
  <c r="AD631" i="1" s="1"/>
  <c r="T631" i="1"/>
  <c r="Y631" i="1"/>
  <c r="X630" i="1"/>
  <c r="Z630" i="1" s="1"/>
  <c r="AE631" i="1" l="1"/>
  <c r="AH631" i="1" s="1"/>
  <c r="AB631" i="1" s="1"/>
  <c r="AC631" i="1" s="1"/>
  <c r="Q631" i="1"/>
  <c r="L631" i="1"/>
  <c r="P631" i="1" l="1"/>
  <c r="W632" i="1" s="1"/>
  <c r="N631" i="1"/>
  <c r="O631" i="1" l="1"/>
  <c r="G632" i="1" s="1"/>
  <c r="AA631" i="1"/>
  <c r="U631" i="1"/>
  <c r="V632" i="1" s="1"/>
  <c r="R631" i="1"/>
  <c r="S632" i="1" s="1"/>
  <c r="T632" i="1" s="1"/>
  <c r="J632" i="1"/>
  <c r="K632" i="1"/>
  <c r="AF632" i="1"/>
  <c r="Y632" i="1" l="1"/>
  <c r="M632" i="1"/>
  <c r="H632" i="1"/>
  <c r="I632" i="1"/>
  <c r="AG632" i="1"/>
  <c r="X631" i="1"/>
  <c r="Z631" i="1" s="1"/>
  <c r="AE632" i="1" l="1"/>
  <c r="AH632" i="1" s="1"/>
  <c r="AB632" i="1" s="1"/>
  <c r="AC632" i="1" s="1"/>
  <c r="L632" i="1"/>
  <c r="AD632" i="1"/>
  <c r="Q632" i="1"/>
  <c r="P632" i="1" s="1"/>
  <c r="W633" i="1" s="1"/>
  <c r="N632" i="1" l="1"/>
  <c r="O632" i="1" s="1"/>
  <c r="G633" i="1" s="1"/>
  <c r="K633" i="1"/>
  <c r="J633" i="1"/>
  <c r="AF633" i="1"/>
  <c r="U632" i="1" l="1"/>
  <c r="V633" i="1" s="1"/>
  <c r="R632" i="1"/>
  <c r="S633" i="1" s="1"/>
  <c r="T633" i="1" s="1"/>
  <c r="AA632" i="1"/>
  <c r="AG633" i="1"/>
  <c r="M633" i="1"/>
  <c r="AD633" i="1" s="1"/>
  <c r="H633" i="1"/>
  <c r="I633" i="1"/>
  <c r="Y633" i="1" l="1"/>
  <c r="AE633" i="1" s="1"/>
  <c r="AH633" i="1" s="1"/>
  <c r="AB633" i="1" s="1"/>
  <c r="AC633" i="1" s="1"/>
  <c r="X632" i="1"/>
  <c r="Z632" i="1" s="1"/>
  <c r="Q633" i="1"/>
  <c r="L633" i="1"/>
  <c r="P633" i="1" l="1"/>
  <c r="W634" i="1" s="1"/>
  <c r="N633" i="1"/>
  <c r="O633" i="1" l="1"/>
  <c r="G634" i="1" s="1"/>
  <c r="AA633" i="1"/>
  <c r="U633" i="1"/>
  <c r="V634" i="1" s="1"/>
  <c r="R633" i="1"/>
  <c r="S634" i="1" s="1"/>
  <c r="J634" i="1"/>
  <c r="K634" i="1"/>
  <c r="AF634" i="1"/>
  <c r="M634" i="1" l="1"/>
  <c r="I634" i="1"/>
  <c r="H634" i="1"/>
  <c r="AG634" i="1"/>
  <c r="X633" i="1"/>
  <c r="Z633" i="1" s="1"/>
  <c r="Y634" i="1"/>
  <c r="T634" i="1"/>
  <c r="Q634" i="1" l="1"/>
  <c r="P634" i="1" s="1"/>
  <c r="W635" i="1" s="1"/>
  <c r="AD634" i="1"/>
  <c r="L634" i="1"/>
  <c r="AE634" i="1"/>
  <c r="AH634" i="1" s="1"/>
  <c r="AB634" i="1" s="1"/>
  <c r="AC634" i="1" s="1"/>
  <c r="N634" i="1" l="1"/>
  <c r="AA634" i="1" s="1"/>
  <c r="J635" i="1"/>
  <c r="K635" i="1"/>
  <c r="AF635" i="1"/>
  <c r="U634" i="1" l="1"/>
  <c r="V635" i="1" s="1"/>
  <c r="R634" i="1"/>
  <c r="S635" i="1" s="1"/>
  <c r="O634" i="1"/>
  <c r="G635" i="1" s="1"/>
  <c r="I635" i="1" s="1"/>
  <c r="AG635" i="1"/>
  <c r="M635" i="1"/>
  <c r="AD635" i="1" s="1"/>
  <c r="Y635" i="1" l="1"/>
  <c r="AE635" i="1" s="1"/>
  <c r="AH635" i="1" s="1"/>
  <c r="AB635" i="1" s="1"/>
  <c r="AC635" i="1" s="1"/>
  <c r="T635" i="1"/>
  <c r="X634" i="1"/>
  <c r="Z634" i="1" s="1"/>
  <c r="H635" i="1"/>
  <c r="L635" i="1"/>
  <c r="Q635" i="1"/>
  <c r="P635" i="1" l="1"/>
  <c r="W636" i="1" s="1"/>
  <c r="N635" i="1"/>
  <c r="O635" i="1" l="1"/>
  <c r="G636" i="1" s="1"/>
  <c r="AA635" i="1"/>
  <c r="R635" i="1"/>
  <c r="S636" i="1" s="1"/>
  <c r="J636" i="1"/>
  <c r="K636" i="1"/>
  <c r="AF636" i="1"/>
  <c r="U635" i="1"/>
  <c r="V636" i="1" s="1"/>
  <c r="AG636" i="1" l="1"/>
  <c r="M636" i="1"/>
  <c r="AD636" i="1" s="1"/>
  <c r="X635" i="1"/>
  <c r="Z635" i="1" s="1"/>
  <c r="T636" i="1"/>
  <c r="Y636" i="1"/>
  <c r="H636" i="1"/>
  <c r="I636" i="1"/>
  <c r="AE636" i="1" l="1"/>
  <c r="AH636" i="1" s="1"/>
  <c r="AB636" i="1" s="1"/>
  <c r="AC636" i="1" s="1"/>
  <c r="L636" i="1"/>
  <c r="Q636" i="1"/>
  <c r="P636" i="1" l="1"/>
  <c r="W637" i="1" s="1"/>
  <c r="N636" i="1"/>
  <c r="O636" i="1" l="1"/>
  <c r="G637" i="1" s="1"/>
  <c r="AA636" i="1"/>
  <c r="U636" i="1"/>
  <c r="V637" i="1" s="1"/>
  <c r="R636" i="1"/>
  <c r="S637" i="1" s="1"/>
  <c r="J637" i="1"/>
  <c r="K637" i="1"/>
  <c r="AF637" i="1"/>
  <c r="I637" i="1" l="1"/>
  <c r="H637" i="1"/>
  <c r="AG637" i="1"/>
  <c r="M637" i="1"/>
  <c r="AD637" i="1" s="1"/>
  <c r="X636" i="1"/>
  <c r="Z636" i="1" s="1"/>
  <c r="Y637" i="1"/>
  <c r="T637" i="1"/>
  <c r="AE637" i="1" l="1"/>
  <c r="AH637" i="1" s="1"/>
  <c r="AB637" i="1" s="1"/>
  <c r="AC637" i="1" s="1"/>
  <c r="L637" i="1"/>
  <c r="Q637" i="1"/>
  <c r="P637" i="1" l="1"/>
  <c r="W638" i="1" s="1"/>
  <c r="N637" i="1"/>
  <c r="AA637" i="1" l="1"/>
  <c r="O637" i="1"/>
  <c r="G638" i="1" s="1"/>
  <c r="U637" i="1"/>
  <c r="V638" i="1" s="1"/>
  <c r="R637" i="1"/>
  <c r="S638" i="1" s="1"/>
  <c r="K638" i="1"/>
  <c r="J638" i="1"/>
  <c r="AF638" i="1"/>
  <c r="M638" i="1" l="1"/>
  <c r="I638" i="1"/>
  <c r="H638" i="1"/>
  <c r="AG638" i="1"/>
  <c r="X637" i="1"/>
  <c r="Z637" i="1" s="1"/>
  <c r="Y638" i="1"/>
  <c r="T638" i="1"/>
  <c r="L638" i="1" l="1"/>
  <c r="AD638" i="1"/>
  <c r="Q638" i="1"/>
  <c r="P638" i="1" s="1"/>
  <c r="W639" i="1" s="1"/>
  <c r="N638" i="1"/>
  <c r="AE638" i="1"/>
  <c r="AH638" i="1" s="1"/>
  <c r="AB638" i="1" s="1"/>
  <c r="AC638" i="1" s="1"/>
  <c r="J639" i="1" l="1"/>
  <c r="K639" i="1"/>
  <c r="AF639" i="1"/>
  <c r="AA638" i="1"/>
  <c r="O638" i="1"/>
  <c r="G639" i="1" s="1"/>
  <c r="U638" i="1"/>
  <c r="V639" i="1" s="1"/>
  <c r="R638" i="1"/>
  <c r="S639" i="1" s="1"/>
  <c r="H639" i="1" l="1"/>
  <c r="I639" i="1"/>
  <c r="M639" i="1"/>
  <c r="AD639" i="1" s="1"/>
  <c r="Y639" i="1"/>
  <c r="T639" i="1"/>
  <c r="AG639" i="1"/>
  <c r="X638" i="1"/>
  <c r="Z638" i="1" s="1"/>
  <c r="Q639" i="1" l="1"/>
  <c r="L639" i="1"/>
  <c r="AE639" i="1"/>
  <c r="AH639" i="1" s="1"/>
  <c r="AB639" i="1" s="1"/>
  <c r="AC639" i="1" s="1"/>
  <c r="P639" i="1" l="1"/>
  <c r="W640" i="1" s="1"/>
  <c r="N639" i="1"/>
  <c r="U639" i="1" s="1"/>
  <c r="V640" i="1" s="1"/>
  <c r="AA639" i="1" l="1"/>
  <c r="O639" i="1"/>
  <c r="G640" i="1" s="1"/>
  <c r="R639" i="1"/>
  <c r="S640" i="1" s="1"/>
  <c r="K640" i="1"/>
  <c r="J640" i="1"/>
  <c r="AF640" i="1"/>
  <c r="M640" i="1" l="1"/>
  <c r="AD640" i="1" s="1"/>
  <c r="H640" i="1"/>
  <c r="I640" i="1"/>
  <c r="T640" i="1"/>
  <c r="Y640" i="1"/>
  <c r="X639" i="1"/>
  <c r="Z639" i="1" s="1"/>
  <c r="AG640" i="1"/>
  <c r="Q640" i="1" l="1"/>
  <c r="P640" i="1" s="1"/>
  <c r="W641" i="1" s="1"/>
  <c r="L640" i="1"/>
  <c r="AE640" i="1"/>
  <c r="AH640" i="1" s="1"/>
  <c r="AB640" i="1" s="1"/>
  <c r="AC640" i="1" s="1"/>
  <c r="N640" i="1"/>
  <c r="K641" i="1" l="1"/>
  <c r="J641" i="1"/>
  <c r="AF641" i="1"/>
  <c r="AA640" i="1"/>
  <c r="O640" i="1"/>
  <c r="G641" i="1" s="1"/>
  <c r="U640" i="1"/>
  <c r="V641" i="1" s="1"/>
  <c r="R640" i="1"/>
  <c r="S641" i="1" s="1"/>
  <c r="T641" i="1" s="1"/>
  <c r="I641" i="1" l="1"/>
  <c r="H641" i="1"/>
  <c r="Y641" i="1"/>
  <c r="AG641" i="1"/>
  <c r="X640" i="1"/>
  <c r="Z640" i="1" s="1"/>
  <c r="M641" i="1"/>
  <c r="AD641" i="1" s="1"/>
  <c r="AE641" i="1" l="1"/>
  <c r="AH641" i="1" s="1"/>
  <c r="AB641" i="1" s="1"/>
  <c r="AC641" i="1" s="1"/>
  <c r="L641" i="1"/>
  <c r="Q641" i="1"/>
  <c r="P641" i="1" l="1"/>
  <c r="W642" i="1" s="1"/>
  <c r="N641" i="1"/>
  <c r="O641" i="1" l="1"/>
  <c r="AA641" i="1"/>
  <c r="U641" i="1"/>
  <c r="V642" i="1" s="1"/>
  <c r="R641" i="1"/>
  <c r="S642" i="1" s="1"/>
  <c r="G642" i="1"/>
  <c r="J642" i="1"/>
  <c r="K642" i="1"/>
  <c r="AF642" i="1"/>
  <c r="H642" i="1" l="1"/>
  <c r="I642" i="1"/>
  <c r="AG642" i="1"/>
  <c r="M642" i="1"/>
  <c r="AD642" i="1" s="1"/>
  <c r="X641" i="1"/>
  <c r="Z641" i="1" s="1"/>
  <c r="Y642" i="1"/>
  <c r="T642" i="1"/>
  <c r="AE642" i="1" l="1"/>
  <c r="AH642" i="1" s="1"/>
  <c r="AB642" i="1" s="1"/>
  <c r="AC642" i="1" s="1"/>
  <c r="Q642" i="1"/>
  <c r="L642" i="1"/>
  <c r="P642" i="1" l="1"/>
  <c r="W643" i="1" s="1"/>
  <c r="N642" i="1"/>
  <c r="AA642" i="1" l="1"/>
  <c r="O642" i="1"/>
  <c r="G643" i="1" s="1"/>
  <c r="U642" i="1"/>
  <c r="V643" i="1" s="1"/>
  <c r="R642" i="1"/>
  <c r="S643" i="1" s="1"/>
  <c r="J643" i="1"/>
  <c r="K643" i="1"/>
  <c r="AF643" i="1"/>
  <c r="AG643" i="1" l="1"/>
  <c r="M643" i="1"/>
  <c r="AD643" i="1" s="1"/>
  <c r="H643" i="1"/>
  <c r="I643" i="1"/>
  <c r="X642" i="1"/>
  <c r="Z642" i="1" s="1"/>
  <c r="Y643" i="1"/>
  <c r="T643" i="1"/>
  <c r="AE643" i="1" l="1"/>
  <c r="AH643" i="1" s="1"/>
  <c r="AB643" i="1" s="1"/>
  <c r="AC643" i="1" s="1"/>
  <c r="Q643" i="1"/>
  <c r="L643" i="1"/>
  <c r="P643" i="1" l="1"/>
  <c r="W644" i="1" s="1"/>
  <c r="N643" i="1"/>
  <c r="AA643" i="1" l="1"/>
  <c r="O643" i="1"/>
  <c r="G644" i="1" s="1"/>
  <c r="U643" i="1"/>
  <c r="V644" i="1" s="1"/>
  <c r="R643" i="1"/>
  <c r="S644" i="1" s="1"/>
  <c r="K644" i="1"/>
  <c r="J644" i="1"/>
  <c r="AF644" i="1"/>
  <c r="M644" i="1" l="1"/>
  <c r="AD644" i="1" s="1"/>
  <c r="X643" i="1"/>
  <c r="Z643" i="1" s="1"/>
  <c r="AG644" i="1"/>
  <c r="I644" i="1"/>
  <c r="H644" i="1"/>
  <c r="Y644" i="1"/>
  <c r="T644" i="1"/>
  <c r="AE644" i="1" l="1"/>
  <c r="AH644" i="1" s="1"/>
  <c r="AB644" i="1" s="1"/>
  <c r="AC644" i="1" s="1"/>
  <c r="Q644" i="1"/>
  <c r="L644" i="1"/>
  <c r="P644" i="1" l="1"/>
  <c r="W645" i="1" s="1"/>
  <c r="N644" i="1"/>
  <c r="K645" i="1" l="1"/>
  <c r="J645" i="1"/>
  <c r="AF645" i="1"/>
  <c r="AA644" i="1"/>
  <c r="O644" i="1"/>
  <c r="G645" i="1" s="1"/>
  <c r="U644" i="1"/>
  <c r="V645" i="1" s="1"/>
  <c r="R644" i="1"/>
  <c r="S645" i="1" s="1"/>
  <c r="X644" i="1" l="1"/>
  <c r="Z644" i="1" s="1"/>
  <c r="M645" i="1"/>
  <c r="H645" i="1"/>
  <c r="I645" i="1"/>
  <c r="Y645" i="1"/>
  <c r="T645" i="1"/>
  <c r="AG645" i="1"/>
  <c r="Q645" i="1" l="1"/>
  <c r="P645" i="1" s="1"/>
  <c r="W646" i="1" s="1"/>
  <c r="AD645" i="1"/>
  <c r="L645" i="1"/>
  <c r="AE645" i="1"/>
  <c r="AH645" i="1" s="1"/>
  <c r="AB645" i="1" s="1"/>
  <c r="AC645" i="1" s="1"/>
  <c r="N645" i="1"/>
  <c r="O645" i="1" l="1"/>
  <c r="AA645" i="1"/>
  <c r="U645" i="1"/>
  <c r="V646" i="1" s="1"/>
  <c r="R645" i="1"/>
  <c r="S646" i="1" s="1"/>
  <c r="T646" i="1" s="1"/>
  <c r="G646" i="1"/>
  <c r="K646" i="1"/>
  <c r="J646" i="1"/>
  <c r="AF646" i="1"/>
  <c r="M646" i="1" l="1"/>
  <c r="Y646" i="1"/>
  <c r="AG646" i="1"/>
  <c r="X645" i="1"/>
  <c r="Z645" i="1" s="1"/>
  <c r="H646" i="1"/>
  <c r="I646" i="1"/>
  <c r="Q646" i="1" l="1"/>
  <c r="P646" i="1" s="1"/>
  <c r="W647" i="1" s="1"/>
  <c r="AD646" i="1"/>
  <c r="AE646" i="1"/>
  <c r="AH646" i="1" s="1"/>
  <c r="AB646" i="1" s="1"/>
  <c r="AC646" i="1" s="1"/>
  <c r="L646" i="1"/>
  <c r="N646" i="1"/>
  <c r="AA646" i="1" l="1"/>
  <c r="O646" i="1"/>
  <c r="G647" i="1" s="1"/>
  <c r="U646" i="1"/>
  <c r="V647" i="1" s="1"/>
  <c r="R646" i="1"/>
  <c r="S647" i="1" s="1"/>
  <c r="J647" i="1"/>
  <c r="K647" i="1"/>
  <c r="AF647" i="1"/>
  <c r="M647" i="1" l="1"/>
  <c r="X646" i="1"/>
  <c r="Z646" i="1" s="1"/>
  <c r="AG647" i="1"/>
  <c r="I647" i="1"/>
  <c r="H647" i="1"/>
  <c r="Y647" i="1"/>
  <c r="T647" i="1"/>
  <c r="L647" i="1" l="1"/>
  <c r="AD647" i="1"/>
  <c r="Q647" i="1"/>
  <c r="P647" i="1" s="1"/>
  <c r="W648" i="1" s="1"/>
  <c r="AE647" i="1"/>
  <c r="AH647" i="1" s="1"/>
  <c r="AB647" i="1" s="1"/>
  <c r="AC647" i="1" s="1"/>
  <c r="N647" i="1" l="1"/>
  <c r="U647" i="1" s="1"/>
  <c r="V648" i="1" s="1"/>
  <c r="J648" i="1"/>
  <c r="K648" i="1"/>
  <c r="AF648" i="1"/>
  <c r="O647" i="1" l="1"/>
  <c r="G648" i="1" s="1"/>
  <c r="H648" i="1" s="1"/>
  <c r="AA647" i="1"/>
  <c r="R647" i="1"/>
  <c r="S648" i="1" s="1"/>
  <c r="T648" i="1" s="1"/>
  <c r="M648" i="1"/>
  <c r="AG648" i="1"/>
  <c r="I648" i="1" l="1"/>
  <c r="Y648" i="1"/>
  <c r="AE648" i="1" s="1"/>
  <c r="AH648" i="1" s="1"/>
  <c r="AB648" i="1" s="1"/>
  <c r="AC648" i="1" s="1"/>
  <c r="X647" i="1"/>
  <c r="Z647" i="1" s="1"/>
  <c r="Q648" i="1"/>
  <c r="P648" i="1" s="1"/>
  <c r="W649" i="1" s="1"/>
  <c r="AD648" i="1"/>
  <c r="L648" i="1"/>
  <c r="N648" i="1"/>
  <c r="O648" i="1" l="1"/>
  <c r="G649" i="1" s="1"/>
  <c r="AA648" i="1"/>
  <c r="U648" i="1"/>
  <c r="V649" i="1" s="1"/>
  <c r="R648" i="1"/>
  <c r="S649" i="1" s="1"/>
  <c r="K649" i="1"/>
  <c r="J649" i="1"/>
  <c r="AF649" i="1"/>
  <c r="AG649" i="1" l="1"/>
  <c r="X648" i="1"/>
  <c r="Z648" i="1" s="1"/>
  <c r="M649" i="1"/>
  <c r="AD649" i="1" s="1"/>
  <c r="Y649" i="1"/>
  <c r="T649" i="1"/>
  <c r="H649" i="1"/>
  <c r="I649" i="1"/>
  <c r="AE649" i="1" l="1"/>
  <c r="AH649" i="1" s="1"/>
  <c r="AB649" i="1" s="1"/>
  <c r="AC649" i="1" s="1"/>
  <c r="Q649" i="1"/>
  <c r="L649" i="1"/>
  <c r="P649" i="1" l="1"/>
  <c r="W650" i="1" s="1"/>
  <c r="N649" i="1"/>
  <c r="AA649" i="1" l="1"/>
  <c r="O649" i="1"/>
  <c r="G650" i="1" s="1"/>
  <c r="U649" i="1"/>
  <c r="V650" i="1" s="1"/>
  <c r="R649" i="1"/>
  <c r="S650" i="1" s="1"/>
  <c r="T650" i="1" s="1"/>
  <c r="K650" i="1"/>
  <c r="J650" i="1"/>
  <c r="AF650" i="1"/>
  <c r="Y650" i="1" l="1"/>
  <c r="AG650" i="1"/>
  <c r="M650" i="1"/>
  <c r="AD650" i="1" s="1"/>
  <c r="X649" i="1"/>
  <c r="Z649" i="1" s="1"/>
  <c r="I650" i="1"/>
  <c r="H650" i="1"/>
  <c r="AE650" i="1" l="1"/>
  <c r="AH650" i="1" s="1"/>
  <c r="AB650" i="1" s="1"/>
  <c r="AC650" i="1" s="1"/>
  <c r="L650" i="1"/>
  <c r="Q650" i="1"/>
  <c r="P650" i="1" l="1"/>
  <c r="W651" i="1" s="1"/>
  <c r="N650" i="1"/>
  <c r="O650" i="1" l="1"/>
  <c r="G651" i="1" s="1"/>
  <c r="AA650" i="1"/>
  <c r="U650" i="1"/>
  <c r="V651" i="1" s="1"/>
  <c r="R650" i="1"/>
  <c r="S651" i="1" s="1"/>
  <c r="J651" i="1"/>
  <c r="K651" i="1"/>
  <c r="AF651" i="1"/>
  <c r="M651" i="1" l="1"/>
  <c r="AG651" i="1"/>
  <c r="X650" i="1"/>
  <c r="Z650" i="1" s="1"/>
  <c r="I651" i="1"/>
  <c r="H651" i="1"/>
  <c r="T651" i="1"/>
  <c r="Y651" i="1"/>
  <c r="Q651" i="1" l="1"/>
  <c r="P651" i="1" s="1"/>
  <c r="W652" i="1" s="1"/>
  <c r="AD651" i="1"/>
  <c r="L651" i="1"/>
  <c r="AE651" i="1"/>
  <c r="AH651" i="1" s="1"/>
  <c r="AB651" i="1" s="1"/>
  <c r="AC651" i="1" s="1"/>
  <c r="N651" i="1"/>
  <c r="K652" i="1" l="1"/>
  <c r="J652" i="1"/>
  <c r="AF652" i="1"/>
  <c r="AA651" i="1"/>
  <c r="O651" i="1"/>
  <c r="G652" i="1" s="1"/>
  <c r="U651" i="1"/>
  <c r="V652" i="1" s="1"/>
  <c r="R651" i="1"/>
  <c r="S652" i="1" s="1"/>
  <c r="T652" i="1" s="1"/>
  <c r="H652" i="1" l="1"/>
  <c r="I652" i="1"/>
  <c r="Y652" i="1"/>
  <c r="AG652" i="1"/>
  <c r="X651" i="1"/>
  <c r="Z651" i="1" s="1"/>
  <c r="M652" i="1"/>
  <c r="AD652" i="1" s="1"/>
  <c r="AE652" i="1" l="1"/>
  <c r="AH652" i="1" s="1"/>
  <c r="AB652" i="1" s="1"/>
  <c r="AC652" i="1" s="1"/>
  <c r="Q652" i="1"/>
  <c r="L652" i="1"/>
  <c r="P652" i="1" l="1"/>
  <c r="W653" i="1" s="1"/>
  <c r="N652" i="1"/>
  <c r="O652" i="1" l="1"/>
  <c r="G653" i="1" s="1"/>
  <c r="AA652" i="1"/>
  <c r="U652" i="1"/>
  <c r="V653" i="1" s="1"/>
  <c r="R652" i="1"/>
  <c r="S653" i="1" s="1"/>
  <c r="J653" i="1"/>
  <c r="K653" i="1"/>
  <c r="AF653" i="1"/>
  <c r="M653" i="1" l="1"/>
  <c r="H653" i="1"/>
  <c r="I653" i="1"/>
  <c r="AG653" i="1"/>
  <c r="X652" i="1"/>
  <c r="Z652" i="1" s="1"/>
  <c r="T653" i="1"/>
  <c r="Y653" i="1"/>
  <c r="L653" i="1" l="1"/>
  <c r="AD653" i="1"/>
  <c r="Q653" i="1"/>
  <c r="P653" i="1" s="1"/>
  <c r="W654" i="1" s="1"/>
  <c r="AE653" i="1"/>
  <c r="AH653" i="1" s="1"/>
  <c r="AB653" i="1" s="1"/>
  <c r="AC653" i="1" s="1"/>
  <c r="N653" i="1"/>
  <c r="AA653" i="1" l="1"/>
  <c r="O653" i="1"/>
  <c r="G654" i="1" s="1"/>
  <c r="U653" i="1"/>
  <c r="V654" i="1" s="1"/>
  <c r="R653" i="1"/>
  <c r="S654" i="1" s="1"/>
  <c r="J654" i="1"/>
  <c r="K654" i="1"/>
  <c r="AF654" i="1"/>
  <c r="I654" i="1" l="1"/>
  <c r="H654" i="1"/>
  <c r="AG654" i="1"/>
  <c r="M654" i="1"/>
  <c r="AD654" i="1" s="1"/>
  <c r="X653" i="1"/>
  <c r="Z653" i="1" s="1"/>
  <c r="Y654" i="1"/>
  <c r="T654" i="1"/>
  <c r="AE654" i="1" l="1"/>
  <c r="AH654" i="1" s="1"/>
  <c r="AB654" i="1" s="1"/>
  <c r="AC654" i="1" s="1"/>
  <c r="L654" i="1"/>
  <c r="Q654" i="1"/>
  <c r="P654" i="1" l="1"/>
  <c r="W655" i="1" s="1"/>
  <c r="N654" i="1"/>
  <c r="AA654" i="1" l="1"/>
  <c r="O654" i="1"/>
  <c r="G655" i="1" s="1"/>
  <c r="U654" i="1"/>
  <c r="V655" i="1" s="1"/>
  <c r="R654" i="1"/>
  <c r="S655" i="1" s="1"/>
  <c r="T655" i="1" s="1"/>
  <c r="K655" i="1"/>
  <c r="J655" i="1"/>
  <c r="AF655" i="1"/>
  <c r="Y655" i="1" l="1"/>
  <c r="AG655" i="1"/>
  <c r="M655" i="1"/>
  <c r="AD655" i="1" s="1"/>
  <c r="X654" i="1"/>
  <c r="Z654" i="1" s="1"/>
  <c r="H655" i="1"/>
  <c r="I655" i="1"/>
  <c r="AE655" i="1" l="1"/>
  <c r="AH655" i="1" s="1"/>
  <c r="AB655" i="1" s="1"/>
  <c r="AC655" i="1" s="1"/>
  <c r="L655" i="1"/>
  <c r="Q655" i="1"/>
  <c r="P655" i="1" l="1"/>
  <c r="W656" i="1" s="1"/>
  <c r="N655" i="1"/>
  <c r="AA655" i="1" l="1"/>
  <c r="O655" i="1"/>
  <c r="G656" i="1" s="1"/>
  <c r="U655" i="1"/>
  <c r="V656" i="1" s="1"/>
  <c r="R655" i="1"/>
  <c r="S656" i="1" s="1"/>
  <c r="J656" i="1"/>
  <c r="K656" i="1"/>
  <c r="AF656" i="1"/>
  <c r="M656" i="1" l="1"/>
  <c r="X655" i="1"/>
  <c r="Z655" i="1" s="1"/>
  <c r="H656" i="1"/>
  <c r="I656" i="1"/>
  <c r="AG656" i="1"/>
  <c r="T656" i="1"/>
  <c r="Y656" i="1"/>
  <c r="Q656" i="1" l="1"/>
  <c r="P656" i="1" s="1"/>
  <c r="W657" i="1" s="1"/>
  <c r="AD656" i="1"/>
  <c r="AE656" i="1"/>
  <c r="AH656" i="1" s="1"/>
  <c r="AB656" i="1" s="1"/>
  <c r="AC656" i="1" s="1"/>
  <c r="L656" i="1"/>
  <c r="N656" i="1"/>
  <c r="AA656" i="1" l="1"/>
  <c r="O656" i="1"/>
  <c r="G657" i="1" s="1"/>
  <c r="U656" i="1"/>
  <c r="V657" i="1" s="1"/>
  <c r="R656" i="1"/>
  <c r="S657" i="1" s="1"/>
  <c r="J657" i="1"/>
  <c r="K657" i="1"/>
  <c r="AF657" i="1"/>
  <c r="M657" i="1" l="1"/>
  <c r="X656" i="1"/>
  <c r="Z656" i="1" s="1"/>
  <c r="I657" i="1"/>
  <c r="H657" i="1"/>
  <c r="Y657" i="1"/>
  <c r="T657" i="1"/>
  <c r="AG657" i="1"/>
  <c r="L657" i="1" l="1"/>
  <c r="AD657" i="1"/>
  <c r="Q657" i="1"/>
  <c r="P657" i="1" s="1"/>
  <c r="W658" i="1" s="1"/>
  <c r="N657" i="1"/>
  <c r="AE657" i="1"/>
  <c r="AH657" i="1" s="1"/>
  <c r="AB657" i="1" s="1"/>
  <c r="AC657" i="1" s="1"/>
  <c r="O657" i="1" l="1"/>
  <c r="G658" i="1" s="1"/>
  <c r="AA657" i="1"/>
  <c r="U657" i="1"/>
  <c r="V658" i="1" s="1"/>
  <c r="R657" i="1"/>
  <c r="S658" i="1" s="1"/>
  <c r="K658" i="1"/>
  <c r="J658" i="1"/>
  <c r="AF658" i="1"/>
  <c r="AG658" i="1" l="1"/>
  <c r="X657" i="1"/>
  <c r="Z657" i="1" s="1"/>
  <c r="M658" i="1"/>
  <c r="AD658" i="1" s="1"/>
  <c r="Y658" i="1"/>
  <c r="T658" i="1"/>
  <c r="H658" i="1"/>
  <c r="I658" i="1"/>
  <c r="AE658" i="1" l="1"/>
  <c r="AH658" i="1" s="1"/>
  <c r="AB658" i="1" s="1"/>
  <c r="AC658" i="1" s="1"/>
  <c r="Q658" i="1"/>
  <c r="L658" i="1"/>
  <c r="P658" i="1" l="1"/>
  <c r="W659" i="1" s="1"/>
  <c r="N658" i="1"/>
  <c r="O658" i="1" l="1"/>
  <c r="AA658" i="1"/>
  <c r="U658" i="1"/>
  <c r="V659" i="1" s="1"/>
  <c r="R658" i="1"/>
  <c r="S659" i="1" s="1"/>
  <c r="T659" i="1" s="1"/>
  <c r="G659" i="1"/>
  <c r="K659" i="1"/>
  <c r="J659" i="1"/>
  <c r="AF659" i="1"/>
  <c r="Y659" i="1" l="1"/>
  <c r="AG659" i="1"/>
  <c r="M659" i="1"/>
  <c r="AD659" i="1" s="1"/>
  <c r="X658" i="1"/>
  <c r="Z658" i="1" s="1"/>
  <c r="H659" i="1"/>
  <c r="I659" i="1"/>
  <c r="AE659" i="1" l="1"/>
  <c r="AH659" i="1" s="1"/>
  <c r="AB659" i="1" s="1"/>
  <c r="AC659" i="1" s="1"/>
  <c r="L659" i="1"/>
  <c r="Q659" i="1"/>
  <c r="P659" i="1" l="1"/>
  <c r="W660" i="1" s="1"/>
  <c r="N659" i="1"/>
  <c r="O659" i="1" l="1"/>
  <c r="G660" i="1" s="1"/>
  <c r="AA659" i="1"/>
  <c r="U659" i="1"/>
  <c r="V660" i="1" s="1"/>
  <c r="R659" i="1"/>
  <c r="S660" i="1" s="1"/>
  <c r="K660" i="1"/>
  <c r="J660" i="1"/>
  <c r="AF660" i="1"/>
  <c r="I660" i="1" l="1"/>
  <c r="H660" i="1"/>
  <c r="M660" i="1"/>
  <c r="AD660" i="1" s="1"/>
  <c r="X659" i="1"/>
  <c r="Z659" i="1" s="1"/>
  <c r="AG660" i="1"/>
  <c r="Y660" i="1"/>
  <c r="T660" i="1"/>
  <c r="AE660" i="1" l="1"/>
  <c r="AH660" i="1" s="1"/>
  <c r="AB660" i="1" s="1"/>
  <c r="AC660" i="1" s="1"/>
  <c r="L660" i="1"/>
  <c r="Q660" i="1"/>
  <c r="P660" i="1" l="1"/>
  <c r="W661" i="1" s="1"/>
  <c r="N660" i="1"/>
  <c r="O660" i="1" l="1"/>
  <c r="G661" i="1" s="1"/>
  <c r="AA660" i="1"/>
  <c r="U660" i="1"/>
  <c r="V661" i="1" s="1"/>
  <c r="R660" i="1"/>
  <c r="S661" i="1" s="1"/>
  <c r="J661" i="1"/>
  <c r="K661" i="1"/>
  <c r="AF661" i="1"/>
  <c r="M661" i="1" l="1"/>
  <c r="H661" i="1"/>
  <c r="I661" i="1"/>
  <c r="AG661" i="1"/>
  <c r="X660" i="1"/>
  <c r="Z660" i="1" s="1"/>
  <c r="Y661" i="1"/>
  <c r="T661" i="1"/>
  <c r="L661" i="1" l="1"/>
  <c r="AD661" i="1"/>
  <c r="Q661" i="1"/>
  <c r="P661" i="1" s="1"/>
  <c r="W662" i="1" s="1"/>
  <c r="N661" i="1"/>
  <c r="AE661" i="1"/>
  <c r="AH661" i="1" s="1"/>
  <c r="AB661" i="1" s="1"/>
  <c r="AC661" i="1" s="1"/>
  <c r="AA661" i="1" l="1"/>
  <c r="O661" i="1"/>
  <c r="G662" i="1" s="1"/>
  <c r="U661" i="1"/>
  <c r="V662" i="1" s="1"/>
  <c r="R661" i="1"/>
  <c r="S662" i="1" s="1"/>
  <c r="T662" i="1" s="1"/>
  <c r="J662" i="1"/>
  <c r="K662" i="1"/>
  <c r="AF662" i="1"/>
  <c r="Y662" i="1" l="1"/>
  <c r="M662" i="1"/>
  <c r="X661" i="1"/>
  <c r="Z661" i="1" s="1"/>
  <c r="AG662" i="1"/>
  <c r="H662" i="1"/>
  <c r="I662" i="1"/>
  <c r="Q662" i="1" l="1"/>
  <c r="P662" i="1" s="1"/>
  <c r="W663" i="1" s="1"/>
  <c r="AD662" i="1"/>
  <c r="L662" i="1"/>
  <c r="AE662" i="1"/>
  <c r="AH662" i="1" s="1"/>
  <c r="AB662" i="1" s="1"/>
  <c r="AC662" i="1" s="1"/>
  <c r="N662" i="1"/>
  <c r="O662" i="1" l="1"/>
  <c r="G663" i="1" s="1"/>
  <c r="AA662" i="1"/>
  <c r="U662" i="1"/>
  <c r="V663" i="1" s="1"/>
  <c r="R662" i="1"/>
  <c r="S663" i="1" s="1"/>
  <c r="J663" i="1"/>
  <c r="K663" i="1"/>
  <c r="AF663" i="1"/>
  <c r="I663" i="1" l="1"/>
  <c r="H663" i="1"/>
  <c r="AG663" i="1"/>
  <c r="M663" i="1"/>
  <c r="AD663" i="1" s="1"/>
  <c r="X662" i="1"/>
  <c r="Z662" i="1" s="1"/>
  <c r="Y663" i="1"/>
  <c r="T663" i="1"/>
  <c r="AE663" i="1" l="1"/>
  <c r="AH663" i="1" s="1"/>
  <c r="AB663" i="1" s="1"/>
  <c r="AC663" i="1" s="1"/>
  <c r="L663" i="1"/>
  <c r="Q663" i="1"/>
  <c r="P663" i="1" l="1"/>
  <c r="W664" i="1" s="1"/>
  <c r="N663" i="1"/>
  <c r="AA663" i="1" l="1"/>
  <c r="O663" i="1"/>
  <c r="G664" i="1" s="1"/>
  <c r="U663" i="1"/>
  <c r="V664" i="1" s="1"/>
  <c r="R663" i="1"/>
  <c r="S664" i="1" s="1"/>
  <c r="T664" i="1" s="1"/>
  <c r="K664" i="1"/>
  <c r="J664" i="1"/>
  <c r="AF664" i="1"/>
  <c r="Y664" i="1" l="1"/>
  <c r="AG664" i="1"/>
  <c r="M664" i="1"/>
  <c r="AD664" i="1" s="1"/>
  <c r="X663" i="1"/>
  <c r="Z663" i="1" s="1"/>
  <c r="I664" i="1"/>
  <c r="H664" i="1"/>
  <c r="AE664" i="1" l="1"/>
  <c r="AH664" i="1" s="1"/>
  <c r="AB664" i="1" s="1"/>
  <c r="AC664" i="1" s="1"/>
  <c r="L664" i="1"/>
  <c r="Q664" i="1"/>
  <c r="P664" i="1" l="1"/>
  <c r="W665" i="1" s="1"/>
  <c r="N664" i="1"/>
  <c r="O664" i="1" l="1"/>
  <c r="AA664" i="1"/>
  <c r="U664" i="1"/>
  <c r="V665" i="1" s="1"/>
  <c r="R664" i="1"/>
  <c r="S665" i="1" s="1"/>
  <c r="G665" i="1"/>
  <c r="K665" i="1"/>
  <c r="J665" i="1"/>
  <c r="AF665" i="1"/>
  <c r="M665" i="1" l="1"/>
  <c r="AD665" i="1" s="1"/>
  <c r="X664" i="1"/>
  <c r="Z664" i="1" s="1"/>
  <c r="AG665" i="1"/>
  <c r="H665" i="1"/>
  <c r="I665" i="1"/>
  <c r="T665" i="1"/>
  <c r="Y665" i="1"/>
  <c r="AE665" i="1" l="1"/>
  <c r="AH665" i="1" s="1"/>
  <c r="AB665" i="1" s="1"/>
  <c r="AC665" i="1" s="1"/>
  <c r="L665" i="1"/>
  <c r="Q665" i="1"/>
  <c r="P665" i="1" l="1"/>
  <c r="W666" i="1" s="1"/>
  <c r="N665" i="1"/>
  <c r="AA665" i="1" l="1"/>
  <c r="O665" i="1"/>
  <c r="G666" i="1" s="1"/>
  <c r="U665" i="1"/>
  <c r="V666" i="1" s="1"/>
  <c r="R665" i="1"/>
  <c r="S666" i="1" s="1"/>
  <c r="K666" i="1"/>
  <c r="J666" i="1"/>
  <c r="AF666" i="1"/>
  <c r="M666" i="1" l="1"/>
  <c r="AD666" i="1" s="1"/>
  <c r="X665" i="1"/>
  <c r="Z665" i="1" s="1"/>
  <c r="AG666" i="1"/>
  <c r="H666" i="1"/>
  <c r="I666" i="1"/>
  <c r="Y666" i="1"/>
  <c r="T666" i="1"/>
  <c r="AE666" i="1" l="1"/>
  <c r="AH666" i="1" s="1"/>
  <c r="AB666" i="1" s="1"/>
  <c r="AC666" i="1" s="1"/>
  <c r="Q666" i="1"/>
  <c r="L666" i="1"/>
  <c r="P666" i="1" l="1"/>
  <c r="W667" i="1" s="1"/>
  <c r="N666" i="1"/>
  <c r="AA666" i="1" l="1"/>
  <c r="O666" i="1"/>
  <c r="G667" i="1" s="1"/>
  <c r="U666" i="1"/>
  <c r="V667" i="1" s="1"/>
  <c r="R666" i="1"/>
  <c r="S667" i="1" s="1"/>
  <c r="J667" i="1"/>
  <c r="K667" i="1"/>
  <c r="AF667" i="1"/>
  <c r="M667" i="1" l="1"/>
  <c r="AG667" i="1"/>
  <c r="X666" i="1"/>
  <c r="Z666" i="1" s="1"/>
  <c r="H667" i="1"/>
  <c r="I667" i="1"/>
  <c r="Y667" i="1"/>
  <c r="T667" i="1"/>
  <c r="Q667" i="1" l="1"/>
  <c r="P667" i="1" s="1"/>
  <c r="W668" i="1" s="1"/>
  <c r="AD667" i="1"/>
  <c r="L667" i="1"/>
  <c r="AE667" i="1"/>
  <c r="AH667" i="1" s="1"/>
  <c r="AB667" i="1" s="1"/>
  <c r="AC667" i="1" s="1"/>
  <c r="N667" i="1"/>
  <c r="J668" i="1" l="1"/>
  <c r="K668" i="1"/>
  <c r="AF668" i="1"/>
  <c r="O667" i="1"/>
  <c r="G668" i="1" s="1"/>
  <c r="AA667" i="1"/>
  <c r="U667" i="1"/>
  <c r="V668" i="1" s="1"/>
  <c r="R667" i="1"/>
  <c r="S668" i="1" s="1"/>
  <c r="T668" i="1" s="1"/>
  <c r="M668" i="1" l="1"/>
  <c r="H668" i="1"/>
  <c r="I668" i="1"/>
  <c r="Y668" i="1"/>
  <c r="AG668" i="1"/>
  <c r="X667" i="1"/>
  <c r="Z667" i="1" s="1"/>
  <c r="L668" i="1" l="1"/>
  <c r="AD668" i="1"/>
  <c r="Q668" i="1"/>
  <c r="P668" i="1" s="1"/>
  <c r="W669" i="1" s="1"/>
  <c r="N668" i="1"/>
  <c r="AE668" i="1"/>
  <c r="AH668" i="1" s="1"/>
  <c r="AB668" i="1" s="1"/>
  <c r="AC668" i="1" s="1"/>
  <c r="AA668" i="1" l="1"/>
  <c r="O668" i="1"/>
  <c r="G669" i="1" s="1"/>
  <c r="U668" i="1"/>
  <c r="V669" i="1" s="1"/>
  <c r="R668" i="1"/>
  <c r="S669" i="1" s="1"/>
  <c r="J669" i="1"/>
  <c r="K669" i="1"/>
  <c r="AF669" i="1"/>
  <c r="AG669" i="1" l="1"/>
  <c r="M669" i="1"/>
  <c r="AD669" i="1" s="1"/>
  <c r="X668" i="1"/>
  <c r="Z668" i="1" s="1"/>
  <c r="I669" i="1"/>
  <c r="H669" i="1"/>
  <c r="T669" i="1"/>
  <c r="Y669" i="1"/>
  <c r="AE669" i="1" l="1"/>
  <c r="AH669" i="1" s="1"/>
  <c r="AB669" i="1" s="1"/>
  <c r="AC669" i="1" s="1"/>
  <c r="L669" i="1"/>
  <c r="Q669" i="1"/>
  <c r="P669" i="1" l="1"/>
  <c r="W670" i="1" s="1"/>
  <c r="N669" i="1"/>
  <c r="O669" i="1" l="1"/>
  <c r="G670" i="1" s="1"/>
  <c r="AA669" i="1"/>
  <c r="U669" i="1"/>
  <c r="V670" i="1" s="1"/>
  <c r="R669" i="1"/>
  <c r="S670" i="1" s="1"/>
  <c r="K670" i="1"/>
  <c r="J670" i="1"/>
  <c r="AF670" i="1"/>
  <c r="AG670" i="1" l="1"/>
  <c r="M670" i="1"/>
  <c r="AD670" i="1" s="1"/>
  <c r="X669" i="1"/>
  <c r="Z669" i="1" s="1"/>
  <c r="H670" i="1"/>
  <c r="I670" i="1"/>
  <c r="Y670" i="1"/>
  <c r="T670" i="1"/>
  <c r="AE670" i="1" l="1"/>
  <c r="AH670" i="1" s="1"/>
  <c r="AB670" i="1" s="1"/>
  <c r="AC670" i="1" s="1"/>
  <c r="L670" i="1"/>
  <c r="Q670" i="1"/>
  <c r="P670" i="1" l="1"/>
  <c r="W671" i="1" s="1"/>
  <c r="N670" i="1"/>
  <c r="AA670" i="1" l="1"/>
  <c r="O670" i="1"/>
  <c r="G671" i="1" s="1"/>
  <c r="U670" i="1"/>
  <c r="V671" i="1" s="1"/>
  <c r="R670" i="1"/>
  <c r="S671" i="1" s="1"/>
  <c r="T671" i="1" s="1"/>
  <c r="J671" i="1"/>
  <c r="K671" i="1"/>
  <c r="AF671" i="1"/>
  <c r="M671" i="1" l="1"/>
  <c r="Y671" i="1"/>
  <c r="AG671" i="1"/>
  <c r="X670" i="1"/>
  <c r="Z670" i="1" s="1"/>
  <c r="H671" i="1"/>
  <c r="I671" i="1"/>
  <c r="Q671" i="1" l="1"/>
  <c r="P671" i="1" s="1"/>
  <c r="W672" i="1" s="1"/>
  <c r="AD671" i="1"/>
  <c r="L671" i="1"/>
  <c r="AE671" i="1"/>
  <c r="AH671" i="1" s="1"/>
  <c r="AB671" i="1" s="1"/>
  <c r="AC671" i="1" s="1"/>
  <c r="N671" i="1"/>
  <c r="O671" i="1" l="1"/>
  <c r="G672" i="1" s="1"/>
  <c r="AA671" i="1"/>
  <c r="U671" i="1"/>
  <c r="V672" i="1" s="1"/>
  <c r="R671" i="1"/>
  <c r="S672" i="1" s="1"/>
  <c r="K672" i="1"/>
  <c r="J672" i="1"/>
  <c r="AF672" i="1"/>
  <c r="H672" i="1" l="1"/>
  <c r="I672" i="1"/>
  <c r="AG672" i="1"/>
  <c r="X671" i="1"/>
  <c r="Z671" i="1" s="1"/>
  <c r="M672" i="1"/>
  <c r="AD672" i="1" s="1"/>
  <c r="Y672" i="1"/>
  <c r="T672" i="1"/>
  <c r="AE672" i="1" l="1"/>
  <c r="AH672" i="1" s="1"/>
  <c r="AB672" i="1" s="1"/>
  <c r="AC672" i="1" s="1"/>
  <c r="Q672" i="1"/>
  <c r="L672" i="1"/>
  <c r="P672" i="1" l="1"/>
  <c r="W673" i="1" s="1"/>
  <c r="N672" i="1"/>
  <c r="O672" i="1" l="1"/>
  <c r="AA672" i="1"/>
  <c r="U672" i="1"/>
  <c r="V673" i="1" s="1"/>
  <c r="R672" i="1"/>
  <c r="S673" i="1" s="1"/>
  <c r="G673" i="1"/>
  <c r="K673" i="1"/>
  <c r="J673" i="1"/>
  <c r="AF673" i="1"/>
  <c r="AG673" i="1" l="1"/>
  <c r="M673" i="1"/>
  <c r="AD673" i="1" s="1"/>
  <c r="X672" i="1"/>
  <c r="Z672" i="1" s="1"/>
  <c r="H673" i="1"/>
  <c r="I673" i="1"/>
  <c r="Y673" i="1"/>
  <c r="T673" i="1"/>
  <c r="AE673" i="1" l="1"/>
  <c r="AH673" i="1" s="1"/>
  <c r="AB673" i="1" s="1"/>
  <c r="AC673" i="1" s="1"/>
  <c r="Q673" i="1"/>
  <c r="L673" i="1"/>
  <c r="P673" i="1" l="1"/>
  <c r="W674" i="1" s="1"/>
  <c r="N673" i="1"/>
  <c r="AA673" i="1" l="1"/>
  <c r="O673" i="1"/>
  <c r="G674" i="1" s="1"/>
  <c r="U673" i="1"/>
  <c r="V674" i="1" s="1"/>
  <c r="R673" i="1"/>
  <c r="S674" i="1" s="1"/>
  <c r="T674" i="1" s="1"/>
  <c r="J674" i="1"/>
  <c r="K674" i="1"/>
  <c r="AF674" i="1"/>
  <c r="M674" i="1" l="1"/>
  <c r="Y674" i="1"/>
  <c r="AG674" i="1"/>
  <c r="X673" i="1"/>
  <c r="Z673" i="1" s="1"/>
  <c r="H674" i="1"/>
  <c r="I674" i="1"/>
  <c r="Q674" i="1" l="1"/>
  <c r="P674" i="1" s="1"/>
  <c r="W675" i="1" s="1"/>
  <c r="AD674" i="1"/>
  <c r="L674" i="1"/>
  <c r="AE674" i="1"/>
  <c r="AH674" i="1" s="1"/>
  <c r="AB674" i="1" s="1"/>
  <c r="AC674" i="1" s="1"/>
  <c r="N674" i="1"/>
  <c r="AA674" i="1" l="1"/>
  <c r="O674" i="1"/>
  <c r="U674" i="1"/>
  <c r="V675" i="1" s="1"/>
  <c r="R674" i="1"/>
  <c r="S675" i="1" s="1"/>
  <c r="J675" i="1"/>
  <c r="K675" i="1"/>
  <c r="AF675" i="1"/>
  <c r="G675" i="1"/>
  <c r="AG675" i="1" l="1"/>
  <c r="M675" i="1"/>
  <c r="AD675" i="1" s="1"/>
  <c r="X674" i="1"/>
  <c r="Z674" i="1" s="1"/>
  <c r="I675" i="1"/>
  <c r="H675" i="1"/>
  <c r="T675" i="1"/>
  <c r="Y675" i="1"/>
  <c r="AE675" i="1" l="1"/>
  <c r="AH675" i="1" s="1"/>
  <c r="AB675" i="1" s="1"/>
  <c r="AC675" i="1" s="1"/>
  <c r="Q675" i="1"/>
  <c r="L675" i="1"/>
  <c r="P675" i="1" l="1"/>
  <c r="W676" i="1" s="1"/>
  <c r="N675" i="1"/>
  <c r="O675" i="1" l="1"/>
  <c r="G676" i="1" s="1"/>
  <c r="AA675" i="1"/>
  <c r="U675" i="1"/>
  <c r="V676" i="1" s="1"/>
  <c r="R675" i="1"/>
  <c r="S676" i="1" s="1"/>
  <c r="T676" i="1" s="1"/>
  <c r="K676" i="1"/>
  <c r="J676" i="1"/>
  <c r="AF676" i="1"/>
  <c r="Y676" i="1" l="1"/>
  <c r="M676" i="1"/>
  <c r="H676" i="1"/>
  <c r="I676" i="1"/>
  <c r="X675" i="1"/>
  <c r="Z675" i="1" s="1"/>
  <c r="AG676" i="1"/>
  <c r="L676" i="1" l="1"/>
  <c r="AD676" i="1"/>
  <c r="AE676" i="1"/>
  <c r="AH676" i="1" s="1"/>
  <c r="AB676" i="1" s="1"/>
  <c r="AC676" i="1" s="1"/>
  <c r="Q676" i="1"/>
  <c r="P676" i="1" s="1"/>
  <c r="W677" i="1" s="1"/>
  <c r="N676" i="1" l="1"/>
  <c r="AA676" i="1" s="1"/>
  <c r="K677" i="1"/>
  <c r="J677" i="1"/>
  <c r="AF677" i="1"/>
  <c r="R676" i="1" l="1"/>
  <c r="S677" i="1" s="1"/>
  <c r="T677" i="1" s="1"/>
  <c r="U676" i="1"/>
  <c r="V677" i="1" s="1"/>
  <c r="O676" i="1"/>
  <c r="G677" i="1" s="1"/>
  <c r="I677" i="1" s="1"/>
  <c r="M677" i="1"/>
  <c r="AG677" i="1"/>
  <c r="X676" i="1" l="1"/>
  <c r="Z676" i="1" s="1"/>
  <c r="Y677" i="1"/>
  <c r="AE677" i="1" s="1"/>
  <c r="AH677" i="1" s="1"/>
  <c r="AB677" i="1" s="1"/>
  <c r="AC677" i="1" s="1"/>
  <c r="H677" i="1"/>
  <c r="Q677" i="1"/>
  <c r="P677" i="1" s="1"/>
  <c r="W678" i="1" s="1"/>
  <c r="AD677" i="1"/>
  <c r="L677" i="1"/>
  <c r="N677" i="1" l="1"/>
  <c r="O677" i="1" s="1"/>
  <c r="G678" i="1" s="1"/>
  <c r="J678" i="1"/>
  <c r="K678" i="1"/>
  <c r="AF678" i="1"/>
  <c r="R677" i="1" l="1"/>
  <c r="S678" i="1" s="1"/>
  <c r="T678" i="1" s="1"/>
  <c r="U677" i="1"/>
  <c r="V678" i="1" s="1"/>
  <c r="AA677" i="1"/>
  <c r="M678" i="1"/>
  <c r="I678" i="1"/>
  <c r="H678" i="1"/>
  <c r="AG678" i="1"/>
  <c r="Y678" i="1" l="1"/>
  <c r="AE678" i="1" s="1"/>
  <c r="AH678" i="1" s="1"/>
  <c r="AB678" i="1" s="1"/>
  <c r="AC678" i="1" s="1"/>
  <c r="X677" i="1"/>
  <c r="Z677" i="1" s="1"/>
  <c r="L678" i="1"/>
  <c r="AD678" i="1"/>
  <c r="Q678" i="1"/>
  <c r="P678" i="1" s="1"/>
  <c r="W679" i="1" s="1"/>
  <c r="N678" i="1"/>
  <c r="AA678" i="1" l="1"/>
  <c r="O678" i="1"/>
  <c r="G679" i="1" s="1"/>
  <c r="U678" i="1"/>
  <c r="V679" i="1" s="1"/>
  <c r="R678" i="1"/>
  <c r="S679" i="1" s="1"/>
  <c r="K679" i="1"/>
  <c r="J679" i="1"/>
  <c r="AF679" i="1"/>
  <c r="I679" i="1" l="1"/>
  <c r="H679" i="1"/>
  <c r="AG679" i="1"/>
  <c r="X678" i="1"/>
  <c r="Z678" i="1" s="1"/>
  <c r="M679" i="1"/>
  <c r="AD679" i="1" s="1"/>
  <c r="Y679" i="1"/>
  <c r="T679" i="1"/>
  <c r="AE679" i="1" l="1"/>
  <c r="AH679" i="1" s="1"/>
  <c r="AB679" i="1" s="1"/>
  <c r="AC679" i="1" s="1"/>
  <c r="Q679" i="1"/>
  <c r="L679" i="1"/>
  <c r="P679" i="1" l="1"/>
  <c r="W680" i="1" s="1"/>
  <c r="N679" i="1"/>
  <c r="O679" i="1" l="1"/>
  <c r="AA679" i="1"/>
  <c r="U679" i="1"/>
  <c r="V680" i="1" s="1"/>
  <c r="R679" i="1"/>
  <c r="S680" i="1" s="1"/>
  <c r="T680" i="1" s="1"/>
  <c r="G680" i="1"/>
  <c r="J680" i="1"/>
  <c r="K680" i="1"/>
  <c r="AF680" i="1"/>
  <c r="M680" i="1" l="1"/>
  <c r="Y680" i="1"/>
  <c r="AG680" i="1"/>
  <c r="X679" i="1"/>
  <c r="Z679" i="1" s="1"/>
  <c r="H680" i="1"/>
  <c r="I680" i="1"/>
  <c r="AE680" i="1" l="1"/>
  <c r="AH680" i="1" s="1"/>
  <c r="AB680" i="1" s="1"/>
  <c r="AC680" i="1" s="1"/>
  <c r="Q680" i="1"/>
  <c r="P680" i="1" s="1"/>
  <c r="W681" i="1" s="1"/>
  <c r="AD680" i="1"/>
  <c r="L680" i="1"/>
  <c r="N680" i="1" l="1"/>
  <c r="AA680" i="1" s="1"/>
  <c r="K681" i="1"/>
  <c r="J681" i="1"/>
  <c r="AF681" i="1"/>
  <c r="U680" i="1" l="1"/>
  <c r="V681" i="1" s="1"/>
  <c r="R680" i="1"/>
  <c r="S681" i="1" s="1"/>
  <c r="T681" i="1" s="1"/>
  <c r="O680" i="1"/>
  <c r="G681" i="1" s="1"/>
  <c r="I681" i="1" s="1"/>
  <c r="AG681" i="1"/>
  <c r="M681" i="1"/>
  <c r="AD681" i="1" s="1"/>
  <c r="Y681" i="1" l="1"/>
  <c r="AE681" i="1" s="1"/>
  <c r="AH681" i="1" s="1"/>
  <c r="AB681" i="1" s="1"/>
  <c r="AC681" i="1" s="1"/>
  <c r="X680" i="1"/>
  <c r="Z680" i="1" s="1"/>
  <c r="H681" i="1"/>
  <c r="Q681" i="1"/>
  <c r="L681" i="1"/>
  <c r="P681" i="1" l="1"/>
  <c r="W682" i="1" s="1"/>
  <c r="N681" i="1"/>
  <c r="O681" i="1" l="1"/>
  <c r="G682" i="1" s="1"/>
  <c r="AA681" i="1"/>
  <c r="U681" i="1"/>
  <c r="V682" i="1" s="1"/>
  <c r="R681" i="1"/>
  <c r="S682" i="1" s="1"/>
  <c r="T682" i="1" s="1"/>
  <c r="K682" i="1"/>
  <c r="J682" i="1"/>
  <c r="AF682" i="1"/>
  <c r="Y682" i="1" l="1"/>
  <c r="AG682" i="1"/>
  <c r="M682" i="1"/>
  <c r="AD682" i="1" s="1"/>
  <c r="X681" i="1"/>
  <c r="Z681" i="1" s="1"/>
  <c r="I682" i="1"/>
  <c r="H682" i="1"/>
  <c r="AE682" i="1" l="1"/>
  <c r="AH682" i="1" s="1"/>
  <c r="AB682" i="1" s="1"/>
  <c r="AC682" i="1" s="1"/>
  <c r="L682" i="1"/>
  <c r="Q682" i="1"/>
  <c r="P682" i="1" l="1"/>
  <c r="W683" i="1" s="1"/>
  <c r="N682" i="1"/>
  <c r="O682" i="1" l="1"/>
  <c r="G683" i="1" s="1"/>
  <c r="AA682" i="1"/>
  <c r="U682" i="1"/>
  <c r="V683" i="1" s="1"/>
  <c r="R682" i="1"/>
  <c r="S683" i="1" s="1"/>
  <c r="J683" i="1"/>
  <c r="K683" i="1"/>
  <c r="AF683" i="1"/>
  <c r="M683" i="1" l="1"/>
  <c r="AD683" i="1" s="1"/>
  <c r="AG683" i="1"/>
  <c r="X682" i="1"/>
  <c r="Z682" i="1" s="1"/>
  <c r="I683" i="1"/>
  <c r="H683" i="1"/>
  <c r="T683" i="1"/>
  <c r="Y683" i="1"/>
  <c r="AE683" i="1" l="1"/>
  <c r="AH683" i="1" s="1"/>
  <c r="AB683" i="1" s="1"/>
  <c r="AC683" i="1" s="1"/>
  <c r="Q683" i="1"/>
  <c r="L683" i="1"/>
  <c r="P683" i="1" l="1"/>
  <c r="W684" i="1" s="1"/>
  <c r="N683" i="1"/>
  <c r="O683" i="1" l="1"/>
  <c r="AA683" i="1"/>
  <c r="U683" i="1"/>
  <c r="V684" i="1" s="1"/>
  <c r="R683" i="1"/>
  <c r="S684" i="1" s="1"/>
  <c r="G684" i="1"/>
  <c r="J684" i="1"/>
  <c r="K684" i="1"/>
  <c r="AF684" i="1"/>
  <c r="M684" i="1" l="1"/>
  <c r="AD684" i="1" s="1"/>
  <c r="X683" i="1"/>
  <c r="Z683" i="1" s="1"/>
  <c r="AG684" i="1"/>
  <c r="I684" i="1"/>
  <c r="H684" i="1"/>
  <c r="Y684" i="1"/>
  <c r="T684" i="1"/>
  <c r="AE684" i="1" l="1"/>
  <c r="AH684" i="1" s="1"/>
  <c r="AB684" i="1" s="1"/>
  <c r="AC684" i="1" s="1"/>
  <c r="Q684" i="1"/>
  <c r="L684" i="1"/>
  <c r="P684" i="1" l="1"/>
  <c r="W685" i="1" s="1"/>
  <c r="N684" i="1"/>
  <c r="AA684" i="1" l="1"/>
  <c r="O684" i="1"/>
  <c r="G685" i="1" s="1"/>
  <c r="U684" i="1"/>
  <c r="V685" i="1" s="1"/>
  <c r="R684" i="1"/>
  <c r="S685" i="1" s="1"/>
  <c r="T685" i="1" s="1"/>
  <c r="J685" i="1"/>
  <c r="K685" i="1"/>
  <c r="AF685" i="1"/>
  <c r="M685" i="1" l="1"/>
  <c r="Y685" i="1"/>
  <c r="AG685" i="1"/>
  <c r="X684" i="1"/>
  <c r="Z684" i="1" s="1"/>
  <c r="I685" i="1"/>
  <c r="H685" i="1"/>
  <c r="AE685" i="1" l="1"/>
  <c r="AH685" i="1" s="1"/>
  <c r="AB685" i="1" s="1"/>
  <c r="AC685" i="1" s="1"/>
  <c r="Q685" i="1"/>
  <c r="P685" i="1" s="1"/>
  <c r="W686" i="1" s="1"/>
  <c r="AD685" i="1"/>
  <c r="L685" i="1"/>
  <c r="N685" i="1"/>
  <c r="O685" i="1" l="1"/>
  <c r="G686" i="1" s="1"/>
  <c r="AA685" i="1"/>
  <c r="U685" i="1"/>
  <c r="V686" i="1" s="1"/>
  <c r="R685" i="1"/>
  <c r="S686" i="1" s="1"/>
  <c r="K686" i="1"/>
  <c r="J686" i="1"/>
  <c r="AF686" i="1"/>
  <c r="H686" i="1" l="1"/>
  <c r="I686" i="1"/>
  <c r="AG686" i="1"/>
  <c r="X685" i="1"/>
  <c r="Z685" i="1" s="1"/>
  <c r="M686" i="1"/>
  <c r="AD686" i="1" s="1"/>
  <c r="T686" i="1"/>
  <c r="Y686" i="1"/>
  <c r="AE686" i="1" l="1"/>
  <c r="AH686" i="1" s="1"/>
  <c r="AB686" i="1" s="1"/>
  <c r="AC686" i="1" s="1"/>
  <c r="L686" i="1"/>
  <c r="Q686" i="1"/>
  <c r="P686" i="1" l="1"/>
  <c r="W687" i="1" s="1"/>
  <c r="N686" i="1"/>
  <c r="O686" i="1" l="1"/>
  <c r="G687" i="1" s="1"/>
  <c r="AA686" i="1"/>
  <c r="U686" i="1"/>
  <c r="V687" i="1" s="1"/>
  <c r="R686" i="1"/>
  <c r="S687" i="1" s="1"/>
  <c r="J687" i="1"/>
  <c r="K687" i="1"/>
  <c r="AF687" i="1"/>
  <c r="H687" i="1" l="1"/>
  <c r="I687" i="1"/>
  <c r="M687" i="1"/>
  <c r="AD687" i="1" s="1"/>
  <c r="X686" i="1"/>
  <c r="Z686" i="1" s="1"/>
  <c r="AG687" i="1"/>
  <c r="Y687" i="1"/>
  <c r="T687" i="1"/>
  <c r="AE687" i="1" l="1"/>
  <c r="AH687" i="1" s="1"/>
  <c r="AB687" i="1" s="1"/>
  <c r="AC687" i="1" s="1"/>
  <c r="L687" i="1"/>
  <c r="Q687" i="1"/>
  <c r="P687" i="1" l="1"/>
  <c r="W688" i="1" s="1"/>
  <c r="N687" i="1"/>
  <c r="O687" i="1" l="1"/>
  <c r="AA687" i="1"/>
  <c r="U687" i="1"/>
  <c r="V688" i="1" s="1"/>
  <c r="R687" i="1"/>
  <c r="S688" i="1" s="1"/>
  <c r="T688" i="1" s="1"/>
  <c r="G688" i="1"/>
  <c r="K688" i="1"/>
  <c r="J688" i="1"/>
  <c r="AF688" i="1"/>
  <c r="Y688" i="1" l="1"/>
  <c r="AG688" i="1"/>
  <c r="M688" i="1"/>
  <c r="AD688" i="1" s="1"/>
  <c r="X687" i="1"/>
  <c r="Z687" i="1" s="1"/>
  <c r="I688" i="1"/>
  <c r="H688" i="1"/>
  <c r="L688" i="1" l="1"/>
  <c r="Q688" i="1"/>
  <c r="AE688" i="1"/>
  <c r="AH688" i="1" s="1"/>
  <c r="AB688" i="1" s="1"/>
  <c r="AC688" i="1" s="1"/>
  <c r="P688" i="1" l="1"/>
  <c r="W689" i="1" s="1"/>
  <c r="N688" i="1"/>
  <c r="O688" i="1" l="1"/>
  <c r="G689" i="1" s="1"/>
  <c r="AA688" i="1"/>
  <c r="U688" i="1"/>
  <c r="V689" i="1" s="1"/>
  <c r="R688" i="1"/>
  <c r="S689" i="1" s="1"/>
  <c r="K689" i="1"/>
  <c r="J689" i="1"/>
  <c r="AF689" i="1"/>
  <c r="AG689" i="1" l="1"/>
  <c r="M689" i="1"/>
  <c r="AD689" i="1" s="1"/>
  <c r="X688" i="1"/>
  <c r="Z688" i="1" s="1"/>
  <c r="H689" i="1"/>
  <c r="I689" i="1"/>
  <c r="T689" i="1"/>
  <c r="Y689" i="1"/>
  <c r="AE689" i="1" l="1"/>
  <c r="AH689" i="1" s="1"/>
  <c r="AB689" i="1" s="1"/>
  <c r="AC689" i="1" s="1"/>
  <c r="Q689" i="1"/>
  <c r="L689" i="1"/>
  <c r="P689" i="1" l="1"/>
  <c r="W690" i="1" s="1"/>
  <c r="N689" i="1"/>
  <c r="J690" i="1" l="1"/>
  <c r="K690" i="1"/>
  <c r="AF690" i="1"/>
  <c r="AA689" i="1"/>
  <c r="O689" i="1"/>
  <c r="G690" i="1" s="1"/>
  <c r="U689" i="1"/>
  <c r="V690" i="1" s="1"/>
  <c r="R689" i="1"/>
  <c r="S690" i="1" s="1"/>
  <c r="H690" i="1" l="1"/>
  <c r="I690" i="1"/>
  <c r="Y690" i="1"/>
  <c r="T690" i="1"/>
  <c r="AG690" i="1"/>
  <c r="M690" i="1"/>
  <c r="AD690" i="1" s="1"/>
  <c r="X689" i="1"/>
  <c r="Z689" i="1" s="1"/>
  <c r="L690" i="1" l="1"/>
  <c r="Q690" i="1"/>
  <c r="AE690" i="1"/>
  <c r="AH690" i="1" s="1"/>
  <c r="AB690" i="1" s="1"/>
  <c r="AC690" i="1" s="1"/>
  <c r="P690" i="1" l="1"/>
  <c r="W691" i="1" s="1"/>
  <c r="N690" i="1"/>
  <c r="AA690" i="1" l="1"/>
  <c r="O690" i="1"/>
  <c r="G691" i="1" s="1"/>
  <c r="U690" i="1"/>
  <c r="V691" i="1" s="1"/>
  <c r="R690" i="1"/>
  <c r="S691" i="1" s="1"/>
  <c r="J691" i="1"/>
  <c r="K691" i="1"/>
  <c r="AF691" i="1"/>
  <c r="AG691" i="1" l="1"/>
  <c r="M691" i="1"/>
  <c r="AD691" i="1" s="1"/>
  <c r="X690" i="1"/>
  <c r="Z690" i="1" s="1"/>
  <c r="I691" i="1"/>
  <c r="H691" i="1"/>
  <c r="Y691" i="1"/>
  <c r="T691" i="1"/>
  <c r="AE691" i="1" l="1"/>
  <c r="AH691" i="1" s="1"/>
  <c r="AB691" i="1" s="1"/>
  <c r="AC691" i="1" s="1"/>
  <c r="Q691" i="1"/>
  <c r="L691" i="1"/>
  <c r="P691" i="1" l="1"/>
  <c r="W692" i="1" s="1"/>
  <c r="N691" i="1"/>
  <c r="O691" i="1" l="1"/>
  <c r="G692" i="1" s="1"/>
  <c r="AA691" i="1"/>
  <c r="U691" i="1"/>
  <c r="V692" i="1" s="1"/>
  <c r="R691" i="1"/>
  <c r="S692" i="1" s="1"/>
  <c r="K692" i="1"/>
  <c r="J692" i="1"/>
  <c r="AF692" i="1"/>
  <c r="H692" i="1" l="1"/>
  <c r="I692" i="1"/>
  <c r="AG692" i="1"/>
  <c r="M692" i="1"/>
  <c r="AD692" i="1" s="1"/>
  <c r="X691" i="1"/>
  <c r="Z691" i="1" s="1"/>
  <c r="Y692" i="1"/>
  <c r="T692" i="1"/>
  <c r="AE692" i="1" l="1"/>
  <c r="AH692" i="1" s="1"/>
  <c r="AB692" i="1" s="1"/>
  <c r="AC692" i="1" s="1"/>
  <c r="L692" i="1"/>
  <c r="Q692" i="1"/>
  <c r="P692" i="1" l="1"/>
  <c r="W693" i="1" s="1"/>
  <c r="N692" i="1"/>
  <c r="AA692" i="1" l="1"/>
  <c r="O692" i="1"/>
  <c r="G693" i="1" s="1"/>
  <c r="U692" i="1"/>
  <c r="V693" i="1" s="1"/>
  <c r="R692" i="1"/>
  <c r="S693" i="1" s="1"/>
  <c r="J693" i="1"/>
  <c r="K693" i="1"/>
  <c r="AF693" i="1"/>
  <c r="M693" i="1" l="1"/>
  <c r="AD693" i="1" s="1"/>
  <c r="X692" i="1"/>
  <c r="Z692" i="1" s="1"/>
  <c r="AG693" i="1"/>
  <c r="H693" i="1"/>
  <c r="I693" i="1"/>
  <c r="Y693" i="1"/>
  <c r="T693" i="1"/>
  <c r="AE693" i="1" l="1"/>
  <c r="AH693" i="1" s="1"/>
  <c r="AB693" i="1" s="1"/>
  <c r="AC693" i="1" s="1"/>
  <c r="Q693" i="1"/>
  <c r="L693" i="1"/>
  <c r="P693" i="1" l="1"/>
  <c r="W694" i="1" s="1"/>
  <c r="N693" i="1"/>
  <c r="O693" i="1" l="1"/>
  <c r="G694" i="1" s="1"/>
  <c r="AA693" i="1"/>
  <c r="U693" i="1"/>
  <c r="V694" i="1" s="1"/>
  <c r="R693" i="1"/>
  <c r="S694" i="1" s="1"/>
  <c r="T694" i="1" s="1"/>
  <c r="K694" i="1"/>
  <c r="J694" i="1"/>
  <c r="AF694" i="1"/>
  <c r="I694" i="1" l="1"/>
  <c r="H694" i="1"/>
  <c r="Y694" i="1"/>
  <c r="M694" i="1"/>
  <c r="AD694" i="1" s="1"/>
  <c r="X693" i="1"/>
  <c r="Z693" i="1" s="1"/>
  <c r="AG694" i="1"/>
  <c r="Q694" i="1" l="1"/>
  <c r="L694" i="1"/>
  <c r="AE694" i="1"/>
  <c r="AH694" i="1" s="1"/>
  <c r="AB694" i="1" s="1"/>
  <c r="AC694" i="1" s="1"/>
  <c r="P694" i="1" l="1"/>
  <c r="W695" i="1" s="1"/>
  <c r="N694" i="1"/>
  <c r="AA694" i="1" l="1"/>
  <c r="O694" i="1"/>
  <c r="U694" i="1"/>
  <c r="V695" i="1" s="1"/>
  <c r="R694" i="1"/>
  <c r="S695" i="1" s="1"/>
  <c r="G695" i="1"/>
  <c r="J695" i="1"/>
  <c r="K695" i="1"/>
  <c r="AF695" i="1"/>
  <c r="AG695" i="1" l="1"/>
  <c r="M695" i="1"/>
  <c r="AD695" i="1" s="1"/>
  <c r="X694" i="1"/>
  <c r="Z694" i="1" s="1"/>
  <c r="H695" i="1"/>
  <c r="I695" i="1"/>
  <c r="Y695" i="1"/>
  <c r="T695" i="1"/>
  <c r="AE695" i="1" l="1"/>
  <c r="AH695" i="1" s="1"/>
  <c r="AB695" i="1" s="1"/>
  <c r="AC695" i="1" s="1"/>
  <c r="Q695" i="1"/>
  <c r="L695" i="1"/>
  <c r="P695" i="1" l="1"/>
  <c r="W696" i="1" s="1"/>
  <c r="N695" i="1"/>
  <c r="AA695" i="1" l="1"/>
  <c r="O695" i="1"/>
  <c r="G696" i="1" s="1"/>
  <c r="U695" i="1"/>
  <c r="V696" i="1" s="1"/>
  <c r="R695" i="1"/>
  <c r="S696" i="1" s="1"/>
  <c r="K696" i="1"/>
  <c r="J696" i="1"/>
  <c r="AF696" i="1"/>
  <c r="AG696" i="1" l="1"/>
  <c r="M696" i="1"/>
  <c r="AD696" i="1" s="1"/>
  <c r="X695" i="1"/>
  <c r="Z695" i="1" s="1"/>
  <c r="H696" i="1"/>
  <c r="I696" i="1"/>
  <c r="Y696" i="1"/>
  <c r="T696" i="1"/>
  <c r="AE696" i="1" l="1"/>
  <c r="AH696" i="1" s="1"/>
  <c r="AB696" i="1" s="1"/>
  <c r="AC696" i="1" s="1"/>
  <c r="Q696" i="1"/>
  <c r="L696" i="1"/>
  <c r="P696" i="1" l="1"/>
  <c r="W697" i="1" s="1"/>
  <c r="N696" i="1"/>
  <c r="AA696" i="1" l="1"/>
  <c r="O696" i="1"/>
  <c r="G697" i="1" s="1"/>
  <c r="U696" i="1"/>
  <c r="V697" i="1" s="1"/>
  <c r="R696" i="1"/>
  <c r="S697" i="1" s="1"/>
  <c r="T697" i="1" s="1"/>
  <c r="K697" i="1"/>
  <c r="J697" i="1"/>
  <c r="AF697" i="1"/>
  <c r="Y697" i="1" l="1"/>
  <c r="AG697" i="1"/>
  <c r="M697" i="1"/>
  <c r="AD697" i="1" s="1"/>
  <c r="X696" i="1"/>
  <c r="Z696" i="1" s="1"/>
  <c r="H697" i="1"/>
  <c r="I697" i="1"/>
  <c r="AE697" i="1" l="1"/>
  <c r="AH697" i="1" s="1"/>
  <c r="AB697" i="1" s="1"/>
  <c r="AC697" i="1" s="1"/>
  <c r="L697" i="1"/>
  <c r="Q697" i="1"/>
  <c r="P697" i="1" l="1"/>
  <c r="W698" i="1" s="1"/>
  <c r="N697" i="1"/>
  <c r="O697" i="1" l="1"/>
  <c r="G698" i="1" s="1"/>
  <c r="AA697" i="1"/>
  <c r="U697" i="1"/>
  <c r="V698" i="1" s="1"/>
  <c r="R697" i="1"/>
  <c r="S698" i="1" s="1"/>
  <c r="J698" i="1"/>
  <c r="K698" i="1"/>
  <c r="AF698" i="1"/>
  <c r="AG698" i="1" l="1"/>
  <c r="M698" i="1"/>
  <c r="AD698" i="1" s="1"/>
  <c r="X697" i="1"/>
  <c r="Z697" i="1" s="1"/>
  <c r="H698" i="1"/>
  <c r="I698" i="1"/>
  <c r="Y698" i="1"/>
  <c r="T698" i="1"/>
  <c r="AE698" i="1" l="1"/>
  <c r="AH698" i="1" s="1"/>
  <c r="AB698" i="1" s="1"/>
  <c r="AC698" i="1" s="1"/>
  <c r="Q698" i="1"/>
  <c r="L698" i="1"/>
  <c r="P698" i="1" l="1"/>
  <c r="W699" i="1" s="1"/>
  <c r="N698" i="1"/>
  <c r="K699" i="1" l="1"/>
  <c r="J699" i="1"/>
  <c r="AF699" i="1"/>
  <c r="O698" i="1"/>
  <c r="G699" i="1" s="1"/>
  <c r="AA698" i="1"/>
  <c r="U698" i="1"/>
  <c r="V699" i="1" s="1"/>
  <c r="R698" i="1"/>
  <c r="S699" i="1" s="1"/>
  <c r="T699" i="1" s="1"/>
  <c r="M699" i="1" l="1"/>
  <c r="I699" i="1"/>
  <c r="H699" i="1"/>
  <c r="Y699" i="1"/>
  <c r="AG699" i="1"/>
  <c r="X698" i="1"/>
  <c r="Z698" i="1" s="1"/>
  <c r="Q699" i="1" l="1"/>
  <c r="P699" i="1" s="1"/>
  <c r="W700" i="1" s="1"/>
  <c r="AD699" i="1"/>
  <c r="L699" i="1"/>
  <c r="AE699" i="1"/>
  <c r="AH699" i="1" s="1"/>
  <c r="AB699" i="1" s="1"/>
  <c r="AC699" i="1" s="1"/>
  <c r="N699" i="1" l="1"/>
  <c r="O699" i="1" s="1"/>
  <c r="G700" i="1" s="1"/>
  <c r="J700" i="1"/>
  <c r="K700" i="1"/>
  <c r="AF700" i="1"/>
  <c r="R699" i="1" l="1"/>
  <c r="S700" i="1" s="1"/>
  <c r="T700" i="1" s="1"/>
  <c r="U699" i="1"/>
  <c r="V700" i="1" s="1"/>
  <c r="AA699" i="1"/>
  <c r="I700" i="1"/>
  <c r="H700" i="1"/>
  <c r="AG700" i="1"/>
  <c r="M700" i="1"/>
  <c r="AD700" i="1" s="1"/>
  <c r="Y700" i="1" l="1"/>
  <c r="AE700" i="1" s="1"/>
  <c r="AH700" i="1" s="1"/>
  <c r="AB700" i="1" s="1"/>
  <c r="AC700" i="1" s="1"/>
  <c r="X699" i="1"/>
  <c r="Z699" i="1" s="1"/>
  <c r="Q700" i="1"/>
  <c r="L700" i="1"/>
  <c r="P700" i="1" l="1"/>
  <c r="W701" i="1" s="1"/>
  <c r="N700" i="1"/>
  <c r="O700" i="1" l="1"/>
  <c r="G701" i="1" s="1"/>
  <c r="AA700" i="1"/>
  <c r="U700" i="1"/>
  <c r="V701" i="1" s="1"/>
  <c r="R700" i="1"/>
  <c r="S701" i="1" s="1"/>
  <c r="T701" i="1" s="1"/>
  <c r="K701" i="1"/>
  <c r="J701" i="1"/>
  <c r="AF701" i="1"/>
  <c r="H701" i="1" l="1"/>
  <c r="I701" i="1"/>
  <c r="Y701" i="1"/>
  <c r="AG701" i="1"/>
  <c r="M701" i="1"/>
  <c r="AD701" i="1" s="1"/>
  <c r="X700" i="1"/>
  <c r="Z700" i="1" s="1"/>
  <c r="AE701" i="1" l="1"/>
  <c r="AH701" i="1" s="1"/>
  <c r="AB701" i="1" s="1"/>
  <c r="AC701" i="1" s="1"/>
  <c r="L701" i="1"/>
  <c r="Q701" i="1"/>
  <c r="P701" i="1" l="1"/>
  <c r="W702" i="1" s="1"/>
  <c r="N701" i="1"/>
  <c r="AA701" i="1" l="1"/>
  <c r="O701" i="1"/>
  <c r="G702" i="1" s="1"/>
  <c r="U701" i="1"/>
  <c r="V702" i="1" s="1"/>
  <c r="R701" i="1"/>
  <c r="S702" i="1" s="1"/>
  <c r="J702" i="1"/>
  <c r="K702" i="1"/>
  <c r="AF702" i="1"/>
  <c r="X701" i="1" l="1"/>
  <c r="Z701" i="1" s="1"/>
  <c r="AG702" i="1"/>
  <c r="M702" i="1"/>
  <c r="AD702" i="1" s="1"/>
  <c r="I702" i="1"/>
  <c r="H702" i="1"/>
  <c r="Y702" i="1"/>
  <c r="T702" i="1"/>
  <c r="AE702" i="1" l="1"/>
  <c r="AH702" i="1" s="1"/>
  <c r="AB702" i="1" s="1"/>
  <c r="AC702" i="1" s="1"/>
  <c r="Q702" i="1"/>
  <c r="L702" i="1"/>
  <c r="P702" i="1" l="1"/>
  <c r="W703" i="1" s="1"/>
  <c r="N702" i="1"/>
  <c r="O702" i="1" l="1"/>
  <c r="AA702" i="1"/>
  <c r="U702" i="1"/>
  <c r="V703" i="1" s="1"/>
  <c r="R702" i="1"/>
  <c r="S703" i="1" s="1"/>
  <c r="G703" i="1"/>
  <c r="J703" i="1"/>
  <c r="K703" i="1"/>
  <c r="AF703" i="1"/>
  <c r="M703" i="1" l="1"/>
  <c r="AD703" i="1" s="1"/>
  <c r="X702" i="1"/>
  <c r="Z702" i="1" s="1"/>
  <c r="AG703" i="1"/>
  <c r="H703" i="1"/>
  <c r="I703" i="1"/>
  <c r="Y703" i="1"/>
  <c r="T703" i="1"/>
  <c r="AE703" i="1" l="1"/>
  <c r="AH703" i="1" s="1"/>
  <c r="AB703" i="1" s="1"/>
  <c r="AC703" i="1" s="1"/>
  <c r="L703" i="1"/>
  <c r="Q703" i="1"/>
  <c r="P703" i="1" l="1"/>
  <c r="W704" i="1" s="1"/>
  <c r="N703" i="1"/>
  <c r="AA703" i="1" l="1"/>
  <c r="O703" i="1"/>
  <c r="G704" i="1" s="1"/>
  <c r="U703" i="1"/>
  <c r="V704" i="1" s="1"/>
  <c r="R703" i="1"/>
  <c r="S704" i="1" s="1"/>
  <c r="K704" i="1"/>
  <c r="J704" i="1"/>
  <c r="AF704" i="1"/>
  <c r="M704" i="1" l="1"/>
  <c r="X703" i="1"/>
  <c r="Z703" i="1" s="1"/>
  <c r="AG704" i="1"/>
  <c r="I704" i="1"/>
  <c r="H704" i="1"/>
  <c r="Y704" i="1"/>
  <c r="T704" i="1"/>
  <c r="Q704" i="1" l="1"/>
  <c r="P704" i="1" s="1"/>
  <c r="W705" i="1" s="1"/>
  <c r="AD704" i="1"/>
  <c r="AE704" i="1"/>
  <c r="AH704" i="1" s="1"/>
  <c r="AB704" i="1" s="1"/>
  <c r="AC704" i="1" s="1"/>
  <c r="L704" i="1"/>
  <c r="N704" i="1"/>
  <c r="AA704" i="1" l="1"/>
  <c r="O704" i="1"/>
  <c r="U704" i="1"/>
  <c r="V705" i="1" s="1"/>
  <c r="J705" i="1"/>
  <c r="K705" i="1"/>
  <c r="AF705" i="1"/>
  <c r="G705" i="1"/>
  <c r="R704" i="1"/>
  <c r="S705" i="1" s="1"/>
  <c r="T705" i="1" s="1"/>
  <c r="Y705" i="1" l="1"/>
  <c r="I705" i="1"/>
  <c r="H705" i="1"/>
  <c r="X704" i="1"/>
  <c r="Z704" i="1" s="1"/>
  <c r="AG705" i="1"/>
  <c r="M705" i="1"/>
  <c r="AD705" i="1" s="1"/>
  <c r="L705" i="1" l="1"/>
  <c r="Q705" i="1"/>
  <c r="AE705" i="1"/>
  <c r="AH705" i="1" s="1"/>
  <c r="AB705" i="1" s="1"/>
  <c r="AC705" i="1" s="1"/>
  <c r="P705" i="1" l="1"/>
  <c r="W706" i="1" s="1"/>
  <c r="N705" i="1"/>
  <c r="O705" i="1" l="1"/>
  <c r="G706" i="1" s="1"/>
  <c r="AA705" i="1"/>
  <c r="U705" i="1"/>
  <c r="V706" i="1" s="1"/>
  <c r="R705" i="1"/>
  <c r="S706" i="1" s="1"/>
  <c r="K706" i="1"/>
  <c r="J706" i="1"/>
  <c r="AF706" i="1"/>
  <c r="AG706" i="1" l="1"/>
  <c r="M706" i="1"/>
  <c r="AD706" i="1" s="1"/>
  <c r="X705" i="1"/>
  <c r="Z705" i="1" s="1"/>
  <c r="H706" i="1"/>
  <c r="I706" i="1"/>
  <c r="Y706" i="1"/>
  <c r="T706" i="1"/>
  <c r="AE706" i="1" l="1"/>
  <c r="AH706" i="1" s="1"/>
  <c r="AB706" i="1" s="1"/>
  <c r="AC706" i="1" s="1"/>
  <c r="L706" i="1"/>
  <c r="Q706" i="1"/>
  <c r="P706" i="1" l="1"/>
  <c r="W707" i="1" s="1"/>
  <c r="N706" i="1"/>
  <c r="O706" i="1" l="1"/>
  <c r="AA706" i="1"/>
  <c r="U706" i="1"/>
  <c r="V707" i="1" s="1"/>
  <c r="R706" i="1"/>
  <c r="S707" i="1" s="1"/>
  <c r="T707" i="1" s="1"/>
  <c r="G707" i="1"/>
  <c r="J707" i="1"/>
  <c r="K707" i="1"/>
  <c r="AF707" i="1"/>
  <c r="M707" i="1" l="1"/>
  <c r="Y707" i="1"/>
  <c r="AG707" i="1"/>
  <c r="X706" i="1"/>
  <c r="Z706" i="1" s="1"/>
  <c r="H707" i="1"/>
  <c r="I707" i="1"/>
  <c r="AE707" i="1" l="1"/>
  <c r="AH707" i="1" s="1"/>
  <c r="AB707" i="1" s="1"/>
  <c r="AC707" i="1" s="1"/>
  <c r="L707" i="1"/>
  <c r="AD707" i="1"/>
  <c r="Q707" i="1"/>
  <c r="P707" i="1" s="1"/>
  <c r="W708" i="1" s="1"/>
  <c r="N707" i="1"/>
  <c r="K708" i="1" l="1"/>
  <c r="J708" i="1"/>
  <c r="AF708" i="1"/>
  <c r="AA707" i="1"/>
  <c r="O707" i="1"/>
  <c r="G708" i="1" s="1"/>
  <c r="U707" i="1"/>
  <c r="V708" i="1" s="1"/>
  <c r="R707" i="1"/>
  <c r="S708" i="1" s="1"/>
  <c r="I708" i="1" l="1"/>
  <c r="H708" i="1"/>
  <c r="T708" i="1"/>
  <c r="Y708" i="1"/>
  <c r="AG708" i="1"/>
  <c r="X707" i="1"/>
  <c r="Z707" i="1" s="1"/>
  <c r="M708" i="1"/>
  <c r="AD708" i="1" s="1"/>
  <c r="L708" i="1" l="1"/>
  <c r="Q708" i="1"/>
  <c r="AE708" i="1"/>
  <c r="AH708" i="1" s="1"/>
  <c r="AB708" i="1" s="1"/>
  <c r="AC708" i="1" s="1"/>
  <c r="P708" i="1" l="1"/>
  <c r="W709" i="1" s="1"/>
  <c r="N708" i="1"/>
  <c r="O708" i="1" l="1"/>
  <c r="G709" i="1" s="1"/>
  <c r="AA708" i="1"/>
  <c r="U708" i="1"/>
  <c r="V709" i="1" s="1"/>
  <c r="R708" i="1"/>
  <c r="S709" i="1" s="1"/>
  <c r="T709" i="1" s="1"/>
  <c r="J709" i="1"/>
  <c r="K709" i="1"/>
  <c r="AF709" i="1"/>
  <c r="H709" i="1" l="1"/>
  <c r="I709" i="1"/>
  <c r="M709" i="1"/>
  <c r="AD709" i="1" s="1"/>
  <c r="Y709" i="1"/>
  <c r="AG709" i="1"/>
  <c r="X708" i="1"/>
  <c r="Z708" i="1" s="1"/>
  <c r="AE709" i="1" l="1"/>
  <c r="AH709" i="1" s="1"/>
  <c r="AB709" i="1" s="1"/>
  <c r="AC709" i="1" s="1"/>
  <c r="Q709" i="1"/>
  <c r="L709" i="1"/>
  <c r="P709" i="1" l="1"/>
  <c r="W710" i="1" s="1"/>
  <c r="N709" i="1"/>
  <c r="AA709" i="1" l="1"/>
  <c r="O709" i="1"/>
  <c r="G710" i="1" s="1"/>
  <c r="U709" i="1"/>
  <c r="V710" i="1" s="1"/>
  <c r="R709" i="1"/>
  <c r="S710" i="1" s="1"/>
  <c r="J710" i="1"/>
  <c r="K710" i="1"/>
  <c r="AF710" i="1"/>
  <c r="AG710" i="1" l="1"/>
  <c r="M710" i="1"/>
  <c r="AD710" i="1" s="1"/>
  <c r="X709" i="1"/>
  <c r="Z709" i="1" s="1"/>
  <c r="H710" i="1"/>
  <c r="I710" i="1"/>
  <c r="T710" i="1"/>
  <c r="Y710" i="1"/>
  <c r="AE710" i="1" l="1"/>
  <c r="AH710" i="1" s="1"/>
  <c r="AB710" i="1" s="1"/>
  <c r="AC710" i="1" s="1"/>
  <c r="L710" i="1"/>
  <c r="Q710" i="1"/>
  <c r="P710" i="1" l="1"/>
  <c r="W711" i="1" s="1"/>
  <c r="N710" i="1"/>
  <c r="AA710" i="1" l="1"/>
  <c r="O710" i="1"/>
  <c r="G711" i="1" s="1"/>
  <c r="U710" i="1"/>
  <c r="V711" i="1" s="1"/>
  <c r="R710" i="1"/>
  <c r="S711" i="1" s="1"/>
  <c r="T711" i="1" s="1"/>
  <c r="J711" i="1"/>
  <c r="K711" i="1"/>
  <c r="AF711" i="1"/>
  <c r="M711" i="1" l="1"/>
  <c r="Y711" i="1"/>
  <c r="AG711" i="1"/>
  <c r="X710" i="1"/>
  <c r="Z710" i="1" s="1"/>
  <c r="I711" i="1"/>
  <c r="H711" i="1"/>
  <c r="Q711" i="1" l="1"/>
  <c r="P711" i="1" s="1"/>
  <c r="W712" i="1" s="1"/>
  <c r="AD711" i="1"/>
  <c r="L711" i="1"/>
  <c r="AE711" i="1"/>
  <c r="AH711" i="1" s="1"/>
  <c r="AB711" i="1" s="1"/>
  <c r="AC711" i="1" s="1"/>
  <c r="N711" i="1"/>
  <c r="O711" i="1" l="1"/>
  <c r="G712" i="1" s="1"/>
  <c r="AA711" i="1"/>
  <c r="U711" i="1"/>
  <c r="V712" i="1" s="1"/>
  <c r="R711" i="1"/>
  <c r="S712" i="1" s="1"/>
  <c r="K712" i="1"/>
  <c r="J712" i="1"/>
  <c r="AF712" i="1"/>
  <c r="M712" i="1" l="1"/>
  <c r="H712" i="1"/>
  <c r="I712" i="1"/>
  <c r="AG712" i="1"/>
  <c r="X711" i="1"/>
  <c r="Z711" i="1" s="1"/>
  <c r="T712" i="1"/>
  <c r="Y712" i="1"/>
  <c r="L712" i="1" l="1"/>
  <c r="AD712" i="1"/>
  <c r="Q712" i="1"/>
  <c r="P712" i="1" s="1"/>
  <c r="W713" i="1" s="1"/>
  <c r="AE712" i="1"/>
  <c r="AH712" i="1" s="1"/>
  <c r="AB712" i="1" s="1"/>
  <c r="AC712" i="1" s="1"/>
  <c r="N712" i="1" l="1"/>
  <c r="O712" i="1" s="1"/>
  <c r="G713" i="1" s="1"/>
  <c r="J713" i="1"/>
  <c r="K713" i="1"/>
  <c r="AF713" i="1"/>
  <c r="AA712" i="1" l="1"/>
  <c r="R712" i="1"/>
  <c r="S713" i="1" s="1"/>
  <c r="T713" i="1" s="1"/>
  <c r="U712" i="1"/>
  <c r="V713" i="1" s="1"/>
  <c r="I713" i="1"/>
  <c r="H713" i="1"/>
  <c r="M713" i="1"/>
  <c r="AD713" i="1" s="1"/>
  <c r="AG713" i="1"/>
  <c r="X712" i="1" l="1"/>
  <c r="Z712" i="1" s="1"/>
  <c r="Y713" i="1"/>
  <c r="AE713" i="1" s="1"/>
  <c r="AH713" i="1" s="1"/>
  <c r="AB713" i="1" s="1"/>
  <c r="AC713" i="1" s="1"/>
  <c r="L713" i="1"/>
  <c r="Q713" i="1"/>
  <c r="P713" i="1" l="1"/>
  <c r="W714" i="1" s="1"/>
  <c r="N713" i="1"/>
  <c r="O713" i="1" l="1"/>
  <c r="AA713" i="1"/>
  <c r="U713" i="1"/>
  <c r="V714" i="1" s="1"/>
  <c r="R713" i="1"/>
  <c r="S714" i="1" s="1"/>
  <c r="G714" i="1"/>
  <c r="K714" i="1"/>
  <c r="J714" i="1"/>
  <c r="AF714" i="1"/>
  <c r="AG714" i="1" l="1"/>
  <c r="M714" i="1"/>
  <c r="AD714" i="1" s="1"/>
  <c r="X713" i="1"/>
  <c r="Z713" i="1" s="1"/>
  <c r="I714" i="1"/>
  <c r="H714" i="1"/>
  <c r="Y714" i="1"/>
  <c r="T714" i="1"/>
  <c r="AE714" i="1" l="1"/>
  <c r="AH714" i="1" s="1"/>
  <c r="AB714" i="1" s="1"/>
  <c r="AC714" i="1" s="1"/>
  <c r="L714" i="1"/>
  <c r="Q714" i="1"/>
  <c r="P714" i="1" l="1"/>
  <c r="W715" i="1" s="1"/>
  <c r="N714" i="1"/>
  <c r="AA714" i="1" l="1"/>
  <c r="O714" i="1"/>
  <c r="G715" i="1" s="1"/>
  <c r="U714" i="1"/>
  <c r="V715" i="1" s="1"/>
  <c r="R714" i="1"/>
  <c r="S715" i="1" s="1"/>
  <c r="J715" i="1"/>
  <c r="K715" i="1"/>
  <c r="AF715" i="1"/>
  <c r="AG715" i="1" l="1"/>
  <c r="M715" i="1"/>
  <c r="AD715" i="1" s="1"/>
  <c r="X714" i="1"/>
  <c r="Z714" i="1" s="1"/>
  <c r="H715" i="1"/>
  <c r="I715" i="1"/>
  <c r="Y715" i="1"/>
  <c r="T715" i="1"/>
  <c r="AE715" i="1" l="1"/>
  <c r="AH715" i="1" s="1"/>
  <c r="AB715" i="1" s="1"/>
  <c r="AC715" i="1" s="1"/>
  <c r="Q715" i="1"/>
  <c r="L715" i="1"/>
  <c r="P715" i="1" l="1"/>
  <c r="W716" i="1" s="1"/>
  <c r="N715" i="1"/>
  <c r="O715" i="1" l="1"/>
  <c r="AA715" i="1"/>
  <c r="U715" i="1"/>
  <c r="V716" i="1" s="1"/>
  <c r="R715" i="1"/>
  <c r="S716" i="1" s="1"/>
  <c r="T716" i="1" s="1"/>
  <c r="G716" i="1"/>
  <c r="J716" i="1"/>
  <c r="K716" i="1"/>
  <c r="AF716" i="1"/>
  <c r="Y716" i="1" l="1"/>
  <c r="M716" i="1"/>
  <c r="AG716" i="1"/>
  <c r="X715" i="1"/>
  <c r="Z715" i="1" s="1"/>
  <c r="H716" i="1"/>
  <c r="I716" i="1"/>
  <c r="AE716" i="1" l="1"/>
  <c r="AH716" i="1" s="1"/>
  <c r="AB716" i="1" s="1"/>
  <c r="AC716" i="1" s="1"/>
  <c r="L716" i="1"/>
  <c r="AD716" i="1"/>
  <c r="Q716" i="1"/>
  <c r="P716" i="1" s="1"/>
  <c r="W717" i="1" s="1"/>
  <c r="N716" i="1" l="1"/>
  <c r="O716" i="1" s="1"/>
  <c r="G717" i="1" s="1"/>
  <c r="K717" i="1"/>
  <c r="J717" i="1"/>
  <c r="AF717" i="1"/>
  <c r="U716" i="1" l="1"/>
  <c r="V717" i="1" s="1"/>
  <c r="R716" i="1"/>
  <c r="S717" i="1" s="1"/>
  <c r="AA716" i="1"/>
  <c r="H717" i="1"/>
  <c r="I717" i="1"/>
  <c r="AG717" i="1"/>
  <c r="M717" i="1"/>
  <c r="AD717" i="1" s="1"/>
  <c r="X716" i="1" l="1"/>
  <c r="Z716" i="1" s="1"/>
  <c r="Y717" i="1"/>
  <c r="AE717" i="1" s="1"/>
  <c r="AH717" i="1" s="1"/>
  <c r="AB717" i="1" s="1"/>
  <c r="AC717" i="1" s="1"/>
  <c r="T717" i="1"/>
  <c r="L717" i="1"/>
  <c r="Q717" i="1"/>
  <c r="P717" i="1" l="1"/>
  <c r="W718" i="1" s="1"/>
  <c r="N717" i="1"/>
  <c r="O717" i="1" l="1"/>
  <c r="AA717" i="1"/>
  <c r="U717" i="1"/>
  <c r="V718" i="1" s="1"/>
  <c r="R717" i="1"/>
  <c r="S718" i="1" s="1"/>
  <c r="G718" i="1"/>
  <c r="J718" i="1"/>
  <c r="K718" i="1"/>
  <c r="AF718" i="1"/>
  <c r="M718" i="1" l="1"/>
  <c r="AD718" i="1" s="1"/>
  <c r="X717" i="1"/>
  <c r="Z717" i="1" s="1"/>
  <c r="AG718" i="1"/>
  <c r="H718" i="1"/>
  <c r="I718" i="1"/>
  <c r="Y718" i="1"/>
  <c r="T718" i="1"/>
  <c r="AE718" i="1" l="1"/>
  <c r="AH718" i="1" s="1"/>
  <c r="AB718" i="1" s="1"/>
  <c r="AC718" i="1" s="1"/>
  <c r="L718" i="1"/>
  <c r="Q718" i="1"/>
  <c r="P718" i="1" l="1"/>
  <c r="W719" i="1" s="1"/>
  <c r="N718" i="1"/>
  <c r="AA718" i="1" l="1"/>
  <c r="O718" i="1"/>
  <c r="G719" i="1" s="1"/>
  <c r="U718" i="1"/>
  <c r="V719" i="1" s="1"/>
  <c r="R718" i="1"/>
  <c r="S719" i="1" s="1"/>
  <c r="K719" i="1"/>
  <c r="J719" i="1"/>
  <c r="AF719" i="1"/>
  <c r="M719" i="1" l="1"/>
  <c r="AD719" i="1" s="1"/>
  <c r="X718" i="1"/>
  <c r="Z718" i="1" s="1"/>
  <c r="AG719" i="1"/>
  <c r="H719" i="1"/>
  <c r="I719" i="1"/>
  <c r="Y719" i="1"/>
  <c r="T719" i="1"/>
  <c r="AE719" i="1" l="1"/>
  <c r="AH719" i="1" s="1"/>
  <c r="AB719" i="1" s="1"/>
  <c r="AC719" i="1" s="1"/>
  <c r="Q719" i="1"/>
  <c r="L719" i="1"/>
  <c r="P719" i="1" l="1"/>
  <c r="W720" i="1" s="1"/>
  <c r="N719" i="1"/>
  <c r="O719" i="1" l="1"/>
  <c r="G720" i="1" s="1"/>
  <c r="AA719" i="1"/>
  <c r="U719" i="1"/>
  <c r="V720" i="1" s="1"/>
  <c r="R719" i="1"/>
  <c r="S720" i="1" s="1"/>
  <c r="J720" i="1"/>
  <c r="K720" i="1"/>
  <c r="AF720" i="1"/>
  <c r="M720" i="1" l="1"/>
  <c r="H720" i="1"/>
  <c r="I720" i="1"/>
  <c r="AG720" i="1"/>
  <c r="X719" i="1"/>
  <c r="Z719" i="1" s="1"/>
  <c r="Y720" i="1"/>
  <c r="T720" i="1"/>
  <c r="L720" i="1" l="1"/>
  <c r="AD720" i="1"/>
  <c r="AE720" i="1"/>
  <c r="AH720" i="1" s="1"/>
  <c r="AB720" i="1" s="1"/>
  <c r="AC720" i="1" s="1"/>
  <c r="Q720" i="1"/>
  <c r="P720" i="1" s="1"/>
  <c r="W721" i="1" s="1"/>
  <c r="N720" i="1" l="1"/>
  <c r="O720" i="1" s="1"/>
  <c r="G721" i="1" s="1"/>
  <c r="K721" i="1"/>
  <c r="J721" i="1"/>
  <c r="AF721" i="1"/>
  <c r="U720" i="1" l="1"/>
  <c r="V721" i="1" s="1"/>
  <c r="R720" i="1"/>
  <c r="S721" i="1" s="1"/>
  <c r="T721" i="1" s="1"/>
  <c r="AA720" i="1"/>
  <c r="I721" i="1"/>
  <c r="H721" i="1"/>
  <c r="AG721" i="1"/>
  <c r="M721" i="1"/>
  <c r="AD721" i="1" s="1"/>
  <c r="Y721" i="1" l="1"/>
  <c r="AE721" i="1" s="1"/>
  <c r="AH721" i="1" s="1"/>
  <c r="AB721" i="1" s="1"/>
  <c r="AC721" i="1" s="1"/>
  <c r="X720" i="1"/>
  <c r="Z720" i="1" s="1"/>
  <c r="L721" i="1"/>
  <c r="Q721" i="1"/>
  <c r="P721" i="1" l="1"/>
  <c r="W722" i="1" s="1"/>
  <c r="N721" i="1"/>
  <c r="AA721" i="1" l="1"/>
  <c r="O721" i="1"/>
  <c r="G722" i="1" s="1"/>
  <c r="R721" i="1"/>
  <c r="S722" i="1" s="1"/>
  <c r="U721" i="1"/>
  <c r="V722" i="1" s="1"/>
  <c r="J722" i="1"/>
  <c r="K722" i="1"/>
  <c r="AF722" i="1"/>
  <c r="H722" i="1" l="1"/>
  <c r="I722" i="1"/>
  <c r="M722" i="1"/>
  <c r="AD722" i="1" s="1"/>
  <c r="Y722" i="1"/>
  <c r="T722" i="1"/>
  <c r="AG722" i="1"/>
  <c r="X721" i="1"/>
  <c r="Z721" i="1" s="1"/>
  <c r="AE722" i="1" l="1"/>
  <c r="AH722" i="1" s="1"/>
  <c r="AB722" i="1" s="1"/>
  <c r="AC722" i="1" s="1"/>
  <c r="L722" i="1"/>
  <c r="Q722" i="1"/>
  <c r="P722" i="1" l="1"/>
  <c r="W723" i="1" s="1"/>
  <c r="N722" i="1"/>
  <c r="AA722" i="1" l="1"/>
  <c r="O722" i="1"/>
  <c r="G723" i="1" s="1"/>
  <c r="U722" i="1"/>
  <c r="V723" i="1" s="1"/>
  <c r="R722" i="1"/>
  <c r="S723" i="1" s="1"/>
  <c r="J723" i="1"/>
  <c r="K723" i="1"/>
  <c r="AF723" i="1"/>
  <c r="M723" i="1" l="1"/>
  <c r="AD723" i="1" s="1"/>
  <c r="X722" i="1"/>
  <c r="Z722" i="1" s="1"/>
  <c r="AG723" i="1"/>
  <c r="H723" i="1"/>
  <c r="I723" i="1"/>
  <c r="T723" i="1"/>
  <c r="Y723" i="1"/>
  <c r="AE723" i="1" l="1"/>
  <c r="AH723" i="1" s="1"/>
  <c r="AB723" i="1" s="1"/>
  <c r="AC723" i="1" s="1"/>
  <c r="L723" i="1"/>
  <c r="Q723" i="1"/>
  <c r="P723" i="1" l="1"/>
  <c r="W724" i="1" s="1"/>
  <c r="N723" i="1"/>
  <c r="AA723" i="1" l="1"/>
  <c r="O723" i="1"/>
  <c r="G724" i="1" s="1"/>
  <c r="U723" i="1"/>
  <c r="V724" i="1" s="1"/>
  <c r="R723" i="1"/>
  <c r="S724" i="1" s="1"/>
  <c r="T724" i="1" s="1"/>
  <c r="J724" i="1"/>
  <c r="K724" i="1"/>
  <c r="AF724" i="1"/>
  <c r="Y724" i="1" l="1"/>
  <c r="AG724" i="1"/>
  <c r="X723" i="1"/>
  <c r="Z723" i="1" s="1"/>
  <c r="M724" i="1"/>
  <c r="AD724" i="1" s="1"/>
  <c r="I724" i="1"/>
  <c r="H724" i="1"/>
  <c r="AE724" i="1" l="1"/>
  <c r="AH724" i="1" s="1"/>
  <c r="AB724" i="1" s="1"/>
  <c r="AC724" i="1" s="1"/>
  <c r="L724" i="1"/>
  <c r="Q724" i="1"/>
  <c r="P724" i="1" l="1"/>
  <c r="W725" i="1" s="1"/>
  <c r="N724" i="1"/>
  <c r="AA724" i="1" l="1"/>
  <c r="O724" i="1"/>
  <c r="G725" i="1" s="1"/>
  <c r="U724" i="1"/>
  <c r="V725" i="1" s="1"/>
  <c r="R724" i="1"/>
  <c r="S725" i="1" s="1"/>
  <c r="T725" i="1" s="1"/>
  <c r="K725" i="1"/>
  <c r="J725" i="1"/>
  <c r="AF725" i="1"/>
  <c r="Y725" i="1" l="1"/>
  <c r="AG725" i="1"/>
  <c r="M725" i="1"/>
  <c r="AD725" i="1" s="1"/>
  <c r="X724" i="1"/>
  <c r="Z724" i="1" s="1"/>
  <c r="I725" i="1"/>
  <c r="H725" i="1"/>
  <c r="AE725" i="1" l="1"/>
  <c r="AH725" i="1" s="1"/>
  <c r="AB725" i="1" s="1"/>
  <c r="AC725" i="1" s="1"/>
  <c r="L725" i="1"/>
  <c r="Q725" i="1"/>
  <c r="P725" i="1" l="1"/>
  <c r="W726" i="1" s="1"/>
  <c r="N725" i="1"/>
  <c r="J726" i="1" l="1"/>
  <c r="K726" i="1"/>
  <c r="AF726" i="1"/>
  <c r="AA725" i="1"/>
  <c r="O725" i="1"/>
  <c r="G726" i="1" s="1"/>
  <c r="U725" i="1"/>
  <c r="V726" i="1" s="1"/>
  <c r="R725" i="1"/>
  <c r="S726" i="1" s="1"/>
  <c r="H726" i="1" l="1"/>
  <c r="I726" i="1"/>
  <c r="Y726" i="1"/>
  <c r="T726" i="1"/>
  <c r="AG726" i="1"/>
  <c r="M726" i="1"/>
  <c r="AD726" i="1" s="1"/>
  <c r="X725" i="1"/>
  <c r="Z725" i="1" s="1"/>
  <c r="AE726" i="1" l="1"/>
  <c r="AH726" i="1" s="1"/>
  <c r="AB726" i="1" s="1"/>
  <c r="AC726" i="1" s="1"/>
  <c r="L726" i="1"/>
  <c r="Q726" i="1"/>
  <c r="P726" i="1" l="1"/>
  <c r="W727" i="1" s="1"/>
  <c r="N726" i="1"/>
  <c r="O726" i="1" l="1"/>
  <c r="G727" i="1" s="1"/>
  <c r="AA726" i="1"/>
  <c r="U726" i="1"/>
  <c r="V727" i="1" s="1"/>
  <c r="R726" i="1"/>
  <c r="S727" i="1" s="1"/>
  <c r="J727" i="1"/>
  <c r="K727" i="1"/>
  <c r="AF727" i="1"/>
  <c r="M727" i="1" l="1"/>
  <c r="AD727" i="1" s="1"/>
  <c r="X726" i="1"/>
  <c r="Z726" i="1" s="1"/>
  <c r="AG727" i="1"/>
  <c r="I727" i="1"/>
  <c r="H727" i="1"/>
  <c r="Y727" i="1"/>
  <c r="T727" i="1"/>
  <c r="AE727" i="1" l="1"/>
  <c r="AH727" i="1" s="1"/>
  <c r="AB727" i="1" s="1"/>
  <c r="AC727" i="1" s="1"/>
  <c r="L727" i="1"/>
  <c r="Q727" i="1"/>
  <c r="P727" i="1" l="1"/>
  <c r="W728" i="1" s="1"/>
  <c r="N727" i="1"/>
  <c r="AA727" i="1" l="1"/>
  <c r="O727" i="1"/>
  <c r="G728" i="1" s="1"/>
  <c r="U727" i="1"/>
  <c r="V728" i="1" s="1"/>
  <c r="R727" i="1"/>
  <c r="S728" i="1" s="1"/>
  <c r="T728" i="1" s="1"/>
  <c r="K728" i="1"/>
  <c r="J728" i="1"/>
  <c r="AF728" i="1"/>
  <c r="Y728" i="1" l="1"/>
  <c r="AG728" i="1"/>
  <c r="M728" i="1"/>
  <c r="AD728" i="1" s="1"/>
  <c r="X727" i="1"/>
  <c r="Z727" i="1" s="1"/>
  <c r="I728" i="1"/>
  <c r="H728" i="1"/>
  <c r="AE728" i="1" l="1"/>
  <c r="AH728" i="1" s="1"/>
  <c r="AB728" i="1" s="1"/>
  <c r="AC728" i="1" s="1"/>
  <c r="L728" i="1"/>
  <c r="Q728" i="1"/>
  <c r="P728" i="1" l="1"/>
  <c r="W729" i="1" s="1"/>
  <c r="N728" i="1"/>
  <c r="AA728" i="1" l="1"/>
  <c r="O728" i="1"/>
  <c r="G729" i="1" s="1"/>
  <c r="U728" i="1"/>
  <c r="V729" i="1" s="1"/>
  <c r="R728" i="1"/>
  <c r="S729" i="1" s="1"/>
  <c r="K729" i="1"/>
  <c r="J729" i="1"/>
  <c r="AF729" i="1"/>
  <c r="AG729" i="1" l="1"/>
  <c r="M729" i="1"/>
  <c r="AD729" i="1" s="1"/>
  <c r="X728" i="1"/>
  <c r="Z728" i="1" s="1"/>
  <c r="H729" i="1"/>
  <c r="I729" i="1"/>
  <c r="T729" i="1"/>
  <c r="Y729" i="1"/>
  <c r="AE729" i="1" l="1"/>
  <c r="AH729" i="1" s="1"/>
  <c r="AB729" i="1" s="1"/>
  <c r="AC729" i="1" s="1"/>
  <c r="L729" i="1"/>
  <c r="Q729" i="1"/>
  <c r="P729" i="1" l="1"/>
  <c r="W730" i="1" s="1"/>
  <c r="N729" i="1"/>
  <c r="O729" i="1" l="1"/>
  <c r="AA729" i="1"/>
  <c r="U729" i="1"/>
  <c r="V730" i="1" s="1"/>
  <c r="R729" i="1"/>
  <c r="S730" i="1" s="1"/>
  <c r="T730" i="1" s="1"/>
  <c r="G730" i="1"/>
  <c r="J730" i="1"/>
  <c r="K730" i="1"/>
  <c r="AF730" i="1"/>
  <c r="Y730" i="1" l="1"/>
  <c r="M730" i="1"/>
  <c r="AG730" i="1"/>
  <c r="X729" i="1"/>
  <c r="Z729" i="1" s="1"/>
  <c r="H730" i="1"/>
  <c r="I730" i="1"/>
  <c r="L730" i="1" l="1"/>
  <c r="AD730" i="1"/>
  <c r="Q730" i="1"/>
  <c r="P730" i="1" s="1"/>
  <c r="W731" i="1" s="1"/>
  <c r="AE730" i="1"/>
  <c r="AH730" i="1" s="1"/>
  <c r="AB730" i="1" s="1"/>
  <c r="AC730" i="1" s="1"/>
  <c r="N730" i="1"/>
  <c r="K731" i="1" l="1"/>
  <c r="J731" i="1"/>
  <c r="AF731" i="1"/>
  <c r="O730" i="1"/>
  <c r="G731" i="1" s="1"/>
  <c r="AA730" i="1"/>
  <c r="U730" i="1"/>
  <c r="V731" i="1" s="1"/>
  <c r="R730" i="1"/>
  <c r="S731" i="1" s="1"/>
  <c r="T731" i="1" l="1"/>
  <c r="Y731" i="1"/>
  <c r="AG731" i="1"/>
  <c r="H731" i="1"/>
  <c r="I731" i="1"/>
  <c r="X730" i="1"/>
  <c r="Z730" i="1" s="1"/>
  <c r="M731" i="1"/>
  <c r="AD731" i="1" s="1"/>
  <c r="L731" i="1" l="1"/>
  <c r="Q731" i="1"/>
  <c r="AE731" i="1"/>
  <c r="AH731" i="1" s="1"/>
  <c r="AB731" i="1" s="1"/>
  <c r="AC731" i="1" s="1"/>
  <c r="P731" i="1" l="1"/>
  <c r="W732" i="1" s="1"/>
  <c r="N731" i="1"/>
  <c r="O731" i="1" l="1"/>
  <c r="AA731" i="1"/>
  <c r="U731" i="1"/>
  <c r="V732" i="1" s="1"/>
  <c r="R731" i="1"/>
  <c r="S732" i="1" s="1"/>
  <c r="T732" i="1" s="1"/>
  <c r="G732" i="1"/>
  <c r="J732" i="1"/>
  <c r="K732" i="1"/>
  <c r="AF732" i="1"/>
  <c r="M732" i="1" l="1"/>
  <c r="Y732" i="1"/>
  <c r="AG732" i="1"/>
  <c r="X731" i="1"/>
  <c r="Z731" i="1" s="1"/>
  <c r="I732" i="1"/>
  <c r="H732" i="1"/>
  <c r="L732" i="1" l="1"/>
  <c r="AD732" i="1"/>
  <c r="Q732" i="1"/>
  <c r="P732" i="1" s="1"/>
  <c r="W733" i="1" s="1"/>
  <c r="AE732" i="1"/>
  <c r="AH732" i="1" s="1"/>
  <c r="AB732" i="1" s="1"/>
  <c r="AC732" i="1" s="1"/>
  <c r="N732" i="1" l="1"/>
  <c r="O732" i="1" s="1"/>
  <c r="G733" i="1" s="1"/>
  <c r="K733" i="1"/>
  <c r="J733" i="1"/>
  <c r="AF733" i="1"/>
  <c r="U732" i="1" l="1"/>
  <c r="V733" i="1" s="1"/>
  <c r="R732" i="1"/>
  <c r="S733" i="1" s="1"/>
  <c r="AA732" i="1"/>
  <c r="H733" i="1"/>
  <c r="I733" i="1"/>
  <c r="AG733" i="1"/>
  <c r="M733" i="1"/>
  <c r="AD733" i="1" s="1"/>
  <c r="Y733" i="1" l="1"/>
  <c r="AE733" i="1" s="1"/>
  <c r="AH733" i="1" s="1"/>
  <c r="AB733" i="1" s="1"/>
  <c r="AC733" i="1" s="1"/>
  <c r="X732" i="1"/>
  <c r="Z732" i="1" s="1"/>
  <c r="T733" i="1"/>
  <c r="Q733" i="1"/>
  <c r="L733" i="1"/>
  <c r="P733" i="1" l="1"/>
  <c r="W734" i="1" s="1"/>
  <c r="N733" i="1"/>
  <c r="O733" i="1" l="1"/>
  <c r="AA733" i="1"/>
  <c r="U733" i="1"/>
  <c r="V734" i="1" s="1"/>
  <c r="R733" i="1"/>
  <c r="S734" i="1" s="1"/>
  <c r="G734" i="1"/>
  <c r="J734" i="1"/>
  <c r="K734" i="1"/>
  <c r="AF734" i="1"/>
  <c r="M734" i="1" l="1"/>
  <c r="AD734" i="1" s="1"/>
  <c r="X733" i="1"/>
  <c r="Z733" i="1" s="1"/>
  <c r="H734" i="1"/>
  <c r="I734" i="1"/>
  <c r="AG734" i="1"/>
  <c r="T734" i="1"/>
  <c r="Y734" i="1"/>
  <c r="Q734" i="1" l="1"/>
  <c r="L734" i="1"/>
  <c r="AE734" i="1"/>
  <c r="AH734" i="1" s="1"/>
  <c r="AB734" i="1" s="1"/>
  <c r="AC734" i="1" s="1"/>
  <c r="P734" i="1" l="1"/>
  <c r="W735" i="1" s="1"/>
  <c r="N734" i="1"/>
  <c r="AA734" i="1" l="1"/>
  <c r="O734" i="1"/>
  <c r="G735" i="1" s="1"/>
  <c r="U734" i="1"/>
  <c r="V735" i="1" s="1"/>
  <c r="R734" i="1"/>
  <c r="S735" i="1" s="1"/>
  <c r="J735" i="1"/>
  <c r="K735" i="1"/>
  <c r="AF735" i="1"/>
  <c r="M735" i="1" l="1"/>
  <c r="X734" i="1"/>
  <c r="Z734" i="1" s="1"/>
  <c r="I735" i="1"/>
  <c r="H735" i="1"/>
  <c r="AG735" i="1"/>
  <c r="Y735" i="1"/>
  <c r="T735" i="1"/>
  <c r="Q735" i="1" l="1"/>
  <c r="P735" i="1" s="1"/>
  <c r="W736" i="1" s="1"/>
  <c r="AD735" i="1"/>
  <c r="L735" i="1"/>
  <c r="N735" i="1"/>
  <c r="AE735" i="1"/>
  <c r="AH735" i="1" s="1"/>
  <c r="AB735" i="1" s="1"/>
  <c r="AC735" i="1" s="1"/>
  <c r="AA735" i="1" l="1"/>
  <c r="O735" i="1"/>
  <c r="G736" i="1" s="1"/>
  <c r="U735" i="1"/>
  <c r="V736" i="1" s="1"/>
  <c r="R735" i="1"/>
  <c r="S736" i="1" s="1"/>
  <c r="J736" i="1"/>
  <c r="K736" i="1"/>
  <c r="AF736" i="1"/>
  <c r="AG736" i="1" l="1"/>
  <c r="M736" i="1"/>
  <c r="AD736" i="1" s="1"/>
  <c r="X735" i="1"/>
  <c r="Z735" i="1" s="1"/>
  <c r="I736" i="1"/>
  <c r="H736" i="1"/>
  <c r="Y736" i="1"/>
  <c r="T736" i="1"/>
  <c r="AE736" i="1" l="1"/>
  <c r="AH736" i="1" s="1"/>
  <c r="AB736" i="1" s="1"/>
  <c r="AC736" i="1" s="1"/>
  <c r="L736" i="1"/>
  <c r="Q736" i="1"/>
  <c r="P736" i="1" l="1"/>
  <c r="W737" i="1" s="1"/>
  <c r="N736" i="1"/>
  <c r="O736" i="1" l="1"/>
  <c r="G737" i="1" s="1"/>
  <c r="AA736" i="1"/>
  <c r="U736" i="1"/>
  <c r="V737" i="1" s="1"/>
  <c r="R736" i="1"/>
  <c r="S737" i="1" s="1"/>
  <c r="K737" i="1"/>
  <c r="J737" i="1"/>
  <c r="AF737" i="1"/>
  <c r="M737" i="1" l="1"/>
  <c r="AD737" i="1" s="1"/>
  <c r="X736" i="1"/>
  <c r="Z736" i="1" s="1"/>
  <c r="AG737" i="1"/>
  <c r="I737" i="1"/>
  <c r="H737" i="1"/>
  <c r="Y737" i="1"/>
  <c r="T737" i="1"/>
  <c r="AE737" i="1" l="1"/>
  <c r="AH737" i="1" s="1"/>
  <c r="AB737" i="1" s="1"/>
  <c r="AC737" i="1" s="1"/>
  <c r="L737" i="1"/>
  <c r="Q737" i="1"/>
  <c r="P737" i="1" l="1"/>
  <c r="W738" i="1" s="1"/>
  <c r="N737" i="1"/>
  <c r="AA737" i="1" l="1"/>
  <c r="O737" i="1"/>
  <c r="G738" i="1" s="1"/>
  <c r="U737" i="1"/>
  <c r="V738" i="1" s="1"/>
  <c r="R737" i="1"/>
  <c r="S738" i="1" s="1"/>
  <c r="T738" i="1" s="1"/>
  <c r="J738" i="1"/>
  <c r="K738" i="1"/>
  <c r="AF738" i="1"/>
  <c r="X737" i="1" l="1"/>
  <c r="Z737" i="1" s="1"/>
  <c r="M738" i="1"/>
  <c r="AD738" i="1" s="1"/>
  <c r="Y738" i="1"/>
  <c r="AG738" i="1"/>
  <c r="H738" i="1"/>
  <c r="I738" i="1"/>
  <c r="AE738" i="1" l="1"/>
  <c r="AH738" i="1" s="1"/>
  <c r="AB738" i="1" s="1"/>
  <c r="AC738" i="1" s="1"/>
  <c r="Q738" i="1"/>
  <c r="L738" i="1"/>
  <c r="P738" i="1" l="1"/>
  <c r="W739" i="1" s="1"/>
  <c r="N738" i="1"/>
  <c r="AA738" i="1" l="1"/>
  <c r="O738" i="1"/>
  <c r="G739" i="1" s="1"/>
  <c r="U738" i="1"/>
  <c r="V739" i="1" s="1"/>
  <c r="R738" i="1"/>
  <c r="S739" i="1" s="1"/>
  <c r="J739" i="1"/>
  <c r="K739" i="1"/>
  <c r="AF739" i="1"/>
  <c r="AG739" i="1" l="1"/>
  <c r="M739" i="1"/>
  <c r="AD739" i="1" s="1"/>
  <c r="X738" i="1"/>
  <c r="Z738" i="1" s="1"/>
  <c r="I739" i="1"/>
  <c r="H739" i="1"/>
  <c r="T739" i="1"/>
  <c r="Y739" i="1"/>
  <c r="AE739" i="1" l="1"/>
  <c r="AH739" i="1" s="1"/>
  <c r="AB739" i="1" s="1"/>
  <c r="AC739" i="1" s="1"/>
  <c r="L739" i="1"/>
  <c r="Q739" i="1"/>
  <c r="P739" i="1" l="1"/>
  <c r="W740" i="1" s="1"/>
  <c r="N739" i="1"/>
  <c r="O739" i="1" l="1"/>
  <c r="AA739" i="1"/>
  <c r="U739" i="1"/>
  <c r="V740" i="1" s="1"/>
  <c r="R739" i="1"/>
  <c r="S740" i="1" s="1"/>
  <c r="T740" i="1" s="1"/>
  <c r="G740" i="1"/>
  <c r="J740" i="1"/>
  <c r="K740" i="1"/>
  <c r="AF740" i="1"/>
  <c r="Y740" i="1" l="1"/>
  <c r="M740" i="1"/>
  <c r="AG740" i="1"/>
  <c r="X739" i="1"/>
  <c r="Z739" i="1" s="1"/>
  <c r="H740" i="1"/>
  <c r="I740" i="1"/>
  <c r="AE740" i="1" l="1"/>
  <c r="AH740" i="1" s="1"/>
  <c r="AB740" i="1" s="1"/>
  <c r="AC740" i="1" s="1"/>
  <c r="Q740" i="1"/>
  <c r="P740" i="1" s="1"/>
  <c r="W741" i="1" s="1"/>
  <c r="AD740" i="1"/>
  <c r="L740" i="1"/>
  <c r="N740" i="1"/>
  <c r="O740" i="1" l="1"/>
  <c r="G741" i="1" s="1"/>
  <c r="AA740" i="1"/>
  <c r="U740" i="1"/>
  <c r="V741" i="1" s="1"/>
  <c r="R740" i="1"/>
  <c r="S741" i="1" s="1"/>
  <c r="K741" i="1"/>
  <c r="J741" i="1"/>
  <c r="AF741" i="1"/>
  <c r="H741" i="1" l="1"/>
  <c r="I741" i="1"/>
  <c r="AG741" i="1"/>
  <c r="X740" i="1"/>
  <c r="Z740" i="1" s="1"/>
  <c r="M741" i="1"/>
  <c r="AD741" i="1" s="1"/>
  <c r="T741" i="1"/>
  <c r="Y741" i="1"/>
  <c r="AE741" i="1" l="1"/>
  <c r="AH741" i="1" s="1"/>
  <c r="AB741" i="1" s="1"/>
  <c r="AC741" i="1" s="1"/>
  <c r="Q741" i="1"/>
  <c r="L741" i="1"/>
  <c r="P741" i="1" l="1"/>
  <c r="W742" i="1" s="1"/>
  <c r="N741" i="1"/>
  <c r="J742" i="1" l="1"/>
  <c r="K742" i="1"/>
  <c r="AF742" i="1"/>
  <c r="AA741" i="1"/>
  <c r="O741" i="1"/>
  <c r="G742" i="1" s="1"/>
  <c r="U741" i="1"/>
  <c r="V742" i="1" s="1"/>
  <c r="R741" i="1"/>
  <c r="S742" i="1" s="1"/>
  <c r="H742" i="1" l="1"/>
  <c r="I742" i="1"/>
  <c r="Y742" i="1"/>
  <c r="T742" i="1"/>
  <c r="AG742" i="1"/>
  <c r="M742" i="1"/>
  <c r="AD742" i="1" s="1"/>
  <c r="X741" i="1"/>
  <c r="Z741" i="1" s="1"/>
  <c r="L742" i="1" l="1"/>
  <c r="Q742" i="1"/>
  <c r="AE742" i="1"/>
  <c r="AH742" i="1" s="1"/>
  <c r="AB742" i="1" s="1"/>
  <c r="AC742" i="1" s="1"/>
  <c r="P742" i="1" l="1"/>
  <c r="W743" i="1" s="1"/>
  <c r="N742" i="1"/>
  <c r="O742" i="1" l="1"/>
  <c r="G743" i="1" s="1"/>
  <c r="AA742" i="1"/>
  <c r="U742" i="1"/>
  <c r="V743" i="1" s="1"/>
  <c r="R742" i="1"/>
  <c r="S743" i="1" s="1"/>
  <c r="T743" i="1" s="1"/>
  <c r="J743" i="1"/>
  <c r="K743" i="1"/>
  <c r="AF743" i="1"/>
  <c r="M743" i="1" l="1"/>
  <c r="Y743" i="1"/>
  <c r="X742" i="1"/>
  <c r="Z742" i="1" s="1"/>
  <c r="AG743" i="1"/>
  <c r="I743" i="1"/>
  <c r="H743" i="1"/>
  <c r="AE743" i="1" l="1"/>
  <c r="AH743" i="1" s="1"/>
  <c r="AB743" i="1" s="1"/>
  <c r="AC743" i="1" s="1"/>
  <c r="L743" i="1"/>
  <c r="AD743" i="1"/>
  <c r="Q743" i="1"/>
  <c r="P743" i="1" s="1"/>
  <c r="W744" i="1" s="1"/>
  <c r="N743" i="1"/>
  <c r="AA743" i="1" l="1"/>
  <c r="O743" i="1"/>
  <c r="G744" i="1" s="1"/>
  <c r="U743" i="1"/>
  <c r="V744" i="1" s="1"/>
  <c r="R743" i="1"/>
  <c r="S744" i="1" s="1"/>
  <c r="J744" i="1"/>
  <c r="K744" i="1"/>
  <c r="AF744" i="1"/>
  <c r="H744" i="1" l="1"/>
  <c r="I744" i="1"/>
  <c r="AG744" i="1"/>
  <c r="M744" i="1"/>
  <c r="AD744" i="1" s="1"/>
  <c r="X743" i="1"/>
  <c r="Z743" i="1" s="1"/>
  <c r="T744" i="1"/>
  <c r="Y744" i="1"/>
  <c r="AE744" i="1" l="1"/>
  <c r="AH744" i="1" s="1"/>
  <c r="AB744" i="1" s="1"/>
  <c r="AC744" i="1" s="1"/>
  <c r="L744" i="1"/>
  <c r="Q744" i="1"/>
  <c r="P744" i="1" l="1"/>
  <c r="W745" i="1" s="1"/>
  <c r="N744" i="1"/>
  <c r="U744" i="1" s="1"/>
  <c r="V745" i="1" s="1"/>
  <c r="AA744" i="1" l="1"/>
  <c r="O744" i="1"/>
  <c r="G745" i="1" s="1"/>
  <c r="R744" i="1"/>
  <c r="S745" i="1" s="1"/>
  <c r="J745" i="1"/>
  <c r="K745" i="1"/>
  <c r="AF745" i="1"/>
  <c r="I745" i="1" l="1"/>
  <c r="H745" i="1"/>
  <c r="Y745" i="1"/>
  <c r="T745" i="1"/>
  <c r="M745" i="1"/>
  <c r="AD745" i="1" s="1"/>
  <c r="X744" i="1"/>
  <c r="Z744" i="1" s="1"/>
  <c r="AG745" i="1"/>
  <c r="AE745" i="1" l="1"/>
  <c r="AH745" i="1" s="1"/>
  <c r="AB745" i="1" s="1"/>
  <c r="AC745" i="1" s="1"/>
  <c r="Q745" i="1"/>
  <c r="L745" i="1"/>
  <c r="P745" i="1" l="1"/>
  <c r="W746" i="1" s="1"/>
  <c r="N745" i="1"/>
  <c r="O745" i="1" l="1"/>
  <c r="AA745" i="1"/>
  <c r="U745" i="1"/>
  <c r="V746" i="1" s="1"/>
  <c r="R745" i="1"/>
  <c r="S746" i="1" s="1"/>
  <c r="G746" i="1"/>
  <c r="J746" i="1"/>
  <c r="K746" i="1"/>
  <c r="AF746" i="1"/>
  <c r="M746" i="1" l="1"/>
  <c r="AG746" i="1"/>
  <c r="X745" i="1"/>
  <c r="Z745" i="1" s="1"/>
  <c r="H746" i="1"/>
  <c r="I746" i="1"/>
  <c r="Y746" i="1"/>
  <c r="T746" i="1"/>
  <c r="L746" i="1" l="1"/>
  <c r="AD746" i="1"/>
  <c r="Q746" i="1"/>
  <c r="P746" i="1" s="1"/>
  <c r="W747" i="1" s="1"/>
  <c r="AE746" i="1"/>
  <c r="AH746" i="1" s="1"/>
  <c r="AB746" i="1" s="1"/>
  <c r="AC746" i="1" s="1"/>
  <c r="N746" i="1"/>
  <c r="O746" i="1" l="1"/>
  <c r="G747" i="1" s="1"/>
  <c r="AA746" i="1"/>
  <c r="U746" i="1"/>
  <c r="V747" i="1" s="1"/>
  <c r="R746" i="1"/>
  <c r="S747" i="1" s="1"/>
  <c r="J747" i="1"/>
  <c r="K747" i="1"/>
  <c r="AF747" i="1"/>
  <c r="M747" i="1" l="1"/>
  <c r="I747" i="1"/>
  <c r="H747" i="1"/>
  <c r="X746" i="1"/>
  <c r="Z746" i="1" s="1"/>
  <c r="AG747" i="1"/>
  <c r="Y747" i="1"/>
  <c r="T747" i="1"/>
  <c r="L747" i="1" l="1"/>
  <c r="AD747" i="1"/>
  <c r="Q747" i="1"/>
  <c r="P747" i="1" s="1"/>
  <c r="W748" i="1" s="1"/>
  <c r="AE747" i="1"/>
  <c r="AH747" i="1" s="1"/>
  <c r="AB747" i="1" s="1"/>
  <c r="AC747" i="1" s="1"/>
  <c r="N747" i="1" l="1"/>
  <c r="AA747" i="1" s="1"/>
  <c r="J748" i="1"/>
  <c r="K748" i="1"/>
  <c r="AF748" i="1"/>
  <c r="R747" i="1" l="1"/>
  <c r="S748" i="1" s="1"/>
  <c r="T748" i="1" s="1"/>
  <c r="U747" i="1"/>
  <c r="V748" i="1" s="1"/>
  <c r="O747" i="1"/>
  <c r="G748" i="1" s="1"/>
  <c r="I748" i="1" s="1"/>
  <c r="AG748" i="1"/>
  <c r="M748" i="1"/>
  <c r="AD748" i="1" s="1"/>
  <c r="X747" i="1" l="1"/>
  <c r="Z747" i="1" s="1"/>
  <c r="Y748" i="1"/>
  <c r="AE748" i="1" s="1"/>
  <c r="AH748" i="1" s="1"/>
  <c r="AB748" i="1" s="1"/>
  <c r="AC748" i="1" s="1"/>
  <c r="H748" i="1"/>
  <c r="L748" i="1"/>
  <c r="Q748" i="1"/>
  <c r="P748" i="1" l="1"/>
  <c r="W749" i="1" s="1"/>
  <c r="N748" i="1"/>
  <c r="AA748" i="1" l="1"/>
  <c r="O748" i="1"/>
  <c r="U748" i="1"/>
  <c r="V749" i="1" s="1"/>
  <c r="R748" i="1"/>
  <c r="S749" i="1" s="1"/>
  <c r="G749" i="1"/>
  <c r="K749" i="1"/>
  <c r="J749" i="1"/>
  <c r="AF749" i="1"/>
  <c r="AG749" i="1" l="1"/>
  <c r="M749" i="1"/>
  <c r="AD749" i="1" s="1"/>
  <c r="X748" i="1"/>
  <c r="Z748" i="1" s="1"/>
  <c r="I749" i="1"/>
  <c r="H749" i="1"/>
  <c r="Y749" i="1"/>
  <c r="T749" i="1"/>
  <c r="AE749" i="1" l="1"/>
  <c r="AH749" i="1" s="1"/>
  <c r="AB749" i="1" s="1"/>
  <c r="AC749" i="1" s="1"/>
  <c r="Q749" i="1"/>
  <c r="L749" i="1"/>
  <c r="P749" i="1" l="1"/>
  <c r="W750" i="1" s="1"/>
  <c r="N749" i="1"/>
  <c r="AA749" i="1" l="1"/>
  <c r="O749" i="1"/>
  <c r="U749" i="1"/>
  <c r="V750" i="1" s="1"/>
  <c r="R749" i="1"/>
  <c r="S750" i="1" s="1"/>
  <c r="T750" i="1" s="1"/>
  <c r="G750" i="1"/>
  <c r="J750" i="1"/>
  <c r="K750" i="1"/>
  <c r="AF750" i="1"/>
  <c r="M750" i="1" l="1"/>
  <c r="Y750" i="1"/>
  <c r="AG750" i="1"/>
  <c r="X749" i="1"/>
  <c r="Z749" i="1" s="1"/>
  <c r="H750" i="1"/>
  <c r="I750" i="1"/>
  <c r="L750" i="1" l="1"/>
  <c r="AD750" i="1"/>
  <c r="Q750" i="1"/>
  <c r="P750" i="1" s="1"/>
  <c r="W751" i="1" s="1"/>
  <c r="AE750" i="1"/>
  <c r="AH750" i="1" s="1"/>
  <c r="AB750" i="1" s="1"/>
  <c r="AC750" i="1" s="1"/>
  <c r="N750" i="1" l="1"/>
  <c r="O750" i="1" s="1"/>
  <c r="G751" i="1" s="1"/>
  <c r="K751" i="1"/>
  <c r="J751" i="1"/>
  <c r="AF751" i="1"/>
  <c r="R750" i="1" l="1"/>
  <c r="S751" i="1" s="1"/>
  <c r="T751" i="1" s="1"/>
  <c r="U750" i="1"/>
  <c r="V751" i="1" s="1"/>
  <c r="AA750" i="1"/>
  <c r="I751" i="1"/>
  <c r="H751" i="1"/>
  <c r="AG751" i="1"/>
  <c r="M751" i="1"/>
  <c r="AD751" i="1" s="1"/>
  <c r="Y751" i="1" l="1"/>
  <c r="AE751" i="1" s="1"/>
  <c r="AH751" i="1" s="1"/>
  <c r="AB751" i="1" s="1"/>
  <c r="AC751" i="1" s="1"/>
  <c r="X750" i="1"/>
  <c r="Z750" i="1" s="1"/>
  <c r="L751" i="1"/>
  <c r="Q751" i="1"/>
  <c r="P751" i="1" l="1"/>
  <c r="W752" i="1" s="1"/>
  <c r="N751" i="1"/>
  <c r="O751" i="1" l="1"/>
  <c r="AA751" i="1"/>
  <c r="U751" i="1"/>
  <c r="V752" i="1" s="1"/>
  <c r="R751" i="1"/>
  <c r="S752" i="1" s="1"/>
  <c r="T752" i="1" s="1"/>
  <c r="G752" i="1"/>
  <c r="J752" i="1"/>
  <c r="K752" i="1"/>
  <c r="AF752" i="1"/>
  <c r="Y752" i="1" l="1"/>
  <c r="M752" i="1"/>
  <c r="AG752" i="1"/>
  <c r="X751" i="1"/>
  <c r="Z751" i="1" s="1"/>
  <c r="I752" i="1"/>
  <c r="H752" i="1"/>
  <c r="AE752" i="1" l="1"/>
  <c r="AH752" i="1" s="1"/>
  <c r="AB752" i="1" s="1"/>
  <c r="AC752" i="1" s="1"/>
  <c r="Q752" i="1"/>
  <c r="P752" i="1" s="1"/>
  <c r="W753" i="1" s="1"/>
  <c r="AD752" i="1"/>
  <c r="L752" i="1"/>
  <c r="N752" i="1"/>
  <c r="O752" i="1" l="1"/>
  <c r="G753" i="1" s="1"/>
  <c r="AA752" i="1"/>
  <c r="U752" i="1"/>
  <c r="V753" i="1" s="1"/>
  <c r="R752" i="1"/>
  <c r="S753" i="1" s="1"/>
  <c r="K753" i="1"/>
  <c r="J753" i="1"/>
  <c r="AF753" i="1"/>
  <c r="I753" i="1" l="1"/>
  <c r="H753" i="1"/>
  <c r="AG753" i="1"/>
  <c r="X752" i="1"/>
  <c r="Z752" i="1" s="1"/>
  <c r="M753" i="1"/>
  <c r="AD753" i="1" s="1"/>
  <c r="Y753" i="1"/>
  <c r="T753" i="1"/>
  <c r="AE753" i="1" l="1"/>
  <c r="AH753" i="1" s="1"/>
  <c r="AB753" i="1" s="1"/>
  <c r="AC753" i="1" s="1"/>
  <c r="Q753" i="1"/>
  <c r="L753" i="1"/>
  <c r="P753" i="1" l="1"/>
  <c r="W754" i="1" s="1"/>
  <c r="N753" i="1"/>
  <c r="AA753" i="1" l="1"/>
  <c r="O753" i="1"/>
  <c r="G754" i="1" s="1"/>
  <c r="U753" i="1"/>
  <c r="V754" i="1" s="1"/>
  <c r="R753" i="1"/>
  <c r="S754" i="1" s="1"/>
  <c r="T754" i="1" s="1"/>
  <c r="J754" i="1"/>
  <c r="K754" i="1"/>
  <c r="AF754" i="1"/>
  <c r="M754" i="1" l="1"/>
  <c r="Y754" i="1"/>
  <c r="AG754" i="1"/>
  <c r="X753" i="1"/>
  <c r="Z753" i="1" s="1"/>
  <c r="H754" i="1"/>
  <c r="I754" i="1"/>
  <c r="Q754" i="1" l="1"/>
  <c r="P754" i="1" s="1"/>
  <c r="W755" i="1" s="1"/>
  <c r="AD754" i="1"/>
  <c r="L754" i="1"/>
  <c r="AE754" i="1"/>
  <c r="AH754" i="1" s="1"/>
  <c r="AB754" i="1" s="1"/>
  <c r="AC754" i="1" s="1"/>
  <c r="N754" i="1"/>
  <c r="AA754" i="1" l="1"/>
  <c r="O754" i="1"/>
  <c r="U754" i="1"/>
  <c r="V755" i="1" s="1"/>
  <c r="R754" i="1"/>
  <c r="S755" i="1" s="1"/>
  <c r="K755" i="1"/>
  <c r="J755" i="1"/>
  <c r="AF755" i="1"/>
  <c r="G755" i="1"/>
  <c r="I755" i="1" l="1"/>
  <c r="H755" i="1"/>
  <c r="AG755" i="1"/>
  <c r="X754" i="1"/>
  <c r="Z754" i="1" s="1"/>
  <c r="M755" i="1"/>
  <c r="AD755" i="1" s="1"/>
  <c r="Y755" i="1"/>
  <c r="T755" i="1"/>
  <c r="AE755" i="1" l="1"/>
  <c r="AH755" i="1" s="1"/>
  <c r="AB755" i="1" s="1"/>
  <c r="AC755" i="1" s="1"/>
  <c r="Q755" i="1"/>
  <c r="L755" i="1"/>
  <c r="P755" i="1" l="1"/>
  <c r="W756" i="1" s="1"/>
  <c r="N755" i="1"/>
  <c r="O755" i="1" l="1"/>
  <c r="AA755" i="1"/>
  <c r="U755" i="1"/>
  <c r="V756" i="1" s="1"/>
  <c r="R755" i="1"/>
  <c r="S756" i="1" s="1"/>
  <c r="G756" i="1"/>
  <c r="K756" i="1"/>
  <c r="J756" i="1"/>
  <c r="AF756" i="1"/>
  <c r="AG756" i="1" l="1"/>
  <c r="M756" i="1"/>
  <c r="AD756" i="1" s="1"/>
  <c r="X755" i="1"/>
  <c r="Z755" i="1" s="1"/>
  <c r="H756" i="1"/>
  <c r="I756" i="1"/>
  <c r="T756" i="1"/>
  <c r="Y756" i="1"/>
  <c r="AE756" i="1" l="1"/>
  <c r="AH756" i="1" s="1"/>
  <c r="AB756" i="1" s="1"/>
  <c r="AC756" i="1" s="1"/>
  <c r="Q756" i="1"/>
  <c r="L756" i="1"/>
  <c r="P756" i="1" l="1"/>
  <c r="W757" i="1" s="1"/>
  <c r="N756" i="1"/>
  <c r="O756" i="1" l="1"/>
  <c r="G757" i="1" s="1"/>
  <c r="AA756" i="1"/>
  <c r="U756" i="1"/>
  <c r="V757" i="1" s="1"/>
  <c r="R756" i="1"/>
  <c r="S757" i="1" s="1"/>
  <c r="K757" i="1"/>
  <c r="J757" i="1"/>
  <c r="AF757" i="1"/>
  <c r="AG757" i="1" l="1"/>
  <c r="M757" i="1"/>
  <c r="AD757" i="1" s="1"/>
  <c r="X756" i="1"/>
  <c r="Z756" i="1" s="1"/>
  <c r="I757" i="1"/>
  <c r="H757" i="1"/>
  <c r="Y757" i="1"/>
  <c r="T757" i="1"/>
  <c r="AE757" i="1" l="1"/>
  <c r="AH757" i="1" s="1"/>
  <c r="AB757" i="1" s="1"/>
  <c r="AC757" i="1" s="1"/>
  <c r="L757" i="1"/>
  <c r="Q757" i="1"/>
  <c r="P757" i="1" l="1"/>
  <c r="W758" i="1" s="1"/>
  <c r="N757" i="1"/>
  <c r="O757" i="1" l="1"/>
  <c r="G758" i="1" s="1"/>
  <c r="AA757" i="1"/>
  <c r="U757" i="1"/>
  <c r="V758" i="1" s="1"/>
  <c r="R757" i="1"/>
  <c r="S758" i="1" s="1"/>
  <c r="K758" i="1"/>
  <c r="J758" i="1"/>
  <c r="AF758" i="1"/>
  <c r="M758" i="1" l="1"/>
  <c r="H758" i="1"/>
  <c r="I758" i="1"/>
  <c r="Y758" i="1"/>
  <c r="T758" i="1"/>
  <c r="AG758" i="1"/>
  <c r="X757" i="1"/>
  <c r="Z757" i="1" s="1"/>
  <c r="L758" i="1" l="1"/>
  <c r="AD758" i="1"/>
  <c r="Q758" i="1"/>
  <c r="P758" i="1" s="1"/>
  <c r="W759" i="1" s="1"/>
  <c r="AE758" i="1"/>
  <c r="AH758" i="1" s="1"/>
  <c r="AB758" i="1" s="1"/>
  <c r="AC758" i="1" s="1"/>
  <c r="N758" i="1" l="1"/>
  <c r="U758" i="1" s="1"/>
  <c r="V759" i="1" s="1"/>
  <c r="K759" i="1"/>
  <c r="J759" i="1"/>
  <c r="AF759" i="1"/>
  <c r="O758" i="1" l="1"/>
  <c r="G759" i="1" s="1"/>
  <c r="I759" i="1" s="1"/>
  <c r="AA758" i="1"/>
  <c r="R758" i="1"/>
  <c r="S759" i="1" s="1"/>
  <c r="T759" i="1" s="1"/>
  <c r="AG759" i="1"/>
  <c r="M759" i="1"/>
  <c r="AD759" i="1" s="1"/>
  <c r="H759" i="1" l="1"/>
  <c r="Y759" i="1"/>
  <c r="AE759" i="1" s="1"/>
  <c r="AH759" i="1" s="1"/>
  <c r="AB759" i="1" s="1"/>
  <c r="AC759" i="1" s="1"/>
  <c r="X758" i="1"/>
  <c r="Z758" i="1" s="1"/>
  <c r="L759" i="1"/>
  <c r="Q759" i="1"/>
  <c r="P759" i="1" l="1"/>
  <c r="W760" i="1" s="1"/>
  <c r="N759" i="1"/>
  <c r="O759" i="1" l="1"/>
  <c r="AA759" i="1"/>
  <c r="U759" i="1"/>
  <c r="V760" i="1" s="1"/>
  <c r="R759" i="1"/>
  <c r="S760" i="1" s="1"/>
  <c r="T760" i="1" s="1"/>
  <c r="G760" i="1"/>
  <c r="K760" i="1"/>
  <c r="J760" i="1"/>
  <c r="AF760" i="1"/>
  <c r="Y760" i="1" l="1"/>
  <c r="M760" i="1"/>
  <c r="AD760" i="1" s="1"/>
  <c r="X759" i="1"/>
  <c r="Z759" i="1" s="1"/>
  <c r="AG760" i="1"/>
  <c r="I760" i="1"/>
  <c r="H760" i="1"/>
  <c r="Q760" i="1" l="1"/>
  <c r="L760" i="1"/>
  <c r="AE760" i="1"/>
  <c r="AH760" i="1" s="1"/>
  <c r="AB760" i="1" s="1"/>
  <c r="AC760" i="1" s="1"/>
  <c r="P760" i="1" l="1"/>
  <c r="W761" i="1" s="1"/>
  <c r="N760" i="1"/>
  <c r="AA760" i="1" l="1"/>
  <c r="O760" i="1"/>
  <c r="G761" i="1" s="1"/>
  <c r="U760" i="1"/>
  <c r="V761" i="1" s="1"/>
  <c r="R760" i="1"/>
  <c r="S761" i="1" s="1"/>
  <c r="K761" i="1"/>
  <c r="J761" i="1"/>
  <c r="AF761" i="1"/>
  <c r="AG761" i="1" l="1"/>
  <c r="M761" i="1"/>
  <c r="AD761" i="1" s="1"/>
  <c r="X760" i="1"/>
  <c r="Z760" i="1" s="1"/>
  <c r="H761" i="1"/>
  <c r="I761" i="1"/>
  <c r="Y761" i="1"/>
  <c r="T761" i="1"/>
  <c r="AE761" i="1" l="1"/>
  <c r="AH761" i="1" s="1"/>
  <c r="AB761" i="1" s="1"/>
  <c r="AC761" i="1" s="1"/>
  <c r="Q761" i="1"/>
  <c r="L761" i="1"/>
  <c r="P761" i="1" l="1"/>
  <c r="W762" i="1" s="1"/>
  <c r="N761" i="1"/>
  <c r="J762" i="1" l="1"/>
  <c r="K762" i="1"/>
  <c r="AF762" i="1"/>
  <c r="AA761" i="1"/>
  <c r="O761" i="1"/>
  <c r="G762" i="1" s="1"/>
  <c r="U761" i="1"/>
  <c r="V762" i="1" s="1"/>
  <c r="R761" i="1"/>
  <c r="S762" i="1" s="1"/>
  <c r="M762" i="1" l="1"/>
  <c r="X761" i="1"/>
  <c r="Z761" i="1" s="1"/>
  <c r="I762" i="1"/>
  <c r="H762" i="1"/>
  <c r="Y762" i="1"/>
  <c r="T762" i="1"/>
  <c r="AG762" i="1"/>
  <c r="Q762" i="1" l="1"/>
  <c r="P762" i="1" s="1"/>
  <c r="W763" i="1" s="1"/>
  <c r="AD762" i="1"/>
  <c r="L762" i="1"/>
  <c r="N762" i="1"/>
  <c r="AE762" i="1"/>
  <c r="AH762" i="1" s="1"/>
  <c r="AB762" i="1" s="1"/>
  <c r="AC762" i="1" s="1"/>
  <c r="AA762" i="1" l="1"/>
  <c r="O762" i="1"/>
  <c r="G763" i="1" s="1"/>
  <c r="U762" i="1"/>
  <c r="V763" i="1" s="1"/>
  <c r="R762" i="1"/>
  <c r="S763" i="1" s="1"/>
  <c r="J763" i="1"/>
  <c r="K763" i="1"/>
  <c r="AF763" i="1"/>
  <c r="M763" i="1" l="1"/>
  <c r="X762" i="1"/>
  <c r="Z762" i="1" s="1"/>
  <c r="AG763" i="1"/>
  <c r="I763" i="1"/>
  <c r="H763" i="1"/>
  <c r="Y763" i="1"/>
  <c r="T763" i="1"/>
  <c r="Q763" i="1" l="1"/>
  <c r="P763" i="1" s="1"/>
  <c r="W764" i="1" s="1"/>
  <c r="AD763" i="1"/>
  <c r="AE763" i="1"/>
  <c r="AH763" i="1" s="1"/>
  <c r="AB763" i="1" s="1"/>
  <c r="AC763" i="1" s="1"/>
  <c r="L763" i="1"/>
  <c r="N763" i="1"/>
  <c r="O763" i="1" l="1"/>
  <c r="G764" i="1" s="1"/>
  <c r="AA763" i="1"/>
  <c r="R763" i="1"/>
  <c r="S764" i="1" s="1"/>
  <c r="K764" i="1"/>
  <c r="J764" i="1"/>
  <c r="AF764" i="1"/>
  <c r="U763" i="1"/>
  <c r="V764" i="1" s="1"/>
  <c r="Y764" i="1" l="1"/>
  <c r="T764" i="1"/>
  <c r="AG764" i="1"/>
  <c r="X763" i="1"/>
  <c r="Z763" i="1" s="1"/>
  <c r="M764" i="1"/>
  <c r="AD764" i="1" s="1"/>
  <c r="I764" i="1"/>
  <c r="H764" i="1"/>
  <c r="L764" i="1" l="1"/>
  <c r="Q764" i="1"/>
  <c r="AE764" i="1"/>
  <c r="AH764" i="1" s="1"/>
  <c r="AB764" i="1" s="1"/>
  <c r="AC764" i="1" s="1"/>
  <c r="P764" i="1" l="1"/>
  <c r="W765" i="1" s="1"/>
  <c r="N764" i="1"/>
  <c r="O764" i="1" l="1"/>
  <c r="AA764" i="1"/>
  <c r="U764" i="1"/>
  <c r="V765" i="1" s="1"/>
  <c r="R764" i="1"/>
  <c r="S765" i="1" s="1"/>
  <c r="T765" i="1" s="1"/>
  <c r="G765" i="1"/>
  <c r="J765" i="1"/>
  <c r="K765" i="1"/>
  <c r="AF765" i="1"/>
  <c r="M765" i="1" l="1"/>
  <c r="Y765" i="1"/>
  <c r="AG765" i="1"/>
  <c r="X764" i="1"/>
  <c r="Z764" i="1" s="1"/>
  <c r="H765" i="1"/>
  <c r="I765" i="1"/>
  <c r="AE765" i="1" l="1"/>
  <c r="AH765" i="1" s="1"/>
  <c r="AB765" i="1" s="1"/>
  <c r="AC765" i="1" s="1"/>
  <c r="L765" i="1"/>
  <c r="AD765" i="1"/>
  <c r="Q765" i="1"/>
  <c r="P765" i="1" s="1"/>
  <c r="W766" i="1" s="1"/>
  <c r="N765" i="1"/>
  <c r="AA765" i="1" l="1"/>
  <c r="O765" i="1"/>
  <c r="U765" i="1"/>
  <c r="V766" i="1" s="1"/>
  <c r="R765" i="1"/>
  <c r="S766" i="1" s="1"/>
  <c r="K766" i="1"/>
  <c r="J766" i="1"/>
  <c r="AF766" i="1"/>
  <c r="G766" i="1"/>
  <c r="M766" i="1" l="1"/>
  <c r="H766" i="1"/>
  <c r="I766" i="1"/>
  <c r="AG766" i="1"/>
  <c r="X765" i="1"/>
  <c r="Z765" i="1" s="1"/>
  <c r="Y766" i="1"/>
  <c r="T766" i="1"/>
  <c r="L766" i="1" l="1"/>
  <c r="AD766" i="1"/>
  <c r="AE766" i="1"/>
  <c r="AH766" i="1" s="1"/>
  <c r="AB766" i="1" s="1"/>
  <c r="AC766" i="1" s="1"/>
  <c r="Q766" i="1"/>
  <c r="P766" i="1" s="1"/>
  <c r="W767" i="1" s="1"/>
  <c r="N766" i="1" l="1"/>
  <c r="AA766" i="1" s="1"/>
  <c r="K767" i="1"/>
  <c r="J767" i="1"/>
  <c r="AF767" i="1"/>
  <c r="U766" i="1" l="1"/>
  <c r="V767" i="1" s="1"/>
  <c r="R766" i="1"/>
  <c r="S767" i="1" s="1"/>
  <c r="T767" i="1" s="1"/>
  <c r="O766" i="1"/>
  <c r="G767" i="1" s="1"/>
  <c r="H767" i="1" s="1"/>
  <c r="AG767" i="1"/>
  <c r="M767" i="1"/>
  <c r="AD767" i="1" s="1"/>
  <c r="Y767" i="1" l="1"/>
  <c r="AE767" i="1" s="1"/>
  <c r="AH767" i="1" s="1"/>
  <c r="AB767" i="1" s="1"/>
  <c r="AC767" i="1" s="1"/>
  <c r="X766" i="1"/>
  <c r="Z766" i="1" s="1"/>
  <c r="I767" i="1"/>
  <c r="Q767" i="1"/>
  <c r="L767" i="1"/>
  <c r="P767" i="1" l="1"/>
  <c r="W768" i="1" s="1"/>
  <c r="N767" i="1"/>
  <c r="AA767" i="1" l="1"/>
  <c r="O767" i="1"/>
  <c r="G768" i="1" s="1"/>
  <c r="U767" i="1"/>
  <c r="V768" i="1" s="1"/>
  <c r="R767" i="1"/>
  <c r="S768" i="1" s="1"/>
  <c r="J768" i="1"/>
  <c r="K768" i="1"/>
  <c r="AF768" i="1"/>
  <c r="M768" i="1" l="1"/>
  <c r="AD768" i="1" s="1"/>
  <c r="X767" i="1"/>
  <c r="Z767" i="1" s="1"/>
  <c r="AG768" i="1"/>
  <c r="H768" i="1"/>
  <c r="I768" i="1"/>
  <c r="Y768" i="1"/>
  <c r="T768" i="1"/>
  <c r="AE768" i="1" l="1"/>
  <c r="AH768" i="1" s="1"/>
  <c r="AB768" i="1" s="1"/>
  <c r="AC768" i="1" s="1"/>
  <c r="L768" i="1"/>
  <c r="Q768" i="1"/>
  <c r="P768" i="1" l="1"/>
  <c r="W769" i="1" s="1"/>
  <c r="N768" i="1"/>
  <c r="O768" i="1" l="1"/>
  <c r="AA768" i="1"/>
  <c r="U768" i="1"/>
  <c r="V769" i="1" s="1"/>
  <c r="R768" i="1"/>
  <c r="S769" i="1" s="1"/>
  <c r="G769" i="1"/>
  <c r="J769" i="1"/>
  <c r="K769" i="1"/>
  <c r="AF769" i="1"/>
  <c r="M769" i="1" l="1"/>
  <c r="AD769" i="1" s="1"/>
  <c r="X768" i="1"/>
  <c r="Z768" i="1" s="1"/>
  <c r="AG769" i="1"/>
  <c r="I769" i="1"/>
  <c r="H769" i="1"/>
  <c r="Y769" i="1"/>
  <c r="T769" i="1"/>
  <c r="AE769" i="1" l="1"/>
  <c r="AH769" i="1" s="1"/>
  <c r="AB769" i="1" s="1"/>
  <c r="AC769" i="1" s="1"/>
  <c r="L769" i="1"/>
  <c r="Q769" i="1"/>
  <c r="P769" i="1" l="1"/>
  <c r="W770" i="1" s="1"/>
  <c r="N769" i="1"/>
  <c r="AA769" i="1" l="1"/>
  <c r="O769" i="1"/>
  <c r="G770" i="1" s="1"/>
  <c r="U769" i="1"/>
  <c r="V770" i="1" s="1"/>
  <c r="R769" i="1"/>
  <c r="S770" i="1" s="1"/>
  <c r="K770" i="1"/>
  <c r="J770" i="1"/>
  <c r="AF770" i="1"/>
  <c r="AG770" i="1" l="1"/>
  <c r="M770" i="1"/>
  <c r="AD770" i="1" s="1"/>
  <c r="X769" i="1"/>
  <c r="Z769" i="1" s="1"/>
  <c r="I770" i="1"/>
  <c r="H770" i="1"/>
  <c r="Y770" i="1"/>
  <c r="T770" i="1"/>
  <c r="AE770" i="1" l="1"/>
  <c r="AH770" i="1" s="1"/>
  <c r="AB770" i="1" s="1"/>
  <c r="AC770" i="1" s="1"/>
  <c r="Q770" i="1"/>
  <c r="L770" i="1"/>
  <c r="P770" i="1" l="1"/>
  <c r="W771" i="1" s="1"/>
  <c r="N770" i="1"/>
  <c r="O770" i="1" l="1"/>
  <c r="AA770" i="1"/>
  <c r="U770" i="1"/>
  <c r="V771" i="1" s="1"/>
  <c r="R770" i="1"/>
  <c r="S771" i="1" s="1"/>
  <c r="G771" i="1"/>
  <c r="J771" i="1"/>
  <c r="K771" i="1"/>
  <c r="AF771" i="1"/>
  <c r="AG771" i="1" l="1"/>
  <c r="M771" i="1"/>
  <c r="AD771" i="1" s="1"/>
  <c r="X770" i="1"/>
  <c r="Z770" i="1" s="1"/>
  <c r="I771" i="1"/>
  <c r="H771" i="1"/>
  <c r="Y771" i="1"/>
  <c r="T771" i="1"/>
  <c r="AE771" i="1" l="1"/>
  <c r="AH771" i="1" s="1"/>
  <c r="AB771" i="1" s="1"/>
  <c r="AC771" i="1" s="1"/>
  <c r="Q771" i="1"/>
  <c r="L771" i="1"/>
  <c r="P771" i="1" l="1"/>
  <c r="W772" i="1" s="1"/>
  <c r="N771" i="1"/>
  <c r="O771" i="1" l="1"/>
  <c r="G772" i="1" s="1"/>
  <c r="AA771" i="1"/>
  <c r="U771" i="1"/>
  <c r="V772" i="1" s="1"/>
  <c r="R771" i="1"/>
  <c r="S772" i="1" s="1"/>
  <c r="J772" i="1"/>
  <c r="K772" i="1"/>
  <c r="AF772" i="1"/>
  <c r="M772" i="1" l="1"/>
  <c r="AD772" i="1" s="1"/>
  <c r="X771" i="1"/>
  <c r="Z771" i="1" s="1"/>
  <c r="AG772" i="1"/>
  <c r="I772" i="1"/>
  <c r="H772" i="1"/>
  <c r="Y772" i="1"/>
  <c r="T772" i="1"/>
  <c r="AE772" i="1" l="1"/>
  <c r="AH772" i="1" s="1"/>
  <c r="AB772" i="1" s="1"/>
  <c r="AC772" i="1" s="1"/>
  <c r="Q772" i="1"/>
  <c r="L772" i="1"/>
  <c r="P772" i="1" l="1"/>
  <c r="W773" i="1" s="1"/>
  <c r="N772" i="1"/>
  <c r="O772" i="1" l="1"/>
  <c r="G773" i="1" s="1"/>
  <c r="AA772" i="1"/>
  <c r="U772" i="1"/>
  <c r="V773" i="1" s="1"/>
  <c r="R772" i="1"/>
  <c r="S773" i="1" s="1"/>
  <c r="K773" i="1"/>
  <c r="J773" i="1"/>
  <c r="AF773" i="1"/>
  <c r="AG773" i="1" l="1"/>
  <c r="M773" i="1"/>
  <c r="AD773" i="1" s="1"/>
  <c r="X772" i="1"/>
  <c r="Z772" i="1" s="1"/>
  <c r="H773" i="1"/>
  <c r="I773" i="1"/>
  <c r="Y773" i="1"/>
  <c r="T773" i="1"/>
  <c r="AE773" i="1" l="1"/>
  <c r="AH773" i="1" s="1"/>
  <c r="AB773" i="1" s="1"/>
  <c r="AC773" i="1" s="1"/>
  <c r="L773" i="1"/>
  <c r="Q773" i="1"/>
  <c r="P773" i="1" l="1"/>
  <c r="W774" i="1" s="1"/>
  <c r="N773" i="1"/>
  <c r="O773" i="1" l="1"/>
  <c r="G774" i="1" s="1"/>
  <c r="AA773" i="1"/>
  <c r="U773" i="1"/>
  <c r="V774" i="1" s="1"/>
  <c r="R773" i="1"/>
  <c r="S774" i="1" s="1"/>
  <c r="J774" i="1"/>
  <c r="K774" i="1"/>
  <c r="AF774" i="1"/>
  <c r="M774" i="1" l="1"/>
  <c r="AD774" i="1" s="1"/>
  <c r="X773" i="1"/>
  <c r="Z773" i="1" s="1"/>
  <c r="AG774" i="1"/>
  <c r="I774" i="1"/>
  <c r="H774" i="1"/>
  <c r="Y774" i="1"/>
  <c r="T774" i="1"/>
  <c r="AE774" i="1" l="1"/>
  <c r="AH774" i="1" s="1"/>
  <c r="AB774" i="1" s="1"/>
  <c r="AC774" i="1" s="1"/>
  <c r="L774" i="1"/>
  <c r="Q774" i="1"/>
  <c r="P774" i="1" l="1"/>
  <c r="W775" i="1" s="1"/>
  <c r="N774" i="1"/>
  <c r="J775" i="1" l="1"/>
  <c r="K775" i="1"/>
  <c r="AF775" i="1"/>
  <c r="O774" i="1"/>
  <c r="G775" i="1" s="1"/>
  <c r="AA774" i="1"/>
  <c r="U774" i="1"/>
  <c r="V775" i="1" s="1"/>
  <c r="R774" i="1"/>
  <c r="S775" i="1" s="1"/>
  <c r="I775" i="1" l="1"/>
  <c r="H775" i="1"/>
  <c r="Y775" i="1"/>
  <c r="T775" i="1"/>
  <c r="AG775" i="1"/>
  <c r="M775" i="1"/>
  <c r="AD775" i="1" s="1"/>
  <c r="X774" i="1"/>
  <c r="Z774" i="1" s="1"/>
  <c r="AE775" i="1" l="1"/>
  <c r="AH775" i="1" s="1"/>
  <c r="AB775" i="1" s="1"/>
  <c r="AC775" i="1" s="1"/>
  <c r="Q775" i="1"/>
  <c r="L775" i="1"/>
  <c r="P775" i="1" l="1"/>
  <c r="W776" i="1" s="1"/>
  <c r="N775" i="1"/>
  <c r="O775" i="1" l="1"/>
  <c r="AA775" i="1"/>
  <c r="U775" i="1"/>
  <c r="V776" i="1" s="1"/>
  <c r="R775" i="1"/>
  <c r="S776" i="1" s="1"/>
  <c r="G776" i="1"/>
  <c r="K776" i="1"/>
  <c r="J776" i="1"/>
  <c r="AF776" i="1"/>
  <c r="AG776" i="1" l="1"/>
  <c r="M776" i="1"/>
  <c r="AD776" i="1" s="1"/>
  <c r="X775" i="1"/>
  <c r="Z775" i="1" s="1"/>
  <c r="H776" i="1"/>
  <c r="I776" i="1"/>
  <c r="Y776" i="1"/>
  <c r="T776" i="1"/>
  <c r="AE776" i="1" l="1"/>
  <c r="AH776" i="1" s="1"/>
  <c r="AB776" i="1" s="1"/>
  <c r="AC776" i="1" s="1"/>
  <c r="L776" i="1"/>
  <c r="Q776" i="1"/>
  <c r="P776" i="1" l="1"/>
  <c r="W777" i="1" s="1"/>
  <c r="N776" i="1"/>
  <c r="AA776" i="1" l="1"/>
  <c r="O776" i="1"/>
  <c r="U776" i="1"/>
  <c r="V777" i="1" s="1"/>
  <c r="R776" i="1"/>
  <c r="S777" i="1" s="1"/>
  <c r="G777" i="1"/>
  <c r="K777" i="1"/>
  <c r="J777" i="1"/>
  <c r="AF777" i="1"/>
  <c r="AG777" i="1" l="1"/>
  <c r="M777" i="1"/>
  <c r="AD777" i="1" s="1"/>
  <c r="X776" i="1"/>
  <c r="Z776" i="1" s="1"/>
  <c r="I777" i="1"/>
  <c r="H777" i="1"/>
  <c r="Y777" i="1"/>
  <c r="T777" i="1"/>
  <c r="AE777" i="1" l="1"/>
  <c r="AH777" i="1" s="1"/>
  <c r="AB777" i="1" s="1"/>
  <c r="AC777" i="1" s="1"/>
  <c r="L777" i="1"/>
  <c r="Q777" i="1"/>
  <c r="P777" i="1" l="1"/>
  <c r="W778" i="1" s="1"/>
  <c r="N777" i="1"/>
  <c r="O777" i="1" l="1"/>
  <c r="G778" i="1" s="1"/>
  <c r="AA777" i="1"/>
  <c r="U777" i="1"/>
  <c r="V778" i="1" s="1"/>
  <c r="R777" i="1"/>
  <c r="S778" i="1" s="1"/>
  <c r="J778" i="1"/>
  <c r="K778" i="1"/>
  <c r="AF778" i="1"/>
  <c r="AG778" i="1" l="1"/>
  <c r="M778" i="1"/>
  <c r="AD778" i="1" s="1"/>
  <c r="X777" i="1"/>
  <c r="Z777" i="1" s="1"/>
  <c r="H778" i="1"/>
  <c r="I778" i="1"/>
  <c r="Y778" i="1"/>
  <c r="T778" i="1"/>
  <c r="AE778" i="1" l="1"/>
  <c r="AH778" i="1" s="1"/>
  <c r="AB778" i="1" s="1"/>
  <c r="AC778" i="1" s="1"/>
  <c r="L778" i="1"/>
  <c r="Q778" i="1"/>
  <c r="P778" i="1" l="1"/>
  <c r="W779" i="1" s="1"/>
  <c r="N778" i="1"/>
  <c r="AA778" i="1" l="1"/>
  <c r="O778" i="1"/>
  <c r="G779" i="1" s="1"/>
  <c r="U778" i="1"/>
  <c r="V779" i="1" s="1"/>
  <c r="R778" i="1"/>
  <c r="S779" i="1" s="1"/>
  <c r="K779" i="1"/>
  <c r="J779" i="1"/>
  <c r="AF779" i="1"/>
  <c r="AG779" i="1" l="1"/>
  <c r="M779" i="1"/>
  <c r="AD779" i="1" s="1"/>
  <c r="X778" i="1"/>
  <c r="Z778" i="1" s="1"/>
  <c r="I779" i="1"/>
  <c r="H779" i="1"/>
  <c r="Y779" i="1"/>
  <c r="T779" i="1"/>
  <c r="AE779" i="1" l="1"/>
  <c r="AH779" i="1" s="1"/>
  <c r="AB779" i="1" s="1"/>
  <c r="AC779" i="1" s="1"/>
  <c r="L779" i="1"/>
  <c r="Q779" i="1"/>
  <c r="P779" i="1" l="1"/>
  <c r="W780" i="1" s="1"/>
  <c r="N779" i="1"/>
  <c r="O779" i="1" l="1"/>
  <c r="G780" i="1" s="1"/>
  <c r="AA779" i="1"/>
  <c r="U779" i="1"/>
  <c r="V780" i="1" s="1"/>
  <c r="R779" i="1"/>
  <c r="S780" i="1" s="1"/>
  <c r="J780" i="1"/>
  <c r="K780" i="1"/>
  <c r="AF780" i="1"/>
  <c r="M780" i="1" l="1"/>
  <c r="AG780" i="1"/>
  <c r="X779" i="1"/>
  <c r="Z779" i="1" s="1"/>
  <c r="I780" i="1"/>
  <c r="H780" i="1"/>
  <c r="Y780" i="1"/>
  <c r="T780" i="1"/>
  <c r="Q780" i="1" l="1"/>
  <c r="P780" i="1" s="1"/>
  <c r="W781" i="1" s="1"/>
  <c r="AD780" i="1"/>
  <c r="AE780" i="1"/>
  <c r="AH780" i="1" s="1"/>
  <c r="AB780" i="1" s="1"/>
  <c r="AC780" i="1" s="1"/>
  <c r="L780" i="1"/>
  <c r="N780" i="1"/>
  <c r="O780" i="1" l="1"/>
  <c r="G781" i="1" s="1"/>
  <c r="AA780" i="1"/>
  <c r="U780" i="1"/>
  <c r="V781" i="1" s="1"/>
  <c r="R780" i="1"/>
  <c r="S781" i="1" s="1"/>
  <c r="J781" i="1"/>
  <c r="K781" i="1"/>
  <c r="AF781" i="1"/>
  <c r="M781" i="1" l="1"/>
  <c r="AD781" i="1" s="1"/>
  <c r="X780" i="1"/>
  <c r="Z780" i="1" s="1"/>
  <c r="H781" i="1"/>
  <c r="I781" i="1"/>
  <c r="AG781" i="1"/>
  <c r="Y781" i="1"/>
  <c r="T781" i="1"/>
  <c r="AE781" i="1" l="1"/>
  <c r="AH781" i="1" s="1"/>
  <c r="AB781" i="1" s="1"/>
  <c r="AC781" i="1" s="1"/>
  <c r="L781" i="1"/>
  <c r="Q781" i="1"/>
  <c r="P781" i="1" l="1"/>
  <c r="W782" i="1" s="1"/>
  <c r="N781" i="1"/>
  <c r="O781" i="1" l="1"/>
  <c r="G782" i="1" s="1"/>
  <c r="AA781" i="1"/>
  <c r="U781" i="1"/>
  <c r="V782" i="1" s="1"/>
  <c r="R781" i="1"/>
  <c r="S782" i="1" s="1"/>
  <c r="J782" i="1"/>
  <c r="K782" i="1"/>
  <c r="AF782" i="1"/>
  <c r="M782" i="1" l="1"/>
  <c r="X781" i="1"/>
  <c r="Z781" i="1" s="1"/>
  <c r="AG782" i="1"/>
  <c r="H782" i="1"/>
  <c r="I782" i="1"/>
  <c r="Y782" i="1"/>
  <c r="T782" i="1"/>
  <c r="Q782" i="1" l="1"/>
  <c r="P782" i="1" s="1"/>
  <c r="W783" i="1" s="1"/>
  <c r="AD782" i="1"/>
  <c r="L782" i="1"/>
  <c r="N782" i="1"/>
  <c r="AE782" i="1"/>
  <c r="AH782" i="1" s="1"/>
  <c r="AB782" i="1" s="1"/>
  <c r="AC782" i="1" s="1"/>
  <c r="O782" i="1" l="1"/>
  <c r="G783" i="1" s="1"/>
  <c r="AA782" i="1"/>
  <c r="U782" i="1"/>
  <c r="V783" i="1" s="1"/>
  <c r="R782" i="1"/>
  <c r="S783" i="1" s="1"/>
  <c r="J783" i="1"/>
  <c r="K783" i="1"/>
  <c r="AF783" i="1"/>
  <c r="I783" i="1" l="1"/>
  <c r="H783" i="1"/>
  <c r="AG783" i="1"/>
  <c r="M783" i="1"/>
  <c r="AD783" i="1" s="1"/>
  <c r="X782" i="1"/>
  <c r="Z782" i="1" s="1"/>
  <c r="Y783" i="1"/>
  <c r="T783" i="1"/>
  <c r="AE783" i="1" l="1"/>
  <c r="AH783" i="1" s="1"/>
  <c r="AB783" i="1" s="1"/>
  <c r="AC783" i="1" s="1"/>
  <c r="L783" i="1"/>
  <c r="Q783" i="1"/>
  <c r="P783" i="1" l="1"/>
  <c r="W784" i="1" s="1"/>
  <c r="N783" i="1"/>
  <c r="O783" i="1" l="1"/>
  <c r="G784" i="1" s="1"/>
  <c r="AA783" i="1"/>
  <c r="U783" i="1"/>
  <c r="V784" i="1" s="1"/>
  <c r="R783" i="1"/>
  <c r="S784" i="1" s="1"/>
  <c r="J784" i="1"/>
  <c r="K784" i="1"/>
  <c r="AF784" i="1"/>
  <c r="H784" i="1" l="1"/>
  <c r="I784" i="1"/>
  <c r="AG784" i="1"/>
  <c r="M784" i="1"/>
  <c r="AD784" i="1" s="1"/>
  <c r="Y784" i="1"/>
  <c r="T784" i="1"/>
  <c r="X783" i="1"/>
  <c r="Z783" i="1" s="1"/>
  <c r="AE784" i="1" l="1"/>
  <c r="AH784" i="1" s="1"/>
  <c r="AB784" i="1" s="1"/>
  <c r="AC784" i="1" s="1"/>
  <c r="L784" i="1"/>
  <c r="Q784" i="1"/>
  <c r="P784" i="1" l="1"/>
  <c r="W785" i="1" s="1"/>
  <c r="N784" i="1"/>
  <c r="AA784" i="1" l="1"/>
  <c r="O784" i="1"/>
  <c r="U784" i="1"/>
  <c r="V785" i="1" s="1"/>
  <c r="R784" i="1"/>
  <c r="S785" i="1" s="1"/>
  <c r="G785" i="1"/>
  <c r="K785" i="1"/>
  <c r="J785" i="1"/>
  <c r="AF785" i="1"/>
  <c r="M785" i="1" l="1"/>
  <c r="Y785" i="1"/>
  <c r="T785" i="1"/>
  <c r="AG785" i="1"/>
  <c r="X784" i="1"/>
  <c r="Z784" i="1" s="1"/>
  <c r="I785" i="1"/>
  <c r="H785" i="1"/>
  <c r="Q785" i="1" l="1"/>
  <c r="P785" i="1" s="1"/>
  <c r="W786" i="1" s="1"/>
  <c r="AD785" i="1"/>
  <c r="L785" i="1"/>
  <c r="AE785" i="1"/>
  <c r="AH785" i="1" s="1"/>
  <c r="AB785" i="1" s="1"/>
  <c r="AC785" i="1" s="1"/>
  <c r="N785" i="1" l="1"/>
  <c r="AA785" i="1" s="1"/>
  <c r="U785" i="1"/>
  <c r="V786" i="1" s="1"/>
  <c r="R785" i="1"/>
  <c r="S786" i="1" s="1"/>
  <c r="J786" i="1"/>
  <c r="K786" i="1"/>
  <c r="AF786" i="1"/>
  <c r="O785" i="1" l="1"/>
  <c r="G786" i="1" s="1"/>
  <c r="M786" i="1"/>
  <c r="AD786" i="1" s="1"/>
  <c r="X785" i="1"/>
  <c r="Z785" i="1" s="1"/>
  <c r="AG786" i="1"/>
  <c r="I786" i="1"/>
  <c r="H786" i="1"/>
  <c r="Y786" i="1"/>
  <c r="T786" i="1"/>
  <c r="AE786" i="1" l="1"/>
  <c r="AH786" i="1" s="1"/>
  <c r="AB786" i="1" s="1"/>
  <c r="AC786" i="1" s="1"/>
  <c r="Q786" i="1"/>
  <c r="L786" i="1"/>
  <c r="P786" i="1" l="1"/>
  <c r="W787" i="1" s="1"/>
  <c r="N786" i="1"/>
  <c r="O786" i="1" l="1"/>
  <c r="G787" i="1" s="1"/>
  <c r="AA786" i="1"/>
  <c r="U786" i="1"/>
  <c r="V787" i="1" s="1"/>
  <c r="R786" i="1"/>
  <c r="S787" i="1" s="1"/>
  <c r="K787" i="1"/>
  <c r="J787" i="1"/>
  <c r="AF787" i="1"/>
  <c r="AG787" i="1" l="1"/>
  <c r="M787" i="1"/>
  <c r="AD787" i="1" s="1"/>
  <c r="X786" i="1"/>
  <c r="Z786" i="1" s="1"/>
  <c r="H787" i="1"/>
  <c r="I787" i="1"/>
  <c r="Y787" i="1"/>
  <c r="T787" i="1"/>
  <c r="AE787" i="1" l="1"/>
  <c r="AH787" i="1" s="1"/>
  <c r="AB787" i="1" s="1"/>
  <c r="AC787" i="1" s="1"/>
  <c r="Q787" i="1"/>
  <c r="L787" i="1"/>
  <c r="P787" i="1" l="1"/>
  <c r="W788" i="1" s="1"/>
  <c r="N787" i="1"/>
  <c r="O787" i="1" l="1"/>
  <c r="G788" i="1" s="1"/>
  <c r="AA787" i="1"/>
  <c r="U787" i="1"/>
  <c r="V788" i="1" s="1"/>
  <c r="R787" i="1"/>
  <c r="S788" i="1" s="1"/>
  <c r="J788" i="1"/>
  <c r="K788" i="1"/>
  <c r="AF788" i="1"/>
  <c r="M788" i="1" l="1"/>
  <c r="X787" i="1"/>
  <c r="Z787" i="1" s="1"/>
  <c r="AG788" i="1"/>
  <c r="I788" i="1"/>
  <c r="H788" i="1"/>
  <c r="Y788" i="1"/>
  <c r="T788" i="1"/>
  <c r="L788" i="1" l="1"/>
  <c r="AD788" i="1"/>
  <c r="AE788" i="1"/>
  <c r="AH788" i="1" s="1"/>
  <c r="AB788" i="1" s="1"/>
  <c r="AC788" i="1" s="1"/>
  <c r="Q788" i="1"/>
  <c r="P788" i="1" s="1"/>
  <c r="W789" i="1" s="1"/>
  <c r="N788" i="1" l="1"/>
  <c r="AA788" i="1" s="1"/>
  <c r="K789" i="1"/>
  <c r="J789" i="1"/>
  <c r="AF789" i="1"/>
  <c r="U788" i="1" l="1"/>
  <c r="V789" i="1" s="1"/>
  <c r="R788" i="1"/>
  <c r="S789" i="1" s="1"/>
  <c r="O788" i="1"/>
  <c r="G789" i="1" s="1"/>
  <c r="H789" i="1" s="1"/>
  <c r="M789" i="1"/>
  <c r="AG789" i="1"/>
  <c r="Y789" i="1" l="1"/>
  <c r="AE789" i="1" s="1"/>
  <c r="AH789" i="1" s="1"/>
  <c r="AB789" i="1" s="1"/>
  <c r="AC789" i="1" s="1"/>
  <c r="X788" i="1"/>
  <c r="Z788" i="1" s="1"/>
  <c r="T789" i="1"/>
  <c r="I789" i="1"/>
  <c r="L789" i="1"/>
  <c r="AD789" i="1"/>
  <c r="Q789" i="1"/>
  <c r="P789" i="1" s="1"/>
  <c r="W790" i="1" s="1"/>
  <c r="N789" i="1" l="1"/>
  <c r="O789" i="1" s="1"/>
  <c r="G790" i="1" s="1"/>
  <c r="K790" i="1"/>
  <c r="J790" i="1"/>
  <c r="AF790" i="1"/>
  <c r="U789" i="1" l="1"/>
  <c r="V790" i="1" s="1"/>
  <c r="R789" i="1"/>
  <c r="S790" i="1" s="1"/>
  <c r="T790" i="1" s="1"/>
  <c r="AA789" i="1"/>
  <c r="M790" i="1"/>
  <c r="AD790" i="1" s="1"/>
  <c r="AG790" i="1"/>
  <c r="I790" i="1"/>
  <c r="H790" i="1"/>
  <c r="Y790" i="1" l="1"/>
  <c r="AE790" i="1" s="1"/>
  <c r="AH790" i="1" s="1"/>
  <c r="AB790" i="1" s="1"/>
  <c r="AC790" i="1" s="1"/>
  <c r="X789" i="1"/>
  <c r="Z789" i="1" s="1"/>
  <c r="L790" i="1"/>
  <c r="Q790" i="1"/>
  <c r="P790" i="1" l="1"/>
  <c r="W791" i="1" s="1"/>
  <c r="N790" i="1"/>
  <c r="O790" i="1" l="1"/>
  <c r="AA790" i="1"/>
  <c r="U790" i="1"/>
  <c r="V791" i="1" s="1"/>
  <c r="R790" i="1"/>
  <c r="S791" i="1" s="1"/>
  <c r="T791" i="1" s="1"/>
  <c r="G791" i="1"/>
  <c r="J791" i="1"/>
  <c r="K791" i="1"/>
  <c r="AF791" i="1"/>
  <c r="M791" i="1" l="1"/>
  <c r="Y791" i="1"/>
  <c r="X790" i="1"/>
  <c r="Z790" i="1" s="1"/>
  <c r="AG791" i="1"/>
  <c r="H791" i="1"/>
  <c r="I791" i="1"/>
  <c r="Q791" i="1" l="1"/>
  <c r="N791" i="1" s="1"/>
  <c r="AD791" i="1"/>
  <c r="L791" i="1"/>
  <c r="AE791" i="1"/>
  <c r="AH791" i="1" s="1"/>
  <c r="AB791" i="1" s="1"/>
  <c r="AC791" i="1" s="1"/>
  <c r="P791" i="1" l="1"/>
  <c r="W792" i="1" s="1"/>
  <c r="J792" i="1" s="1"/>
  <c r="AF792" i="1"/>
  <c r="O791" i="1"/>
  <c r="G792" i="1" s="1"/>
  <c r="AA791" i="1"/>
  <c r="U791" i="1"/>
  <c r="V792" i="1" s="1"/>
  <c r="R791" i="1"/>
  <c r="S792" i="1" s="1"/>
  <c r="T792" i="1" s="1"/>
  <c r="K792" i="1" l="1"/>
  <c r="M792" i="1" s="1"/>
  <c r="I792" i="1"/>
  <c r="H792" i="1"/>
  <c r="X791" i="1"/>
  <c r="Z791" i="1" s="1"/>
  <c r="Y792" i="1"/>
  <c r="AG792" i="1"/>
  <c r="Q792" i="1" l="1"/>
  <c r="P792" i="1" s="1"/>
  <c r="W793" i="1" s="1"/>
  <c r="AD792" i="1"/>
  <c r="L792" i="1"/>
  <c r="AE792" i="1"/>
  <c r="AH792" i="1" s="1"/>
  <c r="AB792" i="1" s="1"/>
  <c r="AC792" i="1" s="1"/>
  <c r="N792" i="1"/>
  <c r="O792" i="1" l="1"/>
  <c r="G793" i="1" s="1"/>
  <c r="AA792" i="1"/>
  <c r="U792" i="1"/>
  <c r="V793" i="1" s="1"/>
  <c r="R792" i="1"/>
  <c r="S793" i="1" s="1"/>
  <c r="K793" i="1"/>
  <c r="J793" i="1"/>
  <c r="AF793" i="1"/>
  <c r="M793" i="1" l="1"/>
  <c r="AG793" i="1"/>
  <c r="X792" i="1"/>
  <c r="Z792" i="1" s="1"/>
  <c r="H793" i="1"/>
  <c r="I793" i="1"/>
  <c r="Y793" i="1"/>
  <c r="T793" i="1"/>
  <c r="L793" i="1" l="1"/>
  <c r="AD793" i="1"/>
  <c r="Q793" i="1"/>
  <c r="P793" i="1" s="1"/>
  <c r="W794" i="1" s="1"/>
  <c r="N793" i="1"/>
  <c r="AE793" i="1"/>
  <c r="AH793" i="1" s="1"/>
  <c r="AB793" i="1" s="1"/>
  <c r="AC793" i="1" s="1"/>
  <c r="K794" i="1" l="1"/>
  <c r="J794" i="1"/>
  <c r="AF794" i="1"/>
  <c r="AA793" i="1"/>
  <c r="O793" i="1"/>
  <c r="G794" i="1" s="1"/>
  <c r="U793" i="1"/>
  <c r="V794" i="1" s="1"/>
  <c r="R793" i="1"/>
  <c r="S794" i="1" s="1"/>
  <c r="M794" i="1" l="1"/>
  <c r="H794" i="1"/>
  <c r="I794" i="1"/>
  <c r="AG794" i="1"/>
  <c r="Y794" i="1"/>
  <c r="T794" i="1"/>
  <c r="X793" i="1"/>
  <c r="Z793" i="1" s="1"/>
  <c r="Q794" i="1" l="1"/>
  <c r="P794" i="1" s="1"/>
  <c r="W795" i="1" s="1"/>
  <c r="AD794" i="1"/>
  <c r="L794" i="1"/>
  <c r="AE794" i="1"/>
  <c r="AH794" i="1" s="1"/>
  <c r="AB794" i="1" s="1"/>
  <c r="AC794" i="1" s="1"/>
  <c r="N794" i="1"/>
  <c r="O794" i="1" l="1"/>
  <c r="G795" i="1" s="1"/>
  <c r="AA794" i="1"/>
  <c r="U794" i="1"/>
  <c r="V795" i="1" s="1"/>
  <c r="R794" i="1"/>
  <c r="S795" i="1" s="1"/>
  <c r="T795" i="1" s="1"/>
  <c r="J795" i="1"/>
  <c r="K795" i="1"/>
  <c r="AF795" i="1"/>
  <c r="Y795" i="1" l="1"/>
  <c r="M795" i="1"/>
  <c r="AD795" i="1" s="1"/>
  <c r="X794" i="1"/>
  <c r="Z794" i="1" s="1"/>
  <c r="AG795" i="1"/>
  <c r="I795" i="1"/>
  <c r="H795" i="1"/>
  <c r="AE795" i="1" l="1"/>
  <c r="AH795" i="1" s="1"/>
  <c r="AB795" i="1" s="1"/>
  <c r="AC795" i="1" s="1"/>
  <c r="Q795" i="1"/>
  <c r="L795" i="1"/>
  <c r="P795" i="1" l="1"/>
  <c r="W796" i="1" s="1"/>
  <c r="N795" i="1"/>
  <c r="AA795" i="1" l="1"/>
  <c r="O795" i="1"/>
  <c r="G796" i="1" s="1"/>
  <c r="U795" i="1"/>
  <c r="V796" i="1" s="1"/>
  <c r="R795" i="1"/>
  <c r="S796" i="1" s="1"/>
  <c r="K796" i="1"/>
  <c r="J796" i="1"/>
  <c r="AF796" i="1"/>
  <c r="M796" i="1" l="1"/>
  <c r="AD796" i="1" s="1"/>
  <c r="X795" i="1"/>
  <c r="Z795" i="1" s="1"/>
  <c r="I796" i="1"/>
  <c r="H796" i="1"/>
  <c r="AG796" i="1"/>
  <c r="Y796" i="1"/>
  <c r="T796" i="1"/>
  <c r="AE796" i="1" l="1"/>
  <c r="AH796" i="1" s="1"/>
  <c r="AB796" i="1" s="1"/>
  <c r="AC796" i="1" s="1"/>
  <c r="L796" i="1"/>
  <c r="Q796" i="1"/>
  <c r="P796" i="1" l="1"/>
  <c r="W797" i="1" s="1"/>
  <c r="N796" i="1"/>
  <c r="O796" i="1" l="1"/>
  <c r="AA796" i="1"/>
  <c r="U796" i="1"/>
  <c r="V797" i="1" s="1"/>
  <c r="R796" i="1"/>
  <c r="S797" i="1" s="1"/>
  <c r="T797" i="1" s="1"/>
  <c r="G797" i="1"/>
  <c r="K797" i="1"/>
  <c r="J797" i="1"/>
  <c r="AF797" i="1"/>
  <c r="M797" i="1" l="1"/>
  <c r="Y797" i="1"/>
  <c r="AG797" i="1"/>
  <c r="H797" i="1"/>
  <c r="I797" i="1"/>
  <c r="X796" i="1"/>
  <c r="Z796" i="1" s="1"/>
  <c r="Q797" i="1" l="1"/>
  <c r="P797" i="1" s="1"/>
  <c r="W798" i="1" s="1"/>
  <c r="AD797" i="1"/>
  <c r="L797" i="1"/>
  <c r="AE797" i="1"/>
  <c r="AH797" i="1" s="1"/>
  <c r="AB797" i="1" s="1"/>
  <c r="AC797" i="1" s="1"/>
  <c r="N797" i="1" l="1"/>
  <c r="AA797" i="1" s="1"/>
  <c r="K798" i="1"/>
  <c r="J798" i="1"/>
  <c r="AF798" i="1"/>
  <c r="R797" i="1" l="1"/>
  <c r="S798" i="1" s="1"/>
  <c r="T798" i="1" s="1"/>
  <c r="U797" i="1"/>
  <c r="V798" i="1" s="1"/>
  <c r="O797" i="1"/>
  <c r="G798" i="1" s="1"/>
  <c r="I798" i="1" s="1"/>
  <c r="AG798" i="1"/>
  <c r="M798" i="1"/>
  <c r="AD798" i="1" s="1"/>
  <c r="X797" i="1" l="1"/>
  <c r="Z797" i="1" s="1"/>
  <c r="Y798" i="1"/>
  <c r="AE798" i="1" s="1"/>
  <c r="AH798" i="1" s="1"/>
  <c r="AB798" i="1" s="1"/>
  <c r="AC798" i="1" s="1"/>
  <c r="H798" i="1"/>
  <c r="Q798" i="1"/>
  <c r="L798" i="1"/>
  <c r="P798" i="1" l="1"/>
  <c r="W799" i="1" s="1"/>
  <c r="N798" i="1"/>
  <c r="AA798" i="1" l="1"/>
  <c r="O798" i="1"/>
  <c r="G799" i="1" s="1"/>
  <c r="U798" i="1"/>
  <c r="V799" i="1" s="1"/>
  <c r="R798" i="1"/>
  <c r="S799" i="1" s="1"/>
  <c r="K799" i="1"/>
  <c r="J799" i="1"/>
  <c r="AF799" i="1"/>
  <c r="AG799" i="1" l="1"/>
  <c r="M799" i="1"/>
  <c r="AD799" i="1" s="1"/>
  <c r="X798" i="1"/>
  <c r="Z798" i="1" s="1"/>
  <c r="I799" i="1"/>
  <c r="H799" i="1"/>
  <c r="Y799" i="1"/>
  <c r="T799" i="1"/>
  <c r="AE799" i="1" l="1"/>
  <c r="AH799" i="1" s="1"/>
  <c r="AB799" i="1" s="1"/>
  <c r="AC799" i="1" s="1"/>
  <c r="Q799" i="1"/>
  <c r="L799" i="1"/>
  <c r="P799" i="1" l="1"/>
  <c r="W800" i="1" s="1"/>
  <c r="N799" i="1"/>
  <c r="O799" i="1" l="1"/>
  <c r="G800" i="1" s="1"/>
  <c r="AA799" i="1"/>
  <c r="U799" i="1"/>
  <c r="V800" i="1" s="1"/>
  <c r="R799" i="1"/>
  <c r="S800" i="1" s="1"/>
  <c r="J800" i="1"/>
  <c r="K800" i="1"/>
  <c r="AF800" i="1"/>
  <c r="M800" i="1" l="1"/>
  <c r="AG800" i="1"/>
  <c r="X799" i="1"/>
  <c r="Z799" i="1" s="1"/>
  <c r="I800" i="1"/>
  <c r="H800" i="1"/>
  <c r="Y800" i="1"/>
  <c r="T800" i="1"/>
  <c r="L800" i="1" l="1"/>
  <c r="AD800" i="1"/>
  <c r="AE800" i="1"/>
  <c r="AH800" i="1" s="1"/>
  <c r="AB800" i="1" s="1"/>
  <c r="AC800" i="1" s="1"/>
  <c r="Q800" i="1"/>
  <c r="P800" i="1" s="1"/>
  <c r="W801" i="1" s="1"/>
  <c r="N800" i="1" l="1"/>
  <c r="O800" i="1" s="1"/>
  <c r="G801" i="1" s="1"/>
  <c r="K801" i="1"/>
  <c r="J801" i="1"/>
  <c r="AF801" i="1"/>
  <c r="U800" i="1" l="1"/>
  <c r="V801" i="1" s="1"/>
  <c r="R800" i="1"/>
  <c r="S801" i="1" s="1"/>
  <c r="T801" i="1" s="1"/>
  <c r="AA800" i="1"/>
  <c r="M801" i="1"/>
  <c r="L801" i="1" s="1"/>
  <c r="AG801" i="1"/>
  <c r="H801" i="1"/>
  <c r="I801" i="1"/>
  <c r="X800" i="1" l="1"/>
  <c r="Z800" i="1" s="1"/>
  <c r="Y801" i="1"/>
  <c r="AE801" i="1" s="1"/>
  <c r="AH801" i="1" s="1"/>
  <c r="AB801" i="1" s="1"/>
  <c r="AC801" i="1" s="1"/>
  <c r="Q801" i="1"/>
  <c r="P801" i="1" s="1"/>
  <c r="W802" i="1" s="1"/>
  <c r="AD801" i="1"/>
  <c r="N801" i="1" l="1"/>
  <c r="AA801" i="1" s="1"/>
  <c r="J802" i="1"/>
  <c r="K802" i="1"/>
  <c r="AF802" i="1"/>
  <c r="R801" i="1" l="1"/>
  <c r="S802" i="1" s="1"/>
  <c r="T802" i="1" s="1"/>
  <c r="U801" i="1"/>
  <c r="V802" i="1" s="1"/>
  <c r="O801" i="1"/>
  <c r="G802" i="1" s="1"/>
  <c r="H802" i="1" s="1"/>
  <c r="AG802" i="1"/>
  <c r="M802" i="1"/>
  <c r="AD802" i="1" s="1"/>
  <c r="I802" i="1" l="1"/>
  <c r="Y802" i="1"/>
  <c r="AE802" i="1" s="1"/>
  <c r="AH802" i="1" s="1"/>
  <c r="AB802" i="1" s="1"/>
  <c r="AC802" i="1" s="1"/>
  <c r="X801" i="1"/>
  <c r="Z801" i="1" s="1"/>
  <c r="L802" i="1"/>
  <c r="Q802" i="1"/>
  <c r="P802" i="1" l="1"/>
  <c r="W803" i="1" s="1"/>
  <c r="N802" i="1"/>
  <c r="O802" i="1" l="1"/>
  <c r="AA802" i="1"/>
  <c r="U802" i="1"/>
  <c r="V803" i="1" s="1"/>
  <c r="R802" i="1"/>
  <c r="S803" i="1" s="1"/>
  <c r="T803" i="1" s="1"/>
  <c r="G803" i="1"/>
  <c r="K803" i="1"/>
  <c r="J803" i="1"/>
  <c r="AF803" i="1"/>
  <c r="Y803" i="1" l="1"/>
  <c r="AG803" i="1"/>
  <c r="M803" i="1"/>
  <c r="AD803" i="1" s="1"/>
  <c r="X802" i="1"/>
  <c r="Z802" i="1" s="1"/>
  <c r="H803" i="1"/>
  <c r="I803" i="1"/>
  <c r="AE803" i="1" l="1"/>
  <c r="AH803" i="1" s="1"/>
  <c r="AB803" i="1" s="1"/>
  <c r="AC803" i="1" s="1"/>
  <c r="L803" i="1"/>
  <c r="Q803" i="1"/>
  <c r="P803" i="1" l="1"/>
  <c r="W804" i="1" s="1"/>
  <c r="N803" i="1"/>
  <c r="O803" i="1" l="1"/>
  <c r="G804" i="1" s="1"/>
  <c r="AA803" i="1"/>
  <c r="U803" i="1"/>
  <c r="V804" i="1" s="1"/>
  <c r="R803" i="1"/>
  <c r="S804" i="1" s="1"/>
  <c r="J804" i="1"/>
  <c r="K804" i="1"/>
  <c r="AF804" i="1"/>
  <c r="M804" i="1" l="1"/>
  <c r="AG804" i="1"/>
  <c r="X803" i="1"/>
  <c r="Z803" i="1" s="1"/>
  <c r="H804" i="1"/>
  <c r="I804" i="1"/>
  <c r="T804" i="1"/>
  <c r="Y804" i="1"/>
  <c r="L804" i="1" l="1"/>
  <c r="AD804" i="1"/>
  <c r="AE804" i="1"/>
  <c r="AH804" i="1" s="1"/>
  <c r="AB804" i="1" s="1"/>
  <c r="AC804" i="1" s="1"/>
  <c r="Q804" i="1"/>
  <c r="P804" i="1" s="1"/>
  <c r="W805" i="1" s="1"/>
  <c r="N804" i="1"/>
  <c r="K805" i="1" l="1"/>
  <c r="J805" i="1"/>
  <c r="AF805" i="1"/>
  <c r="AA804" i="1"/>
  <c r="O804" i="1"/>
  <c r="G805" i="1" s="1"/>
  <c r="U804" i="1"/>
  <c r="V805" i="1" s="1"/>
  <c r="R804" i="1"/>
  <c r="S805" i="1" s="1"/>
  <c r="T805" i="1" s="1"/>
  <c r="Y805" i="1" l="1"/>
  <c r="I805" i="1"/>
  <c r="H805" i="1"/>
  <c r="AG805" i="1"/>
  <c r="M805" i="1"/>
  <c r="AD805" i="1" s="1"/>
  <c r="X804" i="1"/>
  <c r="Z804" i="1" s="1"/>
  <c r="AE805" i="1" l="1"/>
  <c r="AH805" i="1" s="1"/>
  <c r="AB805" i="1" s="1"/>
  <c r="AC805" i="1" s="1"/>
  <c r="Q805" i="1"/>
  <c r="L805" i="1"/>
  <c r="P805" i="1" l="1"/>
  <c r="W806" i="1" s="1"/>
  <c r="N805" i="1"/>
  <c r="AA805" i="1" l="1"/>
  <c r="O805" i="1"/>
  <c r="G806" i="1" s="1"/>
  <c r="U805" i="1"/>
  <c r="V806" i="1" s="1"/>
  <c r="R805" i="1"/>
  <c r="S806" i="1" s="1"/>
  <c r="K806" i="1"/>
  <c r="J806" i="1"/>
  <c r="AF806" i="1"/>
  <c r="AG806" i="1" l="1"/>
  <c r="M806" i="1"/>
  <c r="AD806" i="1" s="1"/>
  <c r="X805" i="1"/>
  <c r="Z805" i="1" s="1"/>
  <c r="I806" i="1"/>
  <c r="H806" i="1"/>
  <c r="Y806" i="1"/>
  <c r="T806" i="1"/>
  <c r="AE806" i="1" l="1"/>
  <c r="AH806" i="1" s="1"/>
  <c r="AB806" i="1" s="1"/>
  <c r="AC806" i="1" s="1"/>
  <c r="L806" i="1"/>
  <c r="Q806" i="1"/>
  <c r="P806" i="1" l="1"/>
  <c r="W807" i="1" s="1"/>
  <c r="N806" i="1"/>
  <c r="AA806" i="1" l="1"/>
  <c r="O806" i="1"/>
  <c r="U806" i="1"/>
  <c r="V807" i="1" s="1"/>
  <c r="R806" i="1"/>
  <c r="S807" i="1" s="1"/>
  <c r="G807" i="1"/>
  <c r="K807" i="1"/>
  <c r="J807" i="1"/>
  <c r="AF807" i="1"/>
  <c r="AG807" i="1" l="1"/>
  <c r="M807" i="1"/>
  <c r="AD807" i="1" s="1"/>
  <c r="X806" i="1"/>
  <c r="Z806" i="1" s="1"/>
  <c r="H807" i="1"/>
  <c r="I807" i="1"/>
  <c r="Y807" i="1"/>
  <c r="T807" i="1"/>
  <c r="AE807" i="1" l="1"/>
  <c r="AH807" i="1" s="1"/>
  <c r="AB807" i="1" s="1"/>
  <c r="AC807" i="1" s="1"/>
  <c r="Q807" i="1"/>
  <c r="L807" i="1"/>
  <c r="P807" i="1" l="1"/>
  <c r="W808" i="1" s="1"/>
  <c r="N807" i="1"/>
  <c r="O807" i="1" l="1"/>
  <c r="G808" i="1" s="1"/>
  <c r="AA807" i="1"/>
  <c r="U807" i="1"/>
  <c r="V808" i="1" s="1"/>
  <c r="R807" i="1"/>
  <c r="S808" i="1" s="1"/>
  <c r="T808" i="1" s="1"/>
  <c r="J808" i="1"/>
  <c r="K808" i="1"/>
  <c r="AF808" i="1"/>
  <c r="M808" i="1" l="1"/>
  <c r="Y808" i="1"/>
  <c r="AG808" i="1"/>
  <c r="X807" i="1"/>
  <c r="Z807" i="1" s="1"/>
  <c r="H808" i="1"/>
  <c r="I808" i="1"/>
  <c r="L808" i="1" l="1"/>
  <c r="AD808" i="1"/>
  <c r="Q808" i="1"/>
  <c r="P808" i="1" s="1"/>
  <c r="W809" i="1" s="1"/>
  <c r="AE808" i="1"/>
  <c r="AH808" i="1" s="1"/>
  <c r="AB808" i="1" s="1"/>
  <c r="AC808" i="1" s="1"/>
  <c r="N808" i="1" l="1"/>
  <c r="AA808" i="1" s="1"/>
  <c r="J809" i="1"/>
  <c r="K809" i="1"/>
  <c r="AF809" i="1"/>
  <c r="R808" i="1" l="1"/>
  <c r="S809" i="1" s="1"/>
  <c r="T809" i="1" s="1"/>
  <c r="U808" i="1"/>
  <c r="V809" i="1" s="1"/>
  <c r="O808" i="1"/>
  <c r="G809" i="1" s="1"/>
  <c r="I809" i="1" s="1"/>
  <c r="AG809" i="1"/>
  <c r="M809" i="1"/>
  <c r="AD809" i="1" s="1"/>
  <c r="X808" i="1" l="1"/>
  <c r="Z808" i="1" s="1"/>
  <c r="Y809" i="1"/>
  <c r="AE809" i="1" s="1"/>
  <c r="AH809" i="1" s="1"/>
  <c r="AB809" i="1" s="1"/>
  <c r="AC809" i="1" s="1"/>
  <c r="H809" i="1"/>
  <c r="Q809" i="1"/>
  <c r="L809" i="1"/>
  <c r="P809" i="1" l="1"/>
  <c r="W810" i="1" s="1"/>
  <c r="N809" i="1"/>
  <c r="AA809" i="1" l="1"/>
  <c r="O809" i="1"/>
  <c r="G810" i="1" s="1"/>
  <c r="U809" i="1"/>
  <c r="V810" i="1" s="1"/>
  <c r="R809" i="1"/>
  <c r="S810" i="1" s="1"/>
  <c r="T810" i="1" s="1"/>
  <c r="J810" i="1"/>
  <c r="K810" i="1"/>
  <c r="AF810" i="1"/>
  <c r="Y810" i="1" l="1"/>
  <c r="M810" i="1"/>
  <c r="AG810" i="1"/>
  <c r="X809" i="1"/>
  <c r="Z809" i="1" s="1"/>
  <c r="H810" i="1"/>
  <c r="I810" i="1"/>
  <c r="AE810" i="1" l="1"/>
  <c r="AH810" i="1" s="1"/>
  <c r="AB810" i="1" s="1"/>
  <c r="AC810" i="1" s="1"/>
  <c r="L810" i="1"/>
  <c r="AD810" i="1"/>
  <c r="Q810" i="1"/>
  <c r="P810" i="1" s="1"/>
  <c r="W811" i="1" s="1"/>
  <c r="N810" i="1"/>
  <c r="AA810" i="1" l="1"/>
  <c r="O810" i="1"/>
  <c r="G811" i="1" s="1"/>
  <c r="U810" i="1"/>
  <c r="V811" i="1" s="1"/>
  <c r="R810" i="1"/>
  <c r="S811" i="1" s="1"/>
  <c r="J811" i="1"/>
  <c r="K811" i="1"/>
  <c r="AF811" i="1"/>
  <c r="I811" i="1" l="1"/>
  <c r="H811" i="1"/>
  <c r="AG811" i="1"/>
  <c r="M811" i="1"/>
  <c r="AD811" i="1" s="1"/>
  <c r="X810" i="1"/>
  <c r="Z810" i="1" s="1"/>
  <c r="T811" i="1"/>
  <c r="Y811" i="1"/>
  <c r="Q811" i="1" l="1"/>
  <c r="L811" i="1"/>
  <c r="AE811" i="1"/>
  <c r="AH811" i="1" s="1"/>
  <c r="AB811" i="1" s="1"/>
  <c r="AC811" i="1" s="1"/>
  <c r="P811" i="1" l="1"/>
  <c r="W812" i="1" s="1"/>
  <c r="N811" i="1"/>
  <c r="O811" i="1" l="1"/>
  <c r="G812" i="1" s="1"/>
  <c r="AA811" i="1"/>
  <c r="U811" i="1"/>
  <c r="V812" i="1" s="1"/>
  <c r="R811" i="1"/>
  <c r="S812" i="1" s="1"/>
  <c r="J812" i="1"/>
  <c r="K812" i="1"/>
  <c r="AF812" i="1"/>
  <c r="M812" i="1" l="1"/>
  <c r="AG812" i="1"/>
  <c r="X811" i="1"/>
  <c r="Z811" i="1" s="1"/>
  <c r="H812" i="1"/>
  <c r="I812" i="1"/>
  <c r="Y812" i="1"/>
  <c r="T812" i="1"/>
  <c r="L812" i="1" l="1"/>
  <c r="AD812" i="1"/>
  <c r="AE812" i="1"/>
  <c r="AH812" i="1" s="1"/>
  <c r="AB812" i="1" s="1"/>
  <c r="AC812" i="1" s="1"/>
  <c r="Q812" i="1"/>
  <c r="P812" i="1" s="1"/>
  <c r="W813" i="1" s="1"/>
  <c r="N812" i="1" l="1"/>
  <c r="AA812" i="1" s="1"/>
  <c r="K813" i="1"/>
  <c r="J813" i="1"/>
  <c r="AF813" i="1"/>
  <c r="U812" i="1" l="1"/>
  <c r="V813" i="1" s="1"/>
  <c r="R812" i="1"/>
  <c r="S813" i="1" s="1"/>
  <c r="T813" i="1" s="1"/>
  <c r="O812" i="1"/>
  <c r="G813" i="1" s="1"/>
  <c r="I813" i="1" s="1"/>
  <c r="AG813" i="1"/>
  <c r="M813" i="1"/>
  <c r="AD813" i="1" s="1"/>
  <c r="X812" i="1" l="1"/>
  <c r="Z812" i="1" s="1"/>
  <c r="Y813" i="1"/>
  <c r="AE813" i="1" s="1"/>
  <c r="AH813" i="1" s="1"/>
  <c r="AB813" i="1" s="1"/>
  <c r="AC813" i="1" s="1"/>
  <c r="H813" i="1"/>
  <c r="Q813" i="1"/>
  <c r="L813" i="1"/>
  <c r="P813" i="1" l="1"/>
  <c r="W814" i="1" s="1"/>
  <c r="N813" i="1"/>
  <c r="AA813" i="1" l="1"/>
  <c r="O813" i="1"/>
  <c r="U813" i="1"/>
  <c r="V814" i="1" s="1"/>
  <c r="R813" i="1"/>
  <c r="S814" i="1" s="1"/>
  <c r="G814" i="1"/>
  <c r="J814" i="1"/>
  <c r="K814" i="1"/>
  <c r="AF814" i="1"/>
  <c r="M814" i="1" l="1"/>
  <c r="X813" i="1"/>
  <c r="Z813" i="1" s="1"/>
  <c r="AG814" i="1"/>
  <c r="H814" i="1"/>
  <c r="I814" i="1"/>
  <c r="T814" i="1"/>
  <c r="Y814" i="1"/>
  <c r="AE814" i="1" l="1"/>
  <c r="AH814" i="1" s="1"/>
  <c r="AB814" i="1" s="1"/>
  <c r="AC814" i="1" s="1"/>
  <c r="L814" i="1"/>
  <c r="AD814" i="1"/>
  <c r="Q814" i="1"/>
  <c r="P814" i="1" s="1"/>
  <c r="W815" i="1" s="1"/>
  <c r="N814" i="1"/>
  <c r="AA814" i="1" l="1"/>
  <c r="O814" i="1"/>
  <c r="U814" i="1"/>
  <c r="V815" i="1" s="1"/>
  <c r="R814" i="1"/>
  <c r="S815" i="1" s="1"/>
  <c r="T815" i="1" s="1"/>
  <c r="J815" i="1"/>
  <c r="K815" i="1"/>
  <c r="AF815" i="1"/>
  <c r="G815" i="1"/>
  <c r="Y815" i="1" l="1"/>
  <c r="I815" i="1"/>
  <c r="H815" i="1"/>
  <c r="M815" i="1"/>
  <c r="AD815" i="1" s="1"/>
  <c r="X814" i="1"/>
  <c r="Z814" i="1" s="1"/>
  <c r="AG815" i="1"/>
  <c r="AE815" i="1" l="1"/>
  <c r="AH815" i="1" s="1"/>
  <c r="AB815" i="1" s="1"/>
  <c r="AC815" i="1" s="1"/>
  <c r="Q815" i="1"/>
  <c r="L815" i="1"/>
  <c r="P815" i="1" l="1"/>
  <c r="W816" i="1" s="1"/>
  <c r="N815" i="1"/>
  <c r="AA815" i="1" l="1"/>
  <c r="O815" i="1"/>
  <c r="G816" i="1" s="1"/>
  <c r="U815" i="1"/>
  <c r="V816" i="1" s="1"/>
  <c r="R815" i="1"/>
  <c r="S816" i="1" s="1"/>
  <c r="J816" i="1"/>
  <c r="K816" i="1"/>
  <c r="AF816" i="1"/>
  <c r="H816" i="1" l="1"/>
  <c r="I816" i="1"/>
  <c r="AG816" i="1"/>
  <c r="M816" i="1"/>
  <c r="AD816" i="1" s="1"/>
  <c r="X815" i="1"/>
  <c r="Z815" i="1" s="1"/>
  <c r="Y816" i="1"/>
  <c r="T816" i="1"/>
  <c r="AE816" i="1" l="1"/>
  <c r="AH816" i="1" s="1"/>
  <c r="AB816" i="1" s="1"/>
  <c r="AC816" i="1" s="1"/>
  <c r="Q816" i="1"/>
  <c r="L816" i="1"/>
  <c r="P816" i="1" l="1"/>
  <c r="W817" i="1" s="1"/>
  <c r="J817" i="1" s="1"/>
  <c r="N816" i="1"/>
  <c r="U816" i="1" s="1"/>
  <c r="R816" i="1" l="1"/>
  <c r="S817" i="1" s="1"/>
  <c r="T817" i="1" s="1"/>
  <c r="AF817" i="1"/>
  <c r="AG817" i="1" s="1"/>
  <c r="K817" i="1"/>
  <c r="AA816" i="1"/>
  <c r="O816" i="1"/>
  <c r="G817" i="1" s="1"/>
  <c r="V817" i="1"/>
  <c r="X816" i="1" l="1"/>
  <c r="Z816" i="1" s="1"/>
  <c r="Y817" i="1"/>
  <c r="AE817" i="1" s="1"/>
  <c r="AH817" i="1" s="1"/>
  <c r="M817" i="1"/>
  <c r="AD817" i="1" s="1"/>
  <c r="H817" i="1"/>
  <c r="I817" i="1"/>
  <c r="AB817" i="1" l="1"/>
  <c r="AC817" i="1" s="1"/>
  <c r="Q817" i="1"/>
  <c r="P817" i="1" s="1"/>
  <c r="W818" i="1" s="1"/>
  <c r="J818" i="1" s="1"/>
  <c r="L817" i="1"/>
  <c r="N817" i="1"/>
  <c r="U817" i="1" l="1"/>
  <c r="V818" i="1" s="1"/>
  <c r="K818" i="1"/>
  <c r="AF818" i="1"/>
  <c r="AG818" i="1" s="1"/>
  <c r="R817" i="1"/>
  <c r="S818" i="1" s="1"/>
  <c r="T818" i="1" s="1"/>
  <c r="O817" i="1"/>
  <c r="G818" i="1" s="1"/>
  <c r="AA817" i="1"/>
  <c r="M818" i="1" l="1"/>
  <c r="Q818" i="1" s="1"/>
  <c r="X817" i="1"/>
  <c r="Z817" i="1" s="1"/>
  <c r="H818" i="1"/>
  <c r="I818" i="1"/>
  <c r="Y818" i="1"/>
  <c r="AE818" i="1" s="1"/>
  <c r="AH818" i="1" s="1"/>
  <c r="L818" i="1" l="1"/>
  <c r="AD818" i="1"/>
  <c r="AB818" i="1"/>
  <c r="AC818" i="1" s="1"/>
  <c r="P818" i="1"/>
  <c r="W819" i="1" s="1"/>
  <c r="J819" i="1" s="1"/>
  <c r="N818" i="1"/>
  <c r="AF819" i="1" l="1"/>
  <c r="AG819" i="1" s="1"/>
  <c r="U818" i="1"/>
  <c r="V819" i="1" s="1"/>
  <c r="R818" i="1"/>
  <c r="S819" i="1" s="1"/>
  <c r="T819" i="1" s="1"/>
  <c r="K819" i="1"/>
  <c r="AA818" i="1"/>
  <c r="O818" i="1"/>
  <c r="G819" i="1" s="1"/>
  <c r="M819" i="1" l="1"/>
  <c r="AD819" i="1" s="1"/>
  <c r="X818" i="1"/>
  <c r="Z818" i="1" s="1"/>
  <c r="I819" i="1"/>
  <c r="H819" i="1"/>
  <c r="Y819" i="1"/>
  <c r="AE819" i="1" s="1"/>
  <c r="AH819" i="1" s="1"/>
  <c r="AB819" i="1" s="1"/>
  <c r="AC819" i="1" s="1"/>
  <c r="Q819" i="1" l="1"/>
  <c r="L819" i="1"/>
  <c r="P819" i="1"/>
  <c r="W820" i="1" s="1"/>
  <c r="K820" i="1" s="1"/>
  <c r="N819" i="1"/>
  <c r="R819" i="1" s="1"/>
  <c r="S820" i="1" s="1"/>
  <c r="AF820" i="1" l="1"/>
  <c r="M820" i="1" s="1"/>
  <c r="Q820" i="1" s="1"/>
  <c r="J820" i="1"/>
  <c r="AA819" i="1"/>
  <c r="O819" i="1"/>
  <c r="G820" i="1" s="1"/>
  <c r="U819" i="1"/>
  <c r="V820" i="1" s="1"/>
  <c r="T820" i="1"/>
  <c r="AG820" i="1" l="1"/>
  <c r="X819" i="1"/>
  <c r="Z819" i="1" s="1"/>
  <c r="P820" i="1"/>
  <c r="W821" i="1" s="1"/>
  <c r="N820" i="1"/>
  <c r="H820" i="1"/>
  <c r="I820" i="1"/>
  <c r="L820" i="1"/>
  <c r="AD820" i="1"/>
  <c r="Y820" i="1"/>
  <c r="AE820" i="1" l="1"/>
  <c r="AH820" i="1" s="1"/>
  <c r="AB820" i="1" s="1"/>
  <c r="AC820" i="1" s="1"/>
  <c r="AA820" i="1"/>
  <c r="O820" i="1"/>
  <c r="G821" i="1" s="1"/>
  <c r="J821" i="1"/>
  <c r="K821" i="1"/>
  <c r="AF821" i="1"/>
  <c r="R820" i="1" l="1"/>
  <c r="S821" i="1" s="1"/>
  <c r="T821" i="1" s="1"/>
  <c r="U820" i="1"/>
  <c r="V821" i="1" s="1"/>
  <c r="I821" i="1"/>
  <c r="H821" i="1"/>
  <c r="M821" i="1"/>
  <c r="AG821" i="1"/>
  <c r="Y821" i="1" l="1"/>
  <c r="AE821" i="1" s="1"/>
  <c r="AH821" i="1" s="1"/>
  <c r="AB821" i="1" s="1"/>
  <c r="AC821" i="1" s="1"/>
  <c r="X820" i="1"/>
  <c r="Z820" i="1" s="1"/>
  <c r="L821" i="1"/>
  <c r="AD821" i="1"/>
  <c r="Q821" i="1"/>
  <c r="P821" i="1" l="1"/>
  <c r="W822" i="1" s="1"/>
  <c r="K822" i="1" s="1"/>
  <c r="N821" i="1"/>
  <c r="U821" i="1" s="1"/>
  <c r="V822" i="1" s="1"/>
  <c r="R821" i="1" l="1"/>
  <c r="S822" i="1" s="1"/>
  <c r="T822" i="1" s="1"/>
  <c r="AF822" i="1"/>
  <c r="AG822" i="1" s="1"/>
  <c r="J822" i="1"/>
  <c r="O821" i="1"/>
  <c r="G822" i="1" s="1"/>
  <c r="AA821" i="1"/>
  <c r="Y822" i="1" l="1"/>
  <c r="AE822" i="1" s="1"/>
  <c r="AH822" i="1" s="1"/>
  <c r="X821" i="1"/>
  <c r="Z821" i="1" s="1"/>
  <c r="M822" i="1"/>
  <c r="AD822" i="1" s="1"/>
  <c r="H822" i="1"/>
  <c r="I822" i="1"/>
  <c r="AB822" i="1" l="1"/>
  <c r="AC822" i="1" s="1"/>
  <c r="L822" i="1"/>
  <c r="Q822" i="1"/>
  <c r="P822" i="1" s="1"/>
  <c r="W823" i="1" s="1"/>
  <c r="N822" i="1"/>
  <c r="R822" i="1" l="1"/>
  <c r="S823" i="1" s="1"/>
  <c r="T823" i="1" s="1"/>
  <c r="U822" i="1"/>
  <c r="V823" i="1" s="1"/>
  <c r="J823" i="1"/>
  <c r="K823" i="1"/>
  <c r="AF823" i="1"/>
  <c r="AG823" i="1" s="1"/>
  <c r="AA822" i="1"/>
  <c r="O822" i="1"/>
  <c r="G823" i="1" s="1"/>
  <c r="Y823" i="1" l="1"/>
  <c r="AE823" i="1" s="1"/>
  <c r="AH823" i="1" s="1"/>
  <c r="M823" i="1"/>
  <c r="AD823" i="1" s="1"/>
  <c r="X822" i="1"/>
  <c r="Z822" i="1" s="1"/>
  <c r="H823" i="1"/>
  <c r="I823" i="1"/>
  <c r="AB823" i="1" l="1"/>
  <c r="AC823" i="1" s="1"/>
  <c r="L823" i="1"/>
  <c r="Q823" i="1"/>
  <c r="P823" i="1" s="1"/>
  <c r="W824" i="1" s="1"/>
  <c r="K824" i="1" s="1"/>
  <c r="N823" i="1"/>
  <c r="U823" i="1" l="1"/>
  <c r="V824" i="1" s="1"/>
  <c r="R823" i="1"/>
  <c r="S824" i="1" s="1"/>
  <c r="T824" i="1" s="1"/>
  <c r="J824" i="1"/>
  <c r="AF824" i="1"/>
  <c r="AG824" i="1" s="1"/>
  <c r="O823" i="1"/>
  <c r="G824" i="1" s="1"/>
  <c r="AA823" i="1"/>
  <c r="Y824" i="1" l="1"/>
  <c r="AE824" i="1" s="1"/>
  <c r="AH824" i="1" s="1"/>
  <c r="X823" i="1"/>
  <c r="Z823" i="1" s="1"/>
  <c r="M824" i="1"/>
  <c r="L824" i="1" s="1"/>
  <c r="H824" i="1"/>
  <c r="I824" i="1"/>
  <c r="AD824" i="1" l="1"/>
  <c r="AB824" i="1"/>
  <c r="AC824" i="1" s="1"/>
  <c r="Q824" i="1"/>
  <c r="P824" i="1" s="1"/>
  <c r="W825" i="1" s="1"/>
  <c r="J825" i="1" s="1"/>
  <c r="N824" i="1"/>
  <c r="R824" i="1" l="1"/>
  <c r="S825" i="1" s="1"/>
  <c r="T825" i="1" s="1"/>
  <c r="U824" i="1"/>
  <c r="V825" i="1" s="1"/>
  <c r="K825" i="1"/>
  <c r="AF825" i="1"/>
  <c r="AG825" i="1" s="1"/>
  <c r="O824" i="1"/>
  <c r="G825" i="1" s="1"/>
  <c r="AA824" i="1"/>
  <c r="X824" i="1" l="1"/>
  <c r="Z824" i="1" s="1"/>
  <c r="Y825" i="1"/>
  <c r="AE825" i="1" s="1"/>
  <c r="AH825" i="1" s="1"/>
  <c r="M825" i="1"/>
  <c r="AD825" i="1" s="1"/>
  <c r="I825" i="1"/>
  <c r="H825" i="1"/>
  <c r="Q825" i="1" l="1"/>
  <c r="P825" i="1" s="1"/>
  <c r="W826" i="1" s="1"/>
  <c r="AB825" i="1"/>
  <c r="AC825" i="1" s="1"/>
  <c r="L825" i="1"/>
  <c r="N825" i="1"/>
  <c r="AF826" i="1"/>
  <c r="R825" i="1" l="1"/>
  <c r="S826" i="1" s="1"/>
  <c r="T826" i="1" s="1"/>
  <c r="J826" i="1"/>
  <c r="K826" i="1"/>
  <c r="M826" i="1" s="1"/>
  <c r="AD826" i="1" s="1"/>
  <c r="U825" i="1"/>
  <c r="V826" i="1" s="1"/>
  <c r="AA825" i="1"/>
  <c r="O825" i="1"/>
  <c r="G826" i="1" s="1"/>
  <c r="AG826" i="1"/>
  <c r="X825" i="1" l="1"/>
  <c r="Z825" i="1" s="1"/>
  <c r="Y826" i="1"/>
  <c r="AE826" i="1" s="1"/>
  <c r="AH826" i="1" s="1"/>
  <c r="AB826" i="1" s="1"/>
  <c r="AC826" i="1" s="1"/>
  <c r="H826" i="1"/>
  <c r="I826" i="1"/>
  <c r="Q826" i="1"/>
  <c r="L826" i="1"/>
  <c r="P826" i="1" l="1"/>
  <c r="W827" i="1" s="1"/>
  <c r="K827" i="1" s="1"/>
  <c r="N826" i="1"/>
  <c r="R826" i="1" s="1"/>
  <c r="S827" i="1" s="1"/>
  <c r="T827" i="1" s="1"/>
  <c r="U826" i="1" l="1"/>
  <c r="V827" i="1" s="1"/>
  <c r="Y827" i="1" s="1"/>
  <c r="AF827" i="1"/>
  <c r="M827" i="1" s="1"/>
  <c r="AD827" i="1" s="1"/>
  <c r="J827" i="1"/>
  <c r="O826" i="1"/>
  <c r="G827" i="1" s="1"/>
  <c r="AA826" i="1"/>
  <c r="AG827" i="1" l="1"/>
  <c r="AE827" i="1" s="1"/>
  <c r="AH827" i="1" s="1"/>
  <c r="AB827" i="1" s="1"/>
  <c r="AC827" i="1" s="1"/>
  <c r="X826" i="1"/>
  <c r="Z826" i="1" s="1"/>
  <c r="H827" i="1"/>
  <c r="I827" i="1"/>
  <c r="L827" i="1"/>
  <c r="Q827" i="1"/>
  <c r="P827" i="1" l="1"/>
  <c r="W828" i="1" s="1"/>
  <c r="K828" i="1" s="1"/>
  <c r="N827" i="1"/>
  <c r="R827" i="1" s="1"/>
  <c r="S828" i="1" s="1"/>
  <c r="T828" i="1" s="1"/>
  <c r="AF828" i="1"/>
  <c r="U827" i="1" l="1"/>
  <c r="V828" i="1" s="1"/>
  <c r="Y828" i="1" s="1"/>
  <c r="J828" i="1"/>
  <c r="O827" i="1"/>
  <c r="G828" i="1" s="1"/>
  <c r="AA827" i="1"/>
  <c r="M828" i="1"/>
  <c r="AG828" i="1"/>
  <c r="X827" i="1" l="1"/>
  <c r="Z827" i="1" s="1"/>
  <c r="H828" i="1"/>
  <c r="I828" i="1"/>
  <c r="L828" i="1"/>
  <c r="AD828" i="1"/>
  <c r="Q828" i="1"/>
  <c r="AE828" i="1"/>
  <c r="AH828" i="1" s="1"/>
  <c r="AB828" i="1" s="1"/>
  <c r="AC828" i="1" s="1"/>
  <c r="P828" i="1" l="1"/>
  <c r="W829" i="1" s="1"/>
  <c r="N828" i="1"/>
  <c r="U828" i="1" s="1"/>
  <c r="V829" i="1" s="1"/>
  <c r="R828" i="1" l="1"/>
  <c r="S829" i="1" s="1"/>
  <c r="T829" i="1" s="1"/>
  <c r="J829" i="1"/>
  <c r="AF829" i="1"/>
  <c r="AG829" i="1" s="1"/>
  <c r="K829" i="1"/>
  <c r="O828" i="1"/>
  <c r="G829" i="1" s="1"/>
  <c r="AA828" i="1"/>
  <c r="M829" i="1" l="1"/>
  <c r="AD829" i="1" s="1"/>
  <c r="Y829" i="1"/>
  <c r="AE829" i="1" s="1"/>
  <c r="AH829" i="1" s="1"/>
  <c r="X828" i="1"/>
  <c r="Z828" i="1" s="1"/>
  <c r="H829" i="1"/>
  <c r="I829" i="1"/>
  <c r="L829" i="1" l="1"/>
  <c r="Q829" i="1"/>
  <c r="P829" i="1" s="1"/>
  <c r="W830" i="1" s="1"/>
  <c r="J830" i="1" s="1"/>
  <c r="AB829" i="1"/>
  <c r="AC829" i="1" s="1"/>
  <c r="N829" i="1"/>
  <c r="O829" i="1" s="1"/>
  <c r="G830" i="1" s="1"/>
  <c r="AF830" i="1" l="1"/>
  <c r="AG830" i="1" s="1"/>
  <c r="K830" i="1"/>
  <c r="M830" i="1" s="1"/>
  <c r="Q830" i="1" s="1"/>
  <c r="U829" i="1"/>
  <c r="R829" i="1"/>
  <c r="S830" i="1" s="1"/>
  <c r="T830" i="1" s="1"/>
  <c r="AA829" i="1"/>
  <c r="I830" i="1"/>
  <c r="H830" i="1"/>
  <c r="AD830" i="1" l="1"/>
  <c r="L830" i="1"/>
  <c r="V830" i="1"/>
  <c r="Y830" i="1" s="1"/>
  <c r="AE830" i="1" s="1"/>
  <c r="AH830" i="1" s="1"/>
  <c r="AB830" i="1" s="1"/>
  <c r="AC830" i="1" s="1"/>
  <c r="X829" i="1"/>
  <c r="Z829" i="1" s="1"/>
  <c r="P830" i="1"/>
  <c r="N830" i="1"/>
  <c r="U830" i="1" l="1"/>
  <c r="V831" i="1" s="1"/>
  <c r="R830" i="1"/>
  <c r="S831" i="1" s="1"/>
  <c r="T831" i="1" s="1"/>
  <c r="W831" i="1"/>
  <c r="AA830" i="1"/>
  <c r="O830" i="1"/>
  <c r="G831" i="1" s="1"/>
  <c r="H831" i="1" s="1"/>
  <c r="X830" i="1" l="1"/>
  <c r="Z830" i="1" s="1"/>
  <c r="Y831" i="1"/>
  <c r="I831" i="1"/>
  <c r="J831" i="1"/>
  <c r="AF831" i="1"/>
  <c r="AG831" i="1" s="1"/>
  <c r="K831" i="1"/>
  <c r="AE831" i="1" l="1"/>
  <c r="AH831" i="1" s="1"/>
  <c r="M831" i="1"/>
  <c r="AB831" i="1" l="1"/>
  <c r="AC831" i="1" s="1"/>
  <c r="AD831" i="1"/>
  <c r="Q831" i="1"/>
  <c r="L831" i="1"/>
  <c r="P831" i="1" l="1"/>
  <c r="W832" i="1" s="1"/>
  <c r="N831" i="1"/>
  <c r="J832" i="1" l="1"/>
  <c r="K832" i="1"/>
  <c r="AF832" i="1"/>
  <c r="O831" i="1"/>
  <c r="G832" i="1" s="1"/>
  <c r="AA831" i="1"/>
  <c r="R831" i="1"/>
  <c r="S832" i="1" s="1"/>
  <c r="U831" i="1"/>
  <c r="V832" i="1" s="1"/>
  <c r="I832" i="1" l="1"/>
  <c r="H832" i="1"/>
  <c r="T832" i="1"/>
  <c r="Y832" i="1"/>
  <c r="AG832" i="1"/>
  <c r="X831" i="1"/>
  <c r="Z831" i="1" s="1"/>
  <c r="M832" i="1"/>
  <c r="L832" i="1" l="1"/>
  <c r="AD832" i="1"/>
  <c r="Q832" i="1"/>
  <c r="AE832" i="1"/>
  <c r="AH832" i="1" s="1"/>
  <c r="AB832" i="1" s="1"/>
  <c r="AC832" i="1" s="1"/>
  <c r="P832" i="1" l="1"/>
  <c r="W833" i="1" s="1"/>
  <c r="N832" i="1"/>
  <c r="J833" i="1" l="1"/>
  <c r="K833" i="1"/>
  <c r="AF833" i="1"/>
  <c r="AA832" i="1"/>
  <c r="O832" i="1"/>
  <c r="G833" i="1" s="1"/>
  <c r="U832" i="1"/>
  <c r="V833" i="1" s="1"/>
  <c r="R832" i="1"/>
  <c r="S833" i="1" s="1"/>
  <c r="Y833" i="1" l="1"/>
  <c r="T833" i="1"/>
  <c r="H833" i="1"/>
  <c r="I833" i="1"/>
  <c r="AG833" i="1"/>
  <c r="X832" i="1"/>
  <c r="Z832" i="1" s="1"/>
  <c r="M833" i="1"/>
  <c r="AE833" i="1" l="1"/>
  <c r="AH833" i="1" s="1"/>
  <c r="AB833" i="1" s="1"/>
  <c r="AC833" i="1" s="1"/>
  <c r="AD833" i="1"/>
  <c r="Q833" i="1"/>
  <c r="L833" i="1"/>
  <c r="P833" i="1" l="1"/>
  <c r="W834" i="1" s="1"/>
  <c r="N833" i="1"/>
  <c r="O833" i="1" l="1"/>
  <c r="G834" i="1" s="1"/>
  <c r="AA833" i="1"/>
  <c r="U833" i="1"/>
  <c r="V834" i="1" s="1"/>
  <c r="R833" i="1"/>
  <c r="S834" i="1" s="1"/>
  <c r="T834" i="1" s="1"/>
  <c r="K834" i="1"/>
  <c r="J834" i="1"/>
  <c r="AF834" i="1"/>
  <c r="Y834" i="1" l="1"/>
  <c r="X833" i="1"/>
  <c r="Z833" i="1" s="1"/>
  <c r="M834" i="1"/>
  <c r="AD834" i="1" s="1"/>
  <c r="I834" i="1"/>
  <c r="H834" i="1"/>
  <c r="AG834" i="1"/>
  <c r="L834" i="1" l="1"/>
  <c r="AE834" i="1"/>
  <c r="AH834" i="1" s="1"/>
  <c r="AB834" i="1" s="1"/>
  <c r="AC834" i="1" s="1"/>
  <c r="Q834" i="1"/>
  <c r="P834" i="1" s="1"/>
  <c r="W835" i="1" s="1"/>
  <c r="N834" i="1"/>
  <c r="AA834" i="1" l="1"/>
  <c r="O834" i="1"/>
  <c r="G835" i="1" s="1"/>
  <c r="U834" i="1"/>
  <c r="V835" i="1" s="1"/>
  <c r="R834" i="1"/>
  <c r="S835" i="1" s="1"/>
  <c r="J835" i="1"/>
  <c r="K835" i="1"/>
  <c r="AF835" i="1"/>
  <c r="X834" i="1" l="1"/>
  <c r="Z834" i="1" s="1"/>
  <c r="M835" i="1"/>
  <c r="Q835" i="1" s="1"/>
  <c r="I835" i="1"/>
  <c r="H835" i="1"/>
  <c r="AG835" i="1"/>
  <c r="T835" i="1"/>
  <c r="Y835" i="1"/>
  <c r="L835" i="1" l="1"/>
  <c r="AD835" i="1"/>
  <c r="AE835" i="1"/>
  <c r="AH835" i="1" s="1"/>
  <c r="AB835" i="1" s="1"/>
  <c r="AC835" i="1" s="1"/>
  <c r="P835" i="1"/>
  <c r="W836" i="1" s="1"/>
  <c r="N835" i="1"/>
  <c r="K836" i="1" l="1"/>
  <c r="J836" i="1"/>
  <c r="AF836" i="1"/>
  <c r="O835" i="1"/>
  <c r="G836" i="1" s="1"/>
  <c r="AA835" i="1"/>
  <c r="U835" i="1"/>
  <c r="V836" i="1" s="1"/>
  <c r="R835" i="1"/>
  <c r="S836" i="1" s="1"/>
  <c r="T836" i="1" s="1"/>
  <c r="Y836" i="1" l="1"/>
  <c r="H836" i="1"/>
  <c r="I836" i="1"/>
  <c r="X835" i="1"/>
  <c r="Z835" i="1" s="1"/>
  <c r="AG836" i="1"/>
  <c r="M836" i="1"/>
  <c r="AE836" i="1" l="1"/>
  <c r="AH836" i="1" s="1"/>
  <c r="AB836" i="1" s="1"/>
  <c r="AC836" i="1" s="1"/>
  <c r="AD836" i="1"/>
  <c r="L836" i="1"/>
  <c r="Q836" i="1"/>
  <c r="P836" i="1" l="1"/>
  <c r="W837" i="1" s="1"/>
  <c r="N836" i="1"/>
  <c r="J837" i="1" l="1"/>
  <c r="K837" i="1"/>
  <c r="AF837" i="1"/>
  <c r="AA836" i="1"/>
  <c r="O836" i="1"/>
  <c r="G837" i="1" s="1"/>
  <c r="U836" i="1"/>
  <c r="V837" i="1" s="1"/>
  <c r="R836" i="1"/>
  <c r="S837" i="1" s="1"/>
  <c r="Y837" i="1" l="1"/>
  <c r="T837" i="1"/>
  <c r="X836" i="1"/>
  <c r="Z836" i="1" s="1"/>
  <c r="M837" i="1"/>
  <c r="H837" i="1"/>
  <c r="I837" i="1"/>
  <c r="AG837" i="1"/>
  <c r="AE837" i="1" l="1"/>
  <c r="AH837" i="1" s="1"/>
  <c r="AB837" i="1" s="1"/>
  <c r="AC837" i="1" s="1"/>
  <c r="AD837" i="1"/>
  <c r="Q837" i="1"/>
  <c r="L837" i="1"/>
  <c r="P837" i="1" l="1"/>
  <c r="W838" i="1" s="1"/>
  <c r="N837" i="1"/>
  <c r="J838" i="1" l="1"/>
  <c r="K838" i="1"/>
  <c r="AF838" i="1"/>
  <c r="AA837" i="1"/>
  <c r="O837" i="1"/>
  <c r="G838" i="1" s="1"/>
  <c r="U837" i="1"/>
  <c r="V838" i="1" s="1"/>
  <c r="R837" i="1"/>
  <c r="S838" i="1" s="1"/>
  <c r="AG838" i="1" l="1"/>
  <c r="H838" i="1"/>
  <c r="I838" i="1"/>
  <c r="Y838" i="1"/>
  <c r="T838" i="1"/>
  <c r="X837" i="1"/>
  <c r="Z837" i="1" s="1"/>
  <c r="M838" i="1"/>
  <c r="AE838" i="1" l="1"/>
  <c r="AH838" i="1" s="1"/>
  <c r="AB838" i="1" s="1"/>
  <c r="AC838" i="1" s="1"/>
  <c r="AD838" i="1"/>
  <c r="Q838" i="1"/>
  <c r="L838" i="1"/>
  <c r="P838" i="1" l="1"/>
  <c r="W839" i="1" s="1"/>
  <c r="N838" i="1"/>
  <c r="K839" i="1" l="1"/>
  <c r="J839" i="1"/>
  <c r="AF839" i="1"/>
  <c r="AA838" i="1"/>
  <c r="O838" i="1"/>
  <c r="G839" i="1" s="1"/>
  <c r="U838" i="1"/>
  <c r="V839" i="1" s="1"/>
  <c r="R838" i="1"/>
  <c r="S839" i="1" s="1"/>
  <c r="T839" i="1" s="1"/>
  <c r="Y839" i="1" l="1"/>
  <c r="AG839" i="1"/>
  <c r="M839" i="1"/>
  <c r="I839" i="1"/>
  <c r="H839" i="1"/>
  <c r="X838" i="1"/>
  <c r="Z838" i="1" s="1"/>
  <c r="AE839" i="1" l="1"/>
  <c r="AH839" i="1" s="1"/>
  <c r="AB839" i="1" s="1"/>
  <c r="AC839" i="1" s="1"/>
  <c r="AD839" i="1"/>
  <c r="L839" i="1"/>
  <c r="Q839" i="1"/>
  <c r="P839" i="1" l="1"/>
  <c r="W840" i="1" s="1"/>
  <c r="N839" i="1"/>
  <c r="O839" i="1" l="1"/>
  <c r="G840" i="1" s="1"/>
  <c r="AA839" i="1"/>
  <c r="U839" i="1"/>
  <c r="V840" i="1" s="1"/>
  <c r="R839" i="1"/>
  <c r="S840" i="1" s="1"/>
  <c r="T840" i="1" s="1"/>
  <c r="K840" i="1"/>
  <c r="J840" i="1"/>
  <c r="AF840" i="1"/>
  <c r="I840" i="1" l="1"/>
  <c r="H840" i="1"/>
  <c r="Y840" i="1"/>
  <c r="M840" i="1"/>
  <c r="X839" i="1"/>
  <c r="Z839" i="1" s="1"/>
  <c r="AG840" i="1"/>
  <c r="AE840" i="1" l="1"/>
  <c r="AH840" i="1" s="1"/>
  <c r="AB840" i="1" s="1"/>
  <c r="AC840" i="1" s="1"/>
  <c r="AD840" i="1"/>
  <c r="L840" i="1"/>
  <c r="Q840" i="1"/>
  <c r="P840" i="1" l="1"/>
  <c r="W841" i="1" s="1"/>
  <c r="N840" i="1"/>
  <c r="O840" i="1" l="1"/>
  <c r="AA840" i="1"/>
  <c r="U840" i="1"/>
  <c r="V841" i="1" s="1"/>
  <c r="R840" i="1"/>
  <c r="S841" i="1" s="1"/>
  <c r="T841" i="1" s="1"/>
  <c r="G841" i="1"/>
  <c r="K841" i="1"/>
  <c r="J841" i="1"/>
  <c r="AF841" i="1"/>
  <c r="Y841" i="1" l="1"/>
  <c r="AG841" i="1"/>
  <c r="M841" i="1"/>
  <c r="X840" i="1"/>
  <c r="Z840" i="1" s="1"/>
  <c r="I841" i="1"/>
  <c r="H841" i="1"/>
  <c r="AE841" i="1" l="1"/>
  <c r="AH841" i="1" s="1"/>
  <c r="AB841" i="1" s="1"/>
  <c r="AC841" i="1" s="1"/>
  <c r="AD841" i="1"/>
  <c r="L841" i="1"/>
  <c r="Q841" i="1"/>
  <c r="P841" i="1" l="1"/>
  <c r="W842" i="1" s="1"/>
  <c r="N841" i="1"/>
  <c r="AA841" i="1" l="1"/>
  <c r="O841" i="1"/>
  <c r="G842" i="1" s="1"/>
  <c r="U841" i="1"/>
  <c r="V842" i="1" s="1"/>
  <c r="R841" i="1"/>
  <c r="S842" i="1" s="1"/>
  <c r="K842" i="1"/>
  <c r="J842" i="1"/>
  <c r="AF842" i="1"/>
  <c r="AG842" i="1" l="1"/>
  <c r="M842" i="1"/>
  <c r="X841" i="1"/>
  <c r="Z841" i="1" s="1"/>
  <c r="H842" i="1"/>
  <c r="I842" i="1"/>
  <c r="T842" i="1"/>
  <c r="Y842" i="1"/>
  <c r="AE842" i="1" l="1"/>
  <c r="AH842" i="1" s="1"/>
  <c r="AB842" i="1" s="1"/>
  <c r="AC842" i="1" s="1"/>
  <c r="AD842" i="1"/>
  <c r="L842" i="1"/>
  <c r="Q842" i="1"/>
  <c r="P842" i="1" l="1"/>
  <c r="W843" i="1" s="1"/>
  <c r="N842" i="1"/>
  <c r="J843" i="1" l="1"/>
  <c r="K843" i="1"/>
  <c r="AF843" i="1"/>
  <c r="AA842" i="1"/>
  <c r="O842" i="1"/>
  <c r="G843" i="1" s="1"/>
  <c r="U842" i="1"/>
  <c r="V843" i="1" s="1"/>
  <c r="R842" i="1"/>
  <c r="S843" i="1" s="1"/>
  <c r="X842" i="1" l="1"/>
  <c r="Z842" i="1" s="1"/>
  <c r="H843" i="1"/>
  <c r="I843" i="1"/>
  <c r="T843" i="1"/>
  <c r="Y843" i="1"/>
  <c r="AG843" i="1"/>
  <c r="M843" i="1"/>
  <c r="Q843" i="1" l="1"/>
  <c r="L843" i="1"/>
  <c r="AD843" i="1"/>
  <c r="AE843" i="1"/>
  <c r="AH843" i="1" s="1"/>
  <c r="AB843" i="1" s="1"/>
  <c r="AC843" i="1" s="1"/>
  <c r="P843" i="1" l="1"/>
  <c r="W844" i="1" s="1"/>
  <c r="N843" i="1"/>
  <c r="K844" i="1" l="1"/>
  <c r="J844" i="1"/>
  <c r="AF844" i="1"/>
  <c r="O843" i="1"/>
  <c r="G844" i="1" s="1"/>
  <c r="AA843" i="1"/>
  <c r="U843" i="1"/>
  <c r="V844" i="1" s="1"/>
  <c r="R843" i="1"/>
  <c r="S844" i="1" s="1"/>
  <c r="T844" i="1" s="1"/>
  <c r="M844" i="1" l="1"/>
  <c r="L844" i="1" s="1"/>
  <c r="I844" i="1"/>
  <c r="H844" i="1"/>
  <c r="X843" i="1"/>
  <c r="Z843" i="1" s="1"/>
  <c r="Y844" i="1"/>
  <c r="AG844" i="1"/>
  <c r="AE844" i="1" l="1"/>
  <c r="AH844" i="1" s="1"/>
  <c r="AB844" i="1" s="1"/>
  <c r="AC844" i="1" s="1"/>
  <c r="AD844" i="1"/>
  <c r="Q844" i="1"/>
  <c r="P844" i="1" s="1"/>
  <c r="W845" i="1" s="1"/>
  <c r="N844" i="1"/>
  <c r="AA844" i="1" l="1"/>
  <c r="O844" i="1"/>
  <c r="U844" i="1"/>
  <c r="V845" i="1" s="1"/>
  <c r="R844" i="1"/>
  <c r="S845" i="1" s="1"/>
  <c r="J845" i="1"/>
  <c r="K845" i="1"/>
  <c r="AF845" i="1"/>
  <c r="G845" i="1"/>
  <c r="I845" i="1" l="1"/>
  <c r="H845" i="1"/>
  <c r="Y845" i="1"/>
  <c r="T845" i="1"/>
  <c r="AG845" i="1"/>
  <c r="M845" i="1"/>
  <c r="X844" i="1"/>
  <c r="Z844" i="1" s="1"/>
  <c r="AD845" i="1" l="1"/>
  <c r="Q845" i="1"/>
  <c r="L845" i="1"/>
  <c r="AE845" i="1"/>
  <c r="AH845" i="1" s="1"/>
  <c r="AB845" i="1" s="1"/>
  <c r="AC845" i="1" s="1"/>
  <c r="P845" i="1" l="1"/>
  <c r="W846" i="1" s="1"/>
  <c r="N845" i="1"/>
  <c r="AA845" i="1" l="1"/>
  <c r="O845" i="1"/>
  <c r="U845" i="1"/>
  <c r="V846" i="1" s="1"/>
  <c r="R845" i="1"/>
  <c r="S846" i="1" s="1"/>
  <c r="T846" i="1" s="1"/>
  <c r="G846" i="1"/>
  <c r="K846" i="1"/>
  <c r="J846" i="1"/>
  <c r="AF846" i="1"/>
  <c r="Y846" i="1" l="1"/>
  <c r="X845" i="1"/>
  <c r="Z845" i="1" s="1"/>
  <c r="H846" i="1"/>
  <c r="I846" i="1"/>
  <c r="AG846" i="1"/>
  <c r="M846" i="1"/>
  <c r="AE846" i="1" l="1"/>
  <c r="AH846" i="1" s="1"/>
  <c r="AB846" i="1" s="1"/>
  <c r="AC846" i="1" s="1"/>
  <c r="Q846" i="1"/>
  <c r="AD846" i="1"/>
  <c r="L846" i="1"/>
  <c r="P846" i="1" l="1"/>
  <c r="W847" i="1" s="1"/>
  <c r="N846" i="1"/>
  <c r="O846" i="1" l="1"/>
  <c r="AA846" i="1"/>
  <c r="U846" i="1"/>
  <c r="V847" i="1" s="1"/>
  <c r="R846" i="1"/>
  <c r="S847" i="1" s="1"/>
  <c r="T847" i="1" s="1"/>
  <c r="G847" i="1"/>
  <c r="K847" i="1"/>
  <c r="J847" i="1"/>
  <c r="AF847" i="1"/>
  <c r="Y847" i="1" l="1"/>
  <c r="AG847" i="1"/>
  <c r="X846" i="1"/>
  <c r="Z846" i="1" s="1"/>
  <c r="M847" i="1"/>
  <c r="H847" i="1"/>
  <c r="I847" i="1"/>
  <c r="AE847" i="1" l="1"/>
  <c r="AH847" i="1" s="1"/>
  <c r="AB847" i="1" s="1"/>
  <c r="AC847" i="1" s="1"/>
  <c r="AD847" i="1"/>
  <c r="Q847" i="1"/>
  <c r="L847" i="1"/>
  <c r="P847" i="1" l="1"/>
  <c r="W848" i="1" s="1"/>
  <c r="N847" i="1"/>
  <c r="O847" i="1" l="1"/>
  <c r="G848" i="1" s="1"/>
  <c r="AA847" i="1"/>
  <c r="U847" i="1"/>
  <c r="V848" i="1" s="1"/>
  <c r="R847" i="1"/>
  <c r="S848" i="1" s="1"/>
  <c r="K848" i="1"/>
  <c r="J848" i="1"/>
  <c r="AF848" i="1"/>
  <c r="I848" i="1" l="1"/>
  <c r="H848" i="1"/>
  <c r="Y848" i="1"/>
  <c r="T848" i="1"/>
  <c r="AG848" i="1"/>
  <c r="M848" i="1"/>
  <c r="X847" i="1"/>
  <c r="Z847" i="1" s="1"/>
  <c r="AD848" i="1" l="1"/>
  <c r="L848" i="1"/>
  <c r="Q848" i="1"/>
  <c r="AE848" i="1"/>
  <c r="AH848" i="1" s="1"/>
  <c r="AB848" i="1" s="1"/>
  <c r="AC848" i="1" s="1"/>
  <c r="P848" i="1" l="1"/>
  <c r="W849" i="1" s="1"/>
  <c r="N848" i="1"/>
  <c r="K849" i="1" l="1"/>
  <c r="J849" i="1"/>
  <c r="AF849" i="1"/>
  <c r="O848" i="1"/>
  <c r="AA848" i="1"/>
  <c r="U848" i="1"/>
  <c r="V849" i="1" s="1"/>
  <c r="R848" i="1"/>
  <c r="S849" i="1" s="1"/>
  <c r="G849" i="1"/>
  <c r="M849" i="1" l="1"/>
  <c r="L849" i="1" s="1"/>
  <c r="X848" i="1"/>
  <c r="Z848" i="1" s="1"/>
  <c r="H849" i="1"/>
  <c r="I849" i="1"/>
  <c r="T849" i="1"/>
  <c r="Y849" i="1"/>
  <c r="AG849" i="1"/>
  <c r="Q849" i="1" l="1"/>
  <c r="P849" i="1" s="1"/>
  <c r="W850" i="1" s="1"/>
  <c r="AD849" i="1"/>
  <c r="AE849" i="1"/>
  <c r="AH849" i="1" s="1"/>
  <c r="AB849" i="1" s="1"/>
  <c r="AC849" i="1" s="1"/>
  <c r="N849" i="1"/>
  <c r="J850" i="1" l="1"/>
  <c r="K850" i="1"/>
  <c r="AF850" i="1"/>
  <c r="AA849" i="1"/>
  <c r="O849" i="1"/>
  <c r="G850" i="1" s="1"/>
  <c r="U849" i="1"/>
  <c r="V850" i="1" s="1"/>
  <c r="R849" i="1"/>
  <c r="S850" i="1" s="1"/>
  <c r="T850" i="1" s="1"/>
  <c r="Y850" i="1" l="1"/>
  <c r="I850" i="1"/>
  <c r="H850" i="1"/>
  <c r="M850" i="1"/>
  <c r="AG850" i="1"/>
  <c r="X849" i="1"/>
  <c r="Z849" i="1" s="1"/>
  <c r="AE850" i="1" l="1"/>
  <c r="AH850" i="1" s="1"/>
  <c r="AB850" i="1" s="1"/>
  <c r="AC850" i="1" s="1"/>
  <c r="AD850" i="1"/>
  <c r="Q850" i="1"/>
  <c r="L850" i="1"/>
  <c r="P850" i="1" l="1"/>
  <c r="W851" i="1" s="1"/>
  <c r="N850" i="1"/>
  <c r="K851" i="1" l="1"/>
  <c r="J851" i="1"/>
  <c r="AF851" i="1"/>
  <c r="AA850" i="1"/>
  <c r="O850" i="1"/>
  <c r="G851" i="1" s="1"/>
  <c r="U850" i="1"/>
  <c r="V851" i="1" s="1"/>
  <c r="R850" i="1"/>
  <c r="S851" i="1" s="1"/>
  <c r="M851" i="1" l="1"/>
  <c r="L851" i="1" s="1"/>
  <c r="X850" i="1"/>
  <c r="Z850" i="1" s="1"/>
  <c r="H851" i="1"/>
  <c r="I851" i="1"/>
  <c r="T851" i="1"/>
  <c r="Y851" i="1"/>
  <c r="AG851" i="1"/>
  <c r="Q851" i="1" l="1"/>
  <c r="P851" i="1" s="1"/>
  <c r="W852" i="1" s="1"/>
  <c r="AD851" i="1"/>
  <c r="N851" i="1"/>
  <c r="AE851" i="1"/>
  <c r="AH851" i="1" s="1"/>
  <c r="AB851" i="1" s="1"/>
  <c r="AC851" i="1" s="1"/>
  <c r="AA851" i="1" l="1"/>
  <c r="O851" i="1"/>
  <c r="U851" i="1"/>
  <c r="V852" i="1" s="1"/>
  <c r="R851" i="1"/>
  <c r="S852" i="1" s="1"/>
  <c r="T852" i="1" s="1"/>
  <c r="J852" i="1"/>
  <c r="K852" i="1"/>
  <c r="AF852" i="1"/>
  <c r="G852" i="1"/>
  <c r="M852" i="1" l="1"/>
  <c r="Q852" i="1" s="1"/>
  <c r="Y852" i="1"/>
  <c r="I852" i="1"/>
  <c r="H852" i="1"/>
  <c r="X851" i="1"/>
  <c r="Z851" i="1" s="1"/>
  <c r="AG852" i="1"/>
  <c r="AD852" i="1" l="1"/>
  <c r="L852" i="1"/>
  <c r="AE852" i="1"/>
  <c r="AH852" i="1" s="1"/>
  <c r="AB852" i="1" s="1"/>
  <c r="AC852" i="1" s="1"/>
  <c r="P852" i="1"/>
  <c r="W853" i="1" s="1"/>
  <c r="N852" i="1"/>
  <c r="K853" i="1" l="1"/>
  <c r="J853" i="1"/>
  <c r="AF853" i="1"/>
  <c r="AG853" i="1" s="1"/>
  <c r="O852" i="1"/>
  <c r="G853" i="1" s="1"/>
  <c r="AA852" i="1"/>
  <c r="U852" i="1"/>
  <c r="V853" i="1" s="1"/>
  <c r="R852" i="1"/>
  <c r="S853" i="1" s="1"/>
  <c r="X852" i="1" l="1"/>
  <c r="Z852" i="1" s="1"/>
  <c r="T853" i="1"/>
  <c r="Y853" i="1"/>
  <c r="AE853" i="1" s="1"/>
  <c r="AH853" i="1" s="1"/>
  <c r="I853" i="1"/>
  <c r="H853" i="1"/>
  <c r="M853" i="1"/>
  <c r="AB853" i="1" l="1"/>
  <c r="AC853" i="1" s="1"/>
  <c r="Q853" i="1"/>
  <c r="L853" i="1"/>
  <c r="AD853" i="1"/>
  <c r="P853" i="1" l="1"/>
  <c r="W854" i="1" s="1"/>
  <c r="N853" i="1"/>
  <c r="AF854" i="1" l="1"/>
  <c r="J854" i="1"/>
  <c r="K854" i="1"/>
  <c r="AA853" i="1"/>
  <c r="O853" i="1"/>
  <c r="G854" i="1" s="1"/>
  <c r="U853" i="1"/>
  <c r="V854" i="1" s="1"/>
  <c r="R853" i="1"/>
  <c r="S854" i="1" s="1"/>
  <c r="M854" i="1" l="1"/>
  <c r="L854" i="1" s="1"/>
  <c r="AG854" i="1"/>
  <c r="X853" i="1"/>
  <c r="Z853" i="1" s="1"/>
  <c r="I854" i="1"/>
  <c r="H854" i="1"/>
  <c r="T854" i="1"/>
  <c r="Y854" i="1"/>
  <c r="AD854" i="1" l="1"/>
  <c r="Q854" i="1"/>
  <c r="P854" i="1" s="1"/>
  <c r="W855" i="1" s="1"/>
  <c r="AE854" i="1"/>
  <c r="AH854" i="1" s="1"/>
  <c r="AB854" i="1" s="1"/>
  <c r="AC854" i="1" s="1"/>
  <c r="N854" i="1" l="1"/>
  <c r="J855" i="1"/>
  <c r="K855" i="1"/>
  <c r="AF855" i="1"/>
  <c r="O854" i="1"/>
  <c r="G855" i="1" s="1"/>
  <c r="AA854" i="1"/>
  <c r="U854" i="1"/>
  <c r="V855" i="1" s="1"/>
  <c r="R854" i="1"/>
  <c r="S855" i="1" s="1"/>
  <c r="M855" i="1" l="1"/>
  <c r="L855" i="1" s="1"/>
  <c r="H855" i="1"/>
  <c r="I855" i="1"/>
  <c r="T855" i="1"/>
  <c r="Y855" i="1"/>
  <c r="AG855" i="1"/>
  <c r="X854" i="1"/>
  <c r="Z854" i="1" s="1"/>
  <c r="Q855" i="1" l="1"/>
  <c r="P855" i="1" s="1"/>
  <c r="W856" i="1" s="1"/>
  <c r="AD855" i="1"/>
  <c r="N855" i="1"/>
  <c r="AE855" i="1"/>
  <c r="AH855" i="1" s="1"/>
  <c r="AB855" i="1" s="1"/>
  <c r="AC855" i="1" s="1"/>
  <c r="K856" i="1" l="1"/>
  <c r="J856" i="1"/>
  <c r="AF856" i="1"/>
  <c r="AA855" i="1"/>
  <c r="O855" i="1"/>
  <c r="G856" i="1" s="1"/>
  <c r="U855" i="1"/>
  <c r="V856" i="1" s="1"/>
  <c r="R855" i="1"/>
  <c r="S856" i="1" s="1"/>
  <c r="I856" i="1" l="1"/>
  <c r="H856" i="1"/>
  <c r="T856" i="1"/>
  <c r="Y856" i="1"/>
  <c r="AG856" i="1"/>
  <c r="X855" i="1"/>
  <c r="Z855" i="1" s="1"/>
  <c r="M856" i="1"/>
  <c r="AE856" i="1" l="1"/>
  <c r="AH856" i="1" s="1"/>
  <c r="AB856" i="1" s="1"/>
  <c r="AC856" i="1" s="1"/>
  <c r="AD856" i="1"/>
  <c r="L856" i="1"/>
  <c r="Q856" i="1"/>
  <c r="P856" i="1" l="1"/>
  <c r="W857" i="1" s="1"/>
  <c r="N856" i="1"/>
  <c r="O856" i="1" l="1"/>
  <c r="G857" i="1" s="1"/>
  <c r="AA856" i="1"/>
  <c r="U856" i="1"/>
  <c r="V857" i="1" s="1"/>
  <c r="R856" i="1"/>
  <c r="S857" i="1" s="1"/>
  <c r="T857" i="1" s="1"/>
  <c r="J857" i="1"/>
  <c r="K857" i="1"/>
  <c r="AF857" i="1"/>
  <c r="M857" i="1" l="1"/>
  <c r="Q857" i="1" s="1"/>
  <c r="I857" i="1"/>
  <c r="H857" i="1"/>
  <c r="Y857" i="1"/>
  <c r="AG857" i="1"/>
  <c r="X856" i="1"/>
  <c r="Z856" i="1" s="1"/>
  <c r="AE857" i="1" l="1"/>
  <c r="AH857" i="1" s="1"/>
  <c r="AB857" i="1" s="1"/>
  <c r="AC857" i="1" s="1"/>
  <c r="AD857" i="1"/>
  <c r="L857" i="1"/>
  <c r="P857" i="1"/>
  <c r="W858" i="1" s="1"/>
  <c r="N857" i="1"/>
  <c r="O857" i="1" l="1"/>
  <c r="G858" i="1" s="1"/>
  <c r="AA857" i="1"/>
  <c r="U857" i="1"/>
  <c r="V858" i="1" s="1"/>
  <c r="R857" i="1"/>
  <c r="S858" i="1" s="1"/>
  <c r="J858" i="1"/>
  <c r="K858" i="1"/>
  <c r="AF858" i="1"/>
  <c r="M858" i="1" l="1"/>
  <c r="AD858" i="1" s="1"/>
  <c r="H858" i="1"/>
  <c r="I858" i="1"/>
  <c r="Y858" i="1"/>
  <c r="T858" i="1"/>
  <c r="X857" i="1"/>
  <c r="Z857" i="1" s="1"/>
  <c r="AG858" i="1"/>
  <c r="Q858" i="1" l="1"/>
  <c r="P858" i="1" s="1"/>
  <c r="W859" i="1" s="1"/>
  <c r="L858" i="1"/>
  <c r="AE858" i="1"/>
  <c r="AH858" i="1" s="1"/>
  <c r="AB858" i="1" s="1"/>
  <c r="AC858" i="1" s="1"/>
  <c r="N858" i="1"/>
  <c r="AA858" i="1" l="1"/>
  <c r="O858" i="1"/>
  <c r="G859" i="1" s="1"/>
  <c r="U858" i="1"/>
  <c r="V859" i="1" s="1"/>
  <c r="R858" i="1"/>
  <c r="S859" i="1" s="1"/>
  <c r="J859" i="1"/>
  <c r="K859" i="1"/>
  <c r="AF859" i="1"/>
  <c r="I859" i="1" l="1"/>
  <c r="H859" i="1"/>
  <c r="M859" i="1"/>
  <c r="X858" i="1"/>
  <c r="Z858" i="1" s="1"/>
  <c r="AG859" i="1"/>
  <c r="T859" i="1"/>
  <c r="Y859" i="1"/>
  <c r="AE859" i="1" l="1"/>
  <c r="AH859" i="1" s="1"/>
  <c r="AB859" i="1" s="1"/>
  <c r="AC859" i="1" s="1"/>
  <c r="Q859" i="1"/>
  <c r="AD859" i="1"/>
  <c r="L859" i="1"/>
  <c r="P859" i="1" l="1"/>
  <c r="W860" i="1" s="1"/>
  <c r="N859" i="1"/>
  <c r="O859" i="1" l="1"/>
  <c r="G860" i="1" s="1"/>
  <c r="AA859" i="1"/>
  <c r="U859" i="1"/>
  <c r="V860" i="1" s="1"/>
  <c r="R859" i="1"/>
  <c r="S860" i="1" s="1"/>
  <c r="J860" i="1"/>
  <c r="K860" i="1"/>
  <c r="AF860" i="1"/>
  <c r="X859" i="1" l="1"/>
  <c r="Z859" i="1" s="1"/>
  <c r="AG860" i="1"/>
  <c r="H860" i="1"/>
  <c r="I860" i="1"/>
  <c r="M860" i="1"/>
  <c r="T860" i="1"/>
  <c r="Y860" i="1"/>
  <c r="AD860" i="1" l="1"/>
  <c r="L860" i="1"/>
  <c r="Q860" i="1"/>
  <c r="AE860" i="1"/>
  <c r="AH860" i="1" s="1"/>
  <c r="AB860" i="1" s="1"/>
  <c r="AC860" i="1" s="1"/>
  <c r="P860" i="1" l="1"/>
  <c r="W861" i="1" s="1"/>
  <c r="N860" i="1"/>
  <c r="J861" i="1" l="1"/>
  <c r="K861" i="1"/>
  <c r="AF861" i="1"/>
  <c r="O860" i="1"/>
  <c r="G861" i="1" s="1"/>
  <c r="AA860" i="1"/>
  <c r="U860" i="1"/>
  <c r="V861" i="1" s="1"/>
  <c r="R860" i="1"/>
  <c r="S861" i="1" s="1"/>
  <c r="H861" i="1" l="1"/>
  <c r="I861" i="1"/>
  <c r="X860" i="1"/>
  <c r="Z860" i="1" s="1"/>
  <c r="Y861" i="1"/>
  <c r="T861" i="1"/>
  <c r="AG861" i="1"/>
  <c r="M861" i="1"/>
  <c r="AE861" i="1" l="1"/>
  <c r="AH861" i="1" s="1"/>
  <c r="AB861" i="1" s="1"/>
  <c r="AC861" i="1" s="1"/>
  <c r="AD861" i="1"/>
  <c r="Q861" i="1"/>
  <c r="L861" i="1"/>
  <c r="P861" i="1" l="1"/>
  <c r="W862" i="1" s="1"/>
  <c r="N861" i="1"/>
  <c r="K862" i="1" l="1"/>
  <c r="J862" i="1"/>
  <c r="AF862" i="1"/>
  <c r="O861" i="1"/>
  <c r="G862" i="1" s="1"/>
  <c r="AA861" i="1"/>
  <c r="U861" i="1"/>
  <c r="V862" i="1" s="1"/>
  <c r="R861" i="1"/>
  <c r="S862" i="1" s="1"/>
  <c r="M862" i="1" l="1"/>
  <c r="Q862" i="1" s="1"/>
  <c r="H862" i="1"/>
  <c r="I862" i="1"/>
  <c r="Y862" i="1"/>
  <c r="T862" i="1"/>
  <c r="X861" i="1"/>
  <c r="Z861" i="1" s="1"/>
  <c r="AG862" i="1"/>
  <c r="L862" i="1" l="1"/>
  <c r="AD862" i="1"/>
  <c r="AE862" i="1"/>
  <c r="AH862" i="1" s="1"/>
  <c r="AB862" i="1" s="1"/>
  <c r="AC862" i="1" s="1"/>
  <c r="P862" i="1"/>
  <c r="W863" i="1" s="1"/>
  <c r="N862" i="1"/>
  <c r="O862" i="1" l="1"/>
  <c r="G863" i="1" s="1"/>
  <c r="AA862" i="1"/>
  <c r="U862" i="1"/>
  <c r="V863" i="1" s="1"/>
  <c r="R862" i="1"/>
  <c r="S863" i="1" s="1"/>
  <c r="T863" i="1" s="1"/>
  <c r="J863" i="1"/>
  <c r="K863" i="1"/>
  <c r="AF863" i="1"/>
  <c r="M863" i="1" l="1"/>
  <c r="AD863" i="1" s="1"/>
  <c r="X862" i="1"/>
  <c r="Z862" i="1" s="1"/>
  <c r="Y863" i="1"/>
  <c r="AG863" i="1"/>
  <c r="H863" i="1"/>
  <c r="I863" i="1"/>
  <c r="L863" i="1" l="1"/>
  <c r="Q863" i="1"/>
  <c r="P863" i="1" s="1"/>
  <c r="W864" i="1" s="1"/>
  <c r="N863" i="1"/>
  <c r="AE863" i="1"/>
  <c r="AH863" i="1" s="1"/>
  <c r="AB863" i="1" s="1"/>
  <c r="AC863" i="1" s="1"/>
  <c r="O863" i="1" l="1"/>
  <c r="G864" i="1" s="1"/>
  <c r="AA863" i="1"/>
  <c r="U863" i="1"/>
  <c r="V864" i="1" s="1"/>
  <c r="R863" i="1"/>
  <c r="S864" i="1" s="1"/>
  <c r="J864" i="1"/>
  <c r="K864" i="1"/>
  <c r="AF864" i="1"/>
  <c r="H864" i="1" l="1"/>
  <c r="I864" i="1"/>
  <c r="M864" i="1"/>
  <c r="X863" i="1"/>
  <c r="Z863" i="1" s="1"/>
  <c r="AG864" i="1"/>
  <c r="T864" i="1"/>
  <c r="Y864" i="1"/>
  <c r="AE864" i="1" l="1"/>
  <c r="AH864" i="1" s="1"/>
  <c r="AB864" i="1" s="1"/>
  <c r="AC864" i="1" s="1"/>
  <c r="AD864" i="1"/>
  <c r="Q864" i="1"/>
  <c r="L864" i="1"/>
  <c r="P864" i="1" l="1"/>
  <c r="W865" i="1" s="1"/>
  <c r="N864" i="1"/>
  <c r="J865" i="1" l="1"/>
  <c r="K865" i="1"/>
  <c r="AF865" i="1"/>
  <c r="AA864" i="1"/>
  <c r="O864" i="1"/>
  <c r="G865" i="1" s="1"/>
  <c r="U864" i="1"/>
  <c r="V865" i="1" s="1"/>
  <c r="R864" i="1"/>
  <c r="S865" i="1" s="1"/>
  <c r="X864" i="1" l="1"/>
  <c r="Z864" i="1" s="1"/>
  <c r="H865" i="1"/>
  <c r="I865" i="1"/>
  <c r="T865" i="1"/>
  <c r="Y865" i="1"/>
  <c r="M865" i="1"/>
  <c r="AG865" i="1"/>
  <c r="AE865" i="1" l="1"/>
  <c r="AH865" i="1" s="1"/>
  <c r="AB865" i="1" s="1"/>
  <c r="AC865" i="1" s="1"/>
  <c r="AD865" i="1"/>
  <c r="L865" i="1"/>
  <c r="Q865" i="1"/>
  <c r="P865" i="1" l="1"/>
  <c r="W866" i="1" s="1"/>
  <c r="N865" i="1"/>
  <c r="K866" i="1" l="1"/>
  <c r="J866" i="1"/>
  <c r="AF866" i="1"/>
  <c r="AA865" i="1"/>
  <c r="O865" i="1"/>
  <c r="G866" i="1" s="1"/>
  <c r="U865" i="1"/>
  <c r="V866" i="1" s="1"/>
  <c r="R865" i="1"/>
  <c r="S866" i="1" s="1"/>
  <c r="AG866" i="1" l="1"/>
  <c r="M866" i="1"/>
  <c r="X865" i="1"/>
  <c r="Z865" i="1" s="1"/>
  <c r="I866" i="1"/>
  <c r="H866" i="1"/>
  <c r="T866" i="1"/>
  <c r="Y866" i="1"/>
  <c r="AE866" i="1" l="1"/>
  <c r="AH866" i="1" s="1"/>
  <c r="AB866" i="1" s="1"/>
  <c r="AC866" i="1" s="1"/>
  <c r="AD866" i="1"/>
  <c r="L866" i="1"/>
  <c r="Q866" i="1"/>
  <c r="P866" i="1" l="1"/>
  <c r="W867" i="1" s="1"/>
  <c r="N866" i="1"/>
  <c r="O866" i="1" l="1"/>
  <c r="AA866" i="1"/>
  <c r="U866" i="1"/>
  <c r="V867" i="1" s="1"/>
  <c r="R866" i="1"/>
  <c r="S867" i="1" s="1"/>
  <c r="G867" i="1"/>
  <c r="K867" i="1"/>
  <c r="J867" i="1"/>
  <c r="AF867" i="1"/>
  <c r="AG867" i="1" l="1"/>
  <c r="M867" i="1"/>
  <c r="X866" i="1"/>
  <c r="Z866" i="1" s="1"/>
  <c r="I867" i="1"/>
  <c r="H867" i="1"/>
  <c r="T867" i="1"/>
  <c r="Y867" i="1"/>
  <c r="AE867" i="1" l="1"/>
  <c r="AH867" i="1" s="1"/>
  <c r="AB867" i="1" s="1"/>
  <c r="AC867" i="1" s="1"/>
  <c r="Q867" i="1"/>
  <c r="AD867" i="1"/>
  <c r="L867" i="1"/>
  <c r="P867" i="1" l="1"/>
  <c r="W868" i="1" s="1"/>
  <c r="N867" i="1"/>
  <c r="J868" i="1" l="1"/>
  <c r="K868" i="1"/>
  <c r="AF868" i="1"/>
  <c r="O867" i="1"/>
  <c r="AA867" i="1"/>
  <c r="U867" i="1"/>
  <c r="V868" i="1" s="1"/>
  <c r="R867" i="1"/>
  <c r="S868" i="1" s="1"/>
  <c r="G868" i="1"/>
  <c r="AG868" i="1" l="1"/>
  <c r="X867" i="1"/>
  <c r="Z867" i="1" s="1"/>
  <c r="H868" i="1"/>
  <c r="I868" i="1"/>
  <c r="T868" i="1"/>
  <c r="Y868" i="1"/>
  <c r="M868" i="1"/>
  <c r="AE868" i="1" l="1"/>
  <c r="AH868" i="1" s="1"/>
  <c r="AB868" i="1" s="1"/>
  <c r="AC868" i="1" s="1"/>
  <c r="AD868" i="1"/>
  <c r="L868" i="1"/>
  <c r="Q868" i="1"/>
  <c r="P868" i="1" l="1"/>
  <c r="W869" i="1" s="1"/>
  <c r="N868" i="1"/>
  <c r="K869" i="1" l="1"/>
  <c r="J869" i="1"/>
  <c r="AF869" i="1"/>
  <c r="O868" i="1"/>
  <c r="G869" i="1" s="1"/>
  <c r="AA868" i="1"/>
  <c r="U868" i="1"/>
  <c r="V869" i="1" s="1"/>
  <c r="R868" i="1"/>
  <c r="S869" i="1" s="1"/>
  <c r="AG869" i="1" l="1"/>
  <c r="X868" i="1"/>
  <c r="Z868" i="1" s="1"/>
  <c r="H869" i="1"/>
  <c r="I869" i="1"/>
  <c r="T869" i="1"/>
  <c r="Y869" i="1"/>
  <c r="M869" i="1"/>
  <c r="AE869" i="1" l="1"/>
  <c r="AH869" i="1" s="1"/>
  <c r="AB869" i="1" s="1"/>
  <c r="AC869" i="1" s="1"/>
  <c r="AD869" i="1"/>
  <c r="L869" i="1"/>
  <c r="Q869" i="1"/>
  <c r="P869" i="1" l="1"/>
  <c r="W870" i="1" s="1"/>
  <c r="N869" i="1"/>
  <c r="O869" i="1" l="1"/>
  <c r="G870" i="1" s="1"/>
  <c r="AA869" i="1"/>
  <c r="U869" i="1"/>
  <c r="V870" i="1" s="1"/>
  <c r="R869" i="1"/>
  <c r="S870" i="1" s="1"/>
  <c r="K870" i="1"/>
  <c r="J870" i="1"/>
  <c r="AF870" i="1"/>
  <c r="I870" i="1" l="1"/>
  <c r="H870" i="1"/>
  <c r="AG870" i="1"/>
  <c r="T870" i="1"/>
  <c r="Y870" i="1"/>
  <c r="M870" i="1"/>
  <c r="X869" i="1"/>
  <c r="Z869" i="1" s="1"/>
  <c r="AD870" i="1" l="1"/>
  <c r="L870" i="1"/>
  <c r="Q870" i="1"/>
  <c r="AE870" i="1"/>
  <c r="AH870" i="1" s="1"/>
  <c r="AB870" i="1" s="1"/>
  <c r="AC870" i="1" s="1"/>
  <c r="P870" i="1" l="1"/>
  <c r="W871" i="1" s="1"/>
  <c r="N870" i="1"/>
  <c r="K871" i="1" l="1"/>
  <c r="J871" i="1"/>
  <c r="AF871" i="1"/>
  <c r="AA870" i="1"/>
  <c r="O870" i="1"/>
  <c r="G871" i="1" s="1"/>
  <c r="U870" i="1"/>
  <c r="V871" i="1" s="1"/>
  <c r="R870" i="1"/>
  <c r="S871" i="1" s="1"/>
  <c r="H871" i="1" l="1"/>
  <c r="I871" i="1"/>
  <c r="M871" i="1"/>
  <c r="X870" i="1"/>
  <c r="Z870" i="1" s="1"/>
  <c r="T871" i="1"/>
  <c r="Y871" i="1"/>
  <c r="AG871" i="1"/>
  <c r="AD871" i="1" l="1"/>
  <c r="L871" i="1"/>
  <c r="Q871" i="1"/>
  <c r="AE871" i="1"/>
  <c r="AH871" i="1" s="1"/>
  <c r="AB871" i="1" s="1"/>
  <c r="AC871" i="1" s="1"/>
  <c r="P871" i="1" l="1"/>
  <c r="W872" i="1" s="1"/>
  <c r="N871" i="1"/>
  <c r="K872" i="1" l="1"/>
  <c r="J872" i="1"/>
  <c r="AF872" i="1"/>
  <c r="AA871" i="1"/>
  <c r="O871" i="1"/>
  <c r="U871" i="1"/>
  <c r="V872" i="1" s="1"/>
  <c r="R871" i="1"/>
  <c r="S872" i="1" s="1"/>
  <c r="G872" i="1"/>
  <c r="X871" i="1" l="1"/>
  <c r="Z871" i="1" s="1"/>
  <c r="M872" i="1"/>
  <c r="L872" i="1" s="1"/>
  <c r="T872" i="1"/>
  <c r="Y872" i="1"/>
  <c r="H872" i="1"/>
  <c r="I872" i="1"/>
  <c r="AG872" i="1"/>
  <c r="Q872" i="1" l="1"/>
  <c r="P872" i="1" s="1"/>
  <c r="W873" i="1" s="1"/>
  <c r="AD872" i="1"/>
  <c r="N872" i="1"/>
  <c r="AE872" i="1"/>
  <c r="AH872" i="1" s="1"/>
  <c r="AB872" i="1" s="1"/>
  <c r="AC872" i="1" s="1"/>
  <c r="J873" i="1" l="1"/>
  <c r="K873" i="1"/>
  <c r="AF873" i="1"/>
  <c r="O872" i="1"/>
  <c r="G873" i="1" s="1"/>
  <c r="AA872" i="1"/>
  <c r="U872" i="1"/>
  <c r="V873" i="1" s="1"/>
  <c r="R872" i="1"/>
  <c r="S873" i="1" s="1"/>
  <c r="Y873" i="1" l="1"/>
  <c r="T873" i="1"/>
  <c r="AG873" i="1"/>
  <c r="M873" i="1"/>
  <c r="H873" i="1"/>
  <c r="I873" i="1"/>
  <c r="X872" i="1"/>
  <c r="Z872" i="1" s="1"/>
  <c r="AE873" i="1" l="1"/>
  <c r="AH873" i="1" s="1"/>
  <c r="AB873" i="1" s="1"/>
  <c r="AC873" i="1" s="1"/>
  <c r="AD873" i="1"/>
  <c r="Q873" i="1"/>
  <c r="L873" i="1"/>
  <c r="P873" i="1" l="1"/>
  <c r="W874" i="1" s="1"/>
  <c r="N873" i="1"/>
  <c r="J874" i="1" l="1"/>
  <c r="K874" i="1"/>
  <c r="AF874" i="1"/>
  <c r="AA873" i="1"/>
  <c r="O873" i="1"/>
  <c r="G874" i="1" s="1"/>
  <c r="U873" i="1"/>
  <c r="V874" i="1" s="1"/>
  <c r="R873" i="1"/>
  <c r="S874" i="1" s="1"/>
  <c r="T874" i="1" s="1"/>
  <c r="Y874" i="1" l="1"/>
  <c r="AG874" i="1"/>
  <c r="X873" i="1"/>
  <c r="Z873" i="1" s="1"/>
  <c r="I874" i="1"/>
  <c r="H874" i="1"/>
  <c r="M874" i="1"/>
  <c r="AE874" i="1" l="1"/>
  <c r="AH874" i="1" s="1"/>
  <c r="AB874" i="1" s="1"/>
  <c r="AC874" i="1" s="1"/>
  <c r="AD874" i="1"/>
  <c r="L874" i="1"/>
  <c r="Q874" i="1"/>
  <c r="P874" i="1" l="1"/>
  <c r="W875" i="1" s="1"/>
  <c r="N874" i="1"/>
  <c r="K875" i="1" l="1"/>
  <c r="J875" i="1"/>
  <c r="AF875" i="1"/>
  <c r="AA874" i="1"/>
  <c r="O874" i="1"/>
  <c r="G875" i="1" s="1"/>
  <c r="U874" i="1"/>
  <c r="V875" i="1" s="1"/>
  <c r="R874" i="1"/>
  <c r="S875" i="1" s="1"/>
  <c r="M875" i="1" l="1"/>
  <c r="AD875" i="1" s="1"/>
  <c r="X874" i="1"/>
  <c r="Z874" i="1" s="1"/>
  <c r="H875" i="1"/>
  <c r="I875" i="1"/>
  <c r="Y875" i="1"/>
  <c r="T875" i="1"/>
  <c r="AG875" i="1"/>
  <c r="L875" i="1" l="1"/>
  <c r="Q875" i="1"/>
  <c r="P875" i="1" s="1"/>
  <c r="W876" i="1" s="1"/>
  <c r="AE875" i="1"/>
  <c r="AH875" i="1" s="1"/>
  <c r="AB875" i="1" s="1"/>
  <c r="AC875" i="1" s="1"/>
  <c r="N875" i="1"/>
  <c r="J876" i="1" l="1"/>
  <c r="K876" i="1"/>
  <c r="AF876" i="1"/>
  <c r="AA875" i="1"/>
  <c r="O875" i="1"/>
  <c r="G876" i="1" s="1"/>
  <c r="U875" i="1"/>
  <c r="V876" i="1" s="1"/>
  <c r="R875" i="1"/>
  <c r="S876" i="1" s="1"/>
  <c r="T876" i="1" s="1"/>
  <c r="M876" i="1" l="1"/>
  <c r="Q876" i="1" s="1"/>
  <c r="I876" i="1"/>
  <c r="H876" i="1"/>
  <c r="Y876" i="1"/>
  <c r="AG876" i="1"/>
  <c r="X875" i="1"/>
  <c r="Z875" i="1" s="1"/>
  <c r="AE876" i="1" l="1"/>
  <c r="AH876" i="1" s="1"/>
  <c r="AB876" i="1" s="1"/>
  <c r="AC876" i="1" s="1"/>
  <c r="AD876" i="1"/>
  <c r="L876" i="1"/>
  <c r="P876" i="1"/>
  <c r="W877" i="1" s="1"/>
  <c r="N876" i="1"/>
  <c r="K877" i="1" l="1"/>
  <c r="J877" i="1"/>
  <c r="AF877" i="1"/>
  <c r="AA876" i="1"/>
  <c r="O876" i="1"/>
  <c r="G877" i="1" s="1"/>
  <c r="U876" i="1"/>
  <c r="V877" i="1" s="1"/>
  <c r="R876" i="1"/>
  <c r="S877" i="1" s="1"/>
  <c r="T877" i="1" s="1"/>
  <c r="Y877" i="1" l="1"/>
  <c r="AG877" i="1"/>
  <c r="M877" i="1"/>
  <c r="X876" i="1"/>
  <c r="Z876" i="1" s="1"/>
  <c r="I877" i="1"/>
  <c r="H877" i="1"/>
  <c r="AE877" i="1" l="1"/>
  <c r="AH877" i="1" s="1"/>
  <c r="AB877" i="1" s="1"/>
  <c r="AC877" i="1" s="1"/>
  <c r="AD877" i="1"/>
  <c r="L877" i="1"/>
  <c r="Q877" i="1"/>
  <c r="P877" i="1" l="1"/>
  <c r="W878" i="1" s="1"/>
  <c r="N877" i="1"/>
  <c r="O877" i="1" l="1"/>
  <c r="AA877" i="1"/>
  <c r="U877" i="1"/>
  <c r="V878" i="1" s="1"/>
  <c r="R877" i="1"/>
  <c r="S878" i="1" s="1"/>
  <c r="G878" i="1"/>
  <c r="K878" i="1"/>
  <c r="J878" i="1"/>
  <c r="AF878" i="1"/>
  <c r="AG878" i="1" l="1"/>
  <c r="M878" i="1"/>
  <c r="X877" i="1"/>
  <c r="Z877" i="1" s="1"/>
  <c r="H878" i="1"/>
  <c r="I878" i="1"/>
  <c r="T878" i="1"/>
  <c r="Y878" i="1"/>
  <c r="AE878" i="1" l="1"/>
  <c r="AH878" i="1" s="1"/>
  <c r="AB878" i="1" s="1"/>
  <c r="AC878" i="1" s="1"/>
  <c r="AD878" i="1"/>
  <c r="Q878" i="1"/>
  <c r="L878" i="1"/>
  <c r="P878" i="1" l="1"/>
  <c r="W879" i="1" s="1"/>
  <c r="N878" i="1"/>
  <c r="AA878" i="1" l="1"/>
  <c r="O878" i="1"/>
  <c r="U878" i="1"/>
  <c r="V879" i="1" s="1"/>
  <c r="R878" i="1"/>
  <c r="S879" i="1" s="1"/>
  <c r="G879" i="1"/>
  <c r="K879" i="1"/>
  <c r="J879" i="1"/>
  <c r="AF879" i="1"/>
  <c r="M879" i="1" l="1"/>
  <c r="X878" i="1"/>
  <c r="Z878" i="1" s="1"/>
  <c r="AG879" i="1"/>
  <c r="I879" i="1"/>
  <c r="H879" i="1"/>
  <c r="T879" i="1"/>
  <c r="Y879" i="1"/>
  <c r="AE879" i="1" l="1"/>
  <c r="AH879" i="1" s="1"/>
  <c r="AB879" i="1" s="1"/>
  <c r="AC879" i="1" s="1"/>
  <c r="AD879" i="1"/>
  <c r="Q879" i="1"/>
  <c r="L879" i="1"/>
  <c r="P879" i="1" l="1"/>
  <c r="W880" i="1" s="1"/>
  <c r="N879" i="1"/>
  <c r="AA879" i="1" l="1"/>
  <c r="O879" i="1"/>
  <c r="U879" i="1"/>
  <c r="V880" i="1" s="1"/>
  <c r="R879" i="1"/>
  <c r="S880" i="1" s="1"/>
  <c r="G880" i="1"/>
  <c r="J880" i="1"/>
  <c r="K880" i="1"/>
  <c r="AF880" i="1"/>
  <c r="AG880" i="1" l="1"/>
  <c r="M880" i="1"/>
  <c r="X879" i="1"/>
  <c r="Z879" i="1" s="1"/>
  <c r="I880" i="1"/>
  <c r="H880" i="1"/>
  <c r="T880" i="1"/>
  <c r="Y880" i="1"/>
  <c r="AE880" i="1" l="1"/>
  <c r="AH880" i="1" s="1"/>
  <c r="AB880" i="1" s="1"/>
  <c r="AC880" i="1" s="1"/>
  <c r="AD880" i="1"/>
  <c r="Q880" i="1"/>
  <c r="L880" i="1"/>
  <c r="P880" i="1" l="1"/>
  <c r="W881" i="1" s="1"/>
  <c r="N880" i="1"/>
  <c r="O880" i="1" l="1"/>
  <c r="AA880" i="1"/>
  <c r="U880" i="1"/>
  <c r="V881" i="1" s="1"/>
  <c r="R880" i="1"/>
  <c r="S881" i="1" s="1"/>
  <c r="T881" i="1" s="1"/>
  <c r="G881" i="1"/>
  <c r="K881" i="1"/>
  <c r="J881" i="1"/>
  <c r="AF881" i="1"/>
  <c r="Y881" i="1" l="1"/>
  <c r="AG881" i="1"/>
  <c r="M881" i="1"/>
  <c r="X880" i="1"/>
  <c r="Z880" i="1" s="1"/>
  <c r="I881" i="1"/>
  <c r="H881" i="1"/>
  <c r="AE881" i="1" l="1"/>
  <c r="AH881" i="1" s="1"/>
  <c r="AB881" i="1" s="1"/>
  <c r="AC881" i="1" s="1"/>
  <c r="L881" i="1"/>
  <c r="Q881" i="1"/>
  <c r="AD881" i="1"/>
  <c r="P881" i="1" l="1"/>
  <c r="W882" i="1" s="1"/>
  <c r="N881" i="1"/>
  <c r="O881" i="1" l="1"/>
  <c r="G882" i="1" s="1"/>
  <c r="AA881" i="1"/>
  <c r="U881" i="1"/>
  <c r="V882" i="1" s="1"/>
  <c r="R881" i="1"/>
  <c r="S882" i="1" s="1"/>
  <c r="J882" i="1"/>
  <c r="K882" i="1"/>
  <c r="AF882" i="1"/>
  <c r="M882" i="1" l="1"/>
  <c r="AD882" i="1" s="1"/>
  <c r="H882" i="1"/>
  <c r="I882" i="1"/>
  <c r="AG882" i="1"/>
  <c r="X881" i="1"/>
  <c r="Z881" i="1" s="1"/>
  <c r="T882" i="1"/>
  <c r="Y882" i="1"/>
  <c r="AE882" i="1" l="1"/>
  <c r="AH882" i="1" s="1"/>
  <c r="AB882" i="1" s="1"/>
  <c r="AC882" i="1" s="1"/>
  <c r="L882" i="1"/>
  <c r="Q882" i="1"/>
  <c r="P882" i="1" s="1"/>
  <c r="W883" i="1" s="1"/>
  <c r="N882" i="1"/>
  <c r="O882" i="1" l="1"/>
  <c r="G883" i="1" s="1"/>
  <c r="AA882" i="1"/>
  <c r="U882" i="1"/>
  <c r="V883" i="1" s="1"/>
  <c r="R882" i="1"/>
  <c r="S883" i="1" s="1"/>
  <c r="J883" i="1"/>
  <c r="K883" i="1"/>
  <c r="AF883" i="1"/>
  <c r="M883" i="1" l="1"/>
  <c r="Q883" i="1" s="1"/>
  <c r="H883" i="1"/>
  <c r="I883" i="1"/>
  <c r="X882" i="1"/>
  <c r="Z882" i="1" s="1"/>
  <c r="T883" i="1"/>
  <c r="Y883" i="1"/>
  <c r="AG883" i="1"/>
  <c r="L883" i="1" l="1"/>
  <c r="AD883" i="1"/>
  <c r="AE883" i="1"/>
  <c r="AH883" i="1" s="1"/>
  <c r="AB883" i="1" s="1"/>
  <c r="AC883" i="1" s="1"/>
  <c r="P883" i="1"/>
  <c r="W884" i="1" s="1"/>
  <c r="N883" i="1"/>
  <c r="J884" i="1" l="1"/>
  <c r="K884" i="1"/>
  <c r="AF884" i="1"/>
  <c r="AA883" i="1"/>
  <c r="O883" i="1"/>
  <c r="G884" i="1" s="1"/>
  <c r="U883" i="1"/>
  <c r="V884" i="1" s="1"/>
  <c r="R883" i="1"/>
  <c r="S884" i="1" s="1"/>
  <c r="X883" i="1" l="1"/>
  <c r="Z883" i="1" s="1"/>
  <c r="H884" i="1"/>
  <c r="I884" i="1"/>
  <c r="T884" i="1"/>
  <c r="Y884" i="1"/>
  <c r="AG884" i="1"/>
  <c r="M884" i="1"/>
  <c r="AE884" i="1" l="1"/>
  <c r="AH884" i="1" s="1"/>
  <c r="AB884" i="1" s="1"/>
  <c r="AC884" i="1" s="1"/>
  <c r="AD884" i="1"/>
  <c r="Q884" i="1"/>
  <c r="L884" i="1"/>
  <c r="P884" i="1" l="1"/>
  <c r="W885" i="1" s="1"/>
  <c r="N884" i="1"/>
  <c r="AA884" i="1" l="1"/>
  <c r="O884" i="1"/>
  <c r="G885" i="1" s="1"/>
  <c r="U884" i="1"/>
  <c r="V885" i="1" s="1"/>
  <c r="R884" i="1"/>
  <c r="S885" i="1" s="1"/>
  <c r="T885" i="1" s="1"/>
  <c r="K885" i="1"/>
  <c r="J885" i="1"/>
  <c r="AF885" i="1"/>
  <c r="Y885" i="1" l="1"/>
  <c r="AG885" i="1"/>
  <c r="M885" i="1"/>
  <c r="X884" i="1"/>
  <c r="Z884" i="1" s="1"/>
  <c r="H885" i="1"/>
  <c r="I885" i="1"/>
  <c r="AE885" i="1" l="1"/>
  <c r="AH885" i="1" s="1"/>
  <c r="AB885" i="1" s="1"/>
  <c r="AC885" i="1" s="1"/>
  <c r="AD885" i="1"/>
  <c r="L885" i="1"/>
  <c r="Q885" i="1"/>
  <c r="P885" i="1" l="1"/>
  <c r="W886" i="1" s="1"/>
  <c r="N885" i="1"/>
  <c r="O885" i="1" l="1"/>
  <c r="G886" i="1" s="1"/>
  <c r="AA885" i="1"/>
  <c r="U885" i="1"/>
  <c r="V886" i="1" s="1"/>
  <c r="R885" i="1"/>
  <c r="S886" i="1" s="1"/>
  <c r="J886" i="1"/>
  <c r="K886" i="1"/>
  <c r="AF886" i="1"/>
  <c r="M886" i="1" l="1"/>
  <c r="Q886" i="1" s="1"/>
  <c r="I886" i="1"/>
  <c r="H886" i="1"/>
  <c r="AG886" i="1"/>
  <c r="X885" i="1"/>
  <c r="Z885" i="1" s="1"/>
  <c r="T886" i="1"/>
  <c r="Y886" i="1"/>
  <c r="L886" i="1" l="1"/>
  <c r="AD886" i="1"/>
  <c r="AE886" i="1"/>
  <c r="AH886" i="1" s="1"/>
  <c r="AB886" i="1" s="1"/>
  <c r="AC886" i="1" s="1"/>
  <c r="P886" i="1"/>
  <c r="W887" i="1" s="1"/>
  <c r="N886" i="1"/>
  <c r="AA886" i="1" l="1"/>
  <c r="O886" i="1"/>
  <c r="G887" i="1" s="1"/>
  <c r="U886" i="1"/>
  <c r="V887" i="1" s="1"/>
  <c r="R886" i="1"/>
  <c r="S887" i="1" s="1"/>
  <c r="K887" i="1"/>
  <c r="J887" i="1"/>
  <c r="AF887" i="1"/>
  <c r="I887" i="1" l="1"/>
  <c r="H887" i="1"/>
  <c r="X886" i="1"/>
  <c r="Z886" i="1" s="1"/>
  <c r="AG887" i="1"/>
  <c r="M887" i="1"/>
  <c r="T887" i="1"/>
  <c r="Y887" i="1"/>
  <c r="AE887" i="1" l="1"/>
  <c r="AH887" i="1" s="1"/>
  <c r="AB887" i="1" s="1"/>
  <c r="AC887" i="1" s="1"/>
  <c r="AD887" i="1"/>
  <c r="L887" i="1"/>
  <c r="Q887" i="1"/>
  <c r="P887" i="1" l="1"/>
  <c r="W888" i="1" s="1"/>
  <c r="N887" i="1"/>
  <c r="O887" i="1" l="1"/>
  <c r="AA887" i="1"/>
  <c r="U887" i="1"/>
  <c r="V888" i="1" s="1"/>
  <c r="R887" i="1"/>
  <c r="S888" i="1" s="1"/>
  <c r="G888" i="1"/>
  <c r="K888" i="1"/>
  <c r="J888" i="1"/>
  <c r="AF888" i="1"/>
  <c r="M888" i="1" l="1"/>
  <c r="AD888" i="1" s="1"/>
  <c r="I888" i="1"/>
  <c r="H888" i="1"/>
  <c r="AG888" i="1"/>
  <c r="X887" i="1"/>
  <c r="Z887" i="1" s="1"/>
  <c r="T888" i="1"/>
  <c r="Y888" i="1"/>
  <c r="Q888" i="1" l="1"/>
  <c r="P888" i="1" s="1"/>
  <c r="W889" i="1" s="1"/>
  <c r="L888" i="1"/>
  <c r="AE888" i="1"/>
  <c r="AH888" i="1" s="1"/>
  <c r="AB888" i="1" s="1"/>
  <c r="AC888" i="1" s="1"/>
  <c r="N888" i="1" l="1"/>
  <c r="O888" i="1" s="1"/>
  <c r="G889" i="1" s="1"/>
  <c r="K889" i="1"/>
  <c r="J889" i="1"/>
  <c r="AF889" i="1"/>
  <c r="U888" i="1" l="1"/>
  <c r="V889" i="1" s="1"/>
  <c r="R888" i="1"/>
  <c r="S889" i="1" s="1"/>
  <c r="AA888" i="1"/>
  <c r="AG889" i="1"/>
  <c r="M889" i="1"/>
  <c r="I889" i="1"/>
  <c r="H889" i="1"/>
  <c r="Y889" i="1" l="1"/>
  <c r="AE889" i="1" s="1"/>
  <c r="AH889" i="1" s="1"/>
  <c r="AB889" i="1" s="1"/>
  <c r="AC889" i="1" s="1"/>
  <c r="T889" i="1"/>
  <c r="X888" i="1"/>
  <c r="Z888" i="1" s="1"/>
  <c r="AD889" i="1"/>
  <c r="L889" i="1"/>
  <c r="Q889" i="1"/>
  <c r="P889" i="1" l="1"/>
  <c r="W890" i="1" s="1"/>
  <c r="N889" i="1"/>
  <c r="K890" i="1" l="1"/>
  <c r="J890" i="1"/>
  <c r="AF890" i="1"/>
  <c r="O889" i="1"/>
  <c r="G890" i="1" s="1"/>
  <c r="AA889" i="1"/>
  <c r="U889" i="1"/>
  <c r="V890" i="1" s="1"/>
  <c r="R889" i="1"/>
  <c r="S890" i="1" s="1"/>
  <c r="I890" i="1" l="1"/>
  <c r="H890" i="1"/>
  <c r="AG890" i="1"/>
  <c r="T890" i="1"/>
  <c r="Y890" i="1"/>
  <c r="X889" i="1"/>
  <c r="Z889" i="1" s="1"/>
  <c r="M890" i="1"/>
  <c r="AE890" i="1" l="1"/>
  <c r="AH890" i="1" s="1"/>
  <c r="AB890" i="1" s="1"/>
  <c r="AC890" i="1" s="1"/>
  <c r="AD890" i="1"/>
  <c r="Q890" i="1"/>
  <c r="L890" i="1"/>
  <c r="P890" i="1" l="1"/>
  <c r="W891" i="1" s="1"/>
  <c r="N890" i="1"/>
  <c r="J891" i="1" l="1"/>
  <c r="K891" i="1"/>
  <c r="AF891" i="1"/>
  <c r="AA890" i="1"/>
  <c r="O890" i="1"/>
  <c r="G891" i="1" s="1"/>
  <c r="U890" i="1"/>
  <c r="V891" i="1" s="1"/>
  <c r="R890" i="1"/>
  <c r="S891" i="1" s="1"/>
  <c r="I891" i="1" l="1"/>
  <c r="H891" i="1"/>
  <c r="Y891" i="1"/>
  <c r="T891" i="1"/>
  <c r="M891" i="1"/>
  <c r="AG891" i="1"/>
  <c r="X890" i="1"/>
  <c r="Z890" i="1" s="1"/>
  <c r="AE891" i="1" l="1"/>
  <c r="AH891" i="1" s="1"/>
  <c r="AB891" i="1" s="1"/>
  <c r="AC891" i="1" s="1"/>
  <c r="AD891" i="1"/>
  <c r="L891" i="1"/>
  <c r="Q891" i="1"/>
  <c r="P891" i="1" l="1"/>
  <c r="W892" i="1" s="1"/>
  <c r="N891" i="1"/>
  <c r="O891" i="1" l="1"/>
  <c r="G892" i="1" s="1"/>
  <c r="AA891" i="1"/>
  <c r="U891" i="1"/>
  <c r="V892" i="1" s="1"/>
  <c r="R891" i="1"/>
  <c r="S892" i="1" s="1"/>
  <c r="J892" i="1"/>
  <c r="K892" i="1"/>
  <c r="AF892" i="1"/>
  <c r="I892" i="1" l="1"/>
  <c r="H892" i="1"/>
  <c r="M892" i="1"/>
  <c r="Y892" i="1"/>
  <c r="T892" i="1"/>
  <c r="AG892" i="1"/>
  <c r="X891" i="1"/>
  <c r="Z891" i="1" s="1"/>
  <c r="AE892" i="1" l="1"/>
  <c r="AH892" i="1" s="1"/>
  <c r="AB892" i="1" s="1"/>
  <c r="AC892" i="1" s="1"/>
  <c r="AD892" i="1"/>
  <c r="L892" i="1"/>
  <c r="Q892" i="1"/>
  <c r="P892" i="1" l="1"/>
  <c r="W893" i="1" s="1"/>
  <c r="N892" i="1"/>
  <c r="J893" i="1" l="1"/>
  <c r="K893" i="1"/>
  <c r="AF893" i="1"/>
  <c r="AA892" i="1"/>
  <c r="O892" i="1"/>
  <c r="G893" i="1" s="1"/>
  <c r="U892" i="1"/>
  <c r="V893" i="1" s="1"/>
  <c r="R892" i="1"/>
  <c r="S893" i="1" s="1"/>
  <c r="T893" i="1" s="1"/>
  <c r="X892" i="1" l="1"/>
  <c r="Z892" i="1" s="1"/>
  <c r="I893" i="1"/>
  <c r="H893" i="1"/>
  <c r="Y893" i="1"/>
  <c r="AG893" i="1"/>
  <c r="M893" i="1"/>
  <c r="L893" i="1" l="1"/>
  <c r="AD893" i="1"/>
  <c r="Q893" i="1"/>
  <c r="AE893" i="1"/>
  <c r="AH893" i="1" s="1"/>
  <c r="AB893" i="1" s="1"/>
  <c r="AC893" i="1" s="1"/>
  <c r="P893" i="1" l="1"/>
  <c r="W894" i="1" s="1"/>
  <c r="N893" i="1"/>
  <c r="K894" i="1" l="1"/>
  <c r="J894" i="1"/>
  <c r="AF894" i="1"/>
  <c r="O893" i="1"/>
  <c r="G894" i="1" s="1"/>
  <c r="AA893" i="1"/>
  <c r="U893" i="1"/>
  <c r="V894" i="1" s="1"/>
  <c r="R893" i="1"/>
  <c r="S894" i="1" s="1"/>
  <c r="X893" i="1" l="1"/>
  <c r="Z893" i="1" s="1"/>
  <c r="M894" i="1"/>
  <c r="L894" i="1" s="1"/>
  <c r="H894" i="1"/>
  <c r="I894" i="1"/>
  <c r="Y894" i="1"/>
  <c r="T894" i="1"/>
  <c r="AG894" i="1"/>
  <c r="AD894" i="1" l="1"/>
  <c r="Q894" i="1"/>
  <c r="P894" i="1" s="1"/>
  <c r="W895" i="1" s="1"/>
  <c r="AE894" i="1"/>
  <c r="AH894" i="1" s="1"/>
  <c r="AB894" i="1" s="1"/>
  <c r="AC894" i="1" s="1"/>
  <c r="N894" i="1"/>
  <c r="J895" i="1" l="1"/>
  <c r="K895" i="1"/>
  <c r="AF895" i="1"/>
  <c r="AA894" i="1"/>
  <c r="O894" i="1"/>
  <c r="G895" i="1" s="1"/>
  <c r="U894" i="1"/>
  <c r="V895" i="1" s="1"/>
  <c r="R894" i="1"/>
  <c r="S895" i="1" s="1"/>
  <c r="T895" i="1" s="1"/>
  <c r="M895" i="1" l="1"/>
  <c r="L895" i="1" s="1"/>
  <c r="H895" i="1"/>
  <c r="I895" i="1"/>
  <c r="AG895" i="1"/>
  <c r="Y895" i="1"/>
  <c r="X894" i="1"/>
  <c r="Z894" i="1" s="1"/>
  <c r="Q895" i="1" l="1"/>
  <c r="P895" i="1" s="1"/>
  <c r="W896" i="1" s="1"/>
  <c r="AD895" i="1"/>
  <c r="AE895" i="1"/>
  <c r="AH895" i="1" s="1"/>
  <c r="AB895" i="1" s="1"/>
  <c r="AC895" i="1" s="1"/>
  <c r="N895" i="1" l="1"/>
  <c r="K896" i="1"/>
  <c r="J896" i="1"/>
  <c r="AF896" i="1"/>
  <c r="AA895" i="1"/>
  <c r="O895" i="1"/>
  <c r="G896" i="1" s="1"/>
  <c r="U895" i="1"/>
  <c r="V896" i="1" s="1"/>
  <c r="R895" i="1"/>
  <c r="S896" i="1" s="1"/>
  <c r="AG896" i="1" l="1"/>
  <c r="M896" i="1"/>
  <c r="X895" i="1"/>
  <c r="Z895" i="1" s="1"/>
  <c r="I896" i="1"/>
  <c r="H896" i="1"/>
  <c r="Y896" i="1"/>
  <c r="T896" i="1"/>
  <c r="AE896" i="1" l="1"/>
  <c r="AH896" i="1" s="1"/>
  <c r="AB896" i="1" s="1"/>
  <c r="AC896" i="1" s="1"/>
  <c r="Q896" i="1"/>
  <c r="AD896" i="1"/>
  <c r="L896" i="1"/>
  <c r="P896" i="1" l="1"/>
  <c r="W897" i="1" s="1"/>
  <c r="N896" i="1"/>
  <c r="K897" i="1" l="1"/>
  <c r="J897" i="1"/>
  <c r="AF897" i="1"/>
  <c r="O896" i="1"/>
  <c r="G897" i="1" s="1"/>
  <c r="AA896" i="1"/>
  <c r="U896" i="1"/>
  <c r="V897" i="1" s="1"/>
  <c r="R896" i="1"/>
  <c r="S897" i="1" s="1"/>
  <c r="X896" i="1" l="1"/>
  <c r="Z896" i="1" s="1"/>
  <c r="T897" i="1"/>
  <c r="Y897" i="1"/>
  <c r="I897" i="1"/>
  <c r="H897" i="1"/>
  <c r="AG897" i="1"/>
  <c r="M897" i="1"/>
  <c r="AE897" i="1" l="1"/>
  <c r="AH897" i="1" s="1"/>
  <c r="AB897" i="1" s="1"/>
  <c r="AC897" i="1" s="1"/>
  <c r="AD897" i="1"/>
  <c r="L897" i="1"/>
  <c r="Q897" i="1"/>
  <c r="P897" i="1" l="1"/>
  <c r="W898" i="1" s="1"/>
  <c r="N897" i="1"/>
  <c r="O897" i="1" l="1"/>
  <c r="G898" i="1" s="1"/>
  <c r="AA897" i="1"/>
  <c r="U897" i="1"/>
  <c r="V898" i="1" s="1"/>
  <c r="R897" i="1"/>
  <c r="S898" i="1" s="1"/>
  <c r="J898" i="1"/>
  <c r="K898" i="1"/>
  <c r="AF898" i="1"/>
  <c r="M898" i="1" l="1"/>
  <c r="L898" i="1" s="1"/>
  <c r="H898" i="1"/>
  <c r="I898" i="1"/>
  <c r="T898" i="1"/>
  <c r="Y898" i="1"/>
  <c r="AG898" i="1"/>
  <c r="X897" i="1"/>
  <c r="Z897" i="1" s="1"/>
  <c r="Q898" i="1" l="1"/>
  <c r="P898" i="1" s="1"/>
  <c r="W899" i="1" s="1"/>
  <c r="AE898" i="1"/>
  <c r="AH898" i="1" s="1"/>
  <c r="AB898" i="1" s="1"/>
  <c r="AC898" i="1" s="1"/>
  <c r="AD898" i="1"/>
  <c r="N898" i="1"/>
  <c r="K899" i="1" l="1"/>
  <c r="J899" i="1"/>
  <c r="AF899" i="1"/>
  <c r="AA898" i="1"/>
  <c r="O898" i="1"/>
  <c r="G899" i="1" s="1"/>
  <c r="U898" i="1"/>
  <c r="V899" i="1" s="1"/>
  <c r="R898" i="1"/>
  <c r="S899" i="1" s="1"/>
  <c r="AG899" i="1" l="1"/>
  <c r="M899" i="1"/>
  <c r="X898" i="1"/>
  <c r="Z898" i="1" s="1"/>
  <c r="I899" i="1"/>
  <c r="H899" i="1"/>
  <c r="T899" i="1"/>
  <c r="Y899" i="1"/>
  <c r="AE899" i="1" l="1"/>
  <c r="AH899" i="1" s="1"/>
  <c r="AB899" i="1" s="1"/>
  <c r="AC899" i="1" s="1"/>
  <c r="AD899" i="1"/>
  <c r="Q899" i="1"/>
  <c r="L899" i="1"/>
  <c r="P899" i="1" l="1"/>
  <c r="W900" i="1" s="1"/>
  <c r="N899" i="1"/>
  <c r="O899" i="1" l="1"/>
  <c r="AA899" i="1"/>
  <c r="U899" i="1"/>
  <c r="V900" i="1" s="1"/>
  <c r="R899" i="1"/>
  <c r="S900" i="1" s="1"/>
  <c r="G900" i="1"/>
  <c r="K900" i="1"/>
  <c r="J900" i="1"/>
  <c r="AF900" i="1"/>
  <c r="M900" i="1" l="1"/>
  <c r="X899" i="1"/>
  <c r="Z899" i="1" s="1"/>
  <c r="AG900" i="1"/>
  <c r="I900" i="1"/>
  <c r="H900" i="1"/>
  <c r="T900" i="1"/>
  <c r="Y900" i="1"/>
  <c r="AD900" i="1" l="1"/>
  <c r="Q900" i="1"/>
  <c r="L900" i="1"/>
  <c r="AE900" i="1"/>
  <c r="AH900" i="1" s="1"/>
  <c r="AB900" i="1" s="1"/>
  <c r="AC900" i="1" s="1"/>
  <c r="P900" i="1" l="1"/>
  <c r="W901" i="1" s="1"/>
  <c r="N900" i="1"/>
  <c r="AA900" i="1" l="1"/>
  <c r="O900" i="1"/>
  <c r="G901" i="1" s="1"/>
  <c r="U900" i="1"/>
  <c r="V901" i="1" s="1"/>
  <c r="R900" i="1"/>
  <c r="S901" i="1" s="1"/>
  <c r="T901" i="1" s="1"/>
  <c r="K901" i="1"/>
  <c r="J901" i="1"/>
  <c r="AF901" i="1"/>
  <c r="Y901" i="1" l="1"/>
  <c r="AG901" i="1"/>
  <c r="M901" i="1"/>
  <c r="X900" i="1"/>
  <c r="Z900" i="1" s="1"/>
  <c r="I901" i="1"/>
  <c r="H901" i="1"/>
  <c r="AE901" i="1" l="1"/>
  <c r="AH901" i="1" s="1"/>
  <c r="AB901" i="1" s="1"/>
  <c r="AC901" i="1" s="1"/>
  <c r="AD901" i="1"/>
  <c r="Q901" i="1"/>
  <c r="L901" i="1"/>
  <c r="P901" i="1" l="1"/>
  <c r="W902" i="1" s="1"/>
  <c r="N901" i="1"/>
  <c r="J902" i="1" l="1"/>
  <c r="K902" i="1"/>
  <c r="AF902" i="1"/>
  <c r="AA901" i="1"/>
  <c r="O901" i="1"/>
  <c r="G902" i="1" s="1"/>
  <c r="U901" i="1"/>
  <c r="V902" i="1" s="1"/>
  <c r="R901" i="1"/>
  <c r="S902" i="1" s="1"/>
  <c r="X901" i="1" l="1"/>
  <c r="Z901" i="1" s="1"/>
  <c r="H902" i="1"/>
  <c r="I902" i="1"/>
  <c r="T902" i="1"/>
  <c r="Y902" i="1"/>
  <c r="AG902" i="1"/>
  <c r="M902" i="1"/>
  <c r="AE902" i="1" l="1"/>
  <c r="AH902" i="1" s="1"/>
  <c r="AB902" i="1" s="1"/>
  <c r="AC902" i="1" s="1"/>
  <c r="AD902" i="1"/>
  <c r="L902" i="1"/>
  <c r="Q902" i="1"/>
  <c r="P902" i="1" l="1"/>
  <c r="W903" i="1" s="1"/>
  <c r="N902" i="1"/>
  <c r="O902" i="1" l="1"/>
  <c r="G903" i="1" s="1"/>
  <c r="AA902" i="1"/>
  <c r="U902" i="1"/>
  <c r="V903" i="1" s="1"/>
  <c r="R902" i="1"/>
  <c r="S903" i="1" s="1"/>
  <c r="T903" i="1" s="1"/>
  <c r="K903" i="1"/>
  <c r="J903" i="1"/>
  <c r="AF903" i="1"/>
  <c r="Y903" i="1" l="1"/>
  <c r="I903" i="1"/>
  <c r="H903" i="1"/>
  <c r="M903" i="1"/>
  <c r="X902" i="1"/>
  <c r="Z902" i="1" s="1"/>
  <c r="AG903" i="1"/>
  <c r="AE903" i="1" l="1"/>
  <c r="AH903" i="1" s="1"/>
  <c r="AB903" i="1" s="1"/>
  <c r="AC903" i="1" s="1"/>
  <c r="L903" i="1"/>
  <c r="AD903" i="1"/>
  <c r="Q903" i="1"/>
  <c r="P903" i="1" l="1"/>
  <c r="W904" i="1" s="1"/>
  <c r="N903" i="1"/>
  <c r="J904" i="1" l="1"/>
  <c r="K904" i="1"/>
  <c r="AF904" i="1"/>
  <c r="O903" i="1"/>
  <c r="AA903" i="1"/>
  <c r="U903" i="1"/>
  <c r="V904" i="1" s="1"/>
  <c r="R903" i="1"/>
  <c r="S904" i="1" s="1"/>
  <c r="G904" i="1"/>
  <c r="AG904" i="1" l="1"/>
  <c r="X903" i="1"/>
  <c r="Z903" i="1" s="1"/>
  <c r="H904" i="1"/>
  <c r="I904" i="1"/>
  <c r="T904" i="1"/>
  <c r="Y904" i="1"/>
  <c r="M904" i="1"/>
  <c r="AD904" i="1" l="1"/>
  <c r="Q904" i="1"/>
  <c r="L904" i="1"/>
  <c r="AE904" i="1"/>
  <c r="AH904" i="1" s="1"/>
  <c r="AB904" i="1" s="1"/>
  <c r="AC904" i="1" s="1"/>
  <c r="P904" i="1" l="1"/>
  <c r="W905" i="1" s="1"/>
  <c r="N904" i="1"/>
  <c r="K905" i="1" l="1"/>
  <c r="J905" i="1"/>
  <c r="AF905" i="1"/>
  <c r="AA904" i="1"/>
  <c r="O904" i="1"/>
  <c r="G905" i="1" s="1"/>
  <c r="U904" i="1"/>
  <c r="V905" i="1" s="1"/>
  <c r="R904" i="1"/>
  <c r="S905" i="1" s="1"/>
  <c r="M905" i="1" l="1"/>
  <c r="L905" i="1" s="1"/>
  <c r="X904" i="1"/>
  <c r="Z904" i="1" s="1"/>
  <c r="H905" i="1"/>
  <c r="I905" i="1"/>
  <c r="T905" i="1"/>
  <c r="Y905" i="1"/>
  <c r="AG905" i="1"/>
  <c r="Q905" i="1" l="1"/>
  <c r="P905" i="1" s="1"/>
  <c r="W906" i="1" s="1"/>
  <c r="AD905" i="1"/>
  <c r="AE905" i="1"/>
  <c r="AH905" i="1" s="1"/>
  <c r="AB905" i="1" s="1"/>
  <c r="AC905" i="1" s="1"/>
  <c r="N905" i="1"/>
  <c r="AA905" i="1" l="1"/>
  <c r="O905" i="1"/>
  <c r="G906" i="1" s="1"/>
  <c r="U905" i="1"/>
  <c r="V906" i="1" s="1"/>
  <c r="R905" i="1"/>
  <c r="S906" i="1" s="1"/>
  <c r="T906" i="1" s="1"/>
  <c r="J906" i="1"/>
  <c r="K906" i="1"/>
  <c r="AF906" i="1"/>
  <c r="M906" i="1" l="1"/>
  <c r="AD906" i="1" s="1"/>
  <c r="Y906" i="1"/>
  <c r="X905" i="1"/>
  <c r="Z905" i="1" s="1"/>
  <c r="AG906" i="1"/>
  <c r="H906" i="1"/>
  <c r="I906" i="1"/>
  <c r="Q906" i="1" l="1"/>
  <c r="P906" i="1" s="1"/>
  <c r="W907" i="1" s="1"/>
  <c r="L906" i="1"/>
  <c r="AE906" i="1"/>
  <c r="AH906" i="1" s="1"/>
  <c r="AB906" i="1" s="1"/>
  <c r="AC906" i="1" s="1"/>
  <c r="N906" i="1" l="1"/>
  <c r="O906" i="1" s="1"/>
  <c r="G907" i="1" s="1"/>
  <c r="K907" i="1"/>
  <c r="J907" i="1"/>
  <c r="AF907" i="1"/>
  <c r="U906" i="1" l="1"/>
  <c r="V907" i="1" s="1"/>
  <c r="R906" i="1"/>
  <c r="S907" i="1" s="1"/>
  <c r="AA906" i="1"/>
  <c r="H907" i="1"/>
  <c r="I907" i="1"/>
  <c r="AG907" i="1"/>
  <c r="M907" i="1"/>
  <c r="Y907" i="1" l="1"/>
  <c r="AE907" i="1" s="1"/>
  <c r="AH907" i="1" s="1"/>
  <c r="AB907" i="1" s="1"/>
  <c r="AC907" i="1" s="1"/>
  <c r="T907" i="1"/>
  <c r="X906" i="1"/>
  <c r="Z906" i="1" s="1"/>
  <c r="AD907" i="1"/>
  <c r="Q907" i="1"/>
  <c r="L907" i="1"/>
  <c r="P907" i="1" l="1"/>
  <c r="W908" i="1" s="1"/>
  <c r="N907" i="1"/>
  <c r="AA907" i="1" l="1"/>
  <c r="O907" i="1"/>
  <c r="G908" i="1" s="1"/>
  <c r="U907" i="1"/>
  <c r="V908" i="1" s="1"/>
  <c r="R907" i="1"/>
  <c r="S908" i="1" s="1"/>
  <c r="K908" i="1"/>
  <c r="J908" i="1"/>
  <c r="AF908" i="1"/>
  <c r="M908" i="1" l="1"/>
  <c r="L908" i="1" s="1"/>
  <c r="T908" i="1"/>
  <c r="Y908" i="1"/>
  <c r="AG908" i="1"/>
  <c r="X907" i="1"/>
  <c r="Z907" i="1" s="1"/>
  <c r="I908" i="1"/>
  <c r="H908" i="1"/>
  <c r="Q908" i="1" l="1"/>
  <c r="P908" i="1" s="1"/>
  <c r="W909" i="1" s="1"/>
  <c r="AE908" i="1"/>
  <c r="AH908" i="1" s="1"/>
  <c r="AB908" i="1" s="1"/>
  <c r="AC908" i="1" s="1"/>
  <c r="AD908" i="1"/>
  <c r="N908" i="1"/>
  <c r="J909" i="1" l="1"/>
  <c r="K909" i="1"/>
  <c r="AF909" i="1"/>
  <c r="AA908" i="1"/>
  <c r="O908" i="1"/>
  <c r="G909" i="1" s="1"/>
  <c r="U908" i="1"/>
  <c r="V909" i="1" s="1"/>
  <c r="R908" i="1"/>
  <c r="S909" i="1" s="1"/>
  <c r="Y909" i="1" l="1"/>
  <c r="T909" i="1"/>
  <c r="X908" i="1"/>
  <c r="Z908" i="1" s="1"/>
  <c r="H909" i="1"/>
  <c r="I909" i="1"/>
  <c r="AG909" i="1"/>
  <c r="M909" i="1"/>
  <c r="AE909" i="1" l="1"/>
  <c r="AH909" i="1" s="1"/>
  <c r="AB909" i="1" s="1"/>
  <c r="AC909" i="1" s="1"/>
  <c r="AD909" i="1"/>
  <c r="Q909" i="1"/>
  <c r="L909" i="1"/>
  <c r="P909" i="1" l="1"/>
  <c r="W910" i="1" s="1"/>
  <c r="N909" i="1"/>
  <c r="AA909" i="1" l="1"/>
  <c r="O909" i="1"/>
  <c r="U909" i="1"/>
  <c r="V910" i="1" s="1"/>
  <c r="R909" i="1"/>
  <c r="S910" i="1" s="1"/>
  <c r="G910" i="1"/>
  <c r="J910" i="1"/>
  <c r="K910" i="1"/>
  <c r="AF910" i="1"/>
  <c r="AG910" i="1" l="1"/>
  <c r="M910" i="1"/>
  <c r="X909" i="1"/>
  <c r="Z909" i="1" s="1"/>
  <c r="H910" i="1"/>
  <c r="I910" i="1"/>
  <c r="Y910" i="1"/>
  <c r="T910" i="1"/>
  <c r="AE910" i="1" l="1"/>
  <c r="AH910" i="1" s="1"/>
  <c r="AB910" i="1" s="1"/>
  <c r="AC910" i="1" s="1"/>
  <c r="AD910" i="1"/>
  <c r="Q910" i="1"/>
  <c r="L910" i="1"/>
  <c r="P910" i="1" l="1"/>
  <c r="W911" i="1" s="1"/>
  <c r="N910" i="1"/>
  <c r="J911" i="1" l="1"/>
  <c r="K911" i="1"/>
  <c r="AF911" i="1"/>
  <c r="O910" i="1"/>
  <c r="G911" i="1" s="1"/>
  <c r="AA910" i="1"/>
  <c r="U910" i="1"/>
  <c r="V911" i="1" s="1"/>
  <c r="R910" i="1"/>
  <c r="S911" i="1" s="1"/>
  <c r="I911" i="1" l="1"/>
  <c r="H911" i="1"/>
  <c r="X910" i="1"/>
  <c r="Z910" i="1" s="1"/>
  <c r="Y911" i="1"/>
  <c r="T911" i="1"/>
  <c r="AG911" i="1"/>
  <c r="M911" i="1"/>
  <c r="AD911" i="1" l="1"/>
  <c r="Q911" i="1"/>
  <c r="L911" i="1"/>
  <c r="AE911" i="1"/>
  <c r="AH911" i="1" s="1"/>
  <c r="AB911" i="1" s="1"/>
  <c r="AC911" i="1" s="1"/>
  <c r="P911" i="1" l="1"/>
  <c r="W912" i="1" s="1"/>
  <c r="N911" i="1"/>
  <c r="J912" i="1" l="1"/>
  <c r="K912" i="1"/>
  <c r="AF912" i="1"/>
  <c r="AG912" i="1" s="1"/>
  <c r="AA911" i="1"/>
  <c r="O911" i="1"/>
  <c r="G912" i="1" s="1"/>
  <c r="U911" i="1"/>
  <c r="V912" i="1" s="1"/>
  <c r="R911" i="1"/>
  <c r="S912" i="1" s="1"/>
  <c r="Y912" i="1" l="1"/>
  <c r="AE912" i="1" s="1"/>
  <c r="AH912" i="1" s="1"/>
  <c r="T912" i="1"/>
  <c r="X911" i="1"/>
  <c r="Z911" i="1" s="1"/>
  <c r="H912" i="1"/>
  <c r="I912" i="1"/>
  <c r="M912" i="1"/>
  <c r="AD912" i="1" l="1"/>
  <c r="Q912" i="1"/>
  <c r="L912" i="1"/>
  <c r="AB912" i="1"/>
  <c r="AC912" i="1" s="1"/>
  <c r="P912" i="1" l="1"/>
  <c r="W913" i="1" s="1"/>
  <c r="N912" i="1"/>
  <c r="AA912" i="1" l="1"/>
  <c r="O912" i="1"/>
  <c r="U912" i="1"/>
  <c r="V913" i="1" s="1"/>
  <c r="R912" i="1"/>
  <c r="S913" i="1" s="1"/>
  <c r="T913" i="1" s="1"/>
  <c r="G913" i="1"/>
  <c r="AF913" i="1"/>
  <c r="J913" i="1"/>
  <c r="K913" i="1"/>
  <c r="Y913" i="1" l="1"/>
  <c r="X912" i="1"/>
  <c r="Z912" i="1" s="1"/>
  <c r="AG913" i="1"/>
  <c r="H913" i="1"/>
  <c r="I913" i="1"/>
  <c r="M913" i="1"/>
  <c r="AE913" i="1" l="1"/>
  <c r="AH913" i="1" s="1"/>
  <c r="AB913" i="1" s="1"/>
  <c r="AC913" i="1" s="1"/>
  <c r="AD913" i="1"/>
  <c r="Q913" i="1"/>
  <c r="L913" i="1"/>
  <c r="P913" i="1" l="1"/>
  <c r="W914" i="1" s="1"/>
  <c r="N913" i="1"/>
  <c r="O913" i="1" l="1"/>
  <c r="AA913" i="1"/>
  <c r="U913" i="1"/>
  <c r="V914" i="1" s="1"/>
  <c r="R913" i="1"/>
  <c r="S914" i="1" s="1"/>
  <c r="G914" i="1"/>
  <c r="K914" i="1"/>
  <c r="J914" i="1"/>
  <c r="AF914" i="1"/>
  <c r="AG914" i="1" l="1"/>
  <c r="M914" i="1"/>
  <c r="X913" i="1"/>
  <c r="Z913" i="1" s="1"/>
  <c r="H914" i="1"/>
  <c r="I914" i="1"/>
  <c r="Y914" i="1"/>
  <c r="T914" i="1"/>
  <c r="AE914" i="1" l="1"/>
  <c r="AH914" i="1" s="1"/>
  <c r="AB914" i="1" s="1"/>
  <c r="AC914" i="1" s="1"/>
  <c r="AD914" i="1"/>
  <c r="Q914" i="1"/>
  <c r="L914" i="1"/>
  <c r="P914" i="1" l="1"/>
  <c r="W915" i="1" s="1"/>
  <c r="N914" i="1"/>
  <c r="O914" i="1" l="1"/>
  <c r="G915" i="1" s="1"/>
  <c r="AA914" i="1"/>
  <c r="U914" i="1"/>
  <c r="V915" i="1" s="1"/>
  <c r="R914" i="1"/>
  <c r="S915" i="1" s="1"/>
  <c r="K915" i="1"/>
  <c r="J915" i="1"/>
  <c r="AF915" i="1"/>
  <c r="H915" i="1" l="1"/>
  <c r="I915" i="1"/>
  <c r="AG915" i="1"/>
  <c r="M915" i="1"/>
  <c r="X914" i="1"/>
  <c r="Z914" i="1" s="1"/>
  <c r="Y915" i="1"/>
  <c r="T915" i="1"/>
  <c r="AE915" i="1" l="1"/>
  <c r="AH915" i="1" s="1"/>
  <c r="AB915" i="1" s="1"/>
  <c r="AC915" i="1" s="1"/>
  <c r="AD915" i="1"/>
  <c r="Q915" i="1"/>
  <c r="L915" i="1"/>
  <c r="P915" i="1" l="1"/>
  <c r="W916" i="1" s="1"/>
  <c r="N915" i="1"/>
  <c r="K916" i="1" l="1"/>
  <c r="J916" i="1"/>
  <c r="AF916" i="1"/>
  <c r="AA915" i="1"/>
  <c r="O915" i="1"/>
  <c r="G916" i="1" s="1"/>
  <c r="U915" i="1"/>
  <c r="V916" i="1" s="1"/>
  <c r="R915" i="1"/>
  <c r="S916" i="1" s="1"/>
  <c r="T916" i="1" s="1"/>
  <c r="Y916" i="1" l="1"/>
  <c r="AG916" i="1"/>
  <c r="H916" i="1"/>
  <c r="I916" i="1"/>
  <c r="X915" i="1"/>
  <c r="Z915" i="1" s="1"/>
  <c r="M916" i="1"/>
  <c r="AD916" i="1" l="1"/>
  <c r="L916" i="1"/>
  <c r="Q916" i="1"/>
  <c r="AE916" i="1"/>
  <c r="AH916" i="1" s="1"/>
  <c r="AB916" i="1" s="1"/>
  <c r="AC916" i="1" s="1"/>
  <c r="P916" i="1" l="1"/>
  <c r="W917" i="1" s="1"/>
  <c r="N916" i="1"/>
  <c r="O916" i="1" l="1"/>
  <c r="AA916" i="1"/>
  <c r="U916" i="1"/>
  <c r="V917" i="1" s="1"/>
  <c r="R916" i="1"/>
  <c r="S917" i="1" s="1"/>
  <c r="T917" i="1" s="1"/>
  <c r="G917" i="1"/>
  <c r="J917" i="1"/>
  <c r="K917" i="1"/>
  <c r="AF917" i="1"/>
  <c r="M917" i="1" l="1"/>
  <c r="Q917" i="1" s="1"/>
  <c r="Y917" i="1"/>
  <c r="AG917" i="1"/>
  <c r="X916" i="1"/>
  <c r="Z916" i="1" s="1"/>
  <c r="I917" i="1"/>
  <c r="H917" i="1"/>
  <c r="L917" i="1" l="1"/>
  <c r="AD917" i="1"/>
  <c r="AE917" i="1"/>
  <c r="AH917" i="1" s="1"/>
  <c r="AB917" i="1" s="1"/>
  <c r="AC917" i="1" s="1"/>
  <c r="P917" i="1"/>
  <c r="W918" i="1" s="1"/>
  <c r="N917" i="1"/>
  <c r="O917" i="1" l="1"/>
  <c r="G918" i="1" s="1"/>
  <c r="AA917" i="1"/>
  <c r="U917" i="1"/>
  <c r="V918" i="1" s="1"/>
  <c r="R917" i="1"/>
  <c r="S918" i="1" s="1"/>
  <c r="K918" i="1"/>
  <c r="J918" i="1"/>
  <c r="AF918" i="1"/>
  <c r="H918" i="1" l="1"/>
  <c r="I918" i="1"/>
  <c r="T918" i="1"/>
  <c r="Y918" i="1"/>
  <c r="AG918" i="1"/>
  <c r="X917" i="1"/>
  <c r="Z917" i="1" s="1"/>
  <c r="M918" i="1"/>
  <c r="AD918" i="1" l="1"/>
  <c r="Q918" i="1"/>
  <c r="L918" i="1"/>
  <c r="AE918" i="1"/>
  <c r="AH918" i="1" s="1"/>
  <c r="AB918" i="1" s="1"/>
  <c r="AC918" i="1" s="1"/>
  <c r="P918" i="1" l="1"/>
  <c r="W919" i="1" s="1"/>
  <c r="N918" i="1"/>
  <c r="K919" i="1" l="1"/>
  <c r="J919" i="1"/>
  <c r="AF919" i="1"/>
  <c r="O918" i="1"/>
  <c r="AA918" i="1"/>
  <c r="U918" i="1"/>
  <c r="V919" i="1" s="1"/>
  <c r="R918" i="1"/>
  <c r="S919" i="1" s="1"/>
  <c r="T919" i="1" s="1"/>
  <c r="G919" i="1"/>
  <c r="Y919" i="1" l="1"/>
  <c r="AG919" i="1"/>
  <c r="M919" i="1"/>
  <c r="X918" i="1"/>
  <c r="Z918" i="1" s="1"/>
  <c r="H919" i="1"/>
  <c r="I919" i="1"/>
  <c r="AE919" i="1" l="1"/>
  <c r="AH919" i="1" s="1"/>
  <c r="AB919" i="1" s="1"/>
  <c r="AC919" i="1" s="1"/>
  <c r="AD919" i="1"/>
  <c r="L919" i="1"/>
  <c r="Q919" i="1"/>
  <c r="P919" i="1" l="1"/>
  <c r="W920" i="1" s="1"/>
  <c r="N919" i="1"/>
  <c r="J920" i="1" l="1"/>
  <c r="K920" i="1"/>
  <c r="AF920" i="1"/>
  <c r="O919" i="1"/>
  <c r="G920" i="1" s="1"/>
  <c r="AA919" i="1"/>
  <c r="U919" i="1"/>
  <c r="V920" i="1" s="1"/>
  <c r="R919" i="1"/>
  <c r="S920" i="1" s="1"/>
  <c r="I920" i="1" l="1"/>
  <c r="H920" i="1"/>
  <c r="T920" i="1"/>
  <c r="Y920" i="1"/>
  <c r="X919" i="1"/>
  <c r="Z919" i="1" s="1"/>
  <c r="AG920" i="1"/>
  <c r="M920" i="1"/>
  <c r="AE920" i="1" l="1"/>
  <c r="AH920" i="1" s="1"/>
  <c r="AB920" i="1" s="1"/>
  <c r="AC920" i="1" s="1"/>
  <c r="AD920" i="1"/>
  <c r="L920" i="1"/>
  <c r="Q920" i="1"/>
  <c r="P920" i="1" l="1"/>
  <c r="W921" i="1" s="1"/>
  <c r="N920" i="1"/>
  <c r="O920" i="1" l="1"/>
  <c r="G921" i="1" s="1"/>
  <c r="AA920" i="1"/>
  <c r="U920" i="1"/>
  <c r="V921" i="1" s="1"/>
  <c r="R920" i="1"/>
  <c r="S921" i="1" s="1"/>
  <c r="T921" i="1" s="1"/>
  <c r="J921" i="1"/>
  <c r="K921" i="1"/>
  <c r="AF921" i="1"/>
  <c r="H921" i="1" l="1"/>
  <c r="I921" i="1"/>
  <c r="Y921" i="1"/>
  <c r="X920" i="1"/>
  <c r="Z920" i="1" s="1"/>
  <c r="AG921" i="1"/>
  <c r="M921" i="1"/>
  <c r="AE921" i="1" l="1"/>
  <c r="AH921" i="1" s="1"/>
  <c r="AB921" i="1" s="1"/>
  <c r="AC921" i="1" s="1"/>
  <c r="AD921" i="1"/>
  <c r="L921" i="1"/>
  <c r="Q921" i="1"/>
  <c r="P921" i="1" l="1"/>
  <c r="W922" i="1" s="1"/>
  <c r="N921" i="1"/>
  <c r="AA921" i="1" l="1"/>
  <c r="O921" i="1"/>
  <c r="U921" i="1"/>
  <c r="V922" i="1" s="1"/>
  <c r="R921" i="1"/>
  <c r="S922" i="1" s="1"/>
  <c r="T922" i="1" s="1"/>
  <c r="G922" i="1"/>
  <c r="J922" i="1"/>
  <c r="K922" i="1"/>
  <c r="AF922" i="1"/>
  <c r="Y922" i="1" l="1"/>
  <c r="AG922" i="1"/>
  <c r="X921" i="1"/>
  <c r="Z921" i="1" s="1"/>
  <c r="M922" i="1"/>
  <c r="I922" i="1"/>
  <c r="H922" i="1"/>
  <c r="AE922" i="1" l="1"/>
  <c r="AH922" i="1" s="1"/>
  <c r="AB922" i="1" s="1"/>
  <c r="AC922" i="1" s="1"/>
  <c r="AD922" i="1"/>
  <c r="Q922" i="1"/>
  <c r="L922" i="1"/>
  <c r="P922" i="1" l="1"/>
  <c r="W923" i="1" s="1"/>
  <c r="N922" i="1"/>
  <c r="J923" i="1" l="1"/>
  <c r="K923" i="1"/>
  <c r="AF923" i="1"/>
  <c r="O922" i="1"/>
  <c r="G923" i="1" s="1"/>
  <c r="AA922" i="1"/>
  <c r="U922" i="1"/>
  <c r="V923" i="1" s="1"/>
  <c r="R922" i="1"/>
  <c r="S923" i="1" s="1"/>
  <c r="H923" i="1" l="1"/>
  <c r="I923" i="1"/>
  <c r="T923" i="1"/>
  <c r="Y923" i="1"/>
  <c r="X922" i="1"/>
  <c r="Z922" i="1" s="1"/>
  <c r="AG923" i="1"/>
  <c r="M923" i="1"/>
  <c r="AE923" i="1" l="1"/>
  <c r="AH923" i="1" s="1"/>
  <c r="AB923" i="1" s="1"/>
  <c r="AC923" i="1" s="1"/>
  <c r="AD923" i="1"/>
  <c r="Q923" i="1"/>
  <c r="L923" i="1"/>
  <c r="P923" i="1" l="1"/>
  <c r="W924" i="1" s="1"/>
  <c r="N923" i="1"/>
  <c r="O923" i="1" l="1"/>
  <c r="G924" i="1" s="1"/>
  <c r="AA923" i="1"/>
  <c r="U923" i="1"/>
  <c r="V924" i="1" s="1"/>
  <c r="R923" i="1"/>
  <c r="S924" i="1" s="1"/>
  <c r="J924" i="1"/>
  <c r="K924" i="1"/>
  <c r="AF924" i="1"/>
  <c r="I924" i="1" l="1"/>
  <c r="H924" i="1"/>
  <c r="AG924" i="1"/>
  <c r="M924" i="1"/>
  <c r="X923" i="1"/>
  <c r="Z923" i="1" s="1"/>
  <c r="Y924" i="1"/>
  <c r="T924" i="1"/>
  <c r="AE924" i="1" l="1"/>
  <c r="AH924" i="1" s="1"/>
  <c r="AB924" i="1" s="1"/>
  <c r="AC924" i="1" s="1"/>
  <c r="AD924" i="1"/>
  <c r="L924" i="1"/>
  <c r="Q924" i="1"/>
  <c r="P924" i="1" l="1"/>
  <c r="W925" i="1" s="1"/>
  <c r="N924" i="1"/>
  <c r="J925" i="1" l="1"/>
  <c r="K925" i="1"/>
  <c r="AF925" i="1"/>
  <c r="AA924" i="1"/>
  <c r="O924" i="1"/>
  <c r="G925" i="1" s="1"/>
  <c r="U924" i="1"/>
  <c r="V925" i="1" s="1"/>
  <c r="R924" i="1"/>
  <c r="S925" i="1" s="1"/>
  <c r="X924" i="1" l="1"/>
  <c r="Z924" i="1" s="1"/>
  <c r="I925" i="1"/>
  <c r="H925" i="1"/>
  <c r="Y925" i="1"/>
  <c r="T925" i="1"/>
  <c r="AG925" i="1"/>
  <c r="M925" i="1"/>
  <c r="AD925" i="1" l="1"/>
  <c r="Q925" i="1"/>
  <c r="L925" i="1"/>
  <c r="AE925" i="1"/>
  <c r="AH925" i="1" s="1"/>
  <c r="AB925" i="1" s="1"/>
  <c r="AC925" i="1" s="1"/>
  <c r="P925" i="1" l="1"/>
  <c r="W926" i="1" s="1"/>
  <c r="N925" i="1"/>
  <c r="AA925" i="1" l="1"/>
  <c r="O925" i="1"/>
  <c r="G926" i="1" s="1"/>
  <c r="U925" i="1"/>
  <c r="V926" i="1" s="1"/>
  <c r="R925" i="1"/>
  <c r="S926" i="1" s="1"/>
  <c r="T926" i="1" s="1"/>
  <c r="J926" i="1"/>
  <c r="K926" i="1"/>
  <c r="AF926" i="1"/>
  <c r="Y926" i="1" l="1"/>
  <c r="X925" i="1"/>
  <c r="Z925" i="1" s="1"/>
  <c r="AG926" i="1"/>
  <c r="M926" i="1"/>
  <c r="I926" i="1"/>
  <c r="H926" i="1"/>
  <c r="AD926" i="1" l="1"/>
  <c r="L926" i="1"/>
  <c r="Q926" i="1"/>
  <c r="AE926" i="1"/>
  <c r="AH926" i="1" s="1"/>
  <c r="AB926" i="1" s="1"/>
  <c r="AC926" i="1" s="1"/>
  <c r="P926" i="1" l="1"/>
  <c r="W927" i="1" s="1"/>
  <c r="N926" i="1"/>
  <c r="J927" i="1" l="1"/>
  <c r="K927" i="1"/>
  <c r="AF927" i="1"/>
  <c r="AA926" i="1"/>
  <c r="O926" i="1"/>
  <c r="G927" i="1" s="1"/>
  <c r="U926" i="1"/>
  <c r="V927" i="1" s="1"/>
  <c r="R926" i="1"/>
  <c r="S927" i="1" s="1"/>
  <c r="T927" i="1" s="1"/>
  <c r="Y927" i="1" l="1"/>
  <c r="AG927" i="1"/>
  <c r="X926" i="1"/>
  <c r="Z926" i="1" s="1"/>
  <c r="H927" i="1"/>
  <c r="I927" i="1"/>
  <c r="M927" i="1"/>
  <c r="AE927" i="1" l="1"/>
  <c r="AH927" i="1" s="1"/>
  <c r="AB927" i="1" s="1"/>
  <c r="AC927" i="1" s="1"/>
  <c r="AD927" i="1"/>
  <c r="L927" i="1"/>
  <c r="Q927" i="1"/>
  <c r="P927" i="1" l="1"/>
  <c r="W928" i="1" s="1"/>
  <c r="AF928" i="1" s="1"/>
  <c r="N927" i="1"/>
  <c r="AG928" i="1" l="1"/>
  <c r="J928" i="1"/>
  <c r="K928" i="1"/>
  <c r="M928" i="1" s="1"/>
  <c r="O927" i="1"/>
  <c r="AA927" i="1"/>
  <c r="U927" i="1"/>
  <c r="V928" i="1" s="1"/>
  <c r="R927" i="1"/>
  <c r="S928" i="1" s="1"/>
  <c r="G928" i="1"/>
  <c r="I928" i="1" l="1"/>
  <c r="H928" i="1"/>
  <c r="T928" i="1"/>
  <c r="Y928" i="1"/>
  <c r="AE928" i="1" s="1"/>
  <c r="AH928" i="1" s="1"/>
  <c r="AB928" i="1" s="1"/>
  <c r="AC928" i="1" s="1"/>
  <c r="X927" i="1"/>
  <c r="Z927" i="1" s="1"/>
  <c r="AD928" i="1"/>
  <c r="L928" i="1"/>
  <c r="Q928" i="1"/>
  <c r="P928" i="1" l="1"/>
  <c r="W929" i="1" s="1"/>
  <c r="AF929" i="1" s="1"/>
  <c r="N928" i="1"/>
  <c r="AG929" i="1" l="1"/>
  <c r="O928" i="1"/>
  <c r="AA928" i="1"/>
  <c r="U928" i="1"/>
  <c r="V929" i="1" s="1"/>
  <c r="R928" i="1"/>
  <c r="S929" i="1" s="1"/>
  <c r="G929" i="1"/>
  <c r="J929" i="1"/>
  <c r="K929" i="1"/>
  <c r="M929" i="1" s="1"/>
  <c r="Y929" i="1" l="1"/>
  <c r="AE929" i="1" s="1"/>
  <c r="AH929" i="1" s="1"/>
  <c r="AB929" i="1" s="1"/>
  <c r="AC929" i="1" s="1"/>
  <c r="T929" i="1"/>
  <c r="H929" i="1"/>
  <c r="I929" i="1"/>
  <c r="AD929" i="1"/>
  <c r="Q929" i="1"/>
  <c r="L929" i="1"/>
  <c r="X928" i="1"/>
  <c r="Z928" i="1" s="1"/>
  <c r="P929" i="1" l="1"/>
  <c r="W930" i="1" s="1"/>
  <c r="AF930" i="1" s="1"/>
  <c r="N929" i="1"/>
  <c r="AG930" i="1" l="1"/>
  <c r="O929" i="1"/>
  <c r="G930" i="1" s="1"/>
  <c r="AA929" i="1"/>
  <c r="U929" i="1"/>
  <c r="V930" i="1" s="1"/>
  <c r="R929" i="1"/>
  <c r="S930" i="1" s="1"/>
  <c r="T930" i="1" s="1"/>
  <c r="J930" i="1"/>
  <c r="K930" i="1"/>
  <c r="M930" i="1" s="1"/>
  <c r="Y930" i="1" l="1"/>
  <c r="AE930" i="1" s="1"/>
  <c r="AH930" i="1" s="1"/>
  <c r="AB930" i="1" s="1"/>
  <c r="AC930" i="1" s="1"/>
  <c r="AD930" i="1"/>
  <c r="L930" i="1"/>
  <c r="Q930" i="1"/>
  <c r="X929" i="1"/>
  <c r="Z929" i="1" s="1"/>
  <c r="I930" i="1"/>
  <c r="H930" i="1"/>
  <c r="P930" i="1" l="1"/>
  <c r="W931" i="1" s="1"/>
  <c r="AF931" i="1" s="1"/>
  <c r="N930" i="1"/>
  <c r="AG931" i="1" l="1"/>
  <c r="K931" i="1"/>
  <c r="M931" i="1" s="1"/>
  <c r="J931" i="1"/>
  <c r="O930" i="1"/>
  <c r="G931" i="1" s="1"/>
  <c r="AA930" i="1"/>
  <c r="U930" i="1"/>
  <c r="V931" i="1" s="1"/>
  <c r="R930" i="1"/>
  <c r="S931" i="1" s="1"/>
  <c r="T931" i="1" s="1"/>
  <c r="Y931" i="1" l="1"/>
  <c r="AE931" i="1" s="1"/>
  <c r="AH931" i="1" s="1"/>
  <c r="AB931" i="1" s="1"/>
  <c r="AC931" i="1" s="1"/>
  <c r="H931" i="1"/>
  <c r="I931" i="1"/>
  <c r="AD931" i="1"/>
  <c r="L931" i="1"/>
  <c r="Q931" i="1"/>
  <c r="X930" i="1"/>
  <c r="Z930" i="1" s="1"/>
  <c r="P931" i="1" l="1"/>
  <c r="W932" i="1" s="1"/>
  <c r="AF932" i="1" s="1"/>
  <c r="N931" i="1"/>
  <c r="AG932" i="1" l="1"/>
  <c r="J932" i="1"/>
  <c r="K932" i="1"/>
  <c r="M932" i="1" s="1"/>
  <c r="AA931" i="1"/>
  <c r="O931" i="1"/>
  <c r="G932" i="1" s="1"/>
  <c r="U931" i="1"/>
  <c r="V932" i="1" s="1"/>
  <c r="R931" i="1"/>
  <c r="S932" i="1" s="1"/>
  <c r="X931" i="1" l="1"/>
  <c r="Z931" i="1" s="1"/>
  <c r="H932" i="1"/>
  <c r="I932" i="1"/>
  <c r="T932" i="1"/>
  <c r="Y932" i="1"/>
  <c r="AE932" i="1" s="1"/>
  <c r="AH932" i="1" s="1"/>
  <c r="AB932" i="1" s="1"/>
  <c r="AC932" i="1" s="1"/>
  <c r="AD932" i="1"/>
  <c r="Q932" i="1"/>
  <c r="L932" i="1"/>
  <c r="P932" i="1" l="1"/>
  <c r="W933" i="1" s="1"/>
  <c r="AF933" i="1" s="1"/>
  <c r="N932" i="1"/>
  <c r="AG933" i="1" l="1"/>
  <c r="J933" i="1"/>
  <c r="K933" i="1"/>
  <c r="M933" i="1" s="1"/>
  <c r="AA932" i="1"/>
  <c r="O932" i="1"/>
  <c r="G933" i="1" s="1"/>
  <c r="U932" i="1"/>
  <c r="V933" i="1" s="1"/>
  <c r="R932" i="1"/>
  <c r="S933" i="1" s="1"/>
  <c r="I933" i="1" l="1"/>
  <c r="H933" i="1"/>
  <c r="T933" i="1"/>
  <c r="Y933" i="1"/>
  <c r="AE933" i="1" s="1"/>
  <c r="AH933" i="1" s="1"/>
  <c r="AB933" i="1" s="1"/>
  <c r="AC933" i="1" s="1"/>
  <c r="X932" i="1"/>
  <c r="Z932" i="1" s="1"/>
  <c r="AD933" i="1"/>
  <c r="Q933" i="1"/>
  <c r="L933" i="1"/>
  <c r="P933" i="1" l="1"/>
  <c r="W934" i="1" s="1"/>
  <c r="AF934" i="1" s="1"/>
  <c r="N933" i="1"/>
  <c r="AG934" i="1" l="1"/>
  <c r="K934" i="1"/>
  <c r="M934" i="1" s="1"/>
  <c r="J934" i="1"/>
  <c r="AA933" i="1"/>
  <c r="O933" i="1"/>
  <c r="G934" i="1" s="1"/>
  <c r="U933" i="1"/>
  <c r="V934" i="1" s="1"/>
  <c r="R933" i="1"/>
  <c r="S934" i="1" s="1"/>
  <c r="I934" i="1" l="1"/>
  <c r="H934" i="1"/>
  <c r="AD934" i="1"/>
  <c r="Q934" i="1"/>
  <c r="L934" i="1"/>
  <c r="X933" i="1"/>
  <c r="Z933" i="1" s="1"/>
  <c r="Y934" i="1"/>
  <c r="AE934" i="1" s="1"/>
  <c r="AH934" i="1" s="1"/>
  <c r="AB934" i="1" s="1"/>
  <c r="AC934" i="1" s="1"/>
  <c r="T934" i="1"/>
  <c r="P934" i="1" l="1"/>
  <c r="W935" i="1" s="1"/>
  <c r="AF935" i="1" s="1"/>
  <c r="N934" i="1"/>
  <c r="AG935" i="1" l="1"/>
  <c r="AA934" i="1"/>
  <c r="O934" i="1"/>
  <c r="U934" i="1"/>
  <c r="V935" i="1" s="1"/>
  <c r="R934" i="1"/>
  <c r="S935" i="1" s="1"/>
  <c r="T935" i="1" s="1"/>
  <c r="K935" i="1"/>
  <c r="M935" i="1" s="1"/>
  <c r="J935" i="1"/>
  <c r="G935" i="1"/>
  <c r="Y935" i="1" l="1"/>
  <c r="AE935" i="1" s="1"/>
  <c r="AH935" i="1" s="1"/>
  <c r="AB935" i="1" s="1"/>
  <c r="AC935" i="1" s="1"/>
  <c r="I935" i="1"/>
  <c r="H935" i="1"/>
  <c r="X934" i="1"/>
  <c r="Z934" i="1" s="1"/>
  <c r="AD935" i="1"/>
  <c r="L935" i="1"/>
  <c r="Q935" i="1"/>
  <c r="P935" i="1" l="1"/>
  <c r="W936" i="1" s="1"/>
  <c r="AF936" i="1" s="1"/>
  <c r="N935" i="1"/>
  <c r="AG936" i="1" l="1"/>
  <c r="K936" i="1"/>
  <c r="M936" i="1" s="1"/>
  <c r="J936" i="1"/>
  <c r="O935" i="1"/>
  <c r="G936" i="1" s="1"/>
  <c r="AA935" i="1"/>
  <c r="U935" i="1"/>
  <c r="V936" i="1" s="1"/>
  <c r="R935" i="1"/>
  <c r="S936" i="1" s="1"/>
  <c r="T936" i="1" s="1"/>
  <c r="X935" i="1" l="1"/>
  <c r="Z935" i="1" s="1"/>
  <c r="AD936" i="1"/>
  <c r="L936" i="1"/>
  <c r="Q936" i="1"/>
  <c r="I936" i="1"/>
  <c r="H936" i="1"/>
  <c r="Y936" i="1"/>
  <c r="AE936" i="1" s="1"/>
  <c r="AH936" i="1" s="1"/>
  <c r="AB936" i="1" s="1"/>
  <c r="AC936" i="1" s="1"/>
  <c r="P936" i="1" l="1"/>
  <c r="W937" i="1" s="1"/>
  <c r="AF937" i="1" s="1"/>
  <c r="N936" i="1"/>
  <c r="AG937" i="1" l="1"/>
  <c r="AA936" i="1"/>
  <c r="O936" i="1"/>
  <c r="G937" i="1" s="1"/>
  <c r="U936" i="1"/>
  <c r="V937" i="1" s="1"/>
  <c r="R936" i="1"/>
  <c r="S937" i="1" s="1"/>
  <c r="K937" i="1"/>
  <c r="M937" i="1" s="1"/>
  <c r="J937" i="1"/>
  <c r="I937" i="1" l="1"/>
  <c r="H937" i="1"/>
  <c r="Y937" i="1"/>
  <c r="AE937" i="1" s="1"/>
  <c r="AH937" i="1" s="1"/>
  <c r="AB937" i="1" s="1"/>
  <c r="AC937" i="1" s="1"/>
  <c r="T937" i="1"/>
  <c r="AD937" i="1"/>
  <c r="Q937" i="1"/>
  <c r="L937" i="1"/>
  <c r="X936" i="1"/>
  <c r="Z936" i="1" s="1"/>
  <c r="P937" i="1" l="1"/>
  <c r="W938" i="1" s="1"/>
  <c r="AF938" i="1" s="1"/>
  <c r="N937" i="1"/>
  <c r="AG938" i="1" l="1"/>
  <c r="J938" i="1"/>
  <c r="K938" i="1"/>
  <c r="M938" i="1" s="1"/>
  <c r="AA937" i="1"/>
  <c r="O937" i="1"/>
  <c r="G938" i="1" s="1"/>
  <c r="U937" i="1"/>
  <c r="V938" i="1" s="1"/>
  <c r="R937" i="1"/>
  <c r="S938" i="1" s="1"/>
  <c r="I938" i="1" l="1"/>
  <c r="H938" i="1"/>
  <c r="T938" i="1"/>
  <c r="Y938" i="1"/>
  <c r="AE938" i="1" s="1"/>
  <c r="AH938" i="1" s="1"/>
  <c r="AB938" i="1" s="1"/>
  <c r="AC938" i="1" s="1"/>
  <c r="AD938" i="1"/>
  <c r="Q938" i="1"/>
  <c r="L938" i="1"/>
  <c r="X937" i="1"/>
  <c r="Z937" i="1" s="1"/>
  <c r="P938" i="1" l="1"/>
  <c r="W939" i="1" s="1"/>
  <c r="AF939" i="1" s="1"/>
  <c r="N938" i="1"/>
  <c r="AG939" i="1" l="1"/>
  <c r="K939" i="1"/>
  <c r="M939" i="1" s="1"/>
  <c r="J939" i="1"/>
  <c r="O938" i="1"/>
  <c r="G939" i="1" s="1"/>
  <c r="AA938" i="1"/>
  <c r="U938" i="1"/>
  <c r="V939" i="1" s="1"/>
  <c r="R938" i="1"/>
  <c r="S939" i="1" s="1"/>
  <c r="H939" i="1" l="1"/>
  <c r="I939" i="1"/>
  <c r="X938" i="1"/>
  <c r="Z938" i="1" s="1"/>
  <c r="AD939" i="1"/>
  <c r="L939" i="1"/>
  <c r="Q939" i="1"/>
  <c r="Y939" i="1"/>
  <c r="AE939" i="1" s="1"/>
  <c r="AH939" i="1" s="1"/>
  <c r="AB939" i="1" s="1"/>
  <c r="AC939" i="1" s="1"/>
  <c r="T939" i="1"/>
  <c r="P939" i="1" l="1"/>
  <c r="W940" i="1" s="1"/>
  <c r="AF940" i="1" s="1"/>
  <c r="N939" i="1"/>
  <c r="AG940" i="1" l="1"/>
  <c r="J940" i="1"/>
  <c r="K940" i="1"/>
  <c r="M940" i="1" s="1"/>
  <c r="O939" i="1"/>
  <c r="G940" i="1" s="1"/>
  <c r="AA939" i="1"/>
  <c r="U939" i="1"/>
  <c r="V940" i="1" s="1"/>
  <c r="R939" i="1"/>
  <c r="S940" i="1" s="1"/>
  <c r="Y940" i="1" l="1"/>
  <c r="AE940" i="1" s="1"/>
  <c r="AH940" i="1" s="1"/>
  <c r="AB940" i="1" s="1"/>
  <c r="AC940" i="1" s="1"/>
  <c r="T940" i="1"/>
  <c r="I940" i="1"/>
  <c r="H940" i="1"/>
  <c r="X939" i="1"/>
  <c r="Z939" i="1" s="1"/>
  <c r="AD940" i="1"/>
  <c r="L940" i="1"/>
  <c r="Q940" i="1"/>
  <c r="P940" i="1" l="1"/>
  <c r="W941" i="1" s="1"/>
  <c r="AF941" i="1" s="1"/>
  <c r="N940" i="1"/>
  <c r="AG941" i="1" l="1"/>
  <c r="O940" i="1"/>
  <c r="AA940" i="1"/>
  <c r="U940" i="1"/>
  <c r="V941" i="1" s="1"/>
  <c r="R940" i="1"/>
  <c r="S941" i="1" s="1"/>
  <c r="T941" i="1" s="1"/>
  <c r="J941" i="1"/>
  <c r="K941" i="1"/>
  <c r="M941" i="1" s="1"/>
  <c r="G941" i="1"/>
  <c r="I941" i="1" l="1"/>
  <c r="H941" i="1"/>
  <c r="AD941" i="1"/>
  <c r="L941" i="1"/>
  <c r="Q941" i="1"/>
  <c r="X940" i="1"/>
  <c r="Z940" i="1" s="1"/>
  <c r="Y941" i="1"/>
  <c r="AE941" i="1" s="1"/>
  <c r="AH941" i="1" s="1"/>
  <c r="AB941" i="1" s="1"/>
  <c r="AC941" i="1" s="1"/>
  <c r="P941" i="1" l="1"/>
  <c r="W942" i="1" s="1"/>
  <c r="AF942" i="1" s="1"/>
  <c r="N941" i="1"/>
  <c r="AG942" i="1" l="1"/>
  <c r="O941" i="1"/>
  <c r="AA941" i="1"/>
  <c r="U941" i="1"/>
  <c r="V942" i="1" s="1"/>
  <c r="R941" i="1"/>
  <c r="S942" i="1" s="1"/>
  <c r="G942" i="1"/>
  <c r="K942" i="1"/>
  <c r="M942" i="1" s="1"/>
  <c r="J942" i="1"/>
  <c r="Y942" i="1" l="1"/>
  <c r="AE942" i="1" s="1"/>
  <c r="AH942" i="1" s="1"/>
  <c r="AB942" i="1" s="1"/>
  <c r="AC942" i="1" s="1"/>
  <c r="T942" i="1"/>
  <c r="H942" i="1"/>
  <c r="I942" i="1"/>
  <c r="AD942" i="1"/>
  <c r="Q942" i="1"/>
  <c r="L942" i="1"/>
  <c r="X941" i="1"/>
  <c r="Z941" i="1" s="1"/>
  <c r="P942" i="1" l="1"/>
  <c r="W943" i="1" s="1"/>
  <c r="AF943" i="1" s="1"/>
  <c r="N942" i="1"/>
  <c r="AG943" i="1" l="1"/>
  <c r="AA942" i="1"/>
  <c r="O942" i="1"/>
  <c r="G943" i="1" s="1"/>
  <c r="U942" i="1"/>
  <c r="V943" i="1" s="1"/>
  <c r="R942" i="1"/>
  <c r="S943" i="1" s="1"/>
  <c r="K943" i="1"/>
  <c r="M943" i="1" s="1"/>
  <c r="J943" i="1"/>
  <c r="Y943" i="1" l="1"/>
  <c r="AE943" i="1" s="1"/>
  <c r="AH943" i="1" s="1"/>
  <c r="AB943" i="1" s="1"/>
  <c r="AC943" i="1" s="1"/>
  <c r="T943" i="1"/>
  <c r="X942" i="1"/>
  <c r="Z942" i="1" s="1"/>
  <c r="AD943" i="1"/>
  <c r="L943" i="1"/>
  <c r="Q943" i="1"/>
  <c r="H943" i="1"/>
  <c r="I943" i="1"/>
  <c r="P943" i="1" l="1"/>
  <c r="W944" i="1" s="1"/>
  <c r="AF944" i="1" s="1"/>
  <c r="N943" i="1"/>
  <c r="AG944" i="1" l="1"/>
  <c r="O943" i="1"/>
  <c r="G944" i="1" s="1"/>
  <c r="AA943" i="1"/>
  <c r="U943" i="1"/>
  <c r="V944" i="1" s="1"/>
  <c r="R943" i="1"/>
  <c r="S944" i="1" s="1"/>
  <c r="T944" i="1" s="1"/>
  <c r="K944" i="1"/>
  <c r="M944" i="1" s="1"/>
  <c r="J944" i="1"/>
  <c r="I944" i="1" l="1"/>
  <c r="H944" i="1"/>
  <c r="AD944" i="1"/>
  <c r="L944" i="1"/>
  <c r="Q944" i="1"/>
  <c r="Y944" i="1"/>
  <c r="AE944" i="1" s="1"/>
  <c r="AH944" i="1" s="1"/>
  <c r="AB944" i="1" s="1"/>
  <c r="AC944" i="1" s="1"/>
  <c r="X943" i="1"/>
  <c r="Z943" i="1" s="1"/>
  <c r="P944" i="1" l="1"/>
  <c r="W945" i="1" s="1"/>
  <c r="AF945" i="1" s="1"/>
  <c r="N944" i="1"/>
  <c r="AG945" i="1" l="1"/>
  <c r="O944" i="1"/>
  <c r="G945" i="1" s="1"/>
  <c r="AA944" i="1"/>
  <c r="U944" i="1"/>
  <c r="V945" i="1" s="1"/>
  <c r="R944" i="1"/>
  <c r="S945" i="1" s="1"/>
  <c r="J945" i="1"/>
  <c r="K945" i="1"/>
  <c r="M945" i="1" s="1"/>
  <c r="Y945" i="1" l="1"/>
  <c r="AE945" i="1" s="1"/>
  <c r="AH945" i="1" s="1"/>
  <c r="AB945" i="1" s="1"/>
  <c r="AC945" i="1" s="1"/>
  <c r="T945" i="1"/>
  <c r="H945" i="1"/>
  <c r="I945" i="1"/>
  <c r="AD945" i="1"/>
  <c r="L945" i="1"/>
  <c r="Q945" i="1"/>
  <c r="X944" i="1"/>
  <c r="Z944" i="1" s="1"/>
  <c r="P945" i="1" l="1"/>
  <c r="W946" i="1" s="1"/>
  <c r="AF946" i="1" s="1"/>
  <c r="N945" i="1"/>
  <c r="AG946" i="1" l="1"/>
  <c r="O945" i="1"/>
  <c r="G946" i="1" s="1"/>
  <c r="AA945" i="1"/>
  <c r="U945" i="1"/>
  <c r="V946" i="1" s="1"/>
  <c r="R945" i="1"/>
  <c r="S946" i="1" s="1"/>
  <c r="T946" i="1" s="1"/>
  <c r="J946" i="1"/>
  <c r="K946" i="1"/>
  <c r="M946" i="1" s="1"/>
  <c r="Y946" i="1" l="1"/>
  <c r="AE946" i="1" s="1"/>
  <c r="AH946" i="1" s="1"/>
  <c r="AB946" i="1" s="1"/>
  <c r="AC946" i="1" s="1"/>
  <c r="I946" i="1"/>
  <c r="H946" i="1"/>
  <c r="X945" i="1"/>
  <c r="Z945" i="1" s="1"/>
  <c r="L946" i="1"/>
  <c r="AD946" i="1"/>
  <c r="Q946" i="1"/>
  <c r="P946" i="1" l="1"/>
  <c r="W947" i="1" s="1"/>
  <c r="AF947" i="1" s="1"/>
  <c r="N946" i="1"/>
  <c r="AG947" i="1" l="1"/>
  <c r="AA946" i="1"/>
  <c r="O946" i="1"/>
  <c r="U946" i="1"/>
  <c r="V947" i="1" s="1"/>
  <c r="R946" i="1"/>
  <c r="S947" i="1" s="1"/>
  <c r="K947" i="1"/>
  <c r="M947" i="1" s="1"/>
  <c r="J947" i="1"/>
  <c r="G947" i="1"/>
  <c r="H947" i="1" l="1"/>
  <c r="I947" i="1"/>
  <c r="X946" i="1"/>
  <c r="Z946" i="1" s="1"/>
  <c r="AD947" i="1"/>
  <c r="L947" i="1"/>
  <c r="Q947" i="1"/>
  <c r="Y947" i="1"/>
  <c r="AE947" i="1" s="1"/>
  <c r="AH947" i="1" s="1"/>
  <c r="AB947" i="1" s="1"/>
  <c r="AC947" i="1" s="1"/>
  <c r="T947" i="1"/>
  <c r="P947" i="1" l="1"/>
  <c r="W948" i="1" s="1"/>
  <c r="AF948" i="1" s="1"/>
  <c r="N947" i="1"/>
  <c r="AG948" i="1" l="1"/>
  <c r="J948" i="1"/>
  <c r="K948" i="1"/>
  <c r="M948" i="1" s="1"/>
  <c r="O947" i="1"/>
  <c r="G948" i="1" s="1"/>
  <c r="AA947" i="1"/>
  <c r="U947" i="1"/>
  <c r="V948" i="1" s="1"/>
  <c r="R947" i="1"/>
  <c r="S948" i="1" s="1"/>
  <c r="T948" i="1" s="1"/>
  <c r="Y948" i="1" l="1"/>
  <c r="AE948" i="1" s="1"/>
  <c r="AH948" i="1" s="1"/>
  <c r="AB948" i="1" s="1"/>
  <c r="AC948" i="1" s="1"/>
  <c r="I948" i="1"/>
  <c r="H948" i="1"/>
  <c r="AD948" i="1"/>
  <c r="L948" i="1"/>
  <c r="Q948" i="1"/>
  <c r="X947" i="1"/>
  <c r="Z947" i="1" s="1"/>
  <c r="P948" i="1" l="1"/>
  <c r="W949" i="1" s="1"/>
  <c r="AF949" i="1" s="1"/>
  <c r="N948" i="1"/>
  <c r="AG949" i="1" l="1"/>
  <c r="AA948" i="1"/>
  <c r="O948" i="1"/>
  <c r="G949" i="1" s="1"/>
  <c r="U948" i="1"/>
  <c r="V949" i="1" s="1"/>
  <c r="R948" i="1"/>
  <c r="S949" i="1" s="1"/>
  <c r="T949" i="1" s="1"/>
  <c r="K949" i="1"/>
  <c r="M949" i="1" s="1"/>
  <c r="J949" i="1"/>
  <c r="AD949" i="1" l="1"/>
  <c r="L949" i="1"/>
  <c r="Q949" i="1"/>
  <c r="X948" i="1"/>
  <c r="Z948" i="1" s="1"/>
  <c r="Y949" i="1"/>
  <c r="AE949" i="1" s="1"/>
  <c r="AH949" i="1" s="1"/>
  <c r="AB949" i="1" s="1"/>
  <c r="AC949" i="1" s="1"/>
  <c r="H949" i="1"/>
  <c r="I949" i="1"/>
  <c r="P949" i="1" l="1"/>
  <c r="W950" i="1" s="1"/>
  <c r="AF950" i="1" s="1"/>
  <c r="N949" i="1"/>
  <c r="AG950" i="1" l="1"/>
  <c r="J950" i="1"/>
  <c r="K950" i="1"/>
  <c r="M950" i="1" s="1"/>
  <c r="AA949" i="1"/>
  <c r="O949" i="1"/>
  <c r="G950" i="1" s="1"/>
  <c r="U949" i="1"/>
  <c r="V950" i="1" s="1"/>
  <c r="R949" i="1"/>
  <c r="S950" i="1" s="1"/>
  <c r="T950" i="1" s="1"/>
  <c r="Y950" i="1" l="1"/>
  <c r="AE950" i="1" s="1"/>
  <c r="AH950" i="1" s="1"/>
  <c r="AB950" i="1" s="1"/>
  <c r="AC950" i="1" s="1"/>
  <c r="H950" i="1"/>
  <c r="I950" i="1"/>
  <c r="X949" i="1"/>
  <c r="Z949" i="1" s="1"/>
  <c r="AD950" i="1"/>
  <c r="Q950" i="1"/>
  <c r="L950" i="1"/>
  <c r="P950" i="1" l="1"/>
  <c r="W951" i="1" s="1"/>
  <c r="AF951" i="1" s="1"/>
  <c r="N950" i="1"/>
  <c r="AG951" i="1" l="1"/>
  <c r="J951" i="1"/>
  <c r="K951" i="1"/>
  <c r="M951" i="1" s="1"/>
  <c r="O950" i="1"/>
  <c r="G951" i="1" s="1"/>
  <c r="AA950" i="1"/>
  <c r="U950" i="1"/>
  <c r="V951" i="1" s="1"/>
  <c r="R950" i="1"/>
  <c r="S951" i="1" s="1"/>
  <c r="T951" i="1" s="1"/>
  <c r="H951" i="1" l="1"/>
  <c r="I951" i="1"/>
  <c r="Y951" i="1"/>
  <c r="AE951" i="1" s="1"/>
  <c r="AH951" i="1" s="1"/>
  <c r="AB951" i="1" s="1"/>
  <c r="AC951" i="1" s="1"/>
  <c r="X950" i="1"/>
  <c r="Z950" i="1" s="1"/>
  <c r="AD951" i="1"/>
  <c r="Q951" i="1"/>
  <c r="L951" i="1"/>
  <c r="P951" i="1" l="1"/>
  <c r="W952" i="1" s="1"/>
  <c r="AF952" i="1" s="1"/>
  <c r="N951" i="1"/>
  <c r="AG952" i="1" l="1"/>
  <c r="J952" i="1"/>
  <c r="K952" i="1"/>
  <c r="M952" i="1" s="1"/>
  <c r="AA951" i="1"/>
  <c r="O951" i="1"/>
  <c r="G952" i="1" s="1"/>
  <c r="U951" i="1"/>
  <c r="V952" i="1" s="1"/>
  <c r="R951" i="1"/>
  <c r="S952" i="1" s="1"/>
  <c r="H952" i="1" l="1"/>
  <c r="I952" i="1"/>
  <c r="T952" i="1"/>
  <c r="Y952" i="1"/>
  <c r="AE952" i="1" s="1"/>
  <c r="AH952" i="1" s="1"/>
  <c r="AB952" i="1" s="1"/>
  <c r="AC952" i="1" s="1"/>
  <c r="X951" i="1"/>
  <c r="Z951" i="1" s="1"/>
  <c r="AD952" i="1"/>
  <c r="Q952" i="1"/>
  <c r="L952" i="1"/>
  <c r="P952" i="1" l="1"/>
  <c r="W953" i="1" s="1"/>
  <c r="AF953" i="1" s="1"/>
  <c r="N952" i="1"/>
  <c r="AG953" i="1" l="1"/>
  <c r="O952" i="1"/>
  <c r="G953" i="1" s="1"/>
  <c r="AA952" i="1"/>
  <c r="U952" i="1"/>
  <c r="V953" i="1" s="1"/>
  <c r="R952" i="1"/>
  <c r="S953" i="1" s="1"/>
  <c r="T953" i="1" s="1"/>
  <c r="K953" i="1"/>
  <c r="M953" i="1" s="1"/>
  <c r="J953" i="1"/>
  <c r="Y953" i="1" l="1"/>
  <c r="AE953" i="1" s="1"/>
  <c r="AH953" i="1" s="1"/>
  <c r="AB953" i="1" s="1"/>
  <c r="AC953" i="1" s="1"/>
  <c r="X952" i="1"/>
  <c r="Z952" i="1" s="1"/>
  <c r="AD953" i="1"/>
  <c r="Q953" i="1"/>
  <c r="L953" i="1"/>
  <c r="H953" i="1"/>
  <c r="I953" i="1"/>
  <c r="P953" i="1" l="1"/>
  <c r="W954" i="1" s="1"/>
  <c r="AF954" i="1" s="1"/>
  <c r="N953" i="1"/>
  <c r="AG954" i="1" l="1"/>
  <c r="J954" i="1"/>
  <c r="K954" i="1"/>
  <c r="M954" i="1" s="1"/>
  <c r="O953" i="1"/>
  <c r="G954" i="1" s="1"/>
  <c r="AA953" i="1"/>
  <c r="U953" i="1"/>
  <c r="V954" i="1" s="1"/>
  <c r="R953" i="1"/>
  <c r="S954" i="1" s="1"/>
  <c r="I954" i="1" l="1"/>
  <c r="H954" i="1"/>
  <c r="X953" i="1"/>
  <c r="Z953" i="1" s="1"/>
  <c r="T954" i="1"/>
  <c r="Y954" i="1"/>
  <c r="AE954" i="1" s="1"/>
  <c r="AH954" i="1" s="1"/>
  <c r="AB954" i="1" s="1"/>
  <c r="AC954" i="1" s="1"/>
  <c r="Q954" i="1"/>
  <c r="AD954" i="1"/>
  <c r="L954" i="1"/>
  <c r="P954" i="1" l="1"/>
  <c r="W955" i="1" s="1"/>
  <c r="AF955" i="1" s="1"/>
  <c r="N954" i="1"/>
  <c r="AG955" i="1" l="1"/>
  <c r="AA954" i="1"/>
  <c r="O954" i="1"/>
  <c r="G955" i="1" s="1"/>
  <c r="U954" i="1"/>
  <c r="V955" i="1" s="1"/>
  <c r="R954" i="1"/>
  <c r="S955" i="1" s="1"/>
  <c r="K955" i="1"/>
  <c r="M955" i="1" s="1"/>
  <c r="J955" i="1"/>
  <c r="X954" i="1" l="1"/>
  <c r="Z954" i="1" s="1"/>
  <c r="AD955" i="1"/>
  <c r="L955" i="1"/>
  <c r="Q955" i="1"/>
  <c r="I955" i="1"/>
  <c r="H955" i="1"/>
  <c r="T955" i="1"/>
  <c r="Y955" i="1"/>
  <c r="AE955" i="1" s="1"/>
  <c r="AH955" i="1" s="1"/>
  <c r="AB955" i="1" s="1"/>
  <c r="AC955" i="1" s="1"/>
  <c r="P955" i="1" l="1"/>
  <c r="W956" i="1" s="1"/>
  <c r="AF956" i="1" s="1"/>
  <c r="N955" i="1"/>
  <c r="AG956" i="1" l="1"/>
  <c r="O955" i="1"/>
  <c r="G956" i="1" s="1"/>
  <c r="AA955" i="1"/>
  <c r="U955" i="1"/>
  <c r="V956" i="1" s="1"/>
  <c r="R955" i="1"/>
  <c r="S956" i="1" s="1"/>
  <c r="J956" i="1"/>
  <c r="K956" i="1"/>
  <c r="M956" i="1" s="1"/>
  <c r="AD956" i="1" l="1"/>
  <c r="Q956" i="1"/>
  <c r="L956" i="1"/>
  <c r="X955" i="1"/>
  <c r="Z955" i="1" s="1"/>
  <c r="Y956" i="1"/>
  <c r="AE956" i="1" s="1"/>
  <c r="AH956" i="1" s="1"/>
  <c r="AB956" i="1" s="1"/>
  <c r="AC956" i="1" s="1"/>
  <c r="T956" i="1"/>
  <c r="H956" i="1"/>
  <c r="I956" i="1"/>
  <c r="P956" i="1" l="1"/>
  <c r="W957" i="1" s="1"/>
  <c r="AF957" i="1" s="1"/>
  <c r="N956" i="1"/>
  <c r="AG957" i="1" l="1"/>
  <c r="AA956" i="1"/>
  <c r="O956" i="1"/>
  <c r="G957" i="1" s="1"/>
  <c r="U956" i="1"/>
  <c r="V957" i="1" s="1"/>
  <c r="R956" i="1"/>
  <c r="S957" i="1" s="1"/>
  <c r="K957" i="1"/>
  <c r="M957" i="1" s="1"/>
  <c r="J957" i="1"/>
  <c r="I957" i="1" l="1"/>
  <c r="H957" i="1"/>
  <c r="T957" i="1"/>
  <c r="Y957" i="1"/>
  <c r="AE957" i="1" s="1"/>
  <c r="AH957" i="1" s="1"/>
  <c r="AB957" i="1" s="1"/>
  <c r="AC957" i="1" s="1"/>
  <c r="AD957" i="1"/>
  <c r="Q957" i="1"/>
  <c r="L957" i="1"/>
  <c r="X956" i="1"/>
  <c r="Z956" i="1" s="1"/>
  <c r="P957" i="1" l="1"/>
  <c r="W958" i="1" s="1"/>
  <c r="AF958" i="1" s="1"/>
  <c r="N957" i="1"/>
  <c r="AG958" i="1" l="1"/>
  <c r="K958" i="1"/>
  <c r="M958" i="1" s="1"/>
  <c r="J958" i="1"/>
  <c r="AA957" i="1"/>
  <c r="O957" i="1"/>
  <c r="G958" i="1" s="1"/>
  <c r="U957" i="1"/>
  <c r="V958" i="1" s="1"/>
  <c r="R957" i="1"/>
  <c r="S958" i="1" s="1"/>
  <c r="T958" i="1" l="1"/>
  <c r="Y958" i="1"/>
  <c r="AE958" i="1" s="1"/>
  <c r="AH958" i="1" s="1"/>
  <c r="AB958" i="1" s="1"/>
  <c r="AC958" i="1" s="1"/>
  <c r="H958" i="1"/>
  <c r="I958" i="1"/>
  <c r="X957" i="1"/>
  <c r="Z957" i="1" s="1"/>
  <c r="AD958" i="1"/>
  <c r="L958" i="1"/>
  <c r="Q958" i="1"/>
  <c r="P958" i="1" l="1"/>
  <c r="W959" i="1" s="1"/>
  <c r="AF959" i="1" s="1"/>
  <c r="N958" i="1"/>
  <c r="AG959" i="1" l="1"/>
  <c r="O958" i="1"/>
  <c r="AA958" i="1"/>
  <c r="U958" i="1"/>
  <c r="V959" i="1" s="1"/>
  <c r="R958" i="1"/>
  <c r="S959" i="1" s="1"/>
  <c r="K959" i="1"/>
  <c r="M959" i="1" s="1"/>
  <c r="J959" i="1"/>
  <c r="G959" i="1"/>
  <c r="X958" i="1" l="1"/>
  <c r="Z958" i="1" s="1"/>
  <c r="I959" i="1"/>
  <c r="H959" i="1"/>
  <c r="AD959" i="1"/>
  <c r="Q959" i="1"/>
  <c r="L959" i="1"/>
  <c r="T959" i="1"/>
  <c r="Y959" i="1"/>
  <c r="AE959" i="1" s="1"/>
  <c r="AH959" i="1" s="1"/>
  <c r="AB959" i="1" s="1"/>
  <c r="AC959" i="1" s="1"/>
  <c r="P959" i="1" l="1"/>
  <c r="W960" i="1" s="1"/>
  <c r="AF960" i="1" s="1"/>
  <c r="N959" i="1"/>
  <c r="AG960" i="1" l="1"/>
  <c r="J960" i="1"/>
  <c r="K960" i="1"/>
  <c r="M960" i="1" s="1"/>
  <c r="AA959" i="1"/>
  <c r="O959" i="1"/>
  <c r="G960" i="1" s="1"/>
  <c r="U959" i="1"/>
  <c r="V960" i="1" s="1"/>
  <c r="R959" i="1"/>
  <c r="S960" i="1" s="1"/>
  <c r="Y960" i="1" l="1"/>
  <c r="AE960" i="1" s="1"/>
  <c r="AH960" i="1" s="1"/>
  <c r="AB960" i="1" s="1"/>
  <c r="AC960" i="1" s="1"/>
  <c r="T960" i="1"/>
  <c r="X959" i="1"/>
  <c r="Z959" i="1" s="1"/>
  <c r="AD960" i="1"/>
  <c r="Q960" i="1"/>
  <c r="L960" i="1"/>
  <c r="H960" i="1"/>
  <c r="I960" i="1"/>
  <c r="P960" i="1" l="1"/>
  <c r="W961" i="1" s="1"/>
  <c r="AF961" i="1" s="1"/>
  <c r="N960" i="1"/>
  <c r="AG961" i="1" l="1"/>
  <c r="K961" i="1"/>
  <c r="M961" i="1" s="1"/>
  <c r="J961" i="1"/>
  <c r="O960" i="1"/>
  <c r="G961" i="1" s="1"/>
  <c r="AA960" i="1"/>
  <c r="U960" i="1"/>
  <c r="V961" i="1" s="1"/>
  <c r="R960" i="1"/>
  <c r="S961" i="1" s="1"/>
  <c r="T961" i="1" s="1"/>
  <c r="Y961" i="1" l="1"/>
  <c r="AE961" i="1" s="1"/>
  <c r="AH961" i="1" s="1"/>
  <c r="AB961" i="1" s="1"/>
  <c r="AC961" i="1" s="1"/>
  <c r="AD961" i="1"/>
  <c r="Q961" i="1"/>
  <c r="L961" i="1"/>
  <c r="H961" i="1"/>
  <c r="I961" i="1"/>
  <c r="X960" i="1"/>
  <c r="Z960" i="1" s="1"/>
  <c r="P961" i="1" l="1"/>
  <c r="W962" i="1" s="1"/>
  <c r="AF962" i="1" s="1"/>
  <c r="N961" i="1"/>
  <c r="AG962" i="1" l="1"/>
  <c r="AA961" i="1"/>
  <c r="O961" i="1"/>
  <c r="G962" i="1" s="1"/>
  <c r="U961" i="1"/>
  <c r="V962" i="1" s="1"/>
  <c r="R961" i="1"/>
  <c r="S962" i="1" s="1"/>
  <c r="T962" i="1" s="1"/>
  <c r="J962" i="1"/>
  <c r="K962" i="1"/>
  <c r="M962" i="1" s="1"/>
  <c r="X961" i="1" l="1"/>
  <c r="Z961" i="1" s="1"/>
  <c r="H962" i="1"/>
  <c r="I962" i="1"/>
  <c r="AD962" i="1"/>
  <c r="Q962" i="1"/>
  <c r="L962" i="1"/>
  <c r="Y962" i="1"/>
  <c r="AE962" i="1" s="1"/>
  <c r="AH962" i="1" s="1"/>
  <c r="AB962" i="1" s="1"/>
  <c r="AC962" i="1" s="1"/>
  <c r="P962" i="1" l="1"/>
  <c r="W963" i="1" s="1"/>
  <c r="AF963" i="1" s="1"/>
  <c r="N962" i="1"/>
  <c r="AG963" i="1" l="1"/>
  <c r="K963" i="1"/>
  <c r="M963" i="1" s="1"/>
  <c r="J963" i="1"/>
  <c r="O962" i="1"/>
  <c r="G963" i="1" s="1"/>
  <c r="AA962" i="1"/>
  <c r="U962" i="1"/>
  <c r="V963" i="1" s="1"/>
  <c r="R962" i="1"/>
  <c r="S963" i="1" s="1"/>
  <c r="T963" i="1" s="1"/>
  <c r="I963" i="1" l="1"/>
  <c r="H963" i="1"/>
  <c r="X962" i="1"/>
  <c r="Z962" i="1" s="1"/>
  <c r="AD963" i="1"/>
  <c r="L963" i="1"/>
  <c r="Q963" i="1"/>
  <c r="Y963" i="1"/>
  <c r="AE963" i="1" s="1"/>
  <c r="AH963" i="1" s="1"/>
  <c r="AB963" i="1" s="1"/>
  <c r="AC963" i="1" s="1"/>
  <c r="P963" i="1" l="1"/>
  <c r="W964" i="1" s="1"/>
  <c r="AF964" i="1" s="1"/>
  <c r="N963" i="1"/>
  <c r="AG964" i="1" l="1"/>
  <c r="AA963" i="1"/>
  <c r="O963" i="1"/>
  <c r="U963" i="1"/>
  <c r="V964" i="1" s="1"/>
  <c r="R963" i="1"/>
  <c r="S964" i="1" s="1"/>
  <c r="K964" i="1"/>
  <c r="M964" i="1" s="1"/>
  <c r="J964" i="1"/>
  <c r="G964" i="1"/>
  <c r="H964" i="1" l="1"/>
  <c r="I964" i="1"/>
  <c r="X963" i="1"/>
  <c r="Z963" i="1" s="1"/>
  <c r="AD964" i="1"/>
  <c r="Q964" i="1"/>
  <c r="L964" i="1"/>
  <c r="T964" i="1"/>
  <c r="Y964" i="1"/>
  <c r="AE964" i="1" s="1"/>
  <c r="AH964" i="1" s="1"/>
  <c r="AB964" i="1" s="1"/>
  <c r="AC964" i="1" s="1"/>
  <c r="P964" i="1" l="1"/>
  <c r="W965" i="1" s="1"/>
  <c r="AF965" i="1" s="1"/>
  <c r="N964" i="1"/>
  <c r="AG965" i="1" l="1"/>
  <c r="O964" i="1"/>
  <c r="G965" i="1" s="1"/>
  <c r="AA964" i="1"/>
  <c r="U964" i="1"/>
  <c r="V965" i="1" s="1"/>
  <c r="R964" i="1"/>
  <c r="S965" i="1" s="1"/>
  <c r="K965" i="1"/>
  <c r="M965" i="1" s="1"/>
  <c r="J965" i="1"/>
  <c r="H965" i="1" l="1"/>
  <c r="I965" i="1"/>
  <c r="Y965" i="1"/>
  <c r="AE965" i="1" s="1"/>
  <c r="AH965" i="1" s="1"/>
  <c r="AB965" i="1" s="1"/>
  <c r="AC965" i="1" s="1"/>
  <c r="T965" i="1"/>
  <c r="AD965" i="1"/>
  <c r="Q965" i="1"/>
  <c r="L965" i="1"/>
  <c r="X964" i="1"/>
  <c r="Z964" i="1" s="1"/>
  <c r="P965" i="1" l="1"/>
  <c r="W966" i="1" s="1"/>
  <c r="AF966" i="1" s="1"/>
  <c r="N965" i="1"/>
  <c r="AG966" i="1" l="1"/>
  <c r="O965" i="1"/>
  <c r="G966" i="1" s="1"/>
  <c r="AA965" i="1"/>
  <c r="U965" i="1"/>
  <c r="V966" i="1" s="1"/>
  <c r="R965" i="1"/>
  <c r="S966" i="1" s="1"/>
  <c r="K966" i="1"/>
  <c r="M966" i="1" s="1"/>
  <c r="J966" i="1"/>
  <c r="I966" i="1" l="1"/>
  <c r="H966" i="1"/>
  <c r="X965" i="1"/>
  <c r="Z965" i="1" s="1"/>
  <c r="L966" i="1"/>
  <c r="Q966" i="1"/>
  <c r="AD966" i="1"/>
  <c r="Y966" i="1"/>
  <c r="AE966" i="1" s="1"/>
  <c r="AH966" i="1" s="1"/>
  <c r="AB966" i="1" s="1"/>
  <c r="AC966" i="1" s="1"/>
  <c r="T966" i="1"/>
  <c r="P966" i="1" l="1"/>
  <c r="W967" i="1" s="1"/>
  <c r="AF967" i="1" s="1"/>
  <c r="N966" i="1"/>
  <c r="AG967" i="1" l="1"/>
  <c r="J967" i="1"/>
  <c r="K967" i="1"/>
  <c r="M967" i="1" s="1"/>
  <c r="AA966" i="1"/>
  <c r="O966" i="1"/>
  <c r="G967" i="1" s="1"/>
  <c r="U966" i="1"/>
  <c r="V967" i="1" s="1"/>
  <c r="R966" i="1"/>
  <c r="S967" i="1" s="1"/>
  <c r="X966" i="1" l="1"/>
  <c r="Z966" i="1" s="1"/>
  <c r="I967" i="1"/>
  <c r="H967" i="1"/>
  <c r="T967" i="1"/>
  <c r="Y967" i="1"/>
  <c r="AE967" i="1" s="1"/>
  <c r="AH967" i="1" s="1"/>
  <c r="AB967" i="1" s="1"/>
  <c r="AC967" i="1" s="1"/>
  <c r="AD967" i="1"/>
  <c r="L967" i="1"/>
  <c r="Q967" i="1"/>
  <c r="P967" i="1" l="1"/>
  <c r="W968" i="1" s="1"/>
  <c r="AF968" i="1" s="1"/>
  <c r="N967" i="1"/>
  <c r="AG968" i="1" l="1"/>
  <c r="J968" i="1"/>
  <c r="K968" i="1"/>
  <c r="M968" i="1" s="1"/>
  <c r="O967" i="1"/>
  <c r="G968" i="1" s="1"/>
  <c r="AA967" i="1"/>
  <c r="U967" i="1"/>
  <c r="V968" i="1" s="1"/>
  <c r="R967" i="1"/>
  <c r="S968" i="1" s="1"/>
  <c r="H968" i="1" l="1"/>
  <c r="I968" i="1"/>
  <c r="AD968" i="1"/>
  <c r="L968" i="1"/>
  <c r="Q968" i="1"/>
  <c r="T968" i="1"/>
  <c r="Y968" i="1"/>
  <c r="AE968" i="1" s="1"/>
  <c r="AH968" i="1" s="1"/>
  <c r="AB968" i="1" s="1"/>
  <c r="AC968" i="1" s="1"/>
  <c r="X967" i="1"/>
  <c r="Z967" i="1" s="1"/>
  <c r="P968" i="1" l="1"/>
  <c r="W969" i="1" s="1"/>
  <c r="AF969" i="1" s="1"/>
  <c r="N968" i="1"/>
  <c r="AG969" i="1" l="1"/>
  <c r="AA968" i="1"/>
  <c r="O968" i="1"/>
  <c r="G969" i="1" s="1"/>
  <c r="U968" i="1"/>
  <c r="V969" i="1" s="1"/>
  <c r="R968" i="1"/>
  <c r="S969" i="1" s="1"/>
  <c r="K969" i="1"/>
  <c r="M969" i="1" s="1"/>
  <c r="J969" i="1"/>
  <c r="X968" i="1" l="1"/>
  <c r="Z968" i="1" s="1"/>
  <c r="I969" i="1"/>
  <c r="H969" i="1"/>
  <c r="L969" i="1"/>
  <c r="AD969" i="1"/>
  <c r="Q969" i="1"/>
  <c r="T969" i="1"/>
  <c r="Y969" i="1"/>
  <c r="AE969" i="1" s="1"/>
  <c r="AH969" i="1" s="1"/>
  <c r="AB969" i="1" s="1"/>
  <c r="AC969" i="1" s="1"/>
  <c r="P969" i="1" l="1"/>
  <c r="W970" i="1" s="1"/>
  <c r="AF970" i="1" s="1"/>
  <c r="N969" i="1"/>
  <c r="AG970" i="1" l="1"/>
  <c r="O969" i="1"/>
  <c r="AA969" i="1"/>
  <c r="U969" i="1"/>
  <c r="V970" i="1" s="1"/>
  <c r="R969" i="1"/>
  <c r="S970" i="1" s="1"/>
  <c r="J970" i="1"/>
  <c r="K970" i="1"/>
  <c r="M970" i="1" s="1"/>
  <c r="G970" i="1"/>
  <c r="H970" i="1" l="1"/>
  <c r="I970" i="1"/>
  <c r="T970" i="1"/>
  <c r="Y970" i="1"/>
  <c r="AE970" i="1" s="1"/>
  <c r="AH970" i="1" s="1"/>
  <c r="AB970" i="1" s="1"/>
  <c r="AC970" i="1" s="1"/>
  <c r="AD970" i="1"/>
  <c r="Q970" i="1"/>
  <c r="L970" i="1"/>
  <c r="X969" i="1"/>
  <c r="Z969" i="1" s="1"/>
  <c r="P970" i="1" l="1"/>
  <c r="W971" i="1" s="1"/>
  <c r="AF971" i="1" s="1"/>
  <c r="N970" i="1"/>
  <c r="AG971" i="1" l="1"/>
  <c r="K971" i="1"/>
  <c r="M971" i="1" s="1"/>
  <c r="J971" i="1"/>
  <c r="AA970" i="1"/>
  <c r="O970" i="1"/>
  <c r="G971" i="1" s="1"/>
  <c r="U970" i="1"/>
  <c r="V971" i="1" s="1"/>
  <c r="R970" i="1"/>
  <c r="S971" i="1" s="1"/>
  <c r="X970" i="1" l="1"/>
  <c r="Z970" i="1" s="1"/>
  <c r="Q971" i="1"/>
  <c r="AD971" i="1"/>
  <c r="L971" i="1"/>
  <c r="I971" i="1"/>
  <c r="H971" i="1"/>
  <c r="T971" i="1"/>
  <c r="Y971" i="1"/>
  <c r="AE971" i="1" s="1"/>
  <c r="AH971" i="1" s="1"/>
  <c r="AB971" i="1" s="1"/>
  <c r="AC971" i="1" s="1"/>
  <c r="P971" i="1" l="1"/>
  <c r="W972" i="1" s="1"/>
  <c r="AF972" i="1" s="1"/>
  <c r="N971" i="1"/>
  <c r="AG972" i="1" l="1"/>
  <c r="J972" i="1"/>
  <c r="K972" i="1"/>
  <c r="M972" i="1" s="1"/>
  <c r="AA971" i="1"/>
  <c r="O971" i="1"/>
  <c r="G972" i="1" s="1"/>
  <c r="U971" i="1"/>
  <c r="V972" i="1" s="1"/>
  <c r="R971" i="1"/>
  <c r="S972" i="1" s="1"/>
  <c r="I972" i="1" l="1"/>
  <c r="H972" i="1"/>
  <c r="AD972" i="1"/>
  <c r="Q972" i="1"/>
  <c r="L972" i="1"/>
  <c r="X971" i="1"/>
  <c r="Z971" i="1" s="1"/>
  <c r="T972" i="1"/>
  <c r="Y972" i="1"/>
  <c r="AE972" i="1" s="1"/>
  <c r="AH972" i="1" s="1"/>
  <c r="AB972" i="1" s="1"/>
  <c r="AC972" i="1" s="1"/>
  <c r="P972" i="1" l="1"/>
  <c r="W973" i="1" s="1"/>
  <c r="AF973" i="1" s="1"/>
  <c r="N972" i="1"/>
  <c r="AG973" i="1" l="1"/>
  <c r="AA972" i="1"/>
  <c r="O972" i="1"/>
  <c r="G973" i="1" s="1"/>
  <c r="U972" i="1"/>
  <c r="V973" i="1" s="1"/>
  <c r="R972" i="1"/>
  <c r="S973" i="1" s="1"/>
  <c r="T973" i="1" s="1"/>
  <c r="J973" i="1"/>
  <c r="K973" i="1"/>
  <c r="M973" i="1" s="1"/>
  <c r="AD973" i="1" l="1"/>
  <c r="L973" i="1"/>
  <c r="Q973" i="1"/>
  <c r="Y973" i="1"/>
  <c r="AE973" i="1" s="1"/>
  <c r="AH973" i="1" s="1"/>
  <c r="AB973" i="1" s="1"/>
  <c r="AC973" i="1" s="1"/>
  <c r="X972" i="1"/>
  <c r="Z972" i="1" s="1"/>
  <c r="H973" i="1"/>
  <c r="I973" i="1"/>
  <c r="P973" i="1" l="1"/>
  <c r="W974" i="1" s="1"/>
  <c r="AF974" i="1" s="1"/>
  <c r="N973" i="1"/>
  <c r="AG974" i="1" l="1"/>
  <c r="K974" i="1"/>
  <c r="M974" i="1" s="1"/>
  <c r="J974" i="1"/>
  <c r="AA973" i="1"/>
  <c r="O973" i="1"/>
  <c r="G974" i="1" s="1"/>
  <c r="U973" i="1"/>
  <c r="V974" i="1" s="1"/>
  <c r="R973" i="1"/>
  <c r="S974" i="1" s="1"/>
  <c r="H974" i="1" l="1"/>
  <c r="I974" i="1"/>
  <c r="AD974" i="1"/>
  <c r="L974" i="1"/>
  <c r="Q974" i="1"/>
  <c r="T974" i="1"/>
  <c r="Y974" i="1"/>
  <c r="AE974" i="1" s="1"/>
  <c r="AH974" i="1" s="1"/>
  <c r="AB974" i="1" s="1"/>
  <c r="AC974" i="1" s="1"/>
  <c r="X973" i="1"/>
  <c r="Z973" i="1" s="1"/>
  <c r="P974" i="1" l="1"/>
  <c r="W975" i="1" s="1"/>
  <c r="AF975" i="1" s="1"/>
  <c r="N974" i="1"/>
  <c r="AG975" i="1" l="1"/>
  <c r="AA974" i="1"/>
  <c r="O974" i="1"/>
  <c r="G975" i="1" s="1"/>
  <c r="U974" i="1"/>
  <c r="V975" i="1" s="1"/>
  <c r="R974" i="1"/>
  <c r="S975" i="1" s="1"/>
  <c r="J975" i="1"/>
  <c r="K975" i="1"/>
  <c r="M975" i="1" s="1"/>
  <c r="Y975" i="1" l="1"/>
  <c r="AE975" i="1" s="1"/>
  <c r="AH975" i="1" s="1"/>
  <c r="AB975" i="1" s="1"/>
  <c r="AC975" i="1" s="1"/>
  <c r="T975" i="1"/>
  <c r="H975" i="1"/>
  <c r="I975" i="1"/>
  <c r="AD975" i="1"/>
  <c r="L975" i="1"/>
  <c r="Q975" i="1"/>
  <c r="X974" i="1"/>
  <c r="Z974" i="1" s="1"/>
  <c r="P975" i="1" l="1"/>
  <c r="W976" i="1" s="1"/>
  <c r="AF976" i="1" s="1"/>
  <c r="N975" i="1"/>
  <c r="AG976" i="1" l="1"/>
  <c r="O975" i="1"/>
  <c r="G976" i="1" s="1"/>
  <c r="AA975" i="1"/>
  <c r="U975" i="1"/>
  <c r="V976" i="1" s="1"/>
  <c r="R975" i="1"/>
  <c r="S976" i="1" s="1"/>
  <c r="T976" i="1" s="1"/>
  <c r="K976" i="1"/>
  <c r="M976" i="1" s="1"/>
  <c r="J976" i="1"/>
  <c r="Y976" i="1" l="1"/>
  <c r="AE976" i="1" s="1"/>
  <c r="AH976" i="1" s="1"/>
  <c r="AB976" i="1" s="1"/>
  <c r="AC976" i="1" s="1"/>
  <c r="AD976" i="1"/>
  <c r="Q976" i="1"/>
  <c r="L976" i="1"/>
  <c r="I976" i="1"/>
  <c r="H976" i="1"/>
  <c r="X975" i="1"/>
  <c r="Z975" i="1" s="1"/>
  <c r="P976" i="1" l="1"/>
  <c r="W977" i="1" s="1"/>
  <c r="AF977" i="1" s="1"/>
  <c r="N976" i="1"/>
  <c r="AG977" i="1" l="1"/>
  <c r="AA976" i="1"/>
  <c r="O976" i="1"/>
  <c r="G977" i="1" s="1"/>
  <c r="U976" i="1"/>
  <c r="V977" i="1" s="1"/>
  <c r="R976" i="1"/>
  <c r="S977" i="1" s="1"/>
  <c r="T977" i="1" s="1"/>
  <c r="J977" i="1"/>
  <c r="K977" i="1"/>
  <c r="M977" i="1" s="1"/>
  <c r="AD977" i="1" l="1"/>
  <c r="Q977" i="1"/>
  <c r="L977" i="1"/>
  <c r="X976" i="1"/>
  <c r="Z976" i="1" s="1"/>
  <c r="I977" i="1"/>
  <c r="H977" i="1"/>
  <c r="Y977" i="1"/>
  <c r="AE977" i="1" s="1"/>
  <c r="AH977" i="1" s="1"/>
  <c r="AB977" i="1" s="1"/>
  <c r="AC977" i="1" s="1"/>
  <c r="P977" i="1" l="1"/>
  <c r="W978" i="1" s="1"/>
  <c r="AF978" i="1" s="1"/>
  <c r="N977" i="1"/>
  <c r="AG978" i="1" l="1"/>
  <c r="AA977" i="1"/>
  <c r="O977" i="1"/>
  <c r="U977" i="1"/>
  <c r="V978" i="1" s="1"/>
  <c r="R977" i="1"/>
  <c r="S978" i="1" s="1"/>
  <c r="J978" i="1"/>
  <c r="K978" i="1"/>
  <c r="M978" i="1" s="1"/>
  <c r="G978" i="1"/>
  <c r="AD978" i="1" l="1"/>
  <c r="L978" i="1"/>
  <c r="Q978" i="1"/>
  <c r="X977" i="1"/>
  <c r="Z977" i="1" s="1"/>
  <c r="H978" i="1"/>
  <c r="I978" i="1"/>
  <c r="Y978" i="1"/>
  <c r="AE978" i="1" s="1"/>
  <c r="AH978" i="1" s="1"/>
  <c r="AB978" i="1" s="1"/>
  <c r="AC978" i="1" s="1"/>
  <c r="T978" i="1"/>
  <c r="P978" i="1" l="1"/>
  <c r="W979" i="1" s="1"/>
  <c r="AF979" i="1" s="1"/>
  <c r="N978" i="1"/>
  <c r="AG979" i="1" l="1"/>
  <c r="AA978" i="1"/>
  <c r="O978" i="1"/>
  <c r="G979" i="1" s="1"/>
  <c r="U978" i="1"/>
  <c r="V979" i="1" s="1"/>
  <c r="R978" i="1"/>
  <c r="S979" i="1" s="1"/>
  <c r="K979" i="1"/>
  <c r="M979" i="1" s="1"/>
  <c r="J979" i="1"/>
  <c r="H979" i="1" l="1"/>
  <c r="I979" i="1"/>
  <c r="AD979" i="1"/>
  <c r="Q979" i="1"/>
  <c r="L979" i="1"/>
  <c r="Y979" i="1"/>
  <c r="AE979" i="1" s="1"/>
  <c r="AH979" i="1" s="1"/>
  <c r="AB979" i="1" s="1"/>
  <c r="AC979" i="1" s="1"/>
  <c r="T979" i="1"/>
  <c r="X978" i="1"/>
  <c r="Z978" i="1" s="1"/>
  <c r="P979" i="1" l="1"/>
  <c r="W980" i="1" s="1"/>
  <c r="AF980" i="1" s="1"/>
  <c r="N979" i="1"/>
  <c r="AG980" i="1" l="1"/>
  <c r="AA979" i="1"/>
  <c r="O979" i="1"/>
  <c r="G980" i="1" s="1"/>
  <c r="U979" i="1"/>
  <c r="V980" i="1" s="1"/>
  <c r="R979" i="1"/>
  <c r="S980" i="1" s="1"/>
  <c r="K980" i="1"/>
  <c r="M980" i="1" s="1"/>
  <c r="J980" i="1"/>
  <c r="H980" i="1" l="1"/>
  <c r="I980" i="1"/>
  <c r="X979" i="1"/>
  <c r="Z979" i="1" s="1"/>
  <c r="AD980" i="1"/>
  <c r="Q980" i="1"/>
  <c r="L980" i="1"/>
  <c r="Y980" i="1"/>
  <c r="AE980" i="1" s="1"/>
  <c r="AH980" i="1" s="1"/>
  <c r="AB980" i="1" s="1"/>
  <c r="AC980" i="1" s="1"/>
  <c r="T980" i="1"/>
  <c r="P980" i="1" l="1"/>
  <c r="W981" i="1" s="1"/>
  <c r="AF981" i="1" s="1"/>
  <c r="N980" i="1"/>
  <c r="AG981" i="1" l="1"/>
  <c r="O980" i="1"/>
  <c r="AA980" i="1"/>
  <c r="U980" i="1"/>
  <c r="V981" i="1" s="1"/>
  <c r="R980" i="1"/>
  <c r="S981" i="1" s="1"/>
  <c r="J981" i="1"/>
  <c r="K981" i="1"/>
  <c r="M981" i="1" s="1"/>
  <c r="G981" i="1"/>
  <c r="Y981" i="1" l="1"/>
  <c r="AE981" i="1" s="1"/>
  <c r="AH981" i="1" s="1"/>
  <c r="AB981" i="1" s="1"/>
  <c r="AC981" i="1" s="1"/>
  <c r="T981" i="1"/>
  <c r="AD981" i="1"/>
  <c r="L981" i="1"/>
  <c r="Q981" i="1"/>
  <c r="X980" i="1"/>
  <c r="Z980" i="1" s="1"/>
  <c r="I981" i="1"/>
  <c r="H981" i="1"/>
  <c r="P981" i="1" l="1"/>
  <c r="W982" i="1" s="1"/>
  <c r="AF982" i="1" s="1"/>
  <c r="N981" i="1"/>
  <c r="AG982" i="1" l="1"/>
  <c r="J982" i="1"/>
  <c r="K982" i="1"/>
  <c r="M982" i="1" s="1"/>
  <c r="O981" i="1"/>
  <c r="G982" i="1" s="1"/>
  <c r="AA981" i="1"/>
  <c r="U981" i="1"/>
  <c r="V982" i="1" s="1"/>
  <c r="R981" i="1"/>
  <c r="S982" i="1" s="1"/>
  <c r="T982" i="1" s="1"/>
  <c r="I982" i="1" l="1"/>
  <c r="H982" i="1"/>
  <c r="X981" i="1"/>
  <c r="Z981" i="1" s="1"/>
  <c r="Y982" i="1"/>
  <c r="AE982" i="1" s="1"/>
  <c r="AH982" i="1" s="1"/>
  <c r="AB982" i="1" s="1"/>
  <c r="AC982" i="1" s="1"/>
  <c r="AD982" i="1"/>
  <c r="L982" i="1"/>
  <c r="Q982" i="1"/>
  <c r="P982" i="1" l="1"/>
  <c r="W983" i="1" s="1"/>
  <c r="AF983" i="1" s="1"/>
  <c r="N982" i="1"/>
  <c r="AG983" i="1" l="1"/>
  <c r="O982" i="1"/>
  <c r="G983" i="1" s="1"/>
  <c r="AA982" i="1"/>
  <c r="U982" i="1"/>
  <c r="V983" i="1" s="1"/>
  <c r="R982" i="1"/>
  <c r="S983" i="1" s="1"/>
  <c r="J983" i="1"/>
  <c r="K983" i="1"/>
  <c r="M983" i="1" s="1"/>
  <c r="H983" i="1" l="1"/>
  <c r="I983" i="1"/>
  <c r="AD983" i="1"/>
  <c r="Q983" i="1"/>
  <c r="L983" i="1"/>
  <c r="X982" i="1"/>
  <c r="Z982" i="1" s="1"/>
  <c r="T983" i="1"/>
  <c r="Y983" i="1"/>
  <c r="AE983" i="1" s="1"/>
  <c r="AH983" i="1" s="1"/>
  <c r="AB983" i="1" s="1"/>
  <c r="AC983" i="1" s="1"/>
  <c r="P983" i="1" l="1"/>
  <c r="W984" i="1" s="1"/>
  <c r="AF984" i="1" s="1"/>
  <c r="N983" i="1"/>
  <c r="AG984" i="1" l="1"/>
  <c r="AA983" i="1"/>
  <c r="O983" i="1"/>
  <c r="U983" i="1"/>
  <c r="V984" i="1" s="1"/>
  <c r="R983" i="1"/>
  <c r="S984" i="1" s="1"/>
  <c r="J984" i="1"/>
  <c r="K984" i="1"/>
  <c r="M984" i="1" s="1"/>
  <c r="G984" i="1"/>
  <c r="AD984" i="1" l="1"/>
  <c r="L984" i="1"/>
  <c r="Q984" i="1"/>
  <c r="X983" i="1"/>
  <c r="Z983" i="1" s="1"/>
  <c r="I984" i="1"/>
  <c r="H984" i="1"/>
  <c r="T984" i="1"/>
  <c r="Y984" i="1"/>
  <c r="AE984" i="1" s="1"/>
  <c r="AH984" i="1" s="1"/>
  <c r="AB984" i="1" s="1"/>
  <c r="AC984" i="1" s="1"/>
  <c r="P984" i="1" l="1"/>
  <c r="W985" i="1" s="1"/>
  <c r="AF985" i="1" s="1"/>
  <c r="N984" i="1"/>
  <c r="AG985" i="1" l="1"/>
  <c r="O984" i="1"/>
  <c r="AA984" i="1"/>
  <c r="U984" i="1"/>
  <c r="V985" i="1" s="1"/>
  <c r="R984" i="1"/>
  <c r="S985" i="1" s="1"/>
  <c r="T985" i="1" s="1"/>
  <c r="G985" i="1"/>
  <c r="K985" i="1"/>
  <c r="M985" i="1" s="1"/>
  <c r="J985" i="1"/>
  <c r="Y985" i="1" l="1"/>
  <c r="AE985" i="1" s="1"/>
  <c r="AH985" i="1" s="1"/>
  <c r="AB985" i="1" s="1"/>
  <c r="AC985" i="1" s="1"/>
  <c r="AD985" i="1"/>
  <c r="L985" i="1"/>
  <c r="Q985" i="1"/>
  <c r="X984" i="1"/>
  <c r="Z984" i="1" s="1"/>
  <c r="I985" i="1"/>
  <c r="H985" i="1"/>
  <c r="P985" i="1" l="1"/>
  <c r="W986" i="1" s="1"/>
  <c r="AF986" i="1" s="1"/>
  <c r="N985" i="1"/>
  <c r="AG986" i="1" l="1"/>
  <c r="O985" i="1"/>
  <c r="G986" i="1" s="1"/>
  <c r="AA985" i="1"/>
  <c r="U985" i="1"/>
  <c r="V986" i="1" s="1"/>
  <c r="R985" i="1"/>
  <c r="S986" i="1" s="1"/>
  <c r="J986" i="1"/>
  <c r="K986" i="1"/>
  <c r="M986" i="1" s="1"/>
  <c r="X985" i="1" l="1"/>
  <c r="Z985" i="1" s="1"/>
  <c r="AD986" i="1"/>
  <c r="L986" i="1"/>
  <c r="Q986" i="1"/>
  <c r="H986" i="1"/>
  <c r="I986" i="1"/>
  <c r="Y986" i="1"/>
  <c r="AE986" i="1" s="1"/>
  <c r="AH986" i="1" s="1"/>
  <c r="AB986" i="1" s="1"/>
  <c r="AC986" i="1" s="1"/>
  <c r="T986" i="1"/>
  <c r="P986" i="1" l="1"/>
  <c r="W987" i="1" s="1"/>
  <c r="AF987" i="1" s="1"/>
  <c r="N986" i="1"/>
  <c r="AG987" i="1" l="1"/>
  <c r="K987" i="1"/>
  <c r="M987" i="1" s="1"/>
  <c r="J987" i="1"/>
  <c r="O986" i="1"/>
  <c r="G987" i="1" s="1"/>
  <c r="AA986" i="1"/>
  <c r="U986" i="1"/>
  <c r="V987" i="1" s="1"/>
  <c r="R986" i="1"/>
  <c r="S987" i="1" s="1"/>
  <c r="I987" i="1" l="1"/>
  <c r="H987" i="1"/>
  <c r="Y987" i="1"/>
  <c r="AE987" i="1" s="1"/>
  <c r="AH987" i="1" s="1"/>
  <c r="AB987" i="1" s="1"/>
  <c r="AC987" i="1" s="1"/>
  <c r="T987" i="1"/>
  <c r="X986" i="1"/>
  <c r="Z986" i="1" s="1"/>
  <c r="AD987" i="1"/>
  <c r="L987" i="1"/>
  <c r="Q987" i="1"/>
  <c r="P987" i="1" l="1"/>
  <c r="W988" i="1" s="1"/>
  <c r="AF988" i="1" s="1"/>
  <c r="N987" i="1"/>
  <c r="AG988" i="1" l="1"/>
  <c r="AA987" i="1"/>
  <c r="O987" i="1"/>
  <c r="G988" i="1" s="1"/>
  <c r="U987" i="1"/>
  <c r="V988" i="1" s="1"/>
  <c r="R987" i="1"/>
  <c r="S988" i="1" s="1"/>
  <c r="J988" i="1"/>
  <c r="K988" i="1"/>
  <c r="M988" i="1" s="1"/>
  <c r="Y988" i="1" l="1"/>
  <c r="AE988" i="1" s="1"/>
  <c r="AH988" i="1" s="1"/>
  <c r="AB988" i="1" s="1"/>
  <c r="AC988" i="1" s="1"/>
  <c r="T988" i="1"/>
  <c r="H988" i="1"/>
  <c r="I988" i="1"/>
  <c r="AD988" i="1"/>
  <c r="L988" i="1"/>
  <c r="Q988" i="1"/>
  <c r="X987" i="1"/>
  <c r="Z987" i="1" s="1"/>
  <c r="P988" i="1" l="1"/>
  <c r="W989" i="1" s="1"/>
  <c r="AF989" i="1" s="1"/>
  <c r="N988" i="1"/>
  <c r="AG989" i="1" l="1"/>
  <c r="O988" i="1"/>
  <c r="AA988" i="1"/>
  <c r="U988" i="1"/>
  <c r="V989" i="1" s="1"/>
  <c r="R988" i="1"/>
  <c r="S989" i="1" s="1"/>
  <c r="T989" i="1" s="1"/>
  <c r="G989" i="1"/>
  <c r="K989" i="1"/>
  <c r="M989" i="1" s="1"/>
  <c r="J989" i="1"/>
  <c r="Y989" i="1" l="1"/>
  <c r="AE989" i="1" s="1"/>
  <c r="AH989" i="1" s="1"/>
  <c r="AB989" i="1" s="1"/>
  <c r="AC989" i="1" s="1"/>
  <c r="I989" i="1"/>
  <c r="H989" i="1"/>
  <c r="AD989" i="1"/>
  <c r="Q989" i="1"/>
  <c r="L989" i="1"/>
  <c r="X988" i="1"/>
  <c r="Z988" i="1" s="1"/>
  <c r="P989" i="1" l="1"/>
  <c r="W990" i="1" s="1"/>
  <c r="AF990" i="1" s="1"/>
  <c r="N989" i="1"/>
  <c r="AG990" i="1" l="1"/>
  <c r="O989" i="1"/>
  <c r="AA989" i="1"/>
  <c r="U989" i="1"/>
  <c r="V990" i="1" s="1"/>
  <c r="R989" i="1"/>
  <c r="S990" i="1" s="1"/>
  <c r="T990" i="1" s="1"/>
  <c r="K990" i="1"/>
  <c r="M990" i="1" s="1"/>
  <c r="J990" i="1"/>
  <c r="G990" i="1"/>
  <c r="Y990" i="1" l="1"/>
  <c r="AE990" i="1" s="1"/>
  <c r="AH990" i="1" s="1"/>
  <c r="AB990" i="1" s="1"/>
  <c r="AC990" i="1" s="1"/>
  <c r="I990" i="1"/>
  <c r="H990" i="1"/>
  <c r="X989" i="1"/>
  <c r="Z989" i="1" s="1"/>
  <c r="AD990" i="1"/>
  <c r="Q990" i="1"/>
  <c r="L990" i="1"/>
  <c r="P990" i="1" l="1"/>
  <c r="W991" i="1" s="1"/>
  <c r="AF991" i="1" s="1"/>
  <c r="N990" i="1"/>
  <c r="AG991" i="1" l="1"/>
  <c r="AA990" i="1"/>
  <c r="O990" i="1"/>
  <c r="U990" i="1"/>
  <c r="V991" i="1" s="1"/>
  <c r="R990" i="1"/>
  <c r="S991" i="1" s="1"/>
  <c r="K991" i="1"/>
  <c r="M991" i="1" s="1"/>
  <c r="J991" i="1"/>
  <c r="G991" i="1"/>
  <c r="I991" i="1" l="1"/>
  <c r="H991" i="1"/>
  <c r="X990" i="1"/>
  <c r="Z990" i="1" s="1"/>
  <c r="AD991" i="1"/>
  <c r="L991" i="1"/>
  <c r="Q991" i="1"/>
  <c r="Y991" i="1"/>
  <c r="AE991" i="1" s="1"/>
  <c r="AH991" i="1" s="1"/>
  <c r="AB991" i="1" s="1"/>
  <c r="AC991" i="1" s="1"/>
  <c r="T991" i="1"/>
  <c r="P991" i="1" l="1"/>
  <c r="W992" i="1" s="1"/>
  <c r="AF992" i="1" s="1"/>
  <c r="N991" i="1"/>
  <c r="AG992" i="1" l="1"/>
  <c r="O991" i="1"/>
  <c r="G992" i="1" s="1"/>
  <c r="AA991" i="1"/>
  <c r="U991" i="1"/>
  <c r="V992" i="1" s="1"/>
  <c r="R991" i="1"/>
  <c r="S992" i="1" s="1"/>
  <c r="T992" i="1" s="1"/>
  <c r="J992" i="1"/>
  <c r="K992" i="1"/>
  <c r="M992" i="1" s="1"/>
  <c r="AD992" i="1" l="1"/>
  <c r="Q992" i="1"/>
  <c r="L992" i="1"/>
  <c r="X991" i="1"/>
  <c r="Z991" i="1" s="1"/>
  <c r="H992" i="1"/>
  <c r="I992" i="1"/>
  <c r="Y992" i="1"/>
  <c r="AE992" i="1" s="1"/>
  <c r="AH992" i="1" s="1"/>
  <c r="AB992" i="1" s="1"/>
  <c r="AC992" i="1" s="1"/>
  <c r="P992" i="1" l="1"/>
  <c r="W993" i="1" s="1"/>
  <c r="AF993" i="1" s="1"/>
  <c r="N992" i="1"/>
  <c r="AG993" i="1" l="1"/>
  <c r="O992" i="1"/>
  <c r="G993" i="1" s="1"/>
  <c r="AA992" i="1"/>
  <c r="U992" i="1"/>
  <c r="V993" i="1" s="1"/>
  <c r="R992" i="1"/>
  <c r="S993" i="1" s="1"/>
  <c r="K993" i="1"/>
  <c r="M993" i="1" s="1"/>
  <c r="J993" i="1"/>
  <c r="X992" i="1" l="1"/>
  <c r="Z992" i="1" s="1"/>
  <c r="AD993" i="1"/>
  <c r="L993" i="1"/>
  <c r="Q993" i="1"/>
  <c r="T993" i="1"/>
  <c r="Y993" i="1"/>
  <c r="AE993" i="1" s="1"/>
  <c r="AH993" i="1" s="1"/>
  <c r="AB993" i="1" s="1"/>
  <c r="AC993" i="1" s="1"/>
  <c r="H993" i="1"/>
  <c r="I993" i="1"/>
  <c r="P993" i="1" l="1"/>
  <c r="W994" i="1" s="1"/>
  <c r="AF994" i="1" s="1"/>
  <c r="N993" i="1"/>
  <c r="AG994" i="1" l="1"/>
  <c r="O993" i="1"/>
  <c r="G994" i="1" s="1"/>
  <c r="AA993" i="1"/>
  <c r="U993" i="1"/>
  <c r="V994" i="1" s="1"/>
  <c r="R993" i="1"/>
  <c r="S994" i="1" s="1"/>
  <c r="T994" i="1" s="1"/>
  <c r="J994" i="1"/>
  <c r="K994" i="1"/>
  <c r="M994" i="1" s="1"/>
  <c r="Y994" i="1" l="1"/>
  <c r="AE994" i="1" s="1"/>
  <c r="AH994" i="1" s="1"/>
  <c r="AB994" i="1" s="1"/>
  <c r="AC994" i="1" s="1"/>
  <c r="H994" i="1"/>
  <c r="I994" i="1"/>
  <c r="AD994" i="1"/>
  <c r="Q994" i="1"/>
  <c r="L994" i="1"/>
  <c r="X993" i="1"/>
  <c r="Z993" i="1" s="1"/>
  <c r="P994" i="1" l="1"/>
  <c r="W995" i="1" s="1"/>
  <c r="AF995" i="1" s="1"/>
  <c r="N994" i="1"/>
  <c r="AG995" i="1" l="1"/>
  <c r="K995" i="1"/>
  <c r="M995" i="1" s="1"/>
  <c r="J995" i="1"/>
  <c r="AA994" i="1"/>
  <c r="O994" i="1"/>
  <c r="G995" i="1" s="1"/>
  <c r="U994" i="1"/>
  <c r="V995" i="1" s="1"/>
  <c r="R994" i="1"/>
  <c r="S995" i="1" s="1"/>
  <c r="Y995" i="1" l="1"/>
  <c r="AE995" i="1" s="1"/>
  <c r="AH995" i="1" s="1"/>
  <c r="AB995" i="1" s="1"/>
  <c r="AC995" i="1" s="1"/>
  <c r="T995" i="1"/>
  <c r="X994" i="1"/>
  <c r="Z994" i="1" s="1"/>
  <c r="I995" i="1"/>
  <c r="H995" i="1"/>
  <c r="AD995" i="1"/>
  <c r="L995" i="1"/>
  <c r="Q995" i="1"/>
  <c r="P995" i="1" l="1"/>
  <c r="W996" i="1" s="1"/>
  <c r="AF996" i="1" s="1"/>
  <c r="N995" i="1"/>
  <c r="AG996" i="1" l="1"/>
  <c r="O995" i="1"/>
  <c r="G996" i="1" s="1"/>
  <c r="AA995" i="1"/>
  <c r="U995" i="1"/>
  <c r="V996" i="1" s="1"/>
  <c r="R995" i="1"/>
  <c r="S996" i="1" s="1"/>
  <c r="J996" i="1"/>
  <c r="K996" i="1"/>
  <c r="M996" i="1" s="1"/>
  <c r="AD996" i="1" l="1"/>
  <c r="Q996" i="1"/>
  <c r="L996" i="1"/>
  <c r="X995" i="1"/>
  <c r="Z995" i="1" s="1"/>
  <c r="Y996" i="1"/>
  <c r="AE996" i="1" s="1"/>
  <c r="AH996" i="1" s="1"/>
  <c r="AB996" i="1" s="1"/>
  <c r="AC996" i="1" s="1"/>
  <c r="T996" i="1"/>
  <c r="H996" i="1"/>
  <c r="I996" i="1"/>
  <c r="P996" i="1" l="1"/>
  <c r="W997" i="1" s="1"/>
  <c r="AF997" i="1" s="1"/>
  <c r="N996" i="1"/>
  <c r="AG997" i="1" l="1"/>
  <c r="J997" i="1"/>
  <c r="K997" i="1"/>
  <c r="M997" i="1" s="1"/>
  <c r="O996" i="1"/>
  <c r="G997" i="1" s="1"/>
  <c r="AA996" i="1"/>
  <c r="U996" i="1"/>
  <c r="V997" i="1" s="1"/>
  <c r="R996" i="1"/>
  <c r="S997" i="1" s="1"/>
  <c r="T997" i="1" s="1"/>
  <c r="H997" i="1" l="1"/>
  <c r="I997" i="1"/>
  <c r="AD997" i="1"/>
  <c r="L997" i="1"/>
  <c r="Q997" i="1"/>
  <c r="Y997" i="1"/>
  <c r="AE997" i="1" s="1"/>
  <c r="AH997" i="1" s="1"/>
  <c r="AB997" i="1" s="1"/>
  <c r="AC997" i="1" s="1"/>
  <c r="X996" i="1"/>
  <c r="Z996" i="1" s="1"/>
  <c r="P997" i="1" l="1"/>
  <c r="W998" i="1" s="1"/>
  <c r="AF998" i="1" s="1"/>
  <c r="N997" i="1"/>
  <c r="AG998" i="1" l="1"/>
  <c r="O997" i="1"/>
  <c r="G998" i="1" s="1"/>
  <c r="AA997" i="1"/>
  <c r="U997" i="1"/>
  <c r="V998" i="1" s="1"/>
  <c r="R997" i="1"/>
  <c r="S998" i="1" s="1"/>
  <c r="J998" i="1"/>
  <c r="K998" i="1"/>
  <c r="M998" i="1" s="1"/>
  <c r="Y998" i="1" l="1"/>
  <c r="AE998" i="1" s="1"/>
  <c r="AH998" i="1" s="1"/>
  <c r="AB998" i="1" s="1"/>
  <c r="AC998" i="1" s="1"/>
  <c r="T998" i="1"/>
  <c r="I998" i="1"/>
  <c r="H998" i="1"/>
  <c r="AD998" i="1"/>
  <c r="Q998" i="1"/>
  <c r="L998" i="1"/>
  <c r="X997" i="1"/>
  <c r="Z997" i="1" s="1"/>
  <c r="P998" i="1" l="1"/>
  <c r="W999" i="1" s="1"/>
  <c r="AF999" i="1" s="1"/>
  <c r="N998" i="1"/>
  <c r="AG999" i="1" l="1"/>
  <c r="AA998" i="1"/>
  <c r="O998" i="1"/>
  <c r="G999" i="1" s="1"/>
  <c r="U998" i="1"/>
  <c r="V999" i="1" s="1"/>
  <c r="R998" i="1"/>
  <c r="S999" i="1" s="1"/>
  <c r="T999" i="1" s="1"/>
  <c r="K999" i="1"/>
  <c r="M999" i="1" s="1"/>
  <c r="J999" i="1"/>
  <c r="Y999" i="1" l="1"/>
  <c r="AE999" i="1" s="1"/>
  <c r="AH999" i="1" s="1"/>
  <c r="AB999" i="1" s="1"/>
  <c r="AC999" i="1" s="1"/>
  <c r="I999" i="1"/>
  <c r="H999" i="1"/>
  <c r="X998" i="1"/>
  <c r="Z998" i="1" s="1"/>
  <c r="AD999" i="1"/>
  <c r="L999" i="1"/>
  <c r="Q999" i="1"/>
  <c r="P999" i="1" l="1"/>
  <c r="W1000" i="1" s="1"/>
  <c r="AF1000" i="1" s="1"/>
  <c r="N999" i="1"/>
  <c r="AG1000" i="1" l="1"/>
  <c r="AA999" i="1"/>
  <c r="O999" i="1"/>
  <c r="G1000" i="1" s="1"/>
  <c r="U999" i="1"/>
  <c r="V1000" i="1" s="1"/>
  <c r="R999" i="1"/>
  <c r="S1000" i="1" s="1"/>
  <c r="T1000" i="1" s="1"/>
  <c r="J1000" i="1"/>
  <c r="K1000" i="1"/>
  <c r="M1000" i="1" s="1"/>
  <c r="Y1000" i="1" l="1"/>
  <c r="AE1000" i="1" s="1"/>
  <c r="AH1000" i="1" s="1"/>
  <c r="AB1000" i="1" s="1"/>
  <c r="AC1000" i="1" s="1"/>
  <c r="AD1000" i="1"/>
  <c r="Q1000" i="1"/>
  <c r="L1000" i="1"/>
  <c r="X999" i="1"/>
  <c r="Z999" i="1" s="1"/>
  <c r="H1000" i="1"/>
  <c r="I1000" i="1"/>
  <c r="P1000" i="1" l="1"/>
  <c r="W1001" i="1" s="1"/>
  <c r="AF1001" i="1" s="1"/>
  <c r="N1000" i="1"/>
  <c r="AG1001" i="1" l="1"/>
  <c r="J1001" i="1"/>
  <c r="K1001" i="1"/>
  <c r="M1001" i="1" s="1"/>
  <c r="AA1000" i="1"/>
  <c r="O1000" i="1"/>
  <c r="G1001" i="1" s="1"/>
  <c r="U1000" i="1"/>
  <c r="V1001" i="1" s="1"/>
  <c r="R1000" i="1"/>
  <c r="S1001" i="1" s="1"/>
  <c r="T1001" i="1" s="1"/>
  <c r="I1001" i="1" l="1"/>
  <c r="H1001" i="1"/>
  <c r="Y1001" i="1"/>
  <c r="AE1001" i="1" s="1"/>
  <c r="AH1001" i="1" s="1"/>
  <c r="AB1001" i="1" s="1"/>
  <c r="AC1001" i="1" s="1"/>
  <c r="AD1001" i="1"/>
  <c r="L1001" i="1"/>
  <c r="Q1001" i="1"/>
  <c r="X1000" i="1"/>
  <c r="Z1000" i="1" s="1"/>
  <c r="P1001" i="1" l="1"/>
  <c r="W1002" i="1" s="1"/>
  <c r="AF1002" i="1" s="1"/>
  <c r="N1001" i="1"/>
  <c r="AG1002" i="1" l="1"/>
  <c r="O1001" i="1"/>
  <c r="G1002" i="1" s="1"/>
  <c r="AA1001" i="1"/>
  <c r="U1001" i="1"/>
  <c r="V1002" i="1" s="1"/>
  <c r="R1001" i="1"/>
  <c r="S1002" i="1" s="1"/>
  <c r="J1002" i="1"/>
  <c r="K1002" i="1"/>
  <c r="M1002" i="1" s="1"/>
  <c r="T1002" i="1" l="1"/>
  <c r="Y1002" i="1"/>
  <c r="AE1002" i="1" s="1"/>
  <c r="AH1002" i="1" s="1"/>
  <c r="AB1002" i="1" s="1"/>
  <c r="AC1002" i="1" s="1"/>
  <c r="H1002" i="1"/>
  <c r="I1002" i="1"/>
  <c r="AD1002" i="1"/>
  <c r="Q1002" i="1"/>
  <c r="L1002" i="1"/>
  <c r="X1001" i="1"/>
  <c r="Z1001" i="1" s="1"/>
  <c r="P1002" i="1" l="1"/>
  <c r="W1003" i="1" s="1"/>
  <c r="AF1003" i="1" s="1"/>
  <c r="N1002" i="1"/>
  <c r="AG1003" i="1" l="1"/>
  <c r="O1002" i="1"/>
  <c r="G1003" i="1" s="1"/>
  <c r="AA1002" i="1"/>
  <c r="U1002" i="1"/>
  <c r="V1003" i="1" s="1"/>
  <c r="R1002" i="1"/>
  <c r="S1003" i="1" s="1"/>
  <c r="K1003" i="1"/>
  <c r="M1003" i="1" s="1"/>
  <c r="J1003" i="1"/>
  <c r="I1003" i="1" l="1"/>
  <c r="H1003" i="1"/>
  <c r="T1003" i="1"/>
  <c r="Y1003" i="1"/>
  <c r="AE1003" i="1" s="1"/>
  <c r="AH1003" i="1" s="1"/>
  <c r="AB1003" i="1" s="1"/>
  <c r="AC1003" i="1" s="1"/>
  <c r="X1002" i="1"/>
  <c r="Z1002" i="1" s="1"/>
  <c r="AD1003" i="1"/>
  <c r="Q1003" i="1"/>
  <c r="L1003" i="1"/>
  <c r="P1003" i="1" l="1"/>
  <c r="W1004" i="1" s="1"/>
  <c r="AF1004" i="1" s="1"/>
  <c r="N1003" i="1"/>
  <c r="AG1004" i="1" l="1"/>
  <c r="J1004" i="1"/>
  <c r="K1004" i="1"/>
  <c r="M1004" i="1" s="1"/>
  <c r="O1003" i="1"/>
  <c r="G1004" i="1" s="1"/>
  <c r="AA1003" i="1"/>
  <c r="U1003" i="1"/>
  <c r="V1004" i="1" s="1"/>
  <c r="R1003" i="1"/>
  <c r="S1004" i="1" s="1"/>
  <c r="Y1004" i="1" l="1"/>
  <c r="AE1004" i="1" s="1"/>
  <c r="AH1004" i="1" s="1"/>
  <c r="AB1004" i="1" s="1"/>
  <c r="AC1004" i="1" s="1"/>
  <c r="T1004" i="1"/>
  <c r="X1003" i="1"/>
  <c r="Z1003" i="1" s="1"/>
  <c r="I1004" i="1"/>
  <c r="H1004" i="1"/>
  <c r="AD1004" i="1"/>
  <c r="L1004" i="1"/>
  <c r="Q1004" i="1"/>
  <c r="P1004" i="1" l="1"/>
  <c r="W1005" i="1" s="1"/>
  <c r="AF1005" i="1" s="1"/>
  <c r="N1004" i="1"/>
  <c r="AG1005" i="1" l="1"/>
  <c r="AA1004" i="1"/>
  <c r="O1004" i="1"/>
  <c r="G1005" i="1" s="1"/>
  <c r="U1004" i="1"/>
  <c r="V1005" i="1" s="1"/>
  <c r="R1004" i="1"/>
  <c r="S1005" i="1" s="1"/>
  <c r="J1005" i="1"/>
  <c r="K1005" i="1"/>
  <c r="M1005" i="1" s="1"/>
  <c r="T1005" i="1" l="1"/>
  <c r="Y1005" i="1"/>
  <c r="AE1005" i="1" s="1"/>
  <c r="AH1005" i="1" s="1"/>
  <c r="AB1005" i="1" s="1"/>
  <c r="AC1005" i="1" s="1"/>
  <c r="AD1005" i="1"/>
  <c r="Q1005" i="1"/>
  <c r="L1005" i="1"/>
  <c r="X1004" i="1"/>
  <c r="Z1004" i="1" s="1"/>
  <c r="H1005" i="1"/>
  <c r="I1005" i="1"/>
  <c r="P1005" i="1" l="1"/>
  <c r="W1006" i="1" s="1"/>
  <c r="AF1006" i="1" s="1"/>
  <c r="N1005" i="1"/>
  <c r="AG1006" i="1" l="1"/>
  <c r="K1006" i="1"/>
  <c r="M1006" i="1" s="1"/>
  <c r="J1006" i="1"/>
  <c r="O1005" i="1"/>
  <c r="G1006" i="1" s="1"/>
  <c r="AA1005" i="1"/>
  <c r="U1005" i="1"/>
  <c r="V1006" i="1" s="1"/>
  <c r="R1005" i="1"/>
  <c r="S1006" i="1" s="1"/>
  <c r="T1006" i="1" l="1"/>
  <c r="Y1006" i="1"/>
  <c r="AE1006" i="1" s="1"/>
  <c r="AH1006" i="1" s="1"/>
  <c r="AB1006" i="1" s="1"/>
  <c r="AC1006" i="1" s="1"/>
  <c r="H1006" i="1"/>
  <c r="I1006" i="1"/>
  <c r="AD1006" i="1"/>
  <c r="L1006" i="1"/>
  <c r="Q1006" i="1"/>
  <c r="X1005" i="1"/>
  <c r="Z1005" i="1" s="1"/>
  <c r="P1006" i="1" l="1"/>
  <c r="W1007" i="1" s="1"/>
  <c r="AF1007" i="1" s="1"/>
  <c r="N1006" i="1"/>
  <c r="AG1007" i="1" l="1"/>
  <c r="J1007" i="1"/>
  <c r="K1007" i="1"/>
  <c r="M1007" i="1" s="1"/>
  <c r="O1006" i="1"/>
  <c r="G1007" i="1" s="1"/>
  <c r="AA1006" i="1"/>
  <c r="U1006" i="1"/>
  <c r="V1007" i="1" s="1"/>
  <c r="R1006" i="1"/>
  <c r="S1007" i="1" s="1"/>
  <c r="I1007" i="1" l="1"/>
  <c r="H1007" i="1"/>
  <c r="X1006" i="1"/>
  <c r="Z1006" i="1" s="1"/>
  <c r="AD1007" i="1"/>
  <c r="L1007" i="1"/>
  <c r="Q1007" i="1"/>
  <c r="T1007" i="1"/>
  <c r="Y1007" i="1"/>
  <c r="AE1007" i="1" s="1"/>
  <c r="AH1007" i="1" s="1"/>
  <c r="AB1007" i="1" s="1"/>
  <c r="AC1007" i="1" s="1"/>
  <c r="P1007" i="1" l="1"/>
  <c r="W1008" i="1" s="1"/>
  <c r="AF1008" i="1" s="1"/>
  <c r="N1007" i="1"/>
  <c r="AG1008" i="1" l="1"/>
  <c r="K1008" i="1"/>
  <c r="M1008" i="1" s="1"/>
  <c r="J1008" i="1"/>
  <c r="O1007" i="1"/>
  <c r="AA1007" i="1"/>
  <c r="U1007" i="1"/>
  <c r="V1008" i="1" s="1"/>
  <c r="R1007" i="1"/>
  <c r="S1008" i="1" s="1"/>
  <c r="G1008" i="1"/>
  <c r="X1007" i="1" l="1"/>
  <c r="Z1007" i="1" s="1"/>
  <c r="H1008" i="1"/>
  <c r="I1008" i="1"/>
  <c r="T1008" i="1"/>
  <c r="Y1008" i="1"/>
  <c r="AE1008" i="1" s="1"/>
  <c r="AH1008" i="1" s="1"/>
  <c r="AB1008" i="1" s="1"/>
  <c r="AC1008" i="1" s="1"/>
  <c r="Q1008" i="1"/>
  <c r="AD1008" i="1"/>
  <c r="L1008" i="1"/>
  <c r="P1008" i="1" l="1"/>
  <c r="W1009" i="1" s="1"/>
  <c r="AF1009" i="1" s="1"/>
  <c r="N1008" i="1"/>
  <c r="AG1009" i="1" l="1"/>
  <c r="J1009" i="1"/>
  <c r="K1009" i="1"/>
  <c r="M1009" i="1" s="1"/>
  <c r="AA1008" i="1"/>
  <c r="O1008" i="1"/>
  <c r="G1009" i="1" s="1"/>
  <c r="U1008" i="1"/>
  <c r="V1009" i="1" s="1"/>
  <c r="R1008" i="1"/>
  <c r="S1009" i="1" s="1"/>
  <c r="X1008" i="1" l="1"/>
  <c r="Z1008" i="1" s="1"/>
  <c r="H1009" i="1"/>
  <c r="I1009" i="1"/>
  <c r="T1009" i="1"/>
  <c r="Y1009" i="1"/>
  <c r="AE1009" i="1" s="1"/>
  <c r="AH1009" i="1" s="1"/>
  <c r="AB1009" i="1" s="1"/>
  <c r="AC1009" i="1" s="1"/>
  <c r="Q1009" i="1"/>
  <c r="AD1009" i="1"/>
  <c r="L1009" i="1"/>
  <c r="P1009" i="1" l="1"/>
  <c r="W1010" i="1" s="1"/>
  <c r="AF1010" i="1" s="1"/>
  <c r="N1009" i="1"/>
  <c r="AG1010" i="1" l="1"/>
  <c r="O1009" i="1"/>
  <c r="G1010" i="1" s="1"/>
  <c r="AA1009" i="1"/>
  <c r="U1009" i="1"/>
  <c r="V1010" i="1" s="1"/>
  <c r="R1009" i="1"/>
  <c r="S1010" i="1" s="1"/>
  <c r="K1010" i="1"/>
  <c r="M1010" i="1" s="1"/>
  <c r="J1010" i="1"/>
  <c r="T1010" i="1" l="1"/>
  <c r="Y1010" i="1"/>
  <c r="AE1010" i="1" s="1"/>
  <c r="AH1010" i="1" s="1"/>
  <c r="AB1010" i="1" s="1"/>
  <c r="AC1010" i="1" s="1"/>
  <c r="X1009" i="1"/>
  <c r="Z1009" i="1" s="1"/>
  <c r="L1010" i="1"/>
  <c r="Q1010" i="1"/>
  <c r="AD1010" i="1"/>
  <c r="I1010" i="1"/>
  <c r="H1010" i="1"/>
  <c r="P1010" i="1" l="1"/>
  <c r="W1011" i="1" s="1"/>
  <c r="AF1011" i="1" s="1"/>
  <c r="N1010" i="1"/>
  <c r="AG1011" i="1" l="1"/>
  <c r="O1010" i="1"/>
  <c r="G1011" i="1" s="1"/>
  <c r="AA1010" i="1"/>
  <c r="U1010" i="1"/>
  <c r="V1011" i="1" s="1"/>
  <c r="R1010" i="1"/>
  <c r="S1011" i="1" s="1"/>
  <c r="K1011" i="1"/>
  <c r="M1011" i="1" s="1"/>
  <c r="J1011" i="1"/>
  <c r="X1010" i="1" l="1"/>
  <c r="Z1010" i="1" s="1"/>
  <c r="AD1011" i="1"/>
  <c r="L1011" i="1"/>
  <c r="Q1011" i="1"/>
  <c r="Y1011" i="1"/>
  <c r="AE1011" i="1" s="1"/>
  <c r="AH1011" i="1" s="1"/>
  <c r="AB1011" i="1" s="1"/>
  <c r="AC1011" i="1" s="1"/>
  <c r="T1011" i="1"/>
  <c r="I1011" i="1"/>
  <c r="H1011" i="1"/>
  <c r="P1011" i="1" l="1"/>
  <c r="W1012" i="1" s="1"/>
  <c r="AF1012" i="1" s="1"/>
  <c r="N1011" i="1"/>
  <c r="AG1012" i="1" l="1"/>
  <c r="O1011" i="1"/>
  <c r="G1012" i="1" s="1"/>
  <c r="AA1011" i="1"/>
  <c r="U1011" i="1"/>
  <c r="V1012" i="1" s="1"/>
  <c r="R1011" i="1"/>
  <c r="S1012" i="1" s="1"/>
  <c r="J1012" i="1"/>
  <c r="K1012" i="1"/>
  <c r="M1012" i="1" s="1"/>
  <c r="Y1012" i="1" l="1"/>
  <c r="AE1012" i="1" s="1"/>
  <c r="AH1012" i="1" s="1"/>
  <c r="AB1012" i="1" s="1"/>
  <c r="AC1012" i="1" s="1"/>
  <c r="T1012" i="1"/>
  <c r="I1012" i="1"/>
  <c r="H1012" i="1"/>
  <c r="AD1012" i="1"/>
  <c r="Q1012" i="1"/>
  <c r="L1012" i="1"/>
  <c r="X1011" i="1"/>
  <c r="Z1011" i="1" s="1"/>
  <c r="P1012" i="1" l="1"/>
  <c r="W1013" i="1" s="1"/>
  <c r="AF1013" i="1" s="1"/>
  <c r="N1012" i="1"/>
  <c r="AG1013" i="1" l="1"/>
  <c r="K1013" i="1"/>
  <c r="M1013" i="1" s="1"/>
  <c r="J1013" i="1"/>
  <c r="AA1012" i="1"/>
  <c r="O1012" i="1"/>
  <c r="G1013" i="1" s="1"/>
  <c r="U1012" i="1"/>
  <c r="V1013" i="1" s="1"/>
  <c r="R1012" i="1"/>
  <c r="S1013" i="1" s="1"/>
  <c r="T1013" i="1" l="1"/>
  <c r="Y1013" i="1"/>
  <c r="AE1013" i="1" s="1"/>
  <c r="AH1013" i="1" s="1"/>
  <c r="AB1013" i="1" s="1"/>
  <c r="AC1013" i="1" s="1"/>
  <c r="L1013" i="1"/>
  <c r="AD1013" i="1"/>
  <c r="Q1013" i="1"/>
  <c r="X1012" i="1"/>
  <c r="Z1012" i="1" s="1"/>
  <c r="I1013" i="1"/>
  <c r="H1013" i="1"/>
  <c r="P1013" i="1" l="1"/>
  <c r="W1014" i="1" s="1"/>
  <c r="AF1014" i="1" s="1"/>
  <c r="N1013" i="1"/>
  <c r="AG1014" i="1" l="1"/>
  <c r="K1014" i="1"/>
  <c r="M1014" i="1" s="1"/>
  <c r="J1014" i="1"/>
  <c r="O1013" i="1"/>
  <c r="G1014" i="1" s="1"/>
  <c r="AA1013" i="1"/>
  <c r="U1013" i="1"/>
  <c r="V1014" i="1" s="1"/>
  <c r="R1013" i="1"/>
  <c r="S1014" i="1" s="1"/>
  <c r="T1014" i="1" l="1"/>
  <c r="Y1014" i="1"/>
  <c r="AE1014" i="1" s="1"/>
  <c r="AH1014" i="1" s="1"/>
  <c r="AB1014" i="1" s="1"/>
  <c r="AC1014" i="1" s="1"/>
  <c r="H1014" i="1"/>
  <c r="I1014" i="1"/>
  <c r="Q1014" i="1"/>
  <c r="L1014" i="1"/>
  <c r="AD1014" i="1"/>
  <c r="X1013" i="1"/>
  <c r="Z1013" i="1" s="1"/>
  <c r="P1014" i="1" l="1"/>
  <c r="W1015" i="1" s="1"/>
  <c r="AF1015" i="1" s="1"/>
  <c r="N1014" i="1"/>
  <c r="AG1015" i="1" l="1"/>
  <c r="AA1014" i="1"/>
  <c r="O1014" i="1"/>
  <c r="G1015" i="1" s="1"/>
  <c r="U1014" i="1"/>
  <c r="V1015" i="1" s="1"/>
  <c r="R1014" i="1"/>
  <c r="S1015" i="1" s="1"/>
  <c r="K1015" i="1"/>
  <c r="M1015" i="1" s="1"/>
  <c r="J1015" i="1"/>
  <c r="I1015" i="1" l="1"/>
  <c r="H1015" i="1"/>
  <c r="T1015" i="1"/>
  <c r="Y1015" i="1"/>
  <c r="AE1015" i="1" s="1"/>
  <c r="AH1015" i="1" s="1"/>
  <c r="AB1015" i="1" s="1"/>
  <c r="AC1015" i="1" s="1"/>
  <c r="L1015" i="1"/>
  <c r="Q1015" i="1"/>
  <c r="AD1015" i="1"/>
  <c r="X1014" i="1"/>
  <c r="Z1014" i="1" s="1"/>
  <c r="P1015" i="1" l="1"/>
  <c r="W1016" i="1" s="1"/>
  <c r="AF1016" i="1" s="1"/>
  <c r="N1015" i="1"/>
  <c r="AG1016" i="1" l="1"/>
  <c r="O1015" i="1"/>
  <c r="G1016" i="1" s="1"/>
  <c r="AA1015" i="1"/>
  <c r="U1015" i="1"/>
  <c r="V1016" i="1" s="1"/>
  <c r="R1015" i="1"/>
  <c r="S1016" i="1" s="1"/>
  <c r="J1016" i="1"/>
  <c r="K1016" i="1"/>
  <c r="M1016" i="1" s="1"/>
  <c r="H1016" i="1" l="1"/>
  <c r="I1016" i="1"/>
  <c r="T1016" i="1"/>
  <c r="Y1016" i="1"/>
  <c r="AE1016" i="1" s="1"/>
  <c r="AH1016" i="1" s="1"/>
  <c r="AB1016" i="1" s="1"/>
  <c r="AC1016" i="1" s="1"/>
  <c r="L1016" i="1"/>
  <c r="AD1016" i="1"/>
  <c r="Q1016" i="1"/>
  <c r="X1015" i="1"/>
  <c r="Z1015" i="1" s="1"/>
  <c r="P1016" i="1" l="1"/>
  <c r="W1017" i="1" s="1"/>
  <c r="AF1017" i="1" s="1"/>
  <c r="N1016" i="1"/>
  <c r="AG1017" i="1" l="1"/>
  <c r="K1017" i="1"/>
  <c r="M1017" i="1" s="1"/>
  <c r="J1017" i="1"/>
  <c r="AA1016" i="1"/>
  <c r="O1016" i="1"/>
  <c r="G1017" i="1" s="1"/>
  <c r="U1016" i="1"/>
  <c r="V1017" i="1" s="1"/>
  <c r="R1016" i="1"/>
  <c r="S1017" i="1" s="1"/>
  <c r="X1016" i="1" l="1"/>
  <c r="Z1016" i="1" s="1"/>
  <c r="Q1017" i="1"/>
  <c r="AD1017" i="1"/>
  <c r="L1017" i="1"/>
  <c r="I1017" i="1"/>
  <c r="H1017" i="1"/>
  <c r="T1017" i="1"/>
  <c r="Y1017" i="1"/>
  <c r="AE1017" i="1" s="1"/>
  <c r="AH1017" i="1" s="1"/>
  <c r="AB1017" i="1" s="1"/>
  <c r="AC1017" i="1" s="1"/>
  <c r="P1017" i="1" l="1"/>
  <c r="W1018" i="1" s="1"/>
  <c r="AF1018" i="1" s="1"/>
  <c r="N1017" i="1"/>
  <c r="AG1018" i="1" l="1"/>
  <c r="K1018" i="1"/>
  <c r="M1018" i="1" s="1"/>
  <c r="J1018" i="1"/>
  <c r="O1017" i="1"/>
  <c r="G1018" i="1" s="1"/>
  <c r="AA1017" i="1"/>
  <c r="U1017" i="1"/>
  <c r="V1018" i="1" s="1"/>
  <c r="R1017" i="1"/>
  <c r="S1018" i="1" s="1"/>
  <c r="AD1018" i="1" l="1"/>
  <c r="Q1018" i="1"/>
  <c r="L1018" i="1"/>
  <c r="T1018" i="1"/>
  <c r="Y1018" i="1"/>
  <c r="AE1018" i="1" s="1"/>
  <c r="AH1018" i="1" s="1"/>
  <c r="AB1018" i="1" s="1"/>
  <c r="AC1018" i="1" s="1"/>
  <c r="H1018" i="1"/>
  <c r="I1018" i="1"/>
  <c r="X1017" i="1"/>
  <c r="Z1017" i="1" s="1"/>
  <c r="P1018" i="1" l="1"/>
  <c r="W1019" i="1" s="1"/>
  <c r="AF1019" i="1" s="1"/>
  <c r="N1018" i="1"/>
  <c r="AG1019" i="1" l="1"/>
  <c r="O1018" i="1"/>
  <c r="G1019" i="1" s="1"/>
  <c r="AA1018" i="1"/>
  <c r="U1018" i="1"/>
  <c r="V1019" i="1" s="1"/>
  <c r="R1018" i="1"/>
  <c r="S1019" i="1" s="1"/>
  <c r="K1019" i="1"/>
  <c r="M1019" i="1" s="1"/>
  <c r="J1019" i="1"/>
  <c r="AD1019" i="1" l="1"/>
  <c r="Q1019" i="1"/>
  <c r="L1019" i="1"/>
  <c r="Y1019" i="1"/>
  <c r="AE1019" i="1" s="1"/>
  <c r="AH1019" i="1" s="1"/>
  <c r="AB1019" i="1" s="1"/>
  <c r="AC1019" i="1" s="1"/>
  <c r="T1019" i="1"/>
  <c r="I1019" i="1"/>
  <c r="H1019" i="1"/>
  <c r="X1018" i="1"/>
  <c r="Z1018" i="1" s="1"/>
  <c r="P1019" i="1" l="1"/>
  <c r="W1020" i="1" s="1"/>
  <c r="AF1020" i="1" s="1"/>
  <c r="N1019" i="1"/>
  <c r="AG1020" i="1" l="1"/>
  <c r="J1020" i="1"/>
  <c r="K1020" i="1"/>
  <c r="M1020" i="1" s="1"/>
  <c r="AA1019" i="1"/>
  <c r="O1019" i="1"/>
  <c r="G1020" i="1" s="1"/>
  <c r="U1019" i="1"/>
  <c r="V1020" i="1" s="1"/>
  <c r="R1019" i="1"/>
  <c r="S1020" i="1" s="1"/>
  <c r="T1020" i="1" s="1"/>
  <c r="Y1020" i="1" l="1"/>
  <c r="AE1020" i="1" s="1"/>
  <c r="AH1020" i="1" s="1"/>
  <c r="AB1020" i="1" s="1"/>
  <c r="AC1020" i="1" s="1"/>
  <c r="H1020" i="1"/>
  <c r="I1020" i="1"/>
  <c r="X1019" i="1"/>
  <c r="Z1019" i="1" s="1"/>
  <c r="AD1020" i="1"/>
  <c r="Q1020" i="1"/>
  <c r="L1020" i="1"/>
  <c r="P1020" i="1" l="1"/>
  <c r="W1021" i="1" s="1"/>
  <c r="AF1021" i="1" s="1"/>
  <c r="N1020" i="1"/>
  <c r="AG1021" i="1" l="1"/>
  <c r="J1021" i="1"/>
  <c r="K1021" i="1"/>
  <c r="M1021" i="1" s="1"/>
  <c r="O1020" i="1"/>
  <c r="G1021" i="1" s="1"/>
  <c r="AA1020" i="1"/>
  <c r="U1020" i="1"/>
  <c r="V1021" i="1" s="1"/>
  <c r="R1020" i="1"/>
  <c r="S1021" i="1" s="1"/>
  <c r="Y1021" i="1" l="1"/>
  <c r="AE1021" i="1" s="1"/>
  <c r="AH1021" i="1" s="1"/>
  <c r="AB1021" i="1" s="1"/>
  <c r="AC1021" i="1" s="1"/>
  <c r="T1021" i="1"/>
  <c r="I1021" i="1"/>
  <c r="H1021" i="1"/>
  <c r="X1020" i="1"/>
  <c r="Z1020" i="1" s="1"/>
  <c r="AD1021" i="1"/>
  <c r="Q1021" i="1"/>
  <c r="L1021" i="1"/>
  <c r="P1021" i="1" l="1"/>
  <c r="W1022" i="1" s="1"/>
  <c r="AF1022" i="1" s="1"/>
  <c r="N1021" i="1"/>
  <c r="AG1022" i="1" l="1"/>
  <c r="J1022" i="1"/>
  <c r="K1022" i="1"/>
  <c r="M1022" i="1" s="1"/>
  <c r="AA1021" i="1"/>
  <c r="O1021" i="1"/>
  <c r="U1021" i="1"/>
  <c r="V1022" i="1" s="1"/>
  <c r="R1021" i="1"/>
  <c r="S1022" i="1" s="1"/>
  <c r="T1022" i="1" s="1"/>
  <c r="G1022" i="1"/>
  <c r="Y1022" i="1" l="1"/>
  <c r="AE1022" i="1" s="1"/>
  <c r="AH1022" i="1" s="1"/>
  <c r="AB1022" i="1" s="1"/>
  <c r="AC1022" i="1" s="1"/>
  <c r="I1022" i="1"/>
  <c r="H1022" i="1"/>
  <c r="X1021" i="1"/>
  <c r="Z1021" i="1" s="1"/>
  <c r="L1022" i="1"/>
  <c r="Q1022" i="1"/>
  <c r="AD1022" i="1"/>
  <c r="P1022" i="1" l="1"/>
  <c r="W1023" i="1" s="1"/>
  <c r="AF1023" i="1" s="1"/>
  <c r="N1022" i="1"/>
  <c r="AG1023" i="1" l="1"/>
  <c r="K1023" i="1"/>
  <c r="M1023" i="1" s="1"/>
  <c r="J1023" i="1"/>
  <c r="AA1022" i="1"/>
  <c r="O1022" i="1"/>
  <c r="U1022" i="1"/>
  <c r="V1023" i="1" s="1"/>
  <c r="R1022" i="1"/>
  <c r="S1023" i="1" s="1"/>
  <c r="T1023" i="1" s="1"/>
  <c r="G1023" i="1"/>
  <c r="Y1023" i="1" l="1"/>
  <c r="AE1023" i="1" s="1"/>
  <c r="AH1023" i="1" s="1"/>
  <c r="AB1023" i="1" s="1"/>
  <c r="AC1023" i="1" s="1"/>
  <c r="I1023" i="1"/>
  <c r="H1023" i="1"/>
  <c r="X1022" i="1"/>
  <c r="Z1022" i="1" s="1"/>
  <c r="AD1023" i="1"/>
  <c r="Q1023" i="1"/>
  <c r="L1023" i="1"/>
  <c r="P1023" i="1" l="1"/>
  <c r="W1024" i="1" s="1"/>
  <c r="AF1024" i="1" s="1"/>
  <c r="N1023" i="1"/>
  <c r="AG1024" i="1" l="1"/>
  <c r="O1023" i="1"/>
  <c r="G1024" i="1" s="1"/>
  <c r="AA1023" i="1"/>
  <c r="U1023" i="1"/>
  <c r="V1024" i="1" s="1"/>
  <c r="R1023" i="1"/>
  <c r="S1024" i="1" s="1"/>
  <c r="T1024" i="1" s="1"/>
  <c r="J1024" i="1"/>
  <c r="K1024" i="1"/>
  <c r="M1024" i="1" s="1"/>
  <c r="AD1024" i="1" l="1"/>
  <c r="L1024" i="1"/>
  <c r="Q1024" i="1"/>
  <c r="X1023" i="1"/>
  <c r="Z1023" i="1" s="1"/>
  <c r="I1024" i="1"/>
  <c r="H1024" i="1"/>
  <c r="Y1024" i="1"/>
  <c r="AE1024" i="1" s="1"/>
  <c r="AH1024" i="1" s="1"/>
  <c r="AB1024" i="1" s="1"/>
  <c r="AC1024" i="1" s="1"/>
  <c r="P1024" i="1" l="1"/>
  <c r="W1025" i="1" s="1"/>
  <c r="AF1025" i="1" s="1"/>
  <c r="N1024" i="1"/>
  <c r="AG1025" i="1" l="1"/>
  <c r="K1025" i="1"/>
  <c r="M1025" i="1" s="1"/>
  <c r="J1025" i="1"/>
  <c r="O1024" i="1"/>
  <c r="G1025" i="1" s="1"/>
  <c r="AA1024" i="1"/>
  <c r="U1024" i="1"/>
  <c r="V1025" i="1" s="1"/>
  <c r="R1024" i="1"/>
  <c r="S1025" i="1" s="1"/>
  <c r="H1025" i="1" l="1"/>
  <c r="I1025" i="1"/>
  <c r="T1025" i="1"/>
  <c r="Y1025" i="1"/>
  <c r="AE1025" i="1" s="1"/>
  <c r="AH1025" i="1" s="1"/>
  <c r="AB1025" i="1" s="1"/>
  <c r="AC1025" i="1" s="1"/>
  <c r="X1024" i="1"/>
  <c r="Z1024" i="1" s="1"/>
  <c r="AD1025" i="1"/>
  <c r="L1025" i="1"/>
  <c r="Q1025" i="1"/>
  <c r="P1025" i="1" l="1"/>
  <c r="W1026" i="1" s="1"/>
  <c r="AF1026" i="1" s="1"/>
  <c r="N1025" i="1"/>
  <c r="AG1026" i="1" l="1"/>
  <c r="O1025" i="1"/>
  <c r="G1026" i="1" s="1"/>
  <c r="AA1025" i="1"/>
  <c r="U1025" i="1"/>
  <c r="V1026" i="1" s="1"/>
  <c r="R1025" i="1"/>
  <c r="S1026" i="1" s="1"/>
  <c r="J1026" i="1"/>
  <c r="K1026" i="1"/>
  <c r="M1026" i="1" s="1"/>
  <c r="AD1026" i="1" l="1"/>
  <c r="L1026" i="1"/>
  <c r="Q1026" i="1"/>
  <c r="X1025" i="1"/>
  <c r="Z1025" i="1" s="1"/>
  <c r="T1026" i="1"/>
  <c r="Y1026" i="1"/>
  <c r="AE1026" i="1" s="1"/>
  <c r="AH1026" i="1" s="1"/>
  <c r="AB1026" i="1" s="1"/>
  <c r="AC1026" i="1" s="1"/>
  <c r="H1026" i="1"/>
  <c r="I1026" i="1"/>
  <c r="P1026" i="1" l="1"/>
  <c r="W1027" i="1" s="1"/>
  <c r="AF1027" i="1" s="1"/>
  <c r="N1026" i="1"/>
  <c r="AG1027" i="1" l="1"/>
  <c r="O1026" i="1"/>
  <c r="G1027" i="1" s="1"/>
  <c r="AA1026" i="1"/>
  <c r="U1026" i="1"/>
  <c r="V1027" i="1" s="1"/>
  <c r="R1026" i="1"/>
  <c r="S1027" i="1" s="1"/>
  <c r="K1027" i="1"/>
  <c r="M1027" i="1" s="1"/>
  <c r="J1027" i="1"/>
  <c r="T1027" i="1" l="1"/>
  <c r="Y1027" i="1"/>
  <c r="AE1027" i="1" s="1"/>
  <c r="AH1027" i="1" s="1"/>
  <c r="AB1027" i="1" s="1"/>
  <c r="AC1027" i="1" s="1"/>
  <c r="X1026" i="1"/>
  <c r="Z1026" i="1" s="1"/>
  <c r="AD1027" i="1"/>
  <c r="Q1027" i="1"/>
  <c r="L1027" i="1"/>
  <c r="I1027" i="1"/>
  <c r="H1027" i="1"/>
  <c r="P1027" i="1" l="1"/>
  <c r="W1028" i="1" s="1"/>
  <c r="AF1028" i="1" s="1"/>
  <c r="N1027" i="1"/>
  <c r="AG1028" i="1" l="1"/>
  <c r="O1027" i="1"/>
  <c r="G1028" i="1" s="1"/>
  <c r="AA1027" i="1"/>
  <c r="U1027" i="1"/>
  <c r="V1028" i="1" s="1"/>
  <c r="R1027" i="1"/>
  <c r="S1028" i="1" s="1"/>
  <c r="K1028" i="1"/>
  <c r="M1028" i="1" s="1"/>
  <c r="J1028" i="1"/>
  <c r="H1028" i="1" l="1"/>
  <c r="I1028" i="1"/>
  <c r="X1027" i="1"/>
  <c r="Z1027" i="1" s="1"/>
  <c r="AD1028" i="1"/>
  <c r="L1028" i="1"/>
  <c r="Q1028" i="1"/>
  <c r="Y1028" i="1"/>
  <c r="AE1028" i="1" s="1"/>
  <c r="AH1028" i="1" s="1"/>
  <c r="AB1028" i="1" s="1"/>
  <c r="AC1028" i="1" s="1"/>
  <c r="T1028" i="1"/>
  <c r="P1028" i="1" l="1"/>
  <c r="W1029" i="1" s="1"/>
  <c r="AF1029" i="1" s="1"/>
  <c r="N1028" i="1"/>
  <c r="AG1029" i="1" l="1"/>
  <c r="O1028" i="1"/>
  <c r="G1029" i="1" s="1"/>
  <c r="AA1028" i="1"/>
  <c r="U1028" i="1"/>
  <c r="V1029" i="1" s="1"/>
  <c r="R1028" i="1"/>
  <c r="S1029" i="1" s="1"/>
  <c r="J1029" i="1"/>
  <c r="K1029" i="1"/>
  <c r="M1029" i="1" s="1"/>
  <c r="AD1029" i="1" l="1"/>
  <c r="Q1029" i="1"/>
  <c r="L1029" i="1"/>
  <c r="X1028" i="1"/>
  <c r="Z1028" i="1" s="1"/>
  <c r="I1029" i="1"/>
  <c r="H1029" i="1"/>
  <c r="Y1029" i="1"/>
  <c r="AE1029" i="1" s="1"/>
  <c r="AH1029" i="1" s="1"/>
  <c r="AB1029" i="1" s="1"/>
  <c r="AC1029" i="1" s="1"/>
  <c r="T1029" i="1"/>
  <c r="P1029" i="1" l="1"/>
  <c r="W1030" i="1" s="1"/>
  <c r="AF1030" i="1" s="1"/>
  <c r="N1029" i="1"/>
  <c r="AG1030" i="1" l="1"/>
  <c r="O1029" i="1"/>
  <c r="G1030" i="1" s="1"/>
  <c r="AA1029" i="1"/>
  <c r="U1029" i="1"/>
  <c r="V1030" i="1" s="1"/>
  <c r="R1029" i="1"/>
  <c r="S1030" i="1" s="1"/>
  <c r="K1030" i="1"/>
  <c r="M1030" i="1" s="1"/>
  <c r="J1030" i="1"/>
  <c r="X1029" i="1" l="1"/>
  <c r="Z1029" i="1" s="1"/>
  <c r="T1030" i="1"/>
  <c r="Y1030" i="1"/>
  <c r="AE1030" i="1" s="1"/>
  <c r="AH1030" i="1" s="1"/>
  <c r="AB1030" i="1" s="1"/>
  <c r="AC1030" i="1" s="1"/>
  <c r="H1030" i="1"/>
  <c r="I1030" i="1"/>
  <c r="AD1030" i="1"/>
  <c r="L1030" i="1"/>
  <c r="Q1030" i="1"/>
  <c r="P1030" i="1" l="1"/>
  <c r="W1031" i="1" s="1"/>
  <c r="AF1031" i="1" s="1"/>
  <c r="N1030" i="1"/>
  <c r="AG1031" i="1" l="1"/>
  <c r="K1031" i="1"/>
  <c r="M1031" i="1" s="1"/>
  <c r="J1031" i="1"/>
  <c r="AA1030" i="1"/>
  <c r="O1030" i="1"/>
  <c r="G1031" i="1" s="1"/>
  <c r="U1030" i="1"/>
  <c r="V1031" i="1" s="1"/>
  <c r="R1030" i="1"/>
  <c r="S1031" i="1" s="1"/>
  <c r="I1031" i="1" l="1"/>
  <c r="H1031" i="1"/>
  <c r="Y1031" i="1"/>
  <c r="AE1031" i="1" s="1"/>
  <c r="AH1031" i="1" s="1"/>
  <c r="AB1031" i="1" s="1"/>
  <c r="AC1031" i="1" s="1"/>
  <c r="T1031" i="1"/>
  <c r="X1030" i="1"/>
  <c r="Z1030" i="1" s="1"/>
  <c r="AD1031" i="1"/>
  <c r="L1031" i="1"/>
  <c r="Q1031" i="1"/>
  <c r="P1031" i="1" l="1"/>
  <c r="W1032" i="1" s="1"/>
  <c r="AF1032" i="1" s="1"/>
  <c r="N1031" i="1"/>
  <c r="AG1032" i="1" l="1"/>
  <c r="O1031" i="1"/>
  <c r="G1032" i="1" s="1"/>
  <c r="AA1031" i="1"/>
  <c r="U1031" i="1"/>
  <c r="V1032" i="1" s="1"/>
  <c r="R1031" i="1"/>
  <c r="S1032" i="1" s="1"/>
  <c r="J1032" i="1"/>
  <c r="K1032" i="1"/>
  <c r="M1032" i="1" s="1"/>
  <c r="H1032" i="1" l="1"/>
  <c r="I1032" i="1"/>
  <c r="Y1032" i="1"/>
  <c r="AE1032" i="1" s="1"/>
  <c r="AH1032" i="1" s="1"/>
  <c r="AB1032" i="1" s="1"/>
  <c r="AC1032" i="1" s="1"/>
  <c r="T1032" i="1"/>
  <c r="AD1032" i="1"/>
  <c r="Q1032" i="1"/>
  <c r="L1032" i="1"/>
  <c r="X1031" i="1"/>
  <c r="Z1031" i="1" s="1"/>
  <c r="P1032" i="1" l="1"/>
  <c r="W1033" i="1" s="1"/>
  <c r="AF1033" i="1" s="1"/>
  <c r="N1032" i="1"/>
  <c r="AG1033" i="1" l="1"/>
  <c r="K1033" i="1"/>
  <c r="M1033" i="1" s="1"/>
  <c r="J1033" i="1"/>
  <c r="O1032" i="1"/>
  <c r="G1033" i="1" s="1"/>
  <c r="AA1032" i="1"/>
  <c r="U1032" i="1"/>
  <c r="V1033" i="1" s="1"/>
  <c r="R1032" i="1"/>
  <c r="S1033" i="1" s="1"/>
  <c r="Y1033" i="1" l="1"/>
  <c r="AE1033" i="1" s="1"/>
  <c r="AH1033" i="1" s="1"/>
  <c r="AB1033" i="1" s="1"/>
  <c r="AC1033" i="1" s="1"/>
  <c r="T1033" i="1"/>
  <c r="H1033" i="1"/>
  <c r="I1033" i="1"/>
  <c r="X1032" i="1"/>
  <c r="Z1032" i="1" s="1"/>
  <c r="L1033" i="1"/>
  <c r="AD1033" i="1"/>
  <c r="Q1033" i="1"/>
  <c r="P1033" i="1" l="1"/>
  <c r="W1034" i="1" s="1"/>
  <c r="AF1034" i="1" s="1"/>
  <c r="N1033" i="1"/>
  <c r="AG1034" i="1" l="1"/>
  <c r="J1034" i="1"/>
  <c r="K1034" i="1"/>
  <c r="M1034" i="1" s="1"/>
  <c r="AA1033" i="1"/>
  <c r="O1033" i="1"/>
  <c r="G1034" i="1" s="1"/>
  <c r="U1033" i="1"/>
  <c r="V1034" i="1" s="1"/>
  <c r="R1033" i="1"/>
  <c r="S1034" i="1" s="1"/>
  <c r="X1033" i="1" l="1"/>
  <c r="Z1033" i="1" s="1"/>
  <c r="I1034" i="1"/>
  <c r="H1034" i="1"/>
  <c r="Y1034" i="1"/>
  <c r="AE1034" i="1" s="1"/>
  <c r="AH1034" i="1" s="1"/>
  <c r="AB1034" i="1" s="1"/>
  <c r="AC1034" i="1" s="1"/>
  <c r="T1034" i="1"/>
  <c r="AD1034" i="1"/>
  <c r="L1034" i="1"/>
  <c r="Q1034" i="1"/>
  <c r="P1034" i="1" l="1"/>
  <c r="W1035" i="1" s="1"/>
  <c r="AF1035" i="1" s="1"/>
  <c r="N1034" i="1"/>
  <c r="AG1035" i="1" l="1"/>
  <c r="O1034" i="1"/>
  <c r="G1035" i="1" s="1"/>
  <c r="AA1034" i="1"/>
  <c r="U1034" i="1"/>
  <c r="V1035" i="1" s="1"/>
  <c r="R1034" i="1"/>
  <c r="S1035" i="1" s="1"/>
  <c r="T1035" i="1" s="1"/>
  <c r="K1035" i="1"/>
  <c r="M1035" i="1" s="1"/>
  <c r="J1035" i="1"/>
  <c r="Y1035" i="1" l="1"/>
  <c r="AE1035" i="1" s="1"/>
  <c r="AH1035" i="1" s="1"/>
  <c r="AB1035" i="1" s="1"/>
  <c r="AC1035" i="1" s="1"/>
  <c r="AD1035" i="1"/>
  <c r="L1035" i="1"/>
  <c r="Q1035" i="1"/>
  <c r="I1035" i="1"/>
  <c r="H1035" i="1"/>
  <c r="X1034" i="1"/>
  <c r="Z1034" i="1" s="1"/>
  <c r="P1035" i="1" l="1"/>
  <c r="W1036" i="1" s="1"/>
  <c r="AF1036" i="1" s="1"/>
  <c r="N1035" i="1"/>
  <c r="AG1036" i="1" l="1"/>
  <c r="J1036" i="1"/>
  <c r="K1036" i="1"/>
  <c r="M1036" i="1" s="1"/>
  <c r="AA1035" i="1"/>
  <c r="O1035" i="1"/>
  <c r="G1036" i="1" s="1"/>
  <c r="U1035" i="1"/>
  <c r="V1036" i="1" s="1"/>
  <c r="R1035" i="1"/>
  <c r="S1036" i="1" s="1"/>
  <c r="X1035" i="1" l="1"/>
  <c r="Z1035" i="1" s="1"/>
  <c r="I1036" i="1"/>
  <c r="H1036" i="1"/>
  <c r="Y1036" i="1"/>
  <c r="AE1036" i="1" s="1"/>
  <c r="AH1036" i="1" s="1"/>
  <c r="AB1036" i="1" s="1"/>
  <c r="AC1036" i="1" s="1"/>
  <c r="T1036" i="1"/>
  <c r="AD1036" i="1"/>
  <c r="L1036" i="1"/>
  <c r="Q1036" i="1"/>
  <c r="P1036" i="1" l="1"/>
  <c r="W1037" i="1" s="1"/>
  <c r="AF1037" i="1" s="1"/>
  <c r="N1036" i="1"/>
  <c r="AG1037" i="1" l="1"/>
  <c r="AA1036" i="1"/>
  <c r="O1036" i="1"/>
  <c r="G1037" i="1" s="1"/>
  <c r="U1036" i="1"/>
  <c r="V1037" i="1" s="1"/>
  <c r="R1036" i="1"/>
  <c r="S1037" i="1" s="1"/>
  <c r="T1037" i="1" s="1"/>
  <c r="K1037" i="1"/>
  <c r="M1037" i="1" s="1"/>
  <c r="J1037" i="1"/>
  <c r="Y1037" i="1" l="1"/>
  <c r="AE1037" i="1" s="1"/>
  <c r="AH1037" i="1" s="1"/>
  <c r="AB1037" i="1" s="1"/>
  <c r="AC1037" i="1" s="1"/>
  <c r="H1037" i="1"/>
  <c r="I1037" i="1"/>
  <c r="X1036" i="1"/>
  <c r="Z1036" i="1" s="1"/>
  <c r="AD1037" i="1"/>
  <c r="Q1037" i="1"/>
  <c r="L1037" i="1"/>
  <c r="P1037" i="1" l="1"/>
  <c r="W1038" i="1" s="1"/>
  <c r="AF1038" i="1" s="1"/>
  <c r="N1037" i="1"/>
  <c r="AG1038" i="1" l="1"/>
  <c r="O1037" i="1"/>
  <c r="G1038" i="1" s="1"/>
  <c r="AA1037" i="1"/>
  <c r="U1037" i="1"/>
  <c r="V1038" i="1" s="1"/>
  <c r="R1037" i="1"/>
  <c r="S1038" i="1" s="1"/>
  <c r="T1038" i="1" s="1"/>
  <c r="K1038" i="1"/>
  <c r="M1038" i="1" s="1"/>
  <c r="J1038" i="1"/>
  <c r="Y1038" i="1" l="1"/>
  <c r="AE1038" i="1" s="1"/>
  <c r="AH1038" i="1" s="1"/>
  <c r="AB1038" i="1" s="1"/>
  <c r="AC1038" i="1" s="1"/>
  <c r="H1038" i="1"/>
  <c r="I1038" i="1"/>
  <c r="X1037" i="1"/>
  <c r="Z1037" i="1" s="1"/>
  <c r="AD1038" i="1"/>
  <c r="L1038" i="1"/>
  <c r="Q1038" i="1"/>
  <c r="P1038" i="1" l="1"/>
  <c r="W1039" i="1" s="1"/>
  <c r="AF1039" i="1" s="1"/>
  <c r="N1038" i="1"/>
  <c r="AG1039" i="1" l="1"/>
  <c r="AA1038" i="1"/>
  <c r="O1038" i="1"/>
  <c r="G1039" i="1" s="1"/>
  <c r="U1038" i="1"/>
  <c r="V1039" i="1" s="1"/>
  <c r="R1038" i="1"/>
  <c r="S1039" i="1" s="1"/>
  <c r="T1039" i="1" s="1"/>
  <c r="K1039" i="1"/>
  <c r="M1039" i="1" s="1"/>
  <c r="J1039" i="1"/>
  <c r="Y1039" i="1" l="1"/>
  <c r="AE1039" i="1" s="1"/>
  <c r="AH1039" i="1" s="1"/>
  <c r="AB1039" i="1" s="1"/>
  <c r="AC1039" i="1" s="1"/>
  <c r="X1038" i="1"/>
  <c r="Z1038" i="1" s="1"/>
  <c r="AD1039" i="1"/>
  <c r="L1039" i="1"/>
  <c r="Q1039" i="1"/>
  <c r="I1039" i="1"/>
  <c r="H1039" i="1"/>
  <c r="P1039" i="1" l="1"/>
  <c r="W1040" i="1" s="1"/>
  <c r="AF1040" i="1" s="1"/>
  <c r="N1039" i="1"/>
  <c r="AG1040" i="1" l="1"/>
  <c r="O1039" i="1"/>
  <c r="G1040" i="1" s="1"/>
  <c r="AA1039" i="1"/>
  <c r="U1039" i="1"/>
  <c r="V1040" i="1" s="1"/>
  <c r="R1039" i="1"/>
  <c r="S1040" i="1" s="1"/>
  <c r="J1040" i="1"/>
  <c r="K1040" i="1"/>
  <c r="M1040" i="1" s="1"/>
  <c r="X1039" i="1" l="1"/>
  <c r="Z1039" i="1" s="1"/>
  <c r="AD1040" i="1"/>
  <c r="L1040" i="1"/>
  <c r="Q1040" i="1"/>
  <c r="Y1040" i="1"/>
  <c r="AE1040" i="1" s="1"/>
  <c r="AH1040" i="1" s="1"/>
  <c r="AB1040" i="1" s="1"/>
  <c r="AC1040" i="1" s="1"/>
  <c r="T1040" i="1"/>
  <c r="I1040" i="1"/>
  <c r="H1040" i="1"/>
  <c r="P1040" i="1" l="1"/>
  <c r="W1041" i="1" s="1"/>
  <c r="AF1041" i="1" s="1"/>
  <c r="N1040" i="1"/>
  <c r="AG1041" i="1" l="1"/>
  <c r="O1040" i="1"/>
  <c r="G1041" i="1" s="1"/>
  <c r="AA1040" i="1"/>
  <c r="U1040" i="1"/>
  <c r="V1041" i="1" s="1"/>
  <c r="R1040" i="1"/>
  <c r="S1041" i="1" s="1"/>
  <c r="J1041" i="1"/>
  <c r="K1041" i="1"/>
  <c r="M1041" i="1" s="1"/>
  <c r="T1041" i="1" l="1"/>
  <c r="Y1041" i="1"/>
  <c r="AE1041" i="1" s="1"/>
  <c r="AH1041" i="1" s="1"/>
  <c r="AB1041" i="1" s="1"/>
  <c r="AC1041" i="1" s="1"/>
  <c r="I1041" i="1"/>
  <c r="H1041" i="1"/>
  <c r="AD1041" i="1"/>
  <c r="Q1041" i="1"/>
  <c r="L1041" i="1"/>
  <c r="X1040" i="1"/>
  <c r="Z1040" i="1" s="1"/>
  <c r="P1041" i="1" l="1"/>
  <c r="W1042" i="1" s="1"/>
  <c r="AF1042" i="1" s="1"/>
  <c r="N1041" i="1"/>
  <c r="AG1042" i="1" l="1"/>
  <c r="J1042" i="1"/>
  <c r="K1042" i="1"/>
  <c r="M1042" i="1" s="1"/>
  <c r="AA1041" i="1"/>
  <c r="O1041" i="1"/>
  <c r="G1042" i="1" s="1"/>
  <c r="U1041" i="1"/>
  <c r="V1042" i="1" s="1"/>
  <c r="R1041" i="1"/>
  <c r="S1042" i="1" s="1"/>
  <c r="I1042" i="1" l="1"/>
  <c r="H1042" i="1"/>
  <c r="T1042" i="1"/>
  <c r="Y1042" i="1"/>
  <c r="AE1042" i="1" s="1"/>
  <c r="AH1042" i="1" s="1"/>
  <c r="AB1042" i="1" s="1"/>
  <c r="AC1042" i="1" s="1"/>
  <c r="X1041" i="1"/>
  <c r="Z1041" i="1" s="1"/>
  <c r="AD1042" i="1"/>
  <c r="L1042" i="1"/>
  <c r="Q1042" i="1"/>
  <c r="P1042" i="1" l="1"/>
  <c r="W1043" i="1" s="1"/>
  <c r="AF1043" i="1" s="1"/>
  <c r="N1042" i="1"/>
  <c r="AG1043" i="1" l="1"/>
  <c r="AA1042" i="1"/>
  <c r="O1042" i="1"/>
  <c r="G1043" i="1" s="1"/>
  <c r="U1042" i="1"/>
  <c r="V1043" i="1" s="1"/>
  <c r="R1042" i="1"/>
  <c r="S1043" i="1" s="1"/>
  <c r="T1043" i="1" s="1"/>
  <c r="K1043" i="1"/>
  <c r="M1043" i="1" s="1"/>
  <c r="J1043" i="1"/>
  <c r="X1042" i="1" l="1"/>
  <c r="Z1042" i="1" s="1"/>
  <c r="AD1043" i="1"/>
  <c r="L1043" i="1"/>
  <c r="Q1043" i="1"/>
  <c r="I1043" i="1"/>
  <c r="H1043" i="1"/>
  <c r="Y1043" i="1"/>
  <c r="AE1043" i="1" s="1"/>
  <c r="AH1043" i="1" s="1"/>
  <c r="AB1043" i="1" s="1"/>
  <c r="AC1043" i="1" s="1"/>
  <c r="P1043" i="1" l="1"/>
  <c r="W1044" i="1" s="1"/>
  <c r="AF1044" i="1" s="1"/>
  <c r="N1043" i="1"/>
  <c r="AG1044" i="1" l="1"/>
  <c r="K1044" i="1"/>
  <c r="M1044" i="1" s="1"/>
  <c r="J1044" i="1"/>
  <c r="AA1043" i="1"/>
  <c r="O1043" i="1"/>
  <c r="G1044" i="1" s="1"/>
  <c r="U1043" i="1"/>
  <c r="V1044" i="1" s="1"/>
  <c r="R1043" i="1"/>
  <c r="S1044" i="1" s="1"/>
  <c r="X1043" i="1" l="1"/>
  <c r="Z1043" i="1" s="1"/>
  <c r="AD1044" i="1"/>
  <c r="L1044" i="1"/>
  <c r="Q1044" i="1"/>
  <c r="I1044" i="1"/>
  <c r="H1044" i="1"/>
  <c r="T1044" i="1"/>
  <c r="Y1044" i="1"/>
  <c r="AE1044" i="1" s="1"/>
  <c r="AH1044" i="1" s="1"/>
  <c r="AB1044" i="1" s="1"/>
  <c r="AC1044" i="1" s="1"/>
  <c r="P1044" i="1" l="1"/>
  <c r="W1045" i="1" s="1"/>
  <c r="AF1045" i="1" s="1"/>
  <c r="N1044" i="1"/>
  <c r="AG1045" i="1" l="1"/>
  <c r="K1045" i="1"/>
  <c r="M1045" i="1" s="1"/>
  <c r="J1045" i="1"/>
  <c r="O1044" i="1"/>
  <c r="G1045" i="1" s="1"/>
  <c r="AA1044" i="1"/>
  <c r="U1044" i="1"/>
  <c r="V1045" i="1" s="1"/>
  <c r="R1044" i="1"/>
  <c r="S1045" i="1" s="1"/>
  <c r="T1045" i="1" l="1"/>
  <c r="Y1045" i="1"/>
  <c r="AE1045" i="1" s="1"/>
  <c r="AH1045" i="1" s="1"/>
  <c r="AB1045" i="1" s="1"/>
  <c r="AC1045" i="1" s="1"/>
  <c r="I1045" i="1"/>
  <c r="H1045" i="1"/>
  <c r="X1044" i="1"/>
  <c r="Z1044" i="1" s="1"/>
  <c r="AD1045" i="1"/>
  <c r="L1045" i="1"/>
  <c r="Q1045" i="1"/>
  <c r="P1045" i="1" l="1"/>
  <c r="W1046" i="1" s="1"/>
  <c r="AF1046" i="1" s="1"/>
  <c r="N1045" i="1"/>
  <c r="AG1046" i="1" l="1"/>
  <c r="K1046" i="1"/>
  <c r="M1046" i="1" s="1"/>
  <c r="J1046" i="1"/>
  <c r="O1045" i="1"/>
  <c r="G1046" i="1" s="1"/>
  <c r="AA1045" i="1"/>
  <c r="U1045" i="1"/>
  <c r="V1046" i="1" s="1"/>
  <c r="R1045" i="1"/>
  <c r="S1046" i="1" s="1"/>
  <c r="H1046" i="1" l="1"/>
  <c r="I1046" i="1"/>
  <c r="T1046" i="1"/>
  <c r="Y1046" i="1"/>
  <c r="AE1046" i="1" s="1"/>
  <c r="AH1046" i="1" s="1"/>
  <c r="AB1046" i="1" s="1"/>
  <c r="AC1046" i="1" s="1"/>
  <c r="AD1046" i="1"/>
  <c r="Q1046" i="1"/>
  <c r="L1046" i="1"/>
  <c r="X1045" i="1"/>
  <c r="Z1045" i="1" s="1"/>
  <c r="P1046" i="1" l="1"/>
  <c r="W1047" i="1" s="1"/>
  <c r="AF1047" i="1" s="1"/>
  <c r="N1046" i="1"/>
  <c r="AG1047" i="1" l="1"/>
  <c r="O1046" i="1"/>
  <c r="G1047" i="1" s="1"/>
  <c r="AA1046" i="1"/>
  <c r="U1046" i="1"/>
  <c r="V1047" i="1" s="1"/>
  <c r="R1046" i="1"/>
  <c r="S1047" i="1" s="1"/>
  <c r="T1047" i="1" s="1"/>
  <c r="K1047" i="1"/>
  <c r="M1047" i="1" s="1"/>
  <c r="J1047" i="1"/>
  <c r="H1047" i="1" l="1"/>
  <c r="I1047" i="1"/>
  <c r="X1046" i="1"/>
  <c r="Z1046" i="1" s="1"/>
  <c r="AD1047" i="1"/>
  <c r="L1047" i="1"/>
  <c r="Q1047" i="1"/>
  <c r="Y1047" i="1"/>
  <c r="AE1047" i="1" s="1"/>
  <c r="AH1047" i="1" s="1"/>
  <c r="AB1047" i="1" s="1"/>
  <c r="AC1047" i="1" s="1"/>
  <c r="P1047" i="1" l="1"/>
  <c r="W1048" i="1" s="1"/>
  <c r="AF1048" i="1" s="1"/>
  <c r="N1047" i="1"/>
  <c r="AG1048" i="1" l="1"/>
  <c r="O1047" i="1"/>
  <c r="G1048" i="1" s="1"/>
  <c r="AA1047" i="1"/>
  <c r="U1047" i="1"/>
  <c r="V1048" i="1" s="1"/>
  <c r="R1047" i="1"/>
  <c r="S1048" i="1" s="1"/>
  <c r="T1048" i="1" s="1"/>
  <c r="J1048" i="1"/>
  <c r="K1048" i="1"/>
  <c r="M1048" i="1" s="1"/>
  <c r="I1048" i="1" l="1"/>
  <c r="H1048" i="1"/>
  <c r="Y1048" i="1"/>
  <c r="AE1048" i="1" s="1"/>
  <c r="AH1048" i="1" s="1"/>
  <c r="AB1048" i="1" s="1"/>
  <c r="AC1048" i="1" s="1"/>
  <c r="Q1048" i="1"/>
  <c r="AD1048" i="1"/>
  <c r="L1048" i="1"/>
  <c r="X1047" i="1"/>
  <c r="Z1047" i="1" s="1"/>
  <c r="P1048" i="1" l="1"/>
  <c r="W1049" i="1" s="1"/>
  <c r="AF1049" i="1" s="1"/>
  <c r="N1048" i="1"/>
  <c r="AG1049" i="1" l="1"/>
  <c r="AA1048" i="1"/>
  <c r="O1048" i="1"/>
  <c r="G1049" i="1" s="1"/>
  <c r="U1048" i="1"/>
  <c r="V1049" i="1" s="1"/>
  <c r="R1048" i="1"/>
  <c r="S1049" i="1" s="1"/>
  <c r="K1049" i="1"/>
  <c r="M1049" i="1" s="1"/>
  <c r="J1049" i="1"/>
  <c r="T1049" i="1" l="1"/>
  <c r="Y1049" i="1"/>
  <c r="AE1049" i="1" s="1"/>
  <c r="AH1049" i="1" s="1"/>
  <c r="AB1049" i="1" s="1"/>
  <c r="AC1049" i="1" s="1"/>
  <c r="AD1049" i="1"/>
  <c r="L1049" i="1"/>
  <c r="Q1049" i="1"/>
  <c r="H1049" i="1"/>
  <c r="I1049" i="1"/>
  <c r="X1048" i="1"/>
  <c r="Z1048" i="1" s="1"/>
  <c r="P1049" i="1" l="1"/>
  <c r="W1050" i="1" s="1"/>
  <c r="AF1050" i="1" s="1"/>
  <c r="N1049" i="1"/>
  <c r="AG1050" i="1" l="1"/>
  <c r="J1050" i="1"/>
  <c r="K1050" i="1"/>
  <c r="M1050" i="1" s="1"/>
  <c r="AA1049" i="1"/>
  <c r="O1049" i="1"/>
  <c r="G1050" i="1" s="1"/>
  <c r="U1049" i="1"/>
  <c r="V1050" i="1" s="1"/>
  <c r="R1049" i="1"/>
  <c r="S1050" i="1" s="1"/>
  <c r="T1050" i="1" s="1"/>
  <c r="Y1050" i="1" l="1"/>
  <c r="AE1050" i="1" s="1"/>
  <c r="AH1050" i="1" s="1"/>
  <c r="AB1050" i="1" s="1"/>
  <c r="AC1050" i="1" s="1"/>
  <c r="I1050" i="1"/>
  <c r="H1050" i="1"/>
  <c r="X1049" i="1"/>
  <c r="Z1049" i="1" s="1"/>
  <c r="AD1050" i="1"/>
  <c r="L1050" i="1"/>
  <c r="Q1050" i="1"/>
  <c r="P1050" i="1" l="1"/>
  <c r="W1051" i="1" s="1"/>
  <c r="AF1051" i="1" s="1"/>
  <c r="N1050" i="1"/>
  <c r="AG1051" i="1" l="1"/>
  <c r="K1051" i="1"/>
  <c r="M1051" i="1" s="1"/>
  <c r="J1051" i="1"/>
  <c r="AA1050" i="1"/>
  <c r="O1050" i="1"/>
  <c r="G1051" i="1" s="1"/>
  <c r="U1050" i="1"/>
  <c r="V1051" i="1" s="1"/>
  <c r="R1050" i="1"/>
  <c r="S1051" i="1" s="1"/>
  <c r="T1051" i="1" s="1"/>
  <c r="AD1051" i="1" l="1"/>
  <c r="L1051" i="1"/>
  <c r="Q1051" i="1"/>
  <c r="Y1051" i="1"/>
  <c r="AE1051" i="1" s="1"/>
  <c r="AH1051" i="1" s="1"/>
  <c r="AB1051" i="1" s="1"/>
  <c r="AC1051" i="1" s="1"/>
  <c r="X1050" i="1"/>
  <c r="Z1050" i="1" s="1"/>
  <c r="I1051" i="1"/>
  <c r="H1051" i="1"/>
  <c r="P1051" i="1" l="1"/>
  <c r="W1052" i="1" s="1"/>
  <c r="AF1052" i="1" s="1"/>
  <c r="N1051" i="1"/>
  <c r="AG1052" i="1" l="1"/>
  <c r="J1052" i="1"/>
  <c r="K1052" i="1"/>
  <c r="M1052" i="1" s="1"/>
  <c r="O1051" i="1"/>
  <c r="AA1051" i="1"/>
  <c r="U1051" i="1"/>
  <c r="V1052" i="1" s="1"/>
  <c r="R1051" i="1"/>
  <c r="S1052" i="1" s="1"/>
  <c r="G1052" i="1"/>
  <c r="T1052" i="1" l="1"/>
  <c r="Y1052" i="1"/>
  <c r="AE1052" i="1" s="1"/>
  <c r="AH1052" i="1" s="1"/>
  <c r="AB1052" i="1" s="1"/>
  <c r="AC1052" i="1" s="1"/>
  <c r="AD1052" i="1"/>
  <c r="Q1052" i="1"/>
  <c r="L1052" i="1"/>
  <c r="I1052" i="1"/>
  <c r="H1052" i="1"/>
  <c r="X1051" i="1"/>
  <c r="Z1051" i="1" s="1"/>
  <c r="P1052" i="1" l="1"/>
  <c r="W1053" i="1" s="1"/>
  <c r="AF1053" i="1" s="1"/>
  <c r="N1052" i="1"/>
  <c r="AG1053" i="1" l="1"/>
  <c r="O1052" i="1"/>
  <c r="G1053" i="1" s="1"/>
  <c r="AA1052" i="1"/>
  <c r="U1052" i="1"/>
  <c r="V1053" i="1" s="1"/>
  <c r="R1052" i="1"/>
  <c r="S1053" i="1" s="1"/>
  <c r="K1053" i="1"/>
  <c r="M1053" i="1" s="1"/>
  <c r="J1053" i="1"/>
  <c r="T1053" i="1" l="1"/>
  <c r="Y1053" i="1"/>
  <c r="AE1053" i="1" s="1"/>
  <c r="AH1053" i="1" s="1"/>
  <c r="AB1053" i="1" s="1"/>
  <c r="AC1053" i="1" s="1"/>
  <c r="AD1053" i="1"/>
  <c r="Q1053" i="1"/>
  <c r="L1053" i="1"/>
  <c r="I1053" i="1"/>
  <c r="H1053" i="1"/>
  <c r="X1052" i="1"/>
  <c r="Z1052" i="1" s="1"/>
  <c r="P1053" i="1" l="1"/>
  <c r="W1054" i="1" s="1"/>
  <c r="AF1054" i="1" s="1"/>
  <c r="N1053" i="1"/>
  <c r="AG1054" i="1" l="1"/>
  <c r="O1053" i="1"/>
  <c r="G1054" i="1" s="1"/>
  <c r="AA1053" i="1"/>
  <c r="U1053" i="1"/>
  <c r="V1054" i="1" s="1"/>
  <c r="R1053" i="1"/>
  <c r="S1054" i="1" s="1"/>
  <c r="J1054" i="1"/>
  <c r="K1054" i="1"/>
  <c r="M1054" i="1" s="1"/>
  <c r="H1054" i="1" l="1"/>
  <c r="I1054" i="1"/>
  <c r="X1053" i="1"/>
  <c r="Z1053" i="1" s="1"/>
  <c r="Y1054" i="1"/>
  <c r="AE1054" i="1" s="1"/>
  <c r="AH1054" i="1" s="1"/>
  <c r="AB1054" i="1" s="1"/>
  <c r="AC1054" i="1" s="1"/>
  <c r="T1054" i="1"/>
  <c r="AD1054" i="1"/>
  <c r="Q1054" i="1"/>
  <c r="L1054" i="1"/>
  <c r="P1054" i="1" l="1"/>
  <c r="W1055" i="1" s="1"/>
  <c r="AF1055" i="1" s="1"/>
  <c r="N1054" i="1"/>
  <c r="AG1055" i="1" l="1"/>
  <c r="K1055" i="1"/>
  <c r="M1055" i="1" s="1"/>
  <c r="J1055" i="1"/>
  <c r="O1054" i="1"/>
  <c r="G1055" i="1" s="1"/>
  <c r="AA1054" i="1"/>
  <c r="U1054" i="1"/>
  <c r="V1055" i="1" s="1"/>
  <c r="R1054" i="1"/>
  <c r="S1055" i="1" s="1"/>
  <c r="T1055" i="1" s="1"/>
  <c r="H1055" i="1" l="1"/>
  <c r="I1055" i="1"/>
  <c r="X1054" i="1"/>
  <c r="Z1054" i="1" s="1"/>
  <c r="AD1055" i="1"/>
  <c r="Q1055" i="1"/>
  <c r="L1055" i="1"/>
  <c r="Y1055" i="1"/>
  <c r="AE1055" i="1" s="1"/>
  <c r="AH1055" i="1" s="1"/>
  <c r="AB1055" i="1" s="1"/>
  <c r="AC1055" i="1" s="1"/>
  <c r="P1055" i="1" l="1"/>
  <c r="W1056" i="1" s="1"/>
  <c r="AF1056" i="1" s="1"/>
  <c r="N1055" i="1"/>
  <c r="AG1056" i="1" l="1"/>
  <c r="AA1055" i="1"/>
  <c r="O1055" i="1"/>
  <c r="G1056" i="1" s="1"/>
  <c r="U1055" i="1"/>
  <c r="V1056" i="1" s="1"/>
  <c r="R1055" i="1"/>
  <c r="S1056" i="1" s="1"/>
  <c r="J1056" i="1"/>
  <c r="K1056" i="1"/>
  <c r="M1056" i="1" s="1"/>
  <c r="H1056" i="1" l="1"/>
  <c r="I1056" i="1"/>
  <c r="X1055" i="1"/>
  <c r="Z1055" i="1" s="1"/>
  <c r="T1056" i="1"/>
  <c r="Y1056" i="1"/>
  <c r="AE1056" i="1" s="1"/>
  <c r="AH1056" i="1" s="1"/>
  <c r="AB1056" i="1" s="1"/>
  <c r="AC1056" i="1" s="1"/>
  <c r="L1056" i="1"/>
  <c r="AD1056" i="1"/>
  <c r="Q1056" i="1"/>
  <c r="P1056" i="1" l="1"/>
  <c r="W1057" i="1" s="1"/>
  <c r="AF1057" i="1" s="1"/>
  <c r="N1056" i="1"/>
  <c r="AG1057" i="1" l="1"/>
  <c r="J1057" i="1"/>
  <c r="K1057" i="1"/>
  <c r="M1057" i="1" s="1"/>
  <c r="AA1056" i="1"/>
  <c r="O1056" i="1"/>
  <c r="G1057" i="1" s="1"/>
  <c r="U1056" i="1"/>
  <c r="V1057" i="1" s="1"/>
  <c r="R1056" i="1"/>
  <c r="S1057" i="1" s="1"/>
  <c r="I1057" i="1" l="1"/>
  <c r="H1057" i="1"/>
  <c r="Y1057" i="1"/>
  <c r="AE1057" i="1" s="1"/>
  <c r="AH1057" i="1" s="1"/>
  <c r="AB1057" i="1" s="1"/>
  <c r="AC1057" i="1" s="1"/>
  <c r="T1057" i="1"/>
  <c r="Q1057" i="1"/>
  <c r="L1057" i="1"/>
  <c r="AD1057" i="1"/>
  <c r="X1056" i="1"/>
  <c r="Z1056" i="1" s="1"/>
  <c r="P1057" i="1" l="1"/>
  <c r="W1058" i="1" s="1"/>
  <c r="AF1058" i="1" s="1"/>
  <c r="N1057" i="1"/>
  <c r="AG1058" i="1" l="1"/>
  <c r="AA1057" i="1"/>
  <c r="O1057" i="1"/>
  <c r="G1058" i="1" s="1"/>
  <c r="U1057" i="1"/>
  <c r="V1058" i="1" s="1"/>
  <c r="R1057" i="1"/>
  <c r="S1058" i="1" s="1"/>
  <c r="K1058" i="1"/>
  <c r="M1058" i="1" s="1"/>
  <c r="J1058" i="1"/>
  <c r="X1057" i="1" l="1"/>
  <c r="Z1057" i="1" s="1"/>
  <c r="L1058" i="1"/>
  <c r="Q1058" i="1"/>
  <c r="AD1058" i="1"/>
  <c r="H1058" i="1"/>
  <c r="I1058" i="1"/>
  <c r="T1058" i="1"/>
  <c r="Y1058" i="1"/>
  <c r="AE1058" i="1" s="1"/>
  <c r="AH1058" i="1" s="1"/>
  <c r="AB1058" i="1" s="1"/>
  <c r="AC1058" i="1" s="1"/>
  <c r="P1058" i="1" l="1"/>
  <c r="W1059" i="1" s="1"/>
  <c r="AF1059" i="1" s="1"/>
  <c r="N1058" i="1"/>
  <c r="AG1059" i="1" l="1"/>
  <c r="O1058" i="1"/>
  <c r="G1059" i="1" s="1"/>
  <c r="AA1058" i="1"/>
  <c r="U1058" i="1"/>
  <c r="V1059" i="1" s="1"/>
  <c r="R1058" i="1"/>
  <c r="S1059" i="1" s="1"/>
  <c r="J1059" i="1"/>
  <c r="K1059" i="1"/>
  <c r="M1059" i="1" s="1"/>
  <c r="I1059" i="1" l="1"/>
  <c r="H1059" i="1"/>
  <c r="X1058" i="1"/>
  <c r="Z1058" i="1" s="1"/>
  <c r="Y1059" i="1"/>
  <c r="AE1059" i="1" s="1"/>
  <c r="AH1059" i="1" s="1"/>
  <c r="AB1059" i="1" s="1"/>
  <c r="AC1059" i="1" s="1"/>
  <c r="T1059" i="1"/>
  <c r="AD1059" i="1"/>
  <c r="L1059" i="1"/>
  <c r="Q1059" i="1"/>
  <c r="P1059" i="1" l="1"/>
  <c r="W1060" i="1" s="1"/>
  <c r="AF1060" i="1" s="1"/>
  <c r="N1059" i="1"/>
  <c r="AG1060" i="1" l="1"/>
  <c r="O1059" i="1"/>
  <c r="G1060" i="1" s="1"/>
  <c r="AA1059" i="1"/>
  <c r="U1059" i="1"/>
  <c r="V1060" i="1" s="1"/>
  <c r="R1059" i="1"/>
  <c r="S1060" i="1" s="1"/>
  <c r="J1060" i="1"/>
  <c r="K1060" i="1"/>
  <c r="M1060" i="1" s="1"/>
  <c r="AD1060" i="1" l="1"/>
  <c r="L1060" i="1"/>
  <c r="Q1060" i="1"/>
  <c r="X1059" i="1"/>
  <c r="Z1059" i="1" s="1"/>
  <c r="T1060" i="1"/>
  <c r="Y1060" i="1"/>
  <c r="AE1060" i="1" s="1"/>
  <c r="AH1060" i="1" s="1"/>
  <c r="AB1060" i="1" s="1"/>
  <c r="AC1060" i="1" s="1"/>
  <c r="H1060" i="1"/>
  <c r="I1060" i="1"/>
  <c r="P1060" i="1" l="1"/>
  <c r="W1061" i="1" s="1"/>
  <c r="AF1061" i="1" s="1"/>
  <c r="N1060" i="1"/>
  <c r="AG1061" i="1" l="1"/>
  <c r="J1061" i="1"/>
  <c r="K1061" i="1"/>
  <c r="M1061" i="1" s="1"/>
  <c r="AA1060" i="1"/>
  <c r="O1060" i="1"/>
  <c r="G1061" i="1" s="1"/>
  <c r="U1060" i="1"/>
  <c r="V1061" i="1" s="1"/>
  <c r="R1060" i="1"/>
  <c r="S1061" i="1" s="1"/>
  <c r="T1061" i="1" s="1"/>
  <c r="H1061" i="1" l="1"/>
  <c r="I1061" i="1"/>
  <c r="Y1061" i="1"/>
  <c r="AE1061" i="1" s="1"/>
  <c r="AH1061" i="1" s="1"/>
  <c r="AB1061" i="1" s="1"/>
  <c r="AC1061" i="1" s="1"/>
  <c r="X1060" i="1"/>
  <c r="Z1060" i="1" s="1"/>
  <c r="AD1061" i="1"/>
  <c r="Q1061" i="1"/>
  <c r="L1061" i="1"/>
  <c r="P1061" i="1" l="1"/>
  <c r="W1062" i="1" s="1"/>
  <c r="AF1062" i="1" s="1"/>
  <c r="N1061" i="1"/>
  <c r="AG1062" i="1" l="1"/>
  <c r="J1062" i="1"/>
  <c r="K1062" i="1"/>
  <c r="M1062" i="1" s="1"/>
  <c r="O1061" i="1"/>
  <c r="G1062" i="1" s="1"/>
  <c r="AA1061" i="1"/>
  <c r="U1061" i="1"/>
  <c r="V1062" i="1" s="1"/>
  <c r="R1061" i="1"/>
  <c r="S1062" i="1" s="1"/>
  <c r="Y1062" i="1" l="1"/>
  <c r="AE1062" i="1" s="1"/>
  <c r="AH1062" i="1" s="1"/>
  <c r="AB1062" i="1" s="1"/>
  <c r="AC1062" i="1" s="1"/>
  <c r="T1062" i="1"/>
  <c r="X1061" i="1"/>
  <c r="Z1061" i="1" s="1"/>
  <c r="AD1062" i="1"/>
  <c r="Q1062" i="1"/>
  <c r="L1062" i="1"/>
  <c r="I1062" i="1"/>
  <c r="H1062" i="1"/>
  <c r="P1062" i="1" l="1"/>
  <c r="W1063" i="1" s="1"/>
  <c r="AF1063" i="1" s="1"/>
  <c r="N1062" i="1"/>
  <c r="AG1063" i="1" l="1"/>
  <c r="K1063" i="1"/>
  <c r="M1063" i="1" s="1"/>
  <c r="J1063" i="1"/>
  <c r="O1062" i="1"/>
  <c r="G1063" i="1" s="1"/>
  <c r="AA1062" i="1"/>
  <c r="U1062" i="1"/>
  <c r="V1063" i="1" s="1"/>
  <c r="R1062" i="1"/>
  <c r="S1063" i="1" s="1"/>
  <c r="H1063" i="1" l="1"/>
  <c r="I1063" i="1"/>
  <c r="AD1063" i="1"/>
  <c r="L1063" i="1"/>
  <c r="Q1063" i="1"/>
  <c r="X1062" i="1"/>
  <c r="Z1062" i="1" s="1"/>
  <c r="Y1063" i="1"/>
  <c r="AE1063" i="1" s="1"/>
  <c r="AH1063" i="1" s="1"/>
  <c r="AB1063" i="1" s="1"/>
  <c r="AC1063" i="1" s="1"/>
  <c r="T1063" i="1"/>
  <c r="P1063" i="1" l="1"/>
  <c r="W1064" i="1" s="1"/>
  <c r="AF1064" i="1" s="1"/>
  <c r="N1063" i="1"/>
  <c r="AG1064" i="1" l="1"/>
  <c r="O1063" i="1"/>
  <c r="G1064" i="1" s="1"/>
  <c r="AA1063" i="1"/>
  <c r="U1063" i="1"/>
  <c r="V1064" i="1" s="1"/>
  <c r="R1063" i="1"/>
  <c r="S1064" i="1" s="1"/>
  <c r="T1064" i="1" s="1"/>
  <c r="K1064" i="1"/>
  <c r="M1064" i="1" s="1"/>
  <c r="J1064" i="1"/>
  <c r="Y1064" i="1" l="1"/>
  <c r="AE1064" i="1" s="1"/>
  <c r="AH1064" i="1" s="1"/>
  <c r="AB1064" i="1" s="1"/>
  <c r="AC1064" i="1" s="1"/>
  <c r="I1064" i="1"/>
  <c r="H1064" i="1"/>
  <c r="X1063" i="1"/>
  <c r="Z1063" i="1" s="1"/>
  <c r="Q1064" i="1"/>
  <c r="AD1064" i="1"/>
  <c r="L1064" i="1"/>
  <c r="P1064" i="1" l="1"/>
  <c r="W1065" i="1" s="1"/>
  <c r="AF1065" i="1" s="1"/>
  <c r="N1064" i="1"/>
  <c r="AG1065" i="1" l="1"/>
  <c r="O1064" i="1"/>
  <c r="G1065" i="1" s="1"/>
  <c r="AA1064" i="1"/>
  <c r="U1064" i="1"/>
  <c r="V1065" i="1" s="1"/>
  <c r="R1064" i="1"/>
  <c r="S1065" i="1" s="1"/>
  <c r="T1065" i="1" s="1"/>
  <c r="K1065" i="1"/>
  <c r="M1065" i="1" s="1"/>
  <c r="J1065" i="1"/>
  <c r="I1065" i="1" l="1"/>
  <c r="H1065" i="1"/>
  <c r="Y1065" i="1"/>
  <c r="AE1065" i="1" s="1"/>
  <c r="AH1065" i="1" s="1"/>
  <c r="AB1065" i="1" s="1"/>
  <c r="AC1065" i="1" s="1"/>
  <c r="X1064" i="1"/>
  <c r="Z1064" i="1" s="1"/>
  <c r="AD1065" i="1"/>
  <c r="Q1065" i="1"/>
  <c r="L1065" i="1"/>
  <c r="P1065" i="1" l="1"/>
  <c r="W1066" i="1" s="1"/>
  <c r="AF1066" i="1" s="1"/>
  <c r="N1065" i="1"/>
  <c r="AG1066" i="1" l="1"/>
  <c r="J1066" i="1"/>
  <c r="K1066" i="1"/>
  <c r="M1066" i="1" s="1"/>
  <c r="AA1065" i="1"/>
  <c r="O1065" i="1"/>
  <c r="G1066" i="1" s="1"/>
  <c r="U1065" i="1"/>
  <c r="V1066" i="1" s="1"/>
  <c r="R1065" i="1"/>
  <c r="S1066" i="1" s="1"/>
  <c r="T1066" i="1" l="1"/>
  <c r="Y1066" i="1"/>
  <c r="AE1066" i="1" s="1"/>
  <c r="AH1066" i="1" s="1"/>
  <c r="AB1066" i="1" s="1"/>
  <c r="AC1066" i="1" s="1"/>
  <c r="X1065" i="1"/>
  <c r="Z1065" i="1" s="1"/>
  <c r="H1066" i="1"/>
  <c r="I1066" i="1"/>
  <c r="Q1066" i="1"/>
  <c r="L1066" i="1"/>
  <c r="AD1066" i="1"/>
  <c r="P1066" i="1" l="1"/>
  <c r="W1067" i="1" s="1"/>
  <c r="AF1067" i="1" s="1"/>
  <c r="N1066" i="1"/>
  <c r="AG1067" i="1" l="1"/>
  <c r="AA1066" i="1"/>
  <c r="O1066" i="1"/>
  <c r="G1067" i="1" s="1"/>
  <c r="U1066" i="1"/>
  <c r="V1067" i="1" s="1"/>
  <c r="R1066" i="1"/>
  <c r="S1067" i="1" s="1"/>
  <c r="K1067" i="1"/>
  <c r="M1067" i="1" s="1"/>
  <c r="J1067" i="1"/>
  <c r="AD1067" i="1" l="1"/>
  <c r="Q1067" i="1"/>
  <c r="L1067" i="1"/>
  <c r="I1067" i="1"/>
  <c r="H1067" i="1"/>
  <c r="X1066" i="1"/>
  <c r="Z1066" i="1" s="1"/>
  <c r="T1067" i="1"/>
  <c r="Y1067" i="1"/>
  <c r="AE1067" i="1" s="1"/>
  <c r="AH1067" i="1" s="1"/>
  <c r="AB1067" i="1" s="1"/>
  <c r="AC1067" i="1" s="1"/>
  <c r="P1067" i="1" l="1"/>
  <c r="W1068" i="1" s="1"/>
  <c r="AF1068" i="1" s="1"/>
  <c r="N1067" i="1"/>
  <c r="AG1068" i="1" l="1"/>
  <c r="O1067" i="1"/>
  <c r="G1068" i="1" s="1"/>
  <c r="AA1067" i="1"/>
  <c r="U1067" i="1"/>
  <c r="V1068" i="1" s="1"/>
  <c r="R1067" i="1"/>
  <c r="S1068" i="1" s="1"/>
  <c r="T1068" i="1" s="1"/>
  <c r="J1068" i="1"/>
  <c r="K1068" i="1"/>
  <c r="M1068" i="1" s="1"/>
  <c r="AD1068" i="1" l="1"/>
  <c r="Q1068" i="1"/>
  <c r="L1068" i="1"/>
  <c r="X1067" i="1"/>
  <c r="Z1067" i="1" s="1"/>
  <c r="H1068" i="1"/>
  <c r="I1068" i="1"/>
  <c r="Y1068" i="1"/>
  <c r="AE1068" i="1" s="1"/>
  <c r="AH1068" i="1" s="1"/>
  <c r="AB1068" i="1" s="1"/>
  <c r="AC1068" i="1" s="1"/>
  <c r="P1068" i="1" l="1"/>
  <c r="W1069" i="1" s="1"/>
  <c r="AF1069" i="1" s="1"/>
  <c r="N1068" i="1"/>
  <c r="AG1069" i="1" l="1"/>
  <c r="AA1068" i="1"/>
  <c r="O1068" i="1"/>
  <c r="U1068" i="1"/>
  <c r="V1069" i="1" s="1"/>
  <c r="R1068" i="1"/>
  <c r="S1069" i="1" s="1"/>
  <c r="T1069" i="1" s="1"/>
  <c r="K1069" i="1"/>
  <c r="M1069" i="1" s="1"/>
  <c r="J1069" i="1"/>
  <c r="G1069" i="1"/>
  <c r="Y1069" i="1" l="1"/>
  <c r="AE1069" i="1" s="1"/>
  <c r="AH1069" i="1" s="1"/>
  <c r="AB1069" i="1" s="1"/>
  <c r="AC1069" i="1" s="1"/>
  <c r="I1069" i="1"/>
  <c r="H1069" i="1"/>
  <c r="AD1069" i="1"/>
  <c r="Q1069" i="1"/>
  <c r="L1069" i="1"/>
  <c r="X1068" i="1"/>
  <c r="Z1068" i="1" s="1"/>
  <c r="P1069" i="1" l="1"/>
  <c r="W1070" i="1" s="1"/>
  <c r="AF1070" i="1" s="1"/>
  <c r="N1069" i="1"/>
  <c r="AG1070" i="1" l="1"/>
  <c r="AA1069" i="1"/>
  <c r="O1069" i="1"/>
  <c r="G1070" i="1" s="1"/>
  <c r="U1069" i="1"/>
  <c r="V1070" i="1" s="1"/>
  <c r="R1069" i="1"/>
  <c r="S1070" i="1" s="1"/>
  <c r="J1070" i="1"/>
  <c r="K1070" i="1"/>
  <c r="M1070" i="1" s="1"/>
  <c r="T1070" i="1" l="1"/>
  <c r="Y1070" i="1"/>
  <c r="AE1070" i="1" s="1"/>
  <c r="AH1070" i="1" s="1"/>
  <c r="AB1070" i="1" s="1"/>
  <c r="AC1070" i="1" s="1"/>
  <c r="AD1070" i="1"/>
  <c r="L1070" i="1"/>
  <c r="Q1070" i="1"/>
  <c r="X1069" i="1"/>
  <c r="Z1069" i="1" s="1"/>
  <c r="I1070" i="1"/>
  <c r="H1070" i="1"/>
  <c r="P1070" i="1" l="1"/>
  <c r="W1071" i="1" s="1"/>
  <c r="AF1071" i="1" s="1"/>
  <c r="N1070" i="1"/>
  <c r="AG1071" i="1" l="1"/>
  <c r="J1071" i="1"/>
  <c r="K1071" i="1"/>
  <c r="M1071" i="1" s="1"/>
  <c r="O1070" i="1"/>
  <c r="G1071" i="1" s="1"/>
  <c r="AA1070" i="1"/>
  <c r="U1070" i="1"/>
  <c r="V1071" i="1" s="1"/>
  <c r="R1070" i="1"/>
  <c r="S1071" i="1" s="1"/>
  <c r="X1070" i="1" l="1"/>
  <c r="Z1070" i="1" s="1"/>
  <c r="T1071" i="1"/>
  <c r="Y1071" i="1"/>
  <c r="AE1071" i="1" s="1"/>
  <c r="AH1071" i="1" s="1"/>
  <c r="AB1071" i="1" s="1"/>
  <c r="AC1071" i="1" s="1"/>
  <c r="AD1071" i="1"/>
  <c r="L1071" i="1"/>
  <c r="Q1071" i="1"/>
  <c r="I1071" i="1"/>
  <c r="H1071" i="1"/>
  <c r="P1071" i="1" l="1"/>
  <c r="W1072" i="1" s="1"/>
  <c r="AF1072" i="1" s="1"/>
  <c r="N1071" i="1"/>
  <c r="AG1072" i="1" l="1"/>
  <c r="O1071" i="1"/>
  <c r="G1072" i="1" s="1"/>
  <c r="AA1071" i="1"/>
  <c r="U1071" i="1"/>
  <c r="V1072" i="1" s="1"/>
  <c r="R1071" i="1"/>
  <c r="S1072" i="1" s="1"/>
  <c r="K1072" i="1"/>
  <c r="M1072" i="1" s="1"/>
  <c r="J1072" i="1"/>
  <c r="H1072" i="1" l="1"/>
  <c r="I1072" i="1"/>
  <c r="X1071" i="1"/>
  <c r="Z1071" i="1" s="1"/>
  <c r="L1072" i="1"/>
  <c r="AD1072" i="1"/>
  <c r="Q1072" i="1"/>
  <c r="Y1072" i="1"/>
  <c r="AE1072" i="1" s="1"/>
  <c r="AH1072" i="1" s="1"/>
  <c r="AB1072" i="1" s="1"/>
  <c r="AC1072" i="1" s="1"/>
  <c r="T1072" i="1"/>
  <c r="P1072" i="1" l="1"/>
  <c r="W1073" i="1" s="1"/>
  <c r="AF1073" i="1" s="1"/>
  <c r="N1072" i="1"/>
  <c r="AG1073" i="1" l="1"/>
  <c r="AA1072" i="1"/>
  <c r="O1072" i="1"/>
  <c r="G1073" i="1" s="1"/>
  <c r="U1072" i="1"/>
  <c r="V1073" i="1" s="1"/>
  <c r="R1072" i="1"/>
  <c r="S1073" i="1" s="1"/>
  <c r="J1073" i="1"/>
  <c r="K1073" i="1"/>
  <c r="M1073" i="1" s="1"/>
  <c r="Y1073" i="1" l="1"/>
  <c r="AE1073" i="1" s="1"/>
  <c r="AH1073" i="1" s="1"/>
  <c r="AB1073" i="1" s="1"/>
  <c r="AC1073" i="1" s="1"/>
  <c r="T1073" i="1"/>
  <c r="H1073" i="1"/>
  <c r="I1073" i="1"/>
  <c r="AD1073" i="1"/>
  <c r="L1073" i="1"/>
  <c r="Q1073" i="1"/>
  <c r="X1072" i="1"/>
  <c r="Z1072" i="1" s="1"/>
  <c r="P1073" i="1" l="1"/>
  <c r="W1074" i="1" s="1"/>
  <c r="AF1074" i="1" s="1"/>
  <c r="N1073" i="1"/>
  <c r="AG1074" i="1" l="1"/>
  <c r="J1074" i="1"/>
  <c r="K1074" i="1"/>
  <c r="M1074" i="1" s="1"/>
  <c r="AA1073" i="1"/>
  <c r="O1073" i="1"/>
  <c r="G1074" i="1" s="1"/>
  <c r="U1073" i="1"/>
  <c r="V1074" i="1" s="1"/>
  <c r="R1073" i="1"/>
  <c r="S1074" i="1" s="1"/>
  <c r="X1073" i="1" l="1"/>
  <c r="Z1073" i="1" s="1"/>
  <c r="I1074" i="1"/>
  <c r="H1074" i="1"/>
  <c r="Y1074" i="1"/>
  <c r="AE1074" i="1" s="1"/>
  <c r="AH1074" i="1" s="1"/>
  <c r="AB1074" i="1" s="1"/>
  <c r="AC1074" i="1" s="1"/>
  <c r="T1074" i="1"/>
  <c r="L1074" i="1"/>
  <c r="AD1074" i="1"/>
  <c r="Q1074" i="1"/>
  <c r="P1074" i="1" l="1"/>
  <c r="W1075" i="1" s="1"/>
  <c r="AF1075" i="1" s="1"/>
  <c r="N1074" i="1"/>
  <c r="AG1075" i="1" l="1"/>
  <c r="AA1074" i="1"/>
  <c r="O1074" i="1"/>
  <c r="G1075" i="1" s="1"/>
  <c r="U1074" i="1"/>
  <c r="V1075" i="1" s="1"/>
  <c r="R1074" i="1"/>
  <c r="S1075" i="1" s="1"/>
  <c r="J1075" i="1"/>
  <c r="K1075" i="1"/>
  <c r="M1075" i="1" s="1"/>
  <c r="X1074" i="1" l="1"/>
  <c r="Z1074" i="1" s="1"/>
  <c r="H1075" i="1"/>
  <c r="I1075" i="1"/>
  <c r="AD1075" i="1"/>
  <c r="Q1075" i="1"/>
  <c r="L1075" i="1"/>
  <c r="Y1075" i="1"/>
  <c r="AE1075" i="1" s="1"/>
  <c r="AH1075" i="1" s="1"/>
  <c r="AB1075" i="1" s="1"/>
  <c r="AC1075" i="1" s="1"/>
  <c r="T1075" i="1"/>
  <c r="P1075" i="1" l="1"/>
  <c r="W1076" i="1" s="1"/>
  <c r="AF1076" i="1" s="1"/>
  <c r="N1075" i="1"/>
  <c r="AG1076" i="1" l="1"/>
  <c r="O1075" i="1"/>
  <c r="G1076" i="1" s="1"/>
  <c r="AA1075" i="1"/>
  <c r="U1075" i="1"/>
  <c r="V1076" i="1" s="1"/>
  <c r="R1075" i="1"/>
  <c r="S1076" i="1" s="1"/>
  <c r="T1076" i="1" s="1"/>
  <c r="J1076" i="1"/>
  <c r="K1076" i="1"/>
  <c r="M1076" i="1" s="1"/>
  <c r="Y1076" i="1" l="1"/>
  <c r="AE1076" i="1" s="1"/>
  <c r="AH1076" i="1" s="1"/>
  <c r="AB1076" i="1" s="1"/>
  <c r="AC1076" i="1" s="1"/>
  <c r="AD1076" i="1"/>
  <c r="Q1076" i="1"/>
  <c r="L1076" i="1"/>
  <c r="X1075" i="1"/>
  <c r="Z1075" i="1" s="1"/>
  <c r="I1076" i="1"/>
  <c r="H1076" i="1"/>
  <c r="P1076" i="1" l="1"/>
  <c r="W1077" i="1" s="1"/>
  <c r="AF1077" i="1" s="1"/>
  <c r="N1076" i="1"/>
  <c r="AG1077" i="1" l="1"/>
  <c r="J1077" i="1"/>
  <c r="K1077" i="1"/>
  <c r="M1077" i="1" s="1"/>
  <c r="AA1076" i="1"/>
  <c r="O1076" i="1"/>
  <c r="G1077" i="1" s="1"/>
  <c r="U1076" i="1"/>
  <c r="V1077" i="1" s="1"/>
  <c r="R1076" i="1"/>
  <c r="S1077" i="1" s="1"/>
  <c r="Y1077" i="1" l="1"/>
  <c r="AE1077" i="1" s="1"/>
  <c r="AH1077" i="1" s="1"/>
  <c r="AB1077" i="1" s="1"/>
  <c r="AC1077" i="1" s="1"/>
  <c r="T1077" i="1"/>
  <c r="AD1077" i="1"/>
  <c r="L1077" i="1"/>
  <c r="Q1077" i="1"/>
  <c r="H1077" i="1"/>
  <c r="I1077" i="1"/>
  <c r="X1076" i="1"/>
  <c r="Z1076" i="1" s="1"/>
  <c r="P1077" i="1" l="1"/>
  <c r="W1078" i="1" s="1"/>
  <c r="AF1078" i="1" s="1"/>
  <c r="N1077" i="1"/>
  <c r="AG1078" i="1" l="1"/>
  <c r="O1077" i="1"/>
  <c r="G1078" i="1" s="1"/>
  <c r="AA1077" i="1"/>
  <c r="U1077" i="1"/>
  <c r="V1078" i="1" s="1"/>
  <c r="R1077" i="1"/>
  <c r="S1078" i="1" s="1"/>
  <c r="T1078" i="1" s="1"/>
  <c r="J1078" i="1"/>
  <c r="K1078" i="1"/>
  <c r="M1078" i="1" s="1"/>
  <c r="I1078" i="1" l="1"/>
  <c r="H1078" i="1"/>
  <c r="Y1078" i="1"/>
  <c r="AE1078" i="1" s="1"/>
  <c r="AH1078" i="1" s="1"/>
  <c r="AB1078" i="1" s="1"/>
  <c r="AC1078" i="1" s="1"/>
  <c r="AD1078" i="1"/>
  <c r="L1078" i="1"/>
  <c r="Q1078" i="1"/>
  <c r="X1077" i="1"/>
  <c r="Z1077" i="1" s="1"/>
  <c r="P1078" i="1" l="1"/>
  <c r="W1079" i="1" s="1"/>
  <c r="AF1079" i="1" s="1"/>
  <c r="N1078" i="1"/>
  <c r="AG1079" i="1" l="1"/>
  <c r="K1079" i="1"/>
  <c r="M1079" i="1" s="1"/>
  <c r="J1079" i="1"/>
  <c r="O1078" i="1"/>
  <c r="G1079" i="1" s="1"/>
  <c r="AA1078" i="1"/>
  <c r="U1078" i="1"/>
  <c r="V1079" i="1" s="1"/>
  <c r="R1078" i="1"/>
  <c r="S1079" i="1" s="1"/>
  <c r="I1079" i="1" l="1"/>
  <c r="H1079" i="1"/>
  <c r="T1079" i="1"/>
  <c r="Y1079" i="1"/>
  <c r="AE1079" i="1" s="1"/>
  <c r="AH1079" i="1" s="1"/>
  <c r="AB1079" i="1" s="1"/>
  <c r="AC1079" i="1" s="1"/>
  <c r="AD1079" i="1"/>
  <c r="L1079" i="1"/>
  <c r="Q1079" i="1"/>
  <c r="X1078" i="1"/>
  <c r="Z1078" i="1" s="1"/>
  <c r="P1079" i="1" l="1"/>
  <c r="W1080" i="1" s="1"/>
  <c r="AF1080" i="1" s="1"/>
  <c r="N1079" i="1"/>
  <c r="AG1080" i="1" l="1"/>
  <c r="AA1079" i="1"/>
  <c r="O1079" i="1"/>
  <c r="G1080" i="1" s="1"/>
  <c r="U1079" i="1"/>
  <c r="V1080" i="1" s="1"/>
  <c r="R1079" i="1"/>
  <c r="S1080" i="1" s="1"/>
  <c r="T1080" i="1" s="1"/>
  <c r="J1080" i="1"/>
  <c r="K1080" i="1"/>
  <c r="M1080" i="1" s="1"/>
  <c r="Y1080" i="1" l="1"/>
  <c r="AE1080" i="1" s="1"/>
  <c r="AH1080" i="1" s="1"/>
  <c r="AB1080" i="1" s="1"/>
  <c r="AC1080" i="1" s="1"/>
  <c r="I1080" i="1"/>
  <c r="H1080" i="1"/>
  <c r="AD1080" i="1"/>
  <c r="L1080" i="1"/>
  <c r="Q1080" i="1"/>
  <c r="X1079" i="1"/>
  <c r="Z1079" i="1" s="1"/>
  <c r="P1080" i="1" l="1"/>
  <c r="W1081" i="1" s="1"/>
  <c r="AF1081" i="1" s="1"/>
  <c r="N1080" i="1"/>
  <c r="AG1081" i="1" l="1"/>
  <c r="AA1080" i="1"/>
  <c r="O1080" i="1"/>
  <c r="G1081" i="1" s="1"/>
  <c r="U1080" i="1"/>
  <c r="V1081" i="1" s="1"/>
  <c r="R1080" i="1"/>
  <c r="S1081" i="1" s="1"/>
  <c r="K1081" i="1"/>
  <c r="M1081" i="1" s="1"/>
  <c r="J1081" i="1"/>
  <c r="H1081" i="1" l="1"/>
  <c r="I1081" i="1"/>
  <c r="Y1081" i="1"/>
  <c r="AE1081" i="1" s="1"/>
  <c r="AH1081" i="1" s="1"/>
  <c r="AB1081" i="1" s="1"/>
  <c r="AC1081" i="1" s="1"/>
  <c r="T1081" i="1"/>
  <c r="X1080" i="1"/>
  <c r="Z1080" i="1" s="1"/>
  <c r="AD1081" i="1"/>
  <c r="L1081" i="1"/>
  <c r="Q1081" i="1"/>
  <c r="P1081" i="1" l="1"/>
  <c r="W1082" i="1" s="1"/>
  <c r="AF1082" i="1" s="1"/>
  <c r="N1081" i="1"/>
  <c r="AG1082" i="1" l="1"/>
  <c r="O1081" i="1"/>
  <c r="AA1081" i="1"/>
  <c r="U1081" i="1"/>
  <c r="V1082" i="1" s="1"/>
  <c r="R1081" i="1"/>
  <c r="S1082" i="1" s="1"/>
  <c r="T1082" i="1" s="1"/>
  <c r="J1082" i="1"/>
  <c r="K1082" i="1"/>
  <c r="M1082" i="1" s="1"/>
  <c r="G1082" i="1"/>
  <c r="Y1082" i="1" l="1"/>
  <c r="AE1082" i="1" s="1"/>
  <c r="AH1082" i="1" s="1"/>
  <c r="AB1082" i="1" s="1"/>
  <c r="AC1082" i="1" s="1"/>
  <c r="AD1082" i="1"/>
  <c r="L1082" i="1"/>
  <c r="Q1082" i="1"/>
  <c r="X1081" i="1"/>
  <c r="Z1081" i="1" s="1"/>
  <c r="H1082" i="1"/>
  <c r="I1082" i="1"/>
  <c r="P1082" i="1" l="1"/>
  <c r="W1083" i="1" s="1"/>
  <c r="AF1083" i="1" s="1"/>
  <c r="N1082" i="1"/>
  <c r="AG1083" i="1" l="1"/>
  <c r="O1082" i="1"/>
  <c r="AA1082" i="1"/>
  <c r="U1082" i="1"/>
  <c r="V1083" i="1" s="1"/>
  <c r="R1082" i="1"/>
  <c r="S1083" i="1" s="1"/>
  <c r="T1083" i="1" s="1"/>
  <c r="K1083" i="1"/>
  <c r="M1083" i="1" s="1"/>
  <c r="J1083" i="1"/>
  <c r="G1083" i="1"/>
  <c r="Y1083" i="1" l="1"/>
  <c r="AE1083" i="1" s="1"/>
  <c r="AH1083" i="1" s="1"/>
  <c r="AB1083" i="1" s="1"/>
  <c r="AC1083" i="1" s="1"/>
  <c r="X1082" i="1"/>
  <c r="Z1082" i="1" s="1"/>
  <c r="H1083" i="1"/>
  <c r="I1083" i="1"/>
  <c r="AD1083" i="1"/>
  <c r="Q1083" i="1"/>
  <c r="L1083" i="1"/>
  <c r="P1083" i="1" l="1"/>
  <c r="W1084" i="1" s="1"/>
  <c r="AF1084" i="1" s="1"/>
  <c r="N1083" i="1"/>
  <c r="AG1084" i="1" l="1"/>
  <c r="O1083" i="1"/>
  <c r="G1084" i="1" s="1"/>
  <c r="AA1083" i="1"/>
  <c r="U1083" i="1"/>
  <c r="V1084" i="1" s="1"/>
  <c r="R1083" i="1"/>
  <c r="S1084" i="1" s="1"/>
  <c r="K1084" i="1"/>
  <c r="M1084" i="1" s="1"/>
  <c r="J1084" i="1"/>
  <c r="I1084" i="1" l="1"/>
  <c r="H1084" i="1"/>
  <c r="T1084" i="1"/>
  <c r="Y1084" i="1"/>
  <c r="AE1084" i="1" s="1"/>
  <c r="AH1084" i="1" s="1"/>
  <c r="AB1084" i="1" s="1"/>
  <c r="AC1084" i="1" s="1"/>
  <c r="AD1084" i="1"/>
  <c r="Q1084" i="1"/>
  <c r="L1084" i="1"/>
  <c r="X1083" i="1"/>
  <c r="Z1083" i="1" s="1"/>
  <c r="P1084" i="1" l="1"/>
  <c r="W1085" i="1" s="1"/>
  <c r="AF1085" i="1" s="1"/>
  <c r="N1084" i="1"/>
  <c r="AG1085" i="1" l="1"/>
  <c r="O1084" i="1"/>
  <c r="AA1084" i="1"/>
  <c r="U1084" i="1"/>
  <c r="V1085" i="1" s="1"/>
  <c r="R1084" i="1"/>
  <c r="S1085" i="1" s="1"/>
  <c r="G1085" i="1"/>
  <c r="J1085" i="1"/>
  <c r="K1085" i="1"/>
  <c r="M1085" i="1" s="1"/>
  <c r="H1085" i="1" l="1"/>
  <c r="I1085" i="1"/>
  <c r="AD1085" i="1"/>
  <c r="Q1085" i="1"/>
  <c r="L1085" i="1"/>
  <c r="T1085" i="1"/>
  <c r="Y1085" i="1"/>
  <c r="AE1085" i="1" s="1"/>
  <c r="AH1085" i="1" s="1"/>
  <c r="AB1085" i="1" s="1"/>
  <c r="AC1085" i="1" s="1"/>
  <c r="X1084" i="1"/>
  <c r="Z1084" i="1" s="1"/>
  <c r="P1085" i="1" l="1"/>
  <c r="W1086" i="1" s="1"/>
  <c r="AF1086" i="1" s="1"/>
  <c r="N1085" i="1"/>
  <c r="AG1086" i="1" l="1"/>
  <c r="O1085" i="1"/>
  <c r="AA1085" i="1"/>
  <c r="U1085" i="1"/>
  <c r="V1086" i="1" s="1"/>
  <c r="R1085" i="1"/>
  <c r="S1086" i="1" s="1"/>
  <c r="G1086" i="1"/>
  <c r="K1086" i="1"/>
  <c r="M1086" i="1" s="1"/>
  <c r="J1086" i="1"/>
  <c r="I1086" i="1" l="1"/>
  <c r="H1086" i="1"/>
  <c r="Y1086" i="1"/>
  <c r="AE1086" i="1" s="1"/>
  <c r="AH1086" i="1" s="1"/>
  <c r="AB1086" i="1" s="1"/>
  <c r="AC1086" i="1" s="1"/>
  <c r="T1086" i="1"/>
  <c r="AD1086" i="1"/>
  <c r="Q1086" i="1"/>
  <c r="L1086" i="1"/>
  <c r="X1085" i="1"/>
  <c r="Z1085" i="1" s="1"/>
  <c r="P1086" i="1" l="1"/>
  <c r="W1087" i="1" s="1"/>
  <c r="AF1087" i="1" s="1"/>
  <c r="N1086" i="1"/>
  <c r="AG1087" i="1" l="1"/>
  <c r="O1086" i="1"/>
  <c r="G1087" i="1" s="1"/>
  <c r="AA1086" i="1"/>
  <c r="U1086" i="1"/>
  <c r="V1087" i="1" s="1"/>
  <c r="R1086" i="1"/>
  <c r="S1087" i="1" s="1"/>
  <c r="J1087" i="1"/>
  <c r="K1087" i="1"/>
  <c r="M1087" i="1" s="1"/>
  <c r="AD1087" i="1" l="1"/>
  <c r="Q1087" i="1"/>
  <c r="L1087" i="1"/>
  <c r="X1086" i="1"/>
  <c r="Z1086" i="1" s="1"/>
  <c r="Y1087" i="1"/>
  <c r="AE1087" i="1" s="1"/>
  <c r="AH1087" i="1" s="1"/>
  <c r="AB1087" i="1" s="1"/>
  <c r="AC1087" i="1" s="1"/>
  <c r="T1087" i="1"/>
  <c r="I1087" i="1"/>
  <c r="H1087" i="1"/>
  <c r="P1087" i="1" l="1"/>
  <c r="W1088" i="1" s="1"/>
  <c r="AF1088" i="1" s="1"/>
  <c r="N1087" i="1"/>
  <c r="AG1088" i="1" l="1"/>
  <c r="AA1087" i="1"/>
  <c r="O1087" i="1"/>
  <c r="G1088" i="1" s="1"/>
  <c r="U1087" i="1"/>
  <c r="V1088" i="1" s="1"/>
  <c r="R1087" i="1"/>
  <c r="S1088" i="1" s="1"/>
  <c r="T1088" i="1" s="1"/>
  <c r="K1088" i="1"/>
  <c r="M1088" i="1" s="1"/>
  <c r="J1088" i="1"/>
  <c r="Y1088" i="1" l="1"/>
  <c r="AE1088" i="1" s="1"/>
  <c r="AH1088" i="1" s="1"/>
  <c r="AB1088" i="1" s="1"/>
  <c r="AC1088" i="1" s="1"/>
  <c r="Q1088" i="1"/>
  <c r="AD1088" i="1"/>
  <c r="L1088" i="1"/>
  <c r="H1088" i="1"/>
  <c r="I1088" i="1"/>
  <c r="X1087" i="1"/>
  <c r="Z1087" i="1" s="1"/>
  <c r="P1088" i="1" l="1"/>
  <c r="W1089" i="1" s="1"/>
  <c r="AF1089" i="1" s="1"/>
  <c r="N1088" i="1"/>
  <c r="AG1089" i="1" l="1"/>
  <c r="O1088" i="1"/>
  <c r="G1089" i="1" s="1"/>
  <c r="AA1088" i="1"/>
  <c r="U1088" i="1"/>
  <c r="V1089" i="1" s="1"/>
  <c r="R1088" i="1"/>
  <c r="S1089" i="1" s="1"/>
  <c r="K1089" i="1"/>
  <c r="M1089" i="1" s="1"/>
  <c r="J1089" i="1"/>
  <c r="Y1089" i="1" l="1"/>
  <c r="AE1089" i="1" s="1"/>
  <c r="AH1089" i="1" s="1"/>
  <c r="AB1089" i="1" s="1"/>
  <c r="AC1089" i="1" s="1"/>
  <c r="T1089" i="1"/>
  <c r="AD1089" i="1"/>
  <c r="L1089" i="1"/>
  <c r="Q1089" i="1"/>
  <c r="I1089" i="1"/>
  <c r="H1089" i="1"/>
  <c r="X1088" i="1"/>
  <c r="Z1088" i="1" s="1"/>
  <c r="P1089" i="1" l="1"/>
  <c r="W1090" i="1" s="1"/>
  <c r="AF1090" i="1" s="1"/>
  <c r="N1089" i="1"/>
  <c r="AG1090" i="1" l="1"/>
  <c r="O1089" i="1"/>
  <c r="G1090" i="1" s="1"/>
  <c r="AA1089" i="1"/>
  <c r="U1089" i="1"/>
  <c r="V1090" i="1" s="1"/>
  <c r="R1089" i="1"/>
  <c r="S1090" i="1" s="1"/>
  <c r="J1090" i="1"/>
  <c r="K1090" i="1"/>
  <c r="M1090" i="1" s="1"/>
  <c r="X1089" i="1" l="1"/>
  <c r="Z1089" i="1" s="1"/>
  <c r="I1090" i="1"/>
  <c r="H1090" i="1"/>
  <c r="T1090" i="1"/>
  <c r="Y1090" i="1"/>
  <c r="AE1090" i="1" s="1"/>
  <c r="AH1090" i="1" s="1"/>
  <c r="AB1090" i="1" s="1"/>
  <c r="AC1090" i="1" s="1"/>
  <c r="AD1090" i="1"/>
  <c r="L1090" i="1"/>
  <c r="Q1090" i="1"/>
  <c r="P1090" i="1" l="1"/>
  <c r="W1091" i="1" s="1"/>
  <c r="AF1091" i="1" s="1"/>
  <c r="N1090" i="1"/>
  <c r="AG1091" i="1" l="1"/>
  <c r="J1091" i="1"/>
  <c r="K1091" i="1"/>
  <c r="M1091" i="1" s="1"/>
  <c r="AA1090" i="1"/>
  <c r="O1090" i="1"/>
  <c r="G1091" i="1" s="1"/>
  <c r="U1090" i="1"/>
  <c r="V1091" i="1" s="1"/>
  <c r="R1090" i="1"/>
  <c r="S1091" i="1" s="1"/>
  <c r="I1091" i="1" l="1"/>
  <c r="H1091" i="1"/>
  <c r="T1091" i="1"/>
  <c r="Y1091" i="1"/>
  <c r="AE1091" i="1" s="1"/>
  <c r="AH1091" i="1" s="1"/>
  <c r="AB1091" i="1" s="1"/>
  <c r="AC1091" i="1" s="1"/>
  <c r="AD1091" i="1"/>
  <c r="L1091" i="1"/>
  <c r="Q1091" i="1"/>
  <c r="X1090" i="1"/>
  <c r="Z1090" i="1" s="1"/>
  <c r="P1091" i="1" l="1"/>
  <c r="W1092" i="1" s="1"/>
  <c r="AF1092" i="1" s="1"/>
  <c r="N1091" i="1"/>
  <c r="AG1092" i="1" l="1"/>
  <c r="AA1091" i="1"/>
  <c r="O1091" i="1"/>
  <c r="G1092" i="1" s="1"/>
  <c r="U1091" i="1"/>
  <c r="V1092" i="1" s="1"/>
  <c r="R1091" i="1"/>
  <c r="S1092" i="1" s="1"/>
  <c r="T1092" i="1" s="1"/>
  <c r="K1092" i="1"/>
  <c r="M1092" i="1" s="1"/>
  <c r="J1092" i="1"/>
  <c r="X1091" i="1" l="1"/>
  <c r="Z1091" i="1" s="1"/>
  <c r="AD1092" i="1"/>
  <c r="L1092" i="1"/>
  <c r="Q1092" i="1"/>
  <c r="I1092" i="1"/>
  <c r="H1092" i="1"/>
  <c r="Y1092" i="1"/>
  <c r="AE1092" i="1" s="1"/>
  <c r="AH1092" i="1" s="1"/>
  <c r="AB1092" i="1" s="1"/>
  <c r="AC1092" i="1" s="1"/>
  <c r="P1092" i="1" l="1"/>
  <c r="W1093" i="1" s="1"/>
  <c r="AF1093" i="1" s="1"/>
  <c r="N1092" i="1"/>
  <c r="AG1093" i="1" l="1"/>
  <c r="J1093" i="1"/>
  <c r="K1093" i="1"/>
  <c r="M1093" i="1" s="1"/>
  <c r="AA1092" i="1"/>
  <c r="O1092" i="1"/>
  <c r="G1093" i="1" s="1"/>
  <c r="U1092" i="1"/>
  <c r="V1093" i="1" s="1"/>
  <c r="R1092" i="1"/>
  <c r="S1093" i="1" s="1"/>
  <c r="T1093" i="1" s="1"/>
  <c r="Y1093" i="1" l="1"/>
  <c r="AE1093" i="1" s="1"/>
  <c r="AH1093" i="1" s="1"/>
  <c r="AB1093" i="1" s="1"/>
  <c r="AC1093" i="1" s="1"/>
  <c r="X1092" i="1"/>
  <c r="Z1092" i="1" s="1"/>
  <c r="H1093" i="1"/>
  <c r="I1093" i="1"/>
  <c r="AD1093" i="1"/>
  <c r="Q1093" i="1"/>
  <c r="L1093" i="1"/>
  <c r="P1093" i="1" l="1"/>
  <c r="W1094" i="1" s="1"/>
  <c r="AF1094" i="1" s="1"/>
  <c r="N1093" i="1"/>
  <c r="AG1094" i="1" l="1"/>
  <c r="J1094" i="1"/>
  <c r="K1094" i="1"/>
  <c r="M1094" i="1" s="1"/>
  <c r="AA1093" i="1"/>
  <c r="O1093" i="1"/>
  <c r="G1094" i="1" s="1"/>
  <c r="U1093" i="1"/>
  <c r="V1094" i="1" s="1"/>
  <c r="R1093" i="1"/>
  <c r="S1094" i="1" s="1"/>
  <c r="I1094" i="1" l="1"/>
  <c r="H1094" i="1"/>
  <c r="Y1094" i="1"/>
  <c r="AE1094" i="1" s="1"/>
  <c r="AH1094" i="1" s="1"/>
  <c r="AB1094" i="1" s="1"/>
  <c r="AC1094" i="1" s="1"/>
  <c r="T1094" i="1"/>
  <c r="X1093" i="1"/>
  <c r="Z1093" i="1" s="1"/>
  <c r="AD1094" i="1"/>
  <c r="Q1094" i="1"/>
  <c r="L1094" i="1"/>
  <c r="P1094" i="1" l="1"/>
  <c r="W1095" i="1" s="1"/>
  <c r="AF1095" i="1" s="1"/>
  <c r="N1094" i="1"/>
  <c r="AG1095" i="1" l="1"/>
  <c r="AA1094" i="1"/>
  <c r="O1094" i="1"/>
  <c r="U1094" i="1"/>
  <c r="V1095" i="1" s="1"/>
  <c r="R1094" i="1"/>
  <c r="S1095" i="1" s="1"/>
  <c r="T1095" i="1" s="1"/>
  <c r="K1095" i="1"/>
  <c r="M1095" i="1" s="1"/>
  <c r="J1095" i="1"/>
  <c r="G1095" i="1"/>
  <c r="X1094" i="1" l="1"/>
  <c r="Z1094" i="1" s="1"/>
  <c r="Y1095" i="1"/>
  <c r="AE1095" i="1" s="1"/>
  <c r="AH1095" i="1" s="1"/>
  <c r="AB1095" i="1" s="1"/>
  <c r="AC1095" i="1" s="1"/>
  <c r="I1095" i="1"/>
  <c r="H1095" i="1"/>
  <c r="AD1095" i="1"/>
  <c r="Q1095" i="1"/>
  <c r="L1095" i="1"/>
  <c r="P1095" i="1" l="1"/>
  <c r="W1096" i="1" s="1"/>
  <c r="AF1096" i="1" s="1"/>
  <c r="N1095" i="1"/>
  <c r="AG1096" i="1" l="1"/>
  <c r="AA1095" i="1"/>
  <c r="O1095" i="1"/>
  <c r="G1096" i="1" s="1"/>
  <c r="U1095" i="1"/>
  <c r="V1096" i="1" s="1"/>
  <c r="R1095" i="1"/>
  <c r="S1096" i="1" s="1"/>
  <c r="K1096" i="1"/>
  <c r="M1096" i="1" s="1"/>
  <c r="J1096" i="1"/>
  <c r="X1095" i="1" l="1"/>
  <c r="Z1095" i="1" s="1"/>
  <c r="AD1096" i="1"/>
  <c r="L1096" i="1"/>
  <c r="Q1096" i="1"/>
  <c r="I1096" i="1"/>
  <c r="H1096" i="1"/>
  <c r="Y1096" i="1"/>
  <c r="AE1096" i="1" s="1"/>
  <c r="AH1096" i="1" s="1"/>
  <c r="AB1096" i="1" s="1"/>
  <c r="AC1096" i="1" s="1"/>
  <c r="T1096" i="1"/>
  <c r="P1096" i="1" l="1"/>
  <c r="W1097" i="1" s="1"/>
  <c r="AF1097" i="1" s="1"/>
  <c r="N1096" i="1"/>
  <c r="AG1097" i="1" l="1"/>
  <c r="O1096" i="1"/>
  <c r="G1097" i="1" s="1"/>
  <c r="AA1096" i="1"/>
  <c r="U1096" i="1"/>
  <c r="V1097" i="1" s="1"/>
  <c r="R1096" i="1"/>
  <c r="S1097" i="1" s="1"/>
  <c r="K1097" i="1"/>
  <c r="M1097" i="1" s="1"/>
  <c r="J1097" i="1"/>
  <c r="H1097" i="1" l="1"/>
  <c r="I1097" i="1"/>
  <c r="X1096" i="1"/>
  <c r="Z1096" i="1" s="1"/>
  <c r="AD1097" i="1"/>
  <c r="Q1097" i="1"/>
  <c r="L1097" i="1"/>
  <c r="Y1097" i="1"/>
  <c r="AE1097" i="1" s="1"/>
  <c r="AH1097" i="1" s="1"/>
  <c r="AB1097" i="1" s="1"/>
  <c r="AC1097" i="1" s="1"/>
  <c r="T1097" i="1"/>
  <c r="P1097" i="1" l="1"/>
  <c r="W1098" i="1" s="1"/>
  <c r="AF1098" i="1" s="1"/>
  <c r="N1097" i="1"/>
  <c r="AG1098" i="1" l="1"/>
  <c r="J1098" i="1"/>
  <c r="K1098" i="1"/>
  <c r="M1098" i="1" s="1"/>
  <c r="O1097" i="1"/>
  <c r="G1098" i="1" s="1"/>
  <c r="AA1097" i="1"/>
  <c r="U1097" i="1"/>
  <c r="V1098" i="1" s="1"/>
  <c r="R1097" i="1"/>
  <c r="S1098" i="1" s="1"/>
  <c r="T1098" i="1" s="1"/>
  <c r="X1097" i="1" l="1"/>
  <c r="Z1097" i="1" s="1"/>
  <c r="AD1098" i="1"/>
  <c r="Q1098" i="1"/>
  <c r="L1098" i="1"/>
  <c r="I1098" i="1"/>
  <c r="H1098" i="1"/>
  <c r="Y1098" i="1"/>
  <c r="AE1098" i="1" s="1"/>
  <c r="AH1098" i="1" s="1"/>
  <c r="AB1098" i="1" s="1"/>
  <c r="AC1098" i="1" s="1"/>
  <c r="P1098" i="1" l="1"/>
  <c r="W1099" i="1" s="1"/>
  <c r="AF1099" i="1" s="1"/>
  <c r="N1098" i="1"/>
  <c r="AG1099" i="1" l="1"/>
  <c r="O1098" i="1"/>
  <c r="G1099" i="1" s="1"/>
  <c r="AA1098" i="1"/>
  <c r="U1098" i="1"/>
  <c r="V1099" i="1" s="1"/>
  <c r="R1098" i="1"/>
  <c r="S1099" i="1" s="1"/>
  <c r="T1099" i="1" s="1"/>
  <c r="J1099" i="1"/>
  <c r="K1099" i="1"/>
  <c r="M1099" i="1" s="1"/>
  <c r="H1099" i="1" l="1"/>
  <c r="I1099" i="1"/>
  <c r="X1098" i="1"/>
  <c r="Z1098" i="1" s="1"/>
  <c r="AD1099" i="1"/>
  <c r="Q1099" i="1"/>
  <c r="L1099" i="1"/>
  <c r="Y1099" i="1"/>
  <c r="AE1099" i="1" s="1"/>
  <c r="AH1099" i="1" s="1"/>
  <c r="AB1099" i="1" s="1"/>
  <c r="AC1099" i="1" s="1"/>
  <c r="P1099" i="1" l="1"/>
  <c r="W1100" i="1" s="1"/>
  <c r="AF1100" i="1" s="1"/>
  <c r="N1099" i="1"/>
  <c r="AG1100" i="1" l="1"/>
  <c r="J1100" i="1"/>
  <c r="K1100" i="1"/>
  <c r="M1100" i="1" s="1"/>
  <c r="O1099" i="1"/>
  <c r="G1100" i="1" s="1"/>
  <c r="AA1099" i="1"/>
  <c r="U1099" i="1"/>
  <c r="V1100" i="1" s="1"/>
  <c r="R1099" i="1"/>
  <c r="S1100" i="1" s="1"/>
  <c r="I1100" i="1" l="1"/>
  <c r="H1100" i="1"/>
  <c r="AD1100" i="1"/>
  <c r="L1100" i="1"/>
  <c r="Q1100" i="1"/>
  <c r="T1100" i="1"/>
  <c r="Y1100" i="1"/>
  <c r="AE1100" i="1" s="1"/>
  <c r="AH1100" i="1" s="1"/>
  <c r="AB1100" i="1" s="1"/>
  <c r="AC1100" i="1" s="1"/>
  <c r="X1099" i="1"/>
  <c r="Z1099" i="1" s="1"/>
  <c r="P1100" i="1" l="1"/>
  <c r="W1101" i="1" s="1"/>
  <c r="AF1101" i="1" s="1"/>
  <c r="N1100" i="1"/>
  <c r="AG1101" i="1" l="1"/>
  <c r="K1101" i="1"/>
  <c r="M1101" i="1" s="1"/>
  <c r="J1101" i="1"/>
  <c r="O1100" i="1"/>
  <c r="AA1100" i="1"/>
  <c r="U1100" i="1"/>
  <c r="V1101" i="1" s="1"/>
  <c r="R1100" i="1"/>
  <c r="S1101" i="1" s="1"/>
  <c r="T1101" i="1" s="1"/>
  <c r="G1101" i="1"/>
  <c r="Y1101" i="1" l="1"/>
  <c r="AE1101" i="1" s="1"/>
  <c r="AH1101" i="1" s="1"/>
  <c r="AB1101" i="1" s="1"/>
  <c r="AC1101" i="1" s="1"/>
  <c r="H1101" i="1"/>
  <c r="I1101" i="1"/>
  <c r="X1100" i="1"/>
  <c r="Z1100" i="1" s="1"/>
  <c r="AD1101" i="1"/>
  <c r="Q1101" i="1"/>
  <c r="L1101" i="1"/>
  <c r="P1101" i="1" l="1"/>
  <c r="W1102" i="1" s="1"/>
  <c r="AF1102" i="1" s="1"/>
  <c r="N1101" i="1"/>
  <c r="AG1102" i="1" l="1"/>
  <c r="O1101" i="1"/>
  <c r="G1102" i="1" s="1"/>
  <c r="AA1101" i="1"/>
  <c r="U1101" i="1"/>
  <c r="V1102" i="1" s="1"/>
  <c r="R1101" i="1"/>
  <c r="S1102" i="1" s="1"/>
  <c r="T1102" i="1" s="1"/>
  <c r="J1102" i="1"/>
  <c r="K1102" i="1"/>
  <c r="M1102" i="1" s="1"/>
  <c r="Y1102" i="1" l="1"/>
  <c r="AE1102" i="1" s="1"/>
  <c r="AH1102" i="1" s="1"/>
  <c r="AB1102" i="1" s="1"/>
  <c r="AC1102" i="1" s="1"/>
  <c r="X1101" i="1"/>
  <c r="Z1101" i="1" s="1"/>
  <c r="AD1102" i="1"/>
  <c r="L1102" i="1"/>
  <c r="Q1102" i="1"/>
  <c r="H1102" i="1"/>
  <c r="I1102" i="1"/>
  <c r="P1102" i="1" l="1"/>
  <c r="W1103" i="1" s="1"/>
  <c r="AF1103" i="1" s="1"/>
  <c r="N1102" i="1"/>
  <c r="AG1103" i="1" l="1"/>
  <c r="O1102" i="1"/>
  <c r="G1103" i="1" s="1"/>
  <c r="AA1102" i="1"/>
  <c r="U1102" i="1"/>
  <c r="V1103" i="1" s="1"/>
  <c r="R1102" i="1"/>
  <c r="S1103" i="1" s="1"/>
  <c r="J1103" i="1"/>
  <c r="K1103" i="1"/>
  <c r="M1103" i="1" s="1"/>
  <c r="AD1103" i="1" l="1"/>
  <c r="Q1103" i="1"/>
  <c r="L1103" i="1"/>
  <c r="X1102" i="1"/>
  <c r="Z1102" i="1" s="1"/>
  <c r="T1103" i="1"/>
  <c r="Y1103" i="1"/>
  <c r="AE1103" i="1" s="1"/>
  <c r="AH1103" i="1" s="1"/>
  <c r="AB1103" i="1" s="1"/>
  <c r="AC1103" i="1" s="1"/>
  <c r="I1103" i="1"/>
  <c r="H1103" i="1"/>
  <c r="P1103" i="1" l="1"/>
  <c r="W1104" i="1" s="1"/>
  <c r="AF1104" i="1" s="1"/>
  <c r="N1103" i="1"/>
  <c r="AG1104" i="1" l="1"/>
  <c r="AA1103" i="1"/>
  <c r="O1103" i="1"/>
  <c r="G1104" i="1" s="1"/>
  <c r="U1103" i="1"/>
  <c r="V1104" i="1" s="1"/>
  <c r="R1103" i="1"/>
  <c r="S1104" i="1" s="1"/>
  <c r="T1104" i="1" s="1"/>
  <c r="K1104" i="1"/>
  <c r="M1104" i="1" s="1"/>
  <c r="J1104" i="1"/>
  <c r="Y1104" i="1" l="1"/>
  <c r="AE1104" i="1" s="1"/>
  <c r="AH1104" i="1" s="1"/>
  <c r="AB1104" i="1" s="1"/>
  <c r="AC1104" i="1" s="1"/>
  <c r="H1104" i="1"/>
  <c r="I1104" i="1"/>
  <c r="X1103" i="1"/>
  <c r="Z1103" i="1" s="1"/>
  <c r="AD1104" i="1"/>
  <c r="Q1104" i="1"/>
  <c r="L1104" i="1"/>
  <c r="P1104" i="1" l="1"/>
  <c r="W1105" i="1" s="1"/>
  <c r="AF1105" i="1" s="1"/>
  <c r="N1104" i="1"/>
  <c r="AG1105" i="1" l="1"/>
  <c r="J1105" i="1"/>
  <c r="K1105" i="1"/>
  <c r="M1105" i="1" s="1"/>
  <c r="AA1104" i="1"/>
  <c r="O1104" i="1"/>
  <c r="G1105" i="1" s="1"/>
  <c r="U1104" i="1"/>
  <c r="V1105" i="1" s="1"/>
  <c r="R1104" i="1"/>
  <c r="S1105" i="1" s="1"/>
  <c r="H1105" i="1" l="1"/>
  <c r="I1105" i="1"/>
  <c r="Y1105" i="1"/>
  <c r="AE1105" i="1" s="1"/>
  <c r="AH1105" i="1" s="1"/>
  <c r="AB1105" i="1" s="1"/>
  <c r="AC1105" i="1" s="1"/>
  <c r="T1105" i="1"/>
  <c r="AD1105" i="1"/>
  <c r="L1105" i="1"/>
  <c r="Q1105" i="1"/>
  <c r="X1104" i="1"/>
  <c r="Z1104" i="1" s="1"/>
  <c r="P1105" i="1" l="1"/>
  <c r="W1106" i="1" s="1"/>
  <c r="AF1106" i="1" s="1"/>
  <c r="N1105" i="1"/>
  <c r="AG1106" i="1" l="1"/>
  <c r="AA1105" i="1"/>
  <c r="O1105" i="1"/>
  <c r="G1106" i="1" s="1"/>
  <c r="U1105" i="1"/>
  <c r="V1106" i="1" s="1"/>
  <c r="R1105" i="1"/>
  <c r="S1106" i="1" s="1"/>
  <c r="J1106" i="1"/>
  <c r="K1106" i="1"/>
  <c r="M1106" i="1" s="1"/>
  <c r="H1106" i="1" l="1"/>
  <c r="I1106" i="1"/>
  <c r="Y1106" i="1"/>
  <c r="AE1106" i="1" s="1"/>
  <c r="AH1106" i="1" s="1"/>
  <c r="AB1106" i="1" s="1"/>
  <c r="AC1106" i="1" s="1"/>
  <c r="T1106" i="1"/>
  <c r="L1106" i="1"/>
  <c r="AD1106" i="1"/>
  <c r="Q1106" i="1"/>
  <c r="X1105" i="1"/>
  <c r="Z1105" i="1" s="1"/>
  <c r="P1106" i="1" l="1"/>
  <c r="W1107" i="1" s="1"/>
  <c r="AF1107" i="1" s="1"/>
  <c r="N1106" i="1"/>
  <c r="AG1107" i="1" l="1"/>
  <c r="J1107" i="1"/>
  <c r="K1107" i="1"/>
  <c r="M1107" i="1" s="1"/>
  <c r="O1106" i="1"/>
  <c r="G1107" i="1" s="1"/>
  <c r="AA1106" i="1"/>
  <c r="U1106" i="1"/>
  <c r="V1107" i="1" s="1"/>
  <c r="R1106" i="1"/>
  <c r="S1107" i="1" s="1"/>
  <c r="H1107" i="1" l="1"/>
  <c r="I1107" i="1"/>
  <c r="X1106" i="1"/>
  <c r="Z1106" i="1" s="1"/>
  <c r="AD1107" i="1"/>
  <c r="Q1107" i="1"/>
  <c r="L1107" i="1"/>
  <c r="T1107" i="1"/>
  <c r="Y1107" i="1"/>
  <c r="AE1107" i="1" s="1"/>
  <c r="AH1107" i="1" s="1"/>
  <c r="AB1107" i="1" s="1"/>
  <c r="AC1107" i="1" s="1"/>
  <c r="P1107" i="1" l="1"/>
  <c r="W1108" i="1" s="1"/>
  <c r="AF1108" i="1" s="1"/>
  <c r="N1107" i="1"/>
  <c r="AG1108" i="1" l="1"/>
  <c r="AA1107" i="1"/>
  <c r="O1107" i="1"/>
  <c r="G1108" i="1" s="1"/>
  <c r="U1107" i="1"/>
  <c r="V1108" i="1" s="1"/>
  <c r="R1107" i="1"/>
  <c r="S1108" i="1" s="1"/>
  <c r="J1108" i="1"/>
  <c r="K1108" i="1"/>
  <c r="M1108" i="1" s="1"/>
  <c r="Y1108" i="1" l="1"/>
  <c r="AE1108" i="1" s="1"/>
  <c r="AH1108" i="1" s="1"/>
  <c r="AB1108" i="1" s="1"/>
  <c r="AC1108" i="1" s="1"/>
  <c r="T1108" i="1"/>
  <c r="X1107" i="1"/>
  <c r="Z1107" i="1" s="1"/>
  <c r="H1108" i="1"/>
  <c r="I1108" i="1"/>
  <c r="AD1108" i="1"/>
  <c r="Q1108" i="1"/>
  <c r="L1108" i="1"/>
  <c r="P1108" i="1" l="1"/>
  <c r="W1109" i="1" s="1"/>
  <c r="AF1109" i="1" s="1"/>
  <c r="N1108" i="1"/>
  <c r="AG1109" i="1" l="1"/>
  <c r="J1109" i="1"/>
  <c r="K1109" i="1"/>
  <c r="M1109" i="1" s="1"/>
  <c r="O1108" i="1"/>
  <c r="G1109" i="1" s="1"/>
  <c r="AA1108" i="1"/>
  <c r="U1108" i="1"/>
  <c r="V1109" i="1" s="1"/>
  <c r="R1108" i="1"/>
  <c r="S1109" i="1" s="1"/>
  <c r="H1109" i="1" l="1"/>
  <c r="I1109" i="1"/>
  <c r="X1108" i="1"/>
  <c r="Z1108" i="1" s="1"/>
  <c r="T1109" i="1"/>
  <c r="Y1109" i="1"/>
  <c r="AE1109" i="1" s="1"/>
  <c r="AH1109" i="1" s="1"/>
  <c r="AB1109" i="1" s="1"/>
  <c r="AC1109" i="1" s="1"/>
  <c r="AD1109" i="1"/>
  <c r="Q1109" i="1"/>
  <c r="L1109" i="1"/>
  <c r="P1109" i="1" l="1"/>
  <c r="W1110" i="1" s="1"/>
  <c r="AF1110" i="1" s="1"/>
  <c r="N1109" i="1"/>
  <c r="AG1110" i="1" l="1"/>
  <c r="O1109" i="1"/>
  <c r="G1110" i="1" s="1"/>
  <c r="AA1109" i="1"/>
  <c r="U1109" i="1"/>
  <c r="V1110" i="1" s="1"/>
  <c r="R1109" i="1"/>
  <c r="S1110" i="1" s="1"/>
  <c r="K1110" i="1"/>
  <c r="M1110" i="1" s="1"/>
  <c r="J1110" i="1"/>
  <c r="X1109" i="1" l="1"/>
  <c r="Z1109" i="1" s="1"/>
  <c r="AD1110" i="1"/>
  <c r="L1110" i="1"/>
  <c r="Q1110" i="1"/>
  <c r="Y1110" i="1"/>
  <c r="AE1110" i="1" s="1"/>
  <c r="AH1110" i="1" s="1"/>
  <c r="AB1110" i="1" s="1"/>
  <c r="AC1110" i="1" s="1"/>
  <c r="T1110" i="1"/>
  <c r="I1110" i="1"/>
  <c r="H1110" i="1"/>
  <c r="P1110" i="1" l="1"/>
  <c r="W1111" i="1" s="1"/>
  <c r="AF1111" i="1" s="1"/>
  <c r="N1110" i="1"/>
  <c r="AG1111" i="1" l="1"/>
  <c r="J1111" i="1"/>
  <c r="K1111" i="1"/>
  <c r="M1111" i="1" s="1"/>
  <c r="AA1110" i="1"/>
  <c r="O1110" i="1"/>
  <c r="G1111" i="1" s="1"/>
  <c r="U1110" i="1"/>
  <c r="V1111" i="1" s="1"/>
  <c r="R1110" i="1"/>
  <c r="S1111" i="1" s="1"/>
  <c r="T1111" i="1" s="1"/>
  <c r="Y1111" i="1" l="1"/>
  <c r="AE1111" i="1" s="1"/>
  <c r="AH1111" i="1" s="1"/>
  <c r="AB1111" i="1" s="1"/>
  <c r="AC1111" i="1" s="1"/>
  <c r="X1110" i="1"/>
  <c r="Z1110" i="1" s="1"/>
  <c r="AD1111" i="1"/>
  <c r="L1111" i="1"/>
  <c r="Q1111" i="1"/>
  <c r="I1111" i="1"/>
  <c r="H1111" i="1"/>
  <c r="P1111" i="1" l="1"/>
  <c r="W1112" i="1" s="1"/>
  <c r="AF1112" i="1" s="1"/>
  <c r="N1111" i="1"/>
  <c r="AG1112" i="1" l="1"/>
  <c r="J1112" i="1"/>
  <c r="K1112" i="1"/>
  <c r="M1112" i="1" s="1"/>
  <c r="AA1111" i="1"/>
  <c r="O1111" i="1"/>
  <c r="G1112" i="1" s="1"/>
  <c r="U1111" i="1"/>
  <c r="V1112" i="1" s="1"/>
  <c r="R1111" i="1"/>
  <c r="S1112" i="1" s="1"/>
  <c r="T1112" i="1" l="1"/>
  <c r="Y1112" i="1"/>
  <c r="AE1112" i="1" s="1"/>
  <c r="AH1112" i="1" s="1"/>
  <c r="AB1112" i="1" s="1"/>
  <c r="AC1112" i="1" s="1"/>
  <c r="I1112" i="1"/>
  <c r="H1112" i="1"/>
  <c r="X1111" i="1"/>
  <c r="Z1111" i="1" s="1"/>
  <c r="AD1112" i="1"/>
  <c r="Q1112" i="1"/>
  <c r="L1112" i="1"/>
  <c r="P1112" i="1" l="1"/>
  <c r="W1113" i="1" s="1"/>
  <c r="AF1113" i="1" s="1"/>
  <c r="N1112" i="1"/>
  <c r="AG1113" i="1" l="1"/>
  <c r="O1112" i="1"/>
  <c r="G1113" i="1" s="1"/>
  <c r="AA1112" i="1"/>
  <c r="U1112" i="1"/>
  <c r="V1113" i="1" s="1"/>
  <c r="R1112" i="1"/>
  <c r="S1113" i="1" s="1"/>
  <c r="J1113" i="1"/>
  <c r="K1113" i="1"/>
  <c r="M1113" i="1" s="1"/>
  <c r="H1113" i="1" l="1"/>
  <c r="I1113" i="1"/>
  <c r="T1113" i="1"/>
  <c r="Y1113" i="1"/>
  <c r="AE1113" i="1" s="1"/>
  <c r="AH1113" i="1" s="1"/>
  <c r="AB1113" i="1" s="1"/>
  <c r="AC1113" i="1" s="1"/>
  <c r="AD1113" i="1"/>
  <c r="L1113" i="1"/>
  <c r="Q1113" i="1"/>
  <c r="X1112" i="1"/>
  <c r="Z1112" i="1" s="1"/>
  <c r="P1113" i="1" l="1"/>
  <c r="W1114" i="1" s="1"/>
  <c r="AF1114" i="1" s="1"/>
  <c r="N1113" i="1"/>
  <c r="AG1114" i="1" l="1"/>
  <c r="O1113" i="1"/>
  <c r="AA1113" i="1"/>
  <c r="U1113" i="1"/>
  <c r="V1114" i="1" s="1"/>
  <c r="R1113" i="1"/>
  <c r="S1114" i="1" s="1"/>
  <c r="T1114" i="1" s="1"/>
  <c r="K1114" i="1"/>
  <c r="M1114" i="1" s="1"/>
  <c r="J1114" i="1"/>
  <c r="G1114" i="1"/>
  <c r="I1114" i="1" l="1"/>
  <c r="H1114" i="1"/>
  <c r="Y1114" i="1"/>
  <c r="AE1114" i="1" s="1"/>
  <c r="AH1114" i="1" s="1"/>
  <c r="AB1114" i="1" s="1"/>
  <c r="AC1114" i="1" s="1"/>
  <c r="X1113" i="1"/>
  <c r="Z1113" i="1" s="1"/>
  <c r="AD1114" i="1"/>
  <c r="Q1114" i="1"/>
  <c r="L1114" i="1"/>
  <c r="P1114" i="1" l="1"/>
  <c r="W1115" i="1" s="1"/>
  <c r="AF1115" i="1" s="1"/>
  <c r="N1114" i="1"/>
  <c r="AG1115" i="1" l="1"/>
  <c r="O1114" i="1"/>
  <c r="G1115" i="1" s="1"/>
  <c r="AA1114" i="1"/>
  <c r="U1114" i="1"/>
  <c r="V1115" i="1" s="1"/>
  <c r="R1114" i="1"/>
  <c r="S1115" i="1" s="1"/>
  <c r="J1115" i="1"/>
  <c r="K1115" i="1"/>
  <c r="M1115" i="1" s="1"/>
  <c r="I1115" i="1" l="1"/>
  <c r="H1115" i="1"/>
  <c r="T1115" i="1"/>
  <c r="Y1115" i="1"/>
  <c r="AE1115" i="1" s="1"/>
  <c r="AH1115" i="1" s="1"/>
  <c r="AB1115" i="1" s="1"/>
  <c r="AC1115" i="1" s="1"/>
  <c r="AD1115" i="1"/>
  <c r="L1115" i="1"/>
  <c r="Q1115" i="1"/>
  <c r="X1114" i="1"/>
  <c r="Z1114" i="1" s="1"/>
  <c r="P1115" i="1" l="1"/>
  <c r="W1116" i="1" s="1"/>
  <c r="AF1116" i="1" s="1"/>
  <c r="N1115" i="1"/>
  <c r="AG1116" i="1" l="1"/>
  <c r="K1116" i="1"/>
  <c r="M1116" i="1" s="1"/>
  <c r="J1116" i="1"/>
  <c r="O1115" i="1"/>
  <c r="G1116" i="1" s="1"/>
  <c r="AA1115" i="1"/>
  <c r="U1115" i="1"/>
  <c r="V1116" i="1" s="1"/>
  <c r="R1115" i="1"/>
  <c r="S1116" i="1" s="1"/>
  <c r="T1116" i="1" s="1"/>
  <c r="Y1116" i="1" l="1"/>
  <c r="AE1116" i="1" s="1"/>
  <c r="AH1116" i="1" s="1"/>
  <c r="AB1116" i="1" s="1"/>
  <c r="AC1116" i="1" s="1"/>
  <c r="I1116" i="1"/>
  <c r="H1116" i="1"/>
  <c r="X1115" i="1"/>
  <c r="Z1115" i="1" s="1"/>
  <c r="AD1116" i="1"/>
  <c r="L1116" i="1"/>
  <c r="Q1116" i="1"/>
  <c r="P1116" i="1" l="1"/>
  <c r="W1117" i="1" s="1"/>
  <c r="AF1117" i="1" s="1"/>
  <c r="N1116" i="1"/>
  <c r="AG1117" i="1" l="1"/>
  <c r="AA1116" i="1"/>
  <c r="O1116" i="1"/>
  <c r="G1117" i="1" s="1"/>
  <c r="U1116" i="1"/>
  <c r="V1117" i="1" s="1"/>
  <c r="R1116" i="1"/>
  <c r="S1117" i="1" s="1"/>
  <c r="J1117" i="1"/>
  <c r="K1117" i="1"/>
  <c r="M1117" i="1" s="1"/>
  <c r="H1117" i="1" l="1"/>
  <c r="I1117" i="1"/>
  <c r="X1116" i="1"/>
  <c r="Z1116" i="1" s="1"/>
  <c r="AD1117" i="1"/>
  <c r="Q1117" i="1"/>
  <c r="L1117" i="1"/>
  <c r="T1117" i="1"/>
  <c r="Y1117" i="1"/>
  <c r="AE1117" i="1" s="1"/>
  <c r="AH1117" i="1" s="1"/>
  <c r="AB1117" i="1" s="1"/>
  <c r="AC1117" i="1" s="1"/>
  <c r="P1117" i="1" l="1"/>
  <c r="W1118" i="1" s="1"/>
  <c r="AF1118" i="1" s="1"/>
  <c r="N1117" i="1"/>
  <c r="AG1118" i="1" l="1"/>
  <c r="O1117" i="1"/>
  <c r="AA1117" i="1"/>
  <c r="U1117" i="1"/>
  <c r="V1118" i="1" s="1"/>
  <c r="R1117" i="1"/>
  <c r="S1118" i="1" s="1"/>
  <c r="K1118" i="1"/>
  <c r="M1118" i="1" s="1"/>
  <c r="J1118" i="1"/>
  <c r="G1118" i="1"/>
  <c r="T1118" i="1" l="1"/>
  <c r="Y1118" i="1"/>
  <c r="AE1118" i="1" s="1"/>
  <c r="AH1118" i="1" s="1"/>
  <c r="AB1118" i="1" s="1"/>
  <c r="AC1118" i="1" s="1"/>
  <c r="H1118" i="1"/>
  <c r="I1118" i="1"/>
  <c r="X1117" i="1"/>
  <c r="Z1117" i="1" s="1"/>
  <c r="AD1118" i="1"/>
  <c r="L1118" i="1"/>
  <c r="Q1118" i="1"/>
  <c r="P1118" i="1" l="1"/>
  <c r="W1119" i="1" s="1"/>
  <c r="AF1119" i="1" s="1"/>
  <c r="N1118" i="1"/>
  <c r="AG1119" i="1" l="1"/>
  <c r="K1119" i="1"/>
  <c r="M1119" i="1" s="1"/>
  <c r="J1119" i="1"/>
  <c r="AA1118" i="1"/>
  <c r="O1118" i="1"/>
  <c r="G1119" i="1" s="1"/>
  <c r="U1118" i="1"/>
  <c r="V1119" i="1" s="1"/>
  <c r="R1118" i="1"/>
  <c r="S1119" i="1" s="1"/>
  <c r="T1119" i="1" s="1"/>
  <c r="Y1119" i="1" l="1"/>
  <c r="AE1119" i="1" s="1"/>
  <c r="AH1119" i="1" s="1"/>
  <c r="AB1119" i="1" s="1"/>
  <c r="AC1119" i="1" s="1"/>
  <c r="H1119" i="1"/>
  <c r="I1119" i="1"/>
  <c r="X1118" i="1"/>
  <c r="Z1118" i="1" s="1"/>
  <c r="AD1119" i="1"/>
  <c r="Q1119" i="1"/>
  <c r="L1119" i="1"/>
  <c r="P1119" i="1" l="1"/>
  <c r="W1120" i="1" s="1"/>
  <c r="AF1120" i="1" s="1"/>
  <c r="N1119" i="1"/>
  <c r="AG1120" i="1" l="1"/>
  <c r="K1120" i="1"/>
  <c r="M1120" i="1" s="1"/>
  <c r="J1120" i="1"/>
  <c r="O1119" i="1"/>
  <c r="G1120" i="1" s="1"/>
  <c r="AA1119" i="1"/>
  <c r="U1119" i="1"/>
  <c r="V1120" i="1" s="1"/>
  <c r="R1119" i="1"/>
  <c r="S1120" i="1" s="1"/>
  <c r="Y1120" i="1" l="1"/>
  <c r="AE1120" i="1" s="1"/>
  <c r="AH1120" i="1" s="1"/>
  <c r="AB1120" i="1" s="1"/>
  <c r="AC1120" i="1" s="1"/>
  <c r="T1120" i="1"/>
  <c r="I1120" i="1"/>
  <c r="H1120" i="1"/>
  <c r="X1119" i="1"/>
  <c r="Z1119" i="1" s="1"/>
  <c r="AD1120" i="1"/>
  <c r="L1120" i="1"/>
  <c r="Q1120" i="1"/>
  <c r="P1120" i="1" l="1"/>
  <c r="W1121" i="1" s="1"/>
  <c r="AF1121" i="1" s="1"/>
  <c r="N1120" i="1"/>
  <c r="AG1121" i="1" l="1"/>
  <c r="AA1120" i="1"/>
  <c r="O1120" i="1"/>
  <c r="U1120" i="1"/>
  <c r="V1121" i="1" s="1"/>
  <c r="R1120" i="1"/>
  <c r="S1121" i="1" s="1"/>
  <c r="T1121" i="1" s="1"/>
  <c r="J1121" i="1"/>
  <c r="K1121" i="1"/>
  <c r="M1121" i="1" s="1"/>
  <c r="G1121" i="1"/>
  <c r="Y1121" i="1" l="1"/>
  <c r="AE1121" i="1" s="1"/>
  <c r="AH1121" i="1" s="1"/>
  <c r="AB1121" i="1" s="1"/>
  <c r="AC1121" i="1" s="1"/>
  <c r="AD1121" i="1"/>
  <c r="L1121" i="1"/>
  <c r="Q1121" i="1"/>
  <c r="X1120" i="1"/>
  <c r="Z1120" i="1" s="1"/>
  <c r="H1121" i="1"/>
  <c r="I1121" i="1"/>
  <c r="P1121" i="1" l="1"/>
  <c r="W1122" i="1" s="1"/>
  <c r="AF1122" i="1" s="1"/>
  <c r="N1121" i="1"/>
  <c r="AG1122" i="1" l="1"/>
  <c r="O1121" i="1"/>
  <c r="G1122" i="1" s="1"/>
  <c r="AA1121" i="1"/>
  <c r="U1121" i="1"/>
  <c r="V1122" i="1" s="1"/>
  <c r="R1121" i="1"/>
  <c r="S1122" i="1" s="1"/>
  <c r="T1122" i="1" s="1"/>
  <c r="K1122" i="1"/>
  <c r="M1122" i="1" s="1"/>
  <c r="J1122" i="1"/>
  <c r="Y1122" i="1" l="1"/>
  <c r="AE1122" i="1" s="1"/>
  <c r="AH1122" i="1" s="1"/>
  <c r="AB1122" i="1" s="1"/>
  <c r="AC1122" i="1" s="1"/>
  <c r="AD1122" i="1"/>
  <c r="Q1122" i="1"/>
  <c r="L1122" i="1"/>
  <c r="I1122" i="1"/>
  <c r="H1122" i="1"/>
  <c r="X1121" i="1"/>
  <c r="Z1121" i="1" s="1"/>
  <c r="P1122" i="1" l="1"/>
  <c r="W1123" i="1" s="1"/>
  <c r="AF1123" i="1" s="1"/>
  <c r="N1122" i="1"/>
  <c r="AG1123" i="1" l="1"/>
  <c r="AA1122" i="1"/>
  <c r="O1122" i="1"/>
  <c r="U1122" i="1"/>
  <c r="V1123" i="1" s="1"/>
  <c r="R1122" i="1"/>
  <c r="S1123" i="1" s="1"/>
  <c r="J1123" i="1"/>
  <c r="K1123" i="1"/>
  <c r="M1123" i="1" s="1"/>
  <c r="G1123" i="1"/>
  <c r="AD1123" i="1" l="1"/>
  <c r="L1123" i="1"/>
  <c r="Q1123" i="1"/>
  <c r="X1122" i="1"/>
  <c r="Z1122" i="1" s="1"/>
  <c r="I1123" i="1"/>
  <c r="H1123" i="1"/>
  <c r="Y1123" i="1"/>
  <c r="AE1123" i="1" s="1"/>
  <c r="AH1123" i="1" s="1"/>
  <c r="AB1123" i="1" s="1"/>
  <c r="AC1123" i="1" s="1"/>
  <c r="T1123" i="1"/>
  <c r="P1123" i="1" l="1"/>
  <c r="W1124" i="1" s="1"/>
  <c r="AF1124" i="1" s="1"/>
  <c r="N1123" i="1"/>
  <c r="AG1124" i="1" l="1"/>
  <c r="O1123" i="1"/>
  <c r="AA1123" i="1"/>
  <c r="U1123" i="1"/>
  <c r="V1124" i="1" s="1"/>
  <c r="R1123" i="1"/>
  <c r="S1124" i="1" s="1"/>
  <c r="T1124" i="1" s="1"/>
  <c r="G1124" i="1"/>
  <c r="J1124" i="1"/>
  <c r="K1124" i="1"/>
  <c r="M1124" i="1" s="1"/>
  <c r="Y1124" i="1" l="1"/>
  <c r="AE1124" i="1" s="1"/>
  <c r="AH1124" i="1" s="1"/>
  <c r="AB1124" i="1" s="1"/>
  <c r="AC1124" i="1" s="1"/>
  <c r="AD1124" i="1"/>
  <c r="Q1124" i="1"/>
  <c r="L1124" i="1"/>
  <c r="X1123" i="1"/>
  <c r="Z1123" i="1" s="1"/>
  <c r="I1124" i="1"/>
  <c r="H1124" i="1"/>
  <c r="P1124" i="1" l="1"/>
  <c r="W1125" i="1" s="1"/>
  <c r="AF1125" i="1" s="1"/>
  <c r="N1124" i="1"/>
  <c r="AG1125" i="1" l="1"/>
  <c r="AA1124" i="1"/>
  <c r="O1124" i="1"/>
  <c r="G1125" i="1" s="1"/>
  <c r="U1124" i="1"/>
  <c r="V1125" i="1" s="1"/>
  <c r="R1124" i="1"/>
  <c r="S1125" i="1" s="1"/>
  <c r="K1125" i="1"/>
  <c r="M1125" i="1" s="1"/>
  <c r="J1125" i="1"/>
  <c r="H1125" i="1" l="1"/>
  <c r="I1125" i="1"/>
  <c r="Y1125" i="1"/>
  <c r="AE1125" i="1" s="1"/>
  <c r="AH1125" i="1" s="1"/>
  <c r="AB1125" i="1" s="1"/>
  <c r="AC1125" i="1" s="1"/>
  <c r="T1125" i="1"/>
  <c r="AD1125" i="1"/>
  <c r="Q1125" i="1"/>
  <c r="L1125" i="1"/>
  <c r="X1124" i="1"/>
  <c r="Z1124" i="1" s="1"/>
  <c r="P1125" i="1" l="1"/>
  <c r="W1126" i="1" s="1"/>
  <c r="AF1126" i="1" s="1"/>
  <c r="N1125" i="1"/>
  <c r="AG1126" i="1" l="1"/>
  <c r="AA1125" i="1"/>
  <c r="O1125" i="1"/>
  <c r="U1125" i="1"/>
  <c r="V1126" i="1" s="1"/>
  <c r="R1125" i="1"/>
  <c r="S1126" i="1" s="1"/>
  <c r="T1126" i="1" s="1"/>
  <c r="K1126" i="1"/>
  <c r="M1126" i="1" s="1"/>
  <c r="J1126" i="1"/>
  <c r="G1126" i="1"/>
  <c r="Y1126" i="1" l="1"/>
  <c r="AE1126" i="1" s="1"/>
  <c r="AH1126" i="1" s="1"/>
  <c r="AB1126" i="1" s="1"/>
  <c r="AC1126" i="1" s="1"/>
  <c r="X1125" i="1"/>
  <c r="Z1125" i="1" s="1"/>
  <c r="AD1126" i="1"/>
  <c r="Q1126" i="1"/>
  <c r="L1126" i="1"/>
  <c r="I1126" i="1"/>
  <c r="H1126" i="1"/>
  <c r="P1126" i="1" l="1"/>
  <c r="W1127" i="1" s="1"/>
  <c r="AF1127" i="1" s="1"/>
  <c r="N1126" i="1"/>
  <c r="AG1127" i="1" l="1"/>
  <c r="AA1126" i="1"/>
  <c r="O1126" i="1"/>
  <c r="G1127" i="1" s="1"/>
  <c r="U1126" i="1"/>
  <c r="V1127" i="1" s="1"/>
  <c r="R1126" i="1"/>
  <c r="S1127" i="1" s="1"/>
  <c r="K1127" i="1"/>
  <c r="M1127" i="1" s="1"/>
  <c r="J1127" i="1"/>
  <c r="H1127" i="1" l="1"/>
  <c r="I1127" i="1"/>
  <c r="X1126" i="1"/>
  <c r="Z1126" i="1" s="1"/>
  <c r="AD1127" i="1"/>
  <c r="L1127" i="1"/>
  <c r="Q1127" i="1"/>
  <c r="T1127" i="1"/>
  <c r="Y1127" i="1"/>
  <c r="AE1127" i="1" s="1"/>
  <c r="AH1127" i="1" s="1"/>
  <c r="AB1127" i="1" s="1"/>
  <c r="AC1127" i="1" s="1"/>
  <c r="P1127" i="1" l="1"/>
  <c r="W1128" i="1" s="1"/>
  <c r="AF1128" i="1" s="1"/>
  <c r="N1127" i="1"/>
  <c r="AG1128" i="1" l="1"/>
  <c r="O1127" i="1"/>
  <c r="G1128" i="1" s="1"/>
  <c r="AA1127" i="1"/>
  <c r="U1127" i="1"/>
  <c r="V1128" i="1" s="1"/>
  <c r="R1127" i="1"/>
  <c r="S1128" i="1" s="1"/>
  <c r="K1128" i="1"/>
  <c r="M1128" i="1" s="1"/>
  <c r="J1128" i="1"/>
  <c r="H1128" i="1" l="1"/>
  <c r="I1128" i="1"/>
  <c r="T1128" i="1"/>
  <c r="Y1128" i="1"/>
  <c r="AE1128" i="1" s="1"/>
  <c r="AH1128" i="1" s="1"/>
  <c r="AB1128" i="1" s="1"/>
  <c r="AC1128" i="1" s="1"/>
  <c r="X1127" i="1"/>
  <c r="Z1127" i="1" s="1"/>
  <c r="AD1128" i="1"/>
  <c r="L1128" i="1"/>
  <c r="Q1128" i="1"/>
  <c r="P1128" i="1" l="1"/>
  <c r="W1129" i="1" s="1"/>
  <c r="AF1129" i="1" s="1"/>
  <c r="N1128" i="1"/>
  <c r="AG1129" i="1" l="1"/>
  <c r="O1128" i="1"/>
  <c r="G1129" i="1" s="1"/>
  <c r="AA1128" i="1"/>
  <c r="U1128" i="1"/>
  <c r="V1129" i="1" s="1"/>
  <c r="R1128" i="1"/>
  <c r="S1129" i="1" s="1"/>
  <c r="J1129" i="1"/>
  <c r="K1129" i="1"/>
  <c r="M1129" i="1" s="1"/>
  <c r="I1129" i="1" l="1"/>
  <c r="H1129" i="1"/>
  <c r="Y1129" i="1"/>
  <c r="AE1129" i="1" s="1"/>
  <c r="AH1129" i="1" s="1"/>
  <c r="AB1129" i="1" s="1"/>
  <c r="AC1129" i="1" s="1"/>
  <c r="T1129" i="1"/>
  <c r="X1128" i="1"/>
  <c r="Z1128" i="1" s="1"/>
  <c r="AD1129" i="1"/>
  <c r="Q1129" i="1"/>
  <c r="L1129" i="1"/>
  <c r="P1129" i="1" l="1"/>
  <c r="W1130" i="1" s="1"/>
  <c r="AF1130" i="1" s="1"/>
  <c r="N1129" i="1"/>
  <c r="AG1130" i="1" l="1"/>
  <c r="AA1129" i="1"/>
  <c r="O1129" i="1"/>
  <c r="G1130" i="1" s="1"/>
  <c r="U1129" i="1"/>
  <c r="V1130" i="1" s="1"/>
  <c r="R1129" i="1"/>
  <c r="S1130" i="1" s="1"/>
  <c r="K1130" i="1"/>
  <c r="M1130" i="1" s="1"/>
  <c r="J1130" i="1"/>
  <c r="X1129" i="1" l="1"/>
  <c r="Z1129" i="1" s="1"/>
  <c r="Q1130" i="1"/>
  <c r="L1130" i="1"/>
  <c r="AD1130" i="1"/>
  <c r="I1130" i="1"/>
  <c r="H1130" i="1"/>
  <c r="T1130" i="1"/>
  <c r="Y1130" i="1"/>
  <c r="AE1130" i="1" s="1"/>
  <c r="AH1130" i="1" s="1"/>
  <c r="AB1130" i="1" s="1"/>
  <c r="AC1130" i="1" s="1"/>
  <c r="P1130" i="1" l="1"/>
  <c r="W1131" i="1" s="1"/>
  <c r="AF1131" i="1" s="1"/>
  <c r="N1130" i="1"/>
  <c r="AG1131" i="1" l="1"/>
  <c r="O1130" i="1"/>
  <c r="AA1130" i="1"/>
  <c r="U1130" i="1"/>
  <c r="V1131" i="1" s="1"/>
  <c r="R1130" i="1"/>
  <c r="S1131" i="1" s="1"/>
  <c r="G1131" i="1"/>
  <c r="J1131" i="1"/>
  <c r="K1131" i="1"/>
  <c r="M1131" i="1" s="1"/>
  <c r="X1130" i="1" l="1"/>
  <c r="Z1130" i="1" s="1"/>
  <c r="L1131" i="1"/>
  <c r="Q1131" i="1"/>
  <c r="AD1131" i="1"/>
  <c r="I1131" i="1"/>
  <c r="H1131" i="1"/>
  <c r="Y1131" i="1"/>
  <c r="AE1131" i="1" s="1"/>
  <c r="AH1131" i="1" s="1"/>
  <c r="AB1131" i="1" s="1"/>
  <c r="AC1131" i="1" s="1"/>
  <c r="T1131" i="1"/>
  <c r="P1131" i="1" l="1"/>
  <c r="W1132" i="1" s="1"/>
  <c r="AF1132" i="1" s="1"/>
  <c r="N1131" i="1"/>
  <c r="AG1132" i="1" l="1"/>
  <c r="O1131" i="1"/>
  <c r="G1132" i="1" s="1"/>
  <c r="AA1131" i="1"/>
  <c r="U1131" i="1"/>
  <c r="V1132" i="1" s="1"/>
  <c r="R1131" i="1"/>
  <c r="S1132" i="1" s="1"/>
  <c r="T1132" i="1" s="1"/>
  <c r="J1132" i="1"/>
  <c r="K1132" i="1"/>
  <c r="M1132" i="1" s="1"/>
  <c r="H1132" i="1" l="1"/>
  <c r="I1132" i="1"/>
  <c r="AD1132" i="1"/>
  <c r="Q1132" i="1"/>
  <c r="L1132" i="1"/>
  <c r="Y1132" i="1"/>
  <c r="AE1132" i="1" s="1"/>
  <c r="AH1132" i="1" s="1"/>
  <c r="AB1132" i="1" s="1"/>
  <c r="AC1132" i="1" s="1"/>
  <c r="X1131" i="1"/>
  <c r="Z1131" i="1" s="1"/>
  <c r="P1132" i="1" l="1"/>
  <c r="W1133" i="1" s="1"/>
  <c r="AF1133" i="1" s="1"/>
  <c r="N1132" i="1"/>
  <c r="AG1133" i="1" l="1"/>
  <c r="K1133" i="1"/>
  <c r="M1133" i="1" s="1"/>
  <c r="J1133" i="1"/>
  <c r="AA1132" i="1"/>
  <c r="O1132" i="1"/>
  <c r="G1133" i="1" s="1"/>
  <c r="U1132" i="1"/>
  <c r="V1133" i="1" s="1"/>
  <c r="R1132" i="1"/>
  <c r="S1133" i="1" s="1"/>
  <c r="T1133" i="1" s="1"/>
  <c r="X1132" i="1" l="1"/>
  <c r="Z1132" i="1" s="1"/>
  <c r="AD1133" i="1"/>
  <c r="Q1133" i="1"/>
  <c r="L1133" i="1"/>
  <c r="H1133" i="1"/>
  <c r="I1133" i="1"/>
  <c r="Y1133" i="1"/>
  <c r="AE1133" i="1" s="1"/>
  <c r="AH1133" i="1" s="1"/>
  <c r="AB1133" i="1" s="1"/>
  <c r="AC1133" i="1" s="1"/>
  <c r="P1133" i="1" l="1"/>
  <c r="W1134" i="1" s="1"/>
  <c r="AF1134" i="1" s="1"/>
  <c r="N1133" i="1"/>
  <c r="AG1134" i="1" l="1"/>
  <c r="O1133" i="1"/>
  <c r="G1134" i="1" s="1"/>
  <c r="AA1133" i="1"/>
  <c r="U1133" i="1"/>
  <c r="V1134" i="1" s="1"/>
  <c r="R1133" i="1"/>
  <c r="S1134" i="1" s="1"/>
  <c r="J1134" i="1"/>
  <c r="K1134" i="1"/>
  <c r="M1134" i="1" s="1"/>
  <c r="X1133" i="1" l="1"/>
  <c r="Z1133" i="1" s="1"/>
  <c r="I1134" i="1"/>
  <c r="H1134" i="1"/>
  <c r="AD1134" i="1"/>
  <c r="Q1134" i="1"/>
  <c r="L1134" i="1"/>
  <c r="T1134" i="1"/>
  <c r="Y1134" i="1"/>
  <c r="AE1134" i="1" s="1"/>
  <c r="AH1134" i="1" s="1"/>
  <c r="AB1134" i="1" s="1"/>
  <c r="AC1134" i="1" s="1"/>
  <c r="P1134" i="1" l="1"/>
  <c r="W1135" i="1" s="1"/>
  <c r="AF1135" i="1" s="1"/>
  <c r="N1134" i="1"/>
  <c r="AG1135" i="1" l="1"/>
  <c r="J1135" i="1"/>
  <c r="K1135" i="1"/>
  <c r="M1135" i="1" s="1"/>
  <c r="O1134" i="1"/>
  <c r="G1135" i="1" s="1"/>
  <c r="AA1134" i="1"/>
  <c r="U1134" i="1"/>
  <c r="V1135" i="1" s="1"/>
  <c r="R1134" i="1"/>
  <c r="S1135" i="1" s="1"/>
  <c r="T1135" i="1" s="1"/>
  <c r="Y1135" i="1" l="1"/>
  <c r="AE1135" i="1" s="1"/>
  <c r="AH1135" i="1" s="1"/>
  <c r="AB1135" i="1" s="1"/>
  <c r="AC1135" i="1" s="1"/>
  <c r="I1135" i="1"/>
  <c r="H1135" i="1"/>
  <c r="X1134" i="1"/>
  <c r="Z1134" i="1" s="1"/>
  <c r="AD1135" i="1"/>
  <c r="Q1135" i="1"/>
  <c r="L1135" i="1"/>
  <c r="P1135" i="1" l="1"/>
  <c r="W1136" i="1" s="1"/>
  <c r="AF1136" i="1" s="1"/>
  <c r="N1135" i="1"/>
  <c r="AG1136" i="1" l="1"/>
  <c r="J1136" i="1"/>
  <c r="K1136" i="1"/>
  <c r="M1136" i="1" s="1"/>
  <c r="AA1135" i="1"/>
  <c r="O1135" i="1"/>
  <c r="G1136" i="1" s="1"/>
  <c r="U1135" i="1"/>
  <c r="V1136" i="1" s="1"/>
  <c r="R1135" i="1"/>
  <c r="S1136" i="1" s="1"/>
  <c r="T1136" i="1" s="1"/>
  <c r="Y1136" i="1" l="1"/>
  <c r="AE1136" i="1" s="1"/>
  <c r="AH1136" i="1" s="1"/>
  <c r="AB1136" i="1" s="1"/>
  <c r="AC1136" i="1" s="1"/>
  <c r="H1136" i="1"/>
  <c r="I1136" i="1"/>
  <c r="X1135" i="1"/>
  <c r="Z1135" i="1" s="1"/>
  <c r="AD1136" i="1"/>
  <c r="L1136" i="1"/>
  <c r="Q1136" i="1"/>
  <c r="P1136" i="1" l="1"/>
  <c r="W1137" i="1" s="1"/>
  <c r="AF1137" i="1" s="1"/>
  <c r="N1136" i="1"/>
  <c r="AG1137" i="1" l="1"/>
  <c r="O1136" i="1"/>
  <c r="G1137" i="1" s="1"/>
  <c r="AA1136" i="1"/>
  <c r="U1136" i="1"/>
  <c r="V1137" i="1" s="1"/>
  <c r="R1136" i="1"/>
  <c r="S1137" i="1" s="1"/>
  <c r="T1137" i="1" s="1"/>
  <c r="K1137" i="1"/>
  <c r="M1137" i="1" s="1"/>
  <c r="J1137" i="1"/>
  <c r="Y1137" i="1" l="1"/>
  <c r="AE1137" i="1" s="1"/>
  <c r="AH1137" i="1" s="1"/>
  <c r="AB1137" i="1" s="1"/>
  <c r="AC1137" i="1" s="1"/>
  <c r="AD1137" i="1"/>
  <c r="L1137" i="1"/>
  <c r="Q1137" i="1"/>
  <c r="X1136" i="1"/>
  <c r="Z1136" i="1" s="1"/>
  <c r="I1137" i="1"/>
  <c r="H1137" i="1"/>
  <c r="P1137" i="1" l="1"/>
  <c r="W1138" i="1" s="1"/>
  <c r="AF1138" i="1" s="1"/>
  <c r="N1137" i="1"/>
  <c r="AG1138" i="1" l="1"/>
  <c r="O1137" i="1"/>
  <c r="G1138" i="1" s="1"/>
  <c r="AA1137" i="1"/>
  <c r="U1137" i="1"/>
  <c r="V1138" i="1" s="1"/>
  <c r="R1137" i="1"/>
  <c r="S1138" i="1" s="1"/>
  <c r="K1138" i="1"/>
  <c r="M1138" i="1" s="1"/>
  <c r="J1138" i="1"/>
  <c r="I1138" i="1" l="1"/>
  <c r="H1138" i="1"/>
  <c r="AD1138" i="1"/>
  <c r="Q1138" i="1"/>
  <c r="L1138" i="1"/>
  <c r="Y1138" i="1"/>
  <c r="AE1138" i="1" s="1"/>
  <c r="AH1138" i="1" s="1"/>
  <c r="AB1138" i="1" s="1"/>
  <c r="AC1138" i="1" s="1"/>
  <c r="T1138" i="1"/>
  <c r="X1137" i="1"/>
  <c r="Z1137" i="1" s="1"/>
  <c r="P1138" i="1" l="1"/>
  <c r="W1139" i="1" s="1"/>
  <c r="AF1139" i="1" s="1"/>
  <c r="N1138" i="1"/>
  <c r="AG1139" i="1" l="1"/>
  <c r="K1139" i="1"/>
  <c r="M1139" i="1" s="1"/>
  <c r="J1139" i="1"/>
  <c r="AA1138" i="1"/>
  <c r="O1138" i="1"/>
  <c r="G1139" i="1" s="1"/>
  <c r="U1138" i="1"/>
  <c r="V1139" i="1" s="1"/>
  <c r="R1138" i="1"/>
  <c r="S1139" i="1" s="1"/>
  <c r="I1139" i="1" l="1"/>
  <c r="H1139" i="1"/>
  <c r="T1139" i="1"/>
  <c r="Y1139" i="1"/>
  <c r="AE1139" i="1" s="1"/>
  <c r="AH1139" i="1" s="1"/>
  <c r="AB1139" i="1" s="1"/>
  <c r="AC1139" i="1" s="1"/>
  <c r="X1138" i="1"/>
  <c r="Z1138" i="1" s="1"/>
  <c r="AD1139" i="1"/>
  <c r="L1139" i="1"/>
  <c r="Q1139" i="1"/>
  <c r="P1139" i="1" l="1"/>
  <c r="W1140" i="1" s="1"/>
  <c r="AF1140" i="1" s="1"/>
  <c r="N1139" i="1"/>
  <c r="AG1140" i="1" l="1"/>
  <c r="O1139" i="1"/>
  <c r="G1140" i="1" s="1"/>
  <c r="AA1139" i="1"/>
  <c r="U1139" i="1"/>
  <c r="V1140" i="1" s="1"/>
  <c r="R1139" i="1"/>
  <c r="S1140" i="1" s="1"/>
  <c r="K1140" i="1"/>
  <c r="M1140" i="1" s="1"/>
  <c r="J1140" i="1"/>
  <c r="I1140" i="1" l="1"/>
  <c r="H1140" i="1"/>
  <c r="Y1140" i="1"/>
  <c r="AE1140" i="1" s="1"/>
  <c r="AH1140" i="1" s="1"/>
  <c r="AB1140" i="1" s="1"/>
  <c r="AC1140" i="1" s="1"/>
  <c r="T1140" i="1"/>
  <c r="AD1140" i="1"/>
  <c r="L1140" i="1"/>
  <c r="Q1140" i="1"/>
  <c r="X1139" i="1"/>
  <c r="Z1139" i="1" s="1"/>
  <c r="P1140" i="1" l="1"/>
  <c r="W1141" i="1" s="1"/>
  <c r="AF1141" i="1" s="1"/>
  <c r="N1140" i="1"/>
  <c r="AG1141" i="1" l="1"/>
  <c r="AA1140" i="1"/>
  <c r="O1140" i="1"/>
  <c r="G1141" i="1" s="1"/>
  <c r="U1140" i="1"/>
  <c r="V1141" i="1" s="1"/>
  <c r="R1140" i="1"/>
  <c r="S1141" i="1" s="1"/>
  <c r="K1141" i="1"/>
  <c r="M1141" i="1" s="1"/>
  <c r="J1141" i="1"/>
  <c r="H1141" i="1" l="1"/>
  <c r="I1141" i="1"/>
  <c r="Y1141" i="1"/>
  <c r="AE1141" i="1" s="1"/>
  <c r="AH1141" i="1" s="1"/>
  <c r="AB1141" i="1" s="1"/>
  <c r="AC1141" i="1" s="1"/>
  <c r="T1141" i="1"/>
  <c r="AD1141" i="1"/>
  <c r="Q1141" i="1"/>
  <c r="L1141" i="1"/>
  <c r="X1140" i="1"/>
  <c r="Z1140" i="1" s="1"/>
  <c r="P1141" i="1" l="1"/>
  <c r="W1142" i="1" s="1"/>
  <c r="AF1142" i="1" s="1"/>
  <c r="N1141" i="1"/>
  <c r="AG1142" i="1" l="1"/>
  <c r="AA1141" i="1"/>
  <c r="O1141" i="1"/>
  <c r="G1142" i="1" s="1"/>
  <c r="U1141" i="1"/>
  <c r="V1142" i="1" s="1"/>
  <c r="R1141" i="1"/>
  <c r="S1142" i="1" s="1"/>
  <c r="J1142" i="1"/>
  <c r="K1142" i="1"/>
  <c r="M1142" i="1" s="1"/>
  <c r="H1142" i="1" l="1"/>
  <c r="I1142" i="1"/>
  <c r="Y1142" i="1"/>
  <c r="AE1142" i="1" s="1"/>
  <c r="AH1142" i="1" s="1"/>
  <c r="AB1142" i="1" s="1"/>
  <c r="AC1142" i="1" s="1"/>
  <c r="T1142" i="1"/>
  <c r="L1142" i="1"/>
  <c r="AD1142" i="1"/>
  <c r="Q1142" i="1"/>
  <c r="X1141" i="1"/>
  <c r="Z1141" i="1" s="1"/>
  <c r="P1142" i="1" l="1"/>
  <c r="W1143" i="1" s="1"/>
  <c r="AF1143" i="1" s="1"/>
  <c r="N1142" i="1"/>
  <c r="AG1143" i="1" l="1"/>
  <c r="AA1142" i="1"/>
  <c r="O1142" i="1"/>
  <c r="G1143" i="1" s="1"/>
  <c r="U1142" i="1"/>
  <c r="V1143" i="1" s="1"/>
  <c r="R1142" i="1"/>
  <c r="S1143" i="1" s="1"/>
  <c r="J1143" i="1"/>
  <c r="K1143" i="1"/>
  <c r="M1143" i="1" s="1"/>
  <c r="H1143" i="1" l="1"/>
  <c r="I1143" i="1"/>
  <c r="AD1143" i="1"/>
  <c r="L1143" i="1"/>
  <c r="Q1143" i="1"/>
  <c r="X1142" i="1"/>
  <c r="Z1142" i="1" s="1"/>
  <c r="Y1143" i="1"/>
  <c r="AE1143" i="1" s="1"/>
  <c r="AH1143" i="1" s="1"/>
  <c r="AB1143" i="1" s="1"/>
  <c r="AC1143" i="1" s="1"/>
  <c r="T1143" i="1"/>
  <c r="P1143" i="1" l="1"/>
  <c r="W1144" i="1" s="1"/>
  <c r="AF1144" i="1" s="1"/>
  <c r="N1143" i="1"/>
  <c r="AG1144" i="1" l="1"/>
  <c r="O1143" i="1"/>
  <c r="AA1143" i="1"/>
  <c r="U1143" i="1"/>
  <c r="V1144" i="1" s="1"/>
  <c r="R1143" i="1"/>
  <c r="S1144" i="1" s="1"/>
  <c r="K1144" i="1"/>
  <c r="M1144" i="1" s="1"/>
  <c r="J1144" i="1"/>
  <c r="G1144" i="1"/>
  <c r="X1143" i="1" l="1"/>
  <c r="Z1143" i="1" s="1"/>
  <c r="I1144" i="1"/>
  <c r="H1144" i="1"/>
  <c r="L1144" i="1"/>
  <c r="AD1144" i="1"/>
  <c r="Q1144" i="1"/>
  <c r="T1144" i="1"/>
  <c r="Y1144" i="1"/>
  <c r="AE1144" i="1" s="1"/>
  <c r="AH1144" i="1" s="1"/>
  <c r="AB1144" i="1" s="1"/>
  <c r="AC1144" i="1" s="1"/>
  <c r="P1144" i="1" l="1"/>
  <c r="W1145" i="1" s="1"/>
  <c r="AF1145" i="1" s="1"/>
  <c r="N1144" i="1"/>
  <c r="AG1145" i="1" l="1"/>
  <c r="O1144" i="1"/>
  <c r="G1145" i="1" s="1"/>
  <c r="AA1144" i="1"/>
  <c r="U1144" i="1"/>
  <c r="V1145" i="1" s="1"/>
  <c r="R1144" i="1"/>
  <c r="S1145" i="1" s="1"/>
  <c r="T1145" i="1" s="1"/>
  <c r="J1145" i="1"/>
  <c r="K1145" i="1"/>
  <c r="M1145" i="1" s="1"/>
  <c r="H1145" i="1" l="1"/>
  <c r="I1145" i="1"/>
  <c r="Y1145" i="1"/>
  <c r="AE1145" i="1" s="1"/>
  <c r="AH1145" i="1" s="1"/>
  <c r="AB1145" i="1" s="1"/>
  <c r="AC1145" i="1" s="1"/>
  <c r="AD1145" i="1"/>
  <c r="Q1145" i="1"/>
  <c r="L1145" i="1"/>
  <c r="X1144" i="1"/>
  <c r="Z1144" i="1" s="1"/>
  <c r="P1145" i="1" l="1"/>
  <c r="W1146" i="1" s="1"/>
  <c r="AF1146" i="1" s="1"/>
  <c r="N1145" i="1"/>
  <c r="AG1146" i="1" l="1"/>
  <c r="K1146" i="1"/>
  <c r="M1146" i="1" s="1"/>
  <c r="J1146" i="1"/>
  <c r="O1145" i="1"/>
  <c r="G1146" i="1" s="1"/>
  <c r="AA1145" i="1"/>
  <c r="U1145" i="1"/>
  <c r="V1146" i="1" s="1"/>
  <c r="R1145" i="1"/>
  <c r="S1146" i="1" s="1"/>
  <c r="T1146" i="1" l="1"/>
  <c r="Y1146" i="1"/>
  <c r="AE1146" i="1" s="1"/>
  <c r="AH1146" i="1" s="1"/>
  <c r="AB1146" i="1" s="1"/>
  <c r="AC1146" i="1" s="1"/>
  <c r="I1146" i="1"/>
  <c r="H1146" i="1"/>
  <c r="X1145" i="1"/>
  <c r="Z1145" i="1" s="1"/>
  <c r="AD1146" i="1"/>
  <c r="L1146" i="1"/>
  <c r="Q1146" i="1"/>
  <c r="P1146" i="1" l="1"/>
  <c r="W1147" i="1" s="1"/>
  <c r="AF1147" i="1" s="1"/>
  <c r="N1146" i="1"/>
  <c r="AG1147" i="1" l="1"/>
  <c r="K1147" i="1"/>
  <c r="M1147" i="1" s="1"/>
  <c r="J1147" i="1"/>
  <c r="AA1146" i="1"/>
  <c r="O1146" i="1"/>
  <c r="G1147" i="1" s="1"/>
  <c r="U1146" i="1"/>
  <c r="V1147" i="1" s="1"/>
  <c r="R1146" i="1"/>
  <c r="S1147" i="1" s="1"/>
  <c r="AD1147" i="1" l="1"/>
  <c r="L1147" i="1"/>
  <c r="Q1147" i="1"/>
  <c r="Y1147" i="1"/>
  <c r="AE1147" i="1" s="1"/>
  <c r="AH1147" i="1" s="1"/>
  <c r="AB1147" i="1" s="1"/>
  <c r="AC1147" i="1" s="1"/>
  <c r="T1147" i="1"/>
  <c r="X1146" i="1"/>
  <c r="Z1146" i="1" s="1"/>
  <c r="I1147" i="1"/>
  <c r="H1147" i="1"/>
  <c r="P1147" i="1" l="1"/>
  <c r="W1148" i="1" s="1"/>
  <c r="AF1148" i="1" s="1"/>
  <c r="N1147" i="1"/>
  <c r="AG1148" i="1" l="1"/>
  <c r="O1147" i="1"/>
  <c r="G1148" i="1" s="1"/>
  <c r="AA1147" i="1"/>
  <c r="U1147" i="1"/>
  <c r="V1148" i="1" s="1"/>
  <c r="R1147" i="1"/>
  <c r="S1148" i="1" s="1"/>
  <c r="T1148" i="1" s="1"/>
  <c r="K1148" i="1"/>
  <c r="M1148" i="1" s="1"/>
  <c r="J1148" i="1"/>
  <c r="Y1148" i="1" l="1"/>
  <c r="AE1148" i="1" s="1"/>
  <c r="AH1148" i="1" s="1"/>
  <c r="AB1148" i="1" s="1"/>
  <c r="AC1148" i="1" s="1"/>
  <c r="X1147" i="1"/>
  <c r="Z1147" i="1" s="1"/>
  <c r="AD1148" i="1"/>
  <c r="Q1148" i="1"/>
  <c r="L1148" i="1"/>
  <c r="H1148" i="1"/>
  <c r="I1148" i="1"/>
  <c r="P1148" i="1" l="1"/>
  <c r="W1149" i="1" s="1"/>
  <c r="AF1149" i="1" s="1"/>
  <c r="N1148" i="1"/>
  <c r="AG1149" i="1" l="1"/>
  <c r="J1149" i="1"/>
  <c r="K1149" i="1"/>
  <c r="M1149" i="1" s="1"/>
  <c r="AA1148" i="1"/>
  <c r="O1148" i="1"/>
  <c r="G1149" i="1" s="1"/>
  <c r="U1148" i="1"/>
  <c r="V1149" i="1" s="1"/>
  <c r="R1148" i="1"/>
  <c r="S1149" i="1" s="1"/>
  <c r="X1148" i="1" l="1"/>
  <c r="Z1148" i="1" s="1"/>
  <c r="H1149" i="1"/>
  <c r="I1149" i="1"/>
  <c r="T1149" i="1"/>
  <c r="Y1149" i="1"/>
  <c r="AE1149" i="1" s="1"/>
  <c r="AH1149" i="1" s="1"/>
  <c r="AB1149" i="1" s="1"/>
  <c r="AC1149" i="1" s="1"/>
  <c r="Q1149" i="1"/>
  <c r="L1149" i="1"/>
  <c r="AD1149" i="1"/>
  <c r="P1149" i="1" l="1"/>
  <c r="W1150" i="1" s="1"/>
  <c r="AF1150" i="1" s="1"/>
  <c r="N1149" i="1"/>
  <c r="AG1150" i="1" l="1"/>
  <c r="AA1149" i="1"/>
  <c r="O1149" i="1"/>
  <c r="G1150" i="1" s="1"/>
  <c r="U1149" i="1"/>
  <c r="V1150" i="1" s="1"/>
  <c r="R1149" i="1"/>
  <c r="S1150" i="1" s="1"/>
  <c r="K1150" i="1"/>
  <c r="M1150" i="1" s="1"/>
  <c r="J1150" i="1"/>
  <c r="X1149" i="1" l="1"/>
  <c r="Z1149" i="1" s="1"/>
  <c r="H1150" i="1"/>
  <c r="I1150" i="1"/>
  <c r="Y1150" i="1"/>
  <c r="AE1150" i="1" s="1"/>
  <c r="AH1150" i="1" s="1"/>
  <c r="AB1150" i="1" s="1"/>
  <c r="AC1150" i="1" s="1"/>
  <c r="T1150" i="1"/>
  <c r="AD1150" i="1"/>
  <c r="L1150" i="1"/>
  <c r="Q1150" i="1"/>
  <c r="P1150" i="1" l="1"/>
  <c r="W1151" i="1" s="1"/>
  <c r="AF1151" i="1" s="1"/>
  <c r="N1150" i="1"/>
  <c r="AG1151" i="1" l="1"/>
  <c r="AA1150" i="1"/>
  <c r="O1150" i="1"/>
  <c r="U1150" i="1"/>
  <c r="V1151" i="1" s="1"/>
  <c r="R1150" i="1"/>
  <c r="S1151" i="1" s="1"/>
  <c r="K1151" i="1"/>
  <c r="M1151" i="1" s="1"/>
  <c r="J1151" i="1"/>
  <c r="G1151" i="1"/>
  <c r="X1150" i="1" l="1"/>
  <c r="Z1150" i="1" s="1"/>
  <c r="H1151" i="1"/>
  <c r="I1151" i="1"/>
  <c r="Q1151" i="1"/>
  <c r="L1151" i="1"/>
  <c r="AD1151" i="1"/>
  <c r="Y1151" i="1"/>
  <c r="AE1151" i="1" s="1"/>
  <c r="AH1151" i="1" s="1"/>
  <c r="AB1151" i="1" s="1"/>
  <c r="AC1151" i="1" s="1"/>
  <c r="T1151" i="1"/>
  <c r="P1151" i="1" l="1"/>
  <c r="W1152" i="1" s="1"/>
  <c r="AF1152" i="1" s="1"/>
  <c r="N1151" i="1"/>
  <c r="AG1152" i="1" l="1"/>
  <c r="AA1151" i="1"/>
  <c r="O1151" i="1"/>
  <c r="U1151" i="1"/>
  <c r="V1152" i="1" s="1"/>
  <c r="R1151" i="1"/>
  <c r="S1152" i="1" s="1"/>
  <c r="K1152" i="1"/>
  <c r="M1152" i="1" s="1"/>
  <c r="J1152" i="1"/>
  <c r="G1152" i="1"/>
  <c r="X1151" i="1" l="1"/>
  <c r="Z1151" i="1" s="1"/>
  <c r="I1152" i="1"/>
  <c r="H1152" i="1"/>
  <c r="AD1152" i="1"/>
  <c r="L1152" i="1"/>
  <c r="Q1152" i="1"/>
  <c r="T1152" i="1"/>
  <c r="Y1152" i="1"/>
  <c r="AE1152" i="1" s="1"/>
  <c r="AH1152" i="1" s="1"/>
  <c r="AB1152" i="1" s="1"/>
  <c r="AC1152" i="1" s="1"/>
  <c r="P1152" i="1" l="1"/>
  <c r="W1153" i="1" s="1"/>
  <c r="AF1153" i="1" s="1"/>
  <c r="N1152" i="1"/>
  <c r="AG1153" i="1" l="1"/>
  <c r="O1152" i="1"/>
  <c r="G1153" i="1" s="1"/>
  <c r="AA1152" i="1"/>
  <c r="U1152" i="1"/>
  <c r="V1153" i="1" s="1"/>
  <c r="R1152" i="1"/>
  <c r="S1153" i="1" s="1"/>
  <c r="K1153" i="1"/>
  <c r="M1153" i="1" s="1"/>
  <c r="J1153" i="1"/>
  <c r="H1153" i="1" l="1"/>
  <c r="I1153" i="1"/>
  <c r="T1153" i="1"/>
  <c r="Y1153" i="1"/>
  <c r="AE1153" i="1" s="1"/>
  <c r="AH1153" i="1" s="1"/>
  <c r="AB1153" i="1" s="1"/>
  <c r="AC1153" i="1" s="1"/>
  <c r="X1152" i="1"/>
  <c r="Z1152" i="1" s="1"/>
  <c r="AD1153" i="1"/>
  <c r="L1153" i="1"/>
  <c r="Q1153" i="1"/>
  <c r="P1153" i="1" l="1"/>
  <c r="W1154" i="1" s="1"/>
  <c r="AF1154" i="1" s="1"/>
  <c r="N1153" i="1"/>
  <c r="AG1154" i="1" l="1"/>
  <c r="K1154" i="1"/>
  <c r="M1154" i="1" s="1"/>
  <c r="J1154" i="1"/>
  <c r="O1153" i="1"/>
  <c r="G1154" i="1" s="1"/>
  <c r="AA1153" i="1"/>
  <c r="U1153" i="1"/>
  <c r="V1154" i="1" s="1"/>
  <c r="R1153" i="1"/>
  <c r="S1154" i="1" s="1"/>
  <c r="AD1154" i="1" l="1"/>
  <c r="L1154" i="1"/>
  <c r="Q1154" i="1"/>
  <c r="T1154" i="1"/>
  <c r="Y1154" i="1"/>
  <c r="AE1154" i="1" s="1"/>
  <c r="AH1154" i="1" s="1"/>
  <c r="AB1154" i="1" s="1"/>
  <c r="AC1154" i="1" s="1"/>
  <c r="I1154" i="1"/>
  <c r="H1154" i="1"/>
  <c r="X1153" i="1"/>
  <c r="Z1153" i="1" s="1"/>
  <c r="P1154" i="1" l="1"/>
  <c r="W1155" i="1" s="1"/>
  <c r="AF1155" i="1" s="1"/>
  <c r="N1154" i="1"/>
  <c r="AG1155" i="1" l="1"/>
  <c r="AA1154" i="1"/>
  <c r="O1154" i="1"/>
  <c r="G1155" i="1" s="1"/>
  <c r="U1154" i="1"/>
  <c r="V1155" i="1" s="1"/>
  <c r="R1154" i="1"/>
  <c r="S1155" i="1" s="1"/>
  <c r="T1155" i="1" s="1"/>
  <c r="K1155" i="1"/>
  <c r="M1155" i="1" s="1"/>
  <c r="J1155" i="1"/>
  <c r="AD1155" i="1" l="1"/>
  <c r="L1155" i="1"/>
  <c r="Q1155" i="1"/>
  <c r="Y1155" i="1"/>
  <c r="AE1155" i="1" s="1"/>
  <c r="AH1155" i="1" s="1"/>
  <c r="AB1155" i="1" s="1"/>
  <c r="AC1155" i="1" s="1"/>
  <c r="H1155" i="1"/>
  <c r="I1155" i="1"/>
  <c r="X1154" i="1"/>
  <c r="Z1154" i="1" s="1"/>
  <c r="P1155" i="1" l="1"/>
  <c r="W1156" i="1" s="1"/>
  <c r="AF1156" i="1" s="1"/>
  <c r="N1155" i="1"/>
  <c r="AG1156" i="1" l="1"/>
  <c r="J1156" i="1"/>
  <c r="K1156" i="1"/>
  <c r="M1156" i="1" s="1"/>
  <c r="O1155" i="1"/>
  <c r="G1156" i="1" s="1"/>
  <c r="AA1155" i="1"/>
  <c r="U1155" i="1"/>
  <c r="V1156" i="1" s="1"/>
  <c r="R1155" i="1"/>
  <c r="S1156" i="1" s="1"/>
  <c r="Y1156" i="1" l="1"/>
  <c r="AE1156" i="1" s="1"/>
  <c r="AH1156" i="1" s="1"/>
  <c r="AB1156" i="1" s="1"/>
  <c r="AC1156" i="1" s="1"/>
  <c r="T1156" i="1"/>
  <c r="Q1156" i="1"/>
  <c r="AD1156" i="1"/>
  <c r="L1156" i="1"/>
  <c r="X1155" i="1"/>
  <c r="Z1155" i="1" s="1"/>
  <c r="H1156" i="1"/>
  <c r="I1156" i="1"/>
  <c r="P1156" i="1" l="1"/>
  <c r="W1157" i="1" s="1"/>
  <c r="AF1157" i="1" s="1"/>
  <c r="N1156" i="1"/>
  <c r="AG1157" i="1" l="1"/>
  <c r="O1156" i="1"/>
  <c r="G1157" i="1" s="1"/>
  <c r="AA1156" i="1"/>
  <c r="U1156" i="1"/>
  <c r="V1157" i="1" s="1"/>
  <c r="R1156" i="1"/>
  <c r="S1157" i="1" s="1"/>
  <c r="T1157" i="1" s="1"/>
  <c r="J1157" i="1"/>
  <c r="K1157" i="1"/>
  <c r="M1157" i="1" s="1"/>
  <c r="H1157" i="1" l="1"/>
  <c r="I1157" i="1"/>
  <c r="Y1157" i="1"/>
  <c r="AE1157" i="1" s="1"/>
  <c r="AH1157" i="1" s="1"/>
  <c r="AB1157" i="1" s="1"/>
  <c r="AC1157" i="1" s="1"/>
  <c r="AD1157" i="1"/>
  <c r="Q1157" i="1"/>
  <c r="L1157" i="1"/>
  <c r="X1156" i="1"/>
  <c r="Z1156" i="1" s="1"/>
  <c r="P1157" i="1" l="1"/>
  <c r="W1158" i="1" s="1"/>
  <c r="AF1158" i="1" s="1"/>
  <c r="N1157" i="1"/>
  <c r="AG1158" i="1" l="1"/>
  <c r="K1158" i="1"/>
  <c r="M1158" i="1" s="1"/>
  <c r="J1158" i="1"/>
  <c r="O1157" i="1"/>
  <c r="G1158" i="1" s="1"/>
  <c r="AA1157" i="1"/>
  <c r="U1157" i="1"/>
  <c r="V1158" i="1" s="1"/>
  <c r="R1157" i="1"/>
  <c r="S1158" i="1" s="1"/>
  <c r="T1158" i="1" s="1"/>
  <c r="H1158" i="1" l="1"/>
  <c r="I1158" i="1"/>
  <c r="X1157" i="1"/>
  <c r="Z1157" i="1" s="1"/>
  <c r="Y1158" i="1"/>
  <c r="AE1158" i="1" s="1"/>
  <c r="AH1158" i="1" s="1"/>
  <c r="AB1158" i="1" s="1"/>
  <c r="AC1158" i="1" s="1"/>
  <c r="AD1158" i="1"/>
  <c r="L1158" i="1"/>
  <c r="Q1158" i="1"/>
  <c r="P1158" i="1" l="1"/>
  <c r="W1159" i="1" s="1"/>
  <c r="AF1159" i="1" s="1"/>
  <c r="N1158" i="1"/>
  <c r="AG1159" i="1" l="1"/>
  <c r="O1158" i="1"/>
  <c r="G1159" i="1" s="1"/>
  <c r="AA1158" i="1"/>
  <c r="U1158" i="1"/>
  <c r="V1159" i="1" s="1"/>
  <c r="R1158" i="1"/>
  <c r="S1159" i="1" s="1"/>
  <c r="T1159" i="1" s="1"/>
  <c r="K1159" i="1"/>
  <c r="M1159" i="1" s="1"/>
  <c r="J1159" i="1"/>
  <c r="X1158" i="1" l="1"/>
  <c r="Z1158" i="1" s="1"/>
  <c r="AD1159" i="1"/>
  <c r="Q1159" i="1"/>
  <c r="L1159" i="1"/>
  <c r="I1159" i="1"/>
  <c r="H1159" i="1"/>
  <c r="Y1159" i="1"/>
  <c r="AE1159" i="1" s="1"/>
  <c r="AH1159" i="1" s="1"/>
  <c r="AB1159" i="1" s="1"/>
  <c r="AC1159" i="1" s="1"/>
  <c r="P1159" i="1" l="1"/>
  <c r="W1160" i="1" s="1"/>
  <c r="AF1160" i="1" s="1"/>
  <c r="N1159" i="1"/>
  <c r="AG1160" i="1" l="1"/>
  <c r="J1160" i="1"/>
  <c r="K1160" i="1"/>
  <c r="M1160" i="1" s="1"/>
  <c r="O1159" i="1"/>
  <c r="G1160" i="1" s="1"/>
  <c r="AA1159" i="1"/>
  <c r="U1159" i="1"/>
  <c r="V1160" i="1" s="1"/>
  <c r="R1159" i="1"/>
  <c r="S1160" i="1" s="1"/>
  <c r="H1160" i="1" l="1"/>
  <c r="I1160" i="1"/>
  <c r="Y1160" i="1"/>
  <c r="AE1160" i="1" s="1"/>
  <c r="AH1160" i="1" s="1"/>
  <c r="AB1160" i="1" s="1"/>
  <c r="AC1160" i="1" s="1"/>
  <c r="T1160" i="1"/>
  <c r="X1159" i="1"/>
  <c r="Z1159" i="1" s="1"/>
  <c r="AD1160" i="1"/>
  <c r="Q1160" i="1"/>
  <c r="L1160" i="1"/>
  <c r="P1160" i="1" l="1"/>
  <c r="W1161" i="1" s="1"/>
  <c r="AF1161" i="1" s="1"/>
  <c r="N1160" i="1"/>
  <c r="AG1161" i="1" l="1"/>
  <c r="AA1160" i="1"/>
  <c r="O1160" i="1"/>
  <c r="U1160" i="1"/>
  <c r="V1161" i="1" s="1"/>
  <c r="R1160" i="1"/>
  <c r="S1161" i="1" s="1"/>
  <c r="J1161" i="1"/>
  <c r="K1161" i="1"/>
  <c r="M1161" i="1" s="1"/>
  <c r="G1161" i="1"/>
  <c r="AD1161" i="1" l="1"/>
  <c r="Q1161" i="1"/>
  <c r="L1161" i="1"/>
  <c r="X1160" i="1"/>
  <c r="Z1160" i="1" s="1"/>
  <c r="H1161" i="1"/>
  <c r="I1161" i="1"/>
  <c r="T1161" i="1"/>
  <c r="Y1161" i="1"/>
  <c r="AE1161" i="1" s="1"/>
  <c r="AH1161" i="1" s="1"/>
  <c r="AB1161" i="1" s="1"/>
  <c r="AC1161" i="1" s="1"/>
  <c r="P1161" i="1" l="1"/>
  <c r="W1162" i="1" s="1"/>
  <c r="AF1162" i="1" s="1"/>
  <c r="N1161" i="1"/>
  <c r="AG1162" i="1" l="1"/>
  <c r="K1162" i="1"/>
  <c r="M1162" i="1" s="1"/>
  <c r="J1162" i="1"/>
  <c r="O1161" i="1"/>
  <c r="G1162" i="1" s="1"/>
  <c r="AA1161" i="1"/>
  <c r="U1161" i="1"/>
  <c r="V1162" i="1" s="1"/>
  <c r="R1161" i="1"/>
  <c r="S1162" i="1" s="1"/>
  <c r="T1162" i="1" l="1"/>
  <c r="Y1162" i="1"/>
  <c r="AE1162" i="1" s="1"/>
  <c r="AH1162" i="1" s="1"/>
  <c r="AB1162" i="1" s="1"/>
  <c r="AC1162" i="1" s="1"/>
  <c r="H1162" i="1"/>
  <c r="I1162" i="1"/>
  <c r="X1161" i="1"/>
  <c r="Z1161" i="1" s="1"/>
  <c r="L1162" i="1"/>
  <c r="AD1162" i="1"/>
  <c r="Q1162" i="1"/>
  <c r="P1162" i="1" l="1"/>
  <c r="W1163" i="1" s="1"/>
  <c r="AF1163" i="1" s="1"/>
  <c r="N1162" i="1"/>
  <c r="AG1163" i="1" l="1"/>
  <c r="O1162" i="1"/>
  <c r="G1163" i="1" s="1"/>
  <c r="AA1162" i="1"/>
  <c r="U1162" i="1"/>
  <c r="V1163" i="1" s="1"/>
  <c r="R1162" i="1"/>
  <c r="S1163" i="1" s="1"/>
  <c r="J1163" i="1"/>
  <c r="K1163" i="1"/>
  <c r="M1163" i="1" s="1"/>
  <c r="H1163" i="1" l="1"/>
  <c r="I1163" i="1"/>
  <c r="X1162" i="1"/>
  <c r="Z1162" i="1" s="1"/>
  <c r="T1163" i="1"/>
  <c r="Y1163" i="1"/>
  <c r="AE1163" i="1" s="1"/>
  <c r="AH1163" i="1" s="1"/>
  <c r="AB1163" i="1" s="1"/>
  <c r="AC1163" i="1" s="1"/>
  <c r="AD1163" i="1"/>
  <c r="Q1163" i="1"/>
  <c r="L1163" i="1"/>
  <c r="P1163" i="1" l="1"/>
  <c r="W1164" i="1" s="1"/>
  <c r="AF1164" i="1" s="1"/>
  <c r="N1163" i="1"/>
  <c r="AG1164" i="1" l="1"/>
  <c r="AA1163" i="1"/>
  <c r="O1163" i="1"/>
  <c r="G1164" i="1" s="1"/>
  <c r="U1163" i="1"/>
  <c r="V1164" i="1" s="1"/>
  <c r="R1163" i="1"/>
  <c r="S1164" i="1" s="1"/>
  <c r="T1164" i="1" s="1"/>
  <c r="J1164" i="1"/>
  <c r="K1164" i="1"/>
  <c r="M1164" i="1" s="1"/>
  <c r="Y1164" i="1" l="1"/>
  <c r="AE1164" i="1" s="1"/>
  <c r="AH1164" i="1" s="1"/>
  <c r="AB1164" i="1" s="1"/>
  <c r="AC1164" i="1" s="1"/>
  <c r="H1164" i="1"/>
  <c r="I1164" i="1"/>
  <c r="AD1164" i="1"/>
  <c r="Q1164" i="1"/>
  <c r="L1164" i="1"/>
  <c r="X1163" i="1"/>
  <c r="Z1163" i="1" s="1"/>
  <c r="P1164" i="1" l="1"/>
  <c r="W1165" i="1" s="1"/>
  <c r="AF1165" i="1" s="1"/>
  <c r="N1164" i="1"/>
  <c r="AG1165" i="1" l="1"/>
  <c r="J1165" i="1"/>
  <c r="K1165" i="1"/>
  <c r="M1165" i="1" s="1"/>
  <c r="AA1164" i="1"/>
  <c r="O1164" i="1"/>
  <c r="G1165" i="1" s="1"/>
  <c r="U1164" i="1"/>
  <c r="V1165" i="1" s="1"/>
  <c r="R1164" i="1"/>
  <c r="S1165" i="1" s="1"/>
  <c r="T1165" i="1" s="1"/>
  <c r="Y1165" i="1" l="1"/>
  <c r="AE1165" i="1" s="1"/>
  <c r="AH1165" i="1" s="1"/>
  <c r="AB1165" i="1" s="1"/>
  <c r="AC1165" i="1" s="1"/>
  <c r="X1164" i="1"/>
  <c r="Z1164" i="1" s="1"/>
  <c r="AD1165" i="1"/>
  <c r="Q1165" i="1"/>
  <c r="L1165" i="1"/>
  <c r="I1165" i="1"/>
  <c r="H1165" i="1"/>
  <c r="P1165" i="1" l="1"/>
  <c r="W1166" i="1" s="1"/>
  <c r="AF1166" i="1" s="1"/>
  <c r="N1165" i="1"/>
  <c r="AG1166" i="1" l="1"/>
  <c r="AA1165" i="1"/>
  <c r="O1165" i="1"/>
  <c r="G1166" i="1" s="1"/>
  <c r="U1165" i="1"/>
  <c r="V1166" i="1" s="1"/>
  <c r="R1165" i="1"/>
  <c r="S1166" i="1" s="1"/>
  <c r="T1166" i="1" s="1"/>
  <c r="K1166" i="1"/>
  <c r="M1166" i="1" s="1"/>
  <c r="J1166" i="1"/>
  <c r="Y1166" i="1" l="1"/>
  <c r="AE1166" i="1" s="1"/>
  <c r="AH1166" i="1" s="1"/>
  <c r="AB1166" i="1" s="1"/>
  <c r="AC1166" i="1" s="1"/>
  <c r="AD1166" i="1"/>
  <c r="L1166" i="1"/>
  <c r="Q1166" i="1"/>
  <c r="X1165" i="1"/>
  <c r="Z1165" i="1" s="1"/>
  <c r="I1166" i="1"/>
  <c r="H1166" i="1"/>
  <c r="P1166" i="1" l="1"/>
  <c r="W1167" i="1" s="1"/>
  <c r="AF1167" i="1" s="1"/>
  <c r="N1166" i="1"/>
  <c r="AG1167" i="1" l="1"/>
  <c r="O1166" i="1"/>
  <c r="G1167" i="1" s="1"/>
  <c r="AA1166" i="1"/>
  <c r="U1166" i="1"/>
  <c r="V1167" i="1" s="1"/>
  <c r="R1166" i="1"/>
  <c r="S1167" i="1" s="1"/>
  <c r="T1167" i="1" s="1"/>
  <c r="K1167" i="1"/>
  <c r="M1167" i="1" s="1"/>
  <c r="J1167" i="1"/>
  <c r="I1167" i="1" l="1"/>
  <c r="H1167" i="1"/>
  <c r="Y1167" i="1"/>
  <c r="AE1167" i="1" s="1"/>
  <c r="AH1167" i="1" s="1"/>
  <c r="AB1167" i="1" s="1"/>
  <c r="AC1167" i="1" s="1"/>
  <c r="X1166" i="1"/>
  <c r="Z1166" i="1" s="1"/>
  <c r="AD1167" i="1"/>
  <c r="Q1167" i="1"/>
  <c r="L1167" i="1"/>
  <c r="P1167" i="1" l="1"/>
  <c r="W1168" i="1" s="1"/>
  <c r="AF1168" i="1" s="1"/>
  <c r="N1167" i="1"/>
  <c r="AG1168" i="1" l="1"/>
  <c r="K1168" i="1"/>
  <c r="M1168" i="1" s="1"/>
  <c r="J1168" i="1"/>
  <c r="O1167" i="1"/>
  <c r="G1168" i="1" s="1"/>
  <c r="AA1167" i="1"/>
  <c r="U1167" i="1"/>
  <c r="V1168" i="1" s="1"/>
  <c r="R1167" i="1"/>
  <c r="S1168" i="1" s="1"/>
  <c r="T1168" i="1" l="1"/>
  <c r="Y1168" i="1"/>
  <c r="AE1168" i="1" s="1"/>
  <c r="AH1168" i="1" s="1"/>
  <c r="AB1168" i="1" s="1"/>
  <c r="AC1168" i="1" s="1"/>
  <c r="I1168" i="1"/>
  <c r="H1168" i="1"/>
  <c r="X1167" i="1"/>
  <c r="Z1167" i="1" s="1"/>
  <c r="AD1168" i="1"/>
  <c r="Q1168" i="1"/>
  <c r="L1168" i="1"/>
  <c r="P1168" i="1" l="1"/>
  <c r="W1169" i="1" s="1"/>
  <c r="AF1169" i="1" s="1"/>
  <c r="N1168" i="1"/>
  <c r="AG1169" i="1" l="1"/>
  <c r="K1169" i="1"/>
  <c r="M1169" i="1" s="1"/>
  <c r="J1169" i="1"/>
  <c r="AA1168" i="1"/>
  <c r="O1168" i="1"/>
  <c r="G1169" i="1" s="1"/>
  <c r="U1168" i="1"/>
  <c r="V1169" i="1" s="1"/>
  <c r="R1168" i="1"/>
  <c r="S1169" i="1" s="1"/>
  <c r="I1169" i="1" l="1"/>
  <c r="H1169" i="1"/>
  <c r="T1169" i="1"/>
  <c r="Y1169" i="1"/>
  <c r="AE1169" i="1" s="1"/>
  <c r="AH1169" i="1" s="1"/>
  <c r="AB1169" i="1" s="1"/>
  <c r="AC1169" i="1" s="1"/>
  <c r="X1168" i="1"/>
  <c r="Z1168" i="1" s="1"/>
  <c r="AD1169" i="1"/>
  <c r="L1169" i="1"/>
  <c r="Q1169" i="1"/>
  <c r="P1169" i="1" l="1"/>
  <c r="W1170" i="1" s="1"/>
  <c r="AF1170" i="1" s="1"/>
  <c r="N1169" i="1"/>
  <c r="AG1170" i="1" l="1"/>
  <c r="J1170" i="1"/>
  <c r="K1170" i="1"/>
  <c r="M1170" i="1" s="1"/>
  <c r="O1169" i="1"/>
  <c r="G1170" i="1" s="1"/>
  <c r="AA1169" i="1"/>
  <c r="U1169" i="1"/>
  <c r="V1170" i="1" s="1"/>
  <c r="R1169" i="1"/>
  <c r="S1170" i="1" s="1"/>
  <c r="H1170" i="1" l="1"/>
  <c r="I1170" i="1"/>
  <c r="X1169" i="1"/>
  <c r="Z1169" i="1" s="1"/>
  <c r="AD1170" i="1"/>
  <c r="L1170" i="1"/>
  <c r="Q1170" i="1"/>
  <c r="T1170" i="1"/>
  <c r="Y1170" i="1"/>
  <c r="AE1170" i="1" s="1"/>
  <c r="AH1170" i="1" s="1"/>
  <c r="AB1170" i="1" s="1"/>
  <c r="AC1170" i="1" s="1"/>
  <c r="P1170" i="1" l="1"/>
  <c r="W1171" i="1" s="1"/>
  <c r="AF1171" i="1" s="1"/>
  <c r="N1170" i="1"/>
  <c r="AG1171" i="1" l="1"/>
  <c r="AA1170" i="1"/>
  <c r="O1170" i="1"/>
  <c r="G1171" i="1" s="1"/>
  <c r="U1170" i="1"/>
  <c r="V1171" i="1" s="1"/>
  <c r="R1170" i="1"/>
  <c r="S1171" i="1" s="1"/>
  <c r="T1171" i="1" s="1"/>
  <c r="J1171" i="1"/>
  <c r="K1171" i="1"/>
  <c r="M1171" i="1" s="1"/>
  <c r="Y1171" i="1" l="1"/>
  <c r="AE1171" i="1" s="1"/>
  <c r="AH1171" i="1" s="1"/>
  <c r="AB1171" i="1" s="1"/>
  <c r="AC1171" i="1" s="1"/>
  <c r="I1171" i="1"/>
  <c r="H1171" i="1"/>
  <c r="AD1171" i="1"/>
  <c r="L1171" i="1"/>
  <c r="Q1171" i="1"/>
  <c r="X1170" i="1"/>
  <c r="Z1170" i="1" s="1"/>
  <c r="P1171" i="1" l="1"/>
  <c r="W1172" i="1" s="1"/>
  <c r="AF1172" i="1" s="1"/>
  <c r="N1171" i="1"/>
  <c r="AG1172" i="1" l="1"/>
  <c r="J1172" i="1"/>
  <c r="K1172" i="1"/>
  <c r="M1172" i="1" s="1"/>
  <c r="AA1171" i="1"/>
  <c r="O1171" i="1"/>
  <c r="G1172" i="1" s="1"/>
  <c r="U1171" i="1"/>
  <c r="V1172" i="1" s="1"/>
  <c r="R1171" i="1"/>
  <c r="S1172" i="1" s="1"/>
  <c r="H1172" i="1" l="1"/>
  <c r="I1172" i="1"/>
  <c r="T1172" i="1"/>
  <c r="Y1172" i="1"/>
  <c r="AE1172" i="1" s="1"/>
  <c r="AH1172" i="1" s="1"/>
  <c r="AB1172" i="1" s="1"/>
  <c r="AC1172" i="1" s="1"/>
  <c r="X1171" i="1"/>
  <c r="Z1171" i="1" s="1"/>
  <c r="AD1172" i="1"/>
  <c r="Q1172" i="1"/>
  <c r="L1172" i="1"/>
  <c r="P1172" i="1" l="1"/>
  <c r="W1173" i="1" s="1"/>
  <c r="AF1173" i="1" s="1"/>
  <c r="N1172" i="1"/>
  <c r="AG1173" i="1" l="1"/>
  <c r="J1173" i="1"/>
  <c r="K1173" i="1"/>
  <c r="M1173" i="1" s="1"/>
  <c r="O1172" i="1"/>
  <c r="G1173" i="1" s="1"/>
  <c r="AA1172" i="1"/>
  <c r="U1172" i="1"/>
  <c r="V1173" i="1" s="1"/>
  <c r="R1172" i="1"/>
  <c r="S1173" i="1" s="1"/>
  <c r="T1173" i="1" l="1"/>
  <c r="Y1173" i="1"/>
  <c r="AE1173" i="1" s="1"/>
  <c r="AH1173" i="1" s="1"/>
  <c r="AB1173" i="1" s="1"/>
  <c r="AC1173" i="1" s="1"/>
  <c r="I1173" i="1"/>
  <c r="H1173" i="1"/>
  <c r="X1172" i="1"/>
  <c r="Z1172" i="1" s="1"/>
  <c r="AD1173" i="1"/>
  <c r="L1173" i="1"/>
  <c r="Q1173" i="1"/>
  <c r="P1173" i="1" l="1"/>
  <c r="W1174" i="1" s="1"/>
  <c r="AF1174" i="1" s="1"/>
  <c r="N1173" i="1"/>
  <c r="AG1174" i="1" l="1"/>
  <c r="J1174" i="1"/>
  <c r="K1174" i="1"/>
  <c r="M1174" i="1" s="1"/>
  <c r="AA1173" i="1"/>
  <c r="O1173" i="1"/>
  <c r="G1174" i="1" s="1"/>
  <c r="U1173" i="1"/>
  <c r="V1174" i="1" s="1"/>
  <c r="R1173" i="1"/>
  <c r="S1174" i="1" s="1"/>
  <c r="I1174" i="1" l="1"/>
  <c r="H1174" i="1"/>
  <c r="AD1174" i="1"/>
  <c r="L1174" i="1"/>
  <c r="Q1174" i="1"/>
  <c r="Y1174" i="1"/>
  <c r="AE1174" i="1" s="1"/>
  <c r="AH1174" i="1" s="1"/>
  <c r="AB1174" i="1" s="1"/>
  <c r="AC1174" i="1" s="1"/>
  <c r="T1174" i="1"/>
  <c r="X1173" i="1"/>
  <c r="Z1173" i="1" s="1"/>
  <c r="P1174" i="1" l="1"/>
  <c r="W1175" i="1" s="1"/>
  <c r="AF1175" i="1" s="1"/>
  <c r="N1174" i="1"/>
  <c r="AG1175" i="1" l="1"/>
  <c r="AA1174" i="1"/>
  <c r="O1174" i="1"/>
  <c r="G1175" i="1" s="1"/>
  <c r="U1174" i="1"/>
  <c r="V1175" i="1" s="1"/>
  <c r="R1174" i="1"/>
  <c r="S1175" i="1" s="1"/>
  <c r="J1175" i="1"/>
  <c r="K1175" i="1"/>
  <c r="M1175" i="1" s="1"/>
  <c r="Y1175" i="1" l="1"/>
  <c r="AE1175" i="1" s="1"/>
  <c r="AH1175" i="1" s="1"/>
  <c r="AB1175" i="1" s="1"/>
  <c r="AC1175" i="1" s="1"/>
  <c r="T1175" i="1"/>
  <c r="Q1175" i="1"/>
  <c r="L1175" i="1"/>
  <c r="AD1175" i="1"/>
  <c r="X1174" i="1"/>
  <c r="Z1174" i="1" s="1"/>
  <c r="I1175" i="1"/>
  <c r="H1175" i="1"/>
  <c r="P1175" i="1" l="1"/>
  <c r="W1176" i="1" s="1"/>
  <c r="AF1176" i="1" s="1"/>
  <c r="N1175" i="1"/>
  <c r="AG1176" i="1" l="1"/>
  <c r="AA1175" i="1"/>
  <c r="O1175" i="1"/>
  <c r="U1175" i="1"/>
  <c r="V1176" i="1" s="1"/>
  <c r="R1175" i="1"/>
  <c r="S1176" i="1" s="1"/>
  <c r="K1176" i="1"/>
  <c r="M1176" i="1" s="1"/>
  <c r="J1176" i="1"/>
  <c r="G1176" i="1"/>
  <c r="X1175" i="1" l="1"/>
  <c r="Z1175" i="1" s="1"/>
  <c r="I1176" i="1"/>
  <c r="H1176" i="1"/>
  <c r="L1176" i="1"/>
  <c r="AD1176" i="1"/>
  <c r="Q1176" i="1"/>
  <c r="T1176" i="1"/>
  <c r="Y1176" i="1"/>
  <c r="AE1176" i="1" s="1"/>
  <c r="AH1176" i="1" s="1"/>
  <c r="AB1176" i="1" s="1"/>
  <c r="AC1176" i="1" s="1"/>
  <c r="P1176" i="1" l="1"/>
  <c r="W1177" i="1" s="1"/>
  <c r="AF1177" i="1" s="1"/>
  <c r="N1176" i="1"/>
  <c r="AG1177" i="1" l="1"/>
  <c r="J1177" i="1"/>
  <c r="K1177" i="1"/>
  <c r="M1177" i="1" s="1"/>
  <c r="O1176" i="1"/>
  <c r="G1177" i="1" s="1"/>
  <c r="AA1176" i="1"/>
  <c r="U1176" i="1"/>
  <c r="V1177" i="1" s="1"/>
  <c r="R1176" i="1"/>
  <c r="S1177" i="1" s="1"/>
  <c r="T1177" i="1" l="1"/>
  <c r="Y1177" i="1"/>
  <c r="AE1177" i="1" s="1"/>
  <c r="AH1177" i="1" s="1"/>
  <c r="AB1177" i="1" s="1"/>
  <c r="AC1177" i="1" s="1"/>
  <c r="H1177" i="1"/>
  <c r="I1177" i="1"/>
  <c r="AD1177" i="1"/>
  <c r="L1177" i="1"/>
  <c r="Q1177" i="1"/>
  <c r="X1176" i="1"/>
  <c r="Z1176" i="1" s="1"/>
  <c r="P1177" i="1" l="1"/>
  <c r="W1178" i="1" s="1"/>
  <c r="AF1178" i="1" s="1"/>
  <c r="N1177" i="1"/>
  <c r="AG1178" i="1" l="1"/>
  <c r="O1177" i="1"/>
  <c r="G1178" i="1" s="1"/>
  <c r="AA1177" i="1"/>
  <c r="U1177" i="1"/>
  <c r="V1178" i="1" s="1"/>
  <c r="R1177" i="1"/>
  <c r="S1178" i="1" s="1"/>
  <c r="T1178" i="1" s="1"/>
  <c r="J1178" i="1"/>
  <c r="K1178" i="1"/>
  <c r="M1178" i="1" s="1"/>
  <c r="I1178" i="1" l="1"/>
  <c r="H1178" i="1"/>
  <c r="AD1178" i="1"/>
  <c r="Q1178" i="1"/>
  <c r="L1178" i="1"/>
  <c r="X1177" i="1"/>
  <c r="Z1177" i="1" s="1"/>
  <c r="Y1178" i="1"/>
  <c r="AE1178" i="1" s="1"/>
  <c r="AH1178" i="1" s="1"/>
  <c r="AB1178" i="1" s="1"/>
  <c r="AC1178" i="1" s="1"/>
  <c r="P1178" i="1" l="1"/>
  <c r="W1179" i="1" s="1"/>
  <c r="AF1179" i="1" s="1"/>
  <c r="N1178" i="1"/>
  <c r="AG1179" i="1" l="1"/>
  <c r="K1179" i="1"/>
  <c r="M1179" i="1" s="1"/>
  <c r="J1179" i="1"/>
  <c r="AA1178" i="1"/>
  <c r="O1178" i="1"/>
  <c r="G1179" i="1" s="1"/>
  <c r="U1178" i="1"/>
  <c r="V1179" i="1" s="1"/>
  <c r="R1178" i="1"/>
  <c r="S1179" i="1" s="1"/>
  <c r="X1178" i="1" l="1"/>
  <c r="Z1178" i="1" s="1"/>
  <c r="H1179" i="1"/>
  <c r="I1179" i="1"/>
  <c r="T1179" i="1"/>
  <c r="Y1179" i="1"/>
  <c r="AE1179" i="1" s="1"/>
  <c r="AH1179" i="1" s="1"/>
  <c r="AB1179" i="1" s="1"/>
  <c r="AC1179" i="1" s="1"/>
  <c r="AD1179" i="1"/>
  <c r="L1179" i="1"/>
  <c r="Q1179" i="1"/>
  <c r="P1179" i="1" l="1"/>
  <c r="W1180" i="1" s="1"/>
  <c r="AF1180" i="1" s="1"/>
  <c r="N1179" i="1"/>
  <c r="AG1180" i="1" l="1"/>
  <c r="O1179" i="1"/>
  <c r="AA1179" i="1"/>
  <c r="U1179" i="1"/>
  <c r="V1180" i="1" s="1"/>
  <c r="R1179" i="1"/>
  <c r="S1180" i="1" s="1"/>
  <c r="K1180" i="1"/>
  <c r="M1180" i="1" s="1"/>
  <c r="J1180" i="1"/>
  <c r="G1180" i="1"/>
  <c r="X1179" i="1" l="1"/>
  <c r="Z1179" i="1" s="1"/>
  <c r="AD1180" i="1"/>
  <c r="Q1180" i="1"/>
  <c r="L1180" i="1"/>
  <c r="H1180" i="1"/>
  <c r="I1180" i="1"/>
  <c r="Y1180" i="1"/>
  <c r="AE1180" i="1" s="1"/>
  <c r="AH1180" i="1" s="1"/>
  <c r="AB1180" i="1" s="1"/>
  <c r="AC1180" i="1" s="1"/>
  <c r="T1180" i="1"/>
  <c r="P1180" i="1" l="1"/>
  <c r="W1181" i="1" s="1"/>
  <c r="AF1181" i="1" s="1"/>
  <c r="N1180" i="1"/>
  <c r="AG1181" i="1" l="1"/>
  <c r="K1181" i="1"/>
  <c r="M1181" i="1" s="1"/>
  <c r="J1181" i="1"/>
  <c r="AA1180" i="1"/>
  <c r="O1180" i="1"/>
  <c r="G1181" i="1" s="1"/>
  <c r="U1180" i="1"/>
  <c r="V1181" i="1" s="1"/>
  <c r="R1180" i="1"/>
  <c r="S1181" i="1" s="1"/>
  <c r="Y1181" i="1" l="1"/>
  <c r="AE1181" i="1" s="1"/>
  <c r="AH1181" i="1" s="1"/>
  <c r="AB1181" i="1" s="1"/>
  <c r="AC1181" i="1" s="1"/>
  <c r="T1181" i="1"/>
  <c r="X1180" i="1"/>
  <c r="Z1180" i="1" s="1"/>
  <c r="H1181" i="1"/>
  <c r="I1181" i="1"/>
  <c r="AD1181" i="1"/>
  <c r="L1181" i="1"/>
  <c r="Q1181" i="1"/>
  <c r="P1181" i="1" l="1"/>
  <c r="W1182" i="1" s="1"/>
  <c r="AF1182" i="1" s="1"/>
  <c r="N1181" i="1"/>
  <c r="AG1182" i="1" l="1"/>
  <c r="O1181" i="1"/>
  <c r="AA1181" i="1"/>
  <c r="U1181" i="1"/>
  <c r="V1182" i="1" s="1"/>
  <c r="R1181" i="1"/>
  <c r="S1182" i="1" s="1"/>
  <c r="T1182" i="1" s="1"/>
  <c r="J1182" i="1"/>
  <c r="K1182" i="1"/>
  <c r="M1182" i="1" s="1"/>
  <c r="G1182" i="1"/>
  <c r="Y1182" i="1" l="1"/>
  <c r="AE1182" i="1" s="1"/>
  <c r="AH1182" i="1" s="1"/>
  <c r="AB1182" i="1" s="1"/>
  <c r="AC1182" i="1" s="1"/>
  <c r="AD1182" i="1"/>
  <c r="Q1182" i="1"/>
  <c r="L1182" i="1"/>
  <c r="X1181" i="1"/>
  <c r="Z1181" i="1" s="1"/>
  <c r="I1182" i="1"/>
  <c r="H1182" i="1"/>
  <c r="P1182" i="1" l="1"/>
  <c r="W1183" i="1" s="1"/>
  <c r="AF1183" i="1" s="1"/>
  <c r="N1182" i="1"/>
  <c r="AG1183" i="1" l="1"/>
  <c r="O1182" i="1"/>
  <c r="G1183" i="1" s="1"/>
  <c r="AA1182" i="1"/>
  <c r="U1182" i="1"/>
  <c r="V1183" i="1" s="1"/>
  <c r="R1182" i="1"/>
  <c r="S1183" i="1" s="1"/>
  <c r="K1183" i="1"/>
  <c r="M1183" i="1" s="1"/>
  <c r="J1183" i="1"/>
  <c r="H1183" i="1" l="1"/>
  <c r="I1183" i="1"/>
  <c r="AD1183" i="1"/>
  <c r="L1183" i="1"/>
  <c r="Q1183" i="1"/>
  <c r="Y1183" i="1"/>
  <c r="AE1183" i="1" s="1"/>
  <c r="AH1183" i="1" s="1"/>
  <c r="AB1183" i="1" s="1"/>
  <c r="AC1183" i="1" s="1"/>
  <c r="T1183" i="1"/>
  <c r="X1182" i="1"/>
  <c r="Z1182" i="1" s="1"/>
  <c r="P1183" i="1" l="1"/>
  <c r="W1184" i="1" s="1"/>
  <c r="AF1184" i="1" s="1"/>
  <c r="N1183" i="1"/>
  <c r="AG1184" i="1" l="1"/>
  <c r="J1184" i="1"/>
  <c r="K1184" i="1"/>
  <c r="M1184" i="1" s="1"/>
  <c r="O1183" i="1"/>
  <c r="G1184" i="1" s="1"/>
  <c r="AA1183" i="1"/>
  <c r="U1183" i="1"/>
  <c r="V1184" i="1" s="1"/>
  <c r="R1183" i="1"/>
  <c r="S1184" i="1" s="1"/>
  <c r="H1184" i="1" l="1"/>
  <c r="I1184" i="1"/>
  <c r="Y1184" i="1"/>
  <c r="AE1184" i="1" s="1"/>
  <c r="AH1184" i="1" s="1"/>
  <c r="AB1184" i="1" s="1"/>
  <c r="AC1184" i="1" s="1"/>
  <c r="T1184" i="1"/>
  <c r="X1183" i="1"/>
  <c r="Z1183" i="1" s="1"/>
  <c r="AD1184" i="1"/>
  <c r="Q1184" i="1"/>
  <c r="L1184" i="1"/>
  <c r="P1184" i="1" l="1"/>
  <c r="W1185" i="1" s="1"/>
  <c r="AF1185" i="1" s="1"/>
  <c r="N1184" i="1"/>
  <c r="AG1185" i="1" l="1"/>
  <c r="K1185" i="1"/>
  <c r="M1185" i="1" s="1"/>
  <c r="J1185" i="1"/>
  <c r="AA1184" i="1"/>
  <c r="O1184" i="1"/>
  <c r="G1185" i="1" s="1"/>
  <c r="U1184" i="1"/>
  <c r="V1185" i="1" s="1"/>
  <c r="R1184" i="1"/>
  <c r="S1185" i="1" s="1"/>
  <c r="AD1185" i="1" l="1"/>
  <c r="L1185" i="1"/>
  <c r="Q1185" i="1"/>
  <c r="T1185" i="1"/>
  <c r="Y1185" i="1"/>
  <c r="AE1185" i="1" s="1"/>
  <c r="AH1185" i="1" s="1"/>
  <c r="AB1185" i="1" s="1"/>
  <c r="AC1185" i="1" s="1"/>
  <c r="X1184" i="1"/>
  <c r="Z1184" i="1" s="1"/>
  <c r="H1185" i="1"/>
  <c r="I1185" i="1"/>
  <c r="P1185" i="1" l="1"/>
  <c r="W1186" i="1" s="1"/>
  <c r="AF1186" i="1" s="1"/>
  <c r="N1185" i="1"/>
  <c r="AG1186" i="1" l="1"/>
  <c r="AA1185" i="1"/>
  <c r="O1185" i="1"/>
  <c r="U1185" i="1"/>
  <c r="V1186" i="1" s="1"/>
  <c r="R1185" i="1"/>
  <c r="S1186" i="1" s="1"/>
  <c r="K1186" i="1"/>
  <c r="M1186" i="1" s="1"/>
  <c r="J1186" i="1"/>
  <c r="G1186" i="1"/>
  <c r="I1186" i="1" l="1"/>
  <c r="H1186" i="1"/>
  <c r="X1185" i="1"/>
  <c r="Z1185" i="1" s="1"/>
  <c r="AD1186" i="1"/>
  <c r="Q1186" i="1"/>
  <c r="L1186" i="1"/>
  <c r="T1186" i="1"/>
  <c r="Y1186" i="1"/>
  <c r="AE1186" i="1" s="1"/>
  <c r="AH1186" i="1" s="1"/>
  <c r="AB1186" i="1" s="1"/>
  <c r="AC1186" i="1" s="1"/>
  <c r="P1186" i="1" l="1"/>
  <c r="W1187" i="1" s="1"/>
  <c r="AF1187" i="1" s="1"/>
  <c r="N1186" i="1"/>
  <c r="AG1187" i="1" l="1"/>
  <c r="J1187" i="1"/>
  <c r="K1187" i="1"/>
  <c r="M1187" i="1" s="1"/>
  <c r="O1186" i="1"/>
  <c r="G1187" i="1" s="1"/>
  <c r="AA1186" i="1"/>
  <c r="U1186" i="1"/>
  <c r="V1187" i="1" s="1"/>
  <c r="R1186" i="1"/>
  <c r="S1187" i="1" s="1"/>
  <c r="T1187" i="1" s="1"/>
  <c r="H1187" i="1" l="1"/>
  <c r="I1187" i="1"/>
  <c r="Y1187" i="1"/>
  <c r="AE1187" i="1" s="1"/>
  <c r="AH1187" i="1" s="1"/>
  <c r="AB1187" i="1" s="1"/>
  <c r="AC1187" i="1" s="1"/>
  <c r="X1186" i="1"/>
  <c r="Z1186" i="1" s="1"/>
  <c r="AD1187" i="1"/>
  <c r="Q1187" i="1"/>
  <c r="L1187" i="1"/>
  <c r="P1187" i="1" l="1"/>
  <c r="W1188" i="1" s="1"/>
  <c r="AF1188" i="1" s="1"/>
  <c r="N1187" i="1"/>
  <c r="AG1188" i="1" l="1"/>
  <c r="O1187" i="1"/>
  <c r="G1188" i="1" s="1"/>
  <c r="AA1187" i="1"/>
  <c r="U1187" i="1"/>
  <c r="V1188" i="1" s="1"/>
  <c r="R1187" i="1"/>
  <c r="S1188" i="1" s="1"/>
  <c r="T1188" i="1" s="1"/>
  <c r="J1188" i="1"/>
  <c r="K1188" i="1"/>
  <c r="M1188" i="1" s="1"/>
  <c r="Y1188" i="1" l="1"/>
  <c r="AE1188" i="1" s="1"/>
  <c r="AH1188" i="1" s="1"/>
  <c r="AB1188" i="1" s="1"/>
  <c r="AC1188" i="1" s="1"/>
  <c r="X1187" i="1"/>
  <c r="Z1187" i="1" s="1"/>
  <c r="AD1188" i="1"/>
  <c r="Q1188" i="1"/>
  <c r="L1188" i="1"/>
  <c r="I1188" i="1"/>
  <c r="H1188" i="1"/>
  <c r="P1188" i="1" l="1"/>
  <c r="W1189" i="1" s="1"/>
  <c r="AF1189" i="1" s="1"/>
  <c r="N1188" i="1"/>
  <c r="AG1189" i="1" l="1"/>
  <c r="J1189" i="1"/>
  <c r="K1189" i="1"/>
  <c r="M1189" i="1" s="1"/>
  <c r="AA1188" i="1"/>
  <c r="O1188" i="1"/>
  <c r="G1189" i="1" s="1"/>
  <c r="U1188" i="1"/>
  <c r="V1189" i="1" s="1"/>
  <c r="R1188" i="1"/>
  <c r="S1189" i="1" s="1"/>
  <c r="T1189" i="1" l="1"/>
  <c r="Y1189" i="1"/>
  <c r="AE1189" i="1" s="1"/>
  <c r="AH1189" i="1" s="1"/>
  <c r="AB1189" i="1" s="1"/>
  <c r="AC1189" i="1" s="1"/>
  <c r="X1188" i="1"/>
  <c r="Z1188" i="1" s="1"/>
  <c r="H1189" i="1"/>
  <c r="I1189" i="1"/>
  <c r="Q1189" i="1"/>
  <c r="AD1189" i="1"/>
  <c r="L1189" i="1"/>
  <c r="P1189" i="1" l="1"/>
  <c r="W1190" i="1" s="1"/>
  <c r="AF1190" i="1" s="1"/>
  <c r="N1189" i="1"/>
  <c r="AG1190" i="1" l="1"/>
  <c r="O1189" i="1"/>
  <c r="AA1189" i="1"/>
  <c r="U1189" i="1"/>
  <c r="V1190" i="1" s="1"/>
  <c r="R1189" i="1"/>
  <c r="S1190" i="1" s="1"/>
  <c r="J1190" i="1"/>
  <c r="K1190" i="1"/>
  <c r="M1190" i="1" s="1"/>
  <c r="G1190" i="1"/>
  <c r="X1189" i="1" l="1"/>
  <c r="Z1189" i="1" s="1"/>
  <c r="H1190" i="1"/>
  <c r="I1190" i="1"/>
  <c r="AD1190" i="1"/>
  <c r="L1190" i="1"/>
  <c r="Q1190" i="1"/>
  <c r="Y1190" i="1"/>
  <c r="AE1190" i="1" s="1"/>
  <c r="AH1190" i="1" s="1"/>
  <c r="AB1190" i="1" s="1"/>
  <c r="AC1190" i="1" s="1"/>
  <c r="T1190" i="1"/>
  <c r="P1190" i="1" l="1"/>
  <c r="W1191" i="1" s="1"/>
  <c r="AF1191" i="1" s="1"/>
  <c r="N1190" i="1"/>
  <c r="AG1191" i="1" l="1"/>
  <c r="O1190" i="1"/>
  <c r="G1191" i="1" s="1"/>
  <c r="AA1190" i="1"/>
  <c r="U1190" i="1"/>
  <c r="V1191" i="1" s="1"/>
  <c r="R1190" i="1"/>
  <c r="S1191" i="1" s="1"/>
  <c r="K1191" i="1"/>
  <c r="M1191" i="1" s="1"/>
  <c r="J1191" i="1"/>
  <c r="I1191" i="1" l="1"/>
  <c r="H1191" i="1"/>
  <c r="T1191" i="1"/>
  <c r="Y1191" i="1"/>
  <c r="AE1191" i="1" s="1"/>
  <c r="AH1191" i="1" s="1"/>
  <c r="AB1191" i="1" s="1"/>
  <c r="AC1191" i="1" s="1"/>
  <c r="X1190" i="1"/>
  <c r="Z1190" i="1" s="1"/>
  <c r="AD1191" i="1"/>
  <c r="L1191" i="1"/>
  <c r="Q1191" i="1"/>
  <c r="P1191" i="1" l="1"/>
  <c r="W1192" i="1" s="1"/>
  <c r="AF1192" i="1" s="1"/>
  <c r="N1191" i="1"/>
  <c r="AG1192" i="1" l="1"/>
  <c r="AA1191" i="1"/>
  <c r="O1191" i="1"/>
  <c r="G1192" i="1" s="1"/>
  <c r="U1191" i="1"/>
  <c r="V1192" i="1" s="1"/>
  <c r="R1191" i="1"/>
  <c r="S1192" i="1" s="1"/>
  <c r="T1192" i="1" s="1"/>
  <c r="K1192" i="1"/>
  <c r="M1192" i="1" s="1"/>
  <c r="J1192" i="1"/>
  <c r="Y1192" i="1" l="1"/>
  <c r="AE1192" i="1" s="1"/>
  <c r="AH1192" i="1" s="1"/>
  <c r="AB1192" i="1" s="1"/>
  <c r="AC1192" i="1" s="1"/>
  <c r="H1192" i="1"/>
  <c r="I1192" i="1"/>
  <c r="AD1192" i="1"/>
  <c r="L1192" i="1"/>
  <c r="Q1192" i="1"/>
  <c r="X1191" i="1"/>
  <c r="Z1191" i="1" s="1"/>
  <c r="P1192" i="1" l="1"/>
  <c r="W1193" i="1" s="1"/>
  <c r="AF1193" i="1" s="1"/>
  <c r="N1192" i="1"/>
  <c r="AG1193" i="1" l="1"/>
  <c r="K1193" i="1"/>
  <c r="M1193" i="1" s="1"/>
  <c r="J1193" i="1"/>
  <c r="AA1192" i="1"/>
  <c r="O1192" i="1"/>
  <c r="G1193" i="1" s="1"/>
  <c r="U1192" i="1"/>
  <c r="V1193" i="1" s="1"/>
  <c r="R1192" i="1"/>
  <c r="S1193" i="1" s="1"/>
  <c r="X1192" i="1" l="1"/>
  <c r="Z1192" i="1" s="1"/>
  <c r="AD1193" i="1"/>
  <c r="Q1193" i="1"/>
  <c r="L1193" i="1"/>
  <c r="I1193" i="1"/>
  <c r="H1193" i="1"/>
  <c r="Y1193" i="1"/>
  <c r="AE1193" i="1" s="1"/>
  <c r="AH1193" i="1" s="1"/>
  <c r="AB1193" i="1" s="1"/>
  <c r="AC1193" i="1" s="1"/>
  <c r="T1193" i="1"/>
  <c r="P1193" i="1" l="1"/>
  <c r="W1194" i="1" s="1"/>
  <c r="AF1194" i="1" s="1"/>
  <c r="N1193" i="1"/>
  <c r="AG1194" i="1" l="1"/>
  <c r="K1194" i="1"/>
  <c r="M1194" i="1" s="1"/>
  <c r="J1194" i="1"/>
  <c r="O1193" i="1"/>
  <c r="G1194" i="1" s="1"/>
  <c r="AA1193" i="1"/>
  <c r="U1193" i="1"/>
  <c r="V1194" i="1" s="1"/>
  <c r="R1193" i="1"/>
  <c r="S1194" i="1" s="1"/>
  <c r="I1194" i="1" l="1"/>
  <c r="H1194" i="1"/>
  <c r="T1194" i="1"/>
  <c r="Y1194" i="1"/>
  <c r="AE1194" i="1" s="1"/>
  <c r="AH1194" i="1" s="1"/>
  <c r="AB1194" i="1" s="1"/>
  <c r="AC1194" i="1" s="1"/>
  <c r="X1193" i="1"/>
  <c r="Z1193" i="1" s="1"/>
  <c r="AD1194" i="1"/>
  <c r="Q1194" i="1"/>
  <c r="L1194" i="1"/>
  <c r="P1194" i="1" l="1"/>
  <c r="W1195" i="1" s="1"/>
  <c r="AF1195" i="1" s="1"/>
  <c r="N1194" i="1"/>
  <c r="AG1195" i="1" l="1"/>
  <c r="O1194" i="1"/>
  <c r="AA1194" i="1"/>
  <c r="U1194" i="1"/>
  <c r="V1195" i="1" s="1"/>
  <c r="R1194" i="1"/>
  <c r="S1195" i="1" s="1"/>
  <c r="T1195" i="1" s="1"/>
  <c r="K1195" i="1"/>
  <c r="M1195" i="1" s="1"/>
  <c r="J1195" i="1"/>
  <c r="G1195" i="1"/>
  <c r="Y1195" i="1" l="1"/>
  <c r="AE1195" i="1" s="1"/>
  <c r="AH1195" i="1" s="1"/>
  <c r="AB1195" i="1" s="1"/>
  <c r="AC1195" i="1" s="1"/>
  <c r="I1195" i="1"/>
  <c r="H1195" i="1"/>
  <c r="X1194" i="1"/>
  <c r="Z1194" i="1" s="1"/>
  <c r="AD1195" i="1"/>
  <c r="L1195" i="1"/>
  <c r="Q1195" i="1"/>
  <c r="P1195" i="1" l="1"/>
  <c r="W1196" i="1" s="1"/>
  <c r="AF1196" i="1" s="1"/>
  <c r="N1195" i="1"/>
  <c r="AG1196" i="1" l="1"/>
  <c r="AA1195" i="1"/>
  <c r="O1195" i="1"/>
  <c r="U1195" i="1"/>
  <c r="V1196" i="1" s="1"/>
  <c r="R1195" i="1"/>
  <c r="S1196" i="1" s="1"/>
  <c r="T1196" i="1" s="1"/>
  <c r="K1196" i="1"/>
  <c r="M1196" i="1" s="1"/>
  <c r="J1196" i="1"/>
  <c r="G1196" i="1"/>
  <c r="Y1196" i="1" l="1"/>
  <c r="AE1196" i="1" s="1"/>
  <c r="AH1196" i="1" s="1"/>
  <c r="AB1196" i="1" s="1"/>
  <c r="AC1196" i="1" s="1"/>
  <c r="X1195" i="1"/>
  <c r="Z1195" i="1" s="1"/>
  <c r="I1196" i="1"/>
  <c r="H1196" i="1"/>
  <c r="AD1196" i="1"/>
  <c r="L1196" i="1"/>
  <c r="Q1196" i="1"/>
  <c r="P1196" i="1" l="1"/>
  <c r="W1197" i="1" s="1"/>
  <c r="AF1197" i="1" s="1"/>
  <c r="N1196" i="1"/>
  <c r="AG1197" i="1" l="1"/>
  <c r="O1196" i="1"/>
  <c r="AA1196" i="1"/>
  <c r="U1196" i="1"/>
  <c r="V1197" i="1" s="1"/>
  <c r="R1196" i="1"/>
  <c r="S1197" i="1" s="1"/>
  <c r="J1197" i="1"/>
  <c r="K1197" i="1"/>
  <c r="M1197" i="1" s="1"/>
  <c r="G1197" i="1"/>
  <c r="T1197" i="1" l="1"/>
  <c r="Y1197" i="1"/>
  <c r="AE1197" i="1" s="1"/>
  <c r="AH1197" i="1" s="1"/>
  <c r="AB1197" i="1" s="1"/>
  <c r="AC1197" i="1" s="1"/>
  <c r="AD1197" i="1"/>
  <c r="L1197" i="1"/>
  <c r="Q1197" i="1"/>
  <c r="X1196" i="1"/>
  <c r="Z1196" i="1" s="1"/>
  <c r="H1197" i="1"/>
  <c r="I1197" i="1"/>
  <c r="P1197" i="1" l="1"/>
  <c r="W1198" i="1" s="1"/>
  <c r="AF1198" i="1" s="1"/>
  <c r="N1197" i="1"/>
  <c r="AG1198" i="1" l="1"/>
  <c r="J1198" i="1"/>
  <c r="K1198" i="1"/>
  <c r="M1198" i="1" s="1"/>
  <c r="O1197" i="1"/>
  <c r="G1198" i="1" s="1"/>
  <c r="AA1197" i="1"/>
  <c r="U1197" i="1"/>
  <c r="V1198" i="1" s="1"/>
  <c r="R1197" i="1"/>
  <c r="S1198" i="1" s="1"/>
  <c r="T1198" i="1" s="1"/>
  <c r="Y1198" i="1" l="1"/>
  <c r="AE1198" i="1" s="1"/>
  <c r="AH1198" i="1" s="1"/>
  <c r="AB1198" i="1" s="1"/>
  <c r="AC1198" i="1" s="1"/>
  <c r="I1198" i="1"/>
  <c r="H1198" i="1"/>
  <c r="X1197" i="1"/>
  <c r="Z1197" i="1" s="1"/>
  <c r="AD1198" i="1"/>
  <c r="Q1198" i="1"/>
  <c r="L1198" i="1"/>
  <c r="P1198" i="1" l="1"/>
  <c r="W1199" i="1" s="1"/>
  <c r="AF1199" i="1" s="1"/>
  <c r="N1198" i="1"/>
  <c r="AG1199" i="1" l="1"/>
  <c r="J1199" i="1"/>
  <c r="K1199" i="1"/>
  <c r="M1199" i="1" s="1"/>
  <c r="AA1198" i="1"/>
  <c r="O1198" i="1"/>
  <c r="G1199" i="1" s="1"/>
  <c r="U1198" i="1"/>
  <c r="V1199" i="1" s="1"/>
  <c r="R1198" i="1"/>
  <c r="S1199" i="1" s="1"/>
  <c r="T1199" i="1" s="1"/>
  <c r="X1198" i="1" l="1"/>
  <c r="Z1198" i="1" s="1"/>
  <c r="I1199" i="1"/>
  <c r="H1199" i="1"/>
  <c r="Y1199" i="1"/>
  <c r="AE1199" i="1" s="1"/>
  <c r="AH1199" i="1" s="1"/>
  <c r="AB1199" i="1" s="1"/>
  <c r="AC1199" i="1" s="1"/>
  <c r="Q1199" i="1"/>
  <c r="L1199" i="1"/>
  <c r="AD1199" i="1"/>
  <c r="P1199" i="1" l="1"/>
  <c r="W1200" i="1" s="1"/>
  <c r="AF1200" i="1" s="1"/>
  <c r="N1199" i="1"/>
  <c r="AG1200" i="1" l="1"/>
  <c r="K1200" i="1"/>
  <c r="M1200" i="1" s="1"/>
  <c r="J1200" i="1"/>
  <c r="O1199" i="1"/>
  <c r="AA1199" i="1"/>
  <c r="U1199" i="1"/>
  <c r="V1200" i="1" s="1"/>
  <c r="R1199" i="1"/>
  <c r="S1200" i="1" s="1"/>
  <c r="G1200" i="1"/>
  <c r="T1200" i="1" l="1"/>
  <c r="Y1200" i="1"/>
  <c r="AE1200" i="1" s="1"/>
  <c r="AH1200" i="1" s="1"/>
  <c r="AB1200" i="1" s="1"/>
  <c r="AC1200" i="1" s="1"/>
  <c r="H1200" i="1"/>
  <c r="I1200" i="1"/>
  <c r="X1199" i="1"/>
  <c r="Z1199" i="1" s="1"/>
  <c r="AD1200" i="1"/>
  <c r="L1200" i="1"/>
  <c r="Q1200" i="1"/>
  <c r="P1200" i="1" l="1"/>
  <c r="W1201" i="1" s="1"/>
  <c r="AF1201" i="1" s="1"/>
  <c r="N1200" i="1"/>
  <c r="AG1201" i="1" l="1"/>
  <c r="AA1200" i="1"/>
  <c r="O1200" i="1"/>
  <c r="G1201" i="1" s="1"/>
  <c r="U1200" i="1"/>
  <c r="V1201" i="1" s="1"/>
  <c r="R1200" i="1"/>
  <c r="S1201" i="1" s="1"/>
  <c r="K1201" i="1"/>
  <c r="M1201" i="1" s="1"/>
  <c r="J1201" i="1"/>
  <c r="X1200" i="1" l="1"/>
  <c r="Z1200" i="1" s="1"/>
  <c r="AD1201" i="1"/>
  <c r="Q1201" i="1"/>
  <c r="L1201" i="1"/>
  <c r="I1201" i="1"/>
  <c r="H1201" i="1"/>
  <c r="T1201" i="1"/>
  <c r="Y1201" i="1"/>
  <c r="AE1201" i="1" s="1"/>
  <c r="AH1201" i="1" s="1"/>
  <c r="AB1201" i="1" s="1"/>
  <c r="AC1201" i="1" s="1"/>
  <c r="P1201" i="1" l="1"/>
  <c r="W1202" i="1" s="1"/>
  <c r="AF1202" i="1" s="1"/>
  <c r="N1201" i="1"/>
  <c r="AG1202" i="1" l="1"/>
  <c r="O1201" i="1"/>
  <c r="G1202" i="1" s="1"/>
  <c r="AA1201" i="1"/>
  <c r="U1201" i="1"/>
  <c r="V1202" i="1" s="1"/>
  <c r="R1201" i="1"/>
  <c r="S1202" i="1" s="1"/>
  <c r="K1202" i="1"/>
  <c r="M1202" i="1" s="1"/>
  <c r="J1202" i="1"/>
  <c r="H1202" i="1" l="1"/>
  <c r="I1202" i="1"/>
  <c r="X1201" i="1"/>
  <c r="Z1201" i="1" s="1"/>
  <c r="Q1202" i="1"/>
  <c r="AD1202" i="1"/>
  <c r="L1202" i="1"/>
  <c r="Y1202" i="1"/>
  <c r="AE1202" i="1" s="1"/>
  <c r="AH1202" i="1" s="1"/>
  <c r="AB1202" i="1" s="1"/>
  <c r="AC1202" i="1" s="1"/>
  <c r="T1202" i="1"/>
  <c r="P1202" i="1" l="1"/>
  <c r="W1203" i="1" s="1"/>
  <c r="AF1203" i="1" s="1"/>
  <c r="N1202" i="1"/>
  <c r="AG1203" i="1" l="1"/>
  <c r="K1203" i="1"/>
  <c r="M1203" i="1" s="1"/>
  <c r="J1203" i="1"/>
  <c r="AA1202" i="1"/>
  <c r="O1202" i="1"/>
  <c r="G1203" i="1" s="1"/>
  <c r="U1202" i="1"/>
  <c r="V1203" i="1" s="1"/>
  <c r="R1202" i="1"/>
  <c r="S1203" i="1" s="1"/>
  <c r="T1203" i="1" s="1"/>
  <c r="Y1203" i="1" l="1"/>
  <c r="AE1203" i="1" s="1"/>
  <c r="AH1203" i="1" s="1"/>
  <c r="AB1203" i="1" s="1"/>
  <c r="AC1203" i="1" s="1"/>
  <c r="I1203" i="1"/>
  <c r="H1203" i="1"/>
  <c r="AD1203" i="1"/>
  <c r="Q1203" i="1"/>
  <c r="L1203" i="1"/>
  <c r="X1202" i="1"/>
  <c r="Z1202" i="1" s="1"/>
  <c r="P1203" i="1" l="1"/>
  <c r="W1204" i="1" s="1"/>
  <c r="AF1204" i="1" s="1"/>
  <c r="N1203" i="1"/>
  <c r="AG1204" i="1" l="1"/>
  <c r="K1204" i="1"/>
  <c r="M1204" i="1" s="1"/>
  <c r="J1204" i="1"/>
  <c r="O1203" i="1"/>
  <c r="G1204" i="1" s="1"/>
  <c r="AA1203" i="1"/>
  <c r="U1203" i="1"/>
  <c r="V1204" i="1" s="1"/>
  <c r="R1203" i="1"/>
  <c r="S1204" i="1" s="1"/>
  <c r="T1204" i="1" s="1"/>
  <c r="Y1204" i="1" l="1"/>
  <c r="AE1204" i="1" s="1"/>
  <c r="AH1204" i="1" s="1"/>
  <c r="AB1204" i="1" s="1"/>
  <c r="AC1204" i="1" s="1"/>
  <c r="X1203" i="1"/>
  <c r="Z1203" i="1" s="1"/>
  <c r="I1204" i="1"/>
  <c r="H1204" i="1"/>
  <c r="AD1204" i="1"/>
  <c r="L1204" i="1"/>
  <c r="Q1204" i="1"/>
  <c r="P1204" i="1" l="1"/>
  <c r="W1205" i="1" s="1"/>
  <c r="AF1205" i="1" s="1"/>
  <c r="N1204" i="1"/>
  <c r="AG1205" i="1" l="1"/>
  <c r="O1204" i="1"/>
  <c r="G1205" i="1" s="1"/>
  <c r="AA1204" i="1"/>
  <c r="U1204" i="1"/>
  <c r="V1205" i="1" s="1"/>
  <c r="R1204" i="1"/>
  <c r="S1205" i="1" s="1"/>
  <c r="J1205" i="1"/>
  <c r="K1205" i="1"/>
  <c r="M1205" i="1" s="1"/>
  <c r="AD1205" i="1" l="1"/>
  <c r="L1205" i="1"/>
  <c r="Q1205" i="1"/>
  <c r="X1204" i="1"/>
  <c r="Z1204" i="1" s="1"/>
  <c r="T1205" i="1"/>
  <c r="Y1205" i="1"/>
  <c r="AE1205" i="1" s="1"/>
  <c r="AH1205" i="1" s="1"/>
  <c r="AB1205" i="1" s="1"/>
  <c r="AC1205" i="1" s="1"/>
  <c r="I1205" i="1"/>
  <c r="H1205" i="1"/>
  <c r="P1205" i="1" l="1"/>
  <c r="W1206" i="1" s="1"/>
  <c r="AF1206" i="1" s="1"/>
  <c r="N1205" i="1"/>
  <c r="AG1206" i="1" l="1"/>
  <c r="AA1205" i="1"/>
  <c r="O1205" i="1"/>
  <c r="G1206" i="1" s="1"/>
  <c r="U1205" i="1"/>
  <c r="V1206" i="1" s="1"/>
  <c r="R1205" i="1"/>
  <c r="S1206" i="1" s="1"/>
  <c r="K1206" i="1"/>
  <c r="M1206" i="1" s="1"/>
  <c r="J1206" i="1"/>
  <c r="H1206" i="1" l="1"/>
  <c r="I1206" i="1"/>
  <c r="X1205" i="1"/>
  <c r="Z1205" i="1" s="1"/>
  <c r="AD1206" i="1"/>
  <c r="L1206" i="1"/>
  <c r="Q1206" i="1"/>
  <c r="Y1206" i="1"/>
  <c r="AE1206" i="1" s="1"/>
  <c r="AH1206" i="1" s="1"/>
  <c r="AB1206" i="1" s="1"/>
  <c r="AC1206" i="1" s="1"/>
  <c r="T1206" i="1"/>
  <c r="P1206" i="1" l="1"/>
  <c r="W1207" i="1" s="1"/>
  <c r="AF1207" i="1" s="1"/>
  <c r="N1206" i="1"/>
  <c r="AG1207" i="1" l="1"/>
  <c r="AA1206" i="1"/>
  <c r="O1206" i="1"/>
  <c r="G1207" i="1" s="1"/>
  <c r="U1206" i="1"/>
  <c r="V1207" i="1" s="1"/>
  <c r="R1206" i="1"/>
  <c r="S1207" i="1" s="1"/>
  <c r="J1207" i="1"/>
  <c r="K1207" i="1"/>
  <c r="M1207" i="1" s="1"/>
  <c r="X1206" i="1" l="1"/>
  <c r="Z1206" i="1" s="1"/>
  <c r="H1207" i="1"/>
  <c r="I1207" i="1"/>
  <c r="Y1207" i="1"/>
  <c r="AE1207" i="1" s="1"/>
  <c r="AH1207" i="1" s="1"/>
  <c r="AB1207" i="1" s="1"/>
  <c r="AC1207" i="1" s="1"/>
  <c r="T1207" i="1"/>
  <c r="AD1207" i="1"/>
  <c r="Q1207" i="1"/>
  <c r="L1207" i="1"/>
  <c r="P1207" i="1" l="1"/>
  <c r="W1208" i="1" s="1"/>
  <c r="AF1208" i="1" s="1"/>
  <c r="N1207" i="1"/>
  <c r="AG1208" i="1" l="1"/>
  <c r="O1207" i="1"/>
  <c r="G1208" i="1" s="1"/>
  <c r="AA1207" i="1"/>
  <c r="U1207" i="1"/>
  <c r="V1208" i="1" s="1"/>
  <c r="R1207" i="1"/>
  <c r="S1208" i="1" s="1"/>
  <c r="T1208" i="1" s="1"/>
  <c r="J1208" i="1"/>
  <c r="K1208" i="1"/>
  <c r="M1208" i="1" s="1"/>
  <c r="H1208" i="1" l="1"/>
  <c r="I1208" i="1"/>
  <c r="Y1208" i="1"/>
  <c r="AE1208" i="1" s="1"/>
  <c r="AH1208" i="1" s="1"/>
  <c r="AB1208" i="1" s="1"/>
  <c r="AC1208" i="1" s="1"/>
  <c r="AD1208" i="1"/>
  <c r="L1208" i="1"/>
  <c r="Q1208" i="1"/>
  <c r="X1207" i="1"/>
  <c r="Z1207" i="1" s="1"/>
  <c r="P1208" i="1" l="1"/>
  <c r="W1209" i="1" s="1"/>
  <c r="AF1209" i="1" s="1"/>
  <c r="N1208" i="1"/>
  <c r="AG1209" i="1" l="1"/>
  <c r="O1208" i="1"/>
  <c r="G1209" i="1" s="1"/>
  <c r="AA1208" i="1"/>
  <c r="U1208" i="1"/>
  <c r="V1209" i="1" s="1"/>
  <c r="R1208" i="1"/>
  <c r="S1209" i="1" s="1"/>
  <c r="T1209" i="1" s="1"/>
  <c r="K1209" i="1"/>
  <c r="M1209" i="1" s="1"/>
  <c r="J1209" i="1"/>
  <c r="AD1209" i="1" l="1"/>
  <c r="Q1209" i="1"/>
  <c r="L1209" i="1"/>
  <c r="H1209" i="1"/>
  <c r="I1209" i="1"/>
  <c r="Y1209" i="1"/>
  <c r="AE1209" i="1" s="1"/>
  <c r="AH1209" i="1" s="1"/>
  <c r="AB1209" i="1" s="1"/>
  <c r="AC1209" i="1" s="1"/>
  <c r="X1208" i="1"/>
  <c r="Z1208" i="1" s="1"/>
  <c r="P1209" i="1" l="1"/>
  <c r="W1210" i="1" s="1"/>
  <c r="AF1210" i="1" s="1"/>
  <c r="N1209" i="1"/>
  <c r="AG1210" i="1" l="1"/>
  <c r="J1210" i="1"/>
  <c r="K1210" i="1"/>
  <c r="M1210" i="1" s="1"/>
  <c r="AA1209" i="1"/>
  <c r="O1209" i="1"/>
  <c r="G1210" i="1" s="1"/>
  <c r="U1209" i="1"/>
  <c r="V1210" i="1" s="1"/>
  <c r="R1209" i="1"/>
  <c r="S1210" i="1" s="1"/>
  <c r="I1210" i="1" l="1"/>
  <c r="H1210" i="1"/>
  <c r="T1210" i="1"/>
  <c r="Y1210" i="1"/>
  <c r="AE1210" i="1" s="1"/>
  <c r="AH1210" i="1" s="1"/>
  <c r="AB1210" i="1" s="1"/>
  <c r="AC1210" i="1" s="1"/>
  <c r="AD1210" i="1"/>
  <c r="Q1210" i="1"/>
  <c r="L1210" i="1"/>
  <c r="X1209" i="1"/>
  <c r="Z1209" i="1" s="1"/>
  <c r="P1210" i="1" l="1"/>
  <c r="W1211" i="1" s="1"/>
  <c r="AF1211" i="1" s="1"/>
  <c r="N1210" i="1"/>
  <c r="AG1211" i="1" l="1"/>
  <c r="K1211" i="1"/>
  <c r="M1211" i="1" s="1"/>
  <c r="J1211" i="1"/>
  <c r="O1210" i="1"/>
  <c r="G1211" i="1" s="1"/>
  <c r="AA1210" i="1"/>
  <c r="U1210" i="1"/>
  <c r="V1211" i="1" s="1"/>
  <c r="R1210" i="1"/>
  <c r="S1211" i="1" s="1"/>
  <c r="T1211" i="1" s="1"/>
  <c r="X1210" i="1" l="1"/>
  <c r="Z1210" i="1" s="1"/>
  <c r="AD1211" i="1"/>
  <c r="Q1211" i="1"/>
  <c r="L1211" i="1"/>
  <c r="H1211" i="1"/>
  <c r="I1211" i="1"/>
  <c r="Y1211" i="1"/>
  <c r="AE1211" i="1" s="1"/>
  <c r="AH1211" i="1" s="1"/>
  <c r="AB1211" i="1" s="1"/>
  <c r="AC1211" i="1" s="1"/>
  <c r="P1211" i="1" l="1"/>
  <c r="W1212" i="1" s="1"/>
  <c r="AF1212" i="1" s="1"/>
  <c r="N1211" i="1"/>
  <c r="AG1212" i="1" l="1"/>
  <c r="AA1211" i="1"/>
  <c r="O1211" i="1"/>
  <c r="G1212" i="1" s="1"/>
  <c r="U1211" i="1"/>
  <c r="V1212" i="1" s="1"/>
  <c r="R1211" i="1"/>
  <c r="S1212" i="1" s="1"/>
  <c r="K1212" i="1"/>
  <c r="M1212" i="1" s="1"/>
  <c r="J1212" i="1"/>
  <c r="X1211" i="1" l="1"/>
  <c r="Z1211" i="1" s="1"/>
  <c r="I1212" i="1"/>
  <c r="H1212" i="1"/>
  <c r="AD1212" i="1"/>
  <c r="L1212" i="1"/>
  <c r="Q1212" i="1"/>
  <c r="T1212" i="1"/>
  <c r="Y1212" i="1"/>
  <c r="AE1212" i="1" s="1"/>
  <c r="AH1212" i="1" s="1"/>
  <c r="AB1212" i="1" s="1"/>
  <c r="AC1212" i="1" s="1"/>
  <c r="P1212" i="1" l="1"/>
  <c r="W1213" i="1" s="1"/>
  <c r="AF1213" i="1" s="1"/>
  <c r="N1212" i="1"/>
  <c r="AG1213" i="1" l="1"/>
  <c r="AA1212" i="1"/>
  <c r="O1212" i="1"/>
  <c r="G1213" i="1" s="1"/>
  <c r="U1212" i="1"/>
  <c r="V1213" i="1" s="1"/>
  <c r="R1212" i="1"/>
  <c r="S1213" i="1" s="1"/>
  <c r="K1213" i="1"/>
  <c r="M1213" i="1" s="1"/>
  <c r="J1213" i="1"/>
  <c r="AD1213" i="1" l="1"/>
  <c r="Q1213" i="1"/>
  <c r="L1213" i="1"/>
  <c r="X1212" i="1"/>
  <c r="Z1212" i="1" s="1"/>
  <c r="I1213" i="1"/>
  <c r="H1213" i="1"/>
  <c r="T1213" i="1"/>
  <c r="Y1213" i="1"/>
  <c r="AE1213" i="1" s="1"/>
  <c r="AH1213" i="1" s="1"/>
  <c r="AB1213" i="1" s="1"/>
  <c r="AC1213" i="1" s="1"/>
  <c r="P1213" i="1" l="1"/>
  <c r="W1214" i="1" s="1"/>
  <c r="AF1214" i="1" s="1"/>
  <c r="N1213" i="1"/>
  <c r="AG1214" i="1" l="1"/>
  <c r="O1213" i="1"/>
  <c r="G1214" i="1" s="1"/>
  <c r="AA1213" i="1"/>
  <c r="U1213" i="1"/>
  <c r="V1214" i="1" s="1"/>
  <c r="R1213" i="1"/>
  <c r="S1214" i="1" s="1"/>
  <c r="T1214" i="1" s="1"/>
  <c r="K1214" i="1"/>
  <c r="M1214" i="1" s="1"/>
  <c r="J1214" i="1"/>
  <c r="H1214" i="1" l="1"/>
  <c r="I1214" i="1"/>
  <c r="Y1214" i="1"/>
  <c r="AE1214" i="1" s="1"/>
  <c r="AH1214" i="1" s="1"/>
  <c r="AB1214" i="1" s="1"/>
  <c r="AC1214" i="1" s="1"/>
  <c r="X1213" i="1"/>
  <c r="Z1213" i="1" s="1"/>
  <c r="AD1214" i="1"/>
  <c r="L1214" i="1"/>
  <c r="Q1214" i="1"/>
  <c r="P1214" i="1" l="1"/>
  <c r="W1215" i="1" s="1"/>
  <c r="AF1215" i="1" s="1"/>
  <c r="N1214" i="1"/>
  <c r="AG1215" i="1" l="1"/>
  <c r="O1214" i="1"/>
  <c r="G1215" i="1" s="1"/>
  <c r="AA1214" i="1"/>
  <c r="U1214" i="1"/>
  <c r="V1215" i="1" s="1"/>
  <c r="R1214" i="1"/>
  <c r="S1215" i="1" s="1"/>
  <c r="J1215" i="1"/>
  <c r="K1215" i="1"/>
  <c r="M1215" i="1" s="1"/>
  <c r="I1215" i="1" l="1"/>
  <c r="H1215" i="1"/>
  <c r="Y1215" i="1"/>
  <c r="AE1215" i="1" s="1"/>
  <c r="AH1215" i="1" s="1"/>
  <c r="AB1215" i="1" s="1"/>
  <c r="AC1215" i="1" s="1"/>
  <c r="T1215" i="1"/>
  <c r="AD1215" i="1"/>
  <c r="Q1215" i="1"/>
  <c r="L1215" i="1"/>
  <c r="X1214" i="1"/>
  <c r="Z1214" i="1" s="1"/>
  <c r="P1215" i="1" l="1"/>
  <c r="W1216" i="1" s="1"/>
  <c r="AF1216" i="1" s="1"/>
  <c r="N1215" i="1"/>
  <c r="AG1216" i="1" l="1"/>
  <c r="J1216" i="1"/>
  <c r="K1216" i="1"/>
  <c r="M1216" i="1" s="1"/>
  <c r="O1215" i="1"/>
  <c r="G1216" i="1" s="1"/>
  <c r="AA1215" i="1"/>
  <c r="U1215" i="1"/>
  <c r="V1216" i="1" s="1"/>
  <c r="R1215" i="1"/>
  <c r="S1216" i="1" s="1"/>
  <c r="T1216" i="1" l="1"/>
  <c r="Y1216" i="1"/>
  <c r="AE1216" i="1" s="1"/>
  <c r="AH1216" i="1" s="1"/>
  <c r="AB1216" i="1" s="1"/>
  <c r="AC1216" i="1" s="1"/>
  <c r="X1215" i="1"/>
  <c r="Z1215" i="1" s="1"/>
  <c r="I1216" i="1"/>
  <c r="H1216" i="1"/>
  <c r="AD1216" i="1"/>
  <c r="L1216" i="1"/>
  <c r="Q1216" i="1"/>
  <c r="P1216" i="1" l="1"/>
  <c r="W1217" i="1" s="1"/>
  <c r="AF1217" i="1" s="1"/>
  <c r="N1216" i="1"/>
  <c r="AG1217" i="1" l="1"/>
  <c r="AA1216" i="1"/>
  <c r="O1216" i="1"/>
  <c r="G1217" i="1" s="1"/>
  <c r="U1216" i="1"/>
  <c r="V1217" i="1" s="1"/>
  <c r="R1216" i="1"/>
  <c r="S1217" i="1" s="1"/>
  <c r="K1217" i="1"/>
  <c r="M1217" i="1" s="1"/>
  <c r="J1217" i="1"/>
  <c r="X1216" i="1" l="1"/>
  <c r="Z1216" i="1" s="1"/>
  <c r="I1217" i="1"/>
  <c r="H1217" i="1"/>
  <c r="L1217" i="1"/>
  <c r="AD1217" i="1"/>
  <c r="Q1217" i="1"/>
  <c r="T1217" i="1"/>
  <c r="Y1217" i="1"/>
  <c r="AE1217" i="1" s="1"/>
  <c r="AH1217" i="1" s="1"/>
  <c r="AB1217" i="1" s="1"/>
  <c r="AC1217" i="1" s="1"/>
  <c r="P1217" i="1" l="1"/>
  <c r="W1218" i="1" s="1"/>
  <c r="AF1218" i="1" s="1"/>
  <c r="N1217" i="1"/>
  <c r="AG1218" i="1" l="1"/>
  <c r="O1217" i="1"/>
  <c r="G1218" i="1" s="1"/>
  <c r="AA1217" i="1"/>
  <c r="U1217" i="1"/>
  <c r="V1218" i="1" s="1"/>
  <c r="R1217" i="1"/>
  <c r="S1218" i="1" s="1"/>
  <c r="J1218" i="1"/>
  <c r="K1218" i="1"/>
  <c r="M1218" i="1" s="1"/>
  <c r="AD1218" i="1" l="1"/>
  <c r="Q1218" i="1"/>
  <c r="L1218" i="1"/>
  <c r="X1217" i="1"/>
  <c r="Z1217" i="1" s="1"/>
  <c r="T1218" i="1"/>
  <c r="Y1218" i="1"/>
  <c r="AE1218" i="1" s="1"/>
  <c r="AH1218" i="1" s="1"/>
  <c r="AB1218" i="1" s="1"/>
  <c r="AC1218" i="1" s="1"/>
  <c r="H1218" i="1"/>
  <c r="I1218" i="1"/>
  <c r="P1218" i="1" l="1"/>
  <c r="W1219" i="1" s="1"/>
  <c r="AF1219" i="1" s="1"/>
  <c r="N1218" i="1"/>
  <c r="AG1219" i="1" l="1"/>
  <c r="O1218" i="1"/>
  <c r="G1219" i="1" s="1"/>
  <c r="AA1218" i="1"/>
  <c r="U1218" i="1"/>
  <c r="V1219" i="1" s="1"/>
  <c r="R1218" i="1"/>
  <c r="S1219" i="1" s="1"/>
  <c r="T1219" i="1" s="1"/>
  <c r="K1219" i="1"/>
  <c r="M1219" i="1" s="1"/>
  <c r="J1219" i="1"/>
  <c r="H1219" i="1" l="1"/>
  <c r="I1219" i="1"/>
  <c r="L1219" i="1"/>
  <c r="Q1219" i="1"/>
  <c r="AD1219" i="1"/>
  <c r="X1218" i="1"/>
  <c r="Z1218" i="1" s="1"/>
  <c r="Y1219" i="1"/>
  <c r="AE1219" i="1" s="1"/>
  <c r="AH1219" i="1" s="1"/>
  <c r="AB1219" i="1" s="1"/>
  <c r="AC1219" i="1" s="1"/>
  <c r="P1219" i="1" l="1"/>
  <c r="W1220" i="1" s="1"/>
  <c r="AF1220" i="1" s="1"/>
  <c r="N1219" i="1"/>
  <c r="AG1220" i="1" l="1"/>
  <c r="O1219" i="1"/>
  <c r="G1220" i="1" s="1"/>
  <c r="AA1219" i="1"/>
  <c r="U1219" i="1"/>
  <c r="V1220" i="1" s="1"/>
  <c r="R1219" i="1"/>
  <c r="S1220" i="1" s="1"/>
  <c r="J1220" i="1"/>
  <c r="K1220" i="1"/>
  <c r="M1220" i="1" s="1"/>
  <c r="H1220" i="1" l="1"/>
  <c r="I1220" i="1"/>
  <c r="T1220" i="1"/>
  <c r="Y1220" i="1"/>
  <c r="AE1220" i="1" s="1"/>
  <c r="AH1220" i="1" s="1"/>
  <c r="AB1220" i="1" s="1"/>
  <c r="AC1220" i="1" s="1"/>
  <c r="AD1220" i="1"/>
  <c r="L1220" i="1"/>
  <c r="Q1220" i="1"/>
  <c r="X1219" i="1"/>
  <c r="Z1219" i="1" s="1"/>
  <c r="P1220" i="1" l="1"/>
  <c r="W1221" i="1" s="1"/>
  <c r="AF1221" i="1" s="1"/>
  <c r="N1220" i="1"/>
  <c r="AG1221" i="1" l="1"/>
  <c r="O1220" i="1"/>
  <c r="AA1220" i="1"/>
  <c r="U1220" i="1"/>
  <c r="V1221" i="1" s="1"/>
  <c r="R1220" i="1"/>
  <c r="S1221" i="1" s="1"/>
  <c r="K1221" i="1"/>
  <c r="M1221" i="1" s="1"/>
  <c r="J1221" i="1"/>
  <c r="G1221" i="1"/>
  <c r="I1221" i="1" l="1"/>
  <c r="H1221" i="1"/>
  <c r="X1220" i="1"/>
  <c r="Z1220" i="1" s="1"/>
  <c r="AD1221" i="1"/>
  <c r="Q1221" i="1"/>
  <c r="L1221" i="1"/>
  <c r="T1221" i="1"/>
  <c r="Y1221" i="1"/>
  <c r="AE1221" i="1" s="1"/>
  <c r="AH1221" i="1" s="1"/>
  <c r="AB1221" i="1" s="1"/>
  <c r="AC1221" i="1" s="1"/>
  <c r="P1221" i="1" l="1"/>
  <c r="W1222" i="1" s="1"/>
  <c r="AF1222" i="1" s="1"/>
  <c r="N1221" i="1"/>
  <c r="AG1222" i="1" l="1"/>
  <c r="J1222" i="1"/>
  <c r="K1222" i="1"/>
  <c r="M1222" i="1" s="1"/>
  <c r="O1221" i="1"/>
  <c r="G1222" i="1" s="1"/>
  <c r="AA1221" i="1"/>
  <c r="U1221" i="1"/>
  <c r="V1222" i="1" s="1"/>
  <c r="R1221" i="1"/>
  <c r="S1222" i="1" s="1"/>
  <c r="AD1222" i="1" l="1"/>
  <c r="L1222" i="1"/>
  <c r="Q1222" i="1"/>
  <c r="X1221" i="1"/>
  <c r="Z1221" i="1" s="1"/>
  <c r="T1222" i="1"/>
  <c r="Y1222" i="1"/>
  <c r="AE1222" i="1" s="1"/>
  <c r="AH1222" i="1" s="1"/>
  <c r="AB1222" i="1" s="1"/>
  <c r="AC1222" i="1" s="1"/>
  <c r="H1222" i="1"/>
  <c r="I1222" i="1"/>
  <c r="P1222" i="1" l="1"/>
  <c r="W1223" i="1" s="1"/>
  <c r="AF1223" i="1" s="1"/>
  <c r="N1222" i="1"/>
  <c r="AG1223" i="1" l="1"/>
  <c r="AA1222" i="1"/>
  <c r="O1222" i="1"/>
  <c r="G1223" i="1" s="1"/>
  <c r="U1222" i="1"/>
  <c r="V1223" i="1" s="1"/>
  <c r="R1222" i="1"/>
  <c r="S1223" i="1" s="1"/>
  <c r="K1223" i="1"/>
  <c r="M1223" i="1" s="1"/>
  <c r="J1223" i="1"/>
  <c r="X1222" i="1" l="1"/>
  <c r="Z1222" i="1" s="1"/>
  <c r="AD1223" i="1"/>
  <c r="Q1223" i="1"/>
  <c r="L1223" i="1"/>
  <c r="H1223" i="1"/>
  <c r="I1223" i="1"/>
  <c r="T1223" i="1"/>
  <c r="Y1223" i="1"/>
  <c r="AE1223" i="1" s="1"/>
  <c r="AH1223" i="1" s="1"/>
  <c r="AB1223" i="1" s="1"/>
  <c r="AC1223" i="1" s="1"/>
  <c r="P1223" i="1" l="1"/>
  <c r="W1224" i="1" s="1"/>
  <c r="AF1224" i="1" s="1"/>
  <c r="N1223" i="1"/>
  <c r="AG1224" i="1" l="1"/>
  <c r="J1224" i="1"/>
  <c r="K1224" i="1"/>
  <c r="M1224" i="1" s="1"/>
  <c r="O1223" i="1"/>
  <c r="G1224" i="1" s="1"/>
  <c r="AA1223" i="1"/>
  <c r="U1223" i="1"/>
  <c r="V1224" i="1" s="1"/>
  <c r="R1223" i="1"/>
  <c r="S1224" i="1" s="1"/>
  <c r="T1224" i="1" l="1"/>
  <c r="Y1224" i="1"/>
  <c r="AE1224" i="1" s="1"/>
  <c r="AH1224" i="1" s="1"/>
  <c r="AB1224" i="1" s="1"/>
  <c r="AC1224" i="1" s="1"/>
  <c r="X1223" i="1"/>
  <c r="Z1223" i="1" s="1"/>
  <c r="I1224" i="1"/>
  <c r="H1224" i="1"/>
  <c r="L1224" i="1"/>
  <c r="Q1224" i="1"/>
  <c r="AD1224" i="1"/>
  <c r="P1224" i="1" l="1"/>
  <c r="W1225" i="1" s="1"/>
  <c r="AF1225" i="1" s="1"/>
  <c r="N1224" i="1"/>
  <c r="AG1225" i="1" l="1"/>
  <c r="K1225" i="1"/>
  <c r="M1225" i="1" s="1"/>
  <c r="J1225" i="1"/>
  <c r="O1224" i="1"/>
  <c r="G1225" i="1" s="1"/>
  <c r="AA1224" i="1"/>
  <c r="U1224" i="1"/>
  <c r="V1225" i="1" s="1"/>
  <c r="R1224" i="1"/>
  <c r="S1225" i="1" s="1"/>
  <c r="X1224" i="1" l="1"/>
  <c r="Z1224" i="1" s="1"/>
  <c r="AD1225" i="1"/>
  <c r="Q1225" i="1"/>
  <c r="L1225" i="1"/>
  <c r="T1225" i="1"/>
  <c r="Y1225" i="1"/>
  <c r="AE1225" i="1" s="1"/>
  <c r="AH1225" i="1" s="1"/>
  <c r="AB1225" i="1" s="1"/>
  <c r="AC1225" i="1" s="1"/>
  <c r="I1225" i="1"/>
  <c r="H1225" i="1"/>
  <c r="P1225" i="1" l="1"/>
  <c r="W1226" i="1" s="1"/>
  <c r="AF1226" i="1" s="1"/>
  <c r="N1225" i="1"/>
  <c r="AG1226" i="1" l="1"/>
  <c r="AA1225" i="1"/>
  <c r="O1225" i="1"/>
  <c r="G1226" i="1" s="1"/>
  <c r="U1225" i="1"/>
  <c r="V1226" i="1" s="1"/>
  <c r="R1225" i="1"/>
  <c r="S1226" i="1" s="1"/>
  <c r="K1226" i="1"/>
  <c r="M1226" i="1" s="1"/>
  <c r="J1226" i="1"/>
  <c r="X1225" i="1" l="1"/>
  <c r="Z1225" i="1" s="1"/>
  <c r="Q1226" i="1"/>
  <c r="L1226" i="1"/>
  <c r="AD1226" i="1"/>
  <c r="I1226" i="1"/>
  <c r="H1226" i="1"/>
  <c r="T1226" i="1"/>
  <c r="Y1226" i="1"/>
  <c r="AE1226" i="1" s="1"/>
  <c r="AH1226" i="1" s="1"/>
  <c r="AB1226" i="1" s="1"/>
  <c r="AC1226" i="1" s="1"/>
  <c r="P1226" i="1" l="1"/>
  <c r="W1227" i="1" s="1"/>
  <c r="AF1227" i="1" s="1"/>
  <c r="N1226" i="1"/>
  <c r="AG1227" i="1" l="1"/>
  <c r="AA1226" i="1"/>
  <c r="O1226" i="1"/>
  <c r="G1227" i="1" s="1"/>
  <c r="U1226" i="1"/>
  <c r="V1227" i="1" s="1"/>
  <c r="R1226" i="1"/>
  <c r="S1227" i="1" s="1"/>
  <c r="K1227" i="1"/>
  <c r="M1227" i="1" s="1"/>
  <c r="J1227" i="1"/>
  <c r="X1226" i="1" l="1"/>
  <c r="Z1226" i="1" s="1"/>
  <c r="AD1227" i="1"/>
  <c r="Q1227" i="1"/>
  <c r="L1227" i="1"/>
  <c r="H1227" i="1"/>
  <c r="I1227" i="1"/>
  <c r="T1227" i="1"/>
  <c r="Y1227" i="1"/>
  <c r="AE1227" i="1" s="1"/>
  <c r="AH1227" i="1" s="1"/>
  <c r="AB1227" i="1" s="1"/>
  <c r="AC1227" i="1" s="1"/>
  <c r="P1227" i="1" l="1"/>
  <c r="W1228" i="1" s="1"/>
  <c r="AF1228" i="1" s="1"/>
  <c r="N1227" i="1"/>
  <c r="AG1228" i="1" l="1"/>
  <c r="K1228" i="1"/>
  <c r="M1228" i="1" s="1"/>
  <c r="J1228" i="1"/>
  <c r="O1227" i="1"/>
  <c r="G1228" i="1" s="1"/>
  <c r="AA1227" i="1"/>
  <c r="U1227" i="1"/>
  <c r="V1228" i="1" s="1"/>
  <c r="R1227" i="1"/>
  <c r="S1228" i="1" s="1"/>
  <c r="Q1228" i="1" l="1"/>
  <c r="AD1228" i="1"/>
  <c r="L1228" i="1"/>
  <c r="X1227" i="1"/>
  <c r="Z1227" i="1" s="1"/>
  <c r="T1228" i="1"/>
  <c r="Y1228" i="1"/>
  <c r="AE1228" i="1" s="1"/>
  <c r="AH1228" i="1" s="1"/>
  <c r="AB1228" i="1" s="1"/>
  <c r="AC1228" i="1" s="1"/>
  <c r="H1228" i="1"/>
  <c r="I1228" i="1"/>
  <c r="P1228" i="1" l="1"/>
  <c r="W1229" i="1" s="1"/>
  <c r="AF1229" i="1" s="1"/>
  <c r="N1228" i="1"/>
  <c r="AG1229" i="1" l="1"/>
  <c r="O1228" i="1"/>
  <c r="G1229" i="1" s="1"/>
  <c r="AA1228" i="1"/>
  <c r="U1228" i="1"/>
  <c r="V1229" i="1" s="1"/>
  <c r="R1228" i="1"/>
  <c r="S1229" i="1" s="1"/>
  <c r="T1229" i="1" s="1"/>
  <c r="J1229" i="1"/>
  <c r="K1229" i="1"/>
  <c r="M1229" i="1" s="1"/>
  <c r="Y1229" i="1" l="1"/>
  <c r="AE1229" i="1" s="1"/>
  <c r="AH1229" i="1" s="1"/>
  <c r="AB1229" i="1" s="1"/>
  <c r="AC1229" i="1" s="1"/>
  <c r="AD1229" i="1"/>
  <c r="Q1229" i="1"/>
  <c r="L1229" i="1"/>
  <c r="X1228" i="1"/>
  <c r="Z1228" i="1" s="1"/>
  <c r="H1229" i="1"/>
  <c r="I1229" i="1"/>
  <c r="P1229" i="1" l="1"/>
  <c r="W1230" i="1" s="1"/>
  <c r="AF1230" i="1" s="1"/>
  <c r="N1229" i="1"/>
  <c r="AG1230" i="1" l="1"/>
  <c r="K1230" i="1"/>
  <c r="M1230" i="1" s="1"/>
  <c r="J1230" i="1"/>
  <c r="AA1229" i="1"/>
  <c r="O1229" i="1"/>
  <c r="G1230" i="1" s="1"/>
  <c r="U1229" i="1"/>
  <c r="V1230" i="1" s="1"/>
  <c r="R1229" i="1"/>
  <c r="S1230" i="1" s="1"/>
  <c r="I1230" i="1" l="1"/>
  <c r="H1230" i="1"/>
  <c r="T1230" i="1"/>
  <c r="Y1230" i="1"/>
  <c r="AE1230" i="1" s="1"/>
  <c r="AH1230" i="1" s="1"/>
  <c r="AB1230" i="1" s="1"/>
  <c r="AC1230" i="1" s="1"/>
  <c r="X1229" i="1"/>
  <c r="Z1229" i="1" s="1"/>
  <c r="AD1230" i="1"/>
  <c r="Q1230" i="1"/>
  <c r="L1230" i="1"/>
  <c r="P1230" i="1" l="1"/>
  <c r="W1231" i="1" s="1"/>
  <c r="AF1231" i="1" s="1"/>
  <c r="N1230" i="1"/>
  <c r="AG1231" i="1" l="1"/>
  <c r="J1231" i="1"/>
  <c r="K1231" i="1"/>
  <c r="M1231" i="1" s="1"/>
  <c r="O1230" i="1"/>
  <c r="G1231" i="1" s="1"/>
  <c r="AA1230" i="1"/>
  <c r="U1230" i="1"/>
  <c r="V1231" i="1" s="1"/>
  <c r="R1230" i="1"/>
  <c r="S1231" i="1" s="1"/>
  <c r="I1231" i="1" l="1"/>
  <c r="H1231" i="1"/>
  <c r="T1231" i="1"/>
  <c r="Y1231" i="1"/>
  <c r="AE1231" i="1" s="1"/>
  <c r="AH1231" i="1" s="1"/>
  <c r="AB1231" i="1" s="1"/>
  <c r="AC1231" i="1" s="1"/>
  <c r="X1230" i="1"/>
  <c r="Z1230" i="1" s="1"/>
  <c r="AD1231" i="1"/>
  <c r="L1231" i="1"/>
  <c r="Q1231" i="1"/>
  <c r="P1231" i="1" l="1"/>
  <c r="W1232" i="1" s="1"/>
  <c r="AF1232" i="1" s="1"/>
  <c r="N1231" i="1"/>
  <c r="AG1232" i="1" l="1"/>
  <c r="AA1231" i="1"/>
  <c r="O1231" i="1"/>
  <c r="G1232" i="1" s="1"/>
  <c r="U1231" i="1"/>
  <c r="V1232" i="1" s="1"/>
  <c r="R1231" i="1"/>
  <c r="S1232" i="1" s="1"/>
  <c r="T1232" i="1" s="1"/>
  <c r="J1232" i="1"/>
  <c r="K1232" i="1"/>
  <c r="M1232" i="1" s="1"/>
  <c r="X1231" i="1" l="1"/>
  <c r="Z1231" i="1" s="1"/>
  <c r="I1232" i="1"/>
  <c r="H1232" i="1"/>
  <c r="AD1232" i="1"/>
  <c r="L1232" i="1"/>
  <c r="Q1232" i="1"/>
  <c r="Y1232" i="1"/>
  <c r="AE1232" i="1" s="1"/>
  <c r="AH1232" i="1" s="1"/>
  <c r="AB1232" i="1" s="1"/>
  <c r="AC1232" i="1" s="1"/>
  <c r="P1232" i="1" l="1"/>
  <c r="W1233" i="1" s="1"/>
  <c r="AF1233" i="1" s="1"/>
  <c r="N1232" i="1"/>
  <c r="AG1233" i="1" l="1"/>
  <c r="AA1232" i="1"/>
  <c r="O1232" i="1"/>
  <c r="G1233" i="1" s="1"/>
  <c r="U1232" i="1"/>
  <c r="V1233" i="1" s="1"/>
  <c r="R1232" i="1"/>
  <c r="S1233" i="1" s="1"/>
  <c r="J1233" i="1"/>
  <c r="K1233" i="1"/>
  <c r="M1233" i="1" s="1"/>
  <c r="AD1233" i="1" l="1"/>
  <c r="L1233" i="1"/>
  <c r="Q1233" i="1"/>
  <c r="X1232" i="1"/>
  <c r="Z1232" i="1" s="1"/>
  <c r="I1233" i="1"/>
  <c r="H1233" i="1"/>
  <c r="T1233" i="1"/>
  <c r="Y1233" i="1"/>
  <c r="AE1233" i="1" s="1"/>
  <c r="AH1233" i="1" s="1"/>
  <c r="AB1233" i="1" s="1"/>
  <c r="AC1233" i="1" s="1"/>
  <c r="P1233" i="1" l="1"/>
  <c r="W1234" i="1" s="1"/>
  <c r="AF1234" i="1" s="1"/>
  <c r="N1233" i="1"/>
  <c r="AG1234" i="1" l="1"/>
  <c r="O1233" i="1"/>
  <c r="G1234" i="1" s="1"/>
  <c r="AA1233" i="1"/>
  <c r="U1233" i="1"/>
  <c r="V1234" i="1" s="1"/>
  <c r="R1233" i="1"/>
  <c r="S1234" i="1" s="1"/>
  <c r="K1234" i="1"/>
  <c r="M1234" i="1" s="1"/>
  <c r="J1234" i="1"/>
  <c r="T1234" i="1" l="1"/>
  <c r="Y1234" i="1"/>
  <c r="AE1234" i="1" s="1"/>
  <c r="AH1234" i="1" s="1"/>
  <c r="AB1234" i="1" s="1"/>
  <c r="AC1234" i="1" s="1"/>
  <c r="H1234" i="1"/>
  <c r="I1234" i="1"/>
  <c r="X1233" i="1"/>
  <c r="Z1233" i="1" s="1"/>
  <c r="AD1234" i="1"/>
  <c r="Q1234" i="1"/>
  <c r="L1234" i="1"/>
  <c r="P1234" i="1" l="1"/>
  <c r="W1235" i="1" s="1"/>
  <c r="AF1235" i="1" s="1"/>
  <c r="N1234" i="1"/>
  <c r="AG1235" i="1" l="1"/>
  <c r="AA1234" i="1"/>
  <c r="O1234" i="1"/>
  <c r="G1235" i="1" s="1"/>
  <c r="U1234" i="1"/>
  <c r="V1235" i="1" s="1"/>
  <c r="R1234" i="1"/>
  <c r="S1235" i="1" s="1"/>
  <c r="K1235" i="1"/>
  <c r="M1235" i="1" s="1"/>
  <c r="J1235" i="1"/>
  <c r="X1234" i="1" l="1"/>
  <c r="Z1234" i="1" s="1"/>
  <c r="I1235" i="1"/>
  <c r="H1235" i="1"/>
  <c r="AD1235" i="1"/>
  <c r="L1235" i="1"/>
  <c r="Q1235" i="1"/>
  <c r="T1235" i="1"/>
  <c r="Y1235" i="1"/>
  <c r="AE1235" i="1" s="1"/>
  <c r="AH1235" i="1" s="1"/>
  <c r="AB1235" i="1" s="1"/>
  <c r="AC1235" i="1" s="1"/>
  <c r="P1235" i="1" l="1"/>
  <c r="W1236" i="1" s="1"/>
  <c r="AF1236" i="1" s="1"/>
  <c r="N1235" i="1"/>
  <c r="AG1236" i="1" l="1"/>
  <c r="AA1235" i="1"/>
  <c r="O1235" i="1"/>
  <c r="U1235" i="1"/>
  <c r="V1236" i="1" s="1"/>
  <c r="R1235" i="1"/>
  <c r="S1236" i="1" s="1"/>
  <c r="T1236" i="1" s="1"/>
  <c r="J1236" i="1"/>
  <c r="K1236" i="1"/>
  <c r="M1236" i="1" s="1"/>
  <c r="G1236" i="1"/>
  <c r="H1236" i="1" l="1"/>
  <c r="I1236" i="1"/>
  <c r="Y1236" i="1"/>
  <c r="AE1236" i="1" s="1"/>
  <c r="AH1236" i="1" s="1"/>
  <c r="AB1236" i="1" s="1"/>
  <c r="AC1236" i="1" s="1"/>
  <c r="AD1236" i="1"/>
  <c r="Q1236" i="1"/>
  <c r="L1236" i="1"/>
  <c r="X1235" i="1"/>
  <c r="Z1235" i="1" s="1"/>
  <c r="P1236" i="1" l="1"/>
  <c r="W1237" i="1" s="1"/>
  <c r="AF1237" i="1" s="1"/>
  <c r="N1236" i="1"/>
  <c r="AG1237" i="1" l="1"/>
  <c r="AA1236" i="1"/>
  <c r="O1236" i="1"/>
  <c r="U1236" i="1"/>
  <c r="V1237" i="1" s="1"/>
  <c r="R1236" i="1"/>
  <c r="S1237" i="1" s="1"/>
  <c r="J1237" i="1"/>
  <c r="K1237" i="1"/>
  <c r="M1237" i="1" s="1"/>
  <c r="G1237" i="1"/>
  <c r="T1237" i="1" l="1"/>
  <c r="Y1237" i="1"/>
  <c r="AE1237" i="1" s="1"/>
  <c r="AH1237" i="1" s="1"/>
  <c r="AB1237" i="1" s="1"/>
  <c r="AC1237" i="1" s="1"/>
  <c r="Q1237" i="1"/>
  <c r="L1237" i="1"/>
  <c r="AD1237" i="1"/>
  <c r="X1236" i="1"/>
  <c r="Z1236" i="1" s="1"/>
  <c r="H1237" i="1"/>
  <c r="I1237" i="1"/>
  <c r="P1237" i="1" l="1"/>
  <c r="W1238" i="1" s="1"/>
  <c r="AF1238" i="1" s="1"/>
  <c r="N1237" i="1"/>
  <c r="AG1238" i="1" l="1"/>
  <c r="K1238" i="1"/>
  <c r="M1238" i="1" s="1"/>
  <c r="J1238" i="1"/>
  <c r="O1237" i="1"/>
  <c r="AA1237" i="1"/>
  <c r="U1237" i="1"/>
  <c r="V1238" i="1" s="1"/>
  <c r="R1237" i="1"/>
  <c r="S1238" i="1" s="1"/>
  <c r="G1238" i="1"/>
  <c r="AD1238" i="1" l="1"/>
  <c r="Q1238" i="1"/>
  <c r="L1238" i="1"/>
  <c r="T1238" i="1"/>
  <c r="Y1238" i="1"/>
  <c r="AE1238" i="1" s="1"/>
  <c r="AH1238" i="1" s="1"/>
  <c r="AB1238" i="1" s="1"/>
  <c r="AC1238" i="1" s="1"/>
  <c r="H1238" i="1"/>
  <c r="I1238" i="1"/>
  <c r="X1237" i="1"/>
  <c r="Z1237" i="1" s="1"/>
  <c r="P1238" i="1" l="1"/>
  <c r="W1239" i="1" s="1"/>
  <c r="AF1239" i="1" s="1"/>
  <c r="N1238" i="1"/>
  <c r="AG1239" i="1" l="1"/>
  <c r="K1239" i="1"/>
  <c r="M1239" i="1" s="1"/>
  <c r="J1239" i="1"/>
  <c r="AA1238" i="1"/>
  <c r="O1238" i="1"/>
  <c r="G1239" i="1" s="1"/>
  <c r="U1238" i="1"/>
  <c r="V1239" i="1" s="1"/>
  <c r="R1238" i="1"/>
  <c r="S1239" i="1" s="1"/>
  <c r="T1239" i="1" s="1"/>
  <c r="I1239" i="1" l="1"/>
  <c r="H1239" i="1"/>
  <c r="X1238" i="1"/>
  <c r="Z1238" i="1" s="1"/>
  <c r="AD1239" i="1"/>
  <c r="Q1239" i="1"/>
  <c r="L1239" i="1"/>
  <c r="Y1239" i="1"/>
  <c r="AE1239" i="1" s="1"/>
  <c r="AH1239" i="1" s="1"/>
  <c r="AB1239" i="1" s="1"/>
  <c r="AC1239" i="1" s="1"/>
  <c r="P1239" i="1" l="1"/>
  <c r="W1240" i="1" s="1"/>
  <c r="AF1240" i="1" s="1"/>
  <c r="N1239" i="1"/>
  <c r="AG1240" i="1" l="1"/>
  <c r="K1240" i="1"/>
  <c r="M1240" i="1" s="1"/>
  <c r="J1240" i="1"/>
  <c r="O1239" i="1"/>
  <c r="G1240" i="1" s="1"/>
  <c r="AA1239" i="1"/>
  <c r="U1239" i="1"/>
  <c r="V1240" i="1" s="1"/>
  <c r="R1239" i="1"/>
  <c r="S1240" i="1" s="1"/>
  <c r="AD1240" i="1" l="1"/>
  <c r="Q1240" i="1"/>
  <c r="L1240" i="1"/>
  <c r="T1240" i="1"/>
  <c r="Y1240" i="1"/>
  <c r="AE1240" i="1" s="1"/>
  <c r="AH1240" i="1" s="1"/>
  <c r="AB1240" i="1" s="1"/>
  <c r="AC1240" i="1" s="1"/>
  <c r="H1240" i="1"/>
  <c r="I1240" i="1"/>
  <c r="X1239" i="1"/>
  <c r="Z1239" i="1" s="1"/>
  <c r="P1240" i="1" l="1"/>
  <c r="W1241" i="1" s="1"/>
  <c r="AF1241" i="1" s="1"/>
  <c r="N1240" i="1"/>
  <c r="AG1241" i="1" l="1"/>
  <c r="AA1240" i="1"/>
  <c r="O1240" i="1"/>
  <c r="G1241" i="1" s="1"/>
  <c r="U1240" i="1"/>
  <c r="V1241" i="1" s="1"/>
  <c r="R1240" i="1"/>
  <c r="S1241" i="1" s="1"/>
  <c r="T1241" i="1" s="1"/>
  <c r="K1241" i="1"/>
  <c r="M1241" i="1" s="1"/>
  <c r="J1241" i="1"/>
  <c r="I1241" i="1" l="1"/>
  <c r="H1241" i="1"/>
  <c r="Y1241" i="1"/>
  <c r="AE1241" i="1" s="1"/>
  <c r="AH1241" i="1" s="1"/>
  <c r="AB1241" i="1" s="1"/>
  <c r="AC1241" i="1" s="1"/>
  <c r="X1240" i="1"/>
  <c r="Z1240" i="1" s="1"/>
  <c r="L1241" i="1"/>
  <c r="Q1241" i="1"/>
  <c r="AD1241" i="1"/>
  <c r="P1241" i="1" l="1"/>
  <c r="W1242" i="1" s="1"/>
  <c r="AF1242" i="1" s="1"/>
  <c r="N1241" i="1"/>
  <c r="AG1242" i="1" l="1"/>
  <c r="AA1241" i="1"/>
  <c r="O1241" i="1"/>
  <c r="G1242" i="1" s="1"/>
  <c r="U1241" i="1"/>
  <c r="V1242" i="1" s="1"/>
  <c r="R1241" i="1"/>
  <c r="S1242" i="1" s="1"/>
  <c r="J1242" i="1"/>
  <c r="K1242" i="1"/>
  <c r="M1242" i="1" s="1"/>
  <c r="X1241" i="1" l="1"/>
  <c r="Z1241" i="1" s="1"/>
  <c r="AD1242" i="1"/>
  <c r="L1242" i="1"/>
  <c r="Q1242" i="1"/>
  <c r="H1242" i="1"/>
  <c r="I1242" i="1"/>
  <c r="T1242" i="1"/>
  <c r="Y1242" i="1"/>
  <c r="AE1242" i="1" s="1"/>
  <c r="AH1242" i="1" s="1"/>
  <c r="AB1242" i="1" s="1"/>
  <c r="AC1242" i="1" s="1"/>
  <c r="P1242" i="1" l="1"/>
  <c r="W1243" i="1" s="1"/>
  <c r="AF1243" i="1" s="1"/>
  <c r="N1242" i="1"/>
  <c r="AG1243" i="1" l="1"/>
  <c r="AA1242" i="1"/>
  <c r="O1242" i="1"/>
  <c r="G1243" i="1" s="1"/>
  <c r="U1242" i="1"/>
  <c r="V1243" i="1" s="1"/>
  <c r="R1242" i="1"/>
  <c r="S1243" i="1" s="1"/>
  <c r="J1243" i="1"/>
  <c r="K1243" i="1"/>
  <c r="M1243" i="1" s="1"/>
  <c r="X1242" i="1" l="1"/>
  <c r="Z1242" i="1" s="1"/>
  <c r="AD1243" i="1"/>
  <c r="L1243" i="1"/>
  <c r="Q1243" i="1"/>
  <c r="H1243" i="1"/>
  <c r="I1243" i="1"/>
  <c r="T1243" i="1"/>
  <c r="Y1243" i="1"/>
  <c r="AE1243" i="1" s="1"/>
  <c r="AH1243" i="1" s="1"/>
  <c r="AB1243" i="1" s="1"/>
  <c r="AC1243" i="1" s="1"/>
  <c r="P1243" i="1" l="1"/>
  <c r="W1244" i="1" s="1"/>
  <c r="AF1244" i="1" s="1"/>
  <c r="N1243" i="1"/>
  <c r="AG1244" i="1" l="1"/>
  <c r="O1243" i="1"/>
  <c r="AA1243" i="1"/>
  <c r="U1243" i="1"/>
  <c r="V1244" i="1" s="1"/>
  <c r="R1243" i="1"/>
  <c r="S1244" i="1" s="1"/>
  <c r="K1244" i="1"/>
  <c r="M1244" i="1" s="1"/>
  <c r="J1244" i="1"/>
  <c r="G1244" i="1"/>
  <c r="X1243" i="1" l="1"/>
  <c r="Z1243" i="1" s="1"/>
  <c r="AD1244" i="1"/>
  <c r="L1244" i="1"/>
  <c r="Q1244" i="1"/>
  <c r="H1244" i="1"/>
  <c r="I1244" i="1"/>
  <c r="T1244" i="1"/>
  <c r="Y1244" i="1"/>
  <c r="AE1244" i="1" s="1"/>
  <c r="AH1244" i="1" s="1"/>
  <c r="AB1244" i="1" s="1"/>
  <c r="AC1244" i="1" s="1"/>
  <c r="P1244" i="1" l="1"/>
  <c r="W1245" i="1" s="1"/>
  <c r="AF1245" i="1" s="1"/>
  <c r="N1244" i="1"/>
  <c r="AG1245" i="1" l="1"/>
  <c r="O1244" i="1"/>
  <c r="AA1244" i="1"/>
  <c r="U1244" i="1"/>
  <c r="V1245" i="1" s="1"/>
  <c r="R1244" i="1"/>
  <c r="S1245" i="1" s="1"/>
  <c r="J1245" i="1"/>
  <c r="K1245" i="1"/>
  <c r="M1245" i="1" s="1"/>
  <c r="G1245" i="1"/>
  <c r="H1245" i="1" l="1"/>
  <c r="I1245" i="1"/>
  <c r="X1244" i="1"/>
  <c r="Z1244" i="1" s="1"/>
  <c r="AD1245" i="1"/>
  <c r="Q1245" i="1"/>
  <c r="L1245" i="1"/>
  <c r="Y1245" i="1"/>
  <c r="AE1245" i="1" s="1"/>
  <c r="AH1245" i="1" s="1"/>
  <c r="AB1245" i="1" s="1"/>
  <c r="AC1245" i="1" s="1"/>
  <c r="T1245" i="1"/>
  <c r="P1245" i="1" l="1"/>
  <c r="W1246" i="1" s="1"/>
  <c r="AF1246" i="1" s="1"/>
  <c r="N1245" i="1"/>
  <c r="AG1246" i="1" l="1"/>
  <c r="AA1245" i="1"/>
  <c r="O1245" i="1"/>
  <c r="G1246" i="1" s="1"/>
  <c r="U1245" i="1"/>
  <c r="V1246" i="1" s="1"/>
  <c r="R1245" i="1"/>
  <c r="S1246" i="1" s="1"/>
  <c r="T1246" i="1" s="1"/>
  <c r="J1246" i="1"/>
  <c r="K1246" i="1"/>
  <c r="M1246" i="1" s="1"/>
  <c r="Y1246" i="1" l="1"/>
  <c r="AE1246" i="1" s="1"/>
  <c r="AH1246" i="1" s="1"/>
  <c r="AB1246" i="1" s="1"/>
  <c r="AC1246" i="1" s="1"/>
  <c r="X1245" i="1"/>
  <c r="Z1245" i="1" s="1"/>
  <c r="H1246" i="1"/>
  <c r="I1246" i="1"/>
  <c r="L1246" i="1"/>
  <c r="AD1246" i="1"/>
  <c r="Q1246" i="1"/>
  <c r="P1246" i="1" l="1"/>
  <c r="W1247" i="1" s="1"/>
  <c r="AF1247" i="1" s="1"/>
  <c r="N1246" i="1"/>
  <c r="AG1247" i="1" l="1"/>
  <c r="AA1246" i="1"/>
  <c r="O1246" i="1"/>
  <c r="G1247" i="1" s="1"/>
  <c r="U1246" i="1"/>
  <c r="V1247" i="1" s="1"/>
  <c r="R1246" i="1"/>
  <c r="S1247" i="1" s="1"/>
  <c r="T1247" i="1" s="1"/>
  <c r="J1247" i="1"/>
  <c r="K1247" i="1"/>
  <c r="M1247" i="1" s="1"/>
  <c r="Y1247" i="1" l="1"/>
  <c r="AE1247" i="1" s="1"/>
  <c r="AH1247" i="1" s="1"/>
  <c r="AB1247" i="1" s="1"/>
  <c r="AC1247" i="1" s="1"/>
  <c r="X1246" i="1"/>
  <c r="Z1246" i="1" s="1"/>
  <c r="L1247" i="1"/>
  <c r="AD1247" i="1"/>
  <c r="Q1247" i="1"/>
  <c r="H1247" i="1"/>
  <c r="I1247" i="1"/>
  <c r="P1247" i="1" l="1"/>
  <c r="W1248" i="1" s="1"/>
  <c r="AF1248" i="1" s="1"/>
  <c r="N1247" i="1"/>
  <c r="AG1248" i="1" l="1"/>
  <c r="K1248" i="1"/>
  <c r="M1248" i="1" s="1"/>
  <c r="J1248" i="1"/>
  <c r="AA1247" i="1"/>
  <c r="O1247" i="1"/>
  <c r="G1248" i="1" s="1"/>
  <c r="U1247" i="1"/>
  <c r="V1248" i="1" s="1"/>
  <c r="R1247" i="1"/>
  <c r="S1248" i="1" s="1"/>
  <c r="AD1248" i="1" l="1"/>
  <c r="L1248" i="1"/>
  <c r="Q1248" i="1"/>
  <c r="X1247" i="1"/>
  <c r="Z1247" i="1" s="1"/>
  <c r="H1248" i="1"/>
  <c r="I1248" i="1"/>
  <c r="T1248" i="1"/>
  <c r="Y1248" i="1"/>
  <c r="AE1248" i="1" s="1"/>
  <c r="AH1248" i="1" s="1"/>
  <c r="AB1248" i="1" s="1"/>
  <c r="AC1248" i="1" s="1"/>
  <c r="P1248" i="1" l="1"/>
  <c r="W1249" i="1" s="1"/>
  <c r="AF1249" i="1" s="1"/>
  <c r="N1248" i="1"/>
  <c r="AG1249" i="1" l="1"/>
  <c r="O1248" i="1"/>
  <c r="G1249" i="1" s="1"/>
  <c r="AA1248" i="1"/>
  <c r="U1248" i="1"/>
  <c r="V1249" i="1" s="1"/>
  <c r="R1248" i="1"/>
  <c r="S1249" i="1" s="1"/>
  <c r="T1249" i="1" s="1"/>
  <c r="K1249" i="1"/>
  <c r="M1249" i="1" s="1"/>
  <c r="J1249" i="1"/>
  <c r="I1249" i="1" l="1"/>
  <c r="H1249" i="1"/>
  <c r="X1248" i="1"/>
  <c r="Z1248" i="1" s="1"/>
  <c r="AD1249" i="1"/>
  <c r="Q1249" i="1"/>
  <c r="L1249" i="1"/>
  <c r="Y1249" i="1"/>
  <c r="AE1249" i="1" s="1"/>
  <c r="AH1249" i="1" s="1"/>
  <c r="AB1249" i="1" s="1"/>
  <c r="AC1249" i="1" s="1"/>
  <c r="P1249" i="1" l="1"/>
  <c r="W1250" i="1" s="1"/>
  <c r="AF1250" i="1" s="1"/>
  <c r="N1249" i="1"/>
  <c r="AG1250" i="1" l="1"/>
  <c r="K1250" i="1"/>
  <c r="M1250" i="1" s="1"/>
  <c r="J1250" i="1"/>
  <c r="O1249" i="1"/>
  <c r="G1250" i="1" s="1"/>
  <c r="AA1249" i="1"/>
  <c r="U1249" i="1"/>
  <c r="V1250" i="1" s="1"/>
  <c r="R1249" i="1"/>
  <c r="S1250" i="1" s="1"/>
  <c r="H1250" i="1" l="1"/>
  <c r="I1250" i="1"/>
  <c r="X1249" i="1"/>
  <c r="Z1249" i="1" s="1"/>
  <c r="AD1250" i="1"/>
  <c r="L1250" i="1"/>
  <c r="Q1250" i="1"/>
  <c r="Y1250" i="1"/>
  <c r="AE1250" i="1" s="1"/>
  <c r="AH1250" i="1" s="1"/>
  <c r="AB1250" i="1" s="1"/>
  <c r="AC1250" i="1" s="1"/>
  <c r="T1250" i="1"/>
  <c r="P1250" i="1" l="1"/>
  <c r="W1251" i="1" s="1"/>
  <c r="AF1251" i="1" s="1"/>
  <c r="N1250" i="1"/>
  <c r="AG1251" i="1" l="1"/>
  <c r="AA1250" i="1"/>
  <c r="O1250" i="1"/>
  <c r="G1251" i="1" s="1"/>
  <c r="U1250" i="1"/>
  <c r="V1251" i="1" s="1"/>
  <c r="R1250" i="1"/>
  <c r="S1251" i="1" s="1"/>
  <c r="T1251" i="1" s="1"/>
  <c r="J1251" i="1"/>
  <c r="K1251" i="1"/>
  <c r="M1251" i="1" s="1"/>
  <c r="Y1251" i="1" l="1"/>
  <c r="AE1251" i="1" s="1"/>
  <c r="AH1251" i="1" s="1"/>
  <c r="AB1251" i="1" s="1"/>
  <c r="AC1251" i="1" s="1"/>
  <c r="X1250" i="1"/>
  <c r="Z1250" i="1" s="1"/>
  <c r="H1251" i="1"/>
  <c r="I1251" i="1"/>
  <c r="AD1251" i="1"/>
  <c r="Q1251" i="1"/>
  <c r="L1251" i="1"/>
  <c r="P1251" i="1" l="1"/>
  <c r="W1252" i="1" s="1"/>
  <c r="AF1252" i="1" s="1"/>
  <c r="N1251" i="1"/>
  <c r="AG1252" i="1" l="1"/>
  <c r="AA1251" i="1"/>
  <c r="O1251" i="1"/>
  <c r="G1252" i="1" s="1"/>
  <c r="U1251" i="1"/>
  <c r="V1252" i="1" s="1"/>
  <c r="R1251" i="1"/>
  <c r="S1252" i="1" s="1"/>
  <c r="J1252" i="1"/>
  <c r="K1252" i="1"/>
  <c r="M1252" i="1" s="1"/>
  <c r="Q1252" i="1" l="1"/>
  <c r="L1252" i="1"/>
  <c r="AD1252" i="1"/>
  <c r="X1251" i="1"/>
  <c r="Z1251" i="1" s="1"/>
  <c r="I1252" i="1"/>
  <c r="H1252" i="1"/>
  <c r="Y1252" i="1"/>
  <c r="AE1252" i="1" s="1"/>
  <c r="AH1252" i="1" s="1"/>
  <c r="AB1252" i="1" s="1"/>
  <c r="AC1252" i="1" s="1"/>
  <c r="T1252" i="1"/>
  <c r="P1252" i="1" l="1"/>
  <c r="W1253" i="1" s="1"/>
  <c r="AF1253" i="1" s="1"/>
  <c r="N1252" i="1"/>
  <c r="AG1253" i="1" l="1"/>
  <c r="K1253" i="1"/>
  <c r="M1253" i="1" s="1"/>
  <c r="J1253" i="1"/>
  <c r="O1252" i="1"/>
  <c r="G1253" i="1" s="1"/>
  <c r="AA1252" i="1"/>
  <c r="U1252" i="1"/>
  <c r="V1253" i="1" s="1"/>
  <c r="R1252" i="1"/>
  <c r="S1253" i="1" s="1"/>
  <c r="H1253" i="1" l="1"/>
  <c r="I1253" i="1"/>
  <c r="Y1253" i="1"/>
  <c r="AE1253" i="1" s="1"/>
  <c r="AH1253" i="1" s="1"/>
  <c r="AB1253" i="1" s="1"/>
  <c r="AC1253" i="1" s="1"/>
  <c r="T1253" i="1"/>
  <c r="X1252" i="1"/>
  <c r="Z1252" i="1" s="1"/>
  <c r="AD1253" i="1"/>
  <c r="Q1253" i="1"/>
  <c r="L1253" i="1"/>
  <c r="P1253" i="1" l="1"/>
  <c r="W1254" i="1" s="1"/>
  <c r="AF1254" i="1" s="1"/>
  <c r="N1253" i="1"/>
  <c r="AG1254" i="1" l="1"/>
  <c r="K1254" i="1"/>
  <c r="M1254" i="1" s="1"/>
  <c r="J1254" i="1"/>
  <c r="O1253" i="1"/>
  <c r="G1254" i="1" s="1"/>
  <c r="AA1253" i="1"/>
  <c r="U1253" i="1"/>
  <c r="V1254" i="1" s="1"/>
  <c r="R1253" i="1"/>
  <c r="S1254" i="1" s="1"/>
  <c r="T1254" i="1" s="1"/>
  <c r="Y1254" i="1" l="1"/>
  <c r="AE1254" i="1" s="1"/>
  <c r="AH1254" i="1" s="1"/>
  <c r="AB1254" i="1" s="1"/>
  <c r="AC1254" i="1" s="1"/>
  <c r="H1254" i="1"/>
  <c r="I1254" i="1"/>
  <c r="AD1254" i="1"/>
  <c r="L1254" i="1"/>
  <c r="Q1254" i="1"/>
  <c r="X1253" i="1"/>
  <c r="Z1253" i="1" s="1"/>
  <c r="P1254" i="1" l="1"/>
  <c r="W1255" i="1" s="1"/>
  <c r="AF1255" i="1" s="1"/>
  <c r="N1254" i="1"/>
  <c r="AG1255" i="1" l="1"/>
  <c r="O1254" i="1"/>
  <c r="G1255" i="1" s="1"/>
  <c r="AA1254" i="1"/>
  <c r="U1254" i="1"/>
  <c r="V1255" i="1" s="1"/>
  <c r="R1254" i="1"/>
  <c r="S1255" i="1" s="1"/>
  <c r="J1255" i="1"/>
  <c r="K1255" i="1"/>
  <c r="M1255" i="1" s="1"/>
  <c r="I1255" i="1" l="1"/>
  <c r="H1255" i="1"/>
  <c r="AD1255" i="1"/>
  <c r="Q1255" i="1"/>
  <c r="L1255" i="1"/>
  <c r="X1254" i="1"/>
  <c r="Z1254" i="1" s="1"/>
  <c r="Y1255" i="1"/>
  <c r="AE1255" i="1" s="1"/>
  <c r="AH1255" i="1" s="1"/>
  <c r="AB1255" i="1" s="1"/>
  <c r="AC1255" i="1" s="1"/>
  <c r="T1255" i="1"/>
  <c r="P1255" i="1" l="1"/>
  <c r="W1256" i="1" s="1"/>
  <c r="AF1256" i="1" s="1"/>
  <c r="N1255" i="1"/>
  <c r="AG1256" i="1" l="1"/>
  <c r="K1256" i="1"/>
  <c r="M1256" i="1" s="1"/>
  <c r="J1256" i="1"/>
  <c r="O1255" i="1"/>
  <c r="AA1255" i="1"/>
  <c r="U1255" i="1"/>
  <c r="V1256" i="1" s="1"/>
  <c r="R1255" i="1"/>
  <c r="S1256" i="1" s="1"/>
  <c r="T1256" i="1" s="1"/>
  <c r="G1256" i="1"/>
  <c r="Y1256" i="1" l="1"/>
  <c r="AE1256" i="1" s="1"/>
  <c r="AH1256" i="1" s="1"/>
  <c r="AB1256" i="1" s="1"/>
  <c r="AC1256" i="1" s="1"/>
  <c r="I1256" i="1"/>
  <c r="H1256" i="1"/>
  <c r="AD1256" i="1"/>
  <c r="L1256" i="1"/>
  <c r="Q1256" i="1"/>
  <c r="X1255" i="1"/>
  <c r="Z1255" i="1" s="1"/>
  <c r="P1256" i="1" l="1"/>
  <c r="W1257" i="1" s="1"/>
  <c r="AF1257" i="1" s="1"/>
  <c r="N1256" i="1"/>
  <c r="AG1257" i="1" l="1"/>
  <c r="J1257" i="1"/>
  <c r="K1257" i="1"/>
  <c r="M1257" i="1" s="1"/>
  <c r="O1256" i="1"/>
  <c r="G1257" i="1" s="1"/>
  <c r="AA1256" i="1"/>
  <c r="U1256" i="1"/>
  <c r="V1257" i="1" s="1"/>
  <c r="R1256" i="1"/>
  <c r="S1257" i="1" s="1"/>
  <c r="Y1257" i="1" l="1"/>
  <c r="AE1257" i="1" s="1"/>
  <c r="AH1257" i="1" s="1"/>
  <c r="AB1257" i="1" s="1"/>
  <c r="AC1257" i="1" s="1"/>
  <c r="T1257" i="1"/>
  <c r="I1257" i="1"/>
  <c r="H1257" i="1"/>
  <c r="X1256" i="1"/>
  <c r="Z1256" i="1" s="1"/>
  <c r="L1257" i="1"/>
  <c r="Q1257" i="1"/>
  <c r="AD1257" i="1"/>
  <c r="P1257" i="1" l="1"/>
  <c r="W1258" i="1" s="1"/>
  <c r="AF1258" i="1" s="1"/>
  <c r="N1257" i="1"/>
  <c r="AG1258" i="1" l="1"/>
  <c r="J1258" i="1"/>
  <c r="K1258" i="1"/>
  <c r="M1258" i="1" s="1"/>
  <c r="AA1257" i="1"/>
  <c r="O1257" i="1"/>
  <c r="G1258" i="1" s="1"/>
  <c r="U1257" i="1"/>
  <c r="V1258" i="1" s="1"/>
  <c r="R1257" i="1"/>
  <c r="S1258" i="1" s="1"/>
  <c r="T1258" i="1" s="1"/>
  <c r="Y1258" i="1" l="1"/>
  <c r="AE1258" i="1" s="1"/>
  <c r="AH1258" i="1" s="1"/>
  <c r="AB1258" i="1" s="1"/>
  <c r="AC1258" i="1" s="1"/>
  <c r="L1258" i="1"/>
  <c r="Q1258" i="1"/>
  <c r="AD1258" i="1"/>
  <c r="X1257" i="1"/>
  <c r="Z1257" i="1" s="1"/>
  <c r="I1258" i="1"/>
  <c r="H1258" i="1"/>
  <c r="P1258" i="1" l="1"/>
  <c r="W1259" i="1" s="1"/>
  <c r="AF1259" i="1" s="1"/>
  <c r="N1258" i="1"/>
  <c r="AG1259" i="1" l="1"/>
  <c r="AA1258" i="1"/>
  <c r="O1258" i="1"/>
  <c r="G1259" i="1" s="1"/>
  <c r="U1258" i="1"/>
  <c r="V1259" i="1" s="1"/>
  <c r="R1258" i="1"/>
  <c r="S1259" i="1" s="1"/>
  <c r="K1259" i="1"/>
  <c r="M1259" i="1" s="1"/>
  <c r="J1259" i="1"/>
  <c r="AD1259" i="1" l="1"/>
  <c r="L1259" i="1"/>
  <c r="Q1259" i="1"/>
  <c r="H1259" i="1"/>
  <c r="I1259" i="1"/>
  <c r="Y1259" i="1"/>
  <c r="AE1259" i="1" s="1"/>
  <c r="AH1259" i="1" s="1"/>
  <c r="AB1259" i="1" s="1"/>
  <c r="AC1259" i="1" s="1"/>
  <c r="T1259" i="1"/>
  <c r="X1258" i="1"/>
  <c r="Z1258" i="1" s="1"/>
  <c r="P1259" i="1" l="1"/>
  <c r="W1260" i="1" s="1"/>
  <c r="AF1260" i="1" s="1"/>
  <c r="N1259" i="1"/>
  <c r="AG1260" i="1" l="1"/>
  <c r="K1260" i="1"/>
  <c r="M1260" i="1" s="1"/>
  <c r="J1260" i="1"/>
  <c r="O1259" i="1"/>
  <c r="G1260" i="1" s="1"/>
  <c r="AA1259" i="1"/>
  <c r="U1259" i="1"/>
  <c r="V1260" i="1" s="1"/>
  <c r="R1259" i="1"/>
  <c r="S1260" i="1" s="1"/>
  <c r="T1260" i="1" s="1"/>
  <c r="Y1260" i="1" l="1"/>
  <c r="AE1260" i="1" s="1"/>
  <c r="AH1260" i="1" s="1"/>
  <c r="AB1260" i="1" s="1"/>
  <c r="AC1260" i="1" s="1"/>
  <c r="I1260" i="1"/>
  <c r="H1260" i="1"/>
  <c r="X1259" i="1"/>
  <c r="Z1259" i="1" s="1"/>
  <c r="L1260" i="1"/>
  <c r="Q1260" i="1"/>
  <c r="AD1260" i="1"/>
  <c r="P1260" i="1" l="1"/>
  <c r="W1261" i="1" s="1"/>
  <c r="AF1261" i="1" s="1"/>
  <c r="N1260" i="1"/>
  <c r="AG1261" i="1" l="1"/>
  <c r="AA1260" i="1"/>
  <c r="O1260" i="1"/>
  <c r="G1261" i="1" s="1"/>
  <c r="U1260" i="1"/>
  <c r="V1261" i="1" s="1"/>
  <c r="R1260" i="1"/>
  <c r="S1261" i="1" s="1"/>
  <c r="K1261" i="1"/>
  <c r="M1261" i="1" s="1"/>
  <c r="J1261" i="1"/>
  <c r="H1261" i="1" l="1"/>
  <c r="I1261" i="1"/>
  <c r="T1261" i="1"/>
  <c r="Y1261" i="1"/>
  <c r="AE1261" i="1" s="1"/>
  <c r="AH1261" i="1" s="1"/>
  <c r="AB1261" i="1" s="1"/>
  <c r="AC1261" i="1" s="1"/>
  <c r="AD1261" i="1"/>
  <c r="L1261" i="1"/>
  <c r="Q1261" i="1"/>
  <c r="X1260" i="1"/>
  <c r="Z1260" i="1" s="1"/>
  <c r="P1261" i="1" l="1"/>
  <c r="W1262" i="1" s="1"/>
  <c r="AF1262" i="1" s="1"/>
  <c r="N1261" i="1"/>
  <c r="AG1262" i="1" l="1"/>
  <c r="O1261" i="1"/>
  <c r="AA1261" i="1"/>
  <c r="U1261" i="1"/>
  <c r="V1262" i="1" s="1"/>
  <c r="R1261" i="1"/>
  <c r="S1262" i="1" s="1"/>
  <c r="K1262" i="1"/>
  <c r="M1262" i="1" s="1"/>
  <c r="J1262" i="1"/>
  <c r="G1262" i="1"/>
  <c r="I1262" i="1" l="1"/>
  <c r="H1262" i="1"/>
  <c r="X1261" i="1"/>
  <c r="Z1261" i="1" s="1"/>
  <c r="AD1262" i="1"/>
  <c r="L1262" i="1"/>
  <c r="Q1262" i="1"/>
  <c r="Y1262" i="1"/>
  <c r="AE1262" i="1" s="1"/>
  <c r="AH1262" i="1" s="1"/>
  <c r="AB1262" i="1" s="1"/>
  <c r="AC1262" i="1" s="1"/>
  <c r="T1262" i="1"/>
  <c r="P1262" i="1" l="1"/>
  <c r="W1263" i="1" s="1"/>
  <c r="AF1263" i="1" s="1"/>
  <c r="N1262" i="1"/>
  <c r="AG1263" i="1" l="1"/>
  <c r="J1263" i="1"/>
  <c r="K1263" i="1"/>
  <c r="M1263" i="1" s="1"/>
  <c r="AA1262" i="1"/>
  <c r="O1262" i="1"/>
  <c r="G1263" i="1" s="1"/>
  <c r="U1262" i="1"/>
  <c r="V1263" i="1" s="1"/>
  <c r="R1262" i="1"/>
  <c r="S1263" i="1" s="1"/>
  <c r="T1263" i="1" s="1"/>
  <c r="X1262" i="1" l="1"/>
  <c r="Z1262" i="1" s="1"/>
  <c r="I1263" i="1"/>
  <c r="H1263" i="1"/>
  <c r="AD1263" i="1"/>
  <c r="Q1263" i="1"/>
  <c r="L1263" i="1"/>
  <c r="Y1263" i="1"/>
  <c r="AE1263" i="1" s="1"/>
  <c r="AH1263" i="1" s="1"/>
  <c r="AB1263" i="1" s="1"/>
  <c r="AC1263" i="1" s="1"/>
  <c r="P1263" i="1" l="1"/>
  <c r="W1264" i="1" s="1"/>
  <c r="AF1264" i="1" s="1"/>
  <c r="N1263" i="1"/>
  <c r="AG1264" i="1" l="1"/>
  <c r="O1263" i="1"/>
  <c r="G1264" i="1" s="1"/>
  <c r="AA1263" i="1"/>
  <c r="U1263" i="1"/>
  <c r="V1264" i="1" s="1"/>
  <c r="R1263" i="1"/>
  <c r="S1264" i="1" s="1"/>
  <c r="T1264" i="1" s="1"/>
  <c r="J1264" i="1"/>
  <c r="K1264" i="1"/>
  <c r="M1264" i="1" s="1"/>
  <c r="I1264" i="1" l="1"/>
  <c r="H1264" i="1"/>
  <c r="Y1264" i="1"/>
  <c r="AE1264" i="1" s="1"/>
  <c r="AH1264" i="1" s="1"/>
  <c r="AB1264" i="1" s="1"/>
  <c r="AC1264" i="1" s="1"/>
  <c r="Q1264" i="1"/>
  <c r="L1264" i="1"/>
  <c r="AD1264" i="1"/>
  <c r="X1263" i="1"/>
  <c r="Z1263" i="1" s="1"/>
  <c r="P1264" i="1" l="1"/>
  <c r="W1265" i="1" s="1"/>
  <c r="AF1265" i="1" s="1"/>
  <c r="N1264" i="1"/>
  <c r="AG1265" i="1" l="1"/>
  <c r="J1265" i="1"/>
  <c r="K1265" i="1"/>
  <c r="M1265" i="1" s="1"/>
  <c r="O1264" i="1"/>
  <c r="G1265" i="1" s="1"/>
  <c r="AA1264" i="1"/>
  <c r="U1264" i="1"/>
  <c r="V1265" i="1" s="1"/>
  <c r="R1264" i="1"/>
  <c r="S1265" i="1" s="1"/>
  <c r="I1265" i="1" l="1"/>
  <c r="H1265" i="1"/>
  <c r="Y1265" i="1"/>
  <c r="AE1265" i="1" s="1"/>
  <c r="AH1265" i="1" s="1"/>
  <c r="AB1265" i="1" s="1"/>
  <c r="AC1265" i="1" s="1"/>
  <c r="T1265" i="1"/>
  <c r="Q1265" i="1"/>
  <c r="AD1265" i="1"/>
  <c r="L1265" i="1"/>
  <c r="X1264" i="1"/>
  <c r="Z1264" i="1" s="1"/>
  <c r="P1265" i="1" l="1"/>
  <c r="W1266" i="1" s="1"/>
  <c r="AF1266" i="1" s="1"/>
  <c r="N1265" i="1"/>
  <c r="AG1266" i="1" l="1"/>
  <c r="O1265" i="1"/>
  <c r="G1266" i="1" s="1"/>
  <c r="AA1265" i="1"/>
  <c r="U1265" i="1"/>
  <c r="V1266" i="1" s="1"/>
  <c r="R1265" i="1"/>
  <c r="S1266" i="1" s="1"/>
  <c r="K1266" i="1"/>
  <c r="M1266" i="1" s="1"/>
  <c r="J1266" i="1"/>
  <c r="I1266" i="1" l="1"/>
  <c r="H1266" i="1"/>
  <c r="T1266" i="1"/>
  <c r="Y1266" i="1"/>
  <c r="AE1266" i="1" s="1"/>
  <c r="AH1266" i="1" s="1"/>
  <c r="AB1266" i="1" s="1"/>
  <c r="AC1266" i="1" s="1"/>
  <c r="X1265" i="1"/>
  <c r="Z1265" i="1" s="1"/>
  <c r="AD1266" i="1"/>
  <c r="L1266" i="1"/>
  <c r="Q1266" i="1"/>
  <c r="P1266" i="1" l="1"/>
  <c r="W1267" i="1" s="1"/>
  <c r="AF1267" i="1" s="1"/>
  <c r="N1266" i="1"/>
  <c r="AG1267" i="1" l="1"/>
  <c r="J1267" i="1"/>
  <c r="K1267" i="1"/>
  <c r="M1267" i="1" s="1"/>
  <c r="O1266" i="1"/>
  <c r="G1267" i="1" s="1"/>
  <c r="AA1266" i="1"/>
  <c r="U1266" i="1"/>
  <c r="V1267" i="1" s="1"/>
  <c r="R1266" i="1"/>
  <c r="S1267" i="1" s="1"/>
  <c r="X1266" i="1" l="1"/>
  <c r="Z1266" i="1" s="1"/>
  <c r="AD1267" i="1"/>
  <c r="Q1267" i="1"/>
  <c r="L1267" i="1"/>
  <c r="T1267" i="1"/>
  <c r="Y1267" i="1"/>
  <c r="AE1267" i="1" s="1"/>
  <c r="AH1267" i="1" s="1"/>
  <c r="AB1267" i="1" s="1"/>
  <c r="AC1267" i="1" s="1"/>
  <c r="I1267" i="1"/>
  <c r="H1267" i="1"/>
  <c r="P1267" i="1" l="1"/>
  <c r="W1268" i="1" s="1"/>
  <c r="AF1268" i="1" s="1"/>
  <c r="N1267" i="1"/>
  <c r="AG1268" i="1" l="1"/>
  <c r="O1267" i="1"/>
  <c r="G1268" i="1" s="1"/>
  <c r="AA1267" i="1"/>
  <c r="U1267" i="1"/>
  <c r="V1268" i="1" s="1"/>
  <c r="R1267" i="1"/>
  <c r="S1268" i="1" s="1"/>
  <c r="J1268" i="1"/>
  <c r="K1268" i="1"/>
  <c r="M1268" i="1" s="1"/>
  <c r="X1267" i="1" l="1"/>
  <c r="Z1267" i="1" s="1"/>
  <c r="AD1268" i="1"/>
  <c r="Q1268" i="1"/>
  <c r="L1268" i="1"/>
  <c r="T1268" i="1"/>
  <c r="Y1268" i="1"/>
  <c r="AE1268" i="1" s="1"/>
  <c r="AH1268" i="1" s="1"/>
  <c r="AB1268" i="1" s="1"/>
  <c r="AC1268" i="1" s="1"/>
  <c r="I1268" i="1"/>
  <c r="H1268" i="1"/>
  <c r="P1268" i="1" l="1"/>
  <c r="W1269" i="1" s="1"/>
  <c r="AF1269" i="1" s="1"/>
  <c r="N1268" i="1"/>
  <c r="AG1269" i="1" l="1"/>
  <c r="O1268" i="1"/>
  <c r="G1269" i="1" s="1"/>
  <c r="AA1268" i="1"/>
  <c r="U1268" i="1"/>
  <c r="V1269" i="1" s="1"/>
  <c r="R1268" i="1"/>
  <c r="S1269" i="1" s="1"/>
  <c r="K1269" i="1"/>
  <c r="M1269" i="1" s="1"/>
  <c r="J1269" i="1"/>
  <c r="AD1269" i="1" l="1"/>
  <c r="Q1269" i="1"/>
  <c r="L1269" i="1"/>
  <c r="T1269" i="1"/>
  <c r="Y1269" i="1"/>
  <c r="AE1269" i="1" s="1"/>
  <c r="AH1269" i="1" s="1"/>
  <c r="AB1269" i="1" s="1"/>
  <c r="AC1269" i="1" s="1"/>
  <c r="I1269" i="1"/>
  <c r="H1269" i="1"/>
  <c r="X1268" i="1"/>
  <c r="Z1268" i="1" s="1"/>
  <c r="P1269" i="1" l="1"/>
  <c r="W1270" i="1" s="1"/>
  <c r="AF1270" i="1" s="1"/>
  <c r="N1269" i="1"/>
  <c r="AG1270" i="1" l="1"/>
  <c r="AA1269" i="1"/>
  <c r="O1269" i="1"/>
  <c r="G1270" i="1" s="1"/>
  <c r="U1269" i="1"/>
  <c r="V1270" i="1" s="1"/>
  <c r="R1269" i="1"/>
  <c r="S1270" i="1" s="1"/>
  <c r="T1270" i="1" s="1"/>
  <c r="K1270" i="1"/>
  <c r="M1270" i="1" s="1"/>
  <c r="J1270" i="1"/>
  <c r="Y1270" i="1" l="1"/>
  <c r="AE1270" i="1" s="1"/>
  <c r="AH1270" i="1" s="1"/>
  <c r="AB1270" i="1" s="1"/>
  <c r="AC1270" i="1" s="1"/>
  <c r="H1270" i="1"/>
  <c r="I1270" i="1"/>
  <c r="X1269" i="1"/>
  <c r="Z1269" i="1" s="1"/>
  <c r="AD1270" i="1"/>
  <c r="L1270" i="1"/>
  <c r="Q1270" i="1"/>
  <c r="P1270" i="1" l="1"/>
  <c r="W1271" i="1" s="1"/>
  <c r="AF1271" i="1" s="1"/>
  <c r="N1270" i="1"/>
  <c r="AG1271" i="1" l="1"/>
  <c r="K1271" i="1"/>
  <c r="M1271" i="1" s="1"/>
  <c r="J1271" i="1"/>
  <c r="AA1270" i="1"/>
  <c r="O1270" i="1"/>
  <c r="G1271" i="1" s="1"/>
  <c r="U1270" i="1"/>
  <c r="V1271" i="1" s="1"/>
  <c r="R1270" i="1"/>
  <c r="S1271" i="1" s="1"/>
  <c r="T1271" i="1" s="1"/>
  <c r="I1271" i="1" l="1"/>
  <c r="H1271" i="1"/>
  <c r="Y1271" i="1"/>
  <c r="AE1271" i="1" s="1"/>
  <c r="AH1271" i="1" s="1"/>
  <c r="AB1271" i="1" s="1"/>
  <c r="AC1271" i="1" s="1"/>
  <c r="X1270" i="1"/>
  <c r="Z1270" i="1" s="1"/>
  <c r="AD1271" i="1"/>
  <c r="L1271" i="1"/>
  <c r="Q1271" i="1"/>
  <c r="P1271" i="1" l="1"/>
  <c r="W1272" i="1" s="1"/>
  <c r="AF1272" i="1" s="1"/>
  <c r="N1271" i="1"/>
  <c r="AG1272" i="1" l="1"/>
  <c r="O1271" i="1"/>
  <c r="G1272" i="1" s="1"/>
  <c r="AA1271" i="1"/>
  <c r="U1271" i="1"/>
  <c r="V1272" i="1" s="1"/>
  <c r="R1271" i="1"/>
  <c r="S1272" i="1" s="1"/>
  <c r="K1272" i="1"/>
  <c r="M1272" i="1" s="1"/>
  <c r="J1272" i="1"/>
  <c r="X1271" i="1" l="1"/>
  <c r="Z1271" i="1" s="1"/>
  <c r="AD1272" i="1"/>
  <c r="Q1272" i="1"/>
  <c r="L1272" i="1"/>
  <c r="I1272" i="1"/>
  <c r="H1272" i="1"/>
  <c r="T1272" i="1"/>
  <c r="Y1272" i="1"/>
  <c r="AE1272" i="1" s="1"/>
  <c r="AH1272" i="1" s="1"/>
  <c r="AB1272" i="1" s="1"/>
  <c r="AC1272" i="1" s="1"/>
  <c r="P1272" i="1" l="1"/>
  <c r="W1273" i="1" s="1"/>
  <c r="AF1273" i="1" s="1"/>
  <c r="N1272" i="1"/>
  <c r="AG1273" i="1" l="1"/>
  <c r="O1272" i="1"/>
  <c r="G1273" i="1" s="1"/>
  <c r="AA1272" i="1"/>
  <c r="U1272" i="1"/>
  <c r="V1273" i="1" s="1"/>
  <c r="R1272" i="1"/>
  <c r="S1273" i="1" s="1"/>
  <c r="T1273" i="1" s="1"/>
  <c r="K1273" i="1"/>
  <c r="M1273" i="1" s="1"/>
  <c r="J1273" i="1"/>
  <c r="X1272" i="1" l="1"/>
  <c r="Z1272" i="1" s="1"/>
  <c r="AD1273" i="1"/>
  <c r="L1273" i="1"/>
  <c r="Q1273" i="1"/>
  <c r="H1273" i="1"/>
  <c r="I1273" i="1"/>
  <c r="Y1273" i="1"/>
  <c r="AE1273" i="1" s="1"/>
  <c r="AH1273" i="1" s="1"/>
  <c r="AB1273" i="1" s="1"/>
  <c r="AC1273" i="1" s="1"/>
  <c r="P1273" i="1" l="1"/>
  <c r="W1274" i="1" s="1"/>
  <c r="AF1274" i="1" s="1"/>
  <c r="N1273" i="1"/>
  <c r="AG1274" i="1" l="1"/>
  <c r="K1274" i="1"/>
  <c r="M1274" i="1" s="1"/>
  <c r="J1274" i="1"/>
  <c r="O1273" i="1"/>
  <c r="G1274" i="1" s="1"/>
  <c r="AA1273" i="1"/>
  <c r="U1273" i="1"/>
  <c r="V1274" i="1" s="1"/>
  <c r="R1273" i="1"/>
  <c r="S1274" i="1" s="1"/>
  <c r="X1273" i="1" l="1"/>
  <c r="Z1273" i="1" s="1"/>
  <c r="AD1274" i="1"/>
  <c r="L1274" i="1"/>
  <c r="Q1274" i="1"/>
  <c r="Y1274" i="1"/>
  <c r="AE1274" i="1" s="1"/>
  <c r="AH1274" i="1" s="1"/>
  <c r="AB1274" i="1" s="1"/>
  <c r="AC1274" i="1" s="1"/>
  <c r="T1274" i="1"/>
  <c r="H1274" i="1"/>
  <c r="I1274" i="1"/>
  <c r="P1274" i="1" l="1"/>
  <c r="W1275" i="1" s="1"/>
  <c r="AF1275" i="1" s="1"/>
  <c r="N1274" i="1"/>
  <c r="AG1275" i="1" l="1"/>
  <c r="AA1274" i="1"/>
  <c r="O1274" i="1"/>
  <c r="G1275" i="1" s="1"/>
  <c r="U1274" i="1"/>
  <c r="V1275" i="1" s="1"/>
  <c r="R1274" i="1"/>
  <c r="S1275" i="1" s="1"/>
  <c r="J1275" i="1"/>
  <c r="K1275" i="1"/>
  <c r="M1275" i="1" s="1"/>
  <c r="Y1275" i="1" l="1"/>
  <c r="AE1275" i="1" s="1"/>
  <c r="AH1275" i="1" s="1"/>
  <c r="AB1275" i="1" s="1"/>
  <c r="AC1275" i="1" s="1"/>
  <c r="T1275" i="1"/>
  <c r="H1275" i="1"/>
  <c r="I1275" i="1"/>
  <c r="AD1275" i="1"/>
  <c r="L1275" i="1"/>
  <c r="Q1275" i="1"/>
  <c r="X1274" i="1"/>
  <c r="Z1274" i="1" s="1"/>
  <c r="P1275" i="1" l="1"/>
  <c r="W1276" i="1" s="1"/>
  <c r="AF1276" i="1" s="1"/>
  <c r="N1275" i="1"/>
  <c r="AG1276" i="1" l="1"/>
  <c r="AA1275" i="1"/>
  <c r="O1275" i="1"/>
  <c r="G1276" i="1" s="1"/>
  <c r="U1275" i="1"/>
  <c r="V1276" i="1" s="1"/>
  <c r="R1275" i="1"/>
  <c r="S1276" i="1" s="1"/>
  <c r="K1276" i="1"/>
  <c r="M1276" i="1" s="1"/>
  <c r="J1276" i="1"/>
  <c r="AD1276" i="1" l="1"/>
  <c r="L1276" i="1"/>
  <c r="Q1276" i="1"/>
  <c r="X1275" i="1"/>
  <c r="Z1275" i="1" s="1"/>
  <c r="I1276" i="1"/>
  <c r="H1276" i="1"/>
  <c r="T1276" i="1"/>
  <c r="Y1276" i="1"/>
  <c r="AE1276" i="1" s="1"/>
  <c r="AH1276" i="1" s="1"/>
  <c r="AB1276" i="1" s="1"/>
  <c r="AC1276" i="1" s="1"/>
  <c r="P1276" i="1" l="1"/>
  <c r="W1277" i="1" s="1"/>
  <c r="AF1277" i="1" s="1"/>
  <c r="N1276" i="1"/>
  <c r="AG1277" i="1" l="1"/>
  <c r="O1276" i="1"/>
  <c r="AA1276" i="1"/>
  <c r="U1276" i="1"/>
  <c r="V1277" i="1" s="1"/>
  <c r="R1276" i="1"/>
  <c r="S1277" i="1" s="1"/>
  <c r="J1277" i="1"/>
  <c r="K1277" i="1"/>
  <c r="M1277" i="1" s="1"/>
  <c r="G1277" i="1"/>
  <c r="H1277" i="1" l="1"/>
  <c r="I1277" i="1"/>
  <c r="X1276" i="1"/>
  <c r="Z1276" i="1" s="1"/>
  <c r="AD1277" i="1"/>
  <c r="Q1277" i="1"/>
  <c r="L1277" i="1"/>
  <c r="T1277" i="1"/>
  <c r="Y1277" i="1"/>
  <c r="AE1277" i="1" s="1"/>
  <c r="AH1277" i="1" s="1"/>
  <c r="AB1277" i="1" s="1"/>
  <c r="AC1277" i="1" s="1"/>
  <c r="P1277" i="1" l="1"/>
  <c r="W1278" i="1" s="1"/>
  <c r="AF1278" i="1" s="1"/>
  <c r="N1277" i="1"/>
  <c r="AG1278" i="1" l="1"/>
  <c r="J1278" i="1"/>
  <c r="K1278" i="1"/>
  <c r="M1278" i="1" s="1"/>
  <c r="AA1277" i="1"/>
  <c r="O1277" i="1"/>
  <c r="G1278" i="1" s="1"/>
  <c r="U1277" i="1"/>
  <c r="V1278" i="1" s="1"/>
  <c r="R1277" i="1"/>
  <c r="S1278" i="1" s="1"/>
  <c r="H1278" i="1" l="1"/>
  <c r="I1278" i="1"/>
  <c r="AD1278" i="1"/>
  <c r="Q1278" i="1"/>
  <c r="L1278" i="1"/>
  <c r="Y1278" i="1"/>
  <c r="AE1278" i="1" s="1"/>
  <c r="AH1278" i="1" s="1"/>
  <c r="AB1278" i="1" s="1"/>
  <c r="AC1278" i="1" s="1"/>
  <c r="T1278" i="1"/>
  <c r="X1277" i="1"/>
  <c r="Z1277" i="1" s="1"/>
  <c r="P1278" i="1" l="1"/>
  <c r="W1279" i="1" s="1"/>
  <c r="AF1279" i="1" s="1"/>
  <c r="N1278" i="1"/>
  <c r="AG1279" i="1" l="1"/>
  <c r="J1279" i="1"/>
  <c r="K1279" i="1"/>
  <c r="M1279" i="1" s="1"/>
  <c r="O1278" i="1"/>
  <c r="AA1278" i="1"/>
  <c r="U1278" i="1"/>
  <c r="V1279" i="1" s="1"/>
  <c r="R1278" i="1"/>
  <c r="S1279" i="1" s="1"/>
  <c r="G1279" i="1"/>
  <c r="X1278" i="1" l="1"/>
  <c r="Z1278" i="1" s="1"/>
  <c r="H1279" i="1"/>
  <c r="I1279" i="1"/>
  <c r="Y1279" i="1"/>
  <c r="AE1279" i="1" s="1"/>
  <c r="AH1279" i="1" s="1"/>
  <c r="AB1279" i="1" s="1"/>
  <c r="AC1279" i="1" s="1"/>
  <c r="T1279" i="1"/>
  <c r="AD1279" i="1"/>
  <c r="L1279" i="1"/>
  <c r="Q1279" i="1"/>
  <c r="P1279" i="1" l="1"/>
  <c r="W1280" i="1" s="1"/>
  <c r="AF1280" i="1" s="1"/>
  <c r="N1279" i="1"/>
  <c r="AG1280" i="1" l="1"/>
  <c r="AA1279" i="1"/>
  <c r="O1279" i="1"/>
  <c r="G1280" i="1" s="1"/>
  <c r="U1279" i="1"/>
  <c r="V1280" i="1" s="1"/>
  <c r="R1279" i="1"/>
  <c r="S1280" i="1" s="1"/>
  <c r="T1280" i="1" s="1"/>
  <c r="J1280" i="1"/>
  <c r="K1280" i="1"/>
  <c r="M1280" i="1" s="1"/>
  <c r="Y1280" i="1" l="1"/>
  <c r="AE1280" i="1" s="1"/>
  <c r="AH1280" i="1" s="1"/>
  <c r="AB1280" i="1" s="1"/>
  <c r="AC1280" i="1" s="1"/>
  <c r="I1280" i="1"/>
  <c r="H1280" i="1"/>
  <c r="AD1280" i="1"/>
  <c r="Q1280" i="1"/>
  <c r="L1280" i="1"/>
  <c r="X1279" i="1"/>
  <c r="Z1279" i="1" s="1"/>
  <c r="P1280" i="1" l="1"/>
  <c r="W1281" i="1" s="1"/>
  <c r="AF1281" i="1" s="1"/>
  <c r="N1280" i="1"/>
  <c r="AG1281" i="1" l="1"/>
  <c r="AA1280" i="1"/>
  <c r="O1280" i="1"/>
  <c r="G1281" i="1" s="1"/>
  <c r="U1280" i="1"/>
  <c r="V1281" i="1" s="1"/>
  <c r="R1280" i="1"/>
  <c r="S1281" i="1" s="1"/>
  <c r="T1281" i="1" s="1"/>
  <c r="J1281" i="1"/>
  <c r="K1281" i="1"/>
  <c r="M1281" i="1" s="1"/>
  <c r="Y1281" i="1" l="1"/>
  <c r="AE1281" i="1" s="1"/>
  <c r="AH1281" i="1" s="1"/>
  <c r="AB1281" i="1" s="1"/>
  <c r="AC1281" i="1" s="1"/>
  <c r="AD1281" i="1"/>
  <c r="Q1281" i="1"/>
  <c r="L1281" i="1"/>
  <c r="X1280" i="1"/>
  <c r="Z1280" i="1" s="1"/>
  <c r="I1281" i="1"/>
  <c r="H1281" i="1"/>
  <c r="P1281" i="1" l="1"/>
  <c r="W1282" i="1" s="1"/>
  <c r="AF1282" i="1" s="1"/>
  <c r="N1281" i="1"/>
  <c r="AG1282" i="1" l="1"/>
  <c r="J1282" i="1"/>
  <c r="K1282" i="1"/>
  <c r="M1282" i="1" s="1"/>
  <c r="AA1281" i="1"/>
  <c r="O1281" i="1"/>
  <c r="G1282" i="1" s="1"/>
  <c r="U1281" i="1"/>
  <c r="V1282" i="1" s="1"/>
  <c r="R1281" i="1"/>
  <c r="S1282" i="1" s="1"/>
  <c r="H1282" i="1" l="1"/>
  <c r="I1282" i="1"/>
  <c r="T1282" i="1"/>
  <c r="Y1282" i="1"/>
  <c r="AE1282" i="1" s="1"/>
  <c r="AH1282" i="1" s="1"/>
  <c r="AB1282" i="1" s="1"/>
  <c r="AC1282" i="1" s="1"/>
  <c r="X1281" i="1"/>
  <c r="Z1281" i="1" s="1"/>
  <c r="AD1282" i="1"/>
  <c r="L1282" i="1"/>
  <c r="Q1282" i="1"/>
  <c r="P1282" i="1" l="1"/>
  <c r="W1283" i="1" s="1"/>
  <c r="AF1283" i="1" s="1"/>
  <c r="N1282" i="1"/>
  <c r="AG1283" i="1" l="1"/>
  <c r="K1283" i="1"/>
  <c r="M1283" i="1" s="1"/>
  <c r="J1283" i="1"/>
  <c r="AA1282" i="1"/>
  <c r="O1282" i="1"/>
  <c r="G1283" i="1" s="1"/>
  <c r="U1282" i="1"/>
  <c r="V1283" i="1" s="1"/>
  <c r="R1282" i="1"/>
  <c r="S1283" i="1" s="1"/>
  <c r="T1283" i="1" s="1"/>
  <c r="Y1283" i="1" l="1"/>
  <c r="AE1283" i="1" s="1"/>
  <c r="AH1283" i="1" s="1"/>
  <c r="AB1283" i="1" s="1"/>
  <c r="AC1283" i="1" s="1"/>
  <c r="X1282" i="1"/>
  <c r="Z1282" i="1" s="1"/>
  <c r="I1283" i="1"/>
  <c r="H1283" i="1"/>
  <c r="AD1283" i="1"/>
  <c r="L1283" i="1"/>
  <c r="Q1283" i="1"/>
  <c r="P1283" i="1" l="1"/>
  <c r="W1284" i="1" s="1"/>
  <c r="AF1284" i="1" s="1"/>
  <c r="N1283" i="1"/>
  <c r="AG1284" i="1" l="1"/>
  <c r="O1283" i="1"/>
  <c r="G1284" i="1" s="1"/>
  <c r="AA1283" i="1"/>
  <c r="U1283" i="1"/>
  <c r="V1284" i="1" s="1"/>
  <c r="R1283" i="1"/>
  <c r="S1284" i="1" s="1"/>
  <c r="T1284" i="1" s="1"/>
  <c r="K1284" i="1"/>
  <c r="M1284" i="1" s="1"/>
  <c r="J1284" i="1"/>
  <c r="X1283" i="1" l="1"/>
  <c r="Z1283" i="1" s="1"/>
  <c r="AD1284" i="1"/>
  <c r="L1284" i="1"/>
  <c r="Q1284" i="1"/>
  <c r="H1284" i="1"/>
  <c r="I1284" i="1"/>
  <c r="Y1284" i="1"/>
  <c r="AE1284" i="1" s="1"/>
  <c r="AH1284" i="1" s="1"/>
  <c r="AB1284" i="1" s="1"/>
  <c r="AC1284" i="1" s="1"/>
  <c r="P1284" i="1" l="1"/>
  <c r="W1285" i="1" s="1"/>
  <c r="AF1285" i="1" s="1"/>
  <c r="N1284" i="1"/>
  <c r="AG1285" i="1" l="1"/>
  <c r="J1285" i="1"/>
  <c r="K1285" i="1"/>
  <c r="M1285" i="1" s="1"/>
  <c r="O1284" i="1"/>
  <c r="G1285" i="1" s="1"/>
  <c r="AA1284" i="1"/>
  <c r="U1284" i="1"/>
  <c r="V1285" i="1" s="1"/>
  <c r="R1284" i="1"/>
  <c r="S1285" i="1" s="1"/>
  <c r="T1285" i="1" l="1"/>
  <c r="Y1285" i="1"/>
  <c r="AE1285" i="1" s="1"/>
  <c r="AH1285" i="1" s="1"/>
  <c r="AB1285" i="1" s="1"/>
  <c r="AC1285" i="1" s="1"/>
  <c r="X1284" i="1"/>
  <c r="Z1284" i="1" s="1"/>
  <c r="H1285" i="1"/>
  <c r="I1285" i="1"/>
  <c r="AD1285" i="1"/>
  <c r="Q1285" i="1"/>
  <c r="L1285" i="1"/>
  <c r="P1285" i="1" l="1"/>
  <c r="W1286" i="1" s="1"/>
  <c r="AF1286" i="1" s="1"/>
  <c r="N1285" i="1"/>
  <c r="AG1286" i="1" l="1"/>
  <c r="AA1285" i="1"/>
  <c r="O1285" i="1"/>
  <c r="G1286" i="1" s="1"/>
  <c r="U1285" i="1"/>
  <c r="V1286" i="1" s="1"/>
  <c r="R1285" i="1"/>
  <c r="S1286" i="1" s="1"/>
  <c r="J1286" i="1"/>
  <c r="K1286" i="1"/>
  <c r="M1286" i="1" s="1"/>
  <c r="X1285" i="1" l="1"/>
  <c r="Z1285" i="1" s="1"/>
  <c r="I1286" i="1"/>
  <c r="H1286" i="1"/>
  <c r="AD1286" i="1"/>
  <c r="Q1286" i="1"/>
  <c r="L1286" i="1"/>
  <c r="T1286" i="1"/>
  <c r="Y1286" i="1"/>
  <c r="AE1286" i="1" s="1"/>
  <c r="AH1286" i="1" s="1"/>
  <c r="AB1286" i="1" s="1"/>
  <c r="AC1286" i="1" s="1"/>
  <c r="P1286" i="1" l="1"/>
  <c r="W1287" i="1" s="1"/>
  <c r="AF1287" i="1" s="1"/>
  <c r="N1286" i="1"/>
  <c r="AG1287" i="1" l="1"/>
  <c r="J1287" i="1"/>
  <c r="K1287" i="1"/>
  <c r="M1287" i="1" s="1"/>
  <c r="AA1286" i="1"/>
  <c r="O1286" i="1"/>
  <c r="G1287" i="1" s="1"/>
  <c r="U1286" i="1"/>
  <c r="V1287" i="1" s="1"/>
  <c r="R1286" i="1"/>
  <c r="S1287" i="1" s="1"/>
  <c r="T1287" i="1" l="1"/>
  <c r="Y1287" i="1"/>
  <c r="AE1287" i="1" s="1"/>
  <c r="AH1287" i="1" s="1"/>
  <c r="AB1287" i="1" s="1"/>
  <c r="AC1287" i="1" s="1"/>
  <c r="AD1287" i="1"/>
  <c r="Q1287" i="1"/>
  <c r="L1287" i="1"/>
  <c r="I1287" i="1"/>
  <c r="H1287" i="1"/>
  <c r="X1286" i="1"/>
  <c r="Z1286" i="1" s="1"/>
  <c r="P1287" i="1" l="1"/>
  <c r="W1288" i="1" s="1"/>
  <c r="AF1288" i="1" s="1"/>
  <c r="N1287" i="1"/>
  <c r="AG1288" i="1" l="1"/>
  <c r="O1287" i="1"/>
  <c r="G1288" i="1" s="1"/>
  <c r="AA1287" i="1"/>
  <c r="U1287" i="1"/>
  <c r="V1288" i="1" s="1"/>
  <c r="R1287" i="1"/>
  <c r="S1288" i="1" s="1"/>
  <c r="J1288" i="1"/>
  <c r="K1288" i="1"/>
  <c r="M1288" i="1" s="1"/>
  <c r="Y1288" i="1" l="1"/>
  <c r="AE1288" i="1" s="1"/>
  <c r="AH1288" i="1" s="1"/>
  <c r="AB1288" i="1" s="1"/>
  <c r="AC1288" i="1" s="1"/>
  <c r="T1288" i="1"/>
  <c r="H1288" i="1"/>
  <c r="I1288" i="1"/>
  <c r="AD1288" i="1"/>
  <c r="Q1288" i="1"/>
  <c r="L1288" i="1"/>
  <c r="X1287" i="1"/>
  <c r="Z1287" i="1" s="1"/>
  <c r="P1288" i="1" l="1"/>
  <c r="W1289" i="1" s="1"/>
  <c r="AF1289" i="1" s="1"/>
  <c r="N1288" i="1"/>
  <c r="AG1289" i="1" l="1"/>
  <c r="J1289" i="1"/>
  <c r="K1289" i="1"/>
  <c r="M1289" i="1" s="1"/>
  <c r="O1288" i="1"/>
  <c r="G1289" i="1" s="1"/>
  <c r="AA1288" i="1"/>
  <c r="U1288" i="1"/>
  <c r="V1289" i="1" s="1"/>
  <c r="R1288" i="1"/>
  <c r="S1289" i="1" s="1"/>
  <c r="I1289" i="1" l="1"/>
  <c r="H1289" i="1"/>
  <c r="T1289" i="1"/>
  <c r="Y1289" i="1"/>
  <c r="AE1289" i="1" s="1"/>
  <c r="AH1289" i="1" s="1"/>
  <c r="AB1289" i="1" s="1"/>
  <c r="AC1289" i="1" s="1"/>
  <c r="X1288" i="1"/>
  <c r="Z1288" i="1" s="1"/>
  <c r="AD1289" i="1"/>
  <c r="L1289" i="1"/>
  <c r="Q1289" i="1"/>
  <c r="P1289" i="1" l="1"/>
  <c r="W1290" i="1" s="1"/>
  <c r="AF1290" i="1" s="1"/>
  <c r="N1289" i="1"/>
  <c r="AG1290" i="1" l="1"/>
  <c r="AA1289" i="1"/>
  <c r="O1289" i="1"/>
  <c r="G1290" i="1" s="1"/>
  <c r="U1289" i="1"/>
  <c r="V1290" i="1" s="1"/>
  <c r="R1289" i="1"/>
  <c r="S1290" i="1" s="1"/>
  <c r="K1290" i="1"/>
  <c r="M1290" i="1" s="1"/>
  <c r="J1290" i="1"/>
  <c r="X1289" i="1" l="1"/>
  <c r="Z1289" i="1" s="1"/>
  <c r="L1290" i="1"/>
  <c r="Q1290" i="1"/>
  <c r="AD1290" i="1"/>
  <c r="I1290" i="1"/>
  <c r="H1290" i="1"/>
  <c r="Y1290" i="1"/>
  <c r="AE1290" i="1" s="1"/>
  <c r="AH1290" i="1" s="1"/>
  <c r="AB1290" i="1" s="1"/>
  <c r="AC1290" i="1" s="1"/>
  <c r="T1290" i="1"/>
  <c r="P1290" i="1" l="1"/>
  <c r="W1291" i="1" s="1"/>
  <c r="AF1291" i="1" s="1"/>
  <c r="N1290" i="1"/>
  <c r="AG1291" i="1" l="1"/>
  <c r="AA1290" i="1"/>
  <c r="O1290" i="1"/>
  <c r="U1290" i="1"/>
  <c r="V1291" i="1" s="1"/>
  <c r="R1290" i="1"/>
  <c r="S1291" i="1" s="1"/>
  <c r="J1291" i="1"/>
  <c r="K1291" i="1"/>
  <c r="M1291" i="1" s="1"/>
  <c r="G1291" i="1"/>
  <c r="Y1291" i="1" l="1"/>
  <c r="AE1291" i="1" s="1"/>
  <c r="AH1291" i="1" s="1"/>
  <c r="AB1291" i="1" s="1"/>
  <c r="AC1291" i="1" s="1"/>
  <c r="T1291" i="1"/>
  <c r="Q1291" i="1"/>
  <c r="AD1291" i="1"/>
  <c r="L1291" i="1"/>
  <c r="X1290" i="1"/>
  <c r="Z1290" i="1" s="1"/>
  <c r="I1291" i="1"/>
  <c r="H1291" i="1"/>
  <c r="P1291" i="1" l="1"/>
  <c r="W1292" i="1" s="1"/>
  <c r="AF1292" i="1" s="1"/>
  <c r="N1291" i="1"/>
  <c r="AG1292" i="1" l="1"/>
  <c r="J1292" i="1"/>
  <c r="K1292" i="1"/>
  <c r="M1292" i="1" s="1"/>
  <c r="O1291" i="1"/>
  <c r="G1292" i="1" s="1"/>
  <c r="AA1291" i="1"/>
  <c r="U1291" i="1"/>
  <c r="V1292" i="1" s="1"/>
  <c r="R1291" i="1"/>
  <c r="S1292" i="1" s="1"/>
  <c r="H1292" i="1" l="1"/>
  <c r="I1292" i="1"/>
  <c r="T1292" i="1"/>
  <c r="Y1292" i="1"/>
  <c r="AE1292" i="1" s="1"/>
  <c r="AH1292" i="1" s="1"/>
  <c r="AB1292" i="1" s="1"/>
  <c r="AC1292" i="1" s="1"/>
  <c r="Q1292" i="1"/>
  <c r="AD1292" i="1"/>
  <c r="L1292" i="1"/>
  <c r="X1291" i="1"/>
  <c r="Z1291" i="1" s="1"/>
  <c r="P1292" i="1" l="1"/>
  <c r="W1293" i="1" s="1"/>
  <c r="AF1293" i="1" s="1"/>
  <c r="N1292" i="1"/>
  <c r="AG1293" i="1" l="1"/>
  <c r="AA1292" i="1"/>
  <c r="O1292" i="1"/>
  <c r="G1293" i="1" s="1"/>
  <c r="U1292" i="1"/>
  <c r="V1293" i="1" s="1"/>
  <c r="R1292" i="1"/>
  <c r="S1293" i="1" s="1"/>
  <c r="K1293" i="1"/>
  <c r="M1293" i="1" s="1"/>
  <c r="J1293" i="1"/>
  <c r="T1293" i="1" l="1"/>
  <c r="Y1293" i="1"/>
  <c r="AE1293" i="1" s="1"/>
  <c r="AH1293" i="1" s="1"/>
  <c r="AB1293" i="1" s="1"/>
  <c r="AC1293" i="1" s="1"/>
  <c r="I1293" i="1"/>
  <c r="H1293" i="1"/>
  <c r="L1293" i="1"/>
  <c r="AD1293" i="1"/>
  <c r="Q1293" i="1"/>
  <c r="X1292" i="1"/>
  <c r="Z1292" i="1" s="1"/>
  <c r="P1293" i="1" l="1"/>
  <c r="W1294" i="1" s="1"/>
  <c r="AF1294" i="1" s="1"/>
  <c r="N1293" i="1"/>
  <c r="AG1294" i="1" l="1"/>
  <c r="K1294" i="1"/>
  <c r="M1294" i="1" s="1"/>
  <c r="J1294" i="1"/>
  <c r="AA1293" i="1"/>
  <c r="O1293" i="1"/>
  <c r="G1294" i="1" s="1"/>
  <c r="U1293" i="1"/>
  <c r="V1294" i="1" s="1"/>
  <c r="R1293" i="1"/>
  <c r="S1294" i="1" s="1"/>
  <c r="H1294" i="1" l="1"/>
  <c r="I1294" i="1"/>
  <c r="T1294" i="1"/>
  <c r="Y1294" i="1"/>
  <c r="AE1294" i="1" s="1"/>
  <c r="AH1294" i="1" s="1"/>
  <c r="AB1294" i="1" s="1"/>
  <c r="AC1294" i="1" s="1"/>
  <c r="AD1294" i="1"/>
  <c r="Q1294" i="1"/>
  <c r="L1294" i="1"/>
  <c r="X1293" i="1"/>
  <c r="Z1293" i="1" s="1"/>
  <c r="P1294" i="1" l="1"/>
  <c r="W1295" i="1" s="1"/>
  <c r="AF1295" i="1" s="1"/>
  <c r="N1294" i="1"/>
  <c r="AG1295" i="1" l="1"/>
  <c r="O1294" i="1"/>
  <c r="AA1294" i="1"/>
  <c r="U1294" i="1"/>
  <c r="V1295" i="1" s="1"/>
  <c r="R1294" i="1"/>
  <c r="S1295" i="1" s="1"/>
  <c r="J1295" i="1"/>
  <c r="K1295" i="1"/>
  <c r="M1295" i="1" s="1"/>
  <c r="G1295" i="1"/>
  <c r="L1295" i="1" l="1"/>
  <c r="Q1295" i="1"/>
  <c r="AD1295" i="1"/>
  <c r="X1294" i="1"/>
  <c r="Z1294" i="1" s="1"/>
  <c r="I1295" i="1"/>
  <c r="H1295" i="1"/>
  <c r="T1295" i="1"/>
  <c r="Y1295" i="1"/>
  <c r="AE1295" i="1" s="1"/>
  <c r="AH1295" i="1" s="1"/>
  <c r="AB1295" i="1" s="1"/>
  <c r="AC1295" i="1" s="1"/>
  <c r="P1295" i="1" l="1"/>
  <c r="W1296" i="1" s="1"/>
  <c r="AF1296" i="1" s="1"/>
  <c r="N1295" i="1"/>
  <c r="AG1296" i="1" l="1"/>
  <c r="J1296" i="1"/>
  <c r="K1296" i="1"/>
  <c r="M1296" i="1" s="1"/>
  <c r="O1295" i="1"/>
  <c r="G1296" i="1" s="1"/>
  <c r="AA1295" i="1"/>
  <c r="U1295" i="1"/>
  <c r="V1296" i="1" s="1"/>
  <c r="R1295" i="1"/>
  <c r="S1296" i="1" s="1"/>
  <c r="I1296" i="1" l="1"/>
  <c r="H1296" i="1"/>
  <c r="T1296" i="1"/>
  <c r="Y1296" i="1"/>
  <c r="AE1296" i="1" s="1"/>
  <c r="AH1296" i="1" s="1"/>
  <c r="AB1296" i="1" s="1"/>
  <c r="AC1296" i="1" s="1"/>
  <c r="X1295" i="1"/>
  <c r="Z1295" i="1" s="1"/>
  <c r="Q1296" i="1"/>
  <c r="L1296" i="1"/>
  <c r="AD1296" i="1"/>
  <c r="P1296" i="1" l="1"/>
  <c r="W1297" i="1" s="1"/>
  <c r="AF1297" i="1" s="1"/>
  <c r="N1296" i="1"/>
  <c r="AG1297" i="1" l="1"/>
  <c r="O1296" i="1"/>
  <c r="AA1296" i="1"/>
  <c r="U1296" i="1"/>
  <c r="V1297" i="1" s="1"/>
  <c r="R1296" i="1"/>
  <c r="S1297" i="1" s="1"/>
  <c r="T1297" i="1" s="1"/>
  <c r="J1297" i="1"/>
  <c r="K1297" i="1"/>
  <c r="M1297" i="1" s="1"/>
  <c r="G1297" i="1"/>
  <c r="I1297" i="1" l="1"/>
  <c r="H1297" i="1"/>
  <c r="AD1297" i="1"/>
  <c r="L1297" i="1"/>
  <c r="Q1297" i="1"/>
  <c r="X1296" i="1"/>
  <c r="Z1296" i="1" s="1"/>
  <c r="Y1297" i="1"/>
  <c r="AE1297" i="1" s="1"/>
  <c r="AH1297" i="1" s="1"/>
  <c r="AB1297" i="1" s="1"/>
  <c r="AC1297" i="1" s="1"/>
  <c r="P1297" i="1" l="1"/>
  <c r="W1298" i="1" s="1"/>
  <c r="AF1298" i="1" s="1"/>
  <c r="N1297" i="1"/>
  <c r="AG1298" i="1" l="1"/>
  <c r="O1297" i="1"/>
  <c r="G1298" i="1" s="1"/>
  <c r="AA1297" i="1"/>
  <c r="U1297" i="1"/>
  <c r="V1298" i="1" s="1"/>
  <c r="R1297" i="1"/>
  <c r="S1298" i="1" s="1"/>
  <c r="T1298" i="1" s="1"/>
  <c r="J1298" i="1"/>
  <c r="K1298" i="1"/>
  <c r="M1298" i="1" s="1"/>
  <c r="Q1298" i="1" l="1"/>
  <c r="AD1298" i="1"/>
  <c r="L1298" i="1"/>
  <c r="X1297" i="1"/>
  <c r="Z1297" i="1" s="1"/>
  <c r="I1298" i="1"/>
  <c r="H1298" i="1"/>
  <c r="Y1298" i="1"/>
  <c r="AE1298" i="1" s="1"/>
  <c r="AH1298" i="1" s="1"/>
  <c r="AB1298" i="1" s="1"/>
  <c r="AC1298" i="1" s="1"/>
  <c r="P1298" i="1" l="1"/>
  <c r="W1299" i="1" s="1"/>
  <c r="AF1299" i="1" s="1"/>
  <c r="N1298" i="1"/>
  <c r="AG1299" i="1" l="1"/>
  <c r="J1299" i="1"/>
  <c r="K1299" i="1"/>
  <c r="M1299" i="1" s="1"/>
  <c r="AA1298" i="1"/>
  <c r="O1298" i="1"/>
  <c r="G1299" i="1" s="1"/>
  <c r="U1298" i="1"/>
  <c r="V1299" i="1" s="1"/>
  <c r="R1298" i="1"/>
  <c r="S1299" i="1" s="1"/>
  <c r="X1298" i="1" l="1"/>
  <c r="Z1298" i="1" s="1"/>
  <c r="H1299" i="1"/>
  <c r="I1299" i="1"/>
  <c r="T1299" i="1"/>
  <c r="Y1299" i="1"/>
  <c r="AE1299" i="1" s="1"/>
  <c r="AH1299" i="1" s="1"/>
  <c r="AB1299" i="1" s="1"/>
  <c r="AC1299" i="1" s="1"/>
  <c r="AD1299" i="1"/>
  <c r="L1299" i="1"/>
  <c r="Q1299" i="1"/>
  <c r="P1299" i="1" l="1"/>
  <c r="W1300" i="1" s="1"/>
  <c r="AF1300" i="1" s="1"/>
  <c r="N1299" i="1"/>
  <c r="AG1300" i="1" l="1"/>
  <c r="O1299" i="1"/>
  <c r="G1300" i="1" s="1"/>
  <c r="AA1299" i="1"/>
  <c r="U1299" i="1"/>
  <c r="V1300" i="1" s="1"/>
  <c r="R1299" i="1"/>
  <c r="S1300" i="1" s="1"/>
  <c r="J1300" i="1"/>
  <c r="K1300" i="1"/>
  <c r="M1300" i="1" s="1"/>
  <c r="AD1300" i="1" l="1"/>
  <c r="Q1300" i="1"/>
  <c r="L1300" i="1"/>
  <c r="X1299" i="1"/>
  <c r="Z1299" i="1" s="1"/>
  <c r="T1300" i="1"/>
  <c r="Y1300" i="1"/>
  <c r="AE1300" i="1" s="1"/>
  <c r="AH1300" i="1" s="1"/>
  <c r="AB1300" i="1" s="1"/>
  <c r="AC1300" i="1" s="1"/>
  <c r="H1300" i="1"/>
  <c r="I1300" i="1"/>
  <c r="P1300" i="1" l="1"/>
  <c r="W1301" i="1" s="1"/>
  <c r="AF1301" i="1" s="1"/>
  <c r="N1300" i="1"/>
  <c r="AG1301" i="1" l="1"/>
  <c r="J1301" i="1"/>
  <c r="K1301" i="1"/>
  <c r="M1301" i="1" s="1"/>
  <c r="AA1300" i="1"/>
  <c r="O1300" i="1"/>
  <c r="G1301" i="1" s="1"/>
  <c r="U1300" i="1"/>
  <c r="V1301" i="1" s="1"/>
  <c r="R1300" i="1"/>
  <c r="S1301" i="1" s="1"/>
  <c r="I1301" i="1" l="1"/>
  <c r="H1301" i="1"/>
  <c r="T1301" i="1"/>
  <c r="Y1301" i="1"/>
  <c r="AE1301" i="1" s="1"/>
  <c r="AH1301" i="1" s="1"/>
  <c r="AB1301" i="1" s="1"/>
  <c r="AC1301" i="1" s="1"/>
  <c r="X1300" i="1"/>
  <c r="Z1300" i="1" s="1"/>
  <c r="AD1301" i="1"/>
  <c r="L1301" i="1"/>
  <c r="Q1301" i="1"/>
  <c r="P1301" i="1" l="1"/>
  <c r="W1302" i="1" s="1"/>
  <c r="AF1302" i="1" s="1"/>
  <c r="N1301" i="1"/>
  <c r="AG1302" i="1" l="1"/>
  <c r="O1301" i="1"/>
  <c r="G1302" i="1" s="1"/>
  <c r="AA1301" i="1"/>
  <c r="U1301" i="1"/>
  <c r="V1302" i="1" s="1"/>
  <c r="R1301" i="1"/>
  <c r="S1302" i="1" s="1"/>
  <c r="T1302" i="1" s="1"/>
  <c r="J1302" i="1"/>
  <c r="K1302" i="1"/>
  <c r="M1302" i="1" s="1"/>
  <c r="I1302" i="1" l="1"/>
  <c r="H1302" i="1"/>
  <c r="X1301" i="1"/>
  <c r="Z1301" i="1" s="1"/>
  <c r="AD1302" i="1"/>
  <c r="L1302" i="1"/>
  <c r="Q1302" i="1"/>
  <c r="Y1302" i="1"/>
  <c r="AE1302" i="1" s="1"/>
  <c r="AH1302" i="1" s="1"/>
  <c r="AB1302" i="1" s="1"/>
  <c r="AC1302" i="1" s="1"/>
  <c r="P1302" i="1" l="1"/>
  <c r="W1303" i="1" s="1"/>
  <c r="AF1303" i="1" s="1"/>
  <c r="N1302" i="1"/>
  <c r="AG1303" i="1" l="1"/>
  <c r="AA1302" i="1"/>
  <c r="O1302" i="1"/>
  <c r="G1303" i="1" s="1"/>
  <c r="U1302" i="1"/>
  <c r="V1303" i="1" s="1"/>
  <c r="R1302" i="1"/>
  <c r="S1303" i="1" s="1"/>
  <c r="J1303" i="1"/>
  <c r="K1303" i="1"/>
  <c r="M1303" i="1" s="1"/>
  <c r="I1303" i="1" l="1"/>
  <c r="H1303" i="1"/>
  <c r="Y1303" i="1"/>
  <c r="AE1303" i="1" s="1"/>
  <c r="AH1303" i="1" s="1"/>
  <c r="AB1303" i="1" s="1"/>
  <c r="AC1303" i="1" s="1"/>
  <c r="T1303" i="1"/>
  <c r="AD1303" i="1"/>
  <c r="Q1303" i="1"/>
  <c r="L1303" i="1"/>
  <c r="X1302" i="1"/>
  <c r="Z1302" i="1" s="1"/>
  <c r="P1303" i="1" l="1"/>
  <c r="W1304" i="1" s="1"/>
  <c r="AF1304" i="1" s="1"/>
  <c r="N1303" i="1"/>
  <c r="AG1304" i="1" l="1"/>
  <c r="K1304" i="1"/>
  <c r="M1304" i="1" s="1"/>
  <c r="J1304" i="1"/>
  <c r="AA1303" i="1"/>
  <c r="O1303" i="1"/>
  <c r="U1303" i="1"/>
  <c r="V1304" i="1" s="1"/>
  <c r="R1303" i="1"/>
  <c r="S1304" i="1" s="1"/>
  <c r="T1304" i="1" s="1"/>
  <c r="G1304" i="1"/>
  <c r="Y1304" i="1" l="1"/>
  <c r="AE1304" i="1" s="1"/>
  <c r="AH1304" i="1" s="1"/>
  <c r="AB1304" i="1" s="1"/>
  <c r="AC1304" i="1" s="1"/>
  <c r="X1303" i="1"/>
  <c r="Z1303" i="1" s="1"/>
  <c r="I1304" i="1"/>
  <c r="H1304" i="1"/>
  <c r="Q1304" i="1"/>
  <c r="L1304" i="1"/>
  <c r="AD1304" i="1"/>
  <c r="P1304" i="1" l="1"/>
  <c r="W1305" i="1" s="1"/>
  <c r="AF1305" i="1" s="1"/>
  <c r="N1304" i="1"/>
  <c r="AG1305" i="1" l="1"/>
  <c r="AA1304" i="1"/>
  <c r="O1304" i="1"/>
  <c r="G1305" i="1" s="1"/>
  <c r="U1304" i="1"/>
  <c r="V1305" i="1" s="1"/>
  <c r="R1304" i="1"/>
  <c r="S1305" i="1" s="1"/>
  <c r="T1305" i="1" s="1"/>
  <c r="J1305" i="1"/>
  <c r="K1305" i="1"/>
  <c r="M1305" i="1" s="1"/>
  <c r="Y1305" i="1" l="1"/>
  <c r="AE1305" i="1" s="1"/>
  <c r="AH1305" i="1" s="1"/>
  <c r="AB1305" i="1" s="1"/>
  <c r="AC1305" i="1" s="1"/>
  <c r="I1305" i="1"/>
  <c r="H1305" i="1"/>
  <c r="AD1305" i="1"/>
  <c r="L1305" i="1"/>
  <c r="Q1305" i="1"/>
  <c r="X1304" i="1"/>
  <c r="Z1304" i="1" s="1"/>
  <c r="P1305" i="1" l="1"/>
  <c r="W1306" i="1" s="1"/>
  <c r="AF1306" i="1" s="1"/>
  <c r="N1305" i="1"/>
  <c r="AG1306" i="1" l="1"/>
  <c r="AA1305" i="1"/>
  <c r="O1305" i="1"/>
  <c r="G1306" i="1" s="1"/>
  <c r="U1305" i="1"/>
  <c r="V1306" i="1" s="1"/>
  <c r="R1305" i="1"/>
  <c r="S1306" i="1" s="1"/>
  <c r="J1306" i="1"/>
  <c r="K1306" i="1"/>
  <c r="M1306" i="1" s="1"/>
  <c r="T1306" i="1" l="1"/>
  <c r="Y1306" i="1"/>
  <c r="AE1306" i="1" s="1"/>
  <c r="AH1306" i="1" s="1"/>
  <c r="AB1306" i="1" s="1"/>
  <c r="AC1306" i="1" s="1"/>
  <c r="H1306" i="1"/>
  <c r="I1306" i="1"/>
  <c r="AD1306" i="1"/>
  <c r="Q1306" i="1"/>
  <c r="L1306" i="1"/>
  <c r="X1305" i="1"/>
  <c r="Z1305" i="1" s="1"/>
  <c r="P1306" i="1" l="1"/>
  <c r="W1307" i="1" s="1"/>
  <c r="AF1307" i="1" s="1"/>
  <c r="N1306" i="1"/>
  <c r="AG1307" i="1" l="1"/>
  <c r="O1306" i="1"/>
  <c r="G1307" i="1" s="1"/>
  <c r="AA1306" i="1"/>
  <c r="U1306" i="1"/>
  <c r="V1307" i="1" s="1"/>
  <c r="R1306" i="1"/>
  <c r="S1307" i="1" s="1"/>
  <c r="J1307" i="1"/>
  <c r="K1307" i="1"/>
  <c r="M1307" i="1" s="1"/>
  <c r="X1306" i="1" l="1"/>
  <c r="Z1306" i="1" s="1"/>
  <c r="AD1307" i="1"/>
  <c r="Q1307" i="1"/>
  <c r="L1307" i="1"/>
  <c r="H1307" i="1"/>
  <c r="I1307" i="1"/>
  <c r="T1307" i="1"/>
  <c r="Y1307" i="1"/>
  <c r="AE1307" i="1" s="1"/>
  <c r="AH1307" i="1" s="1"/>
  <c r="AB1307" i="1" s="1"/>
  <c r="AC1307" i="1" s="1"/>
  <c r="P1307" i="1" l="1"/>
  <c r="W1308" i="1" s="1"/>
  <c r="AF1308" i="1" s="1"/>
  <c r="N1307" i="1"/>
  <c r="AG1308" i="1" l="1"/>
  <c r="AA1307" i="1"/>
  <c r="O1307" i="1"/>
  <c r="G1308" i="1" s="1"/>
  <c r="U1307" i="1"/>
  <c r="V1308" i="1" s="1"/>
  <c r="R1307" i="1"/>
  <c r="S1308" i="1" s="1"/>
  <c r="J1308" i="1"/>
  <c r="K1308" i="1"/>
  <c r="M1308" i="1" s="1"/>
  <c r="X1307" i="1" l="1"/>
  <c r="Z1307" i="1" s="1"/>
  <c r="H1308" i="1"/>
  <c r="I1308" i="1"/>
  <c r="T1308" i="1"/>
  <c r="Y1308" i="1"/>
  <c r="AE1308" i="1" s="1"/>
  <c r="AH1308" i="1" s="1"/>
  <c r="AB1308" i="1" s="1"/>
  <c r="AC1308" i="1" s="1"/>
  <c r="L1308" i="1"/>
  <c r="AD1308" i="1"/>
  <c r="Q1308" i="1"/>
  <c r="P1308" i="1" l="1"/>
  <c r="W1309" i="1" s="1"/>
  <c r="AF1309" i="1" s="1"/>
  <c r="N1308" i="1"/>
  <c r="AG1309" i="1" l="1"/>
  <c r="O1308" i="1"/>
  <c r="G1309" i="1" s="1"/>
  <c r="AA1308" i="1"/>
  <c r="U1308" i="1"/>
  <c r="V1309" i="1" s="1"/>
  <c r="R1308" i="1"/>
  <c r="S1309" i="1" s="1"/>
  <c r="K1309" i="1"/>
  <c r="M1309" i="1" s="1"/>
  <c r="J1309" i="1"/>
  <c r="AD1309" i="1" l="1"/>
  <c r="L1309" i="1"/>
  <c r="Q1309" i="1"/>
  <c r="X1308" i="1"/>
  <c r="Z1308" i="1" s="1"/>
  <c r="T1309" i="1"/>
  <c r="Y1309" i="1"/>
  <c r="AE1309" i="1" s="1"/>
  <c r="AH1309" i="1" s="1"/>
  <c r="AB1309" i="1" s="1"/>
  <c r="AC1309" i="1" s="1"/>
  <c r="I1309" i="1"/>
  <c r="H1309" i="1"/>
  <c r="P1309" i="1" l="1"/>
  <c r="W1310" i="1" s="1"/>
  <c r="AF1310" i="1" s="1"/>
  <c r="N1309" i="1"/>
  <c r="AG1310" i="1" l="1"/>
  <c r="AA1309" i="1"/>
  <c r="O1309" i="1"/>
  <c r="G1310" i="1" s="1"/>
  <c r="U1309" i="1"/>
  <c r="V1310" i="1" s="1"/>
  <c r="R1309" i="1"/>
  <c r="S1310" i="1" s="1"/>
  <c r="K1310" i="1"/>
  <c r="M1310" i="1" s="1"/>
  <c r="J1310" i="1"/>
  <c r="X1309" i="1" l="1"/>
  <c r="Z1309" i="1" s="1"/>
  <c r="AD1310" i="1"/>
  <c r="Q1310" i="1"/>
  <c r="L1310" i="1"/>
  <c r="I1310" i="1"/>
  <c r="H1310" i="1"/>
  <c r="T1310" i="1"/>
  <c r="Y1310" i="1"/>
  <c r="AE1310" i="1" s="1"/>
  <c r="AH1310" i="1" s="1"/>
  <c r="AB1310" i="1" s="1"/>
  <c r="AC1310" i="1" s="1"/>
  <c r="P1310" i="1" l="1"/>
  <c r="W1311" i="1" s="1"/>
  <c r="AF1311" i="1" s="1"/>
  <c r="N1310" i="1"/>
  <c r="AG1311" i="1" l="1"/>
  <c r="O1310" i="1"/>
  <c r="G1311" i="1" s="1"/>
  <c r="AA1310" i="1"/>
  <c r="U1310" i="1"/>
  <c r="V1311" i="1" s="1"/>
  <c r="R1310" i="1"/>
  <c r="S1311" i="1" s="1"/>
  <c r="J1311" i="1"/>
  <c r="K1311" i="1"/>
  <c r="M1311" i="1" s="1"/>
  <c r="X1310" i="1" l="1"/>
  <c r="Z1310" i="1" s="1"/>
  <c r="Q1311" i="1"/>
  <c r="AD1311" i="1"/>
  <c r="L1311" i="1"/>
  <c r="T1311" i="1"/>
  <c r="Y1311" i="1"/>
  <c r="AE1311" i="1" s="1"/>
  <c r="AH1311" i="1" s="1"/>
  <c r="AB1311" i="1" s="1"/>
  <c r="AC1311" i="1" s="1"/>
  <c r="I1311" i="1"/>
  <c r="H1311" i="1"/>
  <c r="P1311" i="1" l="1"/>
  <c r="W1312" i="1" s="1"/>
  <c r="AF1312" i="1" s="1"/>
  <c r="N1311" i="1"/>
  <c r="AG1312" i="1" l="1"/>
  <c r="O1311" i="1"/>
  <c r="G1312" i="1" s="1"/>
  <c r="AA1311" i="1"/>
  <c r="U1311" i="1"/>
  <c r="V1312" i="1" s="1"/>
  <c r="R1311" i="1"/>
  <c r="S1312" i="1" s="1"/>
  <c r="J1312" i="1"/>
  <c r="K1312" i="1"/>
  <c r="M1312" i="1" s="1"/>
  <c r="X1311" i="1" l="1"/>
  <c r="Z1311" i="1" s="1"/>
  <c r="I1312" i="1"/>
  <c r="H1312" i="1"/>
  <c r="T1312" i="1"/>
  <c r="Y1312" i="1"/>
  <c r="AE1312" i="1" s="1"/>
  <c r="AH1312" i="1" s="1"/>
  <c r="AB1312" i="1" s="1"/>
  <c r="AC1312" i="1" s="1"/>
  <c r="AD1312" i="1"/>
  <c r="L1312" i="1"/>
  <c r="Q1312" i="1"/>
  <c r="P1312" i="1" l="1"/>
  <c r="W1313" i="1" s="1"/>
  <c r="AF1313" i="1" s="1"/>
  <c r="N1312" i="1"/>
  <c r="AG1313" i="1" l="1"/>
  <c r="J1313" i="1"/>
  <c r="K1313" i="1"/>
  <c r="M1313" i="1" s="1"/>
  <c r="O1312" i="1"/>
  <c r="G1313" i="1" s="1"/>
  <c r="AA1312" i="1"/>
  <c r="U1312" i="1"/>
  <c r="V1313" i="1" s="1"/>
  <c r="R1312" i="1"/>
  <c r="S1313" i="1" s="1"/>
  <c r="T1313" i="1" s="1"/>
  <c r="Y1313" i="1" l="1"/>
  <c r="AE1313" i="1" s="1"/>
  <c r="AH1313" i="1" s="1"/>
  <c r="AB1313" i="1" s="1"/>
  <c r="AC1313" i="1" s="1"/>
  <c r="X1312" i="1"/>
  <c r="Z1312" i="1" s="1"/>
  <c r="AD1313" i="1"/>
  <c r="L1313" i="1"/>
  <c r="Q1313" i="1"/>
  <c r="I1313" i="1"/>
  <c r="H1313" i="1"/>
  <c r="P1313" i="1" l="1"/>
  <c r="W1314" i="1" s="1"/>
  <c r="AF1314" i="1" s="1"/>
  <c r="N1313" i="1"/>
  <c r="AG1314" i="1" l="1"/>
  <c r="O1313" i="1"/>
  <c r="G1314" i="1" s="1"/>
  <c r="AA1313" i="1"/>
  <c r="U1313" i="1"/>
  <c r="V1314" i="1" s="1"/>
  <c r="R1313" i="1"/>
  <c r="S1314" i="1" s="1"/>
  <c r="J1314" i="1"/>
  <c r="K1314" i="1"/>
  <c r="M1314" i="1" s="1"/>
  <c r="H1314" i="1" l="1"/>
  <c r="I1314" i="1"/>
  <c r="X1313" i="1"/>
  <c r="Z1313" i="1" s="1"/>
  <c r="AD1314" i="1"/>
  <c r="L1314" i="1"/>
  <c r="Q1314" i="1"/>
  <c r="T1314" i="1"/>
  <c r="Y1314" i="1"/>
  <c r="AE1314" i="1" s="1"/>
  <c r="AH1314" i="1" s="1"/>
  <c r="AB1314" i="1" s="1"/>
  <c r="AC1314" i="1" s="1"/>
  <c r="P1314" i="1" l="1"/>
  <c r="W1315" i="1" s="1"/>
  <c r="AF1315" i="1" s="1"/>
  <c r="N1314" i="1"/>
  <c r="AG1315" i="1" l="1"/>
  <c r="AA1314" i="1"/>
  <c r="O1314" i="1"/>
  <c r="G1315" i="1" s="1"/>
  <c r="U1314" i="1"/>
  <c r="V1315" i="1" s="1"/>
  <c r="R1314" i="1"/>
  <c r="S1315" i="1" s="1"/>
  <c r="J1315" i="1"/>
  <c r="K1315" i="1"/>
  <c r="M1315" i="1" s="1"/>
  <c r="Y1315" i="1" l="1"/>
  <c r="AE1315" i="1" s="1"/>
  <c r="AH1315" i="1" s="1"/>
  <c r="AB1315" i="1" s="1"/>
  <c r="AC1315" i="1" s="1"/>
  <c r="T1315" i="1"/>
  <c r="H1315" i="1"/>
  <c r="I1315" i="1"/>
  <c r="X1314" i="1"/>
  <c r="Z1314" i="1" s="1"/>
  <c r="AD1315" i="1"/>
  <c r="L1315" i="1"/>
  <c r="Q1315" i="1"/>
  <c r="P1315" i="1" l="1"/>
  <c r="W1316" i="1" s="1"/>
  <c r="AF1316" i="1" s="1"/>
  <c r="N1315" i="1"/>
  <c r="AG1316" i="1" l="1"/>
  <c r="J1316" i="1"/>
  <c r="K1316" i="1"/>
  <c r="M1316" i="1" s="1"/>
  <c r="AA1315" i="1"/>
  <c r="O1315" i="1"/>
  <c r="G1316" i="1" s="1"/>
  <c r="U1315" i="1"/>
  <c r="V1316" i="1" s="1"/>
  <c r="R1315" i="1"/>
  <c r="S1316" i="1" s="1"/>
  <c r="I1316" i="1" l="1"/>
  <c r="H1316" i="1"/>
  <c r="Y1316" i="1"/>
  <c r="AE1316" i="1" s="1"/>
  <c r="AH1316" i="1" s="1"/>
  <c r="AB1316" i="1" s="1"/>
  <c r="AC1316" i="1" s="1"/>
  <c r="T1316" i="1"/>
  <c r="X1315" i="1"/>
  <c r="Z1315" i="1" s="1"/>
  <c r="AD1316" i="1"/>
  <c r="L1316" i="1"/>
  <c r="Q1316" i="1"/>
  <c r="P1316" i="1" l="1"/>
  <c r="W1317" i="1" s="1"/>
  <c r="AF1317" i="1" s="1"/>
  <c r="N1316" i="1"/>
  <c r="AG1317" i="1" l="1"/>
  <c r="O1316" i="1"/>
  <c r="G1317" i="1" s="1"/>
  <c r="AA1316" i="1"/>
  <c r="U1316" i="1"/>
  <c r="V1317" i="1" s="1"/>
  <c r="R1316" i="1"/>
  <c r="S1317" i="1" s="1"/>
  <c r="K1317" i="1"/>
  <c r="M1317" i="1" s="1"/>
  <c r="J1317" i="1"/>
  <c r="X1316" i="1" l="1"/>
  <c r="Z1316" i="1" s="1"/>
  <c r="L1317" i="1"/>
  <c r="Q1317" i="1"/>
  <c r="AD1317" i="1"/>
  <c r="T1317" i="1"/>
  <c r="Y1317" i="1"/>
  <c r="AE1317" i="1" s="1"/>
  <c r="AH1317" i="1" s="1"/>
  <c r="AB1317" i="1" s="1"/>
  <c r="AC1317" i="1" s="1"/>
  <c r="I1317" i="1"/>
  <c r="H1317" i="1"/>
  <c r="P1317" i="1" l="1"/>
  <c r="W1318" i="1" s="1"/>
  <c r="AF1318" i="1" s="1"/>
  <c r="N1317" i="1"/>
  <c r="AG1318" i="1" l="1"/>
  <c r="AA1317" i="1"/>
  <c r="O1317" i="1"/>
  <c r="G1318" i="1" s="1"/>
  <c r="U1317" i="1"/>
  <c r="V1318" i="1" s="1"/>
  <c r="R1317" i="1"/>
  <c r="S1318" i="1" s="1"/>
  <c r="T1318" i="1" s="1"/>
  <c r="K1318" i="1"/>
  <c r="M1318" i="1" s="1"/>
  <c r="J1318" i="1"/>
  <c r="AD1318" i="1" l="1"/>
  <c r="L1318" i="1"/>
  <c r="Q1318" i="1"/>
  <c r="I1318" i="1"/>
  <c r="H1318" i="1"/>
  <c r="Y1318" i="1"/>
  <c r="AE1318" i="1" s="1"/>
  <c r="AH1318" i="1" s="1"/>
  <c r="AB1318" i="1" s="1"/>
  <c r="AC1318" i="1" s="1"/>
  <c r="X1317" i="1"/>
  <c r="Z1317" i="1" s="1"/>
  <c r="P1318" i="1" l="1"/>
  <c r="W1319" i="1" s="1"/>
  <c r="AF1319" i="1" s="1"/>
  <c r="N1318" i="1"/>
  <c r="AG1319" i="1" l="1"/>
  <c r="J1319" i="1"/>
  <c r="K1319" i="1"/>
  <c r="M1319" i="1" s="1"/>
  <c r="AA1318" i="1"/>
  <c r="O1318" i="1"/>
  <c r="G1319" i="1" s="1"/>
  <c r="U1318" i="1"/>
  <c r="V1319" i="1" s="1"/>
  <c r="R1318" i="1"/>
  <c r="S1319" i="1" s="1"/>
  <c r="T1319" i="1" s="1"/>
  <c r="Y1319" i="1" l="1"/>
  <c r="AE1319" i="1" s="1"/>
  <c r="AH1319" i="1" s="1"/>
  <c r="AB1319" i="1" s="1"/>
  <c r="AC1319" i="1" s="1"/>
  <c r="X1318" i="1"/>
  <c r="Z1318" i="1" s="1"/>
  <c r="I1319" i="1"/>
  <c r="H1319" i="1"/>
  <c r="AD1319" i="1"/>
  <c r="L1319" i="1"/>
  <c r="Q1319" i="1"/>
  <c r="P1319" i="1" l="1"/>
  <c r="W1320" i="1" s="1"/>
  <c r="AF1320" i="1" s="1"/>
  <c r="N1319" i="1"/>
  <c r="AG1320" i="1" l="1"/>
  <c r="O1319" i="1"/>
  <c r="AA1319" i="1"/>
  <c r="U1319" i="1"/>
  <c r="V1320" i="1" s="1"/>
  <c r="R1319" i="1"/>
  <c r="S1320" i="1" s="1"/>
  <c r="K1320" i="1"/>
  <c r="M1320" i="1" s="1"/>
  <c r="J1320" i="1"/>
  <c r="G1320" i="1"/>
  <c r="T1320" i="1" l="1"/>
  <c r="Y1320" i="1"/>
  <c r="AE1320" i="1" s="1"/>
  <c r="AH1320" i="1" s="1"/>
  <c r="AB1320" i="1" s="1"/>
  <c r="AC1320" i="1" s="1"/>
  <c r="I1320" i="1"/>
  <c r="H1320" i="1"/>
  <c r="X1319" i="1"/>
  <c r="Z1319" i="1" s="1"/>
  <c r="AD1320" i="1"/>
  <c r="L1320" i="1"/>
  <c r="Q1320" i="1"/>
  <c r="P1320" i="1" l="1"/>
  <c r="W1321" i="1" s="1"/>
  <c r="AF1321" i="1" s="1"/>
  <c r="N1320" i="1"/>
  <c r="AG1321" i="1" l="1"/>
  <c r="AA1320" i="1"/>
  <c r="O1320" i="1"/>
  <c r="U1320" i="1"/>
  <c r="V1321" i="1" s="1"/>
  <c r="R1320" i="1"/>
  <c r="S1321" i="1" s="1"/>
  <c r="T1321" i="1" s="1"/>
  <c r="J1321" i="1"/>
  <c r="K1321" i="1"/>
  <c r="M1321" i="1" s="1"/>
  <c r="G1321" i="1"/>
  <c r="H1321" i="1" l="1"/>
  <c r="I1321" i="1"/>
  <c r="X1320" i="1"/>
  <c r="Z1320" i="1" s="1"/>
  <c r="Y1321" i="1"/>
  <c r="AE1321" i="1" s="1"/>
  <c r="AH1321" i="1" s="1"/>
  <c r="AB1321" i="1" s="1"/>
  <c r="AC1321" i="1" s="1"/>
  <c r="AD1321" i="1"/>
  <c r="Q1321" i="1"/>
  <c r="L1321" i="1"/>
  <c r="P1321" i="1" l="1"/>
  <c r="W1322" i="1" s="1"/>
  <c r="AF1322" i="1" s="1"/>
  <c r="N1321" i="1"/>
  <c r="AG1322" i="1" l="1"/>
  <c r="J1322" i="1"/>
  <c r="K1322" i="1"/>
  <c r="M1322" i="1" s="1"/>
  <c r="AA1321" i="1"/>
  <c r="O1321" i="1"/>
  <c r="G1322" i="1" s="1"/>
  <c r="U1321" i="1"/>
  <c r="V1322" i="1" s="1"/>
  <c r="R1321" i="1"/>
  <c r="S1322" i="1" s="1"/>
  <c r="T1322" i="1" s="1"/>
  <c r="X1321" i="1" l="1"/>
  <c r="Z1321" i="1" s="1"/>
  <c r="H1322" i="1"/>
  <c r="I1322" i="1"/>
  <c r="Y1322" i="1"/>
  <c r="AE1322" i="1" s="1"/>
  <c r="AH1322" i="1" s="1"/>
  <c r="AB1322" i="1" s="1"/>
  <c r="AC1322" i="1" s="1"/>
  <c r="Q1322" i="1"/>
  <c r="AD1322" i="1"/>
  <c r="L1322" i="1"/>
  <c r="P1322" i="1" l="1"/>
  <c r="W1323" i="1" s="1"/>
  <c r="AF1323" i="1" s="1"/>
  <c r="N1322" i="1"/>
  <c r="AG1323" i="1" l="1"/>
  <c r="O1322" i="1"/>
  <c r="G1323" i="1" s="1"/>
  <c r="AA1322" i="1"/>
  <c r="U1322" i="1"/>
  <c r="V1323" i="1" s="1"/>
  <c r="R1322" i="1"/>
  <c r="S1323" i="1" s="1"/>
  <c r="K1323" i="1"/>
  <c r="M1323" i="1" s="1"/>
  <c r="J1323" i="1"/>
  <c r="AD1323" i="1" l="1"/>
  <c r="L1323" i="1"/>
  <c r="Q1323" i="1"/>
  <c r="I1323" i="1"/>
  <c r="H1323" i="1"/>
  <c r="T1323" i="1"/>
  <c r="Y1323" i="1"/>
  <c r="AE1323" i="1" s="1"/>
  <c r="AH1323" i="1" s="1"/>
  <c r="AB1323" i="1" s="1"/>
  <c r="AC1323" i="1" s="1"/>
  <c r="X1322" i="1"/>
  <c r="Z1322" i="1" s="1"/>
  <c r="P1323" i="1" l="1"/>
  <c r="W1324" i="1" s="1"/>
  <c r="AF1324" i="1" s="1"/>
  <c r="N1323" i="1"/>
  <c r="AG1324" i="1" l="1"/>
  <c r="AA1323" i="1"/>
  <c r="O1323" i="1"/>
  <c r="U1323" i="1"/>
  <c r="V1324" i="1" s="1"/>
  <c r="R1323" i="1"/>
  <c r="S1324" i="1" s="1"/>
  <c r="J1324" i="1"/>
  <c r="K1324" i="1"/>
  <c r="M1324" i="1" s="1"/>
  <c r="G1324" i="1"/>
  <c r="I1324" i="1" l="1"/>
  <c r="H1324" i="1"/>
  <c r="X1323" i="1"/>
  <c r="Z1323" i="1" s="1"/>
  <c r="AD1324" i="1"/>
  <c r="Q1324" i="1"/>
  <c r="L1324" i="1"/>
  <c r="T1324" i="1"/>
  <c r="Y1324" i="1"/>
  <c r="AE1324" i="1" s="1"/>
  <c r="AH1324" i="1" s="1"/>
  <c r="AB1324" i="1" s="1"/>
  <c r="AC1324" i="1" s="1"/>
  <c r="P1324" i="1" l="1"/>
  <c r="W1325" i="1" s="1"/>
  <c r="AF1325" i="1" s="1"/>
  <c r="N1324" i="1"/>
  <c r="AG1325" i="1" l="1"/>
  <c r="O1324" i="1"/>
  <c r="G1325" i="1" s="1"/>
  <c r="AA1324" i="1"/>
  <c r="U1324" i="1"/>
  <c r="V1325" i="1" s="1"/>
  <c r="R1324" i="1"/>
  <c r="S1325" i="1" s="1"/>
  <c r="K1325" i="1"/>
  <c r="M1325" i="1" s="1"/>
  <c r="J1325" i="1"/>
  <c r="I1325" i="1" l="1"/>
  <c r="H1325" i="1"/>
  <c r="T1325" i="1"/>
  <c r="Y1325" i="1"/>
  <c r="AE1325" i="1" s="1"/>
  <c r="AH1325" i="1" s="1"/>
  <c r="AB1325" i="1" s="1"/>
  <c r="AC1325" i="1" s="1"/>
  <c r="X1324" i="1"/>
  <c r="Z1324" i="1" s="1"/>
  <c r="L1325" i="1"/>
  <c r="Q1325" i="1"/>
  <c r="AD1325" i="1"/>
  <c r="P1325" i="1" l="1"/>
  <c r="W1326" i="1" s="1"/>
  <c r="AF1326" i="1" s="1"/>
  <c r="N1325" i="1"/>
  <c r="AG1326" i="1" l="1"/>
  <c r="O1325" i="1"/>
  <c r="G1326" i="1" s="1"/>
  <c r="AA1325" i="1"/>
  <c r="U1325" i="1"/>
  <c r="V1326" i="1" s="1"/>
  <c r="R1325" i="1"/>
  <c r="S1326" i="1" s="1"/>
  <c r="J1326" i="1"/>
  <c r="K1326" i="1"/>
  <c r="M1326" i="1" s="1"/>
  <c r="I1326" i="1" l="1"/>
  <c r="H1326" i="1"/>
  <c r="T1326" i="1"/>
  <c r="Y1326" i="1"/>
  <c r="AE1326" i="1" s="1"/>
  <c r="AH1326" i="1" s="1"/>
  <c r="AB1326" i="1" s="1"/>
  <c r="AC1326" i="1" s="1"/>
  <c r="AD1326" i="1"/>
  <c r="L1326" i="1"/>
  <c r="Q1326" i="1"/>
  <c r="X1325" i="1"/>
  <c r="Z1325" i="1" s="1"/>
  <c r="P1326" i="1" l="1"/>
  <c r="W1327" i="1" s="1"/>
  <c r="AF1327" i="1" s="1"/>
  <c r="N1326" i="1"/>
  <c r="AG1327" i="1" l="1"/>
  <c r="J1327" i="1"/>
  <c r="K1327" i="1"/>
  <c r="M1327" i="1" s="1"/>
  <c r="O1326" i="1"/>
  <c r="G1327" i="1" s="1"/>
  <c r="AA1326" i="1"/>
  <c r="U1326" i="1"/>
  <c r="V1327" i="1" s="1"/>
  <c r="R1326" i="1"/>
  <c r="S1327" i="1" s="1"/>
  <c r="I1327" i="1" l="1"/>
  <c r="H1327" i="1"/>
  <c r="X1326" i="1"/>
  <c r="Z1326" i="1" s="1"/>
  <c r="T1327" i="1"/>
  <c r="Y1327" i="1"/>
  <c r="AE1327" i="1" s="1"/>
  <c r="AH1327" i="1" s="1"/>
  <c r="AB1327" i="1" s="1"/>
  <c r="AC1327" i="1" s="1"/>
  <c r="AD1327" i="1"/>
  <c r="Q1327" i="1"/>
  <c r="L1327" i="1"/>
  <c r="P1327" i="1" l="1"/>
  <c r="W1328" i="1" s="1"/>
  <c r="AF1328" i="1" s="1"/>
  <c r="N1327" i="1"/>
  <c r="AG1328" i="1" l="1"/>
  <c r="AA1327" i="1"/>
  <c r="O1327" i="1"/>
  <c r="G1328" i="1" s="1"/>
  <c r="U1327" i="1"/>
  <c r="V1328" i="1" s="1"/>
  <c r="R1327" i="1"/>
  <c r="S1328" i="1" s="1"/>
  <c r="J1328" i="1"/>
  <c r="K1328" i="1"/>
  <c r="M1328" i="1" s="1"/>
  <c r="I1328" i="1" l="1"/>
  <c r="H1328" i="1"/>
  <c r="AD1328" i="1"/>
  <c r="Q1328" i="1"/>
  <c r="L1328" i="1"/>
  <c r="X1327" i="1"/>
  <c r="Z1327" i="1" s="1"/>
  <c r="T1328" i="1"/>
  <c r="Y1328" i="1"/>
  <c r="AE1328" i="1" s="1"/>
  <c r="AH1328" i="1" s="1"/>
  <c r="AB1328" i="1" s="1"/>
  <c r="AC1328" i="1" s="1"/>
  <c r="P1328" i="1" l="1"/>
  <c r="W1329" i="1" s="1"/>
  <c r="AF1329" i="1" s="1"/>
  <c r="N1328" i="1"/>
  <c r="AG1329" i="1" l="1"/>
  <c r="J1329" i="1"/>
  <c r="K1329" i="1"/>
  <c r="M1329" i="1" s="1"/>
  <c r="O1328" i="1"/>
  <c r="G1329" i="1" s="1"/>
  <c r="AA1328" i="1"/>
  <c r="U1328" i="1"/>
  <c r="V1329" i="1" s="1"/>
  <c r="R1328" i="1"/>
  <c r="S1329" i="1" s="1"/>
  <c r="H1329" i="1" l="1"/>
  <c r="I1329" i="1"/>
  <c r="T1329" i="1"/>
  <c r="Y1329" i="1"/>
  <c r="AE1329" i="1" s="1"/>
  <c r="AH1329" i="1" s="1"/>
  <c r="AB1329" i="1" s="1"/>
  <c r="AC1329" i="1" s="1"/>
  <c r="X1328" i="1"/>
  <c r="Z1328" i="1" s="1"/>
  <c r="AD1329" i="1"/>
  <c r="L1329" i="1"/>
  <c r="Q1329" i="1"/>
  <c r="P1329" i="1" l="1"/>
  <c r="W1330" i="1" s="1"/>
  <c r="AF1330" i="1" s="1"/>
  <c r="N1329" i="1"/>
  <c r="AG1330" i="1" l="1"/>
  <c r="O1329" i="1"/>
  <c r="G1330" i="1" s="1"/>
  <c r="AA1329" i="1"/>
  <c r="U1329" i="1"/>
  <c r="V1330" i="1" s="1"/>
  <c r="R1329" i="1"/>
  <c r="S1330" i="1" s="1"/>
  <c r="T1330" i="1" s="1"/>
  <c r="J1330" i="1"/>
  <c r="K1330" i="1"/>
  <c r="M1330" i="1" s="1"/>
  <c r="Y1330" i="1" l="1"/>
  <c r="AE1330" i="1" s="1"/>
  <c r="AH1330" i="1" s="1"/>
  <c r="AB1330" i="1" s="1"/>
  <c r="AC1330" i="1" s="1"/>
  <c r="H1330" i="1"/>
  <c r="I1330" i="1"/>
  <c r="AD1330" i="1"/>
  <c r="Q1330" i="1"/>
  <c r="L1330" i="1"/>
  <c r="X1329" i="1"/>
  <c r="Z1329" i="1" s="1"/>
  <c r="P1330" i="1" l="1"/>
  <c r="W1331" i="1" s="1"/>
  <c r="AF1331" i="1" s="1"/>
  <c r="N1330" i="1"/>
  <c r="AG1331" i="1" l="1"/>
  <c r="AA1330" i="1"/>
  <c r="O1330" i="1"/>
  <c r="G1331" i="1" s="1"/>
  <c r="U1330" i="1"/>
  <c r="V1331" i="1" s="1"/>
  <c r="R1330" i="1"/>
  <c r="S1331" i="1" s="1"/>
  <c r="T1331" i="1" s="1"/>
  <c r="J1331" i="1"/>
  <c r="K1331" i="1"/>
  <c r="M1331" i="1" s="1"/>
  <c r="AD1331" i="1" l="1"/>
  <c r="Q1331" i="1"/>
  <c r="L1331" i="1"/>
  <c r="X1330" i="1"/>
  <c r="Z1330" i="1" s="1"/>
  <c r="H1331" i="1"/>
  <c r="I1331" i="1"/>
  <c r="Y1331" i="1"/>
  <c r="AE1331" i="1" s="1"/>
  <c r="AH1331" i="1" s="1"/>
  <c r="AB1331" i="1" s="1"/>
  <c r="AC1331" i="1" s="1"/>
  <c r="P1331" i="1" l="1"/>
  <c r="W1332" i="1" s="1"/>
  <c r="AF1332" i="1" s="1"/>
  <c r="N1331" i="1"/>
  <c r="AG1332" i="1" l="1"/>
  <c r="O1331" i="1"/>
  <c r="G1332" i="1" s="1"/>
  <c r="AA1331" i="1"/>
  <c r="U1331" i="1"/>
  <c r="V1332" i="1" s="1"/>
  <c r="R1331" i="1"/>
  <c r="S1332" i="1" s="1"/>
  <c r="J1332" i="1"/>
  <c r="K1332" i="1"/>
  <c r="M1332" i="1" s="1"/>
  <c r="H1332" i="1" l="1"/>
  <c r="I1332" i="1"/>
  <c r="T1332" i="1"/>
  <c r="Y1332" i="1"/>
  <c r="AE1332" i="1" s="1"/>
  <c r="AH1332" i="1" s="1"/>
  <c r="AB1332" i="1" s="1"/>
  <c r="AC1332" i="1" s="1"/>
  <c r="AD1332" i="1"/>
  <c r="L1332" i="1"/>
  <c r="Q1332" i="1"/>
  <c r="X1331" i="1"/>
  <c r="Z1331" i="1" s="1"/>
  <c r="P1332" i="1" l="1"/>
  <c r="W1333" i="1" s="1"/>
  <c r="AF1333" i="1" s="1"/>
  <c r="N1332" i="1"/>
  <c r="AG1333" i="1" l="1"/>
  <c r="AA1332" i="1"/>
  <c r="O1332" i="1"/>
  <c r="G1333" i="1" s="1"/>
  <c r="U1332" i="1"/>
  <c r="V1333" i="1" s="1"/>
  <c r="R1332" i="1"/>
  <c r="S1333" i="1" s="1"/>
  <c r="J1333" i="1"/>
  <c r="K1333" i="1"/>
  <c r="M1333" i="1" s="1"/>
  <c r="I1333" i="1" l="1"/>
  <c r="H1333" i="1"/>
  <c r="X1332" i="1"/>
  <c r="Z1332" i="1" s="1"/>
  <c r="AD1333" i="1"/>
  <c r="L1333" i="1"/>
  <c r="Q1333" i="1"/>
  <c r="T1333" i="1"/>
  <c r="Y1333" i="1"/>
  <c r="AE1333" i="1" s="1"/>
  <c r="AH1333" i="1" s="1"/>
  <c r="AB1333" i="1" s="1"/>
  <c r="AC1333" i="1" s="1"/>
  <c r="P1333" i="1" l="1"/>
  <c r="W1334" i="1" s="1"/>
  <c r="AF1334" i="1" s="1"/>
  <c r="N1333" i="1"/>
  <c r="AG1334" i="1" l="1"/>
  <c r="O1333" i="1"/>
  <c r="G1334" i="1" s="1"/>
  <c r="AA1333" i="1"/>
  <c r="U1333" i="1"/>
  <c r="V1334" i="1" s="1"/>
  <c r="R1333" i="1"/>
  <c r="S1334" i="1" s="1"/>
  <c r="J1334" i="1"/>
  <c r="K1334" i="1"/>
  <c r="M1334" i="1" s="1"/>
  <c r="I1334" i="1" l="1"/>
  <c r="H1334" i="1"/>
  <c r="T1334" i="1"/>
  <c r="Y1334" i="1"/>
  <c r="AE1334" i="1" s="1"/>
  <c r="AH1334" i="1" s="1"/>
  <c r="AB1334" i="1" s="1"/>
  <c r="AC1334" i="1" s="1"/>
  <c r="AD1334" i="1"/>
  <c r="Q1334" i="1"/>
  <c r="L1334" i="1"/>
  <c r="X1333" i="1"/>
  <c r="Z1333" i="1" s="1"/>
  <c r="P1334" i="1" l="1"/>
  <c r="W1335" i="1" s="1"/>
  <c r="AF1335" i="1" s="1"/>
  <c r="N1334" i="1"/>
  <c r="AG1335" i="1" l="1"/>
  <c r="O1334" i="1"/>
  <c r="G1335" i="1" s="1"/>
  <c r="AA1334" i="1"/>
  <c r="U1334" i="1"/>
  <c r="V1335" i="1" s="1"/>
  <c r="R1334" i="1"/>
  <c r="S1335" i="1" s="1"/>
  <c r="T1335" i="1" s="1"/>
  <c r="K1335" i="1"/>
  <c r="M1335" i="1" s="1"/>
  <c r="J1335" i="1"/>
  <c r="AD1335" i="1" l="1"/>
  <c r="Q1335" i="1"/>
  <c r="L1335" i="1"/>
  <c r="Y1335" i="1"/>
  <c r="AE1335" i="1" s="1"/>
  <c r="AH1335" i="1" s="1"/>
  <c r="AB1335" i="1" s="1"/>
  <c r="AC1335" i="1" s="1"/>
  <c r="I1335" i="1"/>
  <c r="H1335" i="1"/>
  <c r="X1334" i="1"/>
  <c r="Z1334" i="1" s="1"/>
  <c r="P1335" i="1" l="1"/>
  <c r="W1336" i="1" s="1"/>
  <c r="AF1336" i="1" s="1"/>
  <c r="N1335" i="1"/>
  <c r="AG1336" i="1" l="1"/>
  <c r="O1335" i="1"/>
  <c r="G1336" i="1" s="1"/>
  <c r="AA1335" i="1"/>
  <c r="U1335" i="1"/>
  <c r="V1336" i="1" s="1"/>
  <c r="R1335" i="1"/>
  <c r="S1336" i="1" s="1"/>
  <c r="J1336" i="1"/>
  <c r="K1336" i="1"/>
  <c r="M1336" i="1" s="1"/>
  <c r="L1336" i="1" l="1"/>
  <c r="AD1336" i="1"/>
  <c r="Q1336" i="1"/>
  <c r="X1335" i="1"/>
  <c r="Z1335" i="1" s="1"/>
  <c r="T1336" i="1"/>
  <c r="Y1336" i="1"/>
  <c r="AE1336" i="1" s="1"/>
  <c r="AH1336" i="1" s="1"/>
  <c r="AB1336" i="1" s="1"/>
  <c r="AC1336" i="1" s="1"/>
  <c r="H1336" i="1"/>
  <c r="I1336" i="1"/>
  <c r="P1336" i="1" l="1"/>
  <c r="W1337" i="1" s="1"/>
  <c r="AF1337" i="1" s="1"/>
  <c r="N1336" i="1"/>
  <c r="AG1337" i="1" l="1"/>
  <c r="K1337" i="1"/>
  <c r="M1337" i="1" s="1"/>
  <c r="J1337" i="1"/>
  <c r="AA1336" i="1"/>
  <c r="O1336" i="1"/>
  <c r="G1337" i="1" s="1"/>
  <c r="U1336" i="1"/>
  <c r="V1337" i="1" s="1"/>
  <c r="R1336" i="1"/>
  <c r="S1337" i="1" s="1"/>
  <c r="T1337" i="1" s="1"/>
  <c r="X1336" i="1" l="1"/>
  <c r="Z1336" i="1" s="1"/>
  <c r="AD1337" i="1"/>
  <c r="Q1337" i="1"/>
  <c r="L1337" i="1"/>
  <c r="H1337" i="1"/>
  <c r="I1337" i="1"/>
  <c r="Y1337" i="1"/>
  <c r="AE1337" i="1" s="1"/>
  <c r="AH1337" i="1" s="1"/>
  <c r="AB1337" i="1" s="1"/>
  <c r="AC1337" i="1" s="1"/>
  <c r="P1337" i="1" l="1"/>
  <c r="W1338" i="1" s="1"/>
  <c r="AF1338" i="1" s="1"/>
  <c r="N1337" i="1"/>
  <c r="AG1338" i="1" l="1"/>
  <c r="J1338" i="1"/>
  <c r="K1338" i="1"/>
  <c r="M1338" i="1" s="1"/>
  <c r="AA1337" i="1"/>
  <c r="O1337" i="1"/>
  <c r="G1338" i="1" s="1"/>
  <c r="U1337" i="1"/>
  <c r="V1338" i="1" s="1"/>
  <c r="R1337" i="1"/>
  <c r="S1338" i="1" s="1"/>
  <c r="T1338" i="1" l="1"/>
  <c r="Y1338" i="1"/>
  <c r="AE1338" i="1" s="1"/>
  <c r="AH1338" i="1" s="1"/>
  <c r="AB1338" i="1" s="1"/>
  <c r="AC1338" i="1" s="1"/>
  <c r="X1337" i="1"/>
  <c r="Z1337" i="1" s="1"/>
  <c r="I1338" i="1"/>
  <c r="H1338" i="1"/>
  <c r="AD1338" i="1"/>
  <c r="Q1338" i="1"/>
  <c r="L1338" i="1"/>
  <c r="P1338" i="1" l="1"/>
  <c r="W1339" i="1" s="1"/>
  <c r="AF1339" i="1" s="1"/>
  <c r="N1338" i="1"/>
  <c r="AG1339" i="1" l="1"/>
  <c r="O1338" i="1"/>
  <c r="G1339" i="1" s="1"/>
  <c r="AA1338" i="1"/>
  <c r="U1338" i="1"/>
  <c r="V1339" i="1" s="1"/>
  <c r="R1338" i="1"/>
  <c r="S1339" i="1" s="1"/>
  <c r="J1339" i="1"/>
  <c r="K1339" i="1"/>
  <c r="M1339" i="1" s="1"/>
  <c r="X1338" i="1" l="1"/>
  <c r="Z1338" i="1" s="1"/>
  <c r="L1339" i="1"/>
  <c r="Q1339" i="1"/>
  <c r="AD1339" i="1"/>
  <c r="T1339" i="1"/>
  <c r="Y1339" i="1"/>
  <c r="AE1339" i="1" s="1"/>
  <c r="AH1339" i="1" s="1"/>
  <c r="AB1339" i="1" s="1"/>
  <c r="AC1339" i="1" s="1"/>
  <c r="H1339" i="1"/>
  <c r="I1339" i="1"/>
  <c r="P1339" i="1" l="1"/>
  <c r="W1340" i="1" s="1"/>
  <c r="AF1340" i="1" s="1"/>
  <c r="N1339" i="1"/>
  <c r="AG1340" i="1" l="1"/>
  <c r="O1339" i="1"/>
  <c r="G1340" i="1" s="1"/>
  <c r="AA1339" i="1"/>
  <c r="U1339" i="1"/>
  <c r="V1340" i="1" s="1"/>
  <c r="R1339" i="1"/>
  <c r="S1340" i="1" s="1"/>
  <c r="K1340" i="1"/>
  <c r="M1340" i="1" s="1"/>
  <c r="J1340" i="1"/>
  <c r="I1340" i="1" l="1"/>
  <c r="H1340" i="1"/>
  <c r="T1340" i="1"/>
  <c r="Y1340" i="1"/>
  <c r="AE1340" i="1" s="1"/>
  <c r="AH1340" i="1" s="1"/>
  <c r="AB1340" i="1" s="1"/>
  <c r="AC1340" i="1" s="1"/>
  <c r="X1339" i="1"/>
  <c r="Z1339" i="1" s="1"/>
  <c r="Q1340" i="1"/>
  <c r="AD1340" i="1"/>
  <c r="L1340" i="1"/>
  <c r="P1340" i="1" l="1"/>
  <c r="W1341" i="1" s="1"/>
  <c r="AF1341" i="1" s="1"/>
  <c r="N1340" i="1"/>
  <c r="AG1341" i="1" l="1"/>
  <c r="O1340" i="1"/>
  <c r="AA1340" i="1"/>
  <c r="U1340" i="1"/>
  <c r="V1341" i="1" s="1"/>
  <c r="R1340" i="1"/>
  <c r="S1341" i="1" s="1"/>
  <c r="T1341" i="1" s="1"/>
  <c r="K1341" i="1"/>
  <c r="M1341" i="1" s="1"/>
  <c r="J1341" i="1"/>
  <c r="G1341" i="1"/>
  <c r="Y1341" i="1" l="1"/>
  <c r="AE1341" i="1" s="1"/>
  <c r="AH1341" i="1" s="1"/>
  <c r="AB1341" i="1" s="1"/>
  <c r="AC1341" i="1" s="1"/>
  <c r="X1340" i="1"/>
  <c r="Z1340" i="1" s="1"/>
  <c r="AD1341" i="1"/>
  <c r="L1341" i="1"/>
  <c r="Q1341" i="1"/>
  <c r="I1341" i="1"/>
  <c r="H1341" i="1"/>
  <c r="P1341" i="1" l="1"/>
  <c r="W1342" i="1" s="1"/>
  <c r="AF1342" i="1" s="1"/>
  <c r="N1341" i="1"/>
  <c r="AG1342" i="1" l="1"/>
  <c r="AA1341" i="1"/>
  <c r="O1341" i="1"/>
  <c r="G1342" i="1" s="1"/>
  <c r="U1341" i="1"/>
  <c r="V1342" i="1" s="1"/>
  <c r="R1341" i="1"/>
  <c r="S1342" i="1" s="1"/>
  <c r="T1342" i="1" s="1"/>
  <c r="J1342" i="1"/>
  <c r="K1342" i="1"/>
  <c r="M1342" i="1" s="1"/>
  <c r="AD1342" i="1" l="1"/>
  <c r="Q1342" i="1"/>
  <c r="L1342" i="1"/>
  <c r="X1341" i="1"/>
  <c r="Z1341" i="1" s="1"/>
  <c r="I1342" i="1"/>
  <c r="H1342" i="1"/>
  <c r="Y1342" i="1"/>
  <c r="AE1342" i="1" s="1"/>
  <c r="AH1342" i="1" s="1"/>
  <c r="AB1342" i="1" s="1"/>
  <c r="AC1342" i="1" s="1"/>
  <c r="P1342" i="1" l="1"/>
  <c r="W1343" i="1" s="1"/>
  <c r="AF1343" i="1" s="1"/>
  <c r="N1342" i="1"/>
  <c r="AG1343" i="1" l="1"/>
  <c r="J1343" i="1"/>
  <c r="K1343" i="1"/>
  <c r="M1343" i="1" s="1"/>
  <c r="AA1342" i="1"/>
  <c r="O1342" i="1"/>
  <c r="G1343" i="1" s="1"/>
  <c r="U1342" i="1"/>
  <c r="V1343" i="1" s="1"/>
  <c r="R1342" i="1"/>
  <c r="S1343" i="1" s="1"/>
  <c r="T1343" i="1" s="1"/>
  <c r="Y1343" i="1" l="1"/>
  <c r="AE1343" i="1" s="1"/>
  <c r="AH1343" i="1" s="1"/>
  <c r="AB1343" i="1" s="1"/>
  <c r="AC1343" i="1" s="1"/>
  <c r="I1343" i="1"/>
  <c r="H1343" i="1"/>
  <c r="X1342" i="1"/>
  <c r="Z1342" i="1" s="1"/>
  <c r="AD1343" i="1"/>
  <c r="Q1343" i="1"/>
  <c r="L1343" i="1"/>
  <c r="P1343" i="1" l="1"/>
  <c r="W1344" i="1" s="1"/>
  <c r="AF1344" i="1" s="1"/>
  <c r="N1343" i="1"/>
  <c r="AG1344" i="1" l="1"/>
  <c r="O1343" i="1"/>
  <c r="AA1343" i="1"/>
  <c r="U1343" i="1"/>
  <c r="V1344" i="1" s="1"/>
  <c r="R1343" i="1"/>
  <c r="S1344" i="1" s="1"/>
  <c r="J1344" i="1"/>
  <c r="K1344" i="1"/>
  <c r="M1344" i="1" s="1"/>
  <c r="G1344" i="1"/>
  <c r="AD1344" i="1" l="1"/>
  <c r="Q1344" i="1"/>
  <c r="L1344" i="1"/>
  <c r="X1343" i="1"/>
  <c r="Z1343" i="1" s="1"/>
  <c r="H1344" i="1"/>
  <c r="I1344" i="1"/>
  <c r="Y1344" i="1"/>
  <c r="AE1344" i="1" s="1"/>
  <c r="AH1344" i="1" s="1"/>
  <c r="AB1344" i="1" s="1"/>
  <c r="AC1344" i="1" s="1"/>
  <c r="T1344" i="1"/>
  <c r="P1344" i="1" l="1"/>
  <c r="W1345" i="1" s="1"/>
  <c r="AF1345" i="1" s="1"/>
  <c r="N1344" i="1"/>
  <c r="AG1345" i="1" l="1"/>
  <c r="O1344" i="1"/>
  <c r="AA1344" i="1"/>
  <c r="U1344" i="1"/>
  <c r="V1345" i="1" s="1"/>
  <c r="R1344" i="1"/>
  <c r="S1345" i="1" s="1"/>
  <c r="J1345" i="1"/>
  <c r="K1345" i="1"/>
  <c r="M1345" i="1" s="1"/>
  <c r="G1345" i="1"/>
  <c r="Q1345" i="1" l="1"/>
  <c r="AD1345" i="1"/>
  <c r="L1345" i="1"/>
  <c r="X1344" i="1"/>
  <c r="Z1344" i="1" s="1"/>
  <c r="I1345" i="1"/>
  <c r="H1345" i="1"/>
  <c r="Y1345" i="1"/>
  <c r="AE1345" i="1" s="1"/>
  <c r="AH1345" i="1" s="1"/>
  <c r="AB1345" i="1" s="1"/>
  <c r="AC1345" i="1" s="1"/>
  <c r="T1345" i="1"/>
  <c r="P1345" i="1" l="1"/>
  <c r="W1346" i="1" s="1"/>
  <c r="AF1346" i="1" s="1"/>
  <c r="N1345" i="1"/>
  <c r="AG1346" i="1" l="1"/>
  <c r="AA1345" i="1"/>
  <c r="O1345" i="1"/>
  <c r="U1345" i="1"/>
  <c r="V1346" i="1" s="1"/>
  <c r="R1345" i="1"/>
  <c r="S1346" i="1" s="1"/>
  <c r="T1346" i="1" s="1"/>
  <c r="J1346" i="1"/>
  <c r="K1346" i="1"/>
  <c r="M1346" i="1" s="1"/>
  <c r="G1346" i="1"/>
  <c r="Y1346" i="1" l="1"/>
  <c r="AE1346" i="1" s="1"/>
  <c r="AH1346" i="1" s="1"/>
  <c r="AB1346" i="1" s="1"/>
  <c r="AC1346" i="1" s="1"/>
  <c r="I1346" i="1"/>
  <c r="H1346" i="1"/>
  <c r="AD1346" i="1"/>
  <c r="L1346" i="1"/>
  <c r="Q1346" i="1"/>
  <c r="X1345" i="1"/>
  <c r="Z1345" i="1" s="1"/>
  <c r="P1346" i="1" l="1"/>
  <c r="W1347" i="1" s="1"/>
  <c r="AF1347" i="1" s="1"/>
  <c r="N1346" i="1"/>
  <c r="AG1347" i="1" l="1"/>
  <c r="O1346" i="1"/>
  <c r="AA1346" i="1"/>
  <c r="U1346" i="1"/>
  <c r="V1347" i="1" s="1"/>
  <c r="R1346" i="1"/>
  <c r="S1347" i="1" s="1"/>
  <c r="K1347" i="1"/>
  <c r="M1347" i="1" s="1"/>
  <c r="J1347" i="1"/>
  <c r="G1347" i="1"/>
  <c r="X1346" i="1" l="1"/>
  <c r="Z1346" i="1" s="1"/>
  <c r="H1347" i="1"/>
  <c r="I1347" i="1"/>
  <c r="AD1347" i="1"/>
  <c r="Q1347" i="1"/>
  <c r="L1347" i="1"/>
  <c r="Y1347" i="1"/>
  <c r="AE1347" i="1" s="1"/>
  <c r="AH1347" i="1" s="1"/>
  <c r="AB1347" i="1" s="1"/>
  <c r="AC1347" i="1" s="1"/>
  <c r="T1347" i="1"/>
  <c r="P1347" i="1" l="1"/>
  <c r="W1348" i="1" s="1"/>
  <c r="AF1348" i="1" s="1"/>
  <c r="N1347" i="1"/>
  <c r="AG1348" i="1" l="1"/>
  <c r="O1347" i="1"/>
  <c r="G1348" i="1" s="1"/>
  <c r="AA1347" i="1"/>
  <c r="U1347" i="1"/>
  <c r="V1348" i="1" s="1"/>
  <c r="R1347" i="1"/>
  <c r="S1348" i="1" s="1"/>
  <c r="J1348" i="1"/>
  <c r="K1348" i="1"/>
  <c r="M1348" i="1" s="1"/>
  <c r="H1348" i="1" l="1"/>
  <c r="I1348" i="1"/>
  <c r="T1348" i="1"/>
  <c r="Y1348" i="1"/>
  <c r="AE1348" i="1" s="1"/>
  <c r="AH1348" i="1" s="1"/>
  <c r="AB1348" i="1" s="1"/>
  <c r="AC1348" i="1" s="1"/>
  <c r="AD1348" i="1"/>
  <c r="L1348" i="1"/>
  <c r="Q1348" i="1"/>
  <c r="X1347" i="1"/>
  <c r="Z1347" i="1" s="1"/>
  <c r="P1348" i="1" l="1"/>
  <c r="W1349" i="1" s="1"/>
  <c r="AF1349" i="1" s="1"/>
  <c r="N1348" i="1"/>
  <c r="AG1349" i="1" l="1"/>
  <c r="K1349" i="1"/>
  <c r="M1349" i="1" s="1"/>
  <c r="J1349" i="1"/>
  <c r="AA1348" i="1"/>
  <c r="O1348" i="1"/>
  <c r="G1349" i="1" s="1"/>
  <c r="U1348" i="1"/>
  <c r="V1349" i="1" s="1"/>
  <c r="R1348" i="1"/>
  <c r="S1349" i="1" s="1"/>
  <c r="T1349" i="1" l="1"/>
  <c r="Y1349" i="1"/>
  <c r="AE1349" i="1" s="1"/>
  <c r="AH1349" i="1" s="1"/>
  <c r="AB1349" i="1" s="1"/>
  <c r="AC1349" i="1" s="1"/>
  <c r="I1349" i="1"/>
  <c r="H1349" i="1"/>
  <c r="X1348" i="1"/>
  <c r="Z1348" i="1" s="1"/>
  <c r="AD1349" i="1"/>
  <c r="L1349" i="1"/>
  <c r="Q1349" i="1"/>
  <c r="P1349" i="1" l="1"/>
  <c r="W1350" i="1" s="1"/>
  <c r="AF1350" i="1" s="1"/>
  <c r="N1349" i="1"/>
  <c r="AG1350" i="1" l="1"/>
  <c r="J1350" i="1"/>
  <c r="K1350" i="1"/>
  <c r="M1350" i="1" s="1"/>
  <c r="AA1349" i="1"/>
  <c r="O1349" i="1"/>
  <c r="G1350" i="1" s="1"/>
  <c r="U1349" i="1"/>
  <c r="V1350" i="1" s="1"/>
  <c r="R1349" i="1"/>
  <c r="S1350" i="1" s="1"/>
  <c r="T1350" i="1" s="1"/>
  <c r="Y1350" i="1" l="1"/>
  <c r="AE1350" i="1" s="1"/>
  <c r="AH1350" i="1" s="1"/>
  <c r="AB1350" i="1" s="1"/>
  <c r="AC1350" i="1" s="1"/>
  <c r="I1350" i="1"/>
  <c r="H1350" i="1"/>
  <c r="AD1350" i="1"/>
  <c r="Q1350" i="1"/>
  <c r="L1350" i="1"/>
  <c r="X1349" i="1"/>
  <c r="Z1349" i="1" s="1"/>
  <c r="P1350" i="1" l="1"/>
  <c r="W1351" i="1" s="1"/>
  <c r="AF1351" i="1" s="1"/>
  <c r="N1350" i="1"/>
  <c r="AG1351" i="1" l="1"/>
  <c r="O1350" i="1"/>
  <c r="G1351" i="1" s="1"/>
  <c r="AA1350" i="1"/>
  <c r="U1350" i="1"/>
  <c r="V1351" i="1" s="1"/>
  <c r="R1350" i="1"/>
  <c r="S1351" i="1" s="1"/>
  <c r="J1351" i="1"/>
  <c r="K1351" i="1"/>
  <c r="M1351" i="1" s="1"/>
  <c r="H1351" i="1" l="1"/>
  <c r="I1351" i="1"/>
  <c r="T1351" i="1"/>
  <c r="Y1351" i="1"/>
  <c r="AE1351" i="1" s="1"/>
  <c r="AH1351" i="1" s="1"/>
  <c r="AB1351" i="1" s="1"/>
  <c r="AC1351" i="1" s="1"/>
  <c r="AD1351" i="1"/>
  <c r="L1351" i="1"/>
  <c r="Q1351" i="1"/>
  <c r="X1350" i="1"/>
  <c r="Z1350" i="1" s="1"/>
  <c r="P1351" i="1" l="1"/>
  <c r="W1352" i="1" s="1"/>
  <c r="AF1352" i="1" s="1"/>
  <c r="N1351" i="1"/>
  <c r="AG1352" i="1" l="1"/>
  <c r="K1352" i="1"/>
  <c r="M1352" i="1" s="1"/>
  <c r="J1352" i="1"/>
  <c r="AA1351" i="1"/>
  <c r="O1351" i="1"/>
  <c r="G1352" i="1" s="1"/>
  <c r="U1351" i="1"/>
  <c r="V1352" i="1" s="1"/>
  <c r="R1351" i="1"/>
  <c r="S1352" i="1" s="1"/>
  <c r="AD1352" i="1" l="1"/>
  <c r="L1352" i="1"/>
  <c r="Q1352" i="1"/>
  <c r="Y1352" i="1"/>
  <c r="AE1352" i="1" s="1"/>
  <c r="AH1352" i="1" s="1"/>
  <c r="AB1352" i="1" s="1"/>
  <c r="AC1352" i="1" s="1"/>
  <c r="T1352" i="1"/>
  <c r="I1352" i="1"/>
  <c r="H1352" i="1"/>
  <c r="X1351" i="1"/>
  <c r="Z1351" i="1" s="1"/>
  <c r="P1352" i="1" l="1"/>
  <c r="W1353" i="1" s="1"/>
  <c r="AF1353" i="1" s="1"/>
  <c r="N1352" i="1"/>
  <c r="AG1353" i="1" l="1"/>
  <c r="AA1352" i="1"/>
  <c r="O1352" i="1"/>
  <c r="G1353" i="1" s="1"/>
  <c r="U1352" i="1"/>
  <c r="V1353" i="1" s="1"/>
  <c r="R1352" i="1"/>
  <c r="S1353" i="1" s="1"/>
  <c r="T1353" i="1" s="1"/>
  <c r="J1353" i="1"/>
  <c r="K1353" i="1"/>
  <c r="M1353" i="1" s="1"/>
  <c r="AD1353" i="1" l="1"/>
  <c r="Q1353" i="1"/>
  <c r="L1353" i="1"/>
  <c r="X1352" i="1"/>
  <c r="Z1352" i="1" s="1"/>
  <c r="H1353" i="1"/>
  <c r="I1353" i="1"/>
  <c r="Y1353" i="1"/>
  <c r="AE1353" i="1" s="1"/>
  <c r="AH1353" i="1" s="1"/>
  <c r="AB1353" i="1" s="1"/>
  <c r="AC1353" i="1" s="1"/>
  <c r="P1353" i="1" l="1"/>
  <c r="W1354" i="1" s="1"/>
  <c r="AF1354" i="1" s="1"/>
  <c r="N1353" i="1"/>
  <c r="AG1354" i="1" l="1"/>
  <c r="K1354" i="1"/>
  <c r="M1354" i="1" s="1"/>
  <c r="J1354" i="1"/>
  <c r="AA1353" i="1"/>
  <c r="O1353" i="1"/>
  <c r="G1354" i="1" s="1"/>
  <c r="U1353" i="1"/>
  <c r="V1354" i="1" s="1"/>
  <c r="R1353" i="1"/>
  <c r="S1354" i="1" s="1"/>
  <c r="AD1354" i="1" l="1"/>
  <c r="L1354" i="1"/>
  <c r="Q1354" i="1"/>
  <c r="T1354" i="1"/>
  <c r="Y1354" i="1"/>
  <c r="AE1354" i="1" s="1"/>
  <c r="AH1354" i="1" s="1"/>
  <c r="AB1354" i="1" s="1"/>
  <c r="AC1354" i="1" s="1"/>
  <c r="I1354" i="1"/>
  <c r="H1354" i="1"/>
  <c r="X1353" i="1"/>
  <c r="Z1353" i="1" s="1"/>
  <c r="P1354" i="1" l="1"/>
  <c r="W1355" i="1" s="1"/>
  <c r="AF1355" i="1" s="1"/>
  <c r="N1354" i="1"/>
  <c r="AG1355" i="1" l="1"/>
  <c r="O1354" i="1"/>
  <c r="G1355" i="1" s="1"/>
  <c r="AA1354" i="1"/>
  <c r="U1354" i="1"/>
  <c r="V1355" i="1" s="1"/>
  <c r="R1354" i="1"/>
  <c r="S1355" i="1" s="1"/>
  <c r="T1355" i="1" s="1"/>
  <c r="J1355" i="1"/>
  <c r="K1355" i="1"/>
  <c r="M1355" i="1" s="1"/>
  <c r="H1355" i="1" l="1"/>
  <c r="I1355" i="1"/>
  <c r="Y1355" i="1"/>
  <c r="AE1355" i="1" s="1"/>
  <c r="AH1355" i="1" s="1"/>
  <c r="AB1355" i="1" s="1"/>
  <c r="AC1355" i="1" s="1"/>
  <c r="X1354" i="1"/>
  <c r="Z1354" i="1" s="1"/>
  <c r="AD1355" i="1"/>
  <c r="L1355" i="1"/>
  <c r="Q1355" i="1"/>
  <c r="P1355" i="1" l="1"/>
  <c r="W1356" i="1" s="1"/>
  <c r="AF1356" i="1" s="1"/>
  <c r="N1355" i="1"/>
  <c r="AG1356" i="1" l="1"/>
  <c r="O1355" i="1"/>
  <c r="G1356" i="1" s="1"/>
  <c r="AA1355" i="1"/>
  <c r="U1355" i="1"/>
  <c r="V1356" i="1" s="1"/>
  <c r="R1355" i="1"/>
  <c r="S1356" i="1" s="1"/>
  <c r="K1356" i="1"/>
  <c r="M1356" i="1" s="1"/>
  <c r="J1356" i="1"/>
  <c r="T1356" i="1" l="1"/>
  <c r="Y1356" i="1"/>
  <c r="AE1356" i="1" s="1"/>
  <c r="AH1356" i="1" s="1"/>
  <c r="AB1356" i="1" s="1"/>
  <c r="AC1356" i="1" s="1"/>
  <c r="AD1356" i="1"/>
  <c r="L1356" i="1"/>
  <c r="Q1356" i="1"/>
  <c r="H1356" i="1"/>
  <c r="I1356" i="1"/>
  <c r="X1355" i="1"/>
  <c r="Z1355" i="1" s="1"/>
  <c r="P1356" i="1" l="1"/>
  <c r="W1357" i="1" s="1"/>
  <c r="AF1357" i="1" s="1"/>
  <c r="N1356" i="1"/>
  <c r="AG1357" i="1" l="1"/>
  <c r="AA1356" i="1"/>
  <c r="O1356" i="1"/>
  <c r="U1356" i="1"/>
  <c r="V1357" i="1" s="1"/>
  <c r="R1356" i="1"/>
  <c r="S1357" i="1" s="1"/>
  <c r="K1357" i="1"/>
  <c r="M1357" i="1" s="1"/>
  <c r="J1357" i="1"/>
  <c r="G1357" i="1"/>
  <c r="I1357" i="1" l="1"/>
  <c r="H1357" i="1"/>
  <c r="AD1357" i="1"/>
  <c r="L1357" i="1"/>
  <c r="Q1357" i="1"/>
  <c r="Y1357" i="1"/>
  <c r="AE1357" i="1" s="1"/>
  <c r="AH1357" i="1" s="1"/>
  <c r="AB1357" i="1" s="1"/>
  <c r="AC1357" i="1" s="1"/>
  <c r="T1357" i="1"/>
  <c r="X1356" i="1"/>
  <c r="Z1356" i="1" s="1"/>
  <c r="P1357" i="1" l="1"/>
  <c r="W1358" i="1" s="1"/>
  <c r="AF1358" i="1" s="1"/>
  <c r="N1357" i="1"/>
  <c r="AG1358" i="1" l="1"/>
  <c r="J1358" i="1"/>
  <c r="K1358" i="1"/>
  <c r="M1358" i="1" s="1"/>
  <c r="AA1357" i="1"/>
  <c r="O1357" i="1"/>
  <c r="G1358" i="1" s="1"/>
  <c r="U1357" i="1"/>
  <c r="V1358" i="1" s="1"/>
  <c r="R1357" i="1"/>
  <c r="S1358" i="1" s="1"/>
  <c r="H1358" i="1" l="1"/>
  <c r="I1358" i="1"/>
  <c r="AD1358" i="1"/>
  <c r="Q1358" i="1"/>
  <c r="L1358" i="1"/>
  <c r="X1357" i="1"/>
  <c r="Z1357" i="1" s="1"/>
  <c r="Y1358" i="1"/>
  <c r="AE1358" i="1" s="1"/>
  <c r="AH1358" i="1" s="1"/>
  <c r="AB1358" i="1" s="1"/>
  <c r="AC1358" i="1" s="1"/>
  <c r="T1358" i="1"/>
  <c r="P1358" i="1" l="1"/>
  <c r="W1359" i="1" s="1"/>
  <c r="AF1359" i="1" s="1"/>
  <c r="N1358" i="1"/>
  <c r="AG1359" i="1" l="1"/>
  <c r="AA1358" i="1"/>
  <c r="O1358" i="1"/>
  <c r="G1359" i="1" s="1"/>
  <c r="U1358" i="1"/>
  <c r="V1359" i="1" s="1"/>
  <c r="R1358" i="1"/>
  <c r="S1359" i="1" s="1"/>
  <c r="T1359" i="1" s="1"/>
  <c r="J1359" i="1"/>
  <c r="K1359" i="1"/>
  <c r="M1359" i="1" s="1"/>
  <c r="Y1359" i="1" l="1"/>
  <c r="AE1359" i="1" s="1"/>
  <c r="AH1359" i="1" s="1"/>
  <c r="AB1359" i="1" s="1"/>
  <c r="AC1359" i="1" s="1"/>
  <c r="I1359" i="1"/>
  <c r="H1359" i="1"/>
  <c r="AD1359" i="1"/>
  <c r="L1359" i="1"/>
  <c r="Q1359" i="1"/>
  <c r="X1358" i="1"/>
  <c r="Z1358" i="1" s="1"/>
  <c r="P1359" i="1" l="1"/>
  <c r="W1360" i="1" s="1"/>
  <c r="AF1360" i="1" s="1"/>
  <c r="N1359" i="1"/>
  <c r="AG1360" i="1" l="1"/>
  <c r="K1360" i="1"/>
  <c r="M1360" i="1" s="1"/>
  <c r="J1360" i="1"/>
  <c r="AA1359" i="1"/>
  <c r="O1359" i="1"/>
  <c r="G1360" i="1" s="1"/>
  <c r="U1359" i="1"/>
  <c r="V1360" i="1" s="1"/>
  <c r="R1359" i="1"/>
  <c r="S1360" i="1" s="1"/>
  <c r="X1359" i="1" l="1"/>
  <c r="Z1359" i="1" s="1"/>
  <c r="H1360" i="1"/>
  <c r="I1360" i="1"/>
  <c r="T1360" i="1"/>
  <c r="Y1360" i="1"/>
  <c r="AE1360" i="1" s="1"/>
  <c r="AH1360" i="1" s="1"/>
  <c r="AB1360" i="1" s="1"/>
  <c r="AC1360" i="1" s="1"/>
  <c r="AD1360" i="1"/>
  <c r="Q1360" i="1"/>
  <c r="L1360" i="1"/>
  <c r="P1360" i="1" l="1"/>
  <c r="W1361" i="1" s="1"/>
  <c r="AF1361" i="1" s="1"/>
  <c r="N1360" i="1"/>
  <c r="AG1361" i="1" l="1"/>
  <c r="O1360" i="1"/>
  <c r="G1361" i="1" s="1"/>
  <c r="AA1360" i="1"/>
  <c r="U1360" i="1"/>
  <c r="V1361" i="1" s="1"/>
  <c r="R1360" i="1"/>
  <c r="S1361" i="1" s="1"/>
  <c r="T1361" i="1" s="1"/>
  <c r="K1361" i="1"/>
  <c r="M1361" i="1" s="1"/>
  <c r="J1361" i="1"/>
  <c r="Y1361" i="1" l="1"/>
  <c r="AE1361" i="1" s="1"/>
  <c r="AH1361" i="1" s="1"/>
  <c r="AB1361" i="1" s="1"/>
  <c r="AC1361" i="1" s="1"/>
  <c r="X1360" i="1"/>
  <c r="Z1360" i="1" s="1"/>
  <c r="AD1361" i="1"/>
  <c r="L1361" i="1"/>
  <c r="Q1361" i="1"/>
  <c r="H1361" i="1"/>
  <c r="I1361" i="1"/>
  <c r="P1361" i="1" l="1"/>
  <c r="W1362" i="1" s="1"/>
  <c r="AF1362" i="1" s="1"/>
  <c r="N1361" i="1"/>
  <c r="AG1362" i="1" l="1"/>
  <c r="O1361" i="1"/>
  <c r="AA1361" i="1"/>
  <c r="U1361" i="1"/>
  <c r="V1362" i="1" s="1"/>
  <c r="R1361" i="1"/>
  <c r="S1362" i="1" s="1"/>
  <c r="J1362" i="1"/>
  <c r="K1362" i="1"/>
  <c r="M1362" i="1" s="1"/>
  <c r="G1362" i="1"/>
  <c r="I1362" i="1" l="1"/>
  <c r="H1362" i="1"/>
  <c r="AD1362" i="1"/>
  <c r="Q1362" i="1"/>
  <c r="L1362" i="1"/>
  <c r="X1361" i="1"/>
  <c r="Z1361" i="1" s="1"/>
  <c r="T1362" i="1"/>
  <c r="Y1362" i="1"/>
  <c r="AE1362" i="1" s="1"/>
  <c r="AH1362" i="1" s="1"/>
  <c r="AB1362" i="1" s="1"/>
  <c r="AC1362" i="1" s="1"/>
  <c r="P1362" i="1" l="1"/>
  <c r="W1363" i="1" s="1"/>
  <c r="AF1363" i="1" s="1"/>
  <c r="N1362" i="1"/>
  <c r="AG1363" i="1" l="1"/>
  <c r="AA1362" i="1"/>
  <c r="O1362" i="1"/>
  <c r="G1363" i="1" s="1"/>
  <c r="U1362" i="1"/>
  <c r="V1363" i="1" s="1"/>
  <c r="R1362" i="1"/>
  <c r="S1363" i="1" s="1"/>
  <c r="K1363" i="1"/>
  <c r="M1363" i="1" s="1"/>
  <c r="J1363" i="1"/>
  <c r="AD1363" i="1" l="1"/>
  <c r="L1363" i="1"/>
  <c r="Q1363" i="1"/>
  <c r="H1363" i="1"/>
  <c r="I1363" i="1"/>
  <c r="Y1363" i="1"/>
  <c r="AE1363" i="1" s="1"/>
  <c r="AH1363" i="1" s="1"/>
  <c r="AB1363" i="1" s="1"/>
  <c r="AC1363" i="1" s="1"/>
  <c r="T1363" i="1"/>
  <c r="X1362" i="1"/>
  <c r="Z1362" i="1" s="1"/>
  <c r="P1363" i="1" l="1"/>
  <c r="W1364" i="1" s="1"/>
  <c r="AF1364" i="1" s="1"/>
  <c r="N1363" i="1"/>
  <c r="AG1364" i="1" l="1"/>
  <c r="AA1363" i="1"/>
  <c r="O1363" i="1"/>
  <c r="G1364" i="1" s="1"/>
  <c r="U1363" i="1"/>
  <c r="V1364" i="1" s="1"/>
  <c r="R1363" i="1"/>
  <c r="S1364" i="1" s="1"/>
  <c r="T1364" i="1" s="1"/>
  <c r="J1364" i="1"/>
  <c r="K1364" i="1"/>
  <c r="M1364" i="1" s="1"/>
  <c r="Y1364" i="1" l="1"/>
  <c r="AE1364" i="1" s="1"/>
  <c r="AH1364" i="1" s="1"/>
  <c r="AB1364" i="1" s="1"/>
  <c r="AC1364" i="1" s="1"/>
  <c r="X1363" i="1"/>
  <c r="Z1363" i="1" s="1"/>
  <c r="AD1364" i="1"/>
  <c r="L1364" i="1"/>
  <c r="Q1364" i="1"/>
  <c r="I1364" i="1"/>
  <c r="H1364" i="1"/>
  <c r="P1364" i="1" l="1"/>
  <c r="W1365" i="1" s="1"/>
  <c r="AF1365" i="1" s="1"/>
  <c r="N1364" i="1"/>
  <c r="AG1365" i="1" l="1"/>
  <c r="J1365" i="1"/>
  <c r="K1365" i="1"/>
  <c r="M1365" i="1" s="1"/>
  <c r="O1364" i="1"/>
  <c r="G1365" i="1" s="1"/>
  <c r="AA1364" i="1"/>
  <c r="U1364" i="1"/>
  <c r="V1365" i="1" s="1"/>
  <c r="R1364" i="1"/>
  <c r="S1365" i="1" s="1"/>
  <c r="H1365" i="1" l="1"/>
  <c r="I1365" i="1"/>
  <c r="X1364" i="1"/>
  <c r="Z1364" i="1" s="1"/>
  <c r="AD1365" i="1"/>
  <c r="Q1365" i="1"/>
  <c r="L1365" i="1"/>
  <c r="Y1365" i="1"/>
  <c r="AE1365" i="1" s="1"/>
  <c r="AH1365" i="1" s="1"/>
  <c r="AB1365" i="1" s="1"/>
  <c r="AC1365" i="1" s="1"/>
  <c r="T1365" i="1"/>
  <c r="P1365" i="1" l="1"/>
  <c r="W1366" i="1" s="1"/>
  <c r="AF1366" i="1" s="1"/>
  <c r="N1365" i="1"/>
  <c r="AG1366" i="1" l="1"/>
  <c r="O1365" i="1"/>
  <c r="G1366" i="1" s="1"/>
  <c r="AA1365" i="1"/>
  <c r="U1365" i="1"/>
  <c r="V1366" i="1" s="1"/>
  <c r="R1365" i="1"/>
  <c r="S1366" i="1" s="1"/>
  <c r="T1366" i="1" s="1"/>
  <c r="K1366" i="1"/>
  <c r="M1366" i="1" s="1"/>
  <c r="J1366" i="1"/>
  <c r="Y1366" i="1" l="1"/>
  <c r="AE1366" i="1" s="1"/>
  <c r="AH1366" i="1" s="1"/>
  <c r="AB1366" i="1" s="1"/>
  <c r="AC1366" i="1" s="1"/>
  <c r="X1365" i="1"/>
  <c r="Z1365" i="1" s="1"/>
  <c r="H1366" i="1"/>
  <c r="I1366" i="1"/>
  <c r="AD1366" i="1"/>
  <c r="L1366" i="1"/>
  <c r="Q1366" i="1"/>
  <c r="P1366" i="1" l="1"/>
  <c r="W1367" i="1" s="1"/>
  <c r="AF1367" i="1" s="1"/>
  <c r="N1366" i="1"/>
  <c r="AG1367" i="1" l="1"/>
  <c r="O1366" i="1"/>
  <c r="G1367" i="1" s="1"/>
  <c r="AA1366" i="1"/>
  <c r="U1366" i="1"/>
  <c r="V1367" i="1" s="1"/>
  <c r="R1366" i="1"/>
  <c r="S1367" i="1" s="1"/>
  <c r="J1367" i="1"/>
  <c r="K1367" i="1"/>
  <c r="M1367" i="1" s="1"/>
  <c r="T1367" i="1" l="1"/>
  <c r="Y1367" i="1"/>
  <c r="AE1367" i="1" s="1"/>
  <c r="AH1367" i="1" s="1"/>
  <c r="AB1367" i="1" s="1"/>
  <c r="AC1367" i="1" s="1"/>
  <c r="I1367" i="1"/>
  <c r="H1367" i="1"/>
  <c r="AD1367" i="1"/>
  <c r="Q1367" i="1"/>
  <c r="L1367" i="1"/>
  <c r="X1366" i="1"/>
  <c r="Z1366" i="1" s="1"/>
  <c r="P1367" i="1" l="1"/>
  <c r="W1368" i="1" s="1"/>
  <c r="AF1368" i="1" s="1"/>
  <c r="N1367" i="1"/>
  <c r="AG1368" i="1" l="1"/>
  <c r="AA1367" i="1"/>
  <c r="O1367" i="1"/>
  <c r="G1368" i="1" s="1"/>
  <c r="U1367" i="1"/>
  <c r="V1368" i="1" s="1"/>
  <c r="R1367" i="1"/>
  <c r="S1368" i="1" s="1"/>
  <c r="K1368" i="1"/>
  <c r="M1368" i="1" s="1"/>
  <c r="J1368" i="1"/>
  <c r="H1368" i="1" l="1"/>
  <c r="I1368" i="1"/>
  <c r="T1368" i="1"/>
  <c r="Y1368" i="1"/>
  <c r="AE1368" i="1" s="1"/>
  <c r="AH1368" i="1" s="1"/>
  <c r="AB1368" i="1" s="1"/>
  <c r="AC1368" i="1" s="1"/>
  <c r="AD1368" i="1"/>
  <c r="L1368" i="1"/>
  <c r="Q1368" i="1"/>
  <c r="X1367" i="1"/>
  <c r="Z1367" i="1" s="1"/>
  <c r="P1368" i="1" l="1"/>
  <c r="W1369" i="1" s="1"/>
  <c r="AF1369" i="1" s="1"/>
  <c r="N1368" i="1"/>
  <c r="AG1369" i="1" l="1"/>
  <c r="O1368" i="1"/>
  <c r="G1369" i="1" s="1"/>
  <c r="AA1368" i="1"/>
  <c r="U1368" i="1"/>
  <c r="V1369" i="1" s="1"/>
  <c r="R1368" i="1"/>
  <c r="S1369" i="1" s="1"/>
  <c r="K1369" i="1"/>
  <c r="M1369" i="1" s="1"/>
  <c r="J1369" i="1"/>
  <c r="AD1369" i="1" l="1"/>
  <c r="L1369" i="1"/>
  <c r="Q1369" i="1"/>
  <c r="T1369" i="1"/>
  <c r="Y1369" i="1"/>
  <c r="AE1369" i="1" s="1"/>
  <c r="AH1369" i="1" s="1"/>
  <c r="AB1369" i="1" s="1"/>
  <c r="AC1369" i="1" s="1"/>
  <c r="I1369" i="1"/>
  <c r="H1369" i="1"/>
  <c r="X1368" i="1"/>
  <c r="Z1368" i="1" s="1"/>
  <c r="P1369" i="1" l="1"/>
  <c r="W1370" i="1" s="1"/>
  <c r="AF1370" i="1" s="1"/>
  <c r="N1369" i="1"/>
  <c r="AG1370" i="1" l="1"/>
  <c r="O1369" i="1"/>
  <c r="G1370" i="1" s="1"/>
  <c r="AA1369" i="1"/>
  <c r="U1369" i="1"/>
  <c r="V1370" i="1" s="1"/>
  <c r="R1369" i="1"/>
  <c r="S1370" i="1" s="1"/>
  <c r="K1370" i="1"/>
  <c r="M1370" i="1" s="1"/>
  <c r="J1370" i="1"/>
  <c r="H1370" i="1" l="1"/>
  <c r="I1370" i="1"/>
  <c r="Y1370" i="1"/>
  <c r="AE1370" i="1" s="1"/>
  <c r="AH1370" i="1" s="1"/>
  <c r="AB1370" i="1" s="1"/>
  <c r="AC1370" i="1" s="1"/>
  <c r="T1370" i="1"/>
  <c r="AD1370" i="1"/>
  <c r="Q1370" i="1"/>
  <c r="L1370" i="1"/>
  <c r="X1369" i="1"/>
  <c r="Z1369" i="1" s="1"/>
  <c r="P1370" i="1" l="1"/>
  <c r="W1371" i="1" s="1"/>
  <c r="AF1371" i="1" s="1"/>
  <c r="N1370" i="1"/>
  <c r="AG1371" i="1" l="1"/>
  <c r="AA1370" i="1"/>
  <c r="O1370" i="1"/>
  <c r="G1371" i="1" s="1"/>
  <c r="U1370" i="1"/>
  <c r="V1371" i="1" s="1"/>
  <c r="R1370" i="1"/>
  <c r="S1371" i="1" s="1"/>
  <c r="T1371" i="1" s="1"/>
  <c r="K1371" i="1"/>
  <c r="M1371" i="1" s="1"/>
  <c r="J1371" i="1"/>
  <c r="X1370" i="1" l="1"/>
  <c r="Z1370" i="1" s="1"/>
  <c r="AD1371" i="1"/>
  <c r="Q1371" i="1"/>
  <c r="L1371" i="1"/>
  <c r="H1371" i="1"/>
  <c r="I1371" i="1"/>
  <c r="Y1371" i="1"/>
  <c r="AE1371" i="1" s="1"/>
  <c r="AH1371" i="1" s="1"/>
  <c r="AB1371" i="1" s="1"/>
  <c r="AC1371" i="1" s="1"/>
  <c r="P1371" i="1" l="1"/>
  <c r="W1372" i="1" s="1"/>
  <c r="AF1372" i="1" s="1"/>
  <c r="N1371" i="1"/>
  <c r="AG1372" i="1" l="1"/>
  <c r="O1371" i="1"/>
  <c r="G1372" i="1" s="1"/>
  <c r="AA1371" i="1"/>
  <c r="U1371" i="1"/>
  <c r="V1372" i="1" s="1"/>
  <c r="R1371" i="1"/>
  <c r="S1372" i="1" s="1"/>
  <c r="T1372" i="1" s="1"/>
  <c r="K1372" i="1"/>
  <c r="M1372" i="1" s="1"/>
  <c r="J1372" i="1"/>
  <c r="H1372" i="1" l="1"/>
  <c r="I1372" i="1"/>
  <c r="X1371" i="1"/>
  <c r="Z1371" i="1" s="1"/>
  <c r="AD1372" i="1"/>
  <c r="L1372" i="1"/>
  <c r="Q1372" i="1"/>
  <c r="Y1372" i="1"/>
  <c r="AE1372" i="1" s="1"/>
  <c r="AH1372" i="1" s="1"/>
  <c r="AB1372" i="1" s="1"/>
  <c r="AC1372" i="1" s="1"/>
  <c r="P1372" i="1" l="1"/>
  <c r="W1373" i="1" s="1"/>
  <c r="AF1373" i="1" s="1"/>
  <c r="N1372" i="1"/>
  <c r="AG1373" i="1" l="1"/>
  <c r="J1373" i="1"/>
  <c r="K1373" i="1"/>
  <c r="M1373" i="1" s="1"/>
  <c r="O1372" i="1"/>
  <c r="G1373" i="1" s="1"/>
  <c r="AA1372" i="1"/>
  <c r="U1372" i="1"/>
  <c r="V1373" i="1" s="1"/>
  <c r="R1372" i="1"/>
  <c r="S1373" i="1" s="1"/>
  <c r="X1372" i="1" l="1"/>
  <c r="Z1372" i="1" s="1"/>
  <c r="H1373" i="1"/>
  <c r="I1373" i="1"/>
  <c r="T1373" i="1"/>
  <c r="Y1373" i="1"/>
  <c r="AE1373" i="1" s="1"/>
  <c r="AH1373" i="1" s="1"/>
  <c r="AB1373" i="1" s="1"/>
  <c r="AC1373" i="1" s="1"/>
  <c r="AD1373" i="1"/>
  <c r="Q1373" i="1"/>
  <c r="L1373" i="1"/>
  <c r="P1373" i="1" l="1"/>
  <c r="W1374" i="1" s="1"/>
  <c r="AF1374" i="1" s="1"/>
  <c r="N1373" i="1"/>
  <c r="AG1374" i="1" l="1"/>
  <c r="AA1373" i="1"/>
  <c r="O1373" i="1"/>
  <c r="U1373" i="1"/>
  <c r="V1374" i="1" s="1"/>
  <c r="R1373" i="1"/>
  <c r="S1374" i="1" s="1"/>
  <c r="J1374" i="1"/>
  <c r="K1374" i="1"/>
  <c r="M1374" i="1" s="1"/>
  <c r="G1374" i="1"/>
  <c r="Q1374" i="1" l="1"/>
  <c r="L1374" i="1"/>
  <c r="AD1374" i="1"/>
  <c r="X1373" i="1"/>
  <c r="Z1373" i="1" s="1"/>
  <c r="H1374" i="1"/>
  <c r="I1374" i="1"/>
  <c r="T1374" i="1"/>
  <c r="Y1374" i="1"/>
  <c r="AE1374" i="1" s="1"/>
  <c r="AH1374" i="1" s="1"/>
  <c r="AB1374" i="1" s="1"/>
  <c r="AC1374" i="1" s="1"/>
  <c r="P1374" i="1" l="1"/>
  <c r="W1375" i="1" s="1"/>
  <c r="AF1375" i="1" s="1"/>
  <c r="N1374" i="1"/>
  <c r="AG1375" i="1" l="1"/>
  <c r="J1375" i="1"/>
  <c r="K1375" i="1"/>
  <c r="M1375" i="1" s="1"/>
  <c r="AA1374" i="1"/>
  <c r="O1374" i="1"/>
  <c r="G1375" i="1" s="1"/>
  <c r="U1374" i="1"/>
  <c r="V1375" i="1" s="1"/>
  <c r="R1374" i="1"/>
  <c r="S1375" i="1" s="1"/>
  <c r="I1375" i="1" l="1"/>
  <c r="H1375" i="1"/>
  <c r="X1374" i="1"/>
  <c r="Z1374" i="1" s="1"/>
  <c r="AD1375" i="1"/>
  <c r="L1375" i="1"/>
  <c r="Q1375" i="1"/>
  <c r="Y1375" i="1"/>
  <c r="AE1375" i="1" s="1"/>
  <c r="AH1375" i="1" s="1"/>
  <c r="AB1375" i="1" s="1"/>
  <c r="AC1375" i="1" s="1"/>
  <c r="T1375" i="1"/>
  <c r="P1375" i="1" l="1"/>
  <c r="W1376" i="1" s="1"/>
  <c r="AF1376" i="1" s="1"/>
  <c r="N1375" i="1"/>
  <c r="AG1376" i="1" l="1"/>
  <c r="AA1375" i="1"/>
  <c r="O1375" i="1"/>
  <c r="G1376" i="1" s="1"/>
  <c r="U1375" i="1"/>
  <c r="V1376" i="1" s="1"/>
  <c r="R1375" i="1"/>
  <c r="S1376" i="1" s="1"/>
  <c r="T1376" i="1" s="1"/>
  <c r="K1376" i="1"/>
  <c r="M1376" i="1" s="1"/>
  <c r="J1376" i="1"/>
  <c r="Y1376" i="1" l="1"/>
  <c r="AE1376" i="1" s="1"/>
  <c r="AH1376" i="1" s="1"/>
  <c r="AB1376" i="1" s="1"/>
  <c r="AC1376" i="1" s="1"/>
  <c r="X1375" i="1"/>
  <c r="Z1375" i="1" s="1"/>
  <c r="AD1376" i="1"/>
  <c r="L1376" i="1"/>
  <c r="Q1376" i="1"/>
  <c r="H1376" i="1"/>
  <c r="I1376" i="1"/>
  <c r="P1376" i="1" l="1"/>
  <c r="W1377" i="1" s="1"/>
  <c r="AF1377" i="1" s="1"/>
  <c r="N1376" i="1"/>
  <c r="AG1377" i="1" l="1"/>
  <c r="J1377" i="1"/>
  <c r="K1377" i="1"/>
  <c r="M1377" i="1" s="1"/>
  <c r="AA1376" i="1"/>
  <c r="O1376" i="1"/>
  <c r="G1377" i="1" s="1"/>
  <c r="U1376" i="1"/>
  <c r="V1377" i="1" s="1"/>
  <c r="R1376" i="1"/>
  <c r="S1377" i="1" s="1"/>
  <c r="T1377" i="1" s="1"/>
  <c r="Y1377" i="1" l="1"/>
  <c r="AE1377" i="1" s="1"/>
  <c r="AH1377" i="1" s="1"/>
  <c r="AB1377" i="1" s="1"/>
  <c r="AC1377" i="1" s="1"/>
  <c r="X1376" i="1"/>
  <c r="Z1376" i="1" s="1"/>
  <c r="I1377" i="1"/>
  <c r="H1377" i="1"/>
  <c r="AD1377" i="1"/>
  <c r="Q1377" i="1"/>
  <c r="L1377" i="1"/>
  <c r="P1377" i="1" l="1"/>
  <c r="W1378" i="1" s="1"/>
  <c r="AF1378" i="1" s="1"/>
  <c r="N1377" i="1"/>
  <c r="AG1378" i="1" l="1"/>
  <c r="AA1377" i="1"/>
  <c r="O1377" i="1"/>
  <c r="G1378" i="1" s="1"/>
  <c r="U1377" i="1"/>
  <c r="V1378" i="1" s="1"/>
  <c r="R1377" i="1"/>
  <c r="S1378" i="1" s="1"/>
  <c r="J1378" i="1"/>
  <c r="K1378" i="1"/>
  <c r="M1378" i="1" s="1"/>
  <c r="I1378" i="1" l="1"/>
  <c r="H1378" i="1"/>
  <c r="AD1378" i="1"/>
  <c r="Q1378" i="1"/>
  <c r="L1378" i="1"/>
  <c r="X1377" i="1"/>
  <c r="Z1377" i="1" s="1"/>
  <c r="T1378" i="1"/>
  <c r="Y1378" i="1"/>
  <c r="AE1378" i="1" s="1"/>
  <c r="AH1378" i="1" s="1"/>
  <c r="AB1378" i="1" s="1"/>
  <c r="AC1378" i="1" s="1"/>
  <c r="P1378" i="1" l="1"/>
  <c r="W1379" i="1" s="1"/>
  <c r="AF1379" i="1" s="1"/>
  <c r="N1378" i="1"/>
  <c r="AG1379" i="1" l="1"/>
  <c r="O1378" i="1"/>
  <c r="AA1378" i="1"/>
  <c r="U1378" i="1"/>
  <c r="V1379" i="1" s="1"/>
  <c r="R1378" i="1"/>
  <c r="S1379" i="1" s="1"/>
  <c r="T1379" i="1" s="1"/>
  <c r="J1379" i="1"/>
  <c r="K1379" i="1"/>
  <c r="M1379" i="1" s="1"/>
  <c r="G1379" i="1"/>
  <c r="Y1379" i="1" l="1"/>
  <c r="AE1379" i="1" s="1"/>
  <c r="AH1379" i="1" s="1"/>
  <c r="AB1379" i="1" s="1"/>
  <c r="AC1379" i="1" s="1"/>
  <c r="H1379" i="1"/>
  <c r="I1379" i="1"/>
  <c r="AD1379" i="1"/>
  <c r="Q1379" i="1"/>
  <c r="L1379" i="1"/>
  <c r="X1378" i="1"/>
  <c r="Z1378" i="1" s="1"/>
  <c r="P1379" i="1" l="1"/>
  <c r="W1380" i="1" s="1"/>
  <c r="AF1380" i="1" s="1"/>
  <c r="N1379" i="1"/>
  <c r="AG1380" i="1" l="1"/>
  <c r="AA1379" i="1"/>
  <c r="O1379" i="1"/>
  <c r="U1379" i="1"/>
  <c r="V1380" i="1" s="1"/>
  <c r="R1379" i="1"/>
  <c r="S1380" i="1" s="1"/>
  <c r="T1380" i="1" s="1"/>
  <c r="J1380" i="1"/>
  <c r="K1380" i="1"/>
  <c r="M1380" i="1" s="1"/>
  <c r="G1380" i="1"/>
  <c r="Y1380" i="1" l="1"/>
  <c r="AE1380" i="1" s="1"/>
  <c r="AH1380" i="1" s="1"/>
  <c r="AB1380" i="1" s="1"/>
  <c r="AC1380" i="1" s="1"/>
  <c r="AD1380" i="1"/>
  <c r="L1380" i="1"/>
  <c r="Q1380" i="1"/>
  <c r="X1379" i="1"/>
  <c r="Z1379" i="1" s="1"/>
  <c r="I1380" i="1"/>
  <c r="H1380" i="1"/>
  <c r="P1380" i="1" l="1"/>
  <c r="W1381" i="1" s="1"/>
  <c r="AF1381" i="1" s="1"/>
  <c r="N1380" i="1"/>
  <c r="AG1381" i="1" l="1"/>
  <c r="AA1380" i="1"/>
  <c r="O1380" i="1"/>
  <c r="G1381" i="1" s="1"/>
  <c r="U1380" i="1"/>
  <c r="V1381" i="1" s="1"/>
  <c r="R1380" i="1"/>
  <c r="S1381" i="1" s="1"/>
  <c r="K1381" i="1"/>
  <c r="M1381" i="1" s="1"/>
  <c r="J1381" i="1"/>
  <c r="I1381" i="1" l="1"/>
  <c r="H1381" i="1"/>
  <c r="X1380" i="1"/>
  <c r="Z1380" i="1" s="1"/>
  <c r="AD1381" i="1"/>
  <c r="L1381" i="1"/>
  <c r="Q1381" i="1"/>
  <c r="T1381" i="1"/>
  <c r="Y1381" i="1"/>
  <c r="AE1381" i="1" s="1"/>
  <c r="AH1381" i="1" s="1"/>
  <c r="AB1381" i="1" s="1"/>
  <c r="P1381" i="1" l="1"/>
  <c r="W1382" i="1" s="1"/>
  <c r="AF1382" i="1" s="1"/>
  <c r="N1381" i="1"/>
  <c r="R1381" i="1" s="1"/>
  <c r="S1382" i="1" s="1"/>
  <c r="AC1381" i="1"/>
  <c r="U1381" i="1" l="1"/>
  <c r="V1382" i="1" s="1"/>
  <c r="Y1382" i="1" s="1"/>
  <c r="J1382" i="1"/>
  <c r="K1382" i="1"/>
  <c r="M1382" i="1" s="1"/>
  <c r="L1382" i="1" s="1"/>
  <c r="O1381" i="1"/>
  <c r="G1382" i="1" s="1"/>
  <c r="AA1381" i="1"/>
  <c r="AG1382" i="1"/>
  <c r="T1382" i="1"/>
  <c r="X1381" i="1" l="1"/>
  <c r="Z1381" i="1" s="1"/>
  <c r="Q1382" i="1"/>
  <c r="P1382" i="1" s="1"/>
  <c r="W1383" i="1" s="1"/>
  <c r="AF1383" i="1" s="1"/>
  <c r="AE1382" i="1"/>
  <c r="AH1382" i="1" s="1"/>
  <c r="AB1382" i="1" s="1"/>
  <c r="AC1382" i="1" s="1"/>
  <c r="AD1382" i="1"/>
  <c r="N1382" i="1"/>
  <c r="H1382" i="1"/>
  <c r="I1382" i="1"/>
  <c r="U1382" i="1" l="1"/>
  <c r="V1383" i="1" s="1"/>
  <c r="R1382" i="1"/>
  <c r="S1383" i="1" s="1"/>
  <c r="AG1383" i="1"/>
  <c r="O1382" i="1"/>
  <c r="G1383" i="1" s="1"/>
  <c r="AA1382" i="1"/>
  <c r="K1383" i="1"/>
  <c r="M1383" i="1" s="1"/>
  <c r="J1383" i="1"/>
  <c r="Y1383" i="1" l="1"/>
  <c r="AE1383" i="1" s="1"/>
  <c r="AH1383" i="1" s="1"/>
  <c r="AB1383" i="1" s="1"/>
  <c r="T1383" i="1"/>
  <c r="X1382" i="1"/>
  <c r="Z1382" i="1" s="1"/>
  <c r="H1383" i="1"/>
  <c r="I1383" i="1"/>
  <c r="Q1383" i="1"/>
  <c r="AD1383" i="1"/>
  <c r="L1383" i="1"/>
  <c r="AC1383" i="1" l="1"/>
  <c r="P1383" i="1"/>
  <c r="W1384" i="1" s="1"/>
  <c r="AF1384" i="1" s="1"/>
  <c r="N1383" i="1"/>
  <c r="U1383" i="1" s="1"/>
  <c r="V1384" i="1" s="1"/>
  <c r="R1383" i="1" l="1"/>
  <c r="S1384" i="1" s="1"/>
  <c r="T1384" i="1" s="1"/>
  <c r="K1384" i="1"/>
  <c r="M1384" i="1" s="1"/>
  <c r="Q1384" i="1" s="1"/>
  <c r="AG1384" i="1"/>
  <c r="O1383" i="1"/>
  <c r="G1384" i="1" s="1"/>
  <c r="AA1383" i="1"/>
  <c r="J1384" i="1"/>
  <c r="X1383" i="1" l="1"/>
  <c r="Z1383" i="1" s="1"/>
  <c r="Y1384" i="1"/>
  <c r="AE1384" i="1" s="1"/>
  <c r="AH1384" i="1" s="1"/>
  <c r="AB1384" i="1" s="1"/>
  <c r="AC1384" i="1" s="1"/>
  <c r="L1384" i="1"/>
  <c r="AD1384" i="1"/>
  <c r="H1384" i="1"/>
  <c r="I1384" i="1"/>
  <c r="P1384" i="1"/>
  <c r="W1385" i="1" s="1"/>
  <c r="AF1385" i="1" s="1"/>
  <c r="N1384" i="1"/>
  <c r="J1385" i="1" l="1"/>
  <c r="K1385" i="1"/>
  <c r="M1385" i="1" s="1"/>
  <c r="L1385" i="1" s="1"/>
  <c r="U1384" i="1"/>
  <c r="V1385" i="1" s="1"/>
  <c r="R1384" i="1"/>
  <c r="S1385" i="1" s="1"/>
  <c r="T1385" i="1" s="1"/>
  <c r="AA1384" i="1"/>
  <c r="O1384" i="1"/>
  <c r="G1385" i="1" s="1"/>
  <c r="AG1385" i="1"/>
  <c r="AD1385" i="1" l="1"/>
  <c r="Y1385" i="1"/>
  <c r="AE1385" i="1" s="1"/>
  <c r="AH1385" i="1" s="1"/>
  <c r="AB1385" i="1" s="1"/>
  <c r="AC1385" i="1" s="1"/>
  <c r="Q1385" i="1"/>
  <c r="P1385" i="1" s="1"/>
  <c r="W1386" i="1" s="1"/>
  <c r="X1384" i="1"/>
  <c r="Z1384" i="1" s="1"/>
  <c r="N1385" i="1"/>
  <c r="O1385" i="1" s="1"/>
  <c r="I1385" i="1"/>
  <c r="H1385" i="1"/>
  <c r="AF1386" i="1" l="1"/>
  <c r="AG1386" i="1" s="1"/>
  <c r="J1386" i="1"/>
  <c r="K1386" i="1"/>
  <c r="R1385" i="1"/>
  <c r="S1386" i="1" s="1"/>
  <c r="T1386" i="1" s="1"/>
  <c r="U1385" i="1"/>
  <c r="V1386" i="1" s="1"/>
  <c r="AA1385" i="1"/>
  <c r="G1386" i="1"/>
  <c r="M1386" i="1" l="1"/>
  <c r="X1385" i="1"/>
  <c r="Z1385" i="1" s="1"/>
  <c r="Y1386" i="1"/>
  <c r="AE1386" i="1" s="1"/>
  <c r="AH1386" i="1" s="1"/>
  <c r="I1386" i="1"/>
  <c r="H1386" i="1"/>
  <c r="Q1386" i="1" l="1"/>
  <c r="L1386" i="1"/>
  <c r="AD1386" i="1"/>
  <c r="AB1386" i="1"/>
  <c r="AC1386" i="1" s="1"/>
  <c r="P1386" i="1" l="1"/>
  <c r="W1387" i="1" s="1"/>
  <c r="N1386" i="1"/>
  <c r="U1386" i="1"/>
  <c r="V1387" i="1" s="1"/>
  <c r="R1386" i="1"/>
  <c r="S1387" i="1" s="1"/>
  <c r="T1387" i="1" s="1"/>
  <c r="AF1387" i="1"/>
  <c r="AG1387" i="1" s="1"/>
  <c r="K1387" i="1"/>
  <c r="J1387" i="1"/>
  <c r="AA1386" i="1" l="1"/>
  <c r="O1386" i="1"/>
  <c r="G1387" i="1" s="1"/>
  <c r="X1386" i="1"/>
  <c r="Z1386" i="1" s="1"/>
  <c r="Y1387" i="1"/>
  <c r="AE1387" i="1" s="1"/>
  <c r="AH1387" i="1" s="1"/>
  <c r="M1387" i="1"/>
  <c r="I1387" i="1" l="1"/>
  <c r="H1387" i="1"/>
  <c r="AB1387" i="1"/>
  <c r="AD1387" i="1"/>
  <c r="Q1387" i="1"/>
  <c r="L1387" i="1"/>
  <c r="P1387" i="1" l="1"/>
  <c r="W1388" i="1" s="1"/>
  <c r="N1387" i="1"/>
  <c r="AC1387" i="1"/>
  <c r="U1387" i="1"/>
  <c r="R1387" i="1"/>
  <c r="S1388" i="1" s="1"/>
  <c r="AF1388" i="1"/>
  <c r="AG1388" i="1" s="1"/>
  <c r="K1388" i="1"/>
  <c r="J1388" i="1"/>
  <c r="AA1387" i="1" l="1"/>
  <c r="O1387" i="1"/>
  <c r="G1388" i="1" s="1"/>
  <c r="M1388" i="1"/>
  <c r="Q1388" i="1" s="1"/>
  <c r="T1388" i="1"/>
  <c r="V1388" i="1"/>
  <c r="Y1388" i="1" s="1"/>
  <c r="AE1388" i="1" s="1"/>
  <c r="AH1388" i="1" s="1"/>
  <c r="X1387" i="1"/>
  <c r="Z1387" i="1" s="1"/>
  <c r="H1388" i="1" l="1"/>
  <c r="I1388" i="1"/>
  <c r="P1388" i="1"/>
  <c r="N1388" i="1"/>
  <c r="AD1388" i="1"/>
  <c r="AB1388" i="1"/>
  <c r="U1388" i="1" s="1"/>
  <c r="L1388" i="1"/>
  <c r="W1389" i="1"/>
  <c r="J1389" i="1" s="1"/>
  <c r="AA1388" i="1" l="1"/>
  <c r="O1388" i="1"/>
  <c r="G1389" i="1" s="1"/>
  <c r="AF1389" i="1"/>
  <c r="AG1389" i="1" s="1"/>
  <c r="R1388" i="1"/>
  <c r="S1389" i="1" s="1"/>
  <c r="T1389" i="1" s="1"/>
  <c r="K1389" i="1"/>
  <c r="M1389" i="1" s="1"/>
  <c r="AD1389" i="1" s="1"/>
  <c r="V1389" i="1"/>
  <c r="AC1388" i="1"/>
  <c r="I1389" i="1" l="1"/>
  <c r="H1389" i="1"/>
  <c r="Q1389" i="1"/>
  <c r="L1389" i="1"/>
  <c r="X1388" i="1"/>
  <c r="Z1388" i="1" s="1"/>
  <c r="Y1389" i="1"/>
  <c r="AE1389" i="1" s="1"/>
  <c r="AH1389" i="1" s="1"/>
  <c r="AB1389" i="1" s="1"/>
  <c r="P1389" i="1" l="1"/>
  <c r="W1390" i="1" s="1"/>
  <c r="N1389" i="1"/>
  <c r="R1389" i="1" s="1"/>
  <c r="S1390" i="1" s="1"/>
  <c r="T1390" i="1" s="1"/>
  <c r="J1390" i="1"/>
  <c r="AC1389" i="1"/>
  <c r="U1389" i="1" l="1"/>
  <c r="V1390" i="1" s="1"/>
  <c r="Y1390" i="1" s="1"/>
  <c r="AA1389" i="1"/>
  <c r="O1389" i="1"/>
  <c r="G1390" i="1" s="1"/>
  <c r="K1390" i="1"/>
  <c r="AF1390" i="1"/>
  <c r="AG1390" i="1" s="1"/>
  <c r="AE1390" i="1" s="1"/>
  <c r="AH1390" i="1" s="1"/>
  <c r="X1389" i="1"/>
  <c r="Z1389" i="1" s="1"/>
  <c r="I1390" i="1" l="1"/>
  <c r="H1390" i="1"/>
  <c r="M1390" i="1"/>
  <c r="Q1390" i="1" l="1"/>
  <c r="L1390" i="1"/>
  <c r="AD1390" i="1"/>
  <c r="AB1390" i="1"/>
  <c r="AC1390" i="1" l="1"/>
  <c r="P1390" i="1"/>
  <c r="W1391" i="1" s="1"/>
  <c r="N1390" i="1"/>
  <c r="U1390" i="1" s="1"/>
  <c r="V1391" i="1" s="1"/>
  <c r="R1390" i="1" l="1"/>
  <c r="S1391" i="1" s="1"/>
  <c r="T1391" i="1" s="1"/>
  <c r="AA1390" i="1"/>
  <c r="O1390" i="1"/>
  <c r="G1391" i="1" s="1"/>
  <c r="X1390" i="1"/>
  <c r="Z1390" i="1" s="1"/>
  <c r="K1391" i="1"/>
  <c r="AF1391" i="1"/>
  <c r="J1391" i="1"/>
  <c r="Y1391" i="1" l="1"/>
  <c r="I1391" i="1"/>
  <c r="H1391" i="1"/>
  <c r="M1391" i="1"/>
  <c r="AG1391" i="1"/>
  <c r="AE1391" i="1" s="1"/>
  <c r="AH1391" i="1" s="1"/>
  <c r="AD1391" i="1" l="1"/>
  <c r="L1391" i="1"/>
  <c r="Q1391" i="1"/>
  <c r="AB1391" i="1"/>
  <c r="AC1391" i="1" l="1"/>
  <c r="P1391" i="1"/>
  <c r="W1392" i="1" s="1"/>
  <c r="N1391" i="1"/>
  <c r="R1391" i="1" s="1"/>
  <c r="S1392" i="1" s="1"/>
  <c r="T1392" i="1" s="1"/>
  <c r="U1391" i="1" l="1"/>
  <c r="V1392" i="1" s="1"/>
  <c r="Y1392" i="1" s="1"/>
  <c r="J1392" i="1"/>
  <c r="K1392" i="1"/>
  <c r="AF1392" i="1"/>
  <c r="O1391" i="1"/>
  <c r="G1392" i="1" s="1"/>
  <c r="AA1391" i="1"/>
  <c r="X1391" i="1"/>
  <c r="Z1391" i="1" s="1"/>
  <c r="H1392" i="1" l="1"/>
  <c r="I1392" i="1"/>
  <c r="M1392" i="1"/>
  <c r="AG1392" i="1"/>
  <c r="AE1392" i="1" s="1"/>
  <c r="AH1392" i="1" s="1"/>
  <c r="AB1392" i="1" s="1"/>
  <c r="AC1392" i="1" s="1"/>
  <c r="AD1392" i="1" l="1"/>
  <c r="Q1392" i="1"/>
  <c r="L1392" i="1"/>
  <c r="P1392" i="1" l="1"/>
  <c r="W1393" i="1" s="1"/>
  <c r="N1392" i="1"/>
  <c r="R1392" i="1" l="1"/>
  <c r="S1393" i="1" s="1"/>
  <c r="T1393" i="1" s="1"/>
  <c r="U1392" i="1"/>
  <c r="V1393" i="1" s="1"/>
  <c r="O1392" i="1"/>
  <c r="G1393" i="1" s="1"/>
  <c r="AA1392" i="1"/>
  <c r="X1392" i="1"/>
  <c r="Z1392" i="1" s="1"/>
  <c r="J1393" i="1"/>
  <c r="K1393" i="1"/>
  <c r="AF1393" i="1"/>
  <c r="Y1393" i="1" l="1"/>
  <c r="AG1393" i="1"/>
  <c r="AE1393" i="1" s="1"/>
  <c r="AH1393" i="1" s="1"/>
  <c r="M1393" i="1"/>
  <c r="H1393" i="1"/>
  <c r="I1393" i="1"/>
  <c r="L1393" i="1" l="1"/>
  <c r="Q1393" i="1"/>
  <c r="AD1393" i="1"/>
  <c r="AB1393" i="1"/>
  <c r="AC1393" i="1" s="1"/>
  <c r="P1393" i="1" l="1"/>
  <c r="W1394" i="1" s="1"/>
  <c r="N1393" i="1"/>
  <c r="R1393" i="1" l="1"/>
  <c r="S1394" i="1" s="1"/>
  <c r="U1393" i="1"/>
  <c r="V1394" i="1" s="1"/>
  <c r="O1393" i="1"/>
  <c r="G1394" i="1" s="1"/>
  <c r="AA1393" i="1"/>
  <c r="J1394" i="1"/>
  <c r="K1394" i="1"/>
  <c r="AF1394" i="1"/>
  <c r="X1393" i="1" l="1"/>
  <c r="Z1393" i="1" s="1"/>
  <c r="T1394" i="1"/>
  <c r="Y1394" i="1"/>
  <c r="AG1394" i="1"/>
  <c r="AE1394" i="1" s="1"/>
  <c r="AH1394" i="1" s="1"/>
  <c r="M1394" i="1"/>
  <c r="H1394" i="1"/>
  <c r="I1394" i="1"/>
  <c r="AD1394" i="1" l="1"/>
  <c r="Q1394" i="1"/>
  <c r="L1394" i="1"/>
  <c r="AB1394" i="1"/>
  <c r="AC1394" i="1" s="1"/>
  <c r="P1394" i="1" l="1"/>
  <c r="W1395" i="1" s="1"/>
  <c r="N1394" i="1"/>
  <c r="R1394" i="1" l="1"/>
  <c r="S1395" i="1" s="1"/>
  <c r="T1395" i="1" s="1"/>
  <c r="U1394" i="1"/>
  <c r="V1395" i="1" s="1"/>
  <c r="Y1395" i="1" s="1"/>
  <c r="O1394" i="1"/>
  <c r="G1395" i="1" s="1"/>
  <c r="AA1394" i="1"/>
  <c r="X1394" i="1"/>
  <c r="Z1394" i="1" s="1"/>
  <c r="J1395" i="1"/>
  <c r="K1395" i="1"/>
  <c r="AF1395" i="1"/>
  <c r="AG1395" i="1" l="1"/>
  <c r="AE1395" i="1" s="1"/>
  <c r="AH1395" i="1" s="1"/>
  <c r="M1395" i="1"/>
  <c r="I1395" i="1"/>
  <c r="H1395" i="1"/>
  <c r="Q1395" i="1" l="1"/>
  <c r="L1395" i="1"/>
  <c r="AD1395" i="1"/>
  <c r="AB1395" i="1"/>
  <c r="AC1395" i="1" s="1"/>
  <c r="P1395" i="1" l="1"/>
  <c r="W1396" i="1" s="1"/>
  <c r="N1395" i="1"/>
  <c r="R1395" i="1" l="1"/>
  <c r="S1396" i="1" s="1"/>
  <c r="T1396" i="1" s="1"/>
  <c r="U1395" i="1"/>
  <c r="V1396" i="1" s="1"/>
  <c r="Y1396" i="1" s="1"/>
  <c r="O1395" i="1"/>
  <c r="AA1395" i="1"/>
  <c r="X1395" i="1"/>
  <c r="Z1395" i="1" s="1"/>
  <c r="G1396" i="1"/>
  <c r="K1396" i="1"/>
  <c r="J1396" i="1"/>
  <c r="AF1396" i="1"/>
  <c r="H1396" i="1" l="1"/>
  <c r="I1396" i="1"/>
  <c r="AG1396" i="1"/>
  <c r="AE1396" i="1" s="1"/>
  <c r="AH1396" i="1" s="1"/>
  <c r="M1396" i="1"/>
  <c r="L1396" i="1" l="1"/>
  <c r="AD1396" i="1"/>
  <c r="Q1396" i="1"/>
  <c r="AB1396" i="1"/>
  <c r="AC1396" i="1" s="1"/>
  <c r="P1396" i="1" l="1"/>
  <c r="W1397" i="1" s="1"/>
  <c r="N1396" i="1"/>
  <c r="R1396" i="1" l="1"/>
  <c r="S1397" i="1" s="1"/>
  <c r="U1396" i="1"/>
  <c r="V1397" i="1" s="1"/>
  <c r="O1396" i="1"/>
  <c r="G1397" i="1" s="1"/>
  <c r="AA1396" i="1"/>
  <c r="X1396" i="1"/>
  <c r="Z1396" i="1" s="1"/>
  <c r="J1397" i="1"/>
  <c r="K1397" i="1"/>
  <c r="AF1397" i="1"/>
  <c r="AG1397" i="1" s="1"/>
  <c r="T1397" i="1" l="1"/>
  <c r="Y1397" i="1"/>
  <c r="AE1397" i="1" s="1"/>
  <c r="AH1397" i="1" s="1"/>
  <c r="H1397" i="1"/>
  <c r="I1397" i="1"/>
  <c r="M1397" i="1"/>
  <c r="AD1397" i="1" l="1"/>
  <c r="L1397" i="1"/>
  <c r="Q1397" i="1"/>
  <c r="AB1397" i="1"/>
  <c r="AC1397" i="1" s="1"/>
  <c r="P1397" i="1" l="1"/>
  <c r="W1398" i="1" s="1"/>
  <c r="N1397" i="1"/>
  <c r="R1397" i="1" l="1"/>
  <c r="S1398" i="1" s="1"/>
  <c r="T1398" i="1" s="1"/>
  <c r="U1397" i="1"/>
  <c r="V1398" i="1" s="1"/>
  <c r="Y1398" i="1" s="1"/>
  <c r="O1397" i="1"/>
  <c r="G1398" i="1" s="1"/>
  <c r="AA1397" i="1"/>
  <c r="X1397" i="1"/>
  <c r="Z1397" i="1" s="1"/>
  <c r="AF1398" i="1"/>
  <c r="K1398" i="1"/>
  <c r="M1398" i="1" s="1"/>
  <c r="J1398" i="1"/>
  <c r="AD1398" i="1" l="1"/>
  <c r="L1398" i="1"/>
  <c r="Q1398" i="1"/>
  <c r="AG1398" i="1"/>
  <c r="AE1398" i="1" s="1"/>
  <c r="AH1398" i="1" s="1"/>
  <c r="AB1398" i="1" s="1"/>
  <c r="H1398" i="1"/>
  <c r="I1398" i="1"/>
  <c r="AC1398" i="1" l="1"/>
  <c r="P1398" i="1"/>
  <c r="W1399" i="1" s="1"/>
  <c r="N1398" i="1"/>
  <c r="R1398" i="1" s="1"/>
  <c r="S1399" i="1" s="1"/>
  <c r="T1399" i="1" s="1"/>
  <c r="U1398" i="1" l="1"/>
  <c r="V1399" i="1" s="1"/>
  <c r="Y1399" i="1" s="1"/>
  <c r="K1399" i="1"/>
  <c r="J1399" i="1"/>
  <c r="AF1399" i="1"/>
  <c r="AA1398" i="1"/>
  <c r="O1398" i="1"/>
  <c r="G1399" i="1" s="1"/>
  <c r="X1398" i="1"/>
  <c r="Z1398" i="1" s="1"/>
  <c r="H1399" i="1" l="1"/>
  <c r="I1399" i="1"/>
  <c r="M1399" i="1"/>
  <c r="AG1399" i="1"/>
  <c r="AE1399" i="1" s="1"/>
  <c r="AH1399" i="1" s="1"/>
  <c r="AB1399" i="1" s="1"/>
  <c r="AD1399" i="1" l="1"/>
  <c r="L1399" i="1"/>
  <c r="Q1399" i="1"/>
  <c r="AC1399" i="1"/>
  <c r="P1399" i="1" l="1"/>
  <c r="W1400" i="1" s="1"/>
  <c r="N1399" i="1"/>
  <c r="R1399" i="1" l="1"/>
  <c r="S1400" i="1" s="1"/>
  <c r="U1399" i="1"/>
  <c r="V1400" i="1" s="1"/>
  <c r="O1399" i="1"/>
  <c r="AA1399" i="1"/>
  <c r="X1399" i="1"/>
  <c r="Z1399" i="1" s="1"/>
  <c r="G1400" i="1"/>
  <c r="J1400" i="1"/>
  <c r="K1400" i="1"/>
  <c r="AF1400" i="1"/>
  <c r="T1400" i="1" l="1"/>
  <c r="Y1400" i="1"/>
  <c r="M1400" i="1"/>
  <c r="I1400" i="1"/>
  <c r="H1400" i="1"/>
  <c r="AG1400" i="1"/>
  <c r="AE1400" i="1" s="1"/>
  <c r="AH1400" i="1" s="1"/>
  <c r="AB1400" i="1" l="1"/>
  <c r="AC1400" i="1" s="1"/>
  <c r="Q1400" i="1"/>
  <c r="AD1400" i="1"/>
  <c r="L1400" i="1"/>
  <c r="P1400" i="1" l="1"/>
  <c r="W1401" i="1" s="1"/>
  <c r="N1400" i="1"/>
  <c r="R1400" i="1" l="1"/>
  <c r="S1401" i="1" s="1"/>
  <c r="U1400" i="1"/>
  <c r="V1401" i="1" s="1"/>
  <c r="O1400" i="1"/>
  <c r="G1401" i="1" s="1"/>
  <c r="AA1400" i="1"/>
  <c r="X1400" i="1"/>
  <c r="Z1400" i="1" s="1"/>
  <c r="J1401" i="1"/>
  <c r="K1401" i="1"/>
  <c r="AF1401" i="1"/>
  <c r="T1401" i="1" l="1"/>
  <c r="Y1401" i="1"/>
  <c r="AG1401" i="1"/>
  <c r="AE1401" i="1" s="1"/>
  <c r="AH1401" i="1" s="1"/>
  <c r="M1401" i="1"/>
  <c r="I1401" i="1"/>
  <c r="H1401" i="1"/>
  <c r="L1401" i="1" l="1"/>
  <c r="Q1401" i="1"/>
  <c r="AD1401" i="1"/>
  <c r="AB1401" i="1"/>
  <c r="AC1401" i="1" s="1"/>
  <c r="P1401" i="1" l="1"/>
  <c r="W1402" i="1" s="1"/>
  <c r="N1401" i="1"/>
  <c r="R1401" i="1" l="1"/>
  <c r="S1402" i="1" s="1"/>
  <c r="T1402" i="1" s="1"/>
  <c r="U1401" i="1"/>
  <c r="V1402" i="1" s="1"/>
  <c r="Y1402" i="1" s="1"/>
  <c r="AA1401" i="1"/>
  <c r="O1401" i="1"/>
  <c r="G1402" i="1" s="1"/>
  <c r="X1401" i="1"/>
  <c r="Z1401" i="1" s="1"/>
  <c r="J1402" i="1"/>
  <c r="K1402" i="1"/>
  <c r="AF1402" i="1"/>
  <c r="AG1402" i="1" l="1"/>
  <c r="AE1402" i="1" s="1"/>
  <c r="AH1402" i="1" s="1"/>
  <c r="M1402" i="1"/>
  <c r="H1402" i="1"/>
  <c r="I1402" i="1"/>
  <c r="AB1402" i="1" l="1"/>
  <c r="L1402" i="1"/>
  <c r="AD1402" i="1"/>
  <c r="Q1402" i="1"/>
  <c r="P1402" i="1" l="1"/>
  <c r="W1403" i="1" s="1"/>
  <c r="N1402" i="1"/>
  <c r="U1402" i="1" s="1"/>
  <c r="V1403" i="1" s="1"/>
  <c r="AC1402" i="1"/>
  <c r="R1402" i="1" l="1"/>
  <c r="S1403" i="1" s="1"/>
  <c r="AA1402" i="1"/>
  <c r="O1402" i="1"/>
  <c r="G1403" i="1" s="1"/>
  <c r="X1402" i="1"/>
  <c r="Z1402" i="1" s="1"/>
  <c r="T1403" i="1"/>
  <c r="Y1403" i="1"/>
  <c r="K1403" i="1"/>
  <c r="J1403" i="1"/>
  <c r="AF1403" i="1"/>
  <c r="M1403" i="1" l="1"/>
  <c r="AG1403" i="1"/>
  <c r="AE1403" i="1" s="1"/>
  <c r="AH1403" i="1" s="1"/>
  <c r="I1403" i="1"/>
  <c r="H1403" i="1"/>
  <c r="Q1403" i="1" l="1"/>
  <c r="AB1403" i="1"/>
  <c r="AC1403" i="1" s="1"/>
  <c r="L1403" i="1"/>
  <c r="AD1403" i="1"/>
  <c r="P1403" i="1" l="1"/>
  <c r="W1404" i="1" s="1"/>
  <c r="N1403" i="1"/>
  <c r="R1403" i="1" l="1"/>
  <c r="S1404" i="1" s="1"/>
  <c r="T1404" i="1" s="1"/>
  <c r="U1403" i="1"/>
  <c r="V1404" i="1" s="1"/>
  <c r="Y1404" i="1" s="1"/>
  <c r="O1403" i="1"/>
  <c r="AA1403" i="1"/>
  <c r="X1403" i="1"/>
  <c r="Z1403" i="1" s="1"/>
  <c r="G1404" i="1"/>
  <c r="J1404" i="1"/>
  <c r="K1404" i="1"/>
  <c r="AF1404" i="1"/>
  <c r="AG1404" i="1" s="1"/>
  <c r="AE1404" i="1" l="1"/>
  <c r="AH1404" i="1" s="1"/>
  <c r="M1404" i="1"/>
  <c r="AB1404" i="1" s="1"/>
  <c r="AC1404" i="1" s="1"/>
  <c r="H1404" i="1"/>
  <c r="I1404" i="1"/>
  <c r="Q1404" i="1" l="1"/>
  <c r="L1404" i="1"/>
  <c r="AD1404" i="1"/>
  <c r="P1404" i="1" l="1"/>
  <c r="W1405" i="1" s="1"/>
  <c r="N1404" i="1"/>
  <c r="R1404" i="1" l="1"/>
  <c r="S1405" i="1" s="1"/>
  <c r="T1405" i="1" s="1"/>
  <c r="U1404" i="1"/>
  <c r="V1405" i="1" s="1"/>
  <c r="Y1405" i="1" s="1"/>
  <c r="O1404" i="1"/>
  <c r="G1405" i="1" s="1"/>
  <c r="AA1404" i="1"/>
  <c r="X1404" i="1"/>
  <c r="Z1404" i="1" s="1"/>
  <c r="AF1405" i="1"/>
  <c r="J1405" i="1"/>
  <c r="K1405" i="1"/>
  <c r="M1405" i="1" l="1"/>
  <c r="AG1405" i="1"/>
  <c r="AE1405" i="1" s="1"/>
  <c r="AH1405" i="1" s="1"/>
  <c r="AB1405" i="1" s="1"/>
  <c r="AC1405" i="1" s="1"/>
  <c r="H1405" i="1"/>
  <c r="I1405" i="1"/>
  <c r="AD1405" i="1" l="1"/>
  <c r="L1405" i="1"/>
  <c r="Q1405" i="1"/>
  <c r="P1405" i="1" l="1"/>
  <c r="W1406" i="1" s="1"/>
  <c r="N1405" i="1"/>
  <c r="R1405" i="1" l="1"/>
  <c r="S1406" i="1" s="1"/>
  <c r="T1406" i="1" s="1"/>
  <c r="U1405" i="1"/>
  <c r="V1406" i="1" s="1"/>
  <c r="Y1406" i="1" s="1"/>
  <c r="O1405" i="1"/>
  <c r="G1406" i="1" s="1"/>
  <c r="AA1405" i="1"/>
  <c r="X1405" i="1"/>
  <c r="Z1405" i="1" s="1"/>
  <c r="J1406" i="1"/>
  <c r="K1406" i="1"/>
  <c r="AF1406" i="1"/>
  <c r="AG1406" i="1" l="1"/>
  <c r="AE1406" i="1" s="1"/>
  <c r="AH1406" i="1" s="1"/>
  <c r="M1406" i="1"/>
  <c r="I1406" i="1"/>
  <c r="H1406" i="1"/>
  <c r="Q1406" i="1" l="1"/>
  <c r="AD1406" i="1"/>
  <c r="L1406" i="1"/>
  <c r="AB1406" i="1"/>
  <c r="AC1406" i="1" s="1"/>
  <c r="P1406" i="1" l="1"/>
  <c r="W1407" i="1" s="1"/>
  <c r="N1406" i="1"/>
  <c r="R1406" i="1" l="1"/>
  <c r="S1407" i="1" s="1"/>
  <c r="U1406" i="1"/>
  <c r="V1407" i="1" s="1"/>
  <c r="O1406" i="1"/>
  <c r="G1407" i="1" s="1"/>
  <c r="AA1406" i="1"/>
  <c r="J1407" i="1"/>
  <c r="K1407" i="1"/>
  <c r="AF1407" i="1"/>
  <c r="X1406" i="1" l="1"/>
  <c r="Z1406" i="1" s="1"/>
  <c r="T1407" i="1"/>
  <c r="Y1407" i="1"/>
  <c r="M1407" i="1"/>
  <c r="AG1407" i="1"/>
  <c r="AE1407" i="1" s="1"/>
  <c r="AH1407" i="1" s="1"/>
  <c r="AB1407" i="1" s="1"/>
  <c r="AC1407" i="1" s="1"/>
  <c r="H1407" i="1"/>
  <c r="I1407" i="1"/>
  <c r="Q1407" i="1" l="1"/>
  <c r="L1407" i="1"/>
  <c r="AD1407" i="1"/>
  <c r="P1407" i="1" l="1"/>
  <c r="W1408" i="1" s="1"/>
  <c r="N1407" i="1"/>
  <c r="R1407" i="1" l="1"/>
  <c r="S1408" i="1" s="1"/>
  <c r="T1408" i="1" s="1"/>
  <c r="U1407" i="1"/>
  <c r="V1408" i="1" s="1"/>
  <c r="Y1408" i="1" s="1"/>
  <c r="O1407" i="1"/>
  <c r="G1408" i="1" s="1"/>
  <c r="AA1407" i="1"/>
  <c r="X1407" i="1"/>
  <c r="Z1407" i="1" s="1"/>
  <c r="K1408" i="1"/>
  <c r="J1408" i="1"/>
  <c r="AF1408" i="1"/>
  <c r="AG1408" i="1" l="1"/>
  <c r="AE1408" i="1" s="1"/>
  <c r="AH1408" i="1" s="1"/>
  <c r="M1408" i="1"/>
  <c r="I1408" i="1"/>
  <c r="H1408" i="1"/>
  <c r="Q1408" i="1" l="1"/>
  <c r="L1408" i="1"/>
  <c r="AD1408" i="1"/>
  <c r="AB1408" i="1"/>
  <c r="AC1408" i="1" s="1"/>
  <c r="P1408" i="1" l="1"/>
  <c r="W1409" i="1" s="1"/>
  <c r="N1408" i="1"/>
  <c r="R1408" i="1" l="1"/>
  <c r="S1409" i="1" s="1"/>
  <c r="T1409" i="1" s="1"/>
  <c r="U1408" i="1"/>
  <c r="V1409" i="1" s="1"/>
  <c r="Y1409" i="1" s="1"/>
  <c r="AA1408" i="1"/>
  <c r="O1408" i="1"/>
  <c r="G1409" i="1" s="1"/>
  <c r="X1408" i="1"/>
  <c r="Z1408" i="1" s="1"/>
  <c r="K1409" i="1"/>
  <c r="J1409" i="1"/>
  <c r="AF1409" i="1"/>
  <c r="AG1409" i="1" l="1"/>
  <c r="AE1409" i="1" s="1"/>
  <c r="AH1409" i="1" s="1"/>
  <c r="M1409" i="1"/>
  <c r="I1409" i="1"/>
  <c r="H1409" i="1"/>
  <c r="L1409" i="1" l="1"/>
  <c r="AD1409" i="1"/>
  <c r="Q1409" i="1"/>
  <c r="AB1409" i="1"/>
  <c r="AC1409" i="1" s="1"/>
  <c r="P1409" i="1" l="1"/>
  <c r="W1410" i="1" s="1"/>
  <c r="N1409" i="1"/>
  <c r="R1409" i="1" l="1"/>
  <c r="S1410" i="1" s="1"/>
  <c r="T1410" i="1" s="1"/>
  <c r="U1409" i="1"/>
  <c r="V1410" i="1" s="1"/>
  <c r="Y1410" i="1" s="1"/>
  <c r="AA1409" i="1"/>
  <c r="O1409" i="1"/>
  <c r="X1409" i="1"/>
  <c r="Z1409" i="1" s="1"/>
  <c r="G1410" i="1"/>
  <c r="K1410" i="1"/>
  <c r="J1410" i="1"/>
  <c r="AF1410" i="1"/>
  <c r="M1410" i="1" l="1"/>
  <c r="H1410" i="1"/>
  <c r="I1410" i="1"/>
  <c r="AG1410" i="1"/>
  <c r="AE1410" i="1" s="1"/>
  <c r="AH1410" i="1" s="1"/>
  <c r="AB1410" i="1" s="1"/>
  <c r="AC1410" i="1" s="1"/>
  <c r="AD1410" i="1" l="1"/>
  <c r="Q1410" i="1"/>
  <c r="L1410" i="1"/>
  <c r="P1410" i="1" l="1"/>
  <c r="W1411" i="1" s="1"/>
  <c r="N1410" i="1"/>
  <c r="R1410" i="1" l="1"/>
  <c r="S1411" i="1" s="1"/>
  <c r="U1410" i="1"/>
  <c r="V1411" i="1" s="1"/>
  <c r="AA1410" i="1"/>
  <c r="O1410" i="1"/>
  <c r="G1411" i="1" s="1"/>
  <c r="X1410" i="1"/>
  <c r="Z1410" i="1" s="1"/>
  <c r="J1411" i="1"/>
  <c r="K1411" i="1"/>
  <c r="AF1411" i="1"/>
  <c r="Y1411" i="1" l="1"/>
  <c r="T1411" i="1"/>
  <c r="M1411" i="1"/>
  <c r="H1411" i="1"/>
  <c r="I1411" i="1"/>
  <c r="AG1411" i="1"/>
  <c r="AE1411" i="1" s="1"/>
  <c r="AH1411" i="1" s="1"/>
  <c r="AB1411" i="1" s="1"/>
  <c r="AC1411" i="1" s="1"/>
  <c r="Q1411" i="1" l="1"/>
  <c r="L1411" i="1"/>
  <c r="AD1411" i="1"/>
  <c r="P1411" i="1" l="1"/>
  <c r="W1412" i="1" s="1"/>
  <c r="N1411" i="1"/>
  <c r="R1411" i="1" l="1"/>
  <c r="S1412" i="1" s="1"/>
  <c r="T1412" i="1" s="1"/>
  <c r="U1411" i="1"/>
  <c r="V1412" i="1" s="1"/>
  <c r="Y1412" i="1" s="1"/>
  <c r="AA1411" i="1"/>
  <c r="O1411" i="1"/>
  <c r="G1412" i="1" s="1"/>
  <c r="X1411" i="1"/>
  <c r="Z1411" i="1" s="1"/>
  <c r="K1412" i="1"/>
  <c r="J1412" i="1"/>
  <c r="AF1412" i="1"/>
  <c r="AG1412" i="1" l="1"/>
  <c r="AE1412" i="1" s="1"/>
  <c r="AH1412" i="1" s="1"/>
  <c r="M1412" i="1"/>
  <c r="H1412" i="1"/>
  <c r="I1412" i="1"/>
  <c r="L1412" i="1" l="1"/>
  <c r="Q1412" i="1"/>
  <c r="AD1412" i="1"/>
  <c r="AB1412" i="1"/>
  <c r="AC1412" i="1" s="1"/>
  <c r="P1412" i="1" l="1"/>
  <c r="W1413" i="1" s="1"/>
  <c r="N1412" i="1"/>
  <c r="R1412" i="1" l="1"/>
  <c r="S1413" i="1" s="1"/>
  <c r="T1413" i="1" s="1"/>
  <c r="U1412" i="1"/>
  <c r="V1413" i="1" s="1"/>
  <c r="Y1413" i="1" s="1"/>
  <c r="O1412" i="1"/>
  <c r="G1413" i="1" s="1"/>
  <c r="AA1412" i="1"/>
  <c r="X1412" i="1"/>
  <c r="Z1412" i="1" s="1"/>
  <c r="J1413" i="1"/>
  <c r="K1413" i="1"/>
  <c r="AF1413" i="1"/>
  <c r="AG1413" i="1" l="1"/>
  <c r="AE1413" i="1" s="1"/>
  <c r="AH1413" i="1" s="1"/>
  <c r="M1413" i="1"/>
  <c r="I1413" i="1"/>
  <c r="H1413" i="1"/>
  <c r="Q1413" i="1" l="1"/>
  <c r="L1413" i="1"/>
  <c r="AD1413" i="1"/>
  <c r="AB1413" i="1"/>
  <c r="AC1413" i="1" s="1"/>
  <c r="P1413" i="1" l="1"/>
  <c r="W1414" i="1" s="1"/>
  <c r="N1413" i="1"/>
  <c r="R1413" i="1" l="1"/>
  <c r="S1414" i="1" s="1"/>
  <c r="T1414" i="1" s="1"/>
  <c r="U1413" i="1"/>
  <c r="V1414" i="1" s="1"/>
  <c r="Y1414" i="1" s="1"/>
  <c r="O1413" i="1"/>
  <c r="AA1413" i="1"/>
  <c r="X1413" i="1"/>
  <c r="Z1413" i="1" s="1"/>
  <c r="G1414" i="1"/>
  <c r="J1414" i="1"/>
  <c r="K1414" i="1"/>
  <c r="AF1414" i="1"/>
  <c r="M1414" i="1" l="1"/>
  <c r="I1414" i="1"/>
  <c r="H1414" i="1"/>
  <c r="AG1414" i="1"/>
  <c r="AE1414" i="1" s="1"/>
  <c r="AH1414" i="1" s="1"/>
  <c r="AB1414" i="1" s="1"/>
  <c r="AC1414" i="1" s="1"/>
  <c r="Q1414" i="1" l="1"/>
  <c r="L1414" i="1"/>
  <c r="AD1414" i="1"/>
  <c r="P1414" i="1" l="1"/>
  <c r="W1415" i="1" s="1"/>
  <c r="N1414" i="1"/>
  <c r="R1414" i="1" l="1"/>
  <c r="S1415" i="1" s="1"/>
  <c r="U1414" i="1"/>
  <c r="V1415" i="1" s="1"/>
  <c r="O1414" i="1"/>
  <c r="AA1414" i="1"/>
  <c r="G1415" i="1"/>
  <c r="K1415" i="1"/>
  <c r="J1415" i="1"/>
  <c r="AF1415" i="1"/>
  <c r="X1414" i="1" l="1"/>
  <c r="Z1414" i="1" s="1"/>
  <c r="T1415" i="1"/>
  <c r="Y1415" i="1"/>
  <c r="AG1415" i="1"/>
  <c r="AE1415" i="1" s="1"/>
  <c r="AH1415" i="1" s="1"/>
  <c r="M1415" i="1"/>
  <c r="H1415" i="1"/>
  <c r="I1415" i="1"/>
  <c r="L1415" i="1" l="1"/>
  <c r="AD1415" i="1"/>
  <c r="Q1415" i="1"/>
  <c r="AB1415" i="1"/>
  <c r="AC1415" i="1" s="1"/>
  <c r="P1415" i="1" l="1"/>
  <c r="W1416" i="1" s="1"/>
  <c r="N1415" i="1"/>
  <c r="R1415" i="1" l="1"/>
  <c r="S1416" i="1" s="1"/>
  <c r="U1415" i="1"/>
  <c r="V1416" i="1" s="1"/>
  <c r="O1415" i="1"/>
  <c r="AA1415" i="1"/>
  <c r="X1415" i="1"/>
  <c r="Z1415" i="1" s="1"/>
  <c r="G1416" i="1"/>
  <c r="J1416" i="1"/>
  <c r="K1416" i="1"/>
  <c r="AF1416" i="1"/>
  <c r="T1416" i="1" l="1"/>
  <c r="Y1416" i="1"/>
  <c r="M1416" i="1"/>
  <c r="AD1416" i="1" s="1"/>
  <c r="H1416" i="1"/>
  <c r="I1416" i="1"/>
  <c r="AG1416" i="1"/>
  <c r="Q1416" i="1" l="1"/>
  <c r="L1416" i="1"/>
  <c r="AE1416" i="1"/>
  <c r="AH1416" i="1" s="1"/>
  <c r="AB1416" i="1" s="1"/>
  <c r="AC1416" i="1" s="1"/>
  <c r="P1416" i="1"/>
  <c r="W1417" i="1" s="1"/>
  <c r="N1416" i="1"/>
  <c r="R1416" i="1" s="1"/>
  <c r="S1417" i="1" s="1"/>
  <c r="T1417" i="1" s="1"/>
  <c r="U1416" i="1" l="1"/>
  <c r="V1417" i="1" s="1"/>
  <c r="Y1417" i="1" s="1"/>
  <c r="O1416" i="1"/>
  <c r="G1417" i="1" s="1"/>
  <c r="AA1416" i="1"/>
  <c r="X1416" i="1"/>
  <c r="Z1416" i="1" s="1"/>
  <c r="K1417" i="1"/>
  <c r="J1417" i="1"/>
  <c r="AF1417" i="1"/>
  <c r="M1417" i="1" l="1"/>
  <c r="I1417" i="1"/>
  <c r="H1417" i="1"/>
  <c r="AG1417" i="1"/>
  <c r="AE1417" i="1" s="1"/>
  <c r="AH1417" i="1" s="1"/>
  <c r="AB1417" i="1" s="1"/>
  <c r="AC1417" i="1" s="1"/>
  <c r="L1417" i="1" l="1"/>
  <c r="AD1417" i="1"/>
  <c r="Q1417" i="1"/>
  <c r="P1417" i="1" l="1"/>
  <c r="W1418" i="1" s="1"/>
  <c r="N1417" i="1"/>
  <c r="R1417" i="1" l="1"/>
  <c r="S1418" i="1" s="1"/>
  <c r="U1417" i="1"/>
  <c r="V1418" i="1" s="1"/>
  <c r="O1417" i="1"/>
  <c r="AA1417" i="1"/>
  <c r="X1417" i="1"/>
  <c r="Z1417" i="1" s="1"/>
  <c r="G1418" i="1"/>
  <c r="K1418" i="1"/>
  <c r="J1418" i="1"/>
  <c r="AF1418" i="1"/>
  <c r="T1418" i="1" l="1"/>
  <c r="Y1418" i="1"/>
  <c r="I1418" i="1"/>
  <c r="H1418" i="1"/>
  <c r="M1418" i="1"/>
  <c r="AG1418" i="1"/>
  <c r="AE1418" i="1" s="1"/>
  <c r="AH1418" i="1" s="1"/>
  <c r="AB1418" i="1" s="1"/>
  <c r="AC1418" i="1" s="1"/>
  <c r="L1418" i="1" l="1"/>
  <c r="Q1418" i="1"/>
  <c r="AD1418" i="1"/>
  <c r="P1418" i="1" l="1"/>
  <c r="W1419" i="1" s="1"/>
  <c r="N1418" i="1"/>
  <c r="R1418" i="1" l="1"/>
  <c r="S1419" i="1" s="1"/>
  <c r="T1419" i="1" s="1"/>
  <c r="U1418" i="1"/>
  <c r="V1419" i="1" s="1"/>
  <c r="Y1419" i="1" s="1"/>
  <c r="AA1418" i="1"/>
  <c r="O1418" i="1"/>
  <c r="G1419" i="1" s="1"/>
  <c r="X1418" i="1"/>
  <c r="Z1418" i="1" s="1"/>
  <c r="J1419" i="1"/>
  <c r="K1419" i="1"/>
  <c r="AF1419" i="1"/>
  <c r="AG1419" i="1" l="1"/>
  <c r="AE1419" i="1" s="1"/>
  <c r="AH1419" i="1" s="1"/>
  <c r="M1419" i="1"/>
  <c r="I1419" i="1"/>
  <c r="H1419" i="1"/>
  <c r="Q1419" i="1" l="1"/>
  <c r="AD1419" i="1"/>
  <c r="L1419" i="1"/>
  <c r="AB1419" i="1"/>
  <c r="AC1419" i="1" s="1"/>
  <c r="P1419" i="1" l="1"/>
  <c r="W1420" i="1" s="1"/>
  <c r="N1419" i="1"/>
  <c r="R1419" i="1" l="1"/>
  <c r="S1420" i="1" s="1"/>
  <c r="U1419" i="1"/>
  <c r="V1420" i="1" s="1"/>
  <c r="AA1419" i="1"/>
  <c r="O1419" i="1"/>
  <c r="G1420" i="1" s="1"/>
  <c r="X1419" i="1"/>
  <c r="Z1419" i="1" s="1"/>
  <c r="K1420" i="1"/>
  <c r="J1420" i="1"/>
  <c r="AF1420" i="1"/>
  <c r="T1420" i="1" l="1"/>
  <c r="Y1420" i="1"/>
  <c r="AG1420" i="1"/>
  <c r="AE1420" i="1" s="1"/>
  <c r="AH1420" i="1" s="1"/>
  <c r="M1420" i="1"/>
  <c r="H1420" i="1"/>
  <c r="I1420" i="1"/>
  <c r="Q1420" i="1" l="1"/>
  <c r="L1420" i="1"/>
  <c r="AD1420" i="1"/>
  <c r="AB1420" i="1"/>
  <c r="AC1420" i="1" s="1"/>
  <c r="P1420" i="1" l="1"/>
  <c r="W1421" i="1" s="1"/>
  <c r="N1420" i="1"/>
  <c r="R1420" i="1" l="1"/>
  <c r="S1421" i="1" s="1"/>
  <c r="T1421" i="1" s="1"/>
  <c r="U1420" i="1"/>
  <c r="V1421" i="1" s="1"/>
  <c r="Y1421" i="1" s="1"/>
  <c r="O1420" i="1"/>
  <c r="G1421" i="1" s="1"/>
  <c r="AA1420" i="1"/>
  <c r="J1421" i="1"/>
  <c r="K1421" i="1"/>
  <c r="AF1421" i="1"/>
  <c r="X1420" i="1" l="1"/>
  <c r="Z1420" i="1" s="1"/>
  <c r="AG1421" i="1"/>
  <c r="AE1421" i="1" s="1"/>
  <c r="AH1421" i="1" s="1"/>
  <c r="M1421" i="1"/>
  <c r="I1421" i="1"/>
  <c r="H1421" i="1"/>
  <c r="AD1421" i="1" l="1"/>
  <c r="L1421" i="1"/>
  <c r="Q1421" i="1"/>
  <c r="AB1421" i="1"/>
  <c r="AC1421" i="1" s="1"/>
  <c r="P1421" i="1" l="1"/>
  <c r="W1422" i="1" s="1"/>
  <c r="N1421" i="1"/>
  <c r="R1421" i="1" l="1"/>
  <c r="S1422" i="1" s="1"/>
  <c r="T1422" i="1" s="1"/>
  <c r="U1421" i="1"/>
  <c r="V1422" i="1" s="1"/>
  <c r="Y1422" i="1" s="1"/>
  <c r="O1421" i="1"/>
  <c r="AA1421" i="1"/>
  <c r="X1421" i="1"/>
  <c r="Z1421" i="1" s="1"/>
  <c r="G1422" i="1"/>
  <c r="K1422" i="1"/>
  <c r="J1422" i="1"/>
  <c r="AF1422" i="1"/>
  <c r="M1422" i="1" l="1"/>
  <c r="I1422" i="1"/>
  <c r="H1422" i="1"/>
  <c r="AG1422" i="1"/>
  <c r="AE1422" i="1" s="1"/>
  <c r="AH1422" i="1" s="1"/>
  <c r="AB1422" i="1" s="1"/>
  <c r="AC1422" i="1" s="1"/>
  <c r="AD1422" i="1" l="1"/>
  <c r="L1422" i="1"/>
  <c r="Q1422" i="1"/>
  <c r="P1422" i="1" l="1"/>
  <c r="W1423" i="1" s="1"/>
  <c r="N1422" i="1"/>
  <c r="R1422" i="1" l="1"/>
  <c r="S1423" i="1" s="1"/>
  <c r="T1423" i="1" s="1"/>
  <c r="U1422" i="1"/>
  <c r="V1423" i="1" s="1"/>
  <c r="Y1423" i="1" s="1"/>
  <c r="O1422" i="1"/>
  <c r="G1423" i="1" s="1"/>
  <c r="AA1422" i="1"/>
  <c r="X1422" i="1"/>
  <c r="Z1422" i="1" s="1"/>
  <c r="K1423" i="1"/>
  <c r="J1423" i="1"/>
  <c r="AF1423" i="1"/>
  <c r="AG1423" i="1" l="1"/>
  <c r="AE1423" i="1" s="1"/>
  <c r="AH1423" i="1" s="1"/>
  <c r="M1423" i="1"/>
  <c r="H1423" i="1"/>
  <c r="I1423" i="1"/>
  <c r="AD1423" i="1" l="1"/>
  <c r="Q1423" i="1"/>
  <c r="L1423" i="1"/>
  <c r="AB1423" i="1"/>
  <c r="AC1423" i="1" s="1"/>
  <c r="P1423" i="1" l="1"/>
  <c r="W1424" i="1" s="1"/>
  <c r="N1423" i="1"/>
  <c r="R1423" i="1" l="1"/>
  <c r="S1424" i="1" s="1"/>
  <c r="T1424" i="1" s="1"/>
  <c r="U1423" i="1"/>
  <c r="V1424" i="1" s="1"/>
  <c r="Y1424" i="1" s="1"/>
  <c r="AA1423" i="1"/>
  <c r="O1423" i="1"/>
  <c r="X1423" i="1"/>
  <c r="Z1423" i="1" s="1"/>
  <c r="G1424" i="1"/>
  <c r="K1424" i="1"/>
  <c r="J1424" i="1"/>
  <c r="AF1424" i="1"/>
  <c r="M1424" i="1" l="1"/>
  <c r="H1424" i="1"/>
  <c r="I1424" i="1"/>
  <c r="AG1424" i="1"/>
  <c r="AE1424" i="1" s="1"/>
  <c r="AH1424" i="1" s="1"/>
  <c r="AB1424" i="1" s="1"/>
  <c r="AC1424" i="1" s="1"/>
  <c r="L1424" i="1" l="1"/>
  <c r="Q1424" i="1"/>
  <c r="AD1424" i="1"/>
  <c r="P1424" i="1" l="1"/>
  <c r="W1425" i="1" s="1"/>
  <c r="N1424" i="1"/>
  <c r="R1424" i="1" l="1"/>
  <c r="S1425" i="1" s="1"/>
  <c r="U1424" i="1"/>
  <c r="V1425" i="1" s="1"/>
  <c r="AA1424" i="1"/>
  <c r="O1424" i="1"/>
  <c r="G1425" i="1" s="1"/>
  <c r="X1424" i="1"/>
  <c r="Z1424" i="1" s="1"/>
  <c r="K1425" i="1"/>
  <c r="J1425" i="1"/>
  <c r="AF1425" i="1"/>
  <c r="T1425" i="1" l="1"/>
  <c r="Y1425" i="1"/>
  <c r="AG1425" i="1"/>
  <c r="AE1425" i="1" s="1"/>
  <c r="AH1425" i="1" s="1"/>
  <c r="M1425" i="1"/>
  <c r="H1425" i="1"/>
  <c r="I1425" i="1"/>
  <c r="Q1425" i="1" l="1"/>
  <c r="L1425" i="1"/>
  <c r="AD1425" i="1"/>
  <c r="AB1425" i="1"/>
  <c r="AC1425" i="1" s="1"/>
  <c r="P1425" i="1" l="1"/>
  <c r="W1426" i="1" s="1"/>
  <c r="N1425" i="1"/>
  <c r="R1425" i="1" l="1"/>
  <c r="S1426" i="1" s="1"/>
  <c r="T1426" i="1" s="1"/>
  <c r="U1425" i="1"/>
  <c r="V1426" i="1" s="1"/>
  <c r="Y1426" i="1" s="1"/>
  <c r="O1425" i="1"/>
  <c r="G1426" i="1" s="1"/>
  <c r="AA1425" i="1"/>
  <c r="X1425" i="1"/>
  <c r="Z1425" i="1" s="1"/>
  <c r="J1426" i="1"/>
  <c r="K1426" i="1"/>
  <c r="AF1426" i="1"/>
  <c r="AG1426" i="1" l="1"/>
  <c r="AE1426" i="1" s="1"/>
  <c r="AH1426" i="1" s="1"/>
  <c r="M1426" i="1"/>
  <c r="H1426" i="1"/>
  <c r="I1426" i="1"/>
  <c r="AD1426" i="1" l="1"/>
  <c r="L1426" i="1"/>
  <c r="Q1426" i="1"/>
  <c r="AB1426" i="1"/>
  <c r="AC1426" i="1" s="1"/>
  <c r="P1426" i="1" l="1"/>
  <c r="W1427" i="1" s="1"/>
  <c r="N1426" i="1"/>
  <c r="R1426" i="1" l="1"/>
  <c r="S1427" i="1" s="1"/>
  <c r="T1427" i="1" s="1"/>
  <c r="U1426" i="1"/>
  <c r="V1427" i="1" s="1"/>
  <c r="Y1427" i="1" s="1"/>
  <c r="O1426" i="1"/>
  <c r="AA1426" i="1"/>
  <c r="X1426" i="1"/>
  <c r="Z1426" i="1" s="1"/>
  <c r="G1427" i="1"/>
  <c r="J1427" i="1"/>
  <c r="K1427" i="1"/>
  <c r="AF1427" i="1"/>
  <c r="H1427" i="1" l="1"/>
  <c r="I1427" i="1"/>
  <c r="M1427" i="1"/>
  <c r="AG1427" i="1"/>
  <c r="AE1427" i="1" s="1"/>
  <c r="AH1427" i="1" s="1"/>
  <c r="AB1427" i="1" s="1"/>
  <c r="AC1427" i="1" s="1"/>
  <c r="AD1427" i="1" l="1"/>
  <c r="Q1427" i="1"/>
  <c r="L1427" i="1"/>
  <c r="P1427" i="1" l="1"/>
  <c r="W1428" i="1" s="1"/>
  <c r="N1427" i="1"/>
  <c r="R1427" i="1" l="1"/>
  <c r="S1428" i="1" s="1"/>
  <c r="T1428" i="1" s="1"/>
  <c r="U1427" i="1"/>
  <c r="V1428" i="1" s="1"/>
  <c r="Y1428" i="1" s="1"/>
  <c r="AA1427" i="1"/>
  <c r="O1427" i="1"/>
  <c r="X1427" i="1"/>
  <c r="Z1427" i="1" s="1"/>
  <c r="G1428" i="1"/>
  <c r="J1428" i="1"/>
  <c r="K1428" i="1"/>
  <c r="AF1428" i="1"/>
  <c r="H1428" i="1" l="1"/>
  <c r="I1428" i="1"/>
  <c r="M1428" i="1"/>
  <c r="AG1428" i="1"/>
  <c r="AE1428" i="1" s="1"/>
  <c r="AH1428" i="1" s="1"/>
  <c r="AB1428" i="1" s="1"/>
  <c r="AC1428" i="1" s="1"/>
  <c r="AD1428" i="1" l="1"/>
  <c r="L1428" i="1"/>
  <c r="Q1428" i="1"/>
  <c r="P1428" i="1" l="1"/>
  <c r="W1429" i="1" s="1"/>
  <c r="N1428" i="1"/>
  <c r="R1428" i="1" l="1"/>
  <c r="S1429" i="1" s="1"/>
  <c r="T1429" i="1" s="1"/>
  <c r="U1428" i="1"/>
  <c r="V1429" i="1" s="1"/>
  <c r="Y1429" i="1" s="1"/>
  <c r="AA1428" i="1"/>
  <c r="O1428" i="1"/>
  <c r="X1428" i="1"/>
  <c r="Z1428" i="1" s="1"/>
  <c r="G1429" i="1"/>
  <c r="K1429" i="1"/>
  <c r="J1429" i="1"/>
  <c r="AF1429" i="1"/>
  <c r="M1429" i="1" l="1"/>
  <c r="H1429" i="1"/>
  <c r="I1429" i="1"/>
  <c r="AG1429" i="1"/>
  <c r="AE1429" i="1" s="1"/>
  <c r="AH1429" i="1" s="1"/>
  <c r="AB1429" i="1" s="1"/>
  <c r="AC1429" i="1" s="1"/>
  <c r="AD1429" i="1" l="1"/>
  <c r="L1429" i="1"/>
  <c r="Q1429" i="1"/>
  <c r="P1429" i="1" l="1"/>
  <c r="W1430" i="1" s="1"/>
  <c r="N1429" i="1"/>
  <c r="R1429" i="1" l="1"/>
  <c r="S1430" i="1" s="1"/>
  <c r="U1429" i="1"/>
  <c r="V1430" i="1" s="1"/>
  <c r="O1429" i="1"/>
  <c r="AA1429" i="1"/>
  <c r="X1429" i="1"/>
  <c r="Z1429" i="1" s="1"/>
  <c r="G1430" i="1"/>
  <c r="J1430" i="1"/>
  <c r="K1430" i="1"/>
  <c r="AF1430" i="1"/>
  <c r="Y1430" i="1" l="1"/>
  <c r="T1430" i="1"/>
  <c r="H1430" i="1"/>
  <c r="I1430" i="1"/>
  <c r="M1430" i="1"/>
  <c r="AG1430" i="1"/>
  <c r="AE1430" i="1" s="1"/>
  <c r="AH1430" i="1" s="1"/>
  <c r="AB1430" i="1" l="1"/>
  <c r="AC1430" i="1" s="1"/>
  <c r="AD1430" i="1"/>
  <c r="Q1430" i="1"/>
  <c r="L1430" i="1"/>
  <c r="P1430" i="1" l="1"/>
  <c r="W1431" i="1" s="1"/>
  <c r="N1430" i="1"/>
  <c r="R1430" i="1" l="1"/>
  <c r="S1431" i="1" s="1"/>
  <c r="T1431" i="1" s="1"/>
  <c r="U1430" i="1"/>
  <c r="V1431" i="1" s="1"/>
  <c r="Y1431" i="1" s="1"/>
  <c r="O1430" i="1"/>
  <c r="AA1430" i="1"/>
  <c r="X1430" i="1"/>
  <c r="Z1430" i="1" s="1"/>
  <c r="G1431" i="1"/>
  <c r="K1431" i="1"/>
  <c r="J1431" i="1"/>
  <c r="AF1431" i="1"/>
  <c r="H1431" i="1" l="1"/>
  <c r="I1431" i="1"/>
  <c r="M1431" i="1"/>
  <c r="AG1431" i="1"/>
  <c r="AE1431" i="1" s="1"/>
  <c r="AH1431" i="1" s="1"/>
  <c r="AB1431" i="1" s="1"/>
  <c r="AC1431" i="1" s="1"/>
  <c r="L1431" i="1" l="1"/>
  <c r="AD1431" i="1"/>
  <c r="Q1431" i="1"/>
  <c r="P1431" i="1" l="1"/>
  <c r="W1432" i="1" s="1"/>
  <c r="N1431" i="1"/>
  <c r="R1431" i="1" l="1"/>
  <c r="S1432" i="1" s="1"/>
  <c r="T1432" i="1" s="1"/>
  <c r="U1431" i="1"/>
  <c r="V1432" i="1" s="1"/>
  <c r="Y1432" i="1" s="1"/>
  <c r="AA1431" i="1"/>
  <c r="O1431" i="1"/>
  <c r="X1431" i="1"/>
  <c r="Z1431" i="1" s="1"/>
  <c r="G1432" i="1"/>
  <c r="J1432" i="1"/>
  <c r="K1432" i="1"/>
  <c r="AF1432" i="1"/>
  <c r="I1432" i="1" l="1"/>
  <c r="H1432" i="1"/>
  <c r="M1432" i="1"/>
  <c r="AG1432" i="1"/>
  <c r="AE1432" i="1" s="1"/>
  <c r="AH1432" i="1" s="1"/>
  <c r="AB1432" i="1" s="1"/>
  <c r="AC1432" i="1" s="1"/>
  <c r="AD1432" i="1" l="1"/>
  <c r="L1432" i="1"/>
  <c r="Q1432" i="1"/>
  <c r="P1432" i="1" l="1"/>
  <c r="W1433" i="1" s="1"/>
  <c r="N1432" i="1"/>
  <c r="R1432" i="1" l="1"/>
  <c r="S1433" i="1" s="1"/>
  <c r="T1433" i="1" s="1"/>
  <c r="U1432" i="1"/>
  <c r="V1433" i="1" s="1"/>
  <c r="Y1433" i="1" s="1"/>
  <c r="AA1432" i="1"/>
  <c r="O1432" i="1"/>
  <c r="G1433" i="1" s="1"/>
  <c r="X1432" i="1"/>
  <c r="Z1432" i="1" s="1"/>
  <c r="J1433" i="1"/>
  <c r="K1433" i="1"/>
  <c r="AF1433" i="1"/>
  <c r="AG1433" i="1" l="1"/>
  <c r="AE1433" i="1" s="1"/>
  <c r="AH1433" i="1" s="1"/>
  <c r="I1433" i="1"/>
  <c r="H1433" i="1"/>
  <c r="M1433" i="1"/>
  <c r="Q1433" i="1" l="1"/>
  <c r="L1433" i="1"/>
  <c r="AD1433" i="1"/>
  <c r="AB1433" i="1"/>
  <c r="AC1433" i="1" s="1"/>
  <c r="P1433" i="1" l="1"/>
  <c r="W1434" i="1" s="1"/>
  <c r="N1433" i="1"/>
  <c r="R1433" i="1" l="1"/>
  <c r="S1434" i="1" s="1"/>
  <c r="T1434" i="1" s="1"/>
  <c r="U1433" i="1"/>
  <c r="V1434" i="1" s="1"/>
  <c r="Y1434" i="1" s="1"/>
  <c r="O1433" i="1"/>
  <c r="G1434" i="1" s="1"/>
  <c r="AA1433" i="1"/>
  <c r="X1433" i="1"/>
  <c r="Z1433" i="1" s="1"/>
  <c r="J1434" i="1"/>
  <c r="K1434" i="1"/>
  <c r="AF1434" i="1"/>
  <c r="AG1434" i="1" l="1"/>
  <c r="AE1434" i="1" s="1"/>
  <c r="AH1434" i="1" s="1"/>
  <c r="M1434" i="1"/>
  <c r="H1434" i="1"/>
  <c r="I1434" i="1"/>
  <c r="L1434" i="1" l="1"/>
  <c r="AD1434" i="1"/>
  <c r="Q1434" i="1"/>
  <c r="AB1434" i="1"/>
  <c r="AC1434" i="1" s="1"/>
  <c r="P1434" i="1" l="1"/>
  <c r="W1435" i="1" s="1"/>
  <c r="N1434" i="1"/>
  <c r="R1434" i="1" l="1"/>
  <c r="S1435" i="1" s="1"/>
  <c r="T1435" i="1" s="1"/>
  <c r="U1434" i="1"/>
  <c r="V1435" i="1" s="1"/>
  <c r="Y1435" i="1" s="1"/>
  <c r="AA1434" i="1"/>
  <c r="O1434" i="1"/>
  <c r="G1435" i="1" s="1"/>
  <c r="K1435" i="1"/>
  <c r="J1435" i="1"/>
  <c r="AF1435" i="1"/>
  <c r="X1434" i="1" l="1"/>
  <c r="Z1434" i="1" s="1"/>
  <c r="AG1435" i="1"/>
  <c r="AE1435" i="1" s="1"/>
  <c r="AH1435" i="1" s="1"/>
  <c r="M1435" i="1"/>
  <c r="I1435" i="1"/>
  <c r="H1435" i="1"/>
  <c r="AD1435" i="1" l="1"/>
  <c r="Q1435" i="1"/>
  <c r="L1435" i="1"/>
  <c r="AB1435" i="1"/>
  <c r="AC1435" i="1" s="1"/>
  <c r="P1435" i="1" l="1"/>
  <c r="W1436" i="1" s="1"/>
  <c r="N1435" i="1"/>
  <c r="R1435" i="1" l="1"/>
  <c r="S1436" i="1" s="1"/>
  <c r="T1436" i="1" s="1"/>
  <c r="U1435" i="1"/>
  <c r="V1436" i="1" s="1"/>
  <c r="Y1436" i="1" s="1"/>
  <c r="O1435" i="1"/>
  <c r="AA1435" i="1"/>
  <c r="X1435" i="1"/>
  <c r="Z1435" i="1" s="1"/>
  <c r="G1436" i="1"/>
  <c r="K1436" i="1"/>
  <c r="J1436" i="1"/>
  <c r="AF1436" i="1"/>
  <c r="M1436" i="1" l="1"/>
  <c r="I1436" i="1"/>
  <c r="H1436" i="1"/>
  <c r="AG1436" i="1"/>
  <c r="AE1436" i="1" s="1"/>
  <c r="AH1436" i="1" s="1"/>
  <c r="AB1436" i="1" s="1"/>
  <c r="AC1436" i="1" s="1"/>
  <c r="AD1436" i="1" l="1"/>
  <c r="L1436" i="1"/>
  <c r="Q1436" i="1"/>
  <c r="P1436" i="1" l="1"/>
  <c r="W1437" i="1" s="1"/>
  <c r="N1436" i="1"/>
  <c r="R1436" i="1" l="1"/>
  <c r="S1437" i="1" s="1"/>
  <c r="T1437" i="1" s="1"/>
  <c r="U1436" i="1"/>
  <c r="V1437" i="1" s="1"/>
  <c r="Y1437" i="1" s="1"/>
  <c r="AA1436" i="1"/>
  <c r="O1436" i="1"/>
  <c r="X1436" i="1"/>
  <c r="Z1436" i="1" s="1"/>
  <c r="G1437" i="1"/>
  <c r="K1437" i="1"/>
  <c r="J1437" i="1"/>
  <c r="AF1437" i="1"/>
  <c r="I1437" i="1" l="1"/>
  <c r="H1437" i="1"/>
  <c r="M1437" i="1"/>
  <c r="AG1437" i="1"/>
  <c r="AE1437" i="1" s="1"/>
  <c r="AH1437" i="1" s="1"/>
  <c r="AB1437" i="1" s="1"/>
  <c r="AC1437" i="1" s="1"/>
  <c r="L1437" i="1" l="1"/>
  <c r="Q1437" i="1"/>
  <c r="AD1437" i="1"/>
  <c r="P1437" i="1" l="1"/>
  <c r="W1438" i="1" s="1"/>
  <c r="N1437" i="1"/>
  <c r="R1437" i="1" l="1"/>
  <c r="S1438" i="1" s="1"/>
  <c r="T1438" i="1" s="1"/>
  <c r="U1437" i="1"/>
  <c r="V1438" i="1" s="1"/>
  <c r="Y1438" i="1" s="1"/>
  <c r="AA1437" i="1"/>
  <c r="O1437" i="1"/>
  <c r="G1438" i="1" s="1"/>
  <c r="X1437" i="1"/>
  <c r="Z1437" i="1" s="1"/>
  <c r="J1438" i="1"/>
  <c r="K1438" i="1"/>
  <c r="AF1438" i="1"/>
  <c r="AG1438" i="1" l="1"/>
  <c r="AE1438" i="1" s="1"/>
  <c r="AH1438" i="1" s="1"/>
  <c r="M1438" i="1"/>
  <c r="H1438" i="1"/>
  <c r="I1438" i="1"/>
  <c r="AD1438" i="1" l="1"/>
  <c r="L1438" i="1"/>
  <c r="Q1438" i="1"/>
  <c r="AB1438" i="1"/>
  <c r="AC1438" i="1" s="1"/>
  <c r="P1438" i="1" l="1"/>
  <c r="W1439" i="1" s="1"/>
  <c r="N1438" i="1"/>
  <c r="R1438" i="1" l="1"/>
  <c r="S1439" i="1" s="1"/>
  <c r="T1439" i="1" s="1"/>
  <c r="U1438" i="1"/>
  <c r="V1439" i="1" s="1"/>
  <c r="Y1439" i="1" s="1"/>
  <c r="AA1438" i="1"/>
  <c r="O1438" i="1"/>
  <c r="G1439" i="1" s="1"/>
  <c r="X1438" i="1"/>
  <c r="Z1438" i="1" s="1"/>
  <c r="J1439" i="1"/>
  <c r="K1439" i="1"/>
  <c r="AF1439" i="1"/>
  <c r="I1439" i="1" l="1"/>
  <c r="H1439" i="1"/>
  <c r="AG1439" i="1"/>
  <c r="AE1439" i="1" s="1"/>
  <c r="AH1439" i="1" s="1"/>
  <c r="M1439" i="1"/>
  <c r="AB1439" i="1" l="1"/>
  <c r="AC1439" i="1" s="1"/>
  <c r="AD1439" i="1"/>
  <c r="L1439" i="1"/>
  <c r="Q1439" i="1"/>
  <c r="P1439" i="1" l="1"/>
  <c r="W1440" i="1" s="1"/>
  <c r="N1439" i="1"/>
  <c r="R1439" i="1" l="1"/>
  <c r="S1440" i="1" s="1"/>
  <c r="T1440" i="1" s="1"/>
  <c r="U1439" i="1"/>
  <c r="V1440" i="1" s="1"/>
  <c r="Y1440" i="1" s="1"/>
  <c r="O1439" i="1"/>
  <c r="AA1439" i="1"/>
  <c r="X1439" i="1"/>
  <c r="Z1439" i="1" s="1"/>
  <c r="G1440" i="1"/>
  <c r="J1440" i="1"/>
  <c r="K1440" i="1"/>
  <c r="AF1440" i="1"/>
  <c r="I1440" i="1" l="1"/>
  <c r="H1440" i="1"/>
  <c r="M1440" i="1"/>
  <c r="AG1440" i="1"/>
  <c r="AE1440" i="1" s="1"/>
  <c r="AH1440" i="1" s="1"/>
  <c r="AB1440" i="1" s="1"/>
  <c r="AC1440" i="1" s="1"/>
  <c r="AD1440" i="1" l="1"/>
  <c r="L1440" i="1"/>
  <c r="Q1440" i="1"/>
  <c r="P1440" i="1" l="1"/>
  <c r="W1441" i="1" s="1"/>
  <c r="N1440" i="1"/>
  <c r="R1440" i="1" l="1"/>
  <c r="S1441" i="1" s="1"/>
  <c r="T1441" i="1" s="1"/>
  <c r="U1440" i="1"/>
  <c r="V1441" i="1" s="1"/>
  <c r="Y1441" i="1" s="1"/>
  <c r="AA1440" i="1"/>
  <c r="O1440" i="1"/>
  <c r="G1441" i="1" s="1"/>
  <c r="X1440" i="1"/>
  <c r="Z1440" i="1" s="1"/>
  <c r="J1441" i="1"/>
  <c r="K1441" i="1"/>
  <c r="AF1441" i="1"/>
  <c r="I1441" i="1" l="1"/>
  <c r="H1441" i="1"/>
  <c r="AG1441" i="1"/>
  <c r="AE1441" i="1" s="1"/>
  <c r="AH1441" i="1" s="1"/>
  <c r="M1441" i="1"/>
  <c r="L1441" i="1" l="1"/>
  <c r="AD1441" i="1"/>
  <c r="Q1441" i="1"/>
  <c r="AB1441" i="1"/>
  <c r="AC1441" i="1" s="1"/>
  <c r="P1441" i="1" l="1"/>
  <c r="W1442" i="1" s="1"/>
  <c r="N1441" i="1"/>
  <c r="R1441" i="1" l="1"/>
  <c r="S1442" i="1" s="1"/>
  <c r="T1442" i="1" s="1"/>
  <c r="U1441" i="1"/>
  <c r="V1442" i="1" s="1"/>
  <c r="Y1442" i="1" s="1"/>
  <c r="O1441" i="1"/>
  <c r="AA1441" i="1"/>
  <c r="X1441" i="1"/>
  <c r="Z1441" i="1" s="1"/>
  <c r="G1442" i="1"/>
  <c r="K1442" i="1"/>
  <c r="J1442" i="1"/>
  <c r="AF1442" i="1"/>
  <c r="H1442" i="1" l="1"/>
  <c r="I1442" i="1"/>
  <c r="M1442" i="1"/>
  <c r="AG1442" i="1"/>
  <c r="AE1442" i="1" s="1"/>
  <c r="AH1442" i="1" s="1"/>
  <c r="AB1442" i="1" s="1"/>
  <c r="AC1442" i="1" s="1"/>
  <c r="L1442" i="1" l="1"/>
  <c r="Q1442" i="1"/>
  <c r="AD1442" i="1"/>
  <c r="P1442" i="1" l="1"/>
  <c r="W1443" i="1" s="1"/>
  <c r="N1442" i="1"/>
  <c r="R1442" i="1" l="1"/>
  <c r="S1443" i="1" s="1"/>
  <c r="T1443" i="1" s="1"/>
  <c r="U1442" i="1"/>
  <c r="V1443" i="1" s="1"/>
  <c r="Y1443" i="1" s="1"/>
  <c r="AA1442" i="1"/>
  <c r="O1442" i="1"/>
  <c r="G1443" i="1" s="1"/>
  <c r="X1442" i="1"/>
  <c r="Z1442" i="1" s="1"/>
  <c r="J1443" i="1"/>
  <c r="K1443" i="1"/>
  <c r="AF1443" i="1"/>
  <c r="M1443" i="1" l="1"/>
  <c r="I1443" i="1"/>
  <c r="H1443" i="1"/>
  <c r="AG1443" i="1"/>
  <c r="AE1443" i="1" s="1"/>
  <c r="AH1443" i="1" s="1"/>
  <c r="AB1443" i="1" s="1"/>
  <c r="AC1443" i="1" s="1"/>
  <c r="AD1443" i="1" l="1"/>
  <c r="Q1443" i="1"/>
  <c r="L1443" i="1"/>
  <c r="P1443" i="1" l="1"/>
  <c r="W1444" i="1" s="1"/>
  <c r="N1443" i="1"/>
  <c r="R1443" i="1" l="1"/>
  <c r="S1444" i="1" s="1"/>
  <c r="T1444" i="1" s="1"/>
  <c r="U1443" i="1"/>
  <c r="V1444" i="1" s="1"/>
  <c r="Y1444" i="1" s="1"/>
  <c r="AA1443" i="1"/>
  <c r="O1443" i="1"/>
  <c r="G1444" i="1" s="1"/>
  <c r="X1443" i="1"/>
  <c r="Z1443" i="1" s="1"/>
  <c r="K1444" i="1"/>
  <c r="J1444" i="1"/>
  <c r="AF1444" i="1"/>
  <c r="AG1444" i="1" l="1"/>
  <c r="AE1444" i="1" s="1"/>
  <c r="AH1444" i="1" s="1"/>
  <c r="M1444" i="1"/>
  <c r="I1444" i="1"/>
  <c r="H1444" i="1"/>
  <c r="L1444" i="1" l="1"/>
  <c r="Q1444" i="1"/>
  <c r="AD1444" i="1"/>
  <c r="AB1444" i="1"/>
  <c r="AC1444" i="1" s="1"/>
  <c r="P1444" i="1" l="1"/>
  <c r="W1445" i="1" s="1"/>
  <c r="N1444" i="1"/>
  <c r="R1444" i="1" l="1"/>
  <c r="S1445" i="1" s="1"/>
  <c r="U1444" i="1"/>
  <c r="V1445" i="1" s="1"/>
  <c r="AA1444" i="1"/>
  <c r="O1444" i="1"/>
  <c r="G1445" i="1" s="1"/>
  <c r="X1444" i="1"/>
  <c r="Z1444" i="1" s="1"/>
  <c r="K1445" i="1"/>
  <c r="J1445" i="1"/>
  <c r="AF1445" i="1"/>
  <c r="Y1445" i="1" l="1"/>
  <c r="T1445" i="1"/>
  <c r="AG1445" i="1"/>
  <c r="AE1445" i="1" s="1"/>
  <c r="AH1445" i="1" s="1"/>
  <c r="M1445" i="1"/>
  <c r="I1445" i="1"/>
  <c r="H1445" i="1"/>
  <c r="L1445" i="1" l="1"/>
  <c r="Q1445" i="1"/>
  <c r="AD1445" i="1"/>
  <c r="AB1445" i="1"/>
  <c r="AC1445" i="1" s="1"/>
  <c r="P1445" i="1" l="1"/>
  <c r="W1446" i="1" s="1"/>
  <c r="N1445" i="1"/>
  <c r="R1445" i="1" l="1"/>
  <c r="S1446" i="1" s="1"/>
  <c r="T1446" i="1" s="1"/>
  <c r="U1445" i="1"/>
  <c r="V1446" i="1" s="1"/>
  <c r="Y1446" i="1" s="1"/>
  <c r="AA1445" i="1"/>
  <c r="O1445" i="1"/>
  <c r="X1445" i="1"/>
  <c r="Z1445" i="1" s="1"/>
  <c r="G1446" i="1"/>
  <c r="J1446" i="1"/>
  <c r="K1446" i="1"/>
  <c r="AF1446" i="1"/>
  <c r="H1446" i="1" l="1"/>
  <c r="I1446" i="1"/>
  <c r="M1446" i="1"/>
  <c r="AG1446" i="1"/>
  <c r="AE1446" i="1" s="1"/>
  <c r="AH1446" i="1" s="1"/>
  <c r="AB1446" i="1" s="1"/>
  <c r="AC1446" i="1" s="1"/>
  <c r="L1446" i="1" l="1"/>
  <c r="Q1446" i="1"/>
  <c r="AD1446" i="1"/>
  <c r="P1446" i="1" l="1"/>
  <c r="W1447" i="1" s="1"/>
  <c r="N1446" i="1"/>
  <c r="R1446" i="1" l="1"/>
  <c r="S1447" i="1" s="1"/>
  <c r="T1447" i="1" s="1"/>
  <c r="U1446" i="1"/>
  <c r="V1447" i="1" s="1"/>
  <c r="O1446" i="1"/>
  <c r="G1447" i="1" s="1"/>
  <c r="AA1446" i="1"/>
  <c r="J1447" i="1"/>
  <c r="K1447" i="1"/>
  <c r="AF1447" i="1"/>
  <c r="Y1447" i="1" l="1"/>
  <c r="X1446" i="1"/>
  <c r="Z1446" i="1" s="1"/>
  <c r="AG1447" i="1"/>
  <c r="AE1447" i="1" s="1"/>
  <c r="AH1447" i="1" s="1"/>
  <c r="M1447" i="1"/>
  <c r="H1447" i="1"/>
  <c r="I1447" i="1"/>
  <c r="AD1447" i="1" l="1"/>
  <c r="L1447" i="1"/>
  <c r="Q1447" i="1"/>
  <c r="AB1447" i="1"/>
  <c r="AC1447" i="1" s="1"/>
  <c r="P1447" i="1" l="1"/>
  <c r="W1448" i="1" s="1"/>
  <c r="N1447" i="1"/>
  <c r="R1447" i="1" l="1"/>
  <c r="S1448" i="1" s="1"/>
  <c r="T1448" i="1" s="1"/>
  <c r="U1447" i="1"/>
  <c r="V1448" i="1" s="1"/>
  <c r="Y1448" i="1" s="1"/>
  <c r="AA1447" i="1"/>
  <c r="O1447" i="1"/>
  <c r="X1447" i="1"/>
  <c r="Z1447" i="1" s="1"/>
  <c r="G1448" i="1"/>
  <c r="K1448" i="1"/>
  <c r="J1448" i="1"/>
  <c r="AF1448" i="1"/>
  <c r="I1448" i="1" l="1"/>
  <c r="H1448" i="1"/>
  <c r="M1448" i="1"/>
  <c r="AG1448" i="1"/>
  <c r="AE1448" i="1" s="1"/>
  <c r="AH1448" i="1" s="1"/>
  <c r="AB1448" i="1" s="1"/>
  <c r="AC1448" i="1" s="1"/>
  <c r="L1448" i="1" l="1"/>
  <c r="AD1448" i="1"/>
  <c r="Q1448" i="1"/>
  <c r="P1448" i="1" l="1"/>
  <c r="W1449" i="1" s="1"/>
  <c r="N1448" i="1"/>
  <c r="R1448" i="1" l="1"/>
  <c r="S1449" i="1" s="1"/>
  <c r="T1449" i="1" s="1"/>
  <c r="U1448" i="1"/>
  <c r="V1449" i="1" s="1"/>
  <c r="Y1449" i="1" s="1"/>
  <c r="O1448" i="1"/>
  <c r="AA1448" i="1"/>
  <c r="X1448" i="1"/>
  <c r="Z1448" i="1" s="1"/>
  <c r="G1449" i="1"/>
  <c r="J1449" i="1"/>
  <c r="K1449" i="1"/>
  <c r="AF1449" i="1"/>
  <c r="I1449" i="1" l="1"/>
  <c r="H1449" i="1"/>
  <c r="M1449" i="1"/>
  <c r="AG1449" i="1"/>
  <c r="AE1449" i="1" s="1"/>
  <c r="AH1449" i="1" s="1"/>
  <c r="AB1449" i="1" s="1"/>
  <c r="AC1449" i="1" s="1"/>
  <c r="Q1449" i="1" l="1"/>
  <c r="L1449" i="1"/>
  <c r="AD1449" i="1"/>
  <c r="P1449" i="1" l="1"/>
  <c r="W1450" i="1" s="1"/>
  <c r="N1449" i="1"/>
  <c r="R1449" i="1" l="1"/>
  <c r="S1450" i="1" s="1"/>
  <c r="T1450" i="1" s="1"/>
  <c r="U1449" i="1"/>
  <c r="V1450" i="1" s="1"/>
  <c r="Y1450" i="1" s="1"/>
  <c r="O1449" i="1"/>
  <c r="G1450" i="1" s="1"/>
  <c r="AA1449" i="1"/>
  <c r="X1449" i="1"/>
  <c r="Z1449" i="1" s="1"/>
  <c r="J1450" i="1"/>
  <c r="K1450" i="1"/>
  <c r="AF1450" i="1"/>
  <c r="AG1450" i="1" l="1"/>
  <c r="AE1450" i="1" s="1"/>
  <c r="AH1450" i="1" s="1"/>
  <c r="M1450" i="1"/>
  <c r="I1450" i="1"/>
  <c r="H1450" i="1"/>
  <c r="AD1450" i="1" l="1"/>
  <c r="Q1450" i="1"/>
  <c r="L1450" i="1"/>
  <c r="AB1450" i="1"/>
  <c r="AC1450" i="1" s="1"/>
  <c r="P1450" i="1" l="1"/>
  <c r="W1451" i="1" s="1"/>
  <c r="N1450" i="1"/>
  <c r="R1450" i="1" l="1"/>
  <c r="S1451" i="1" s="1"/>
  <c r="T1451" i="1" s="1"/>
  <c r="U1450" i="1"/>
  <c r="V1451" i="1" s="1"/>
  <c r="Y1451" i="1" s="1"/>
  <c r="AA1450" i="1"/>
  <c r="O1450" i="1"/>
  <c r="G1451" i="1" s="1"/>
  <c r="X1450" i="1"/>
  <c r="Z1450" i="1" s="1"/>
  <c r="J1451" i="1"/>
  <c r="K1451" i="1"/>
  <c r="AF1451" i="1"/>
  <c r="AG1451" i="1" l="1"/>
  <c r="AE1451" i="1" s="1"/>
  <c r="AH1451" i="1" s="1"/>
  <c r="M1451" i="1"/>
  <c r="H1451" i="1"/>
  <c r="I1451" i="1"/>
  <c r="Q1451" i="1" l="1"/>
  <c r="L1451" i="1"/>
  <c r="AD1451" i="1"/>
  <c r="AB1451" i="1"/>
  <c r="AC1451" i="1" s="1"/>
  <c r="P1451" i="1" l="1"/>
  <c r="W1452" i="1" s="1"/>
  <c r="N1451" i="1"/>
  <c r="R1451" i="1" l="1"/>
  <c r="S1452" i="1" s="1"/>
  <c r="U1451" i="1"/>
  <c r="V1452" i="1" s="1"/>
  <c r="AA1451" i="1"/>
  <c r="O1451" i="1"/>
  <c r="G1452" i="1" s="1"/>
  <c r="X1451" i="1"/>
  <c r="Z1451" i="1" s="1"/>
  <c r="K1452" i="1"/>
  <c r="J1452" i="1"/>
  <c r="AF1452" i="1"/>
  <c r="Y1452" i="1" l="1"/>
  <c r="T1452" i="1"/>
  <c r="AG1452" i="1"/>
  <c r="AE1452" i="1" s="1"/>
  <c r="AH1452" i="1" s="1"/>
  <c r="M1452" i="1"/>
  <c r="H1452" i="1"/>
  <c r="I1452" i="1"/>
  <c r="AD1452" i="1" l="1"/>
  <c r="L1452" i="1"/>
  <c r="Q1452" i="1"/>
  <c r="AB1452" i="1"/>
  <c r="AC1452" i="1" s="1"/>
  <c r="P1452" i="1" l="1"/>
  <c r="W1453" i="1" s="1"/>
  <c r="N1452" i="1"/>
  <c r="R1452" i="1" l="1"/>
  <c r="S1453" i="1" s="1"/>
  <c r="U1452" i="1"/>
  <c r="V1453" i="1" s="1"/>
  <c r="AA1452" i="1"/>
  <c r="O1452" i="1"/>
  <c r="G1453" i="1" s="1"/>
  <c r="X1452" i="1"/>
  <c r="Z1452" i="1" s="1"/>
  <c r="K1453" i="1"/>
  <c r="J1453" i="1"/>
  <c r="AF1453" i="1"/>
  <c r="Y1453" i="1" l="1"/>
  <c r="T1453" i="1"/>
  <c r="AG1453" i="1"/>
  <c r="AE1453" i="1" s="1"/>
  <c r="AH1453" i="1" s="1"/>
  <c r="M1453" i="1"/>
  <c r="I1453" i="1"/>
  <c r="H1453" i="1"/>
  <c r="Q1453" i="1" l="1"/>
  <c r="AD1453" i="1"/>
  <c r="L1453" i="1"/>
  <c r="AB1453" i="1"/>
  <c r="AC1453" i="1" s="1"/>
  <c r="P1453" i="1" l="1"/>
  <c r="W1454" i="1" s="1"/>
  <c r="N1453" i="1"/>
  <c r="R1453" i="1" l="1"/>
  <c r="S1454" i="1" s="1"/>
  <c r="T1454" i="1" s="1"/>
  <c r="U1453" i="1"/>
  <c r="V1454" i="1" s="1"/>
  <c r="Y1454" i="1" s="1"/>
  <c r="O1453" i="1"/>
  <c r="G1454" i="1" s="1"/>
  <c r="AA1453" i="1"/>
  <c r="X1453" i="1"/>
  <c r="Z1453" i="1" s="1"/>
  <c r="J1454" i="1"/>
  <c r="K1454" i="1"/>
  <c r="AF1454" i="1"/>
  <c r="AG1454" i="1" l="1"/>
  <c r="AE1454" i="1" s="1"/>
  <c r="AH1454" i="1" s="1"/>
  <c r="M1454" i="1"/>
  <c r="I1454" i="1"/>
  <c r="H1454" i="1"/>
  <c r="AD1454" i="1" l="1"/>
  <c r="Q1454" i="1"/>
  <c r="L1454" i="1"/>
  <c r="AB1454" i="1"/>
  <c r="AC1454" i="1" s="1"/>
  <c r="P1454" i="1" l="1"/>
  <c r="W1455" i="1" s="1"/>
  <c r="N1454" i="1"/>
  <c r="R1454" i="1" l="1"/>
  <c r="S1455" i="1" s="1"/>
  <c r="T1455" i="1" s="1"/>
  <c r="U1454" i="1"/>
  <c r="V1455" i="1" s="1"/>
  <c r="Y1455" i="1" s="1"/>
  <c r="AA1454" i="1"/>
  <c r="O1454" i="1"/>
  <c r="G1455" i="1" s="1"/>
  <c r="X1454" i="1"/>
  <c r="Z1454" i="1" s="1"/>
  <c r="K1455" i="1"/>
  <c r="J1455" i="1"/>
  <c r="AF1455" i="1"/>
  <c r="AG1455" i="1" l="1"/>
  <c r="AE1455" i="1" s="1"/>
  <c r="AH1455" i="1" s="1"/>
  <c r="M1455" i="1"/>
  <c r="H1455" i="1"/>
  <c r="I1455" i="1"/>
  <c r="Q1455" i="1" l="1"/>
  <c r="L1455" i="1"/>
  <c r="AD1455" i="1"/>
  <c r="AB1455" i="1"/>
  <c r="AC1455" i="1" s="1"/>
  <c r="P1455" i="1" l="1"/>
  <c r="W1456" i="1" s="1"/>
  <c r="N1455" i="1"/>
  <c r="R1455" i="1" l="1"/>
  <c r="S1456" i="1" s="1"/>
  <c r="U1455" i="1"/>
  <c r="V1456" i="1" s="1"/>
  <c r="O1455" i="1"/>
  <c r="AA1455" i="1"/>
  <c r="G1456" i="1"/>
  <c r="K1456" i="1"/>
  <c r="J1456" i="1"/>
  <c r="AF1456" i="1"/>
  <c r="X1455" i="1" l="1"/>
  <c r="Z1455" i="1" s="1"/>
  <c r="Y1456" i="1"/>
  <c r="T1456" i="1"/>
  <c r="M1456" i="1"/>
  <c r="I1456" i="1"/>
  <c r="H1456" i="1"/>
  <c r="AG1456" i="1"/>
  <c r="AE1456" i="1" l="1"/>
  <c r="AH1456" i="1" s="1"/>
  <c r="AB1456" i="1" s="1"/>
  <c r="AC1456" i="1" s="1"/>
  <c r="AD1456" i="1"/>
  <c r="L1456" i="1"/>
  <c r="Q1456" i="1"/>
  <c r="P1456" i="1" l="1"/>
  <c r="W1457" i="1" s="1"/>
  <c r="N1456" i="1"/>
  <c r="R1456" i="1" l="1"/>
  <c r="S1457" i="1" s="1"/>
  <c r="T1457" i="1" s="1"/>
  <c r="U1456" i="1"/>
  <c r="V1457" i="1" s="1"/>
  <c r="Y1457" i="1" s="1"/>
  <c r="O1456" i="1"/>
  <c r="G1457" i="1" s="1"/>
  <c r="AA1456" i="1"/>
  <c r="J1457" i="1"/>
  <c r="K1457" i="1"/>
  <c r="AF1457" i="1"/>
  <c r="X1456" i="1" l="1"/>
  <c r="Z1456" i="1" s="1"/>
  <c r="M1457" i="1"/>
  <c r="AG1457" i="1"/>
  <c r="AE1457" i="1" s="1"/>
  <c r="AH1457" i="1" s="1"/>
  <c r="H1457" i="1"/>
  <c r="I1457" i="1"/>
  <c r="AB1457" i="1" l="1"/>
  <c r="AC1457" i="1" s="1"/>
  <c r="AD1457" i="1"/>
  <c r="Q1457" i="1"/>
  <c r="L1457" i="1"/>
  <c r="P1457" i="1" l="1"/>
  <c r="W1458" i="1" s="1"/>
  <c r="N1457" i="1"/>
  <c r="R1457" i="1" l="1"/>
  <c r="S1458" i="1" s="1"/>
  <c r="T1458" i="1" s="1"/>
  <c r="U1457" i="1"/>
  <c r="V1458" i="1" s="1"/>
  <c r="Y1458" i="1" s="1"/>
  <c r="O1457" i="1"/>
  <c r="G1458" i="1" s="1"/>
  <c r="AA1457" i="1"/>
  <c r="X1457" i="1"/>
  <c r="Z1457" i="1" s="1"/>
  <c r="K1458" i="1"/>
  <c r="J1458" i="1"/>
  <c r="AF1458" i="1"/>
  <c r="M1458" i="1" l="1"/>
  <c r="AG1458" i="1"/>
  <c r="AE1458" i="1" s="1"/>
  <c r="AH1458" i="1" s="1"/>
  <c r="AB1458" i="1" s="1"/>
  <c r="AC1458" i="1" s="1"/>
  <c r="H1458" i="1"/>
  <c r="I1458" i="1"/>
  <c r="L1458" i="1" l="1"/>
  <c r="AD1458" i="1"/>
  <c r="Q1458" i="1"/>
  <c r="P1458" i="1" l="1"/>
  <c r="W1459" i="1" s="1"/>
  <c r="N1458" i="1"/>
  <c r="R1458" i="1" l="1"/>
  <c r="S1459" i="1" s="1"/>
  <c r="T1459" i="1" s="1"/>
  <c r="U1458" i="1"/>
  <c r="V1459" i="1" s="1"/>
  <c r="Y1459" i="1" s="1"/>
  <c r="O1458" i="1"/>
  <c r="AA1458" i="1"/>
  <c r="X1458" i="1"/>
  <c r="Z1458" i="1" s="1"/>
  <c r="G1459" i="1"/>
  <c r="J1459" i="1"/>
  <c r="K1459" i="1"/>
  <c r="AF1459" i="1"/>
  <c r="M1459" i="1" l="1"/>
  <c r="I1459" i="1"/>
  <c r="H1459" i="1"/>
  <c r="AG1459" i="1"/>
  <c r="AE1459" i="1" s="1"/>
  <c r="AH1459" i="1" s="1"/>
  <c r="AB1459" i="1" s="1"/>
  <c r="AC1459" i="1" s="1"/>
  <c r="AD1459" i="1" l="1"/>
  <c r="L1459" i="1"/>
  <c r="Q1459" i="1"/>
  <c r="P1459" i="1" l="1"/>
  <c r="W1460" i="1" s="1"/>
  <c r="N1459" i="1"/>
  <c r="R1459" i="1" l="1"/>
  <c r="S1460" i="1" s="1"/>
  <c r="T1460" i="1" s="1"/>
  <c r="U1459" i="1"/>
  <c r="V1460" i="1" s="1"/>
  <c r="Y1460" i="1" s="1"/>
  <c r="O1459" i="1"/>
  <c r="G1460" i="1" s="1"/>
  <c r="AA1459" i="1"/>
  <c r="X1459" i="1"/>
  <c r="Z1459" i="1" s="1"/>
  <c r="K1460" i="1"/>
  <c r="J1460" i="1"/>
  <c r="AF1460" i="1"/>
  <c r="AG1460" i="1" l="1"/>
  <c r="AE1460" i="1" s="1"/>
  <c r="AH1460" i="1" s="1"/>
  <c r="M1460" i="1"/>
  <c r="H1460" i="1"/>
  <c r="I1460" i="1"/>
  <c r="Q1460" i="1" l="1"/>
  <c r="L1460" i="1"/>
  <c r="AD1460" i="1"/>
  <c r="AB1460" i="1"/>
  <c r="AC1460" i="1" s="1"/>
  <c r="P1460" i="1" l="1"/>
  <c r="W1461" i="1" s="1"/>
  <c r="N1460" i="1"/>
  <c r="R1460" i="1" l="1"/>
  <c r="S1461" i="1" s="1"/>
  <c r="T1461" i="1" s="1"/>
  <c r="U1460" i="1"/>
  <c r="V1461" i="1" s="1"/>
  <c r="Y1461" i="1" s="1"/>
  <c r="AA1460" i="1"/>
  <c r="O1460" i="1"/>
  <c r="G1461" i="1" s="1"/>
  <c r="X1460" i="1"/>
  <c r="Z1460" i="1" s="1"/>
  <c r="J1461" i="1"/>
  <c r="K1461" i="1"/>
  <c r="AF1461" i="1"/>
  <c r="AG1461" i="1" l="1"/>
  <c r="AE1461" i="1" s="1"/>
  <c r="AH1461" i="1" s="1"/>
  <c r="M1461" i="1"/>
  <c r="I1461" i="1"/>
  <c r="H1461" i="1"/>
  <c r="AD1461" i="1" l="1"/>
  <c r="Q1461" i="1"/>
  <c r="L1461" i="1"/>
  <c r="AB1461" i="1"/>
  <c r="AC1461" i="1" s="1"/>
  <c r="P1461" i="1" l="1"/>
  <c r="W1462" i="1" s="1"/>
  <c r="N1461" i="1"/>
  <c r="R1461" i="1" l="1"/>
  <c r="S1462" i="1" s="1"/>
  <c r="U1461" i="1"/>
  <c r="V1462" i="1" s="1"/>
  <c r="AA1461" i="1"/>
  <c r="O1461" i="1"/>
  <c r="G1462" i="1"/>
  <c r="J1462" i="1"/>
  <c r="K1462" i="1"/>
  <c r="AF1462" i="1"/>
  <c r="X1461" i="1" l="1"/>
  <c r="Z1461" i="1" s="1"/>
  <c r="T1462" i="1"/>
  <c r="Y1462" i="1"/>
  <c r="H1462" i="1"/>
  <c r="I1462" i="1"/>
  <c r="M1462" i="1"/>
  <c r="AG1462" i="1"/>
  <c r="AE1462" i="1" s="1"/>
  <c r="AH1462" i="1" s="1"/>
  <c r="AB1462" i="1" s="1"/>
  <c r="AC1462" i="1" s="1"/>
  <c r="Q1462" i="1" l="1"/>
  <c r="AD1462" i="1"/>
  <c r="L1462" i="1"/>
  <c r="P1462" i="1" l="1"/>
  <c r="W1463" i="1" s="1"/>
  <c r="N1462" i="1"/>
  <c r="R1462" i="1" l="1"/>
  <c r="S1463" i="1" s="1"/>
  <c r="T1463" i="1" s="1"/>
  <c r="U1462" i="1"/>
  <c r="V1463" i="1" s="1"/>
  <c r="AA1462" i="1"/>
  <c r="O1462" i="1"/>
  <c r="G1463" i="1"/>
  <c r="K1463" i="1"/>
  <c r="J1463" i="1"/>
  <c r="AF1463" i="1"/>
  <c r="X1462" i="1" l="1"/>
  <c r="Z1462" i="1" s="1"/>
  <c r="Y1463" i="1"/>
  <c r="H1463" i="1"/>
  <c r="I1463" i="1"/>
  <c r="M1463" i="1"/>
  <c r="AG1463" i="1"/>
  <c r="AE1463" i="1" s="1"/>
  <c r="AH1463" i="1" s="1"/>
  <c r="AB1463" i="1" s="1"/>
  <c r="AC1463" i="1" s="1"/>
  <c r="AD1463" i="1" l="1"/>
  <c r="Q1463" i="1"/>
  <c r="L1463" i="1"/>
  <c r="P1463" i="1" l="1"/>
  <c r="W1464" i="1" s="1"/>
  <c r="N1463" i="1"/>
  <c r="R1463" i="1" l="1"/>
  <c r="S1464" i="1" s="1"/>
  <c r="T1464" i="1" s="1"/>
  <c r="U1463" i="1"/>
  <c r="V1464" i="1" s="1"/>
  <c r="Y1464" i="1" s="1"/>
  <c r="AA1463" i="1"/>
  <c r="O1463" i="1"/>
  <c r="G1464" i="1" s="1"/>
  <c r="J1464" i="1"/>
  <c r="K1464" i="1"/>
  <c r="AF1464" i="1"/>
  <c r="X1463" i="1" l="1"/>
  <c r="Z1463" i="1" s="1"/>
  <c r="AG1464" i="1"/>
  <c r="AE1464" i="1" s="1"/>
  <c r="AH1464" i="1" s="1"/>
  <c r="M1464" i="1"/>
  <c r="H1464" i="1"/>
  <c r="I1464" i="1"/>
  <c r="AD1464" i="1" l="1"/>
  <c r="L1464" i="1"/>
  <c r="Q1464" i="1"/>
  <c r="AB1464" i="1"/>
  <c r="AC1464" i="1" s="1"/>
  <c r="P1464" i="1" l="1"/>
  <c r="W1465" i="1" s="1"/>
  <c r="N1464" i="1"/>
  <c r="R1464" i="1" l="1"/>
  <c r="S1465" i="1" s="1"/>
  <c r="T1465" i="1" s="1"/>
  <c r="U1464" i="1"/>
  <c r="V1465" i="1" s="1"/>
  <c r="Y1465" i="1" s="1"/>
  <c r="AA1464" i="1"/>
  <c r="O1464" i="1"/>
  <c r="G1465" i="1" s="1"/>
  <c r="K1465" i="1"/>
  <c r="J1465" i="1"/>
  <c r="AF1465" i="1"/>
  <c r="X1464" i="1" l="1"/>
  <c r="Z1464" i="1" s="1"/>
  <c r="AG1465" i="1"/>
  <c r="AE1465" i="1" s="1"/>
  <c r="AH1465" i="1" s="1"/>
  <c r="M1465" i="1"/>
  <c r="H1465" i="1"/>
  <c r="I1465" i="1"/>
  <c r="L1465" i="1" l="1"/>
  <c r="AD1465" i="1"/>
  <c r="Q1465" i="1"/>
  <c r="AB1465" i="1"/>
  <c r="AC1465" i="1" s="1"/>
  <c r="P1465" i="1" l="1"/>
  <c r="W1466" i="1" s="1"/>
  <c r="N1465" i="1"/>
  <c r="R1465" i="1" l="1"/>
  <c r="S1466" i="1" s="1"/>
  <c r="T1466" i="1" s="1"/>
  <c r="U1465" i="1"/>
  <c r="V1466" i="1" s="1"/>
  <c r="Y1466" i="1" s="1"/>
  <c r="O1465" i="1"/>
  <c r="G1466" i="1" s="1"/>
  <c r="AA1465" i="1"/>
  <c r="X1465" i="1"/>
  <c r="Z1465" i="1" s="1"/>
  <c r="J1466" i="1"/>
  <c r="K1466" i="1"/>
  <c r="AF1466" i="1"/>
  <c r="AG1466" i="1" l="1"/>
  <c r="AE1466" i="1" s="1"/>
  <c r="AH1466" i="1" s="1"/>
  <c r="M1466" i="1"/>
  <c r="H1466" i="1"/>
  <c r="I1466" i="1"/>
  <c r="AD1466" i="1" l="1"/>
  <c r="L1466" i="1"/>
  <c r="Q1466" i="1"/>
  <c r="AB1466" i="1"/>
  <c r="AC1466" i="1" s="1"/>
  <c r="P1466" i="1" l="1"/>
  <c r="W1467" i="1" s="1"/>
  <c r="N1466" i="1"/>
  <c r="R1466" i="1" l="1"/>
  <c r="S1467" i="1" s="1"/>
  <c r="T1467" i="1" s="1"/>
  <c r="U1466" i="1"/>
  <c r="V1467" i="1" s="1"/>
  <c r="Y1467" i="1" s="1"/>
  <c r="AA1466" i="1"/>
  <c r="O1466" i="1"/>
  <c r="G1467" i="1"/>
  <c r="K1467" i="1"/>
  <c r="J1467" i="1"/>
  <c r="AF1467" i="1"/>
  <c r="X1466" i="1" l="1"/>
  <c r="Z1466" i="1" s="1"/>
  <c r="I1467" i="1"/>
  <c r="H1467" i="1"/>
  <c r="M1467" i="1"/>
  <c r="AG1467" i="1"/>
  <c r="AE1467" i="1" s="1"/>
  <c r="AH1467" i="1" s="1"/>
  <c r="AB1467" i="1" s="1"/>
  <c r="AC1467" i="1" s="1"/>
  <c r="L1467" i="1" l="1"/>
  <c r="Q1467" i="1"/>
  <c r="AD1467" i="1"/>
  <c r="P1467" i="1" l="1"/>
  <c r="W1468" i="1" s="1"/>
  <c r="N1467" i="1"/>
  <c r="R1467" i="1" l="1"/>
  <c r="S1468" i="1" s="1"/>
  <c r="T1468" i="1" s="1"/>
  <c r="U1467" i="1"/>
  <c r="V1468" i="1" s="1"/>
  <c r="Y1468" i="1" s="1"/>
  <c r="O1467" i="1"/>
  <c r="G1468" i="1" s="1"/>
  <c r="AA1467" i="1"/>
  <c r="X1467" i="1"/>
  <c r="Z1467" i="1" s="1"/>
  <c r="K1468" i="1"/>
  <c r="J1468" i="1"/>
  <c r="AF1468" i="1"/>
  <c r="AG1468" i="1" l="1"/>
  <c r="AE1468" i="1" s="1"/>
  <c r="AH1468" i="1" s="1"/>
  <c r="M1468" i="1"/>
  <c r="H1468" i="1"/>
  <c r="I1468" i="1"/>
  <c r="AD1468" i="1" l="1"/>
  <c r="Q1468" i="1"/>
  <c r="L1468" i="1"/>
  <c r="AB1468" i="1"/>
  <c r="AC1468" i="1" s="1"/>
  <c r="P1468" i="1" l="1"/>
  <c r="W1469" i="1" s="1"/>
  <c r="N1468" i="1"/>
  <c r="R1468" i="1" l="1"/>
  <c r="S1469" i="1" s="1"/>
  <c r="T1469" i="1" s="1"/>
  <c r="U1468" i="1"/>
  <c r="V1469" i="1" s="1"/>
  <c r="Y1469" i="1" s="1"/>
  <c r="AA1468" i="1"/>
  <c r="O1468" i="1"/>
  <c r="X1468" i="1"/>
  <c r="Z1468" i="1" s="1"/>
  <c r="G1469" i="1"/>
  <c r="J1469" i="1"/>
  <c r="K1469" i="1"/>
  <c r="AF1469" i="1"/>
  <c r="M1469" i="1" l="1"/>
  <c r="H1469" i="1"/>
  <c r="I1469" i="1"/>
  <c r="AG1469" i="1"/>
  <c r="AE1469" i="1" s="1"/>
  <c r="AH1469" i="1" s="1"/>
  <c r="AB1469" i="1" s="1"/>
  <c r="AC1469" i="1" s="1"/>
  <c r="Q1469" i="1" l="1"/>
  <c r="L1469" i="1"/>
  <c r="AD1469" i="1"/>
  <c r="P1469" i="1" l="1"/>
  <c r="W1470" i="1" s="1"/>
  <c r="N1469" i="1"/>
  <c r="R1469" i="1" l="1"/>
  <c r="S1470" i="1" s="1"/>
  <c r="T1470" i="1" s="1"/>
  <c r="U1469" i="1"/>
  <c r="V1470" i="1" s="1"/>
  <c r="Y1470" i="1" s="1"/>
  <c r="O1469" i="1"/>
  <c r="AA1469" i="1"/>
  <c r="G1470" i="1"/>
  <c r="J1470" i="1"/>
  <c r="K1470" i="1"/>
  <c r="AF1470" i="1"/>
  <c r="X1469" i="1" l="1"/>
  <c r="Z1469" i="1" s="1"/>
  <c r="H1470" i="1"/>
  <c r="I1470" i="1"/>
  <c r="M1470" i="1"/>
  <c r="AG1470" i="1"/>
  <c r="AE1470" i="1" s="1"/>
  <c r="AH1470" i="1" s="1"/>
  <c r="AB1470" i="1" l="1"/>
  <c r="AC1470" i="1" s="1"/>
  <c r="AD1470" i="1"/>
  <c r="L1470" i="1"/>
  <c r="Q1470" i="1"/>
  <c r="P1470" i="1" l="1"/>
  <c r="W1471" i="1" s="1"/>
  <c r="N1470" i="1"/>
  <c r="R1470" i="1" l="1"/>
  <c r="S1471" i="1" s="1"/>
  <c r="T1471" i="1" s="1"/>
  <c r="U1470" i="1"/>
  <c r="V1471" i="1" s="1"/>
  <c r="Y1471" i="1" s="1"/>
  <c r="AA1470" i="1"/>
  <c r="O1470" i="1"/>
  <c r="G1471" i="1"/>
  <c r="K1471" i="1"/>
  <c r="J1471" i="1"/>
  <c r="AF1471" i="1"/>
  <c r="X1470" i="1" l="1"/>
  <c r="Z1470" i="1" s="1"/>
  <c r="M1471" i="1"/>
  <c r="H1471" i="1"/>
  <c r="I1471" i="1"/>
  <c r="AG1471" i="1"/>
  <c r="AE1471" i="1" s="1"/>
  <c r="AH1471" i="1" s="1"/>
  <c r="AB1471" i="1" s="1"/>
  <c r="AC1471" i="1" s="1"/>
  <c r="Q1471" i="1" l="1"/>
  <c r="AD1471" i="1"/>
  <c r="L1471" i="1"/>
  <c r="P1471" i="1" l="1"/>
  <c r="W1472" i="1" s="1"/>
  <c r="N1471" i="1"/>
  <c r="R1471" i="1" l="1"/>
  <c r="S1472" i="1" s="1"/>
  <c r="U1471" i="1"/>
  <c r="V1472" i="1" s="1"/>
  <c r="O1471" i="1"/>
  <c r="AA1471" i="1"/>
  <c r="X1471" i="1"/>
  <c r="Z1471" i="1" s="1"/>
  <c r="G1472" i="1"/>
  <c r="J1472" i="1"/>
  <c r="K1472" i="1"/>
  <c r="AF1472" i="1"/>
  <c r="Y1472" i="1" l="1"/>
  <c r="T1472" i="1"/>
  <c r="M1472" i="1"/>
  <c r="I1472" i="1"/>
  <c r="H1472" i="1"/>
  <c r="AG1472" i="1"/>
  <c r="AE1472" i="1" s="1"/>
  <c r="AH1472" i="1" s="1"/>
  <c r="AB1472" i="1" l="1"/>
  <c r="AC1472" i="1" s="1"/>
  <c r="L1472" i="1"/>
  <c r="Q1472" i="1"/>
  <c r="AD1472" i="1"/>
  <c r="P1472" i="1" l="1"/>
  <c r="W1473" i="1" s="1"/>
  <c r="N1472" i="1"/>
  <c r="R1472" i="1" l="1"/>
  <c r="S1473" i="1" s="1"/>
  <c r="T1473" i="1" s="1"/>
  <c r="U1472" i="1"/>
  <c r="V1473" i="1" s="1"/>
  <c r="Y1473" i="1" s="1"/>
  <c r="O1472" i="1"/>
  <c r="G1473" i="1" s="1"/>
  <c r="AA1472" i="1"/>
  <c r="X1472" i="1"/>
  <c r="Z1472" i="1" s="1"/>
  <c r="J1473" i="1"/>
  <c r="K1473" i="1"/>
  <c r="AF1473" i="1"/>
  <c r="AG1473" i="1" l="1"/>
  <c r="AE1473" i="1" s="1"/>
  <c r="AH1473" i="1" s="1"/>
  <c r="M1473" i="1"/>
  <c r="I1473" i="1"/>
  <c r="H1473" i="1"/>
  <c r="AD1473" i="1" l="1"/>
  <c r="Q1473" i="1"/>
  <c r="L1473" i="1"/>
  <c r="AB1473" i="1"/>
  <c r="AC1473" i="1" s="1"/>
  <c r="P1473" i="1" l="1"/>
  <c r="W1474" i="1" s="1"/>
  <c r="N1473" i="1"/>
  <c r="R1473" i="1" l="1"/>
  <c r="S1474" i="1" s="1"/>
  <c r="T1474" i="1" s="1"/>
  <c r="U1473" i="1"/>
  <c r="V1474" i="1" s="1"/>
  <c r="Y1474" i="1" s="1"/>
  <c r="O1473" i="1"/>
  <c r="G1474" i="1" s="1"/>
  <c r="AA1473" i="1"/>
  <c r="J1474" i="1"/>
  <c r="K1474" i="1"/>
  <c r="AF1474" i="1"/>
  <c r="X1473" i="1" l="1"/>
  <c r="Z1473" i="1" s="1"/>
  <c r="AG1474" i="1"/>
  <c r="AE1474" i="1" s="1"/>
  <c r="AH1474" i="1" s="1"/>
  <c r="M1474" i="1"/>
  <c r="H1474" i="1"/>
  <c r="I1474" i="1"/>
  <c r="AD1474" i="1" l="1"/>
  <c r="L1474" i="1"/>
  <c r="Q1474" i="1"/>
  <c r="AB1474" i="1"/>
  <c r="AC1474" i="1" s="1"/>
  <c r="P1474" i="1" l="1"/>
  <c r="W1475" i="1" s="1"/>
  <c r="N1474" i="1"/>
  <c r="R1474" i="1" l="1"/>
  <c r="S1475" i="1" s="1"/>
  <c r="T1475" i="1" s="1"/>
  <c r="U1474" i="1"/>
  <c r="V1475" i="1" s="1"/>
  <c r="Y1475" i="1" s="1"/>
  <c r="O1474" i="1"/>
  <c r="G1475" i="1" s="1"/>
  <c r="AA1474" i="1"/>
  <c r="X1474" i="1"/>
  <c r="Z1474" i="1" s="1"/>
  <c r="J1475" i="1"/>
  <c r="K1475" i="1"/>
  <c r="AF1475" i="1"/>
  <c r="AG1475" i="1" l="1"/>
  <c r="AE1475" i="1" s="1"/>
  <c r="AH1475" i="1" s="1"/>
  <c r="M1475" i="1"/>
  <c r="H1475" i="1"/>
  <c r="I1475" i="1"/>
  <c r="L1475" i="1" l="1"/>
  <c r="AD1475" i="1"/>
  <c r="Q1475" i="1"/>
  <c r="AB1475" i="1"/>
  <c r="AC1475" i="1" s="1"/>
  <c r="P1475" i="1" l="1"/>
  <c r="W1476" i="1" s="1"/>
  <c r="N1475" i="1"/>
  <c r="R1475" i="1" l="1"/>
  <c r="S1476" i="1" s="1"/>
  <c r="T1476" i="1" s="1"/>
  <c r="U1475" i="1"/>
  <c r="V1476" i="1" s="1"/>
  <c r="Y1476" i="1" s="1"/>
  <c r="AA1475" i="1"/>
  <c r="O1475" i="1"/>
  <c r="G1476" i="1"/>
  <c r="J1476" i="1"/>
  <c r="K1476" i="1"/>
  <c r="AF1476" i="1"/>
  <c r="X1475" i="1" l="1"/>
  <c r="Z1475" i="1" s="1"/>
  <c r="I1476" i="1"/>
  <c r="H1476" i="1"/>
  <c r="M1476" i="1"/>
  <c r="AG1476" i="1"/>
  <c r="AE1476" i="1" s="1"/>
  <c r="AH1476" i="1" s="1"/>
  <c r="AB1476" i="1" s="1"/>
  <c r="AC1476" i="1" s="1"/>
  <c r="L1476" i="1" l="1"/>
  <c r="AD1476" i="1"/>
  <c r="Q1476" i="1"/>
  <c r="P1476" i="1" l="1"/>
  <c r="W1477" i="1" s="1"/>
  <c r="N1476" i="1"/>
  <c r="R1476" i="1" l="1"/>
  <c r="S1477" i="1" s="1"/>
  <c r="T1477" i="1" s="1"/>
  <c r="U1476" i="1"/>
  <c r="V1477" i="1" s="1"/>
  <c r="Y1477" i="1" s="1"/>
  <c r="AA1476" i="1"/>
  <c r="O1476" i="1"/>
  <c r="G1477" i="1" s="1"/>
  <c r="X1476" i="1"/>
  <c r="Z1476" i="1" s="1"/>
  <c r="J1477" i="1"/>
  <c r="K1477" i="1"/>
  <c r="AF1477" i="1"/>
  <c r="AG1477" i="1" l="1"/>
  <c r="AE1477" i="1" s="1"/>
  <c r="AH1477" i="1" s="1"/>
  <c r="H1477" i="1"/>
  <c r="I1477" i="1"/>
  <c r="M1477" i="1"/>
  <c r="Q1477" i="1" l="1"/>
  <c r="L1477" i="1"/>
  <c r="AD1477" i="1"/>
  <c r="AB1477" i="1"/>
  <c r="AC1477" i="1" s="1"/>
  <c r="P1477" i="1" l="1"/>
  <c r="W1478" i="1" s="1"/>
  <c r="N1477" i="1"/>
  <c r="R1477" i="1" l="1"/>
  <c r="S1478" i="1" s="1"/>
  <c r="T1478" i="1" s="1"/>
  <c r="U1477" i="1"/>
  <c r="V1478" i="1" s="1"/>
  <c r="Y1478" i="1" s="1"/>
  <c r="AA1477" i="1"/>
  <c r="O1477" i="1"/>
  <c r="X1477" i="1"/>
  <c r="Z1477" i="1" s="1"/>
  <c r="G1478" i="1"/>
  <c r="K1478" i="1"/>
  <c r="J1478" i="1"/>
  <c r="AF1478" i="1"/>
  <c r="H1478" i="1" l="1"/>
  <c r="I1478" i="1"/>
  <c r="M1478" i="1"/>
  <c r="AG1478" i="1"/>
  <c r="AE1478" i="1" s="1"/>
  <c r="AH1478" i="1" s="1"/>
  <c r="AB1478" i="1" s="1"/>
  <c r="AC1478" i="1" s="1"/>
  <c r="L1478" i="1" l="1"/>
  <c r="AD1478" i="1"/>
  <c r="Q1478" i="1"/>
  <c r="P1478" i="1" l="1"/>
  <c r="W1479" i="1" s="1"/>
  <c r="N1478" i="1"/>
  <c r="R1478" i="1" l="1"/>
  <c r="S1479" i="1" s="1"/>
  <c r="T1479" i="1" s="1"/>
  <c r="U1478" i="1"/>
  <c r="V1479" i="1" s="1"/>
  <c r="Y1479" i="1" s="1"/>
  <c r="AA1478" i="1"/>
  <c r="O1478" i="1"/>
  <c r="X1478" i="1"/>
  <c r="Z1478" i="1" s="1"/>
  <c r="G1479" i="1"/>
  <c r="K1479" i="1"/>
  <c r="J1479" i="1"/>
  <c r="AF1479" i="1"/>
  <c r="M1479" i="1" l="1"/>
  <c r="AG1479" i="1"/>
  <c r="AE1479" i="1" s="1"/>
  <c r="AH1479" i="1" s="1"/>
  <c r="AB1479" i="1" s="1"/>
  <c r="AC1479" i="1" s="1"/>
  <c r="I1479" i="1"/>
  <c r="H1479" i="1"/>
  <c r="Q1479" i="1" l="1"/>
  <c r="AD1479" i="1"/>
  <c r="L1479" i="1"/>
  <c r="P1479" i="1" l="1"/>
  <c r="W1480" i="1" s="1"/>
  <c r="N1479" i="1"/>
  <c r="R1479" i="1" l="1"/>
  <c r="S1480" i="1" s="1"/>
  <c r="U1479" i="1"/>
  <c r="V1480" i="1" s="1"/>
  <c r="AA1479" i="1"/>
  <c r="O1479" i="1"/>
  <c r="X1479" i="1"/>
  <c r="Z1479" i="1" s="1"/>
  <c r="G1480" i="1"/>
  <c r="K1480" i="1"/>
  <c r="J1480" i="1"/>
  <c r="AF1480" i="1"/>
  <c r="Y1480" i="1" l="1"/>
  <c r="T1480" i="1"/>
  <c r="M1480" i="1"/>
  <c r="AD1480" i="1" s="1"/>
  <c r="I1480" i="1"/>
  <c r="H1480" i="1"/>
  <c r="AG1480" i="1"/>
  <c r="AE1480" i="1" s="1"/>
  <c r="AH1480" i="1" s="1"/>
  <c r="AB1480" i="1" s="1"/>
  <c r="AC1480" i="1" s="1"/>
  <c r="L1480" i="1" l="1"/>
  <c r="Q1480" i="1"/>
  <c r="P1480" i="1"/>
  <c r="W1481" i="1" s="1"/>
  <c r="N1480" i="1"/>
  <c r="R1480" i="1" s="1"/>
  <c r="S1481" i="1" s="1"/>
  <c r="T1481" i="1" s="1"/>
  <c r="U1480" i="1" l="1"/>
  <c r="V1481" i="1" s="1"/>
  <c r="Y1481" i="1" s="1"/>
  <c r="O1480" i="1"/>
  <c r="G1481" i="1" s="1"/>
  <c r="AA1480" i="1"/>
  <c r="K1481" i="1"/>
  <c r="J1481" i="1"/>
  <c r="AF1481" i="1"/>
  <c r="X1480" i="1" l="1"/>
  <c r="Z1480" i="1" s="1"/>
  <c r="M1481" i="1"/>
  <c r="H1481" i="1"/>
  <c r="I1481" i="1"/>
  <c r="AG1481" i="1"/>
  <c r="AE1481" i="1" s="1"/>
  <c r="AH1481" i="1" s="1"/>
  <c r="AB1481" i="1" s="1"/>
  <c r="AC1481" i="1" s="1"/>
  <c r="Q1481" i="1" l="1"/>
  <c r="L1481" i="1"/>
  <c r="AD1481" i="1"/>
  <c r="P1481" i="1" l="1"/>
  <c r="W1482" i="1" s="1"/>
  <c r="N1481" i="1"/>
  <c r="R1481" i="1" l="1"/>
  <c r="S1482" i="1" s="1"/>
  <c r="T1482" i="1" s="1"/>
  <c r="U1481" i="1"/>
  <c r="V1482" i="1" s="1"/>
  <c r="O1481" i="1"/>
  <c r="G1482" i="1" s="1"/>
  <c r="AA1481" i="1"/>
  <c r="X1481" i="1"/>
  <c r="Z1481" i="1" s="1"/>
  <c r="K1482" i="1"/>
  <c r="J1482" i="1"/>
  <c r="AF1482" i="1"/>
  <c r="Y1482" i="1" l="1"/>
  <c r="M1482" i="1"/>
  <c r="AG1482" i="1"/>
  <c r="AE1482" i="1" s="1"/>
  <c r="AH1482" i="1" s="1"/>
  <c r="I1482" i="1"/>
  <c r="H1482" i="1"/>
  <c r="AB1482" i="1" l="1"/>
  <c r="AC1482" i="1" s="1"/>
  <c r="L1482" i="1"/>
  <c r="Q1482" i="1"/>
  <c r="AD1482" i="1"/>
  <c r="P1482" i="1" l="1"/>
  <c r="W1483" i="1" s="1"/>
  <c r="N1482" i="1"/>
  <c r="R1482" i="1" l="1"/>
  <c r="S1483" i="1" s="1"/>
  <c r="T1483" i="1" s="1"/>
  <c r="U1482" i="1"/>
  <c r="V1483" i="1" s="1"/>
  <c r="Y1483" i="1" s="1"/>
  <c r="O1482" i="1"/>
  <c r="AA1482" i="1"/>
  <c r="X1482" i="1"/>
  <c r="Z1482" i="1" s="1"/>
  <c r="G1483" i="1"/>
  <c r="K1483" i="1"/>
  <c r="J1483" i="1"/>
  <c r="AF1483" i="1"/>
  <c r="M1483" i="1" l="1"/>
  <c r="H1483" i="1"/>
  <c r="I1483" i="1"/>
  <c r="AG1483" i="1"/>
  <c r="AE1483" i="1" s="1"/>
  <c r="AH1483" i="1" s="1"/>
  <c r="AB1483" i="1" s="1"/>
  <c r="AC1483" i="1" s="1"/>
  <c r="AD1483" i="1" l="1"/>
  <c r="L1483" i="1"/>
  <c r="Q1483" i="1"/>
  <c r="P1483" i="1" l="1"/>
  <c r="W1484" i="1" s="1"/>
  <c r="N1483" i="1"/>
  <c r="R1483" i="1" l="1"/>
  <c r="S1484" i="1" s="1"/>
  <c r="T1484" i="1" s="1"/>
  <c r="U1483" i="1"/>
  <c r="V1484" i="1" s="1"/>
  <c r="O1483" i="1"/>
  <c r="G1484" i="1" s="1"/>
  <c r="AA1483" i="1"/>
  <c r="J1484" i="1"/>
  <c r="K1484" i="1"/>
  <c r="AF1484" i="1"/>
  <c r="X1483" i="1" l="1"/>
  <c r="Z1483" i="1" s="1"/>
  <c r="Y1484" i="1"/>
  <c r="AG1484" i="1"/>
  <c r="M1484" i="1"/>
  <c r="H1484" i="1"/>
  <c r="I1484" i="1"/>
  <c r="AE1484" i="1" l="1"/>
  <c r="AH1484" i="1" s="1"/>
  <c r="L1484" i="1"/>
  <c r="AD1484" i="1"/>
  <c r="Q1484" i="1"/>
  <c r="AB1484" i="1"/>
  <c r="AC1484" i="1" s="1"/>
  <c r="P1484" i="1" l="1"/>
  <c r="W1485" i="1" s="1"/>
  <c r="N1484" i="1"/>
  <c r="R1484" i="1" l="1"/>
  <c r="S1485" i="1" s="1"/>
  <c r="T1485" i="1" s="1"/>
  <c r="U1484" i="1"/>
  <c r="V1485" i="1" s="1"/>
  <c r="Y1485" i="1" s="1"/>
  <c r="AA1484" i="1"/>
  <c r="O1484" i="1"/>
  <c r="G1485" i="1"/>
  <c r="J1485" i="1"/>
  <c r="K1485" i="1"/>
  <c r="AF1485" i="1"/>
  <c r="X1484" i="1" l="1"/>
  <c r="Z1484" i="1" s="1"/>
  <c r="M1485" i="1"/>
  <c r="H1485" i="1"/>
  <c r="I1485" i="1"/>
  <c r="AG1485" i="1"/>
  <c r="AE1485" i="1" s="1"/>
  <c r="AH1485" i="1" s="1"/>
  <c r="AB1485" i="1" s="1"/>
  <c r="AC1485" i="1" s="1"/>
  <c r="AD1485" i="1" l="1"/>
  <c r="L1485" i="1"/>
  <c r="Q1485" i="1"/>
  <c r="P1485" i="1" l="1"/>
  <c r="W1486" i="1" s="1"/>
  <c r="N1485" i="1"/>
  <c r="R1485" i="1" l="1"/>
  <c r="S1486" i="1" s="1"/>
  <c r="T1486" i="1" s="1"/>
  <c r="U1485" i="1"/>
  <c r="V1486" i="1" s="1"/>
  <c r="Y1486" i="1" s="1"/>
  <c r="AA1485" i="1"/>
  <c r="O1485" i="1"/>
  <c r="X1485" i="1"/>
  <c r="Z1485" i="1" s="1"/>
  <c r="G1486" i="1"/>
  <c r="K1486" i="1"/>
  <c r="J1486" i="1"/>
  <c r="AF1486" i="1"/>
  <c r="M1486" i="1" l="1"/>
  <c r="H1486" i="1"/>
  <c r="I1486" i="1"/>
  <c r="AG1486" i="1"/>
  <c r="AE1486" i="1" s="1"/>
  <c r="AH1486" i="1" s="1"/>
  <c r="AB1486" i="1" s="1"/>
  <c r="AC1486" i="1" s="1"/>
  <c r="AD1486" i="1" l="1"/>
  <c r="L1486" i="1"/>
  <c r="Q1486" i="1"/>
  <c r="P1486" i="1" l="1"/>
  <c r="W1487" i="1" s="1"/>
  <c r="N1486" i="1"/>
  <c r="R1486" i="1" l="1"/>
  <c r="S1487" i="1" s="1"/>
  <c r="U1486" i="1"/>
  <c r="V1487" i="1" s="1"/>
  <c r="O1486" i="1"/>
  <c r="G1487" i="1" s="1"/>
  <c r="AA1486" i="1"/>
  <c r="X1486" i="1"/>
  <c r="Z1486" i="1" s="1"/>
  <c r="K1487" i="1"/>
  <c r="J1487" i="1"/>
  <c r="AF1487" i="1"/>
  <c r="Y1487" i="1" l="1"/>
  <c r="T1487" i="1"/>
  <c r="AG1487" i="1"/>
  <c r="M1487" i="1"/>
  <c r="I1487" i="1"/>
  <c r="H1487" i="1"/>
  <c r="AE1487" i="1" l="1"/>
  <c r="AH1487" i="1" s="1"/>
  <c r="L1487" i="1"/>
  <c r="AD1487" i="1"/>
  <c r="Q1487" i="1"/>
  <c r="AB1487" i="1"/>
  <c r="AC1487" i="1" s="1"/>
  <c r="P1487" i="1" l="1"/>
  <c r="W1488" i="1" s="1"/>
  <c r="N1487" i="1"/>
  <c r="R1487" i="1" l="1"/>
  <c r="S1488" i="1" s="1"/>
  <c r="T1488" i="1" s="1"/>
  <c r="U1487" i="1"/>
  <c r="V1488" i="1" s="1"/>
  <c r="Y1488" i="1" s="1"/>
  <c r="AA1487" i="1"/>
  <c r="O1487" i="1"/>
  <c r="G1488" i="1" s="1"/>
  <c r="X1487" i="1"/>
  <c r="Z1487" i="1" s="1"/>
  <c r="K1488" i="1"/>
  <c r="J1488" i="1"/>
  <c r="AF1488" i="1"/>
  <c r="AG1488" i="1" l="1"/>
  <c r="AE1488" i="1" s="1"/>
  <c r="AH1488" i="1" s="1"/>
  <c r="M1488" i="1"/>
  <c r="I1488" i="1"/>
  <c r="H1488" i="1"/>
  <c r="AD1488" i="1" l="1"/>
  <c r="L1488" i="1"/>
  <c r="Q1488" i="1"/>
  <c r="AB1488" i="1"/>
  <c r="AC1488" i="1" s="1"/>
  <c r="P1488" i="1" l="1"/>
  <c r="W1489" i="1" s="1"/>
  <c r="N1488" i="1"/>
  <c r="R1488" i="1" l="1"/>
  <c r="S1489" i="1" s="1"/>
  <c r="T1489" i="1" s="1"/>
  <c r="U1488" i="1"/>
  <c r="V1489" i="1" s="1"/>
  <c r="Y1489" i="1" s="1"/>
  <c r="O1488" i="1"/>
  <c r="G1489" i="1" s="1"/>
  <c r="AA1488" i="1"/>
  <c r="X1488" i="1"/>
  <c r="Z1488" i="1" s="1"/>
  <c r="K1489" i="1"/>
  <c r="J1489" i="1"/>
  <c r="AF1489" i="1"/>
  <c r="AG1489" i="1" l="1"/>
  <c r="AE1489" i="1" s="1"/>
  <c r="AH1489" i="1" s="1"/>
  <c r="M1489" i="1"/>
  <c r="I1489" i="1"/>
  <c r="H1489" i="1"/>
  <c r="Q1489" i="1" l="1"/>
  <c r="AD1489" i="1"/>
  <c r="L1489" i="1"/>
  <c r="AB1489" i="1"/>
  <c r="AC1489" i="1" s="1"/>
  <c r="P1489" i="1" l="1"/>
  <c r="W1490" i="1" s="1"/>
  <c r="N1489" i="1"/>
  <c r="R1489" i="1" l="1"/>
  <c r="S1490" i="1" s="1"/>
  <c r="T1490" i="1" s="1"/>
  <c r="U1489" i="1"/>
  <c r="V1490" i="1" s="1"/>
  <c r="Y1490" i="1" s="1"/>
  <c r="O1489" i="1"/>
  <c r="AA1489" i="1"/>
  <c r="X1489" i="1"/>
  <c r="Z1489" i="1" s="1"/>
  <c r="G1490" i="1"/>
  <c r="J1490" i="1"/>
  <c r="K1490" i="1"/>
  <c r="AF1490" i="1"/>
  <c r="I1490" i="1" l="1"/>
  <c r="H1490" i="1"/>
  <c r="M1490" i="1"/>
  <c r="AG1490" i="1"/>
  <c r="AE1490" i="1" s="1"/>
  <c r="AH1490" i="1" s="1"/>
  <c r="AB1490" i="1" s="1"/>
  <c r="AC1490" i="1" s="1"/>
  <c r="Q1490" i="1" l="1"/>
  <c r="L1490" i="1"/>
  <c r="AD1490" i="1"/>
  <c r="P1490" i="1" l="1"/>
  <c r="W1491" i="1" s="1"/>
  <c r="N1490" i="1"/>
  <c r="R1490" i="1" l="1"/>
  <c r="S1491" i="1" s="1"/>
  <c r="T1491" i="1" s="1"/>
  <c r="U1490" i="1"/>
  <c r="V1491" i="1" s="1"/>
  <c r="Y1491" i="1" s="1"/>
  <c r="O1490" i="1"/>
  <c r="G1491" i="1" s="1"/>
  <c r="AA1490" i="1"/>
  <c r="X1490" i="1"/>
  <c r="Z1490" i="1" s="1"/>
  <c r="K1491" i="1"/>
  <c r="J1491" i="1"/>
  <c r="AF1491" i="1"/>
  <c r="AG1491" i="1" l="1"/>
  <c r="AE1491" i="1" s="1"/>
  <c r="AH1491" i="1" s="1"/>
  <c r="M1491" i="1"/>
  <c r="H1491" i="1"/>
  <c r="I1491" i="1"/>
  <c r="L1491" i="1" l="1"/>
  <c r="Q1491" i="1"/>
  <c r="AD1491" i="1"/>
  <c r="AB1491" i="1"/>
  <c r="AC1491" i="1" s="1"/>
  <c r="P1491" i="1" l="1"/>
  <c r="W1492" i="1" s="1"/>
  <c r="N1491" i="1"/>
  <c r="R1491" i="1" l="1"/>
  <c r="S1492" i="1" s="1"/>
  <c r="T1492" i="1" s="1"/>
  <c r="U1491" i="1"/>
  <c r="V1492" i="1" s="1"/>
  <c r="Y1492" i="1" s="1"/>
  <c r="O1491" i="1"/>
  <c r="G1492" i="1" s="1"/>
  <c r="AA1491" i="1"/>
  <c r="X1491" i="1"/>
  <c r="Z1491" i="1" s="1"/>
  <c r="K1492" i="1"/>
  <c r="J1492" i="1"/>
  <c r="AF1492" i="1"/>
  <c r="AG1492" i="1" l="1"/>
  <c r="AE1492" i="1" s="1"/>
  <c r="AH1492" i="1" s="1"/>
  <c r="M1492" i="1"/>
  <c r="I1492" i="1"/>
  <c r="H1492" i="1"/>
  <c r="L1492" i="1" l="1"/>
  <c r="Q1492" i="1"/>
  <c r="AD1492" i="1"/>
  <c r="AB1492" i="1"/>
  <c r="AC1492" i="1" s="1"/>
  <c r="P1492" i="1" l="1"/>
  <c r="W1493" i="1" s="1"/>
  <c r="N1492" i="1"/>
  <c r="R1492" i="1" l="1"/>
  <c r="S1493" i="1" s="1"/>
  <c r="T1493" i="1" s="1"/>
  <c r="U1492" i="1"/>
  <c r="V1493" i="1" s="1"/>
  <c r="Y1493" i="1" s="1"/>
  <c r="O1492" i="1"/>
  <c r="AA1492" i="1"/>
  <c r="G1493" i="1"/>
  <c r="K1493" i="1"/>
  <c r="J1493" i="1"/>
  <c r="AF1493" i="1"/>
  <c r="X1492" i="1" l="1"/>
  <c r="Z1492" i="1" s="1"/>
  <c r="M1493" i="1"/>
  <c r="H1493" i="1"/>
  <c r="I1493" i="1"/>
  <c r="AG1493" i="1"/>
  <c r="AE1493" i="1" s="1"/>
  <c r="AH1493" i="1" s="1"/>
  <c r="AB1493" i="1" s="1"/>
  <c r="AC1493" i="1" s="1"/>
  <c r="AD1493" i="1" l="1"/>
  <c r="L1493" i="1"/>
  <c r="Q1493" i="1"/>
  <c r="P1493" i="1" l="1"/>
  <c r="W1494" i="1" s="1"/>
  <c r="N1493" i="1"/>
  <c r="R1493" i="1" l="1"/>
  <c r="S1494" i="1" s="1"/>
  <c r="T1494" i="1" s="1"/>
  <c r="U1493" i="1"/>
  <c r="V1494" i="1" s="1"/>
  <c r="Y1494" i="1" s="1"/>
  <c r="AA1493" i="1"/>
  <c r="O1493" i="1"/>
  <c r="G1494" i="1" s="1"/>
  <c r="X1493" i="1"/>
  <c r="Z1493" i="1" s="1"/>
  <c r="K1494" i="1"/>
  <c r="J1494" i="1"/>
  <c r="AF1494" i="1"/>
  <c r="AG1494" i="1" l="1"/>
  <c r="AE1494" i="1" s="1"/>
  <c r="AH1494" i="1" s="1"/>
  <c r="M1494" i="1"/>
  <c r="H1494" i="1"/>
  <c r="I1494" i="1"/>
  <c r="L1494" i="1" l="1"/>
  <c r="Q1494" i="1"/>
  <c r="AD1494" i="1"/>
  <c r="AB1494" i="1"/>
  <c r="AC1494" i="1" s="1"/>
  <c r="P1494" i="1" l="1"/>
  <c r="W1495" i="1" s="1"/>
  <c r="N1494" i="1"/>
  <c r="R1494" i="1" l="1"/>
  <c r="S1495" i="1" s="1"/>
  <c r="T1495" i="1" s="1"/>
  <c r="U1494" i="1"/>
  <c r="V1495" i="1" s="1"/>
  <c r="Y1495" i="1" s="1"/>
  <c r="AA1494" i="1"/>
  <c r="O1494" i="1"/>
  <c r="G1495" i="1" s="1"/>
  <c r="X1494" i="1"/>
  <c r="Z1494" i="1" s="1"/>
  <c r="J1495" i="1"/>
  <c r="K1495" i="1"/>
  <c r="AF1495" i="1"/>
  <c r="M1495" i="1" l="1"/>
  <c r="I1495" i="1"/>
  <c r="H1495" i="1"/>
  <c r="AG1495" i="1"/>
  <c r="AE1495" i="1" s="1"/>
  <c r="AH1495" i="1" s="1"/>
  <c r="AB1495" i="1" s="1"/>
  <c r="AC1495" i="1" s="1"/>
  <c r="Q1495" i="1" l="1"/>
  <c r="AD1495" i="1"/>
  <c r="L1495" i="1"/>
  <c r="P1495" i="1" l="1"/>
  <c r="W1496" i="1" s="1"/>
  <c r="N1495" i="1"/>
  <c r="R1495" i="1" l="1"/>
  <c r="S1496" i="1" s="1"/>
  <c r="T1496" i="1" s="1"/>
  <c r="U1495" i="1"/>
  <c r="V1496" i="1" s="1"/>
  <c r="O1495" i="1"/>
  <c r="AA1495" i="1"/>
  <c r="X1495" i="1"/>
  <c r="Z1495" i="1" s="1"/>
  <c r="G1496" i="1"/>
  <c r="J1496" i="1"/>
  <c r="K1496" i="1"/>
  <c r="AF1496" i="1"/>
  <c r="Y1496" i="1" l="1"/>
  <c r="M1496" i="1"/>
  <c r="H1496" i="1"/>
  <c r="I1496" i="1"/>
  <c r="AG1496" i="1"/>
  <c r="AE1496" i="1" s="1"/>
  <c r="AH1496" i="1" s="1"/>
  <c r="AB1496" i="1" s="1"/>
  <c r="AC1496" i="1" s="1"/>
  <c r="L1496" i="1" l="1"/>
  <c r="Q1496" i="1"/>
  <c r="AD1496" i="1"/>
  <c r="P1496" i="1" l="1"/>
  <c r="W1497" i="1" s="1"/>
  <c r="N1496" i="1"/>
  <c r="R1496" i="1" l="1"/>
  <c r="S1497" i="1" s="1"/>
  <c r="T1497" i="1" s="1"/>
  <c r="U1496" i="1"/>
  <c r="V1497" i="1" s="1"/>
  <c r="Y1497" i="1" s="1"/>
  <c r="O1496" i="1"/>
  <c r="AA1496" i="1"/>
  <c r="X1496" i="1"/>
  <c r="Z1496" i="1" s="1"/>
  <c r="G1497" i="1"/>
  <c r="J1497" i="1"/>
  <c r="K1497" i="1"/>
  <c r="AF1497" i="1"/>
  <c r="H1497" i="1" l="1"/>
  <c r="I1497" i="1"/>
  <c r="M1497" i="1"/>
  <c r="AG1497" i="1"/>
  <c r="AE1497" i="1" s="1"/>
  <c r="AH1497" i="1" s="1"/>
  <c r="AB1497" i="1" s="1"/>
  <c r="AC1497" i="1" s="1"/>
  <c r="AD1497" i="1" l="1"/>
  <c r="Q1497" i="1"/>
  <c r="L1497" i="1"/>
  <c r="P1497" i="1" l="1"/>
  <c r="W1498" i="1" s="1"/>
  <c r="N1497" i="1"/>
  <c r="R1497" i="1" l="1"/>
  <c r="S1498" i="1" s="1"/>
  <c r="T1498" i="1" s="1"/>
  <c r="U1497" i="1"/>
  <c r="V1498" i="1" s="1"/>
  <c r="Y1498" i="1" s="1"/>
  <c r="O1497" i="1"/>
  <c r="G1498" i="1" s="1"/>
  <c r="AA1497" i="1"/>
  <c r="X1497" i="1"/>
  <c r="Z1497" i="1" s="1"/>
  <c r="K1498" i="1"/>
  <c r="J1498" i="1"/>
  <c r="AF1498" i="1"/>
  <c r="AG1498" i="1" l="1"/>
  <c r="AE1498" i="1" s="1"/>
  <c r="AH1498" i="1" s="1"/>
  <c r="M1498" i="1"/>
  <c r="H1498" i="1"/>
  <c r="I1498" i="1"/>
  <c r="L1498" i="1" l="1"/>
  <c r="AD1498" i="1"/>
  <c r="Q1498" i="1"/>
  <c r="AB1498" i="1"/>
  <c r="AC1498" i="1" s="1"/>
  <c r="P1498" i="1" l="1"/>
  <c r="W1499" i="1" s="1"/>
  <c r="N1498" i="1"/>
  <c r="R1498" i="1" l="1"/>
  <c r="S1499" i="1" s="1"/>
  <c r="T1499" i="1" s="1"/>
  <c r="U1498" i="1"/>
  <c r="V1499" i="1" s="1"/>
  <c r="Y1499" i="1" s="1"/>
  <c r="AA1498" i="1"/>
  <c r="O1498" i="1"/>
  <c r="G1499" i="1" s="1"/>
  <c r="X1498" i="1"/>
  <c r="Z1498" i="1" s="1"/>
  <c r="K1499" i="1"/>
  <c r="J1499" i="1"/>
  <c r="AF1499" i="1"/>
  <c r="AG1499" i="1" l="1"/>
  <c r="AE1499" i="1" s="1"/>
  <c r="AH1499" i="1" s="1"/>
  <c r="M1499" i="1"/>
  <c r="H1499" i="1"/>
  <c r="I1499" i="1"/>
  <c r="Q1499" i="1" l="1"/>
  <c r="AD1499" i="1"/>
  <c r="L1499" i="1"/>
  <c r="AB1499" i="1"/>
  <c r="AC1499" i="1" s="1"/>
  <c r="P1499" i="1" l="1"/>
  <c r="W1500" i="1" s="1"/>
  <c r="N1499" i="1"/>
  <c r="R1499" i="1" l="1"/>
  <c r="S1500" i="1" s="1"/>
  <c r="T1500" i="1" s="1"/>
  <c r="U1499" i="1"/>
  <c r="V1500" i="1" s="1"/>
  <c r="Y1500" i="1" s="1"/>
  <c r="AA1499" i="1"/>
  <c r="O1499" i="1"/>
  <c r="X1499" i="1"/>
  <c r="Z1499" i="1" s="1"/>
  <c r="G1500" i="1"/>
  <c r="J1500" i="1"/>
  <c r="K1500" i="1"/>
  <c r="AF1500" i="1"/>
  <c r="M1500" i="1" l="1"/>
  <c r="H1500" i="1"/>
  <c r="I1500" i="1"/>
  <c r="AG1500" i="1"/>
  <c r="AE1500" i="1" s="1"/>
  <c r="AH1500" i="1" s="1"/>
  <c r="AB1500" i="1" s="1"/>
  <c r="AC1500" i="1" s="1"/>
  <c r="Q1500" i="1" l="1"/>
  <c r="L1500" i="1"/>
  <c r="AD1500" i="1"/>
  <c r="P1500" i="1" l="1"/>
  <c r="W1501" i="1" s="1"/>
  <c r="N1500" i="1"/>
  <c r="R1500" i="1" l="1"/>
  <c r="S1501" i="1" s="1"/>
  <c r="T1501" i="1" s="1"/>
  <c r="U1500" i="1"/>
  <c r="V1501" i="1" s="1"/>
  <c r="Y1501" i="1" s="1"/>
  <c r="O1500" i="1"/>
  <c r="G1501" i="1" s="1"/>
  <c r="AA1500" i="1"/>
  <c r="X1500" i="1"/>
  <c r="Z1500" i="1" s="1"/>
  <c r="J1501" i="1"/>
  <c r="K1501" i="1"/>
  <c r="AF1501" i="1"/>
  <c r="AG1501" i="1" l="1"/>
  <c r="AE1501" i="1" s="1"/>
  <c r="AH1501" i="1" s="1"/>
  <c r="M1501" i="1"/>
  <c r="H1501" i="1"/>
  <c r="I1501" i="1"/>
  <c r="AD1501" i="1" l="1"/>
  <c r="Q1501" i="1"/>
  <c r="L1501" i="1"/>
  <c r="AB1501" i="1"/>
  <c r="AC1501" i="1" s="1"/>
  <c r="P1501" i="1" l="1"/>
  <c r="W1502" i="1" s="1"/>
  <c r="N1501" i="1"/>
  <c r="R1501" i="1" l="1"/>
  <c r="S1502" i="1" s="1"/>
  <c r="T1502" i="1" s="1"/>
  <c r="U1501" i="1"/>
  <c r="V1502" i="1" s="1"/>
  <c r="Y1502" i="1" s="1"/>
  <c r="AA1501" i="1"/>
  <c r="O1501" i="1"/>
  <c r="X1501" i="1"/>
  <c r="Z1501" i="1" s="1"/>
  <c r="G1502" i="1"/>
  <c r="K1502" i="1"/>
  <c r="J1502" i="1"/>
  <c r="AF1502" i="1"/>
  <c r="M1502" i="1" l="1"/>
  <c r="H1502" i="1"/>
  <c r="I1502" i="1"/>
  <c r="AG1502" i="1"/>
  <c r="AE1502" i="1" s="1"/>
  <c r="AH1502" i="1" s="1"/>
  <c r="AB1502" i="1" s="1"/>
  <c r="AC1502" i="1" s="1"/>
  <c r="AD1502" i="1" l="1"/>
  <c r="L1502" i="1"/>
  <c r="Q1502" i="1"/>
  <c r="P1502" i="1" l="1"/>
  <c r="W1503" i="1" s="1"/>
  <c r="N1502" i="1"/>
  <c r="R1502" i="1" l="1"/>
  <c r="S1503" i="1" s="1"/>
  <c r="T1503" i="1" s="1"/>
  <c r="U1502" i="1"/>
  <c r="V1503" i="1" s="1"/>
  <c r="Y1503" i="1" s="1"/>
  <c r="AA1502" i="1"/>
  <c r="O1502" i="1"/>
  <c r="G1503" i="1" s="1"/>
  <c r="X1502" i="1"/>
  <c r="Z1502" i="1" s="1"/>
  <c r="J1503" i="1"/>
  <c r="K1503" i="1"/>
  <c r="AF1503" i="1"/>
  <c r="AG1503" i="1" l="1"/>
  <c r="AE1503" i="1" s="1"/>
  <c r="AH1503" i="1" s="1"/>
  <c r="M1503" i="1"/>
  <c r="H1503" i="1"/>
  <c r="I1503" i="1"/>
  <c r="AB1503" i="1" l="1"/>
  <c r="AC1503" i="1" s="1"/>
  <c r="L1503" i="1"/>
  <c r="AD1503" i="1"/>
  <c r="Q1503" i="1"/>
  <c r="P1503" i="1" l="1"/>
  <c r="W1504" i="1" s="1"/>
  <c r="N1503" i="1"/>
  <c r="R1503" i="1" l="1"/>
  <c r="S1504" i="1" s="1"/>
  <c r="T1504" i="1" s="1"/>
  <c r="U1503" i="1"/>
  <c r="V1504" i="1" s="1"/>
  <c r="Y1504" i="1" s="1"/>
  <c r="AA1503" i="1"/>
  <c r="O1503" i="1"/>
  <c r="X1503" i="1"/>
  <c r="Z1503" i="1" s="1"/>
  <c r="G1504" i="1"/>
  <c r="J1504" i="1"/>
  <c r="K1504" i="1"/>
  <c r="AF1504" i="1"/>
  <c r="M1504" i="1" l="1"/>
  <c r="H1504" i="1"/>
  <c r="I1504" i="1"/>
  <c r="AG1504" i="1"/>
  <c r="AE1504" i="1" s="1"/>
  <c r="AH1504" i="1" s="1"/>
  <c r="AB1504" i="1" s="1"/>
  <c r="AC1504" i="1" s="1"/>
  <c r="AD1504" i="1" l="1"/>
  <c r="L1504" i="1"/>
  <c r="Q1504" i="1"/>
  <c r="P1504" i="1" l="1"/>
  <c r="W1505" i="1" s="1"/>
  <c r="N1504" i="1"/>
  <c r="R1504" i="1" l="1"/>
  <c r="S1505" i="1" s="1"/>
  <c r="T1505" i="1" s="1"/>
  <c r="U1504" i="1"/>
  <c r="V1505" i="1" s="1"/>
  <c r="Y1505" i="1" s="1"/>
  <c r="O1504" i="1"/>
  <c r="G1505" i="1" s="1"/>
  <c r="AA1504" i="1"/>
  <c r="X1504" i="1"/>
  <c r="Z1504" i="1" s="1"/>
  <c r="J1505" i="1"/>
  <c r="K1505" i="1"/>
  <c r="AF1505" i="1"/>
  <c r="AG1505" i="1" l="1"/>
  <c r="AE1505" i="1" s="1"/>
  <c r="AH1505" i="1" s="1"/>
  <c r="M1505" i="1"/>
  <c r="H1505" i="1"/>
  <c r="I1505" i="1"/>
  <c r="AD1505" i="1" l="1"/>
  <c r="L1505" i="1"/>
  <c r="Q1505" i="1"/>
  <c r="AB1505" i="1"/>
  <c r="AC1505" i="1" s="1"/>
  <c r="P1505" i="1" l="1"/>
  <c r="W1506" i="1" s="1"/>
  <c r="N1505" i="1"/>
  <c r="R1505" i="1" l="1"/>
  <c r="S1506" i="1" s="1"/>
  <c r="T1506" i="1" s="1"/>
  <c r="U1505" i="1"/>
  <c r="V1506" i="1" s="1"/>
  <c r="Y1506" i="1" s="1"/>
  <c r="O1505" i="1"/>
  <c r="G1506" i="1" s="1"/>
  <c r="AA1505" i="1"/>
  <c r="X1505" i="1"/>
  <c r="Z1505" i="1" s="1"/>
  <c r="J1506" i="1"/>
  <c r="K1506" i="1"/>
  <c r="AF1506" i="1"/>
  <c r="AG1506" i="1" l="1"/>
  <c r="AE1506" i="1" s="1"/>
  <c r="AH1506" i="1" s="1"/>
  <c r="M1506" i="1"/>
  <c r="I1506" i="1"/>
  <c r="H1506" i="1"/>
  <c r="AD1506" i="1" l="1"/>
  <c r="L1506" i="1"/>
  <c r="Q1506" i="1"/>
  <c r="AB1506" i="1"/>
  <c r="AC1506" i="1" s="1"/>
  <c r="P1506" i="1" l="1"/>
  <c r="W1507" i="1" s="1"/>
  <c r="N1506" i="1"/>
  <c r="R1506" i="1" l="1"/>
  <c r="S1507" i="1" s="1"/>
  <c r="T1507" i="1" s="1"/>
  <c r="U1506" i="1"/>
  <c r="V1507" i="1" s="1"/>
  <c r="Y1507" i="1" s="1"/>
  <c r="O1506" i="1"/>
  <c r="AA1506" i="1"/>
  <c r="X1506" i="1"/>
  <c r="Z1506" i="1" s="1"/>
  <c r="G1507" i="1"/>
  <c r="K1507" i="1"/>
  <c r="J1507" i="1"/>
  <c r="AF1507" i="1"/>
  <c r="M1507" i="1" l="1"/>
  <c r="H1507" i="1"/>
  <c r="I1507" i="1"/>
  <c r="AG1507" i="1"/>
  <c r="AE1507" i="1" s="1"/>
  <c r="AH1507" i="1" s="1"/>
  <c r="AB1507" i="1" s="1"/>
  <c r="AC1507" i="1" s="1"/>
  <c r="L1507" i="1" l="1"/>
  <c r="Q1507" i="1"/>
  <c r="AD1507" i="1"/>
  <c r="P1507" i="1" l="1"/>
  <c r="W1508" i="1" s="1"/>
  <c r="N1507" i="1"/>
  <c r="R1507" i="1" l="1"/>
  <c r="S1508" i="1" s="1"/>
  <c r="T1508" i="1" s="1"/>
  <c r="U1507" i="1"/>
  <c r="V1508" i="1" s="1"/>
  <c r="Y1508" i="1" s="1"/>
  <c r="AA1507" i="1"/>
  <c r="O1507" i="1"/>
  <c r="G1508" i="1" s="1"/>
  <c r="X1507" i="1"/>
  <c r="Z1507" i="1" s="1"/>
  <c r="K1508" i="1"/>
  <c r="J1508" i="1"/>
  <c r="AF1508" i="1"/>
  <c r="AG1508" i="1" l="1"/>
  <c r="AE1508" i="1" s="1"/>
  <c r="AH1508" i="1" s="1"/>
  <c r="M1508" i="1"/>
  <c r="H1508" i="1"/>
  <c r="I1508" i="1"/>
  <c r="AD1508" i="1" l="1"/>
  <c r="Q1508" i="1"/>
  <c r="L1508" i="1"/>
  <c r="AB1508" i="1"/>
  <c r="AC1508" i="1" s="1"/>
  <c r="P1508" i="1" l="1"/>
  <c r="W1509" i="1" s="1"/>
  <c r="N1508" i="1"/>
  <c r="R1508" i="1" l="1"/>
  <c r="S1509" i="1" s="1"/>
  <c r="T1509" i="1" s="1"/>
  <c r="U1508" i="1"/>
  <c r="V1509" i="1" s="1"/>
  <c r="Y1509" i="1" s="1"/>
  <c r="AA1508" i="1"/>
  <c r="O1508" i="1"/>
  <c r="X1508" i="1"/>
  <c r="Z1508" i="1" s="1"/>
  <c r="G1509" i="1"/>
  <c r="J1509" i="1"/>
  <c r="K1509" i="1"/>
  <c r="AF1509" i="1"/>
  <c r="M1509" i="1" l="1"/>
  <c r="I1509" i="1"/>
  <c r="H1509" i="1"/>
  <c r="AG1509" i="1"/>
  <c r="AE1509" i="1" s="1"/>
  <c r="AH1509" i="1" s="1"/>
  <c r="AB1509" i="1" s="1"/>
  <c r="AC1509" i="1" s="1"/>
  <c r="L1509" i="1" l="1"/>
  <c r="Q1509" i="1"/>
  <c r="AD1509" i="1"/>
  <c r="P1509" i="1" l="1"/>
  <c r="W1510" i="1" s="1"/>
  <c r="N1509" i="1"/>
  <c r="R1509" i="1" l="1"/>
  <c r="S1510" i="1" s="1"/>
  <c r="T1510" i="1" s="1"/>
  <c r="U1509" i="1"/>
  <c r="V1510" i="1" s="1"/>
  <c r="Y1510" i="1" s="1"/>
  <c r="O1509" i="1"/>
  <c r="AA1509" i="1"/>
  <c r="X1509" i="1"/>
  <c r="Z1509" i="1" s="1"/>
  <c r="G1510" i="1"/>
  <c r="K1510" i="1"/>
  <c r="J1510" i="1"/>
  <c r="AF1510" i="1"/>
  <c r="I1510" i="1" l="1"/>
  <c r="H1510" i="1"/>
  <c r="M1510" i="1"/>
  <c r="AG1510" i="1"/>
  <c r="AE1510" i="1" s="1"/>
  <c r="AH1510" i="1" s="1"/>
  <c r="AB1510" i="1" s="1"/>
  <c r="AC1510" i="1" s="1"/>
  <c r="Q1510" i="1" l="1"/>
  <c r="AD1510" i="1"/>
  <c r="L1510" i="1"/>
  <c r="P1510" i="1" l="1"/>
  <c r="W1511" i="1" s="1"/>
  <c r="N1510" i="1"/>
  <c r="R1510" i="1" l="1"/>
  <c r="S1511" i="1" s="1"/>
  <c r="T1511" i="1" s="1"/>
  <c r="U1510" i="1"/>
  <c r="V1511" i="1" s="1"/>
  <c r="Y1511" i="1" s="1"/>
  <c r="AA1510" i="1"/>
  <c r="O1510" i="1"/>
  <c r="X1510" i="1"/>
  <c r="Z1510" i="1" s="1"/>
  <c r="G1511" i="1"/>
  <c r="K1511" i="1"/>
  <c r="J1511" i="1"/>
  <c r="AF1511" i="1"/>
  <c r="M1511" i="1" l="1"/>
  <c r="H1511" i="1"/>
  <c r="I1511" i="1"/>
  <c r="AG1511" i="1"/>
  <c r="AE1511" i="1" s="1"/>
  <c r="AH1511" i="1" s="1"/>
  <c r="AB1511" i="1" s="1"/>
  <c r="AC1511" i="1" s="1"/>
  <c r="L1511" i="1" l="1"/>
  <c r="Q1511" i="1"/>
  <c r="AD1511" i="1"/>
  <c r="P1511" i="1" l="1"/>
  <c r="W1512" i="1" s="1"/>
  <c r="N1511" i="1"/>
  <c r="R1511" i="1" l="1"/>
  <c r="S1512" i="1" s="1"/>
  <c r="T1512" i="1" s="1"/>
  <c r="U1511" i="1"/>
  <c r="V1512" i="1" s="1"/>
  <c r="Y1512" i="1" s="1"/>
  <c r="O1511" i="1"/>
  <c r="AA1511" i="1"/>
  <c r="X1511" i="1"/>
  <c r="Z1511" i="1" s="1"/>
  <c r="G1512" i="1"/>
  <c r="J1512" i="1"/>
  <c r="K1512" i="1"/>
  <c r="AF1512" i="1"/>
  <c r="H1512" i="1" l="1"/>
  <c r="I1512" i="1"/>
  <c r="M1512" i="1"/>
  <c r="AG1512" i="1"/>
  <c r="AE1512" i="1" s="1"/>
  <c r="AH1512" i="1" s="1"/>
  <c r="AB1512" i="1" s="1"/>
  <c r="AC1512" i="1" s="1"/>
  <c r="Q1512" i="1" l="1"/>
  <c r="AD1512" i="1"/>
  <c r="L1512" i="1"/>
  <c r="P1512" i="1" l="1"/>
  <c r="W1513" i="1" s="1"/>
  <c r="N1512" i="1"/>
  <c r="R1512" i="1" l="1"/>
  <c r="S1513" i="1" s="1"/>
  <c r="T1513" i="1" s="1"/>
  <c r="U1512" i="1"/>
  <c r="V1513" i="1" s="1"/>
  <c r="Y1513" i="1" s="1"/>
  <c r="O1512" i="1"/>
  <c r="AA1512" i="1"/>
  <c r="X1512" i="1"/>
  <c r="Z1512" i="1" s="1"/>
  <c r="G1513" i="1"/>
  <c r="J1513" i="1"/>
  <c r="K1513" i="1"/>
  <c r="AF1513" i="1"/>
  <c r="M1513" i="1" l="1"/>
  <c r="H1513" i="1"/>
  <c r="I1513" i="1"/>
  <c r="AG1513" i="1"/>
  <c r="AE1513" i="1" s="1"/>
  <c r="AH1513" i="1" s="1"/>
  <c r="AB1513" i="1" s="1"/>
  <c r="AC1513" i="1" s="1"/>
  <c r="Q1513" i="1" l="1"/>
  <c r="AD1513" i="1"/>
  <c r="L1513" i="1"/>
  <c r="P1513" i="1" l="1"/>
  <c r="W1514" i="1" s="1"/>
  <c r="N1513" i="1"/>
  <c r="R1513" i="1" l="1"/>
  <c r="S1514" i="1" s="1"/>
  <c r="U1513" i="1"/>
  <c r="V1514" i="1" s="1"/>
  <c r="O1513" i="1"/>
  <c r="G1514" i="1" s="1"/>
  <c r="AA1513" i="1"/>
  <c r="K1514" i="1"/>
  <c r="J1514" i="1"/>
  <c r="AF1514" i="1"/>
  <c r="X1513" i="1" l="1"/>
  <c r="Z1513" i="1" s="1"/>
  <c r="T1514" i="1"/>
  <c r="Y1514" i="1"/>
  <c r="AG1514" i="1"/>
  <c r="M1514" i="1"/>
  <c r="H1514" i="1"/>
  <c r="I1514" i="1"/>
  <c r="AE1514" i="1" l="1"/>
  <c r="AH1514" i="1" s="1"/>
  <c r="AD1514" i="1"/>
  <c r="Q1514" i="1"/>
  <c r="L1514" i="1"/>
  <c r="AB1514" i="1"/>
  <c r="AC1514" i="1" s="1"/>
  <c r="P1514" i="1" l="1"/>
  <c r="W1515" i="1" s="1"/>
  <c r="N1514" i="1"/>
  <c r="R1514" i="1" l="1"/>
  <c r="S1515" i="1" s="1"/>
  <c r="T1515" i="1" s="1"/>
  <c r="U1514" i="1"/>
  <c r="V1515" i="1" s="1"/>
  <c r="Y1515" i="1" s="1"/>
  <c r="O1514" i="1"/>
  <c r="G1515" i="1" s="1"/>
  <c r="AA1514" i="1"/>
  <c r="X1514" i="1"/>
  <c r="Z1514" i="1" s="1"/>
  <c r="K1515" i="1"/>
  <c r="J1515" i="1"/>
  <c r="AF1515" i="1"/>
  <c r="AG1515" i="1" l="1"/>
  <c r="AE1515" i="1" s="1"/>
  <c r="AH1515" i="1" s="1"/>
  <c r="M1515" i="1"/>
  <c r="I1515" i="1"/>
  <c r="H1515" i="1"/>
  <c r="AB1515" i="1" l="1"/>
  <c r="AC1515" i="1" s="1"/>
  <c r="Q1515" i="1"/>
  <c r="AD1515" i="1"/>
  <c r="L1515" i="1"/>
  <c r="P1515" i="1" l="1"/>
  <c r="W1516" i="1" s="1"/>
  <c r="N1515" i="1"/>
  <c r="R1515" i="1" l="1"/>
  <c r="S1516" i="1" s="1"/>
  <c r="T1516" i="1" s="1"/>
  <c r="U1515" i="1"/>
  <c r="V1516" i="1" s="1"/>
  <c r="Y1516" i="1" s="1"/>
  <c r="AA1515" i="1"/>
  <c r="O1515" i="1"/>
  <c r="X1515" i="1"/>
  <c r="Z1515" i="1" s="1"/>
  <c r="G1516" i="1"/>
  <c r="K1516" i="1"/>
  <c r="J1516" i="1"/>
  <c r="AF1516" i="1"/>
  <c r="I1516" i="1" l="1"/>
  <c r="H1516" i="1"/>
  <c r="M1516" i="1"/>
  <c r="AG1516" i="1"/>
  <c r="AE1516" i="1" s="1"/>
  <c r="AH1516" i="1" s="1"/>
  <c r="AB1516" i="1" s="1"/>
  <c r="AC1516" i="1" s="1"/>
  <c r="Q1516" i="1" l="1"/>
  <c r="L1516" i="1"/>
  <c r="AD1516" i="1"/>
  <c r="P1516" i="1" l="1"/>
  <c r="W1517" i="1" s="1"/>
  <c r="N1516" i="1"/>
  <c r="R1516" i="1" l="1"/>
  <c r="S1517" i="1" s="1"/>
  <c r="T1517" i="1" s="1"/>
  <c r="U1516" i="1"/>
  <c r="V1517" i="1" s="1"/>
  <c r="Y1517" i="1" s="1"/>
  <c r="O1516" i="1"/>
  <c r="G1517" i="1" s="1"/>
  <c r="AA1516" i="1"/>
  <c r="X1516" i="1"/>
  <c r="Z1516" i="1" s="1"/>
  <c r="J1517" i="1"/>
  <c r="K1517" i="1"/>
  <c r="AF1517" i="1"/>
  <c r="M1517" i="1" l="1"/>
  <c r="H1517" i="1"/>
  <c r="I1517" i="1"/>
  <c r="AG1517" i="1"/>
  <c r="AE1517" i="1" s="1"/>
  <c r="AH1517" i="1" s="1"/>
  <c r="AB1517" i="1" s="1"/>
  <c r="AC1517" i="1" s="1"/>
  <c r="L1517" i="1" l="1"/>
  <c r="AD1517" i="1"/>
  <c r="Q1517" i="1"/>
  <c r="P1517" i="1" l="1"/>
  <c r="W1518" i="1" s="1"/>
  <c r="N1517" i="1"/>
  <c r="R1517" i="1" l="1"/>
  <c r="S1518" i="1" s="1"/>
  <c r="T1518" i="1" s="1"/>
  <c r="U1517" i="1"/>
  <c r="V1518" i="1" s="1"/>
  <c r="Y1518" i="1" s="1"/>
  <c r="AA1517" i="1"/>
  <c r="O1517" i="1"/>
  <c r="X1517" i="1"/>
  <c r="Z1517" i="1" s="1"/>
  <c r="G1518" i="1"/>
  <c r="J1518" i="1"/>
  <c r="K1518" i="1"/>
  <c r="AF1518" i="1"/>
  <c r="M1518" i="1" l="1"/>
  <c r="H1518" i="1"/>
  <c r="I1518" i="1"/>
  <c r="AG1518" i="1"/>
  <c r="AE1518" i="1" s="1"/>
  <c r="AH1518" i="1" s="1"/>
  <c r="AB1518" i="1" s="1"/>
  <c r="AC1518" i="1" s="1"/>
  <c r="L1518" i="1" l="1"/>
  <c r="Q1518" i="1"/>
  <c r="AD1518" i="1"/>
  <c r="P1518" i="1" l="1"/>
  <c r="W1519" i="1" s="1"/>
  <c r="N1518" i="1"/>
  <c r="R1518" i="1" l="1"/>
  <c r="S1519" i="1" s="1"/>
  <c r="T1519" i="1" s="1"/>
  <c r="U1518" i="1"/>
  <c r="V1519" i="1" s="1"/>
  <c r="Y1519" i="1" s="1"/>
  <c r="AA1518" i="1"/>
  <c r="O1518" i="1"/>
  <c r="G1519" i="1" s="1"/>
  <c r="X1518" i="1"/>
  <c r="Z1518" i="1" s="1"/>
  <c r="K1519" i="1"/>
  <c r="J1519" i="1"/>
  <c r="AF1519" i="1"/>
  <c r="AG1519" i="1" l="1"/>
  <c r="AE1519" i="1" s="1"/>
  <c r="AH1519" i="1" s="1"/>
  <c r="M1519" i="1"/>
  <c r="I1519" i="1"/>
  <c r="H1519" i="1"/>
  <c r="AD1519" i="1" l="1"/>
  <c r="Q1519" i="1"/>
  <c r="L1519" i="1"/>
  <c r="AB1519" i="1"/>
  <c r="AC1519" i="1" s="1"/>
  <c r="P1519" i="1" l="1"/>
  <c r="W1520" i="1" s="1"/>
  <c r="N1519" i="1"/>
  <c r="R1519" i="1" l="1"/>
  <c r="S1520" i="1" s="1"/>
  <c r="U1519" i="1"/>
  <c r="V1520" i="1" s="1"/>
  <c r="AA1519" i="1"/>
  <c r="O1519" i="1"/>
  <c r="X1519" i="1"/>
  <c r="Z1519" i="1" s="1"/>
  <c r="G1520" i="1"/>
  <c r="K1520" i="1"/>
  <c r="J1520" i="1"/>
  <c r="AF1520" i="1"/>
  <c r="Y1520" i="1" l="1"/>
  <c r="T1520" i="1"/>
  <c r="AG1520" i="1"/>
  <c r="AE1520" i="1" s="1"/>
  <c r="AH1520" i="1" s="1"/>
  <c r="H1520" i="1"/>
  <c r="I1520" i="1"/>
  <c r="M1520" i="1"/>
  <c r="AB1520" i="1" l="1"/>
  <c r="AC1520" i="1" s="1"/>
  <c r="L1520" i="1"/>
  <c r="Q1520" i="1"/>
  <c r="AD1520" i="1"/>
  <c r="P1520" i="1" l="1"/>
  <c r="W1521" i="1" s="1"/>
  <c r="N1520" i="1"/>
  <c r="R1520" i="1" l="1"/>
  <c r="S1521" i="1" s="1"/>
  <c r="T1521" i="1" s="1"/>
  <c r="U1520" i="1"/>
  <c r="V1521" i="1" s="1"/>
  <c r="Y1521" i="1" s="1"/>
  <c r="AA1520" i="1"/>
  <c r="O1520" i="1"/>
  <c r="X1520" i="1"/>
  <c r="Z1520" i="1" s="1"/>
  <c r="G1521" i="1"/>
  <c r="J1521" i="1"/>
  <c r="K1521" i="1"/>
  <c r="AF1521" i="1"/>
  <c r="M1521" i="1" l="1"/>
  <c r="AD1521" i="1" s="1"/>
  <c r="L1521" i="1"/>
  <c r="Q1521" i="1"/>
  <c r="I1521" i="1"/>
  <c r="H1521" i="1"/>
  <c r="AG1521" i="1"/>
  <c r="AE1521" i="1" s="1"/>
  <c r="AH1521" i="1" s="1"/>
  <c r="AB1521" i="1" s="1"/>
  <c r="AC1521" i="1" s="1"/>
  <c r="P1521" i="1" l="1"/>
  <c r="W1522" i="1" s="1"/>
  <c r="N1521" i="1"/>
  <c r="R1521" i="1" s="1"/>
  <c r="S1522" i="1" s="1"/>
  <c r="T1522" i="1" s="1"/>
  <c r="K1522" i="1" l="1"/>
  <c r="J1522" i="1"/>
  <c r="AF1522" i="1"/>
  <c r="U1521" i="1"/>
  <c r="V1522" i="1" s="1"/>
  <c r="Y1522" i="1" s="1"/>
  <c r="AA1521" i="1"/>
  <c r="O1521" i="1"/>
  <c r="G1522" i="1" s="1"/>
  <c r="I1522" i="1" l="1"/>
  <c r="H1522" i="1"/>
  <c r="AG1522" i="1"/>
  <c r="AE1522" i="1" s="1"/>
  <c r="AH1522" i="1" s="1"/>
  <c r="X1521" i="1"/>
  <c r="Z1521" i="1" s="1"/>
  <c r="M1522" i="1"/>
  <c r="AB1522" i="1" l="1"/>
  <c r="AC1522" i="1" s="1"/>
  <c r="Q1522" i="1"/>
  <c r="L1522" i="1"/>
  <c r="AD1522" i="1"/>
  <c r="P1522" i="1" l="1"/>
  <c r="W1523" i="1" s="1"/>
  <c r="N1522" i="1"/>
  <c r="R1522" i="1" l="1"/>
  <c r="S1523" i="1" s="1"/>
  <c r="T1523" i="1" s="1"/>
  <c r="U1522" i="1"/>
  <c r="V1523" i="1" s="1"/>
  <c r="Y1523" i="1" s="1"/>
  <c r="AA1522" i="1"/>
  <c r="O1522" i="1"/>
  <c r="X1522" i="1"/>
  <c r="Z1522" i="1" s="1"/>
  <c r="G1523" i="1"/>
  <c r="K1523" i="1"/>
  <c r="J1523" i="1"/>
  <c r="AF1523" i="1"/>
  <c r="M1523" i="1" l="1"/>
  <c r="I1523" i="1"/>
  <c r="H1523" i="1"/>
  <c r="AG1523" i="1"/>
  <c r="AE1523" i="1" s="1"/>
  <c r="AH1523" i="1" s="1"/>
  <c r="AB1523" i="1" s="1"/>
  <c r="AC1523" i="1" s="1"/>
  <c r="L1523" i="1" l="1"/>
  <c r="AD1523" i="1"/>
  <c r="Q1523" i="1"/>
  <c r="P1523" i="1" l="1"/>
  <c r="W1524" i="1" s="1"/>
  <c r="N1523" i="1"/>
  <c r="R1523" i="1" l="1"/>
  <c r="S1524" i="1" s="1"/>
  <c r="U1523" i="1"/>
  <c r="V1524" i="1" s="1"/>
  <c r="O1523" i="1"/>
  <c r="G1524" i="1" s="1"/>
  <c r="AA1523" i="1"/>
  <c r="J1524" i="1"/>
  <c r="K1524" i="1"/>
  <c r="AF1524" i="1"/>
  <c r="X1523" i="1" l="1"/>
  <c r="Z1523" i="1" s="1"/>
  <c r="T1524" i="1"/>
  <c r="Y1524" i="1"/>
  <c r="M1524" i="1"/>
  <c r="I1524" i="1"/>
  <c r="H1524" i="1"/>
  <c r="AG1524" i="1"/>
  <c r="AE1524" i="1" s="1"/>
  <c r="AH1524" i="1" s="1"/>
  <c r="AB1524" i="1" s="1"/>
  <c r="AC1524" i="1" s="1"/>
  <c r="Q1524" i="1" l="1"/>
  <c r="L1524" i="1"/>
  <c r="AD1524" i="1"/>
  <c r="P1524" i="1" l="1"/>
  <c r="W1525" i="1" s="1"/>
  <c r="N1524" i="1"/>
  <c r="R1524" i="1" l="1"/>
  <c r="S1525" i="1" s="1"/>
  <c r="T1525" i="1" s="1"/>
  <c r="U1524" i="1"/>
  <c r="V1525" i="1" s="1"/>
  <c r="Y1525" i="1" s="1"/>
  <c r="AA1524" i="1"/>
  <c r="O1524" i="1"/>
  <c r="G1525" i="1" s="1"/>
  <c r="X1524" i="1"/>
  <c r="Z1524" i="1" s="1"/>
  <c r="K1525" i="1"/>
  <c r="J1525" i="1"/>
  <c r="AF1525" i="1"/>
  <c r="AG1525" i="1" l="1"/>
  <c r="AE1525" i="1" s="1"/>
  <c r="AH1525" i="1" s="1"/>
  <c r="M1525" i="1"/>
  <c r="H1525" i="1"/>
  <c r="I1525" i="1"/>
  <c r="Q1525" i="1" l="1"/>
  <c r="AD1525" i="1"/>
  <c r="L1525" i="1"/>
  <c r="AB1525" i="1"/>
  <c r="AC1525" i="1" s="1"/>
  <c r="P1525" i="1" l="1"/>
  <c r="W1526" i="1" s="1"/>
  <c r="N1525" i="1"/>
  <c r="R1525" i="1" l="1"/>
  <c r="S1526" i="1" s="1"/>
  <c r="T1526" i="1" s="1"/>
  <c r="U1525" i="1"/>
  <c r="V1526" i="1" s="1"/>
  <c r="Y1526" i="1" s="1"/>
  <c r="AA1525" i="1"/>
  <c r="O1525" i="1"/>
  <c r="G1526" i="1" s="1"/>
  <c r="X1525" i="1"/>
  <c r="Z1525" i="1" s="1"/>
  <c r="K1526" i="1"/>
  <c r="J1526" i="1"/>
  <c r="AF1526" i="1"/>
  <c r="AG1526" i="1" l="1"/>
  <c r="AE1526" i="1" s="1"/>
  <c r="AH1526" i="1" s="1"/>
  <c r="M1526" i="1"/>
  <c r="I1526" i="1"/>
  <c r="H1526" i="1"/>
  <c r="AD1526" i="1" l="1"/>
  <c r="L1526" i="1"/>
  <c r="Q1526" i="1"/>
  <c r="AB1526" i="1"/>
  <c r="AC1526" i="1" s="1"/>
  <c r="P1526" i="1" l="1"/>
  <c r="W1527" i="1" s="1"/>
  <c r="N1526" i="1"/>
  <c r="R1526" i="1" l="1"/>
  <c r="S1527" i="1" s="1"/>
  <c r="T1527" i="1" s="1"/>
  <c r="U1526" i="1"/>
  <c r="V1527" i="1" s="1"/>
  <c r="Y1527" i="1" s="1"/>
  <c r="AA1526" i="1"/>
  <c r="O1526" i="1"/>
  <c r="G1527" i="1" s="1"/>
  <c r="X1526" i="1"/>
  <c r="Z1526" i="1" s="1"/>
  <c r="K1527" i="1"/>
  <c r="J1527" i="1"/>
  <c r="AF1527" i="1"/>
  <c r="M1527" i="1" l="1"/>
  <c r="AG1527" i="1"/>
  <c r="AE1527" i="1" s="1"/>
  <c r="AH1527" i="1" s="1"/>
  <c r="AB1527" i="1" s="1"/>
  <c r="AC1527" i="1" s="1"/>
  <c r="I1527" i="1"/>
  <c r="H1527" i="1"/>
  <c r="Q1527" i="1" l="1"/>
  <c r="L1527" i="1"/>
  <c r="AD1527" i="1"/>
  <c r="P1527" i="1" l="1"/>
  <c r="W1528" i="1" s="1"/>
  <c r="N1527" i="1"/>
  <c r="R1527" i="1" l="1"/>
  <c r="S1528" i="1" s="1"/>
  <c r="U1527" i="1"/>
  <c r="V1528" i="1" s="1"/>
  <c r="AA1527" i="1"/>
  <c r="O1527" i="1"/>
  <c r="G1528" i="1" s="1"/>
  <c r="X1527" i="1"/>
  <c r="Z1527" i="1" s="1"/>
  <c r="J1528" i="1"/>
  <c r="K1528" i="1"/>
  <c r="AF1528" i="1"/>
  <c r="T1528" i="1" l="1"/>
  <c r="Y1528" i="1"/>
  <c r="AG1528" i="1"/>
  <c r="M1528" i="1"/>
  <c r="I1528" i="1"/>
  <c r="H1528" i="1"/>
  <c r="AE1528" i="1" l="1"/>
  <c r="AH1528" i="1" s="1"/>
  <c r="L1528" i="1"/>
  <c r="AD1528" i="1"/>
  <c r="Q1528" i="1"/>
  <c r="AB1528" i="1"/>
  <c r="AC1528" i="1" s="1"/>
  <c r="P1528" i="1" l="1"/>
  <c r="W1529" i="1" s="1"/>
  <c r="N1528" i="1"/>
  <c r="R1528" i="1" l="1"/>
  <c r="S1529" i="1" s="1"/>
  <c r="T1529" i="1" s="1"/>
  <c r="U1528" i="1"/>
  <c r="V1529" i="1" s="1"/>
  <c r="Y1529" i="1" s="1"/>
  <c r="AA1528" i="1"/>
  <c r="O1528" i="1"/>
  <c r="G1529" i="1" s="1"/>
  <c r="K1529" i="1"/>
  <c r="J1529" i="1"/>
  <c r="AF1529" i="1"/>
  <c r="X1528" i="1" l="1"/>
  <c r="Z1528" i="1" s="1"/>
  <c r="AG1529" i="1"/>
  <c r="AE1529" i="1" s="1"/>
  <c r="AH1529" i="1" s="1"/>
  <c r="H1529" i="1"/>
  <c r="I1529" i="1"/>
  <c r="M1529" i="1"/>
  <c r="AD1529" i="1" l="1"/>
  <c r="L1529" i="1"/>
  <c r="Q1529" i="1"/>
  <c r="AB1529" i="1"/>
  <c r="AC1529" i="1" s="1"/>
  <c r="P1529" i="1" l="1"/>
  <c r="W1530" i="1" s="1"/>
  <c r="N1529" i="1"/>
  <c r="R1529" i="1" l="1"/>
  <c r="S1530" i="1" s="1"/>
  <c r="T1530" i="1" s="1"/>
  <c r="U1529" i="1"/>
  <c r="V1530" i="1" s="1"/>
  <c r="Y1530" i="1" s="1"/>
  <c r="O1529" i="1"/>
  <c r="AA1529" i="1"/>
  <c r="X1529" i="1"/>
  <c r="Z1529" i="1" s="1"/>
  <c r="G1530" i="1"/>
  <c r="K1530" i="1"/>
  <c r="J1530" i="1"/>
  <c r="AF1530" i="1"/>
  <c r="M1530" i="1" l="1"/>
  <c r="H1530" i="1"/>
  <c r="I1530" i="1"/>
  <c r="AG1530" i="1"/>
  <c r="AE1530" i="1" s="1"/>
  <c r="AH1530" i="1" s="1"/>
  <c r="AB1530" i="1" s="1"/>
  <c r="AC1530" i="1" s="1"/>
  <c r="AD1530" i="1" l="1"/>
  <c r="L1530" i="1"/>
  <c r="Q1530" i="1"/>
  <c r="P1530" i="1" l="1"/>
  <c r="W1531" i="1" s="1"/>
  <c r="N1530" i="1"/>
  <c r="R1530" i="1" l="1"/>
  <c r="S1531" i="1" s="1"/>
  <c r="T1531" i="1" s="1"/>
  <c r="U1530" i="1"/>
  <c r="V1531" i="1" s="1"/>
  <c r="Y1531" i="1" s="1"/>
  <c r="AA1530" i="1"/>
  <c r="O1530" i="1"/>
  <c r="X1530" i="1"/>
  <c r="Z1530" i="1" s="1"/>
  <c r="G1531" i="1"/>
  <c r="J1531" i="1"/>
  <c r="K1531" i="1"/>
  <c r="AF1531" i="1"/>
  <c r="M1531" i="1" l="1"/>
  <c r="I1531" i="1"/>
  <c r="H1531" i="1"/>
  <c r="AG1531" i="1"/>
  <c r="AE1531" i="1" s="1"/>
  <c r="AH1531" i="1" s="1"/>
  <c r="AB1531" i="1" s="1"/>
  <c r="AC1531" i="1" s="1"/>
  <c r="Q1531" i="1" l="1"/>
  <c r="AD1531" i="1"/>
  <c r="L1531" i="1"/>
  <c r="P1531" i="1" l="1"/>
  <c r="W1532" i="1" s="1"/>
  <c r="N1531" i="1"/>
  <c r="R1531" i="1" l="1"/>
  <c r="S1532" i="1" s="1"/>
  <c r="T1532" i="1" s="1"/>
  <c r="U1531" i="1"/>
  <c r="V1532" i="1" s="1"/>
  <c r="Y1532" i="1" s="1"/>
  <c r="O1531" i="1"/>
  <c r="AA1531" i="1"/>
  <c r="X1531" i="1"/>
  <c r="Z1531" i="1" s="1"/>
  <c r="G1532" i="1"/>
  <c r="J1532" i="1"/>
  <c r="K1532" i="1"/>
  <c r="AF1532" i="1"/>
  <c r="H1532" i="1" l="1"/>
  <c r="I1532" i="1"/>
  <c r="M1532" i="1"/>
  <c r="AG1532" i="1"/>
  <c r="AE1532" i="1" s="1"/>
  <c r="AH1532" i="1" s="1"/>
  <c r="AB1532" i="1" s="1"/>
  <c r="AC1532" i="1" s="1"/>
  <c r="L1532" i="1" l="1"/>
  <c r="Q1532" i="1"/>
  <c r="AD1532" i="1"/>
  <c r="P1532" i="1" l="1"/>
  <c r="W1533" i="1" s="1"/>
  <c r="N1532" i="1"/>
  <c r="R1532" i="1" l="1"/>
  <c r="S1533" i="1" s="1"/>
  <c r="T1533" i="1" s="1"/>
  <c r="U1532" i="1"/>
  <c r="V1533" i="1" s="1"/>
  <c r="Y1533" i="1" s="1"/>
  <c r="AA1532" i="1"/>
  <c r="O1532" i="1"/>
  <c r="X1532" i="1"/>
  <c r="Z1532" i="1" s="1"/>
  <c r="G1533" i="1"/>
  <c r="J1533" i="1"/>
  <c r="K1533" i="1"/>
  <c r="AF1533" i="1"/>
  <c r="I1533" i="1" l="1"/>
  <c r="H1533" i="1"/>
  <c r="M1533" i="1"/>
  <c r="AG1533" i="1"/>
  <c r="AE1533" i="1" s="1"/>
  <c r="AH1533" i="1" s="1"/>
  <c r="AB1533" i="1" s="1"/>
  <c r="AC1533" i="1" s="1"/>
  <c r="Q1533" i="1" l="1"/>
  <c r="AD1533" i="1"/>
  <c r="L1533" i="1"/>
  <c r="P1533" i="1" l="1"/>
  <c r="W1534" i="1" s="1"/>
  <c r="N1533" i="1"/>
  <c r="R1533" i="1" l="1"/>
  <c r="S1534" i="1" s="1"/>
  <c r="T1534" i="1" s="1"/>
  <c r="U1533" i="1"/>
  <c r="V1534" i="1" s="1"/>
  <c r="Y1534" i="1" s="1"/>
  <c r="O1533" i="1"/>
  <c r="G1534" i="1" s="1"/>
  <c r="AA1533" i="1"/>
  <c r="X1533" i="1"/>
  <c r="Z1533" i="1" s="1"/>
  <c r="J1534" i="1"/>
  <c r="K1534" i="1"/>
  <c r="AF1534" i="1"/>
  <c r="AG1534" i="1" l="1"/>
  <c r="AE1534" i="1" s="1"/>
  <c r="AH1534" i="1" s="1"/>
  <c r="M1534" i="1"/>
  <c r="H1534" i="1"/>
  <c r="I1534" i="1"/>
  <c r="L1534" i="1" l="1"/>
  <c r="Q1534" i="1"/>
  <c r="AD1534" i="1"/>
  <c r="AB1534" i="1"/>
  <c r="AC1534" i="1" s="1"/>
  <c r="P1534" i="1" l="1"/>
  <c r="W1535" i="1" s="1"/>
  <c r="N1534" i="1"/>
  <c r="R1534" i="1" l="1"/>
  <c r="S1535" i="1" s="1"/>
  <c r="T1535" i="1" s="1"/>
  <c r="U1534" i="1"/>
  <c r="V1535" i="1" s="1"/>
  <c r="Y1535" i="1" s="1"/>
  <c r="O1534" i="1"/>
  <c r="AA1534" i="1"/>
  <c r="X1534" i="1"/>
  <c r="Z1534" i="1" s="1"/>
  <c r="G1535" i="1"/>
  <c r="K1535" i="1"/>
  <c r="J1535" i="1"/>
  <c r="AF1535" i="1"/>
  <c r="M1535" i="1" l="1"/>
  <c r="I1535" i="1"/>
  <c r="H1535" i="1"/>
  <c r="AG1535" i="1"/>
  <c r="AE1535" i="1" s="1"/>
  <c r="AH1535" i="1" s="1"/>
  <c r="AB1535" i="1" s="1"/>
  <c r="AC1535" i="1" s="1"/>
  <c r="AD1535" i="1" l="1"/>
  <c r="Q1535" i="1"/>
  <c r="L1535" i="1"/>
  <c r="P1535" i="1" l="1"/>
  <c r="W1536" i="1" s="1"/>
  <c r="N1535" i="1"/>
  <c r="R1535" i="1" l="1"/>
  <c r="S1536" i="1" s="1"/>
  <c r="T1536" i="1" s="1"/>
  <c r="U1535" i="1"/>
  <c r="V1536" i="1" s="1"/>
  <c r="Y1536" i="1" s="1"/>
  <c r="AA1535" i="1"/>
  <c r="O1535" i="1"/>
  <c r="G1536" i="1" s="1"/>
  <c r="X1535" i="1"/>
  <c r="Z1535" i="1" s="1"/>
  <c r="J1536" i="1"/>
  <c r="K1536" i="1"/>
  <c r="AF1536" i="1"/>
  <c r="AG1536" i="1" l="1"/>
  <c r="AE1536" i="1" s="1"/>
  <c r="AH1536" i="1" s="1"/>
  <c r="M1536" i="1"/>
  <c r="H1536" i="1"/>
  <c r="I1536" i="1"/>
  <c r="AD1536" i="1" l="1"/>
  <c r="L1536" i="1"/>
  <c r="Q1536" i="1"/>
  <c r="AB1536" i="1"/>
  <c r="AC1536" i="1" s="1"/>
  <c r="P1536" i="1" l="1"/>
  <c r="W1537" i="1" s="1"/>
  <c r="N1536" i="1"/>
  <c r="R1536" i="1" l="1"/>
  <c r="S1537" i="1" s="1"/>
  <c r="T1537" i="1" s="1"/>
  <c r="U1536" i="1"/>
  <c r="V1537" i="1" s="1"/>
  <c r="Y1537" i="1" s="1"/>
  <c r="AA1536" i="1"/>
  <c r="O1536" i="1"/>
  <c r="X1536" i="1"/>
  <c r="Z1536" i="1" s="1"/>
  <c r="G1537" i="1"/>
  <c r="K1537" i="1"/>
  <c r="J1537" i="1"/>
  <c r="AF1537" i="1"/>
  <c r="M1537" i="1" l="1"/>
  <c r="H1537" i="1"/>
  <c r="I1537" i="1"/>
  <c r="AG1537" i="1"/>
  <c r="AE1537" i="1" s="1"/>
  <c r="AH1537" i="1" s="1"/>
  <c r="AB1537" i="1" s="1"/>
  <c r="AC1537" i="1" s="1"/>
  <c r="AD1537" i="1" l="1"/>
  <c r="Q1537" i="1"/>
  <c r="L1537" i="1"/>
  <c r="P1537" i="1" l="1"/>
  <c r="W1538" i="1" s="1"/>
  <c r="N1537" i="1"/>
  <c r="R1537" i="1" l="1"/>
  <c r="S1538" i="1" s="1"/>
  <c r="T1538" i="1" s="1"/>
  <c r="U1537" i="1"/>
  <c r="V1538" i="1" s="1"/>
  <c r="Y1538" i="1" s="1"/>
  <c r="O1537" i="1"/>
  <c r="AA1537" i="1"/>
  <c r="X1537" i="1"/>
  <c r="Z1537" i="1" s="1"/>
  <c r="G1538" i="1"/>
  <c r="J1538" i="1"/>
  <c r="K1538" i="1"/>
  <c r="AF1538" i="1"/>
  <c r="M1538" i="1" l="1"/>
  <c r="I1538" i="1"/>
  <c r="H1538" i="1"/>
  <c r="AG1538" i="1"/>
  <c r="AE1538" i="1" s="1"/>
  <c r="AH1538" i="1" s="1"/>
  <c r="AB1538" i="1" s="1"/>
  <c r="AC1538" i="1" s="1"/>
  <c r="L1538" i="1" l="1"/>
  <c r="Q1538" i="1"/>
  <c r="AD1538" i="1"/>
  <c r="P1538" i="1" l="1"/>
  <c r="W1539" i="1" s="1"/>
  <c r="N1538" i="1"/>
  <c r="R1538" i="1" l="1"/>
  <c r="S1539" i="1" s="1"/>
  <c r="T1539" i="1" s="1"/>
  <c r="U1538" i="1"/>
  <c r="V1539" i="1" s="1"/>
  <c r="Y1539" i="1" s="1"/>
  <c r="AA1538" i="1"/>
  <c r="O1538" i="1"/>
  <c r="X1538" i="1"/>
  <c r="Z1538" i="1" s="1"/>
  <c r="G1539" i="1"/>
  <c r="J1539" i="1"/>
  <c r="K1539" i="1"/>
  <c r="AF1539" i="1"/>
  <c r="I1539" i="1" l="1"/>
  <c r="H1539" i="1"/>
  <c r="M1539" i="1"/>
  <c r="AG1539" i="1"/>
  <c r="AE1539" i="1" s="1"/>
  <c r="AH1539" i="1" s="1"/>
  <c r="AB1539" i="1" s="1"/>
  <c r="AC1539" i="1" s="1"/>
  <c r="L1539" i="1" l="1"/>
  <c r="Q1539" i="1"/>
  <c r="AD1539" i="1"/>
  <c r="P1539" i="1" l="1"/>
  <c r="W1540" i="1" s="1"/>
  <c r="N1539" i="1"/>
  <c r="R1539" i="1" l="1"/>
  <c r="S1540" i="1" s="1"/>
  <c r="T1540" i="1" s="1"/>
  <c r="U1539" i="1"/>
  <c r="V1540" i="1" s="1"/>
  <c r="Y1540" i="1" s="1"/>
  <c r="O1539" i="1"/>
  <c r="G1540" i="1" s="1"/>
  <c r="AA1539" i="1"/>
  <c r="X1539" i="1"/>
  <c r="Z1539" i="1" s="1"/>
  <c r="J1540" i="1"/>
  <c r="K1540" i="1"/>
  <c r="AF1540" i="1"/>
  <c r="AG1540" i="1" l="1"/>
  <c r="AE1540" i="1" s="1"/>
  <c r="AH1540" i="1" s="1"/>
  <c r="M1540" i="1"/>
  <c r="I1540" i="1"/>
  <c r="H1540" i="1"/>
  <c r="L1540" i="1" l="1"/>
  <c r="Q1540" i="1"/>
  <c r="AD1540" i="1"/>
  <c r="AB1540" i="1"/>
  <c r="AC1540" i="1" s="1"/>
  <c r="P1540" i="1" l="1"/>
  <c r="W1541" i="1" s="1"/>
  <c r="N1540" i="1"/>
  <c r="R1540" i="1" l="1"/>
  <c r="S1541" i="1" s="1"/>
  <c r="T1541" i="1" s="1"/>
  <c r="U1540" i="1"/>
  <c r="V1541" i="1" s="1"/>
  <c r="Y1541" i="1" s="1"/>
  <c r="AA1540" i="1"/>
  <c r="O1540" i="1"/>
  <c r="X1540" i="1"/>
  <c r="Z1540" i="1" s="1"/>
  <c r="G1541" i="1"/>
  <c r="K1541" i="1"/>
  <c r="J1541" i="1"/>
  <c r="AF1541" i="1"/>
  <c r="M1541" i="1" l="1"/>
  <c r="I1541" i="1"/>
  <c r="H1541" i="1"/>
  <c r="AG1541" i="1"/>
  <c r="AE1541" i="1" s="1"/>
  <c r="AH1541" i="1" s="1"/>
  <c r="AB1541" i="1" s="1"/>
  <c r="AC1541" i="1" s="1"/>
  <c r="AD1541" i="1" l="1"/>
  <c r="Q1541" i="1"/>
  <c r="L1541" i="1"/>
  <c r="P1541" i="1" l="1"/>
  <c r="W1542" i="1" s="1"/>
  <c r="N1541" i="1"/>
  <c r="R1541" i="1" l="1"/>
  <c r="S1542" i="1" s="1"/>
  <c r="T1542" i="1" s="1"/>
  <c r="U1541" i="1"/>
  <c r="V1542" i="1" s="1"/>
  <c r="Y1542" i="1" s="1"/>
  <c r="AA1541" i="1"/>
  <c r="O1541" i="1"/>
  <c r="G1542" i="1" s="1"/>
  <c r="X1541" i="1"/>
  <c r="Z1541" i="1" s="1"/>
  <c r="J1542" i="1"/>
  <c r="K1542" i="1"/>
  <c r="AF1542" i="1"/>
  <c r="AG1542" i="1" l="1"/>
  <c r="AE1542" i="1" s="1"/>
  <c r="AH1542" i="1" s="1"/>
  <c r="I1542" i="1"/>
  <c r="H1542" i="1"/>
  <c r="M1542" i="1"/>
  <c r="AD1542" i="1" l="1"/>
  <c r="L1542" i="1"/>
  <c r="Q1542" i="1"/>
  <c r="AB1542" i="1"/>
  <c r="AC1542" i="1" s="1"/>
  <c r="P1542" i="1" l="1"/>
  <c r="W1543" i="1" s="1"/>
  <c r="N1542" i="1"/>
  <c r="R1542" i="1" l="1"/>
  <c r="S1543" i="1" s="1"/>
  <c r="T1543" i="1" s="1"/>
  <c r="U1542" i="1"/>
  <c r="V1543" i="1" s="1"/>
  <c r="Y1543" i="1" s="1"/>
  <c r="O1542" i="1"/>
  <c r="G1543" i="1" s="1"/>
  <c r="AA1542" i="1"/>
  <c r="X1542" i="1"/>
  <c r="Z1542" i="1" s="1"/>
  <c r="J1543" i="1"/>
  <c r="K1543" i="1"/>
  <c r="AF1543" i="1"/>
  <c r="AG1543" i="1" l="1"/>
  <c r="AE1543" i="1" s="1"/>
  <c r="AH1543" i="1" s="1"/>
  <c r="M1543" i="1"/>
  <c r="H1543" i="1"/>
  <c r="I1543" i="1"/>
  <c r="AD1543" i="1" l="1"/>
  <c r="L1543" i="1"/>
  <c r="Q1543" i="1"/>
  <c r="AB1543" i="1"/>
  <c r="AC1543" i="1" s="1"/>
  <c r="P1543" i="1" l="1"/>
  <c r="W1544" i="1" s="1"/>
  <c r="N1543" i="1"/>
  <c r="R1543" i="1" l="1"/>
  <c r="S1544" i="1" s="1"/>
  <c r="T1544" i="1" s="1"/>
  <c r="U1543" i="1"/>
  <c r="V1544" i="1" s="1"/>
  <c r="Y1544" i="1" s="1"/>
  <c r="O1543" i="1"/>
  <c r="AA1543" i="1"/>
  <c r="X1543" i="1"/>
  <c r="Z1543" i="1" s="1"/>
  <c r="G1544" i="1"/>
  <c r="K1544" i="1"/>
  <c r="J1544" i="1"/>
  <c r="AF1544" i="1"/>
  <c r="M1544" i="1" l="1"/>
  <c r="I1544" i="1"/>
  <c r="H1544" i="1"/>
  <c r="AG1544" i="1"/>
  <c r="AE1544" i="1" s="1"/>
  <c r="AH1544" i="1" s="1"/>
  <c r="AB1544" i="1" s="1"/>
  <c r="AC1544" i="1" s="1"/>
  <c r="AD1544" i="1" l="1"/>
  <c r="L1544" i="1"/>
  <c r="Q1544" i="1"/>
  <c r="P1544" i="1" l="1"/>
  <c r="W1545" i="1" s="1"/>
  <c r="N1544" i="1"/>
  <c r="R1544" i="1" l="1"/>
  <c r="S1545" i="1" s="1"/>
  <c r="U1544" i="1"/>
  <c r="V1545" i="1" s="1"/>
  <c r="AA1544" i="1"/>
  <c r="O1544" i="1"/>
  <c r="G1545" i="1" s="1"/>
  <c r="X1544" i="1"/>
  <c r="Z1544" i="1" s="1"/>
  <c r="J1545" i="1"/>
  <c r="K1545" i="1"/>
  <c r="AF1545" i="1"/>
  <c r="T1545" i="1" l="1"/>
  <c r="Y1545" i="1"/>
  <c r="AG1545" i="1"/>
  <c r="H1545" i="1"/>
  <c r="I1545" i="1"/>
  <c r="M1545" i="1"/>
  <c r="AE1545" i="1" l="1"/>
  <c r="AH1545" i="1" s="1"/>
  <c r="L1545" i="1"/>
  <c r="AD1545" i="1"/>
  <c r="Q1545" i="1"/>
  <c r="AB1545" i="1"/>
  <c r="AC1545" i="1" s="1"/>
  <c r="P1545" i="1" l="1"/>
  <c r="W1546" i="1" s="1"/>
  <c r="N1545" i="1"/>
  <c r="R1545" i="1" l="1"/>
  <c r="S1546" i="1" s="1"/>
  <c r="T1546" i="1" s="1"/>
  <c r="U1545" i="1"/>
  <c r="V1546" i="1" s="1"/>
  <c r="O1545" i="1"/>
  <c r="G1546" i="1" s="1"/>
  <c r="AA1545" i="1"/>
  <c r="J1546" i="1"/>
  <c r="K1546" i="1"/>
  <c r="AF1546" i="1"/>
  <c r="X1545" i="1" l="1"/>
  <c r="Z1545" i="1" s="1"/>
  <c r="Y1546" i="1"/>
  <c r="AG1546" i="1"/>
  <c r="M1546" i="1"/>
  <c r="I1546" i="1"/>
  <c r="H1546" i="1"/>
  <c r="AE1546" i="1" l="1"/>
  <c r="AH1546" i="1" s="1"/>
  <c r="L1546" i="1"/>
  <c r="AD1546" i="1"/>
  <c r="Q1546" i="1"/>
  <c r="AB1546" i="1"/>
  <c r="AC1546" i="1" s="1"/>
  <c r="P1546" i="1" l="1"/>
  <c r="W1547" i="1" s="1"/>
  <c r="N1546" i="1"/>
  <c r="R1546" i="1" l="1"/>
  <c r="S1547" i="1" s="1"/>
  <c r="T1547" i="1" s="1"/>
  <c r="U1546" i="1"/>
  <c r="V1547" i="1" s="1"/>
  <c r="Y1547" i="1" s="1"/>
  <c r="O1546" i="1"/>
  <c r="AA1546" i="1"/>
  <c r="X1546" i="1"/>
  <c r="Z1546" i="1" s="1"/>
  <c r="G1547" i="1"/>
  <c r="K1547" i="1"/>
  <c r="J1547" i="1"/>
  <c r="AF1547" i="1"/>
  <c r="M1547" i="1" l="1"/>
  <c r="H1547" i="1"/>
  <c r="I1547" i="1"/>
  <c r="AG1547" i="1"/>
  <c r="AE1547" i="1" s="1"/>
  <c r="AH1547" i="1" s="1"/>
  <c r="AB1547" i="1" s="1"/>
  <c r="AC1547" i="1" s="1"/>
  <c r="L1547" i="1" l="1"/>
  <c r="AD1547" i="1"/>
  <c r="Q1547" i="1"/>
  <c r="P1547" i="1" l="1"/>
  <c r="W1548" i="1" s="1"/>
  <c r="N1547" i="1"/>
  <c r="R1547" i="1" l="1"/>
  <c r="S1548" i="1" s="1"/>
  <c r="T1548" i="1" s="1"/>
  <c r="U1547" i="1"/>
  <c r="V1548" i="1" s="1"/>
  <c r="Y1548" i="1" s="1"/>
  <c r="AA1547" i="1"/>
  <c r="O1547" i="1"/>
  <c r="G1548" i="1" s="1"/>
  <c r="X1547" i="1"/>
  <c r="Z1547" i="1" s="1"/>
  <c r="K1548" i="1"/>
  <c r="J1548" i="1"/>
  <c r="AF1548" i="1"/>
  <c r="AG1548" i="1" l="1"/>
  <c r="AE1548" i="1" s="1"/>
  <c r="AH1548" i="1" s="1"/>
  <c r="M1548" i="1"/>
  <c r="H1548" i="1"/>
  <c r="I1548" i="1"/>
  <c r="L1548" i="1" l="1"/>
  <c r="AD1548" i="1"/>
  <c r="Q1548" i="1"/>
  <c r="AB1548" i="1"/>
  <c r="AC1548" i="1" s="1"/>
  <c r="P1548" i="1" l="1"/>
  <c r="W1549" i="1" s="1"/>
  <c r="N1548" i="1"/>
  <c r="R1548" i="1" l="1"/>
  <c r="S1549" i="1" s="1"/>
  <c r="T1549" i="1" s="1"/>
  <c r="U1548" i="1"/>
  <c r="V1549" i="1" s="1"/>
  <c r="Y1549" i="1" s="1"/>
  <c r="AA1548" i="1"/>
  <c r="O1548" i="1"/>
  <c r="G1549" i="1" s="1"/>
  <c r="X1548" i="1"/>
  <c r="Z1548" i="1" s="1"/>
  <c r="J1549" i="1"/>
  <c r="K1549" i="1"/>
  <c r="AF1549" i="1"/>
  <c r="M1549" i="1" l="1"/>
  <c r="AG1549" i="1"/>
  <c r="AE1549" i="1" s="1"/>
  <c r="AH1549" i="1" s="1"/>
  <c r="AB1549" i="1" s="1"/>
  <c r="AC1549" i="1" s="1"/>
  <c r="H1549" i="1"/>
  <c r="I1549" i="1"/>
  <c r="Q1549" i="1" l="1"/>
  <c r="AD1549" i="1"/>
  <c r="L1549" i="1"/>
  <c r="P1549" i="1" l="1"/>
  <c r="W1550" i="1" s="1"/>
  <c r="N1549" i="1"/>
  <c r="R1549" i="1" l="1"/>
  <c r="S1550" i="1" s="1"/>
  <c r="U1549" i="1"/>
  <c r="V1550" i="1" s="1"/>
  <c r="AA1549" i="1"/>
  <c r="O1549" i="1"/>
  <c r="G1550" i="1" s="1"/>
  <c r="X1549" i="1"/>
  <c r="Z1549" i="1" s="1"/>
  <c r="K1550" i="1"/>
  <c r="J1550" i="1"/>
  <c r="AF1550" i="1"/>
  <c r="Y1550" i="1" l="1"/>
  <c r="T1550" i="1"/>
  <c r="AG1550" i="1"/>
  <c r="AE1550" i="1" s="1"/>
  <c r="AH1550" i="1" s="1"/>
  <c r="I1550" i="1"/>
  <c r="H1550" i="1"/>
  <c r="M1550" i="1"/>
  <c r="AD1550" i="1" l="1"/>
  <c r="L1550" i="1"/>
  <c r="Q1550" i="1"/>
  <c r="AB1550" i="1"/>
  <c r="AC1550" i="1" s="1"/>
  <c r="P1550" i="1" l="1"/>
  <c r="W1551" i="1" s="1"/>
  <c r="N1550" i="1"/>
  <c r="R1550" i="1" l="1"/>
  <c r="S1551" i="1" s="1"/>
  <c r="T1551" i="1" s="1"/>
  <c r="U1550" i="1"/>
  <c r="V1551" i="1" s="1"/>
  <c r="Y1551" i="1" s="1"/>
  <c r="AA1550" i="1"/>
  <c r="O1550" i="1"/>
  <c r="X1550" i="1"/>
  <c r="Z1550" i="1" s="1"/>
  <c r="G1551" i="1"/>
  <c r="K1551" i="1"/>
  <c r="J1551" i="1"/>
  <c r="AF1551" i="1"/>
  <c r="M1551" i="1" l="1"/>
  <c r="H1551" i="1"/>
  <c r="I1551" i="1"/>
  <c r="AG1551" i="1"/>
  <c r="AE1551" i="1" s="1"/>
  <c r="AH1551" i="1" s="1"/>
  <c r="AB1551" i="1" s="1"/>
  <c r="AC1551" i="1" s="1"/>
  <c r="Q1551" i="1" l="1"/>
  <c r="AD1551" i="1"/>
  <c r="L1551" i="1"/>
  <c r="P1551" i="1" l="1"/>
  <c r="W1552" i="1" s="1"/>
  <c r="N1551" i="1"/>
  <c r="R1551" i="1" l="1"/>
  <c r="S1552" i="1" s="1"/>
  <c r="T1552" i="1" s="1"/>
  <c r="U1551" i="1"/>
  <c r="V1552" i="1" s="1"/>
  <c r="Y1552" i="1" s="1"/>
  <c r="O1551" i="1"/>
  <c r="G1552" i="1" s="1"/>
  <c r="AA1551" i="1"/>
  <c r="X1551" i="1"/>
  <c r="Z1551" i="1" s="1"/>
  <c r="J1552" i="1"/>
  <c r="K1552" i="1"/>
  <c r="AF1552" i="1"/>
  <c r="AG1552" i="1" l="1"/>
  <c r="AE1552" i="1" s="1"/>
  <c r="AH1552" i="1" s="1"/>
  <c r="M1552" i="1"/>
  <c r="I1552" i="1"/>
  <c r="H1552" i="1"/>
  <c r="Q1552" i="1" l="1"/>
  <c r="AD1552" i="1"/>
  <c r="L1552" i="1"/>
  <c r="AB1552" i="1"/>
  <c r="AC1552" i="1" s="1"/>
  <c r="P1552" i="1" l="1"/>
  <c r="W1553" i="1" s="1"/>
  <c r="N1552" i="1"/>
  <c r="R1552" i="1" l="1"/>
  <c r="S1553" i="1" s="1"/>
  <c r="T1553" i="1" s="1"/>
  <c r="U1552" i="1"/>
  <c r="V1553" i="1" s="1"/>
  <c r="Y1553" i="1" s="1"/>
  <c r="AA1552" i="1"/>
  <c r="O1552" i="1"/>
  <c r="X1552" i="1"/>
  <c r="Z1552" i="1" s="1"/>
  <c r="G1553" i="1"/>
  <c r="K1553" i="1"/>
  <c r="J1553" i="1"/>
  <c r="AF1553" i="1"/>
  <c r="M1553" i="1" l="1"/>
  <c r="H1553" i="1"/>
  <c r="I1553" i="1"/>
  <c r="AG1553" i="1"/>
  <c r="AE1553" i="1" s="1"/>
  <c r="AH1553" i="1" s="1"/>
  <c r="AB1553" i="1" s="1"/>
  <c r="AC1553" i="1" s="1"/>
  <c r="Q1553" i="1" l="1"/>
  <c r="L1553" i="1"/>
  <c r="AD1553" i="1"/>
  <c r="P1553" i="1" l="1"/>
  <c r="W1554" i="1" s="1"/>
  <c r="N1553" i="1"/>
  <c r="R1553" i="1" l="1"/>
  <c r="S1554" i="1" s="1"/>
  <c r="T1554" i="1" s="1"/>
  <c r="U1553" i="1"/>
  <c r="V1554" i="1" s="1"/>
  <c r="Y1554" i="1" s="1"/>
  <c r="O1553" i="1"/>
  <c r="AA1553" i="1"/>
  <c r="X1553" i="1"/>
  <c r="Z1553" i="1" s="1"/>
  <c r="G1554" i="1"/>
  <c r="J1554" i="1"/>
  <c r="K1554" i="1"/>
  <c r="AF1554" i="1"/>
  <c r="M1554" i="1" l="1"/>
  <c r="H1554" i="1"/>
  <c r="I1554" i="1"/>
  <c r="AG1554" i="1"/>
  <c r="AE1554" i="1" s="1"/>
  <c r="AH1554" i="1" s="1"/>
  <c r="AB1554" i="1" s="1"/>
  <c r="AC1554" i="1" s="1"/>
  <c r="Q1554" i="1" l="1"/>
  <c r="AD1554" i="1"/>
  <c r="L1554" i="1"/>
  <c r="P1554" i="1" l="1"/>
  <c r="W1555" i="1" s="1"/>
  <c r="N1554" i="1"/>
  <c r="R1554" i="1" l="1"/>
  <c r="S1555" i="1" s="1"/>
  <c r="U1554" i="1"/>
  <c r="V1555" i="1" s="1"/>
  <c r="O1554" i="1"/>
  <c r="AA1554" i="1"/>
  <c r="X1554" i="1"/>
  <c r="Z1554" i="1" s="1"/>
  <c r="G1555" i="1"/>
  <c r="J1555" i="1"/>
  <c r="K1555" i="1"/>
  <c r="AF1555" i="1"/>
  <c r="T1555" i="1" l="1"/>
  <c r="Y1555" i="1"/>
  <c r="M1555" i="1"/>
  <c r="I1555" i="1"/>
  <c r="H1555" i="1"/>
  <c r="AG1555" i="1"/>
  <c r="AE1555" i="1" s="1"/>
  <c r="AH1555" i="1" s="1"/>
  <c r="AB1555" i="1" s="1"/>
  <c r="AC1555" i="1" s="1"/>
  <c r="L1555" i="1" l="1"/>
  <c r="Q1555" i="1"/>
  <c r="AD1555" i="1"/>
  <c r="P1555" i="1" l="1"/>
  <c r="W1556" i="1" s="1"/>
  <c r="N1555" i="1"/>
  <c r="R1555" i="1" l="1"/>
  <c r="S1556" i="1" s="1"/>
  <c r="T1556" i="1" s="1"/>
  <c r="U1555" i="1"/>
  <c r="V1556" i="1" s="1"/>
  <c r="Y1556" i="1" s="1"/>
  <c r="O1555" i="1"/>
  <c r="AA1555" i="1"/>
  <c r="X1555" i="1"/>
  <c r="Z1555" i="1" s="1"/>
  <c r="G1556" i="1"/>
  <c r="J1556" i="1"/>
  <c r="K1556" i="1"/>
  <c r="AF1556" i="1"/>
  <c r="M1556" i="1" l="1"/>
  <c r="I1556" i="1"/>
  <c r="H1556" i="1"/>
  <c r="AG1556" i="1"/>
  <c r="AE1556" i="1" s="1"/>
  <c r="AH1556" i="1" s="1"/>
  <c r="AB1556" i="1" s="1"/>
  <c r="AC1556" i="1" s="1"/>
  <c r="L1556" i="1" l="1"/>
  <c r="Q1556" i="1"/>
  <c r="AD1556" i="1"/>
  <c r="P1556" i="1" l="1"/>
  <c r="W1557" i="1" s="1"/>
  <c r="N1556" i="1"/>
  <c r="R1556" i="1" l="1"/>
  <c r="S1557" i="1" s="1"/>
  <c r="U1556" i="1"/>
  <c r="V1557" i="1" s="1"/>
  <c r="AA1556" i="1"/>
  <c r="O1556" i="1"/>
  <c r="G1557" i="1" s="1"/>
  <c r="X1556" i="1"/>
  <c r="Z1556" i="1" s="1"/>
  <c r="K1557" i="1"/>
  <c r="J1557" i="1"/>
  <c r="AF1557" i="1"/>
  <c r="T1557" i="1" l="1"/>
  <c r="Y1557" i="1"/>
  <c r="AG1557" i="1"/>
  <c r="AE1557" i="1" s="1"/>
  <c r="AH1557" i="1" s="1"/>
  <c r="M1557" i="1"/>
  <c r="H1557" i="1"/>
  <c r="I1557" i="1"/>
  <c r="AD1557" i="1" l="1"/>
  <c r="L1557" i="1"/>
  <c r="Q1557" i="1"/>
  <c r="AB1557" i="1"/>
  <c r="AC1557" i="1" s="1"/>
  <c r="P1557" i="1" l="1"/>
  <c r="W1558" i="1" s="1"/>
  <c r="N1557" i="1"/>
  <c r="R1557" i="1" l="1"/>
  <c r="S1558" i="1" s="1"/>
  <c r="T1558" i="1" s="1"/>
  <c r="U1557" i="1"/>
  <c r="V1558" i="1" s="1"/>
  <c r="AA1557" i="1"/>
  <c r="O1557" i="1"/>
  <c r="G1558" i="1" s="1"/>
  <c r="X1557" i="1"/>
  <c r="Z1557" i="1" s="1"/>
  <c r="J1558" i="1"/>
  <c r="K1558" i="1"/>
  <c r="AF1558" i="1"/>
  <c r="Y1558" i="1" l="1"/>
  <c r="AG1558" i="1"/>
  <c r="AE1558" i="1" s="1"/>
  <c r="AH1558" i="1" s="1"/>
  <c r="M1558" i="1"/>
  <c r="I1558" i="1"/>
  <c r="H1558" i="1"/>
  <c r="Q1558" i="1" l="1"/>
  <c r="AD1558" i="1"/>
  <c r="L1558" i="1"/>
  <c r="AB1558" i="1"/>
  <c r="AC1558" i="1" s="1"/>
  <c r="P1558" i="1" l="1"/>
  <c r="W1559" i="1" s="1"/>
  <c r="N1558" i="1"/>
  <c r="R1558" i="1" l="1"/>
  <c r="S1559" i="1" s="1"/>
  <c r="T1559" i="1" s="1"/>
  <c r="U1558" i="1"/>
  <c r="V1559" i="1" s="1"/>
  <c r="Y1559" i="1" s="1"/>
  <c r="AA1558" i="1"/>
  <c r="O1558" i="1"/>
  <c r="G1559" i="1" s="1"/>
  <c r="J1559" i="1"/>
  <c r="K1559" i="1"/>
  <c r="AF1559" i="1"/>
  <c r="X1558" i="1" l="1"/>
  <c r="Z1558" i="1" s="1"/>
  <c r="AG1559" i="1"/>
  <c r="AE1559" i="1" s="1"/>
  <c r="AH1559" i="1" s="1"/>
  <c r="M1559" i="1"/>
  <c r="I1559" i="1"/>
  <c r="H1559" i="1"/>
  <c r="Q1559" i="1" l="1"/>
  <c r="L1559" i="1"/>
  <c r="AD1559" i="1"/>
  <c r="AB1559" i="1"/>
  <c r="AC1559" i="1" s="1"/>
  <c r="P1559" i="1" l="1"/>
  <c r="W1560" i="1" s="1"/>
  <c r="N1559" i="1"/>
  <c r="R1559" i="1" l="1"/>
  <c r="S1560" i="1" s="1"/>
  <c r="U1559" i="1"/>
  <c r="V1560" i="1" s="1"/>
  <c r="AA1559" i="1"/>
  <c r="O1559" i="1"/>
  <c r="G1560" i="1" s="1"/>
  <c r="X1559" i="1"/>
  <c r="Z1559" i="1" s="1"/>
  <c r="K1560" i="1"/>
  <c r="J1560" i="1"/>
  <c r="AF1560" i="1"/>
  <c r="Y1560" i="1" l="1"/>
  <c r="T1560" i="1"/>
  <c r="AG1560" i="1"/>
  <c r="AE1560" i="1" s="1"/>
  <c r="AH1560" i="1" s="1"/>
  <c r="H1560" i="1"/>
  <c r="I1560" i="1"/>
  <c r="M1560" i="1"/>
  <c r="L1560" i="1" l="1"/>
  <c r="Q1560" i="1"/>
  <c r="AD1560" i="1"/>
  <c r="AB1560" i="1"/>
  <c r="AC1560" i="1" s="1"/>
  <c r="P1560" i="1" l="1"/>
  <c r="W1561" i="1" s="1"/>
  <c r="N1560" i="1"/>
  <c r="R1560" i="1" l="1"/>
  <c r="S1561" i="1" s="1"/>
  <c r="T1561" i="1" s="1"/>
  <c r="U1560" i="1"/>
  <c r="V1561" i="1" s="1"/>
  <c r="Y1561" i="1" s="1"/>
  <c r="AA1560" i="1"/>
  <c r="O1560" i="1"/>
  <c r="X1560" i="1"/>
  <c r="Z1560" i="1" s="1"/>
  <c r="G1561" i="1"/>
  <c r="J1561" i="1"/>
  <c r="K1561" i="1"/>
  <c r="AF1561" i="1"/>
  <c r="M1561" i="1" l="1"/>
  <c r="I1561" i="1"/>
  <c r="H1561" i="1"/>
  <c r="AG1561" i="1"/>
  <c r="AE1561" i="1" s="1"/>
  <c r="AH1561" i="1" s="1"/>
  <c r="AB1561" i="1" s="1"/>
  <c r="AC1561" i="1" s="1"/>
  <c r="L1561" i="1" l="1"/>
  <c r="AD1561" i="1"/>
  <c r="Q1561" i="1"/>
  <c r="P1561" i="1" l="1"/>
  <c r="W1562" i="1" s="1"/>
  <c r="N1561" i="1"/>
  <c r="R1561" i="1" l="1"/>
  <c r="S1562" i="1" s="1"/>
  <c r="T1562" i="1" s="1"/>
  <c r="U1561" i="1"/>
  <c r="V1562" i="1" s="1"/>
  <c r="AA1561" i="1"/>
  <c r="O1561" i="1"/>
  <c r="X1561" i="1"/>
  <c r="Z1561" i="1" s="1"/>
  <c r="G1562" i="1"/>
  <c r="K1562" i="1"/>
  <c r="J1562" i="1"/>
  <c r="AF1562" i="1"/>
  <c r="Y1562" i="1" l="1"/>
  <c r="H1562" i="1"/>
  <c r="I1562" i="1"/>
  <c r="M1562" i="1"/>
  <c r="AG1562" i="1"/>
  <c r="AE1562" i="1" s="1"/>
  <c r="AH1562" i="1" s="1"/>
  <c r="AB1562" i="1" s="1"/>
  <c r="AC1562" i="1" s="1"/>
  <c r="AD1562" i="1" l="1"/>
  <c r="L1562" i="1"/>
  <c r="Q1562" i="1"/>
  <c r="P1562" i="1" l="1"/>
  <c r="W1563" i="1" s="1"/>
  <c r="N1562" i="1"/>
  <c r="R1562" i="1" l="1"/>
  <c r="S1563" i="1" s="1"/>
  <c r="T1563" i="1" s="1"/>
  <c r="U1562" i="1"/>
  <c r="V1563" i="1" s="1"/>
  <c r="Y1563" i="1" s="1"/>
  <c r="O1562" i="1"/>
  <c r="AA1562" i="1"/>
  <c r="X1562" i="1"/>
  <c r="Z1562" i="1" s="1"/>
  <c r="G1563" i="1"/>
  <c r="K1563" i="1"/>
  <c r="J1563" i="1"/>
  <c r="AF1563" i="1"/>
  <c r="M1563" i="1" l="1"/>
  <c r="I1563" i="1"/>
  <c r="H1563" i="1"/>
  <c r="AG1563" i="1"/>
  <c r="AE1563" i="1" s="1"/>
  <c r="AH1563" i="1" s="1"/>
  <c r="AB1563" i="1" s="1"/>
  <c r="AC1563" i="1" s="1"/>
  <c r="L1563" i="1" l="1"/>
  <c r="Q1563" i="1"/>
  <c r="AD1563" i="1"/>
  <c r="P1563" i="1" l="1"/>
  <c r="W1564" i="1" s="1"/>
  <c r="N1563" i="1"/>
  <c r="R1563" i="1" l="1"/>
  <c r="S1564" i="1" s="1"/>
  <c r="U1563" i="1"/>
  <c r="V1564" i="1" s="1"/>
  <c r="AA1563" i="1"/>
  <c r="O1563" i="1"/>
  <c r="G1564" i="1" s="1"/>
  <c r="K1564" i="1"/>
  <c r="J1564" i="1"/>
  <c r="AF1564" i="1"/>
  <c r="X1563" i="1" l="1"/>
  <c r="Z1563" i="1" s="1"/>
  <c r="T1564" i="1"/>
  <c r="Y1564" i="1"/>
  <c r="AG1564" i="1"/>
  <c r="AE1564" i="1" s="1"/>
  <c r="AH1564" i="1" s="1"/>
  <c r="M1564" i="1"/>
  <c r="I1564" i="1"/>
  <c r="H1564" i="1"/>
  <c r="L1564" i="1" l="1"/>
  <c r="AD1564" i="1"/>
  <c r="Q1564" i="1"/>
  <c r="AB1564" i="1"/>
  <c r="AC1564" i="1" s="1"/>
  <c r="P1564" i="1" l="1"/>
  <c r="W1565" i="1" s="1"/>
  <c r="N1564" i="1"/>
  <c r="R1564" i="1" l="1"/>
  <c r="S1565" i="1" s="1"/>
  <c r="T1565" i="1" s="1"/>
  <c r="U1564" i="1"/>
  <c r="V1565" i="1" s="1"/>
  <c r="Y1565" i="1" s="1"/>
  <c r="AA1564" i="1"/>
  <c r="O1564" i="1"/>
  <c r="G1565" i="1" s="1"/>
  <c r="X1564" i="1"/>
  <c r="Z1564" i="1" s="1"/>
  <c r="K1565" i="1"/>
  <c r="J1565" i="1"/>
  <c r="AF1565" i="1"/>
  <c r="AG1565" i="1" l="1"/>
  <c r="AE1565" i="1" s="1"/>
  <c r="AH1565" i="1" s="1"/>
  <c r="M1565" i="1"/>
  <c r="H1565" i="1"/>
  <c r="I1565" i="1"/>
  <c r="Q1565" i="1" l="1"/>
  <c r="AD1565" i="1"/>
  <c r="L1565" i="1"/>
  <c r="AB1565" i="1"/>
  <c r="AC1565" i="1" s="1"/>
  <c r="P1565" i="1" l="1"/>
  <c r="W1566" i="1" s="1"/>
  <c r="N1565" i="1"/>
  <c r="R1565" i="1" l="1"/>
  <c r="S1566" i="1" s="1"/>
  <c r="U1565" i="1"/>
  <c r="V1566" i="1" s="1"/>
  <c r="AA1565" i="1"/>
  <c r="O1565" i="1"/>
  <c r="G1566" i="1" s="1"/>
  <c r="J1566" i="1"/>
  <c r="K1566" i="1"/>
  <c r="AF1566" i="1"/>
  <c r="X1565" i="1" l="1"/>
  <c r="Z1565" i="1" s="1"/>
  <c r="Y1566" i="1"/>
  <c r="T1566" i="1"/>
  <c r="AG1566" i="1"/>
  <c r="AE1566" i="1" s="1"/>
  <c r="AH1566" i="1" s="1"/>
  <c r="M1566" i="1"/>
  <c r="H1566" i="1"/>
  <c r="I1566" i="1"/>
  <c r="L1566" i="1" l="1"/>
  <c r="Q1566" i="1"/>
  <c r="AD1566" i="1"/>
  <c r="AB1566" i="1"/>
  <c r="AC1566" i="1" s="1"/>
  <c r="P1566" i="1" l="1"/>
  <c r="W1567" i="1" s="1"/>
  <c r="N1566" i="1"/>
  <c r="R1566" i="1" l="1"/>
  <c r="S1567" i="1" s="1"/>
  <c r="T1567" i="1" s="1"/>
  <c r="U1566" i="1"/>
  <c r="V1567" i="1" s="1"/>
  <c r="Y1567" i="1" s="1"/>
  <c r="O1566" i="1"/>
  <c r="G1567" i="1" s="1"/>
  <c r="AA1566" i="1"/>
  <c r="X1566" i="1"/>
  <c r="Z1566" i="1" s="1"/>
  <c r="K1567" i="1"/>
  <c r="J1567" i="1"/>
  <c r="AF1567" i="1"/>
  <c r="M1567" i="1" l="1"/>
  <c r="AG1567" i="1"/>
  <c r="AE1567" i="1" s="1"/>
  <c r="AH1567" i="1" s="1"/>
  <c r="AB1567" i="1" s="1"/>
  <c r="AC1567" i="1" s="1"/>
  <c r="H1567" i="1"/>
  <c r="I1567" i="1"/>
  <c r="AD1567" i="1" l="1"/>
  <c r="L1567" i="1"/>
  <c r="Q1567" i="1"/>
  <c r="P1567" i="1" l="1"/>
  <c r="W1568" i="1" s="1"/>
  <c r="N1567" i="1"/>
  <c r="R1567" i="1" l="1"/>
  <c r="S1568" i="1" s="1"/>
  <c r="T1568" i="1" s="1"/>
  <c r="U1567" i="1"/>
  <c r="V1568" i="1" s="1"/>
  <c r="Y1568" i="1" s="1"/>
  <c r="AA1567" i="1"/>
  <c r="O1567" i="1"/>
  <c r="G1568" i="1" s="1"/>
  <c r="X1567" i="1"/>
  <c r="Z1567" i="1" s="1"/>
  <c r="J1568" i="1"/>
  <c r="K1568" i="1"/>
  <c r="AF1568" i="1"/>
  <c r="AG1568" i="1" l="1"/>
  <c r="AE1568" i="1" s="1"/>
  <c r="AH1568" i="1" s="1"/>
  <c r="M1568" i="1"/>
  <c r="H1568" i="1"/>
  <c r="I1568" i="1"/>
  <c r="Q1568" i="1" l="1"/>
  <c r="AD1568" i="1"/>
  <c r="L1568" i="1"/>
  <c r="AB1568" i="1"/>
  <c r="AC1568" i="1" s="1"/>
  <c r="P1568" i="1" l="1"/>
  <c r="W1569" i="1" s="1"/>
  <c r="N1568" i="1"/>
  <c r="R1568" i="1" l="1"/>
  <c r="S1569" i="1" s="1"/>
  <c r="T1569" i="1" s="1"/>
  <c r="U1568" i="1"/>
  <c r="V1569" i="1" s="1"/>
  <c r="Y1569" i="1" s="1"/>
  <c r="O1568" i="1"/>
  <c r="G1569" i="1" s="1"/>
  <c r="AA1568" i="1"/>
  <c r="J1569" i="1"/>
  <c r="K1569" i="1"/>
  <c r="AF1569" i="1"/>
  <c r="X1568" i="1" l="1"/>
  <c r="Z1568" i="1" s="1"/>
  <c r="AG1569" i="1"/>
  <c r="AE1569" i="1" s="1"/>
  <c r="AH1569" i="1" s="1"/>
  <c r="M1569" i="1"/>
  <c r="I1569" i="1"/>
  <c r="H1569" i="1"/>
  <c r="AD1569" i="1" l="1"/>
  <c r="L1569" i="1"/>
  <c r="Q1569" i="1"/>
  <c r="AB1569" i="1"/>
  <c r="AC1569" i="1" s="1"/>
  <c r="P1569" i="1" l="1"/>
  <c r="W1570" i="1" s="1"/>
  <c r="N1569" i="1"/>
  <c r="R1569" i="1" l="1"/>
  <c r="S1570" i="1" s="1"/>
  <c r="T1570" i="1" s="1"/>
  <c r="U1569" i="1"/>
  <c r="V1570" i="1" s="1"/>
  <c r="Y1570" i="1" s="1"/>
  <c r="O1569" i="1"/>
  <c r="G1570" i="1" s="1"/>
  <c r="AA1569" i="1"/>
  <c r="X1569" i="1"/>
  <c r="Z1569" i="1" s="1"/>
  <c r="J1570" i="1"/>
  <c r="K1570" i="1"/>
  <c r="AF1570" i="1"/>
  <c r="AG1570" i="1" l="1"/>
  <c r="AE1570" i="1" s="1"/>
  <c r="AH1570" i="1" s="1"/>
  <c r="M1570" i="1"/>
  <c r="H1570" i="1"/>
  <c r="I1570" i="1"/>
  <c r="L1570" i="1" l="1"/>
  <c r="AD1570" i="1"/>
  <c r="Q1570" i="1"/>
  <c r="AB1570" i="1"/>
  <c r="AC1570" i="1" s="1"/>
  <c r="P1570" i="1" l="1"/>
  <c r="W1571" i="1" s="1"/>
  <c r="N1570" i="1"/>
  <c r="R1570" i="1" l="1"/>
  <c r="S1571" i="1" s="1"/>
  <c r="T1571" i="1" s="1"/>
  <c r="U1570" i="1"/>
  <c r="V1571" i="1" s="1"/>
  <c r="Y1571" i="1" s="1"/>
  <c r="AA1570" i="1"/>
  <c r="O1570" i="1"/>
  <c r="G1571" i="1" s="1"/>
  <c r="X1570" i="1"/>
  <c r="Z1570" i="1" s="1"/>
  <c r="J1571" i="1"/>
  <c r="K1571" i="1"/>
  <c r="AF1571" i="1"/>
  <c r="AG1571" i="1" l="1"/>
  <c r="AE1571" i="1" s="1"/>
  <c r="AH1571" i="1" s="1"/>
  <c r="M1571" i="1"/>
  <c r="I1571" i="1"/>
  <c r="H1571" i="1"/>
  <c r="L1571" i="1" l="1"/>
  <c r="AD1571" i="1"/>
  <c r="Q1571" i="1"/>
  <c r="AB1571" i="1"/>
  <c r="AC1571" i="1" s="1"/>
  <c r="P1571" i="1" l="1"/>
  <c r="W1572" i="1" s="1"/>
  <c r="N1571" i="1"/>
  <c r="R1571" i="1" l="1"/>
  <c r="S1572" i="1" s="1"/>
  <c r="T1572" i="1" s="1"/>
  <c r="U1571" i="1"/>
  <c r="V1572" i="1" s="1"/>
  <c r="Y1572" i="1" s="1"/>
  <c r="O1571" i="1"/>
  <c r="AA1571" i="1"/>
  <c r="X1571" i="1"/>
  <c r="Z1571" i="1" s="1"/>
  <c r="G1572" i="1"/>
  <c r="K1572" i="1"/>
  <c r="J1572" i="1"/>
  <c r="AF1572" i="1"/>
  <c r="I1572" i="1" l="1"/>
  <c r="H1572" i="1"/>
  <c r="M1572" i="1"/>
  <c r="AG1572" i="1"/>
  <c r="AE1572" i="1" s="1"/>
  <c r="AH1572" i="1" s="1"/>
  <c r="AB1572" i="1" s="1"/>
  <c r="AC1572" i="1" s="1"/>
  <c r="L1572" i="1" l="1"/>
  <c r="Q1572" i="1"/>
  <c r="AD1572" i="1"/>
  <c r="P1572" i="1" l="1"/>
  <c r="W1573" i="1" s="1"/>
  <c r="N1572" i="1"/>
  <c r="R1572" i="1" l="1"/>
  <c r="S1573" i="1" s="1"/>
  <c r="T1573" i="1" s="1"/>
  <c r="U1572" i="1"/>
  <c r="V1573" i="1" s="1"/>
  <c r="Y1573" i="1" s="1"/>
  <c r="AA1572" i="1"/>
  <c r="O1572" i="1"/>
  <c r="X1572" i="1"/>
  <c r="Z1572" i="1" s="1"/>
  <c r="G1573" i="1"/>
  <c r="K1573" i="1"/>
  <c r="J1573" i="1"/>
  <c r="AF1573" i="1"/>
  <c r="M1573" i="1" l="1"/>
  <c r="H1573" i="1"/>
  <c r="I1573" i="1"/>
  <c r="AG1573" i="1"/>
  <c r="AE1573" i="1" s="1"/>
  <c r="AH1573" i="1" s="1"/>
  <c r="AB1573" i="1" s="1"/>
  <c r="AC1573" i="1" s="1"/>
  <c r="AD1573" i="1" l="1"/>
  <c r="L1573" i="1"/>
  <c r="Q1573" i="1"/>
  <c r="P1573" i="1" l="1"/>
  <c r="W1574" i="1" s="1"/>
  <c r="N1573" i="1"/>
  <c r="R1573" i="1" l="1"/>
  <c r="S1574" i="1" s="1"/>
  <c r="T1574" i="1" s="1"/>
  <c r="U1573" i="1"/>
  <c r="V1574" i="1" s="1"/>
  <c r="Y1574" i="1" s="1"/>
  <c r="O1573" i="1"/>
  <c r="AA1573" i="1"/>
  <c r="X1573" i="1"/>
  <c r="Z1573" i="1" s="1"/>
  <c r="G1574" i="1"/>
  <c r="J1574" i="1"/>
  <c r="K1574" i="1"/>
  <c r="AF1574" i="1"/>
  <c r="M1574" i="1" l="1"/>
  <c r="H1574" i="1"/>
  <c r="I1574" i="1"/>
  <c r="AG1574" i="1"/>
  <c r="AE1574" i="1" s="1"/>
  <c r="AH1574" i="1" s="1"/>
  <c r="AB1574" i="1" s="1"/>
  <c r="AC1574" i="1" s="1"/>
  <c r="L1574" i="1" l="1"/>
  <c r="Q1574" i="1"/>
  <c r="AD1574" i="1"/>
  <c r="P1574" i="1" l="1"/>
  <c r="W1575" i="1" s="1"/>
  <c r="N1574" i="1"/>
  <c r="R1574" i="1" l="1"/>
  <c r="S1575" i="1" s="1"/>
  <c r="U1574" i="1"/>
  <c r="V1575" i="1" s="1"/>
  <c r="AA1574" i="1"/>
  <c r="O1574" i="1"/>
  <c r="G1575" i="1" s="1"/>
  <c r="K1575" i="1"/>
  <c r="J1575" i="1"/>
  <c r="AF1575" i="1"/>
  <c r="X1574" i="1" l="1"/>
  <c r="Z1574" i="1" s="1"/>
  <c r="T1575" i="1"/>
  <c r="Y1575" i="1"/>
  <c r="AG1575" i="1"/>
  <c r="AE1575" i="1" s="1"/>
  <c r="AH1575" i="1" s="1"/>
  <c r="I1575" i="1"/>
  <c r="H1575" i="1"/>
  <c r="M1575" i="1"/>
  <c r="AD1575" i="1" l="1"/>
  <c r="Q1575" i="1"/>
  <c r="L1575" i="1"/>
  <c r="AB1575" i="1"/>
  <c r="AC1575" i="1" s="1"/>
  <c r="P1575" i="1" l="1"/>
  <c r="W1576" i="1" s="1"/>
  <c r="N1575" i="1"/>
  <c r="R1575" i="1" l="1"/>
  <c r="S1576" i="1" s="1"/>
  <c r="T1576" i="1" s="1"/>
  <c r="U1575" i="1"/>
  <c r="V1576" i="1" s="1"/>
  <c r="Y1576" i="1" s="1"/>
  <c r="O1575" i="1"/>
  <c r="G1576" i="1" s="1"/>
  <c r="AA1575" i="1"/>
  <c r="X1575" i="1"/>
  <c r="Z1575" i="1" s="1"/>
  <c r="J1576" i="1"/>
  <c r="K1576" i="1"/>
  <c r="AF1576" i="1"/>
  <c r="AG1576" i="1" l="1"/>
  <c r="AE1576" i="1" s="1"/>
  <c r="AH1576" i="1" s="1"/>
  <c r="M1576" i="1"/>
  <c r="H1576" i="1"/>
  <c r="I1576" i="1"/>
  <c r="Q1576" i="1" l="1"/>
  <c r="L1576" i="1"/>
  <c r="AD1576" i="1"/>
  <c r="AB1576" i="1"/>
  <c r="AC1576" i="1" s="1"/>
  <c r="P1576" i="1" l="1"/>
  <c r="W1577" i="1" s="1"/>
  <c r="N1576" i="1"/>
  <c r="R1576" i="1" l="1"/>
  <c r="S1577" i="1" s="1"/>
  <c r="T1577" i="1" s="1"/>
  <c r="U1576" i="1"/>
  <c r="V1577" i="1" s="1"/>
  <c r="Y1577" i="1" s="1"/>
  <c r="O1576" i="1"/>
  <c r="G1577" i="1" s="1"/>
  <c r="AA1576" i="1"/>
  <c r="K1577" i="1"/>
  <c r="J1577" i="1"/>
  <c r="AF1577" i="1"/>
  <c r="X1576" i="1" l="1"/>
  <c r="Z1576" i="1" s="1"/>
  <c r="M1577" i="1"/>
  <c r="AG1577" i="1"/>
  <c r="AE1577" i="1" s="1"/>
  <c r="AH1577" i="1" s="1"/>
  <c r="AB1577" i="1" s="1"/>
  <c r="AC1577" i="1" s="1"/>
  <c r="H1577" i="1"/>
  <c r="I1577" i="1"/>
  <c r="AD1577" i="1" l="1"/>
  <c r="L1577" i="1"/>
  <c r="Q1577" i="1"/>
  <c r="P1577" i="1" l="1"/>
  <c r="W1578" i="1" s="1"/>
  <c r="N1577" i="1"/>
  <c r="R1577" i="1" l="1"/>
  <c r="S1578" i="1" s="1"/>
  <c r="T1578" i="1" s="1"/>
  <c r="U1577" i="1"/>
  <c r="V1578" i="1" s="1"/>
  <c r="Y1578" i="1" s="1"/>
  <c r="O1577" i="1"/>
  <c r="G1578" i="1" s="1"/>
  <c r="AA1577" i="1"/>
  <c r="J1578" i="1"/>
  <c r="K1578" i="1"/>
  <c r="AF1578" i="1"/>
  <c r="X1577" i="1" l="1"/>
  <c r="Z1577" i="1" s="1"/>
  <c r="AG1578" i="1"/>
  <c r="AE1578" i="1" s="1"/>
  <c r="AH1578" i="1" s="1"/>
  <c r="M1578" i="1"/>
  <c r="I1578" i="1"/>
  <c r="H1578" i="1"/>
  <c r="Q1578" i="1" l="1"/>
  <c r="L1578" i="1"/>
  <c r="AD1578" i="1"/>
  <c r="AB1578" i="1"/>
  <c r="AC1578" i="1" s="1"/>
  <c r="P1578" i="1" l="1"/>
  <c r="W1579" i="1" s="1"/>
  <c r="N1578" i="1"/>
  <c r="R1578" i="1" l="1"/>
  <c r="S1579" i="1" s="1"/>
  <c r="T1579" i="1" s="1"/>
  <c r="U1578" i="1"/>
  <c r="V1579" i="1" s="1"/>
  <c r="Y1579" i="1" s="1"/>
  <c r="AA1578" i="1"/>
  <c r="O1578" i="1"/>
  <c r="G1579" i="1"/>
  <c r="J1579" i="1"/>
  <c r="K1579" i="1"/>
  <c r="AF1579" i="1"/>
  <c r="X1578" i="1" l="1"/>
  <c r="Z1578" i="1" s="1"/>
  <c r="M1579" i="1"/>
  <c r="H1579" i="1"/>
  <c r="I1579" i="1"/>
  <c r="AG1579" i="1"/>
  <c r="AE1579" i="1" s="1"/>
  <c r="AH1579" i="1" s="1"/>
  <c r="AB1579" i="1" s="1"/>
  <c r="AC1579" i="1" s="1"/>
  <c r="L1579" i="1" l="1"/>
  <c r="AD1579" i="1"/>
  <c r="Q1579" i="1"/>
  <c r="P1579" i="1" l="1"/>
  <c r="W1580" i="1" s="1"/>
  <c r="N1579" i="1"/>
  <c r="R1579" i="1" l="1"/>
  <c r="S1580" i="1" s="1"/>
  <c r="U1579" i="1"/>
  <c r="V1580" i="1" s="1"/>
  <c r="O1579" i="1"/>
  <c r="AA1579" i="1"/>
  <c r="G1580" i="1"/>
  <c r="K1580" i="1"/>
  <c r="J1580" i="1"/>
  <c r="AF1580" i="1"/>
  <c r="X1579" i="1" l="1"/>
  <c r="Z1579" i="1" s="1"/>
  <c r="Y1580" i="1"/>
  <c r="T1580" i="1"/>
  <c r="I1580" i="1"/>
  <c r="H1580" i="1"/>
  <c r="M1580" i="1"/>
  <c r="AG1580" i="1"/>
  <c r="AE1580" i="1" s="1"/>
  <c r="AH1580" i="1" s="1"/>
  <c r="AB1580" i="1" s="1"/>
  <c r="AC1580" i="1" s="1"/>
  <c r="AD1580" i="1" l="1"/>
  <c r="Q1580" i="1"/>
  <c r="L1580" i="1"/>
  <c r="P1580" i="1" l="1"/>
  <c r="W1581" i="1" s="1"/>
  <c r="N1580" i="1"/>
  <c r="R1580" i="1" l="1"/>
  <c r="S1581" i="1" s="1"/>
  <c r="T1581" i="1" s="1"/>
  <c r="U1580" i="1"/>
  <c r="V1581" i="1" s="1"/>
  <c r="Y1581" i="1" s="1"/>
  <c r="O1580" i="1"/>
  <c r="G1581" i="1" s="1"/>
  <c r="AA1580" i="1"/>
  <c r="X1580" i="1"/>
  <c r="Z1580" i="1" s="1"/>
  <c r="K1581" i="1"/>
  <c r="J1581" i="1"/>
  <c r="AF1581" i="1"/>
  <c r="AG1581" i="1" l="1"/>
  <c r="AE1581" i="1" s="1"/>
  <c r="AH1581" i="1" s="1"/>
  <c r="M1581" i="1"/>
  <c r="I1581" i="1"/>
  <c r="H1581" i="1"/>
  <c r="L1581" i="1" l="1"/>
  <c r="Q1581" i="1"/>
  <c r="AD1581" i="1"/>
  <c r="AB1581" i="1"/>
  <c r="AC1581" i="1" s="1"/>
  <c r="P1581" i="1" l="1"/>
  <c r="W1582" i="1" s="1"/>
  <c r="N1581" i="1"/>
  <c r="R1581" i="1" l="1"/>
  <c r="S1582" i="1" s="1"/>
  <c r="T1582" i="1" s="1"/>
  <c r="U1581" i="1"/>
  <c r="V1582" i="1" s="1"/>
  <c r="Y1582" i="1" s="1"/>
  <c r="AA1581" i="1"/>
  <c r="O1581" i="1"/>
  <c r="G1582" i="1"/>
  <c r="K1582" i="1"/>
  <c r="J1582" i="1"/>
  <c r="AF1582" i="1"/>
  <c r="X1581" i="1" l="1"/>
  <c r="Z1581" i="1" s="1"/>
  <c r="M1582" i="1"/>
  <c r="H1582" i="1"/>
  <c r="I1582" i="1"/>
  <c r="AG1582" i="1"/>
  <c r="AE1582" i="1" s="1"/>
  <c r="AH1582" i="1" s="1"/>
  <c r="AB1582" i="1" s="1"/>
  <c r="AC1582" i="1" s="1"/>
  <c r="AD1582" i="1" l="1"/>
  <c r="Q1582" i="1"/>
  <c r="L1582" i="1"/>
  <c r="P1582" i="1" l="1"/>
  <c r="W1583" i="1" s="1"/>
  <c r="N1582" i="1"/>
  <c r="R1582" i="1" l="1"/>
  <c r="S1583" i="1" s="1"/>
  <c r="T1583" i="1" s="1"/>
  <c r="U1582" i="1"/>
  <c r="V1583" i="1" s="1"/>
  <c r="O1582" i="1"/>
  <c r="G1583" i="1" s="1"/>
  <c r="AA1582" i="1"/>
  <c r="X1582" i="1"/>
  <c r="Z1582" i="1" s="1"/>
  <c r="K1583" i="1"/>
  <c r="J1583" i="1"/>
  <c r="AF1583" i="1"/>
  <c r="Y1583" i="1" l="1"/>
  <c r="AG1583" i="1"/>
  <c r="AE1583" i="1" s="1"/>
  <c r="AH1583" i="1" s="1"/>
  <c r="M1583" i="1"/>
  <c r="H1583" i="1"/>
  <c r="I1583" i="1"/>
  <c r="AD1583" i="1" l="1"/>
  <c r="Q1583" i="1"/>
  <c r="L1583" i="1"/>
  <c r="AB1583" i="1"/>
  <c r="AC1583" i="1" s="1"/>
  <c r="P1583" i="1" l="1"/>
  <c r="W1584" i="1" s="1"/>
  <c r="N1583" i="1"/>
  <c r="R1583" i="1" l="1"/>
  <c r="S1584" i="1" s="1"/>
  <c r="T1584" i="1" s="1"/>
  <c r="U1583" i="1"/>
  <c r="V1584" i="1" s="1"/>
  <c r="Y1584" i="1" s="1"/>
  <c r="O1583" i="1"/>
  <c r="G1584" i="1" s="1"/>
  <c r="AA1583" i="1"/>
  <c r="X1583" i="1"/>
  <c r="Z1583" i="1" s="1"/>
  <c r="J1584" i="1"/>
  <c r="K1584" i="1"/>
  <c r="AF1584" i="1"/>
  <c r="AG1584" i="1" l="1"/>
  <c r="AE1584" i="1" s="1"/>
  <c r="AH1584" i="1" s="1"/>
  <c r="M1584" i="1"/>
  <c r="I1584" i="1"/>
  <c r="H1584" i="1"/>
  <c r="AD1584" i="1" l="1"/>
  <c r="Q1584" i="1"/>
  <c r="L1584" i="1"/>
  <c r="AB1584" i="1"/>
  <c r="AC1584" i="1" s="1"/>
  <c r="P1584" i="1" l="1"/>
  <c r="W1585" i="1" s="1"/>
  <c r="N1584" i="1"/>
  <c r="R1584" i="1" l="1"/>
  <c r="S1585" i="1" s="1"/>
  <c r="T1585" i="1" s="1"/>
  <c r="U1584" i="1"/>
  <c r="V1585" i="1" s="1"/>
  <c r="Y1585" i="1" s="1"/>
  <c r="AA1584" i="1"/>
  <c r="O1584" i="1"/>
  <c r="G1585" i="1"/>
  <c r="K1585" i="1"/>
  <c r="J1585" i="1"/>
  <c r="AF1585" i="1"/>
  <c r="X1584" i="1" l="1"/>
  <c r="Z1584" i="1" s="1"/>
  <c r="H1585" i="1"/>
  <c r="I1585" i="1"/>
  <c r="M1585" i="1"/>
  <c r="AG1585" i="1"/>
  <c r="AE1585" i="1" s="1"/>
  <c r="AH1585" i="1" s="1"/>
  <c r="AB1585" i="1" s="1"/>
  <c r="AC1585" i="1" s="1"/>
  <c r="L1585" i="1" l="1"/>
  <c r="Q1585" i="1"/>
  <c r="AD1585" i="1"/>
  <c r="P1585" i="1" l="1"/>
  <c r="W1586" i="1" s="1"/>
  <c r="N1585" i="1"/>
  <c r="R1585" i="1" l="1"/>
  <c r="S1586" i="1" s="1"/>
  <c r="T1586" i="1" s="1"/>
  <c r="U1585" i="1"/>
  <c r="V1586" i="1" s="1"/>
  <c r="Y1586" i="1" s="1"/>
  <c r="AA1585" i="1"/>
  <c r="O1585" i="1"/>
  <c r="X1585" i="1"/>
  <c r="Z1585" i="1" s="1"/>
  <c r="G1586" i="1"/>
  <c r="K1586" i="1"/>
  <c r="J1586" i="1"/>
  <c r="AF1586" i="1"/>
  <c r="M1586" i="1" l="1"/>
  <c r="I1586" i="1"/>
  <c r="H1586" i="1"/>
  <c r="AG1586" i="1"/>
  <c r="AE1586" i="1" s="1"/>
  <c r="AH1586" i="1" s="1"/>
  <c r="AB1586" i="1" s="1"/>
  <c r="AC1586" i="1" s="1"/>
  <c r="Q1586" i="1" l="1"/>
  <c r="AD1586" i="1"/>
  <c r="L1586" i="1"/>
  <c r="P1586" i="1" l="1"/>
  <c r="W1587" i="1" s="1"/>
  <c r="N1586" i="1"/>
  <c r="R1586" i="1" l="1"/>
  <c r="S1587" i="1" s="1"/>
  <c r="T1587" i="1" s="1"/>
  <c r="U1586" i="1"/>
  <c r="V1587" i="1" s="1"/>
  <c r="Y1587" i="1" s="1"/>
  <c r="O1586" i="1"/>
  <c r="G1587" i="1" s="1"/>
  <c r="AA1586" i="1"/>
  <c r="X1586" i="1"/>
  <c r="Z1586" i="1" s="1"/>
  <c r="J1587" i="1"/>
  <c r="K1587" i="1"/>
  <c r="AF1587" i="1"/>
  <c r="AG1587" i="1" l="1"/>
  <c r="AE1587" i="1" s="1"/>
  <c r="AH1587" i="1" s="1"/>
  <c r="M1587" i="1"/>
  <c r="I1587" i="1"/>
  <c r="H1587" i="1"/>
  <c r="L1587" i="1" l="1"/>
  <c r="Q1587" i="1"/>
  <c r="AD1587" i="1"/>
  <c r="AB1587" i="1"/>
  <c r="AC1587" i="1" s="1"/>
  <c r="P1587" i="1" l="1"/>
  <c r="W1588" i="1" s="1"/>
  <c r="N1587" i="1"/>
  <c r="R1587" i="1" l="1"/>
  <c r="S1588" i="1" s="1"/>
  <c r="T1588" i="1" s="1"/>
  <c r="U1587" i="1"/>
  <c r="V1588" i="1" s="1"/>
  <c r="Y1588" i="1" s="1"/>
  <c r="AA1587" i="1"/>
  <c r="O1587" i="1"/>
  <c r="G1588" i="1" s="1"/>
  <c r="X1587" i="1"/>
  <c r="Z1587" i="1" s="1"/>
  <c r="K1588" i="1"/>
  <c r="J1588" i="1"/>
  <c r="AF1588" i="1"/>
  <c r="AG1588" i="1" l="1"/>
  <c r="AE1588" i="1" s="1"/>
  <c r="AH1588" i="1" s="1"/>
  <c r="M1588" i="1"/>
  <c r="H1588" i="1"/>
  <c r="I1588" i="1"/>
  <c r="AD1588" i="1" l="1"/>
  <c r="Q1588" i="1"/>
  <c r="L1588" i="1"/>
  <c r="AB1588" i="1"/>
  <c r="AC1588" i="1" s="1"/>
  <c r="P1588" i="1" l="1"/>
  <c r="W1589" i="1" s="1"/>
  <c r="N1588" i="1"/>
  <c r="R1588" i="1" l="1"/>
  <c r="S1589" i="1" s="1"/>
  <c r="T1589" i="1" s="1"/>
  <c r="U1588" i="1"/>
  <c r="V1589" i="1" s="1"/>
  <c r="AA1588" i="1"/>
  <c r="O1588" i="1"/>
  <c r="G1589" i="1"/>
  <c r="K1589" i="1"/>
  <c r="J1589" i="1"/>
  <c r="AF1589" i="1"/>
  <c r="X1588" i="1" l="1"/>
  <c r="Z1588" i="1" s="1"/>
  <c r="Y1589" i="1"/>
  <c r="H1589" i="1"/>
  <c r="I1589" i="1"/>
  <c r="M1589" i="1"/>
  <c r="AG1589" i="1"/>
  <c r="AE1589" i="1" s="1"/>
  <c r="AH1589" i="1" s="1"/>
  <c r="AB1589" i="1" l="1"/>
  <c r="AC1589" i="1" s="1"/>
  <c r="AD1589" i="1"/>
  <c r="L1589" i="1"/>
  <c r="Q1589" i="1"/>
  <c r="P1589" i="1" l="1"/>
  <c r="W1590" i="1" s="1"/>
  <c r="N1589" i="1"/>
  <c r="R1589" i="1" l="1"/>
  <c r="S1590" i="1" s="1"/>
  <c r="T1590" i="1" s="1"/>
  <c r="U1589" i="1"/>
  <c r="V1590" i="1" s="1"/>
  <c r="Y1590" i="1" s="1"/>
  <c r="AA1589" i="1"/>
  <c r="O1589" i="1"/>
  <c r="G1590" i="1" s="1"/>
  <c r="J1590" i="1"/>
  <c r="K1590" i="1"/>
  <c r="AF1590" i="1"/>
  <c r="X1589" i="1" l="1"/>
  <c r="Z1589" i="1" s="1"/>
  <c r="AG1590" i="1"/>
  <c r="AE1590" i="1" s="1"/>
  <c r="AH1590" i="1" s="1"/>
  <c r="M1590" i="1"/>
  <c r="I1590" i="1"/>
  <c r="H1590" i="1"/>
  <c r="Q1590" i="1" l="1"/>
  <c r="AD1590" i="1"/>
  <c r="L1590" i="1"/>
  <c r="AB1590" i="1"/>
  <c r="AC1590" i="1" s="1"/>
  <c r="P1590" i="1" l="1"/>
  <c r="W1591" i="1" s="1"/>
  <c r="N1590" i="1"/>
  <c r="R1590" i="1" l="1"/>
  <c r="S1591" i="1" s="1"/>
  <c r="T1591" i="1" s="1"/>
  <c r="U1590" i="1"/>
  <c r="V1591" i="1" s="1"/>
  <c r="Y1591" i="1" s="1"/>
  <c r="O1590" i="1"/>
  <c r="G1591" i="1" s="1"/>
  <c r="AA1590" i="1"/>
  <c r="J1591" i="1"/>
  <c r="K1591" i="1"/>
  <c r="AF1591" i="1"/>
  <c r="X1590" i="1" l="1"/>
  <c r="Z1590" i="1" s="1"/>
  <c r="AG1591" i="1"/>
  <c r="AE1591" i="1" s="1"/>
  <c r="AH1591" i="1" s="1"/>
  <c r="M1591" i="1"/>
  <c r="H1591" i="1"/>
  <c r="I1591" i="1"/>
  <c r="AD1591" i="1" l="1"/>
  <c r="Q1591" i="1"/>
  <c r="L1591" i="1"/>
  <c r="AB1591" i="1"/>
  <c r="AC1591" i="1" s="1"/>
  <c r="P1591" i="1" l="1"/>
  <c r="W1592" i="1" s="1"/>
  <c r="N1591" i="1"/>
  <c r="R1591" i="1" l="1"/>
  <c r="S1592" i="1" s="1"/>
  <c r="T1592" i="1" s="1"/>
  <c r="U1591" i="1"/>
  <c r="V1592" i="1" s="1"/>
  <c r="Y1592" i="1" s="1"/>
  <c r="O1591" i="1"/>
  <c r="AA1591" i="1"/>
  <c r="G1592" i="1"/>
  <c r="J1592" i="1"/>
  <c r="K1592" i="1"/>
  <c r="AF1592" i="1"/>
  <c r="X1591" i="1" l="1"/>
  <c r="Z1591" i="1" s="1"/>
  <c r="M1592" i="1"/>
  <c r="H1592" i="1"/>
  <c r="I1592" i="1"/>
  <c r="AG1592" i="1"/>
  <c r="AE1592" i="1" s="1"/>
  <c r="AH1592" i="1" s="1"/>
  <c r="AB1592" i="1" s="1"/>
  <c r="AC1592" i="1" s="1"/>
  <c r="Q1592" i="1" l="1"/>
  <c r="AD1592" i="1"/>
  <c r="L1592" i="1"/>
  <c r="P1592" i="1" l="1"/>
  <c r="W1593" i="1" s="1"/>
  <c r="N1592" i="1"/>
  <c r="R1592" i="1" l="1"/>
  <c r="S1593" i="1" s="1"/>
  <c r="U1592" i="1"/>
  <c r="V1593" i="1" s="1"/>
  <c r="AA1592" i="1"/>
  <c r="O1592" i="1"/>
  <c r="G1593" i="1" s="1"/>
  <c r="K1593" i="1"/>
  <c r="J1593" i="1"/>
  <c r="AF1593" i="1"/>
  <c r="X1592" i="1" l="1"/>
  <c r="Z1592" i="1" s="1"/>
  <c r="T1593" i="1"/>
  <c r="Y1593" i="1"/>
  <c r="AG1593" i="1"/>
  <c r="AE1593" i="1" s="1"/>
  <c r="AH1593" i="1" s="1"/>
  <c r="M1593" i="1"/>
  <c r="I1593" i="1"/>
  <c r="H1593" i="1"/>
  <c r="AD1593" i="1" l="1"/>
  <c r="Q1593" i="1"/>
  <c r="L1593" i="1"/>
  <c r="AB1593" i="1"/>
  <c r="AC1593" i="1" s="1"/>
  <c r="P1593" i="1" l="1"/>
  <c r="W1594" i="1" s="1"/>
  <c r="N1593" i="1"/>
  <c r="R1593" i="1" l="1"/>
  <c r="S1594" i="1" s="1"/>
  <c r="T1594" i="1" s="1"/>
  <c r="U1593" i="1"/>
  <c r="V1594" i="1" s="1"/>
  <c r="Y1594" i="1" s="1"/>
  <c r="AA1593" i="1"/>
  <c r="O1593" i="1"/>
  <c r="G1594" i="1"/>
  <c r="J1594" i="1"/>
  <c r="K1594" i="1"/>
  <c r="AF1594" i="1"/>
  <c r="X1593" i="1" l="1"/>
  <c r="Z1593" i="1" s="1"/>
  <c r="H1594" i="1"/>
  <c r="I1594" i="1"/>
  <c r="M1594" i="1"/>
  <c r="AG1594" i="1"/>
  <c r="AE1594" i="1" s="1"/>
  <c r="AH1594" i="1" s="1"/>
  <c r="AB1594" i="1" s="1"/>
  <c r="AC1594" i="1" s="1"/>
  <c r="AD1594" i="1" l="1"/>
  <c r="Q1594" i="1"/>
  <c r="L1594" i="1"/>
  <c r="P1594" i="1" l="1"/>
  <c r="W1595" i="1" s="1"/>
  <c r="N1594" i="1"/>
  <c r="R1594" i="1" l="1"/>
  <c r="S1595" i="1" s="1"/>
  <c r="T1595" i="1" s="1"/>
  <c r="U1594" i="1"/>
  <c r="V1595" i="1" s="1"/>
  <c r="Y1595" i="1" s="1"/>
  <c r="O1594" i="1"/>
  <c r="G1595" i="1" s="1"/>
  <c r="AA1594" i="1"/>
  <c r="X1594" i="1"/>
  <c r="Z1594" i="1" s="1"/>
  <c r="J1595" i="1"/>
  <c r="K1595" i="1"/>
  <c r="AF1595" i="1"/>
  <c r="AG1595" i="1" l="1"/>
  <c r="AE1595" i="1" s="1"/>
  <c r="AH1595" i="1" s="1"/>
  <c r="M1595" i="1"/>
  <c r="H1595" i="1"/>
  <c r="I1595" i="1"/>
  <c r="L1595" i="1" l="1"/>
  <c r="AD1595" i="1"/>
  <c r="Q1595" i="1"/>
  <c r="AB1595" i="1"/>
  <c r="AC1595" i="1" s="1"/>
  <c r="P1595" i="1" l="1"/>
  <c r="W1596" i="1" s="1"/>
  <c r="N1595" i="1"/>
  <c r="R1595" i="1" l="1"/>
  <c r="S1596" i="1" s="1"/>
  <c r="T1596" i="1" s="1"/>
  <c r="U1595" i="1"/>
  <c r="V1596" i="1" s="1"/>
  <c r="Y1596" i="1" s="1"/>
  <c r="AA1595" i="1"/>
  <c r="O1595" i="1"/>
  <c r="X1595" i="1"/>
  <c r="Z1595" i="1" s="1"/>
  <c r="G1596" i="1"/>
  <c r="K1596" i="1"/>
  <c r="J1596" i="1"/>
  <c r="AF1596" i="1"/>
  <c r="I1596" i="1" l="1"/>
  <c r="H1596" i="1"/>
  <c r="M1596" i="1"/>
  <c r="AG1596" i="1"/>
  <c r="AE1596" i="1" s="1"/>
  <c r="AH1596" i="1" s="1"/>
  <c r="AB1596" i="1" s="1"/>
  <c r="AC1596" i="1" s="1"/>
  <c r="Q1596" i="1" l="1"/>
  <c r="L1596" i="1"/>
  <c r="AD1596" i="1"/>
  <c r="P1596" i="1" l="1"/>
  <c r="W1597" i="1" s="1"/>
  <c r="N1596" i="1"/>
  <c r="R1596" i="1" l="1"/>
  <c r="S1597" i="1" s="1"/>
  <c r="T1597" i="1" s="1"/>
  <c r="U1596" i="1"/>
  <c r="V1597" i="1" s="1"/>
  <c r="O1596" i="1"/>
  <c r="G1597" i="1" s="1"/>
  <c r="AA1596" i="1"/>
  <c r="X1596" i="1"/>
  <c r="Z1596" i="1" s="1"/>
  <c r="J1597" i="1"/>
  <c r="K1597" i="1"/>
  <c r="AF1597" i="1"/>
  <c r="Y1597" i="1" l="1"/>
  <c r="AG1597" i="1"/>
  <c r="AE1597" i="1" s="1"/>
  <c r="AH1597" i="1" s="1"/>
  <c r="M1597" i="1"/>
  <c r="I1597" i="1"/>
  <c r="H1597" i="1"/>
  <c r="Q1597" i="1" l="1"/>
  <c r="L1597" i="1"/>
  <c r="AD1597" i="1"/>
  <c r="AB1597" i="1"/>
  <c r="AC1597" i="1" s="1"/>
  <c r="P1597" i="1" l="1"/>
  <c r="W1598" i="1" s="1"/>
  <c r="N1597" i="1"/>
  <c r="R1597" i="1" l="1"/>
  <c r="S1598" i="1" s="1"/>
  <c r="T1598" i="1" s="1"/>
  <c r="U1597" i="1"/>
  <c r="V1598" i="1" s="1"/>
  <c r="Y1598" i="1" s="1"/>
  <c r="AA1597" i="1"/>
  <c r="O1597" i="1"/>
  <c r="G1598" i="1"/>
  <c r="J1598" i="1"/>
  <c r="K1598" i="1"/>
  <c r="AF1598" i="1"/>
  <c r="X1597" i="1" l="1"/>
  <c r="Z1597" i="1" s="1"/>
  <c r="M1598" i="1"/>
  <c r="H1598" i="1"/>
  <c r="I1598" i="1"/>
  <c r="AG1598" i="1"/>
  <c r="AE1598" i="1" s="1"/>
  <c r="AH1598" i="1" s="1"/>
  <c r="AB1598" i="1" s="1"/>
  <c r="AC1598" i="1" s="1"/>
  <c r="AD1598" i="1" l="1"/>
  <c r="Q1598" i="1"/>
  <c r="L1598" i="1"/>
  <c r="P1598" i="1" l="1"/>
  <c r="W1599" i="1" s="1"/>
  <c r="N1598" i="1"/>
  <c r="R1598" i="1" l="1"/>
  <c r="S1599" i="1" s="1"/>
  <c r="T1599" i="1" s="1"/>
  <c r="U1598" i="1"/>
  <c r="V1599" i="1" s="1"/>
  <c r="O1598" i="1"/>
  <c r="G1599" i="1" s="1"/>
  <c r="AA1598" i="1"/>
  <c r="J1599" i="1"/>
  <c r="K1599" i="1"/>
  <c r="AF1599" i="1"/>
  <c r="X1598" i="1" l="1"/>
  <c r="Z1598" i="1" s="1"/>
  <c r="Y1599" i="1"/>
  <c r="AG1599" i="1"/>
  <c r="M1599" i="1"/>
  <c r="I1599" i="1"/>
  <c r="H1599" i="1"/>
  <c r="AE1599" i="1" l="1"/>
  <c r="AH1599" i="1" s="1"/>
  <c r="L1599" i="1"/>
  <c r="AD1599" i="1"/>
  <c r="Q1599" i="1"/>
  <c r="AB1599" i="1"/>
  <c r="AC1599" i="1" s="1"/>
  <c r="P1599" i="1" l="1"/>
  <c r="W1600" i="1" s="1"/>
  <c r="N1599" i="1"/>
  <c r="R1599" i="1" l="1"/>
  <c r="S1600" i="1" s="1"/>
  <c r="T1600" i="1" s="1"/>
  <c r="U1599" i="1"/>
  <c r="V1600" i="1" s="1"/>
  <c r="Y1600" i="1" s="1"/>
  <c r="AA1599" i="1"/>
  <c r="O1599" i="1"/>
  <c r="G1600" i="1"/>
  <c r="J1600" i="1"/>
  <c r="K1600" i="1"/>
  <c r="AF1600" i="1"/>
  <c r="X1599" i="1" l="1"/>
  <c r="Z1599" i="1" s="1"/>
  <c r="M1600" i="1"/>
  <c r="H1600" i="1"/>
  <c r="I1600" i="1"/>
  <c r="AG1600" i="1"/>
  <c r="AE1600" i="1" s="1"/>
  <c r="AH1600" i="1" s="1"/>
  <c r="AB1600" i="1" s="1"/>
  <c r="AC1600" i="1" s="1"/>
  <c r="AD1600" i="1" l="1"/>
  <c r="Q1600" i="1"/>
  <c r="L1600" i="1"/>
  <c r="P1600" i="1" l="1"/>
  <c r="W1601" i="1" s="1"/>
  <c r="N1600" i="1"/>
  <c r="R1600" i="1" l="1"/>
  <c r="S1601" i="1" s="1"/>
  <c r="T1601" i="1" s="1"/>
  <c r="U1600" i="1"/>
  <c r="V1601" i="1" s="1"/>
  <c r="Y1601" i="1" s="1"/>
  <c r="O1600" i="1"/>
  <c r="AA1600" i="1"/>
  <c r="G1601" i="1"/>
  <c r="K1601" i="1"/>
  <c r="J1601" i="1"/>
  <c r="AF1601" i="1"/>
  <c r="X1600" i="1" l="1"/>
  <c r="Z1600" i="1" s="1"/>
  <c r="H1601" i="1"/>
  <c r="I1601" i="1"/>
  <c r="M1601" i="1"/>
  <c r="AG1601" i="1"/>
  <c r="AE1601" i="1" s="1"/>
  <c r="AH1601" i="1" s="1"/>
  <c r="AB1601" i="1" s="1"/>
  <c r="AC1601" i="1" s="1"/>
  <c r="AD1601" i="1" l="1"/>
  <c r="Q1601" i="1"/>
  <c r="L1601" i="1"/>
  <c r="P1601" i="1" l="1"/>
  <c r="W1602" i="1" s="1"/>
  <c r="N1601" i="1"/>
  <c r="R1601" i="1" l="1"/>
  <c r="S1602" i="1" s="1"/>
  <c r="T1602" i="1" s="1"/>
  <c r="U1601" i="1"/>
  <c r="V1602" i="1" s="1"/>
  <c r="Y1602" i="1" s="1"/>
  <c r="AA1601" i="1"/>
  <c r="O1601" i="1"/>
  <c r="X1601" i="1"/>
  <c r="Z1601" i="1" s="1"/>
  <c r="G1602" i="1"/>
  <c r="K1602" i="1"/>
  <c r="J1602" i="1"/>
  <c r="AF1602" i="1"/>
  <c r="M1602" i="1" l="1"/>
  <c r="I1602" i="1"/>
  <c r="H1602" i="1"/>
  <c r="AG1602" i="1"/>
  <c r="AE1602" i="1" s="1"/>
  <c r="AH1602" i="1" s="1"/>
  <c r="AB1602" i="1" s="1"/>
  <c r="AC1602" i="1" s="1"/>
  <c r="L1602" i="1" l="1"/>
  <c r="Q1602" i="1"/>
  <c r="AD1602" i="1"/>
  <c r="P1602" i="1" l="1"/>
  <c r="W1603" i="1" s="1"/>
  <c r="N1602" i="1"/>
  <c r="R1602" i="1" l="1"/>
  <c r="S1603" i="1" s="1"/>
  <c r="U1602" i="1"/>
  <c r="V1603" i="1" s="1"/>
  <c r="AA1602" i="1"/>
  <c r="O1602" i="1"/>
  <c r="X1602" i="1"/>
  <c r="Z1602" i="1" s="1"/>
  <c r="G1603" i="1"/>
  <c r="K1603" i="1"/>
  <c r="J1603" i="1"/>
  <c r="AF1603" i="1"/>
  <c r="T1603" i="1" l="1"/>
  <c r="Y1603" i="1"/>
  <c r="M1603" i="1"/>
  <c r="I1603" i="1"/>
  <c r="H1603" i="1"/>
  <c r="AG1603" i="1"/>
  <c r="AE1603" i="1" s="1"/>
  <c r="AH1603" i="1" s="1"/>
  <c r="AB1603" i="1" s="1"/>
  <c r="AC1603" i="1" s="1"/>
  <c r="L1603" i="1" l="1"/>
  <c r="AD1603" i="1"/>
  <c r="Q1603" i="1"/>
  <c r="P1603" i="1" l="1"/>
  <c r="W1604" i="1" s="1"/>
  <c r="N1603" i="1"/>
  <c r="R1603" i="1" l="1"/>
  <c r="S1604" i="1" s="1"/>
  <c r="T1604" i="1" s="1"/>
  <c r="U1603" i="1"/>
  <c r="V1604" i="1" s="1"/>
  <c r="Y1604" i="1" s="1"/>
  <c r="AA1603" i="1"/>
  <c r="O1603" i="1"/>
  <c r="X1603" i="1"/>
  <c r="Z1603" i="1" s="1"/>
  <c r="G1604" i="1"/>
  <c r="J1604" i="1"/>
  <c r="K1604" i="1"/>
  <c r="AF1604" i="1"/>
  <c r="M1604" i="1" l="1"/>
  <c r="I1604" i="1"/>
  <c r="H1604" i="1"/>
  <c r="AG1604" i="1"/>
  <c r="AE1604" i="1" s="1"/>
  <c r="AH1604" i="1" s="1"/>
  <c r="AB1604" i="1" s="1"/>
  <c r="AC1604" i="1" s="1"/>
  <c r="Q1604" i="1" l="1"/>
  <c r="L1604" i="1"/>
  <c r="AD1604" i="1"/>
  <c r="P1604" i="1" l="1"/>
  <c r="W1605" i="1" s="1"/>
  <c r="N1604" i="1"/>
  <c r="R1604" i="1" l="1"/>
  <c r="S1605" i="1" s="1"/>
  <c r="T1605" i="1" s="1"/>
  <c r="U1604" i="1"/>
  <c r="V1605" i="1" s="1"/>
  <c r="Y1605" i="1" s="1"/>
  <c r="O1604" i="1"/>
  <c r="AA1604" i="1"/>
  <c r="X1604" i="1"/>
  <c r="Z1604" i="1" s="1"/>
  <c r="G1605" i="1"/>
  <c r="K1605" i="1"/>
  <c r="J1605" i="1"/>
  <c r="AF1605" i="1"/>
  <c r="M1605" i="1" l="1"/>
  <c r="H1605" i="1"/>
  <c r="I1605" i="1"/>
  <c r="AG1605" i="1"/>
  <c r="AE1605" i="1" s="1"/>
  <c r="AH1605" i="1" s="1"/>
  <c r="AB1605" i="1" s="1"/>
  <c r="AC1605" i="1" s="1"/>
  <c r="AD1605" i="1" l="1"/>
  <c r="L1605" i="1"/>
  <c r="Q1605" i="1"/>
  <c r="P1605" i="1" l="1"/>
  <c r="W1606" i="1" s="1"/>
  <c r="N1605" i="1"/>
  <c r="R1605" i="1" l="1"/>
  <c r="S1606" i="1" s="1"/>
  <c r="U1605" i="1"/>
  <c r="V1606" i="1" s="1"/>
  <c r="AA1605" i="1"/>
  <c r="O1605" i="1"/>
  <c r="X1605" i="1"/>
  <c r="Z1605" i="1" s="1"/>
  <c r="G1606" i="1"/>
  <c r="K1606" i="1"/>
  <c r="J1606" i="1"/>
  <c r="AF1606" i="1"/>
  <c r="T1606" i="1" l="1"/>
  <c r="Y1606" i="1"/>
  <c r="M1606" i="1"/>
  <c r="H1606" i="1"/>
  <c r="I1606" i="1"/>
  <c r="AG1606" i="1"/>
  <c r="AE1606" i="1" s="1"/>
  <c r="AH1606" i="1" s="1"/>
  <c r="AB1606" i="1" s="1"/>
  <c r="AC1606" i="1" s="1"/>
  <c r="AD1606" i="1" l="1"/>
  <c r="Q1606" i="1"/>
  <c r="L1606" i="1"/>
  <c r="P1606" i="1" l="1"/>
  <c r="W1607" i="1" s="1"/>
  <c r="N1606" i="1"/>
  <c r="R1606" i="1" l="1"/>
  <c r="S1607" i="1" s="1"/>
  <c r="T1607" i="1" s="1"/>
  <c r="U1606" i="1"/>
  <c r="V1607" i="1" s="1"/>
  <c r="Y1607" i="1" s="1"/>
  <c r="O1606" i="1"/>
  <c r="G1607" i="1" s="1"/>
  <c r="AA1606" i="1"/>
  <c r="X1606" i="1"/>
  <c r="Z1606" i="1" s="1"/>
  <c r="J1607" i="1"/>
  <c r="K1607" i="1"/>
  <c r="AF1607" i="1"/>
  <c r="AG1607" i="1" l="1"/>
  <c r="AE1607" i="1" s="1"/>
  <c r="AH1607" i="1" s="1"/>
  <c r="M1607" i="1"/>
  <c r="H1607" i="1"/>
  <c r="I1607" i="1"/>
  <c r="L1607" i="1" l="1"/>
  <c r="Q1607" i="1"/>
  <c r="AD1607" i="1"/>
  <c r="AB1607" i="1"/>
  <c r="AC1607" i="1" s="1"/>
  <c r="P1607" i="1" l="1"/>
  <c r="W1608" i="1" s="1"/>
  <c r="N1607" i="1"/>
  <c r="R1607" i="1" l="1"/>
  <c r="S1608" i="1" s="1"/>
  <c r="T1608" i="1" s="1"/>
  <c r="U1607" i="1"/>
  <c r="V1608" i="1" s="1"/>
  <c r="Y1608" i="1" s="1"/>
  <c r="O1607" i="1"/>
  <c r="G1608" i="1" s="1"/>
  <c r="AA1607" i="1"/>
  <c r="X1607" i="1"/>
  <c r="Z1607" i="1" s="1"/>
  <c r="J1608" i="1"/>
  <c r="K1608" i="1"/>
  <c r="AF1608" i="1"/>
  <c r="AG1608" i="1" l="1"/>
  <c r="AE1608" i="1" s="1"/>
  <c r="AH1608" i="1" s="1"/>
  <c r="M1608" i="1"/>
  <c r="I1608" i="1"/>
  <c r="H1608" i="1"/>
  <c r="L1608" i="1" l="1"/>
  <c r="Q1608" i="1"/>
  <c r="AD1608" i="1"/>
  <c r="AB1608" i="1"/>
  <c r="AC1608" i="1" s="1"/>
  <c r="P1608" i="1" l="1"/>
  <c r="W1609" i="1" s="1"/>
  <c r="N1608" i="1"/>
  <c r="R1608" i="1" l="1"/>
  <c r="S1609" i="1" s="1"/>
  <c r="T1609" i="1" s="1"/>
  <c r="U1608" i="1"/>
  <c r="V1609" i="1" s="1"/>
  <c r="AA1608" i="1"/>
  <c r="O1608" i="1"/>
  <c r="G1609" i="1" s="1"/>
  <c r="X1608" i="1"/>
  <c r="Z1608" i="1" s="1"/>
  <c r="K1609" i="1"/>
  <c r="J1609" i="1"/>
  <c r="AF1609" i="1"/>
  <c r="Y1609" i="1" l="1"/>
  <c r="M1609" i="1"/>
  <c r="H1609" i="1"/>
  <c r="I1609" i="1"/>
  <c r="AG1609" i="1"/>
  <c r="AE1609" i="1" s="1"/>
  <c r="AH1609" i="1" s="1"/>
  <c r="AB1609" i="1" s="1"/>
  <c r="AC1609" i="1" s="1"/>
  <c r="Q1609" i="1" l="1"/>
  <c r="L1609" i="1"/>
  <c r="AD1609" i="1"/>
  <c r="P1609" i="1" l="1"/>
  <c r="W1610" i="1" s="1"/>
  <c r="N1609" i="1"/>
  <c r="R1609" i="1" l="1"/>
  <c r="S1610" i="1" s="1"/>
  <c r="T1610" i="1" s="1"/>
  <c r="U1609" i="1"/>
  <c r="V1610" i="1" s="1"/>
  <c r="Y1610" i="1" s="1"/>
  <c r="AA1609" i="1"/>
  <c r="O1609" i="1"/>
  <c r="G1610" i="1" s="1"/>
  <c r="J1610" i="1"/>
  <c r="K1610" i="1"/>
  <c r="AF1610" i="1"/>
  <c r="X1609" i="1" l="1"/>
  <c r="Z1609" i="1" s="1"/>
  <c r="M1610" i="1"/>
  <c r="AG1610" i="1"/>
  <c r="AE1610" i="1" s="1"/>
  <c r="AH1610" i="1" s="1"/>
  <c r="AB1610" i="1" s="1"/>
  <c r="AC1610" i="1" s="1"/>
  <c r="I1610" i="1"/>
  <c r="H1610" i="1"/>
  <c r="Q1610" i="1" l="1"/>
  <c r="AD1610" i="1"/>
  <c r="L1610" i="1"/>
  <c r="P1610" i="1" l="1"/>
  <c r="W1611" i="1" s="1"/>
  <c r="N1610" i="1"/>
  <c r="R1610" i="1" l="1"/>
  <c r="S1611" i="1" s="1"/>
  <c r="U1610" i="1"/>
  <c r="V1611" i="1" s="1"/>
  <c r="AA1610" i="1"/>
  <c r="O1610" i="1"/>
  <c r="G1611" i="1"/>
  <c r="J1611" i="1"/>
  <c r="K1611" i="1"/>
  <c r="AF1611" i="1"/>
  <c r="X1610" i="1" l="1"/>
  <c r="Z1610" i="1" s="1"/>
  <c r="T1611" i="1"/>
  <c r="Y1611" i="1"/>
  <c r="M1611" i="1"/>
  <c r="I1611" i="1"/>
  <c r="H1611" i="1"/>
  <c r="AG1611" i="1"/>
  <c r="AE1611" i="1" s="1"/>
  <c r="AH1611" i="1" s="1"/>
  <c r="AB1611" i="1" s="1"/>
  <c r="AC1611" i="1" s="1"/>
  <c r="L1611" i="1" l="1"/>
  <c r="AD1611" i="1"/>
  <c r="Q1611" i="1"/>
  <c r="P1611" i="1" l="1"/>
  <c r="W1612" i="1" s="1"/>
  <c r="N1611" i="1"/>
  <c r="R1611" i="1" l="1"/>
  <c r="S1612" i="1" s="1"/>
  <c r="U1611" i="1"/>
  <c r="V1612" i="1" s="1"/>
  <c r="O1611" i="1"/>
  <c r="AA1611" i="1"/>
  <c r="G1612" i="1"/>
  <c r="J1612" i="1"/>
  <c r="K1612" i="1"/>
  <c r="AF1612" i="1"/>
  <c r="X1611" i="1" l="1"/>
  <c r="Z1611" i="1" s="1"/>
  <c r="Y1612" i="1"/>
  <c r="T1612" i="1"/>
  <c r="M1612" i="1"/>
  <c r="I1612" i="1"/>
  <c r="H1612" i="1"/>
  <c r="AG1612" i="1"/>
  <c r="AE1612" i="1" s="1"/>
  <c r="AH1612" i="1" s="1"/>
  <c r="AB1612" i="1" s="1"/>
  <c r="AC1612" i="1" s="1"/>
  <c r="Q1612" i="1" l="1"/>
  <c r="L1612" i="1"/>
  <c r="AD1612" i="1"/>
  <c r="P1612" i="1" l="1"/>
  <c r="W1613" i="1" s="1"/>
  <c r="N1612" i="1"/>
  <c r="R1612" i="1" l="1"/>
  <c r="S1613" i="1" s="1"/>
  <c r="T1613" i="1" s="1"/>
  <c r="U1612" i="1"/>
  <c r="V1613" i="1" s="1"/>
  <c r="Y1613" i="1" s="1"/>
  <c r="O1612" i="1"/>
  <c r="G1613" i="1" s="1"/>
  <c r="AA1612" i="1"/>
  <c r="J1613" i="1"/>
  <c r="K1613" i="1"/>
  <c r="AF1613" i="1"/>
  <c r="X1612" i="1" l="1"/>
  <c r="Z1612" i="1" s="1"/>
  <c r="AG1613" i="1"/>
  <c r="AE1613" i="1" s="1"/>
  <c r="AH1613" i="1" s="1"/>
  <c r="M1613" i="1"/>
  <c r="I1613" i="1"/>
  <c r="H1613" i="1"/>
  <c r="L1613" i="1" l="1"/>
  <c r="Q1613" i="1"/>
  <c r="AD1613" i="1"/>
  <c r="AB1613" i="1"/>
  <c r="AC1613" i="1" s="1"/>
  <c r="P1613" i="1" l="1"/>
  <c r="W1614" i="1" s="1"/>
  <c r="N1613" i="1"/>
  <c r="R1613" i="1" l="1"/>
  <c r="S1614" i="1" s="1"/>
  <c r="T1614" i="1" s="1"/>
  <c r="U1613" i="1"/>
  <c r="V1614" i="1" s="1"/>
  <c r="O1613" i="1"/>
  <c r="AA1613" i="1"/>
  <c r="G1614" i="1"/>
  <c r="K1614" i="1"/>
  <c r="J1614" i="1"/>
  <c r="AF1614" i="1"/>
  <c r="X1613" i="1" l="1"/>
  <c r="Z1613" i="1" s="1"/>
  <c r="Y1614" i="1"/>
  <c r="M1614" i="1"/>
  <c r="H1614" i="1"/>
  <c r="I1614" i="1"/>
  <c r="AG1614" i="1"/>
  <c r="AE1614" i="1" s="1"/>
  <c r="AH1614" i="1" s="1"/>
  <c r="AB1614" i="1" s="1"/>
  <c r="AC1614" i="1" s="1"/>
  <c r="Q1614" i="1" l="1"/>
  <c r="L1614" i="1"/>
  <c r="AD1614" i="1"/>
  <c r="P1614" i="1" l="1"/>
  <c r="W1615" i="1" s="1"/>
  <c r="N1614" i="1"/>
  <c r="R1614" i="1" l="1"/>
  <c r="S1615" i="1" s="1"/>
  <c r="T1615" i="1" s="1"/>
  <c r="U1614" i="1"/>
  <c r="V1615" i="1" s="1"/>
  <c r="Y1615" i="1" s="1"/>
  <c r="O1614" i="1"/>
  <c r="G1615" i="1" s="1"/>
  <c r="AA1614" i="1"/>
  <c r="X1614" i="1"/>
  <c r="Z1614" i="1" s="1"/>
  <c r="K1615" i="1"/>
  <c r="J1615" i="1"/>
  <c r="AF1615" i="1"/>
  <c r="AG1615" i="1" l="1"/>
  <c r="AE1615" i="1" s="1"/>
  <c r="AH1615" i="1" s="1"/>
  <c r="M1615" i="1"/>
  <c r="H1615" i="1"/>
  <c r="I1615" i="1"/>
  <c r="Q1615" i="1" l="1"/>
  <c r="AD1615" i="1"/>
  <c r="L1615" i="1"/>
  <c r="AB1615" i="1"/>
  <c r="AC1615" i="1" s="1"/>
  <c r="P1615" i="1" l="1"/>
  <c r="W1616" i="1" s="1"/>
  <c r="N1615" i="1"/>
  <c r="R1615" i="1" l="1"/>
  <c r="S1616" i="1" s="1"/>
  <c r="T1616" i="1" s="1"/>
  <c r="U1615" i="1"/>
  <c r="V1616" i="1" s="1"/>
  <c r="Y1616" i="1" s="1"/>
  <c r="AA1615" i="1"/>
  <c r="O1615" i="1"/>
  <c r="G1616" i="1"/>
  <c r="J1616" i="1"/>
  <c r="K1616" i="1"/>
  <c r="AF1616" i="1"/>
  <c r="X1615" i="1" l="1"/>
  <c r="Z1615" i="1" s="1"/>
  <c r="M1616" i="1"/>
  <c r="H1616" i="1"/>
  <c r="I1616" i="1"/>
  <c r="AG1616" i="1"/>
  <c r="AE1616" i="1" s="1"/>
  <c r="AH1616" i="1" s="1"/>
  <c r="AB1616" i="1" s="1"/>
  <c r="AC1616" i="1" s="1"/>
  <c r="AD1616" i="1" l="1"/>
  <c r="Q1616" i="1"/>
  <c r="L1616" i="1"/>
  <c r="P1616" i="1" l="1"/>
  <c r="W1617" i="1" s="1"/>
  <c r="N1616" i="1"/>
  <c r="R1616" i="1" l="1"/>
  <c r="S1617" i="1" s="1"/>
  <c r="T1617" i="1" s="1"/>
  <c r="U1616" i="1"/>
  <c r="V1617" i="1" s="1"/>
  <c r="Y1617" i="1" s="1"/>
  <c r="O1616" i="1"/>
  <c r="G1617" i="1" s="1"/>
  <c r="AA1616" i="1"/>
  <c r="J1617" i="1"/>
  <c r="K1617" i="1"/>
  <c r="AF1617" i="1"/>
  <c r="X1616" i="1" l="1"/>
  <c r="Z1616" i="1" s="1"/>
  <c r="AG1617" i="1"/>
  <c r="AE1617" i="1" s="1"/>
  <c r="AH1617" i="1" s="1"/>
  <c r="M1617" i="1"/>
  <c r="H1617" i="1"/>
  <c r="I1617" i="1"/>
  <c r="Q1617" i="1" l="1"/>
  <c r="AD1617" i="1"/>
  <c r="L1617" i="1"/>
  <c r="AB1617" i="1"/>
  <c r="AC1617" i="1" s="1"/>
  <c r="P1617" i="1" l="1"/>
  <c r="W1618" i="1" s="1"/>
  <c r="N1617" i="1"/>
  <c r="R1617" i="1" l="1"/>
  <c r="S1618" i="1" s="1"/>
  <c r="T1618" i="1" s="1"/>
  <c r="U1617" i="1"/>
  <c r="V1618" i="1" s="1"/>
  <c r="O1617" i="1"/>
  <c r="AA1617" i="1"/>
  <c r="G1618" i="1"/>
  <c r="K1618" i="1"/>
  <c r="J1618" i="1"/>
  <c r="AF1618" i="1"/>
  <c r="X1617" i="1" l="1"/>
  <c r="Z1617" i="1" s="1"/>
  <c r="Y1618" i="1"/>
  <c r="H1618" i="1"/>
  <c r="I1618" i="1"/>
  <c r="M1618" i="1"/>
  <c r="AG1618" i="1"/>
  <c r="AE1618" i="1" s="1"/>
  <c r="AH1618" i="1" s="1"/>
  <c r="AB1618" i="1" s="1"/>
  <c r="AC1618" i="1" s="1"/>
  <c r="AD1618" i="1" l="1"/>
  <c r="L1618" i="1"/>
  <c r="Q1618" i="1"/>
  <c r="P1618" i="1" l="1"/>
  <c r="W1619" i="1" s="1"/>
  <c r="N1618" i="1"/>
  <c r="R1618" i="1" l="1"/>
  <c r="S1619" i="1" s="1"/>
  <c r="T1619" i="1" s="1"/>
  <c r="U1618" i="1"/>
  <c r="V1619" i="1" s="1"/>
  <c r="Y1619" i="1" s="1"/>
  <c r="O1618" i="1"/>
  <c r="G1619" i="1" s="1"/>
  <c r="AA1618" i="1"/>
  <c r="J1619" i="1"/>
  <c r="K1619" i="1"/>
  <c r="AF1619" i="1"/>
  <c r="X1618" i="1" l="1"/>
  <c r="Z1618" i="1" s="1"/>
  <c r="AG1619" i="1"/>
  <c r="AE1619" i="1" s="1"/>
  <c r="AH1619" i="1" s="1"/>
  <c r="M1619" i="1"/>
  <c r="I1619" i="1"/>
  <c r="H1619" i="1"/>
  <c r="Q1619" i="1" l="1"/>
  <c r="AD1619" i="1"/>
  <c r="L1619" i="1"/>
  <c r="AB1619" i="1"/>
  <c r="AC1619" i="1" s="1"/>
  <c r="P1619" i="1" l="1"/>
  <c r="W1620" i="1" s="1"/>
  <c r="N1619" i="1"/>
  <c r="R1619" i="1" l="1"/>
  <c r="S1620" i="1" s="1"/>
  <c r="T1620" i="1" s="1"/>
  <c r="U1619" i="1"/>
  <c r="V1620" i="1" s="1"/>
  <c r="Y1620" i="1" s="1"/>
  <c r="AA1619" i="1"/>
  <c r="O1619" i="1"/>
  <c r="X1619" i="1"/>
  <c r="Z1619" i="1" s="1"/>
  <c r="G1620" i="1"/>
  <c r="J1620" i="1"/>
  <c r="K1620" i="1"/>
  <c r="AF1620" i="1"/>
  <c r="I1620" i="1" l="1"/>
  <c r="H1620" i="1"/>
  <c r="M1620" i="1"/>
  <c r="AG1620" i="1"/>
  <c r="AE1620" i="1" s="1"/>
  <c r="AH1620" i="1" s="1"/>
  <c r="AB1620" i="1" s="1"/>
  <c r="AC1620" i="1" s="1"/>
  <c r="L1620" i="1" l="1"/>
  <c r="AD1620" i="1"/>
  <c r="Q1620" i="1"/>
  <c r="P1620" i="1" l="1"/>
  <c r="W1621" i="1" s="1"/>
  <c r="N1620" i="1"/>
  <c r="R1620" i="1" l="1"/>
  <c r="S1621" i="1" s="1"/>
  <c r="T1621" i="1" s="1"/>
  <c r="U1620" i="1"/>
  <c r="V1621" i="1" s="1"/>
  <c r="Y1621" i="1" s="1"/>
  <c r="AA1620" i="1"/>
  <c r="O1620" i="1"/>
  <c r="G1621" i="1" s="1"/>
  <c r="X1620" i="1"/>
  <c r="Z1620" i="1" s="1"/>
  <c r="J1621" i="1"/>
  <c r="K1621" i="1"/>
  <c r="AF1621" i="1"/>
  <c r="M1621" i="1" l="1"/>
  <c r="I1621" i="1"/>
  <c r="H1621" i="1"/>
  <c r="AG1621" i="1"/>
  <c r="AE1621" i="1" s="1"/>
  <c r="AH1621" i="1" s="1"/>
  <c r="AB1621" i="1" s="1"/>
  <c r="AC1621" i="1" s="1"/>
  <c r="L1621" i="1" l="1"/>
  <c r="AD1621" i="1"/>
  <c r="Q1621" i="1"/>
  <c r="P1621" i="1" l="1"/>
  <c r="W1622" i="1" s="1"/>
  <c r="N1621" i="1"/>
  <c r="R1621" i="1" l="1"/>
  <c r="S1622" i="1" s="1"/>
  <c r="T1622" i="1" s="1"/>
  <c r="U1621" i="1"/>
  <c r="V1622" i="1" s="1"/>
  <c r="Y1622" i="1" s="1"/>
  <c r="AA1621" i="1"/>
  <c r="O1621" i="1"/>
  <c r="G1622" i="1" s="1"/>
  <c r="X1621" i="1"/>
  <c r="Z1621" i="1" s="1"/>
  <c r="K1622" i="1"/>
  <c r="J1622" i="1"/>
  <c r="AF1622" i="1"/>
  <c r="AG1622" i="1" l="1"/>
  <c r="AE1622" i="1" s="1"/>
  <c r="AH1622" i="1" s="1"/>
  <c r="I1622" i="1"/>
  <c r="H1622" i="1"/>
  <c r="M1622" i="1"/>
  <c r="L1622" i="1" l="1"/>
  <c r="Q1622" i="1"/>
  <c r="AD1622" i="1"/>
  <c r="AB1622" i="1"/>
  <c r="AC1622" i="1" s="1"/>
  <c r="P1622" i="1" l="1"/>
  <c r="W1623" i="1" s="1"/>
  <c r="N1622" i="1"/>
  <c r="R1622" i="1" l="1"/>
  <c r="S1623" i="1" s="1"/>
  <c r="T1623" i="1" s="1"/>
  <c r="U1622" i="1"/>
  <c r="V1623" i="1" s="1"/>
  <c r="Y1623" i="1" s="1"/>
  <c r="O1622" i="1"/>
  <c r="G1623" i="1" s="1"/>
  <c r="AA1622" i="1"/>
  <c r="X1622" i="1"/>
  <c r="Z1622" i="1" s="1"/>
  <c r="K1623" i="1"/>
  <c r="J1623" i="1"/>
  <c r="AF1623" i="1"/>
  <c r="AG1623" i="1" l="1"/>
  <c r="AE1623" i="1" s="1"/>
  <c r="AH1623" i="1" s="1"/>
  <c r="M1623" i="1"/>
  <c r="I1623" i="1"/>
  <c r="H1623" i="1"/>
  <c r="L1623" i="1" l="1"/>
  <c r="AD1623" i="1"/>
  <c r="Q1623" i="1"/>
  <c r="AB1623" i="1"/>
  <c r="AC1623" i="1" s="1"/>
  <c r="P1623" i="1" l="1"/>
  <c r="W1624" i="1" s="1"/>
  <c r="N1623" i="1"/>
  <c r="R1623" i="1" l="1"/>
  <c r="S1624" i="1" s="1"/>
  <c r="T1624" i="1" s="1"/>
  <c r="U1623" i="1"/>
  <c r="V1624" i="1" s="1"/>
  <c r="Y1624" i="1" s="1"/>
  <c r="O1623" i="1"/>
  <c r="AA1623" i="1"/>
  <c r="G1624" i="1"/>
  <c r="K1624" i="1"/>
  <c r="J1624" i="1"/>
  <c r="AF1624" i="1"/>
  <c r="X1623" i="1" l="1"/>
  <c r="Z1623" i="1" s="1"/>
  <c r="I1624" i="1"/>
  <c r="H1624" i="1"/>
  <c r="M1624" i="1"/>
  <c r="AG1624" i="1"/>
  <c r="AE1624" i="1" s="1"/>
  <c r="AH1624" i="1" s="1"/>
  <c r="AB1624" i="1" s="1"/>
  <c r="AC1624" i="1" s="1"/>
  <c r="L1624" i="1" l="1"/>
  <c r="AD1624" i="1"/>
  <c r="Q1624" i="1"/>
  <c r="P1624" i="1" l="1"/>
  <c r="W1625" i="1" s="1"/>
  <c r="N1624" i="1"/>
  <c r="R1624" i="1" l="1"/>
  <c r="S1625" i="1" s="1"/>
  <c r="T1625" i="1" s="1"/>
  <c r="U1624" i="1"/>
  <c r="V1625" i="1" s="1"/>
  <c r="Y1625" i="1" s="1"/>
  <c r="O1624" i="1"/>
  <c r="AA1624" i="1"/>
  <c r="G1625" i="1"/>
  <c r="K1625" i="1"/>
  <c r="J1625" i="1"/>
  <c r="AF1625" i="1"/>
  <c r="X1624" i="1" l="1"/>
  <c r="Z1624" i="1" s="1"/>
  <c r="M1625" i="1"/>
  <c r="H1625" i="1"/>
  <c r="I1625" i="1"/>
  <c r="AG1625" i="1"/>
  <c r="AE1625" i="1" s="1"/>
  <c r="AH1625" i="1" s="1"/>
  <c r="AB1625" i="1" s="1"/>
  <c r="AC1625" i="1" s="1"/>
  <c r="AD1625" i="1" l="1"/>
  <c r="L1625" i="1"/>
  <c r="Q1625" i="1"/>
  <c r="P1625" i="1" l="1"/>
  <c r="W1626" i="1" s="1"/>
  <c r="N1625" i="1"/>
  <c r="R1625" i="1" l="1"/>
  <c r="S1626" i="1" s="1"/>
  <c r="U1625" i="1"/>
  <c r="V1626" i="1" s="1"/>
  <c r="AA1625" i="1"/>
  <c r="O1625" i="1"/>
  <c r="X1625" i="1"/>
  <c r="Z1625" i="1" s="1"/>
  <c r="G1626" i="1"/>
  <c r="J1626" i="1"/>
  <c r="K1626" i="1"/>
  <c r="AF1626" i="1"/>
  <c r="T1626" i="1" l="1"/>
  <c r="Y1626" i="1"/>
  <c r="M1626" i="1"/>
  <c r="I1626" i="1"/>
  <c r="H1626" i="1"/>
  <c r="AG1626" i="1"/>
  <c r="AE1626" i="1" s="1"/>
  <c r="AH1626" i="1" s="1"/>
  <c r="AB1626" i="1" s="1"/>
  <c r="AC1626" i="1" s="1"/>
  <c r="L1626" i="1" l="1"/>
  <c r="AD1626" i="1"/>
  <c r="Q1626" i="1"/>
  <c r="P1626" i="1" l="1"/>
  <c r="W1627" i="1" s="1"/>
  <c r="N1626" i="1"/>
  <c r="R1626" i="1" l="1"/>
  <c r="S1627" i="1" s="1"/>
  <c r="T1627" i="1" s="1"/>
  <c r="U1626" i="1"/>
  <c r="V1627" i="1" s="1"/>
  <c r="Y1627" i="1" s="1"/>
  <c r="AA1626" i="1"/>
  <c r="O1626" i="1"/>
  <c r="G1627" i="1" s="1"/>
  <c r="K1627" i="1"/>
  <c r="J1627" i="1"/>
  <c r="AF1627" i="1"/>
  <c r="X1626" i="1" l="1"/>
  <c r="Z1626" i="1" s="1"/>
  <c r="M1627" i="1"/>
  <c r="I1627" i="1"/>
  <c r="H1627" i="1"/>
  <c r="AG1627" i="1"/>
  <c r="AE1627" i="1" s="1"/>
  <c r="AH1627" i="1" s="1"/>
  <c r="AB1627" i="1" s="1"/>
  <c r="AC1627" i="1" s="1"/>
  <c r="AD1627" i="1" l="1"/>
  <c r="Q1627" i="1"/>
  <c r="L1627" i="1"/>
  <c r="P1627" i="1" l="1"/>
  <c r="W1628" i="1" s="1"/>
  <c r="N1627" i="1"/>
  <c r="R1627" i="1" l="1"/>
  <c r="S1628" i="1" s="1"/>
  <c r="T1628" i="1" s="1"/>
  <c r="U1627" i="1"/>
  <c r="V1628" i="1" s="1"/>
  <c r="Y1628" i="1" s="1"/>
  <c r="O1627" i="1"/>
  <c r="AA1627" i="1"/>
  <c r="X1627" i="1"/>
  <c r="Z1627" i="1" s="1"/>
  <c r="G1628" i="1"/>
  <c r="J1628" i="1"/>
  <c r="K1628" i="1"/>
  <c r="AF1628" i="1"/>
  <c r="H1628" i="1" l="1"/>
  <c r="I1628" i="1"/>
  <c r="M1628" i="1"/>
  <c r="AG1628" i="1"/>
  <c r="AE1628" i="1" s="1"/>
  <c r="AH1628" i="1" s="1"/>
  <c r="AB1628" i="1" s="1"/>
  <c r="AC1628" i="1" s="1"/>
  <c r="Q1628" i="1" l="1"/>
  <c r="L1628" i="1"/>
  <c r="AD1628" i="1"/>
  <c r="P1628" i="1" l="1"/>
  <c r="W1629" i="1" s="1"/>
  <c r="N1628" i="1"/>
  <c r="R1628" i="1" l="1"/>
  <c r="S1629" i="1" s="1"/>
  <c r="T1629" i="1" s="1"/>
  <c r="U1628" i="1"/>
  <c r="V1629" i="1" s="1"/>
  <c r="Y1629" i="1" s="1"/>
  <c r="AA1628" i="1"/>
  <c r="O1628" i="1"/>
  <c r="G1629" i="1" s="1"/>
  <c r="K1629" i="1"/>
  <c r="J1629" i="1"/>
  <c r="AF1629" i="1"/>
  <c r="X1628" i="1" l="1"/>
  <c r="Z1628" i="1" s="1"/>
  <c r="AG1629" i="1"/>
  <c r="AE1629" i="1" s="1"/>
  <c r="AH1629" i="1" s="1"/>
  <c r="M1629" i="1"/>
  <c r="H1629" i="1"/>
  <c r="I1629" i="1"/>
  <c r="Q1629" i="1" l="1"/>
  <c r="L1629" i="1"/>
  <c r="AD1629" i="1"/>
  <c r="AB1629" i="1"/>
  <c r="AC1629" i="1" s="1"/>
  <c r="P1629" i="1" l="1"/>
  <c r="W1630" i="1" s="1"/>
  <c r="N1629" i="1"/>
  <c r="R1629" i="1" l="1"/>
  <c r="S1630" i="1" s="1"/>
  <c r="T1630" i="1" s="1"/>
  <c r="U1629" i="1"/>
  <c r="V1630" i="1" s="1"/>
  <c r="Y1630" i="1" s="1"/>
  <c r="AA1629" i="1"/>
  <c r="O1629" i="1"/>
  <c r="G1630" i="1" s="1"/>
  <c r="X1629" i="1"/>
  <c r="Z1629" i="1" s="1"/>
  <c r="J1630" i="1"/>
  <c r="K1630" i="1"/>
  <c r="AF1630" i="1"/>
  <c r="M1630" i="1" l="1"/>
  <c r="I1630" i="1"/>
  <c r="H1630" i="1"/>
  <c r="AG1630" i="1"/>
  <c r="AE1630" i="1" s="1"/>
  <c r="AH1630" i="1" s="1"/>
  <c r="AB1630" i="1" s="1"/>
  <c r="AC1630" i="1" s="1"/>
  <c r="AD1630" i="1" l="1"/>
  <c r="Q1630" i="1"/>
  <c r="L1630" i="1"/>
  <c r="P1630" i="1" l="1"/>
  <c r="W1631" i="1" s="1"/>
  <c r="N1630" i="1"/>
  <c r="R1630" i="1" l="1"/>
  <c r="S1631" i="1" s="1"/>
  <c r="T1631" i="1" s="1"/>
  <c r="U1630" i="1"/>
  <c r="V1631" i="1" s="1"/>
  <c r="Y1631" i="1" s="1"/>
  <c r="AA1630" i="1"/>
  <c r="O1630" i="1"/>
  <c r="X1630" i="1"/>
  <c r="Z1630" i="1" s="1"/>
  <c r="G1631" i="1"/>
  <c r="J1631" i="1"/>
  <c r="K1631" i="1"/>
  <c r="AF1631" i="1"/>
  <c r="I1631" i="1" l="1"/>
  <c r="H1631" i="1"/>
  <c r="M1631" i="1"/>
  <c r="AG1631" i="1"/>
  <c r="AE1631" i="1" s="1"/>
  <c r="AH1631" i="1" s="1"/>
  <c r="AB1631" i="1" s="1"/>
  <c r="AC1631" i="1" s="1"/>
  <c r="AD1631" i="1" l="1"/>
  <c r="L1631" i="1"/>
  <c r="Q1631" i="1"/>
  <c r="P1631" i="1" l="1"/>
  <c r="W1632" i="1" s="1"/>
  <c r="N1631" i="1"/>
  <c r="R1631" i="1" l="1"/>
  <c r="S1632" i="1" s="1"/>
  <c r="T1632" i="1" s="1"/>
  <c r="U1631" i="1"/>
  <c r="V1632" i="1" s="1"/>
  <c r="Y1632" i="1" s="1"/>
  <c r="O1631" i="1"/>
  <c r="AA1631" i="1"/>
  <c r="X1631" i="1"/>
  <c r="Z1631" i="1" s="1"/>
  <c r="G1632" i="1"/>
  <c r="K1632" i="1"/>
  <c r="J1632" i="1"/>
  <c r="AF1632" i="1"/>
  <c r="M1632" i="1" l="1"/>
  <c r="I1632" i="1"/>
  <c r="H1632" i="1"/>
  <c r="AG1632" i="1"/>
  <c r="AE1632" i="1" s="1"/>
  <c r="AH1632" i="1" s="1"/>
  <c r="AB1632" i="1" s="1"/>
  <c r="AC1632" i="1" s="1"/>
  <c r="AD1632" i="1" l="1"/>
  <c r="Q1632" i="1"/>
  <c r="L1632" i="1"/>
  <c r="P1632" i="1" l="1"/>
  <c r="W1633" i="1" s="1"/>
  <c r="N1632" i="1"/>
  <c r="R1632" i="1" l="1"/>
  <c r="S1633" i="1" s="1"/>
  <c r="U1632" i="1"/>
  <c r="V1633" i="1" s="1"/>
  <c r="AA1632" i="1"/>
  <c r="O1632" i="1"/>
  <c r="X1632" i="1"/>
  <c r="Z1632" i="1" s="1"/>
  <c r="G1633" i="1"/>
  <c r="J1633" i="1"/>
  <c r="K1633" i="1"/>
  <c r="AF1633" i="1"/>
  <c r="Y1633" i="1" l="1"/>
  <c r="T1633" i="1"/>
  <c r="M1633" i="1"/>
  <c r="H1633" i="1"/>
  <c r="I1633" i="1"/>
  <c r="AG1633" i="1"/>
  <c r="AE1633" i="1" s="1"/>
  <c r="AH1633" i="1" s="1"/>
  <c r="AB1633" i="1" s="1"/>
  <c r="AC1633" i="1" s="1"/>
  <c r="Q1633" i="1" l="1"/>
  <c r="AD1633" i="1"/>
  <c r="L1633" i="1"/>
  <c r="P1633" i="1" l="1"/>
  <c r="W1634" i="1" s="1"/>
  <c r="N1633" i="1"/>
  <c r="R1633" i="1" l="1"/>
  <c r="S1634" i="1" s="1"/>
  <c r="T1634" i="1" s="1"/>
  <c r="U1633" i="1"/>
  <c r="V1634" i="1" s="1"/>
  <c r="Y1634" i="1" s="1"/>
  <c r="AA1633" i="1"/>
  <c r="O1633" i="1"/>
  <c r="G1634" i="1" s="1"/>
  <c r="J1634" i="1"/>
  <c r="K1634" i="1"/>
  <c r="AF1634" i="1"/>
  <c r="X1633" i="1" l="1"/>
  <c r="Z1633" i="1" s="1"/>
  <c r="M1634" i="1"/>
  <c r="I1634" i="1"/>
  <c r="H1634" i="1"/>
  <c r="AG1634" i="1"/>
  <c r="AE1634" i="1" s="1"/>
  <c r="AH1634" i="1" s="1"/>
  <c r="AB1634" i="1" s="1"/>
  <c r="AC1634" i="1" s="1"/>
  <c r="AD1634" i="1" l="1"/>
  <c r="L1634" i="1"/>
  <c r="Q1634" i="1"/>
  <c r="P1634" i="1" l="1"/>
  <c r="W1635" i="1" s="1"/>
  <c r="N1634" i="1"/>
  <c r="R1634" i="1" l="1"/>
  <c r="S1635" i="1" s="1"/>
  <c r="T1635" i="1" s="1"/>
  <c r="U1634" i="1"/>
  <c r="V1635" i="1" s="1"/>
  <c r="Y1635" i="1" s="1"/>
  <c r="AA1634" i="1"/>
  <c r="O1634" i="1"/>
  <c r="G1635" i="1" s="1"/>
  <c r="X1634" i="1"/>
  <c r="Z1634" i="1" s="1"/>
  <c r="J1635" i="1"/>
  <c r="K1635" i="1"/>
  <c r="AF1635" i="1"/>
  <c r="AG1635" i="1" l="1"/>
  <c r="AE1635" i="1" s="1"/>
  <c r="AH1635" i="1" s="1"/>
  <c r="I1635" i="1"/>
  <c r="H1635" i="1"/>
  <c r="M1635" i="1"/>
  <c r="Q1635" i="1" l="1"/>
  <c r="AD1635" i="1"/>
  <c r="L1635" i="1"/>
  <c r="AB1635" i="1"/>
  <c r="AC1635" i="1" s="1"/>
  <c r="P1635" i="1" l="1"/>
  <c r="W1636" i="1" s="1"/>
  <c r="N1635" i="1"/>
  <c r="R1635" i="1" l="1"/>
  <c r="S1636" i="1" s="1"/>
  <c r="T1636" i="1" s="1"/>
  <c r="U1635" i="1"/>
  <c r="V1636" i="1" s="1"/>
  <c r="Y1636" i="1" s="1"/>
  <c r="O1635" i="1"/>
  <c r="G1636" i="1" s="1"/>
  <c r="AA1635" i="1"/>
  <c r="J1636" i="1"/>
  <c r="K1636" i="1"/>
  <c r="AF1636" i="1"/>
  <c r="X1635" i="1" l="1"/>
  <c r="Z1635" i="1" s="1"/>
  <c r="AG1636" i="1"/>
  <c r="AE1636" i="1" s="1"/>
  <c r="AH1636" i="1" s="1"/>
  <c r="M1636" i="1"/>
  <c r="H1636" i="1"/>
  <c r="I1636" i="1"/>
  <c r="Q1636" i="1" l="1"/>
  <c r="L1636" i="1"/>
  <c r="AD1636" i="1"/>
  <c r="AB1636" i="1"/>
  <c r="AC1636" i="1" s="1"/>
  <c r="P1636" i="1" l="1"/>
  <c r="W1637" i="1" s="1"/>
  <c r="N1636" i="1"/>
  <c r="R1636" i="1" l="1"/>
  <c r="S1637" i="1" s="1"/>
  <c r="T1637" i="1" s="1"/>
  <c r="U1636" i="1"/>
  <c r="V1637" i="1" s="1"/>
  <c r="Y1637" i="1" s="1"/>
  <c r="AA1636" i="1"/>
  <c r="O1636" i="1"/>
  <c r="G1637" i="1" s="1"/>
  <c r="J1637" i="1"/>
  <c r="K1637" i="1"/>
  <c r="AF1637" i="1"/>
  <c r="X1636" i="1" l="1"/>
  <c r="Z1636" i="1" s="1"/>
  <c r="AG1637" i="1"/>
  <c r="AE1637" i="1" s="1"/>
  <c r="AH1637" i="1" s="1"/>
  <c r="M1637" i="1"/>
  <c r="H1637" i="1"/>
  <c r="I1637" i="1"/>
  <c r="AD1637" i="1" l="1"/>
  <c r="L1637" i="1"/>
  <c r="Q1637" i="1"/>
  <c r="AB1637" i="1"/>
  <c r="AC1637" i="1" s="1"/>
  <c r="P1637" i="1" l="1"/>
  <c r="W1638" i="1" s="1"/>
  <c r="N1637" i="1"/>
  <c r="R1637" i="1" l="1"/>
  <c r="S1638" i="1" s="1"/>
  <c r="U1637" i="1"/>
  <c r="V1638" i="1" s="1"/>
  <c r="O1637" i="1"/>
  <c r="G1638" i="1" s="1"/>
  <c r="AA1637" i="1"/>
  <c r="X1637" i="1"/>
  <c r="Z1637" i="1" s="1"/>
  <c r="K1638" i="1"/>
  <c r="J1638" i="1"/>
  <c r="AF1638" i="1"/>
  <c r="Y1638" i="1" l="1"/>
  <c r="T1638" i="1"/>
  <c r="AG1638" i="1"/>
  <c r="AE1638" i="1" s="1"/>
  <c r="AH1638" i="1" s="1"/>
  <c r="M1638" i="1"/>
  <c r="I1638" i="1"/>
  <c r="H1638" i="1"/>
  <c r="AD1638" i="1" l="1"/>
  <c r="Q1638" i="1"/>
  <c r="L1638" i="1"/>
  <c r="AB1638" i="1"/>
  <c r="AC1638" i="1" s="1"/>
  <c r="P1638" i="1" l="1"/>
  <c r="W1639" i="1" s="1"/>
  <c r="N1638" i="1"/>
  <c r="R1638" i="1" l="1"/>
  <c r="S1639" i="1" s="1"/>
  <c r="T1639" i="1" s="1"/>
  <c r="U1638" i="1"/>
  <c r="V1639" i="1" s="1"/>
  <c r="Y1639" i="1" s="1"/>
  <c r="AA1638" i="1"/>
  <c r="O1638" i="1"/>
  <c r="G1639" i="1" s="1"/>
  <c r="X1638" i="1"/>
  <c r="Z1638" i="1" s="1"/>
  <c r="J1639" i="1"/>
  <c r="K1639" i="1"/>
  <c r="AF1639" i="1"/>
  <c r="AG1639" i="1" l="1"/>
  <c r="AE1639" i="1" s="1"/>
  <c r="AH1639" i="1" s="1"/>
  <c r="M1639" i="1"/>
  <c r="I1639" i="1"/>
  <c r="H1639" i="1"/>
  <c r="Q1639" i="1" l="1"/>
  <c r="AD1639" i="1"/>
  <c r="L1639" i="1"/>
  <c r="AB1639" i="1"/>
  <c r="AC1639" i="1" s="1"/>
  <c r="P1639" i="1" l="1"/>
  <c r="W1640" i="1" s="1"/>
  <c r="N1639" i="1"/>
  <c r="R1639" i="1" l="1"/>
  <c r="S1640" i="1" s="1"/>
  <c r="T1640" i="1" s="1"/>
  <c r="U1639" i="1"/>
  <c r="V1640" i="1" s="1"/>
  <c r="Y1640" i="1" s="1"/>
  <c r="O1639" i="1"/>
  <c r="G1640" i="1" s="1"/>
  <c r="AA1639" i="1"/>
  <c r="J1640" i="1"/>
  <c r="K1640" i="1"/>
  <c r="AF1640" i="1"/>
  <c r="X1639" i="1" l="1"/>
  <c r="Z1639" i="1" s="1"/>
  <c r="AG1640" i="1"/>
  <c r="AE1640" i="1" s="1"/>
  <c r="AH1640" i="1" s="1"/>
  <c r="M1640" i="1"/>
  <c r="I1640" i="1"/>
  <c r="H1640" i="1"/>
  <c r="L1640" i="1" l="1"/>
  <c r="Q1640" i="1"/>
  <c r="AD1640" i="1"/>
  <c r="AB1640" i="1"/>
  <c r="AC1640" i="1" s="1"/>
  <c r="P1640" i="1" l="1"/>
  <c r="W1641" i="1" s="1"/>
  <c r="N1640" i="1"/>
  <c r="R1640" i="1" l="1"/>
  <c r="S1641" i="1" s="1"/>
  <c r="T1641" i="1" s="1"/>
  <c r="U1640" i="1"/>
  <c r="V1641" i="1" s="1"/>
  <c r="Y1641" i="1" s="1"/>
  <c r="O1640" i="1"/>
  <c r="G1641" i="1" s="1"/>
  <c r="AA1640" i="1"/>
  <c r="X1640" i="1"/>
  <c r="Z1640" i="1" s="1"/>
  <c r="J1641" i="1"/>
  <c r="K1641" i="1"/>
  <c r="AF1641" i="1"/>
  <c r="AG1641" i="1" l="1"/>
  <c r="AE1641" i="1" s="1"/>
  <c r="AH1641" i="1" s="1"/>
  <c r="M1641" i="1"/>
  <c r="I1641" i="1"/>
  <c r="H1641" i="1"/>
  <c r="L1641" i="1" l="1"/>
  <c r="AD1641" i="1"/>
  <c r="Q1641" i="1"/>
  <c r="AB1641" i="1"/>
  <c r="AC1641" i="1" s="1"/>
  <c r="P1641" i="1" l="1"/>
  <c r="W1642" i="1" s="1"/>
  <c r="N1641" i="1"/>
  <c r="R1641" i="1" l="1"/>
  <c r="S1642" i="1" s="1"/>
  <c r="T1642" i="1" s="1"/>
  <c r="U1641" i="1"/>
  <c r="V1642" i="1" s="1"/>
  <c r="Y1642" i="1" s="1"/>
  <c r="AA1641" i="1"/>
  <c r="O1641" i="1"/>
  <c r="G1642" i="1" s="1"/>
  <c r="X1641" i="1"/>
  <c r="Z1641" i="1" s="1"/>
  <c r="K1642" i="1"/>
  <c r="J1642" i="1"/>
  <c r="AF1642" i="1"/>
  <c r="AG1642" i="1" l="1"/>
  <c r="AE1642" i="1" s="1"/>
  <c r="AH1642" i="1" s="1"/>
  <c r="H1642" i="1"/>
  <c r="I1642" i="1"/>
  <c r="M1642" i="1"/>
  <c r="L1642" i="1" l="1"/>
  <c r="Q1642" i="1"/>
  <c r="AD1642" i="1"/>
  <c r="AB1642" i="1"/>
  <c r="AC1642" i="1" s="1"/>
  <c r="P1642" i="1" l="1"/>
  <c r="W1643" i="1" s="1"/>
  <c r="N1642" i="1"/>
  <c r="R1642" i="1" l="1"/>
  <c r="S1643" i="1" s="1"/>
  <c r="T1643" i="1" s="1"/>
  <c r="U1642" i="1"/>
  <c r="V1643" i="1" s="1"/>
  <c r="Y1643" i="1" s="1"/>
  <c r="O1642" i="1"/>
  <c r="G1643" i="1" s="1"/>
  <c r="AA1642" i="1"/>
  <c r="X1642" i="1"/>
  <c r="Z1642" i="1" s="1"/>
  <c r="J1643" i="1"/>
  <c r="K1643" i="1"/>
  <c r="AF1643" i="1"/>
  <c r="AG1643" i="1" l="1"/>
  <c r="AE1643" i="1" s="1"/>
  <c r="AH1643" i="1" s="1"/>
  <c r="M1643" i="1"/>
  <c r="I1643" i="1"/>
  <c r="H1643" i="1"/>
  <c r="Q1643" i="1" l="1"/>
  <c r="L1643" i="1"/>
  <c r="AD1643" i="1"/>
  <c r="AB1643" i="1"/>
  <c r="AC1643" i="1" s="1"/>
  <c r="P1643" i="1" l="1"/>
  <c r="W1644" i="1" s="1"/>
  <c r="N1643" i="1"/>
  <c r="R1643" i="1" l="1"/>
  <c r="S1644" i="1" s="1"/>
  <c r="T1644" i="1" s="1"/>
  <c r="U1643" i="1"/>
  <c r="V1644" i="1" s="1"/>
  <c r="Y1644" i="1" s="1"/>
  <c r="AA1643" i="1"/>
  <c r="O1643" i="1"/>
  <c r="G1644" i="1" s="1"/>
  <c r="X1643" i="1"/>
  <c r="Z1643" i="1" s="1"/>
  <c r="J1644" i="1"/>
  <c r="K1644" i="1"/>
  <c r="AF1644" i="1"/>
  <c r="AG1644" i="1" l="1"/>
  <c r="AE1644" i="1" s="1"/>
  <c r="AH1644" i="1" s="1"/>
  <c r="H1644" i="1"/>
  <c r="I1644" i="1"/>
  <c r="M1644" i="1"/>
  <c r="AD1644" i="1" l="1"/>
  <c r="Q1644" i="1"/>
  <c r="L1644" i="1"/>
  <c r="AB1644" i="1"/>
  <c r="AC1644" i="1" s="1"/>
  <c r="P1644" i="1" l="1"/>
  <c r="W1645" i="1" s="1"/>
  <c r="N1644" i="1"/>
  <c r="R1644" i="1" l="1"/>
  <c r="S1645" i="1" s="1"/>
  <c r="T1645" i="1" s="1"/>
  <c r="U1644" i="1"/>
  <c r="V1645" i="1" s="1"/>
  <c r="Y1645" i="1" s="1"/>
  <c r="AA1644" i="1"/>
  <c r="O1644" i="1"/>
  <c r="G1645" i="1" s="1"/>
  <c r="X1644" i="1"/>
  <c r="Z1644" i="1" s="1"/>
  <c r="K1645" i="1"/>
  <c r="J1645" i="1"/>
  <c r="AF1645" i="1"/>
  <c r="M1645" i="1" l="1"/>
  <c r="I1645" i="1"/>
  <c r="H1645" i="1"/>
  <c r="AG1645" i="1"/>
  <c r="AE1645" i="1" s="1"/>
  <c r="AH1645" i="1" s="1"/>
  <c r="AB1645" i="1" s="1"/>
  <c r="AC1645" i="1" s="1"/>
  <c r="L1645" i="1" l="1"/>
  <c r="Q1645" i="1"/>
  <c r="AD1645" i="1"/>
  <c r="P1645" i="1" l="1"/>
  <c r="W1646" i="1" s="1"/>
  <c r="N1645" i="1"/>
  <c r="R1645" i="1" l="1"/>
  <c r="S1646" i="1" s="1"/>
  <c r="T1646" i="1" s="1"/>
  <c r="U1645" i="1"/>
  <c r="V1646" i="1" s="1"/>
  <c r="Y1646" i="1" s="1"/>
  <c r="AA1645" i="1"/>
  <c r="O1645" i="1"/>
  <c r="G1646" i="1" s="1"/>
  <c r="X1645" i="1"/>
  <c r="Z1645" i="1" s="1"/>
  <c r="K1646" i="1"/>
  <c r="J1646" i="1"/>
  <c r="AF1646" i="1"/>
  <c r="AG1646" i="1" l="1"/>
  <c r="AE1646" i="1" s="1"/>
  <c r="AH1646" i="1" s="1"/>
  <c r="M1646" i="1"/>
  <c r="H1646" i="1"/>
  <c r="I1646" i="1"/>
  <c r="L1646" i="1" l="1"/>
  <c r="AD1646" i="1"/>
  <c r="Q1646" i="1"/>
  <c r="AB1646" i="1"/>
  <c r="AC1646" i="1" s="1"/>
  <c r="P1646" i="1" l="1"/>
  <c r="W1647" i="1" s="1"/>
  <c r="N1646" i="1"/>
  <c r="R1646" i="1" l="1"/>
  <c r="S1647" i="1" s="1"/>
  <c r="T1647" i="1" s="1"/>
  <c r="U1646" i="1"/>
  <c r="V1647" i="1" s="1"/>
  <c r="Y1647" i="1" s="1"/>
  <c r="O1646" i="1"/>
  <c r="AA1646" i="1"/>
  <c r="G1647" i="1"/>
  <c r="J1647" i="1"/>
  <c r="K1647" i="1"/>
  <c r="AF1647" i="1"/>
  <c r="X1646" i="1" l="1"/>
  <c r="Z1646" i="1" s="1"/>
  <c r="M1647" i="1"/>
  <c r="H1647" i="1"/>
  <c r="I1647" i="1"/>
  <c r="AG1647" i="1"/>
  <c r="AE1647" i="1" s="1"/>
  <c r="AH1647" i="1" s="1"/>
  <c r="AB1647" i="1" s="1"/>
  <c r="AC1647" i="1" s="1"/>
  <c r="L1647" i="1" l="1"/>
  <c r="Q1647" i="1"/>
  <c r="AD1647" i="1"/>
  <c r="P1647" i="1" l="1"/>
  <c r="W1648" i="1" s="1"/>
  <c r="N1647" i="1"/>
  <c r="R1647" i="1" l="1"/>
  <c r="S1648" i="1" s="1"/>
  <c r="U1647" i="1"/>
  <c r="V1648" i="1" s="1"/>
  <c r="AA1647" i="1"/>
  <c r="O1647" i="1"/>
  <c r="G1648" i="1" s="1"/>
  <c r="X1647" i="1"/>
  <c r="Z1647" i="1" s="1"/>
  <c r="J1648" i="1"/>
  <c r="K1648" i="1"/>
  <c r="AF1648" i="1"/>
  <c r="Y1648" i="1" l="1"/>
  <c r="T1648" i="1"/>
  <c r="M1648" i="1"/>
  <c r="H1648" i="1"/>
  <c r="I1648" i="1"/>
  <c r="AG1648" i="1"/>
  <c r="AE1648" i="1" s="1"/>
  <c r="AH1648" i="1" s="1"/>
  <c r="AB1648" i="1" s="1"/>
  <c r="AC1648" i="1" s="1"/>
  <c r="AD1648" i="1" l="1"/>
  <c r="Q1648" i="1"/>
  <c r="L1648" i="1"/>
  <c r="P1648" i="1" l="1"/>
  <c r="W1649" i="1" s="1"/>
  <c r="N1648" i="1"/>
  <c r="R1648" i="1" l="1"/>
  <c r="S1649" i="1" s="1"/>
  <c r="T1649" i="1" s="1"/>
  <c r="U1648" i="1"/>
  <c r="V1649" i="1" s="1"/>
  <c r="Y1649" i="1" s="1"/>
  <c r="O1648" i="1"/>
  <c r="AA1648" i="1"/>
  <c r="X1648" i="1"/>
  <c r="Z1648" i="1" s="1"/>
  <c r="G1649" i="1"/>
  <c r="J1649" i="1"/>
  <c r="K1649" i="1"/>
  <c r="AF1649" i="1"/>
  <c r="M1649" i="1" l="1"/>
  <c r="H1649" i="1"/>
  <c r="I1649" i="1"/>
  <c r="AG1649" i="1"/>
  <c r="AE1649" i="1" s="1"/>
  <c r="AH1649" i="1" s="1"/>
  <c r="AB1649" i="1" s="1"/>
  <c r="AC1649" i="1" s="1"/>
  <c r="AD1649" i="1" l="1"/>
  <c r="Q1649" i="1"/>
  <c r="L1649" i="1"/>
  <c r="P1649" i="1" l="1"/>
  <c r="W1650" i="1" s="1"/>
  <c r="N1649" i="1"/>
  <c r="R1649" i="1" l="1"/>
  <c r="S1650" i="1" s="1"/>
  <c r="T1650" i="1" s="1"/>
  <c r="U1649" i="1"/>
  <c r="V1650" i="1" s="1"/>
  <c r="Y1650" i="1" s="1"/>
  <c r="AA1649" i="1"/>
  <c r="O1649" i="1"/>
  <c r="X1649" i="1"/>
  <c r="Z1649" i="1" s="1"/>
  <c r="G1650" i="1"/>
  <c r="K1650" i="1"/>
  <c r="J1650" i="1"/>
  <c r="AF1650" i="1"/>
  <c r="H1650" i="1" l="1"/>
  <c r="I1650" i="1"/>
  <c r="M1650" i="1"/>
  <c r="AG1650" i="1"/>
  <c r="AE1650" i="1" s="1"/>
  <c r="AH1650" i="1" s="1"/>
  <c r="AB1650" i="1" s="1"/>
  <c r="AC1650" i="1" s="1"/>
  <c r="Q1650" i="1" l="1"/>
  <c r="AD1650" i="1"/>
  <c r="L1650" i="1"/>
  <c r="P1650" i="1" l="1"/>
  <c r="W1651" i="1" s="1"/>
  <c r="N1650" i="1"/>
  <c r="R1650" i="1" l="1"/>
  <c r="S1651" i="1" s="1"/>
  <c r="T1651" i="1" s="1"/>
  <c r="U1650" i="1"/>
  <c r="V1651" i="1" s="1"/>
  <c r="Y1651" i="1" s="1"/>
  <c r="AA1650" i="1"/>
  <c r="O1650" i="1"/>
  <c r="X1650" i="1"/>
  <c r="Z1650" i="1" s="1"/>
  <c r="G1651" i="1"/>
  <c r="J1651" i="1"/>
  <c r="K1651" i="1"/>
  <c r="AF1651" i="1"/>
  <c r="M1651" i="1" l="1"/>
  <c r="I1651" i="1"/>
  <c r="H1651" i="1"/>
  <c r="AG1651" i="1"/>
  <c r="AE1651" i="1" s="1"/>
  <c r="AH1651" i="1" s="1"/>
  <c r="AB1651" i="1" s="1"/>
  <c r="AC1651" i="1" s="1"/>
  <c r="Q1651" i="1" l="1"/>
  <c r="L1651" i="1"/>
  <c r="AD1651" i="1"/>
  <c r="P1651" i="1" l="1"/>
  <c r="W1652" i="1" s="1"/>
  <c r="N1651" i="1"/>
  <c r="R1651" i="1" l="1"/>
  <c r="S1652" i="1" s="1"/>
  <c r="T1652" i="1" s="1"/>
  <c r="U1651" i="1"/>
  <c r="V1652" i="1" s="1"/>
  <c r="Y1652" i="1" s="1"/>
  <c r="O1651" i="1"/>
  <c r="AA1651" i="1"/>
  <c r="G1652" i="1"/>
  <c r="K1652" i="1"/>
  <c r="J1652" i="1"/>
  <c r="AF1652" i="1"/>
  <c r="X1651" i="1" l="1"/>
  <c r="Z1651" i="1" s="1"/>
  <c r="M1652" i="1"/>
  <c r="I1652" i="1"/>
  <c r="H1652" i="1"/>
  <c r="AG1652" i="1"/>
  <c r="AE1652" i="1" s="1"/>
  <c r="AH1652" i="1" s="1"/>
  <c r="AB1652" i="1" s="1"/>
  <c r="AC1652" i="1" s="1"/>
  <c r="Q1652" i="1" l="1"/>
  <c r="L1652" i="1"/>
  <c r="AD1652" i="1"/>
  <c r="P1652" i="1" l="1"/>
  <c r="W1653" i="1" s="1"/>
  <c r="N1652" i="1"/>
  <c r="R1652" i="1" l="1"/>
  <c r="S1653" i="1" s="1"/>
  <c r="T1653" i="1" s="1"/>
  <c r="U1652" i="1"/>
  <c r="V1653" i="1" s="1"/>
  <c r="Y1653" i="1" s="1"/>
  <c r="AA1652" i="1"/>
  <c r="O1652" i="1"/>
  <c r="G1653" i="1" s="1"/>
  <c r="J1653" i="1"/>
  <c r="K1653" i="1"/>
  <c r="AF1653" i="1"/>
  <c r="X1652" i="1" l="1"/>
  <c r="Z1652" i="1" s="1"/>
  <c r="M1653" i="1"/>
  <c r="H1653" i="1"/>
  <c r="I1653" i="1"/>
  <c r="AG1653" i="1"/>
  <c r="AE1653" i="1" s="1"/>
  <c r="AH1653" i="1" s="1"/>
  <c r="AB1653" i="1" s="1"/>
  <c r="AC1653" i="1" s="1"/>
  <c r="AD1653" i="1" l="1"/>
  <c r="Q1653" i="1"/>
  <c r="L1653" i="1"/>
  <c r="P1653" i="1" l="1"/>
  <c r="W1654" i="1" s="1"/>
  <c r="N1653" i="1"/>
  <c r="R1653" i="1" l="1"/>
  <c r="S1654" i="1" s="1"/>
  <c r="T1654" i="1" s="1"/>
  <c r="U1653" i="1"/>
  <c r="V1654" i="1" s="1"/>
  <c r="Y1654" i="1" s="1"/>
  <c r="AA1653" i="1"/>
  <c r="O1653" i="1"/>
  <c r="X1653" i="1"/>
  <c r="Z1653" i="1" s="1"/>
  <c r="G1654" i="1"/>
  <c r="K1654" i="1"/>
  <c r="J1654" i="1"/>
  <c r="AF1654" i="1"/>
  <c r="M1654" i="1" l="1"/>
  <c r="I1654" i="1"/>
  <c r="H1654" i="1"/>
  <c r="AG1654" i="1"/>
  <c r="AE1654" i="1" s="1"/>
  <c r="AH1654" i="1" s="1"/>
  <c r="AB1654" i="1" s="1"/>
  <c r="AC1654" i="1" s="1"/>
  <c r="AD1654" i="1" l="1"/>
  <c r="Q1654" i="1"/>
  <c r="L1654" i="1"/>
  <c r="P1654" i="1" l="1"/>
  <c r="W1655" i="1" s="1"/>
  <c r="N1654" i="1"/>
  <c r="R1654" i="1" l="1"/>
  <c r="S1655" i="1" s="1"/>
  <c r="T1655" i="1" s="1"/>
  <c r="U1654" i="1"/>
  <c r="V1655" i="1" s="1"/>
  <c r="Y1655" i="1" s="1"/>
  <c r="AA1654" i="1"/>
  <c r="O1654" i="1"/>
  <c r="G1655" i="1" s="1"/>
  <c r="K1655" i="1"/>
  <c r="J1655" i="1"/>
  <c r="AF1655" i="1"/>
  <c r="X1654" i="1" l="1"/>
  <c r="Z1654" i="1" s="1"/>
  <c r="M1655" i="1"/>
  <c r="H1655" i="1"/>
  <c r="I1655" i="1"/>
  <c r="AG1655" i="1"/>
  <c r="AE1655" i="1" s="1"/>
  <c r="AH1655" i="1" s="1"/>
  <c r="AB1655" i="1" s="1"/>
  <c r="AC1655" i="1" s="1"/>
  <c r="Q1655" i="1" l="1"/>
  <c r="L1655" i="1"/>
  <c r="AD1655" i="1"/>
  <c r="P1655" i="1" l="1"/>
  <c r="W1656" i="1" s="1"/>
  <c r="N1655" i="1"/>
  <c r="R1655" i="1" l="1"/>
  <c r="S1656" i="1" s="1"/>
  <c r="T1656" i="1" s="1"/>
  <c r="U1655" i="1"/>
  <c r="V1656" i="1" s="1"/>
  <c r="Y1656" i="1" s="1"/>
  <c r="O1655" i="1"/>
  <c r="G1656" i="1" s="1"/>
  <c r="AA1655" i="1"/>
  <c r="X1655" i="1"/>
  <c r="Z1655" i="1" s="1"/>
  <c r="J1656" i="1"/>
  <c r="K1656" i="1"/>
  <c r="AF1656" i="1"/>
  <c r="AG1656" i="1" l="1"/>
  <c r="AE1656" i="1" s="1"/>
  <c r="AH1656" i="1" s="1"/>
  <c r="M1656" i="1"/>
  <c r="H1656" i="1"/>
  <c r="I1656" i="1"/>
  <c r="AD1656" i="1" l="1"/>
  <c r="L1656" i="1"/>
  <c r="Q1656" i="1"/>
  <c r="AB1656" i="1"/>
  <c r="AC1656" i="1" s="1"/>
  <c r="P1656" i="1" l="1"/>
  <c r="W1657" i="1" s="1"/>
  <c r="N1656" i="1"/>
  <c r="R1656" i="1" l="1"/>
  <c r="S1657" i="1" s="1"/>
  <c r="T1657" i="1" s="1"/>
  <c r="U1656" i="1"/>
  <c r="V1657" i="1" s="1"/>
  <c r="Y1657" i="1" s="1"/>
  <c r="AA1656" i="1"/>
  <c r="O1656" i="1"/>
  <c r="G1657" i="1" s="1"/>
  <c r="J1657" i="1"/>
  <c r="K1657" i="1"/>
  <c r="AF1657" i="1"/>
  <c r="X1656" i="1" l="1"/>
  <c r="Z1656" i="1" s="1"/>
  <c r="H1657" i="1"/>
  <c r="I1657" i="1"/>
  <c r="AG1657" i="1"/>
  <c r="AE1657" i="1" s="1"/>
  <c r="AH1657" i="1" s="1"/>
  <c r="M1657" i="1"/>
  <c r="L1657" i="1" l="1"/>
  <c r="Q1657" i="1"/>
  <c r="AD1657" i="1"/>
  <c r="AB1657" i="1"/>
  <c r="AC1657" i="1" s="1"/>
  <c r="P1657" i="1" l="1"/>
  <c r="W1658" i="1" s="1"/>
  <c r="N1657" i="1"/>
  <c r="R1657" i="1" l="1"/>
  <c r="S1658" i="1" s="1"/>
  <c r="T1658" i="1" s="1"/>
  <c r="U1657" i="1"/>
  <c r="V1658" i="1" s="1"/>
  <c r="Y1658" i="1" s="1"/>
  <c r="O1657" i="1"/>
  <c r="G1658" i="1" s="1"/>
  <c r="AA1657" i="1"/>
  <c r="J1658" i="1"/>
  <c r="K1658" i="1"/>
  <c r="AF1658" i="1"/>
  <c r="X1657" i="1" l="1"/>
  <c r="Z1657" i="1" s="1"/>
  <c r="AG1658" i="1"/>
  <c r="AE1658" i="1" s="1"/>
  <c r="AH1658" i="1" s="1"/>
  <c r="M1658" i="1"/>
  <c r="I1658" i="1"/>
  <c r="H1658" i="1"/>
  <c r="AD1658" i="1" l="1"/>
  <c r="L1658" i="1"/>
  <c r="Q1658" i="1"/>
  <c r="AB1658" i="1"/>
  <c r="AC1658" i="1" s="1"/>
  <c r="P1658" i="1" l="1"/>
  <c r="W1659" i="1" s="1"/>
  <c r="N1658" i="1"/>
  <c r="R1658" i="1" l="1"/>
  <c r="S1659" i="1" s="1"/>
  <c r="T1659" i="1" s="1"/>
  <c r="U1658" i="1"/>
  <c r="V1659" i="1" s="1"/>
  <c r="Y1659" i="1" s="1"/>
  <c r="AA1658" i="1"/>
  <c r="O1658" i="1"/>
  <c r="G1659" i="1" s="1"/>
  <c r="X1658" i="1"/>
  <c r="Z1658" i="1" s="1"/>
  <c r="K1659" i="1"/>
  <c r="J1659" i="1"/>
  <c r="AF1659" i="1"/>
  <c r="AG1659" i="1" l="1"/>
  <c r="AE1659" i="1" s="1"/>
  <c r="AH1659" i="1" s="1"/>
  <c r="M1659" i="1"/>
  <c r="H1659" i="1"/>
  <c r="I1659" i="1"/>
  <c r="AD1659" i="1" l="1"/>
  <c r="Q1659" i="1"/>
  <c r="L1659" i="1"/>
  <c r="AB1659" i="1"/>
  <c r="AC1659" i="1" s="1"/>
  <c r="P1659" i="1" l="1"/>
  <c r="W1660" i="1" s="1"/>
  <c r="N1659" i="1"/>
  <c r="R1659" i="1" l="1"/>
  <c r="S1660" i="1" s="1"/>
  <c r="T1660" i="1" s="1"/>
  <c r="U1659" i="1"/>
  <c r="V1660" i="1" s="1"/>
  <c r="Y1660" i="1" s="1"/>
  <c r="O1659" i="1"/>
  <c r="AA1659" i="1"/>
  <c r="X1659" i="1"/>
  <c r="Z1659" i="1" s="1"/>
  <c r="G1660" i="1"/>
  <c r="K1660" i="1"/>
  <c r="J1660" i="1"/>
  <c r="AF1660" i="1"/>
  <c r="M1660" i="1" l="1"/>
  <c r="H1660" i="1"/>
  <c r="I1660" i="1"/>
  <c r="AG1660" i="1"/>
  <c r="AE1660" i="1" s="1"/>
  <c r="AH1660" i="1" s="1"/>
  <c r="AB1660" i="1" s="1"/>
  <c r="AC1660" i="1" s="1"/>
  <c r="AD1660" i="1" l="1"/>
  <c r="L1660" i="1"/>
  <c r="Q1660" i="1"/>
  <c r="P1660" i="1" l="1"/>
  <c r="W1661" i="1" s="1"/>
  <c r="N1660" i="1"/>
  <c r="R1660" i="1" l="1"/>
  <c r="S1661" i="1" s="1"/>
  <c r="T1661" i="1" s="1"/>
  <c r="U1660" i="1"/>
  <c r="V1661" i="1" s="1"/>
  <c r="Y1661" i="1" s="1"/>
  <c r="O1660" i="1"/>
  <c r="G1661" i="1" s="1"/>
  <c r="AA1660" i="1"/>
  <c r="X1660" i="1"/>
  <c r="Z1660" i="1" s="1"/>
  <c r="J1661" i="1"/>
  <c r="L17" i="1" s="1"/>
  <c r="M17" i="1" s="1"/>
  <c r="K1661" i="1"/>
  <c r="AF1661" i="1"/>
  <c r="AG1661" i="1" l="1"/>
  <c r="AE1661" i="1" s="1"/>
  <c r="AH1661" i="1" s="1"/>
  <c r="M1661" i="1"/>
  <c r="H1661" i="1"/>
  <c r="I1661" i="1"/>
  <c r="L1661" i="1" l="1"/>
  <c r="AD1661" i="1"/>
  <c r="Q1661" i="1"/>
  <c r="AB1661" i="1"/>
  <c r="AC1661" i="1" s="1"/>
  <c r="P1661" i="1" l="1"/>
  <c r="W1662" i="1" s="1"/>
  <c r="N1661" i="1"/>
  <c r="R1661" i="1" l="1"/>
  <c r="S1662" i="1" s="1"/>
  <c r="T1662" i="1" s="1"/>
  <c r="U1661" i="1"/>
  <c r="V1662" i="1" s="1"/>
  <c r="Y1662" i="1" s="1"/>
  <c r="AA1661" i="1"/>
  <c r="O1661" i="1"/>
  <c r="G1662" i="1" s="1"/>
  <c r="X1661" i="1"/>
  <c r="Z1661" i="1" s="1"/>
  <c r="K1662" i="1"/>
  <c r="J1662" i="1"/>
  <c r="AF1662" i="1"/>
  <c r="H1662" i="1" l="1"/>
  <c r="I1662" i="1"/>
  <c r="AG1662" i="1"/>
  <c r="AE1662" i="1" s="1"/>
  <c r="AH1662" i="1" s="1"/>
  <c r="M1662" i="1"/>
  <c r="AB1662" i="1" l="1"/>
  <c r="AC1662" i="1" s="1"/>
  <c r="AD1662" i="1"/>
  <c r="L1662" i="1"/>
  <c r="Q1662" i="1"/>
  <c r="P1662" i="1" l="1"/>
  <c r="W1663" i="1" s="1"/>
  <c r="N1662" i="1"/>
  <c r="R1662" i="1" l="1"/>
  <c r="S1663" i="1" s="1"/>
  <c r="T1663" i="1" s="1"/>
  <c r="U1662" i="1"/>
  <c r="V1663" i="1" s="1"/>
  <c r="Y1663" i="1" s="1"/>
  <c r="AA1662" i="1"/>
  <c r="O1662" i="1"/>
  <c r="G1663" i="1" s="1"/>
  <c r="X1662" i="1"/>
  <c r="Z1662" i="1" s="1"/>
  <c r="K1663" i="1"/>
  <c r="J1663" i="1"/>
  <c r="AF1663" i="1"/>
  <c r="AG1663" i="1" l="1"/>
  <c r="AE1663" i="1" s="1"/>
  <c r="AH1663" i="1" s="1"/>
  <c r="M1663" i="1"/>
  <c r="H1663" i="1"/>
  <c r="I1663" i="1"/>
  <c r="AD1663" i="1" l="1"/>
  <c r="Q1663" i="1"/>
  <c r="L1663" i="1"/>
  <c r="AB1663" i="1"/>
  <c r="AC1663" i="1" s="1"/>
  <c r="P1663" i="1" l="1"/>
  <c r="W1664" i="1" s="1"/>
  <c r="N1663" i="1"/>
  <c r="R1663" i="1" l="1"/>
  <c r="S1664" i="1" s="1"/>
  <c r="T1664" i="1" s="1"/>
  <c r="U1663" i="1"/>
  <c r="V1664" i="1" s="1"/>
  <c r="Y1664" i="1" s="1"/>
  <c r="O1663" i="1"/>
  <c r="G1664" i="1" s="1"/>
  <c r="AA1663" i="1"/>
  <c r="X1663" i="1"/>
  <c r="Z1663" i="1" s="1"/>
  <c r="K1664" i="1"/>
  <c r="J1664" i="1"/>
  <c r="AF1664" i="1"/>
  <c r="AG1664" i="1" l="1"/>
  <c r="AE1664" i="1" s="1"/>
  <c r="AH1664" i="1" s="1"/>
  <c r="M1664" i="1"/>
  <c r="I1664" i="1"/>
  <c r="H1664" i="1"/>
  <c r="Q1664" i="1" l="1"/>
  <c r="L1664" i="1"/>
  <c r="AD1664" i="1"/>
  <c r="AB1664" i="1"/>
  <c r="AC1664" i="1" s="1"/>
  <c r="P1664" i="1" l="1"/>
  <c r="W1665" i="1" s="1"/>
  <c r="N1664" i="1"/>
  <c r="R1664" i="1" l="1"/>
  <c r="S1665" i="1" s="1"/>
  <c r="T1665" i="1" s="1"/>
  <c r="U1664" i="1"/>
  <c r="V1665" i="1" s="1"/>
  <c r="Y1665" i="1" s="1"/>
  <c r="O1664" i="1"/>
  <c r="G1665" i="1" s="1"/>
  <c r="AA1664" i="1"/>
  <c r="J1665" i="1"/>
  <c r="K1665" i="1"/>
  <c r="AF1665" i="1"/>
  <c r="X1664" i="1" l="1"/>
  <c r="Z1664" i="1" s="1"/>
  <c r="AG1665" i="1"/>
  <c r="AE1665" i="1" s="1"/>
  <c r="AH1665" i="1" s="1"/>
  <c r="M1665" i="1"/>
  <c r="H1665" i="1"/>
  <c r="I1665" i="1"/>
  <c r="Q1665" i="1" l="1"/>
  <c r="AD1665" i="1"/>
  <c r="L1665" i="1"/>
  <c r="AB1665" i="1"/>
  <c r="AC1665" i="1" s="1"/>
  <c r="P1665" i="1" l="1"/>
  <c r="W1666" i="1" s="1"/>
  <c r="N1665" i="1"/>
  <c r="R1665" i="1" l="1"/>
  <c r="S1666" i="1" s="1"/>
  <c r="T1666" i="1" s="1"/>
  <c r="U1665" i="1"/>
  <c r="V1666" i="1" s="1"/>
  <c r="Y1666" i="1" s="1"/>
  <c r="O1665" i="1"/>
  <c r="G1666" i="1" s="1"/>
  <c r="AA1665" i="1"/>
  <c r="X1665" i="1"/>
  <c r="Z1665" i="1" s="1"/>
  <c r="K1666" i="1"/>
  <c r="J1666" i="1"/>
  <c r="AF1666" i="1"/>
  <c r="AG1666" i="1" l="1"/>
  <c r="AE1666" i="1" s="1"/>
  <c r="AH1666" i="1" s="1"/>
  <c r="M1666" i="1"/>
  <c r="I1666" i="1"/>
  <c r="H1666" i="1"/>
  <c r="L1666" i="1" l="1"/>
  <c r="Q1666" i="1"/>
  <c r="AD1666" i="1"/>
  <c r="AB1666" i="1"/>
  <c r="AC1666" i="1" s="1"/>
  <c r="P1666" i="1" l="1"/>
  <c r="W1667" i="1" s="1"/>
  <c r="N1666" i="1"/>
  <c r="R1666" i="1" l="1"/>
  <c r="S1667" i="1" s="1"/>
  <c r="T1667" i="1" s="1"/>
  <c r="U1666" i="1"/>
  <c r="V1667" i="1" s="1"/>
  <c r="Y1667" i="1" s="1"/>
  <c r="AA1666" i="1"/>
  <c r="O1666" i="1"/>
  <c r="X1666" i="1"/>
  <c r="Z1666" i="1" s="1"/>
  <c r="G1667" i="1"/>
  <c r="J1667" i="1"/>
  <c r="K1667" i="1"/>
  <c r="AF1667" i="1"/>
  <c r="M1667" i="1" l="1"/>
  <c r="H1667" i="1"/>
  <c r="I1667" i="1"/>
  <c r="AG1667" i="1"/>
  <c r="AE1667" i="1" s="1"/>
  <c r="AH1667" i="1" s="1"/>
  <c r="AB1667" i="1" s="1"/>
  <c r="AC1667" i="1" s="1"/>
  <c r="L1667" i="1" l="1"/>
  <c r="Q1667" i="1"/>
  <c r="AD1667" i="1"/>
  <c r="P1667" i="1" l="1"/>
  <c r="W1668" i="1" s="1"/>
  <c r="N1667" i="1"/>
  <c r="R1667" i="1" l="1"/>
  <c r="S1668" i="1" s="1"/>
  <c r="T1668" i="1" s="1"/>
  <c r="U1667" i="1"/>
  <c r="V1668" i="1" s="1"/>
  <c r="Y1668" i="1" s="1"/>
  <c r="AA1667" i="1"/>
  <c r="O1667" i="1"/>
  <c r="G1668" i="1" s="1"/>
  <c r="K1668" i="1"/>
  <c r="J1668" i="1"/>
  <c r="AF1668" i="1"/>
  <c r="X1667" i="1" l="1"/>
  <c r="Z1667" i="1" s="1"/>
  <c r="AG1668" i="1"/>
  <c r="AE1668" i="1" s="1"/>
  <c r="AH1668" i="1" s="1"/>
  <c r="M1668" i="1"/>
  <c r="H1668" i="1"/>
  <c r="I1668" i="1"/>
  <c r="L1668" i="1" l="1"/>
  <c r="AD1668" i="1"/>
  <c r="Q1668" i="1"/>
  <c r="AB1668" i="1"/>
  <c r="AC1668" i="1" s="1"/>
  <c r="P1668" i="1" l="1"/>
  <c r="W1669" i="1" s="1"/>
  <c r="N1668" i="1"/>
  <c r="R1668" i="1" l="1"/>
  <c r="S1669" i="1" s="1"/>
  <c r="T1669" i="1" s="1"/>
  <c r="U1668" i="1"/>
  <c r="V1669" i="1" s="1"/>
  <c r="Y1669" i="1" s="1"/>
  <c r="O1668" i="1"/>
  <c r="AA1668" i="1"/>
  <c r="G1669" i="1"/>
  <c r="J1669" i="1"/>
  <c r="K1669" i="1"/>
  <c r="AF1669" i="1"/>
  <c r="X1668" i="1" l="1"/>
  <c r="Z1668" i="1" s="1"/>
  <c r="H1669" i="1"/>
  <c r="I1669" i="1"/>
  <c r="M1669" i="1"/>
  <c r="AG1669" i="1"/>
  <c r="AE1669" i="1" s="1"/>
  <c r="AH1669" i="1" s="1"/>
  <c r="AB1669" i="1" s="1"/>
  <c r="AC1669" i="1" s="1"/>
  <c r="AD1669" i="1" l="1"/>
  <c r="Q1669" i="1"/>
  <c r="L1669" i="1"/>
  <c r="P1669" i="1" l="1"/>
  <c r="W1670" i="1" s="1"/>
  <c r="N1669" i="1"/>
  <c r="R1669" i="1" l="1"/>
  <c r="S1670" i="1" s="1"/>
  <c r="T1670" i="1" s="1"/>
  <c r="U1669" i="1"/>
  <c r="V1670" i="1" s="1"/>
  <c r="Y1670" i="1" s="1"/>
  <c r="AA1669" i="1"/>
  <c r="O1669" i="1"/>
  <c r="G1670" i="1"/>
  <c r="K1670" i="1"/>
  <c r="J1670" i="1"/>
  <c r="AF1670" i="1"/>
  <c r="X1669" i="1" l="1"/>
  <c r="Z1669" i="1" s="1"/>
  <c r="M1670" i="1"/>
  <c r="H1670" i="1"/>
  <c r="I1670" i="1"/>
  <c r="AG1670" i="1"/>
  <c r="AE1670" i="1" s="1"/>
  <c r="AH1670" i="1" s="1"/>
  <c r="AB1670" i="1" s="1"/>
  <c r="AC1670" i="1" s="1"/>
  <c r="Q1670" i="1" l="1"/>
  <c r="L1670" i="1"/>
  <c r="AD1670" i="1"/>
  <c r="P1670" i="1" l="1"/>
  <c r="W1671" i="1" s="1"/>
  <c r="N1670" i="1"/>
  <c r="R1670" i="1" l="1"/>
  <c r="S1671" i="1" s="1"/>
  <c r="T1671" i="1" s="1"/>
  <c r="U1670" i="1"/>
  <c r="V1671" i="1" s="1"/>
  <c r="Y1671" i="1" s="1"/>
  <c r="AA1670" i="1"/>
  <c r="O1670" i="1"/>
  <c r="X1670" i="1"/>
  <c r="Z1670" i="1" s="1"/>
  <c r="G1671" i="1"/>
  <c r="K1671" i="1"/>
  <c r="J1671" i="1"/>
  <c r="AF1671" i="1"/>
  <c r="M1671" i="1" l="1"/>
  <c r="H1671" i="1"/>
  <c r="I1671" i="1"/>
  <c r="AG1671" i="1"/>
  <c r="AE1671" i="1" s="1"/>
  <c r="AH1671" i="1" s="1"/>
  <c r="AB1671" i="1" s="1"/>
  <c r="AC1671" i="1" s="1"/>
  <c r="L1671" i="1" l="1"/>
  <c r="AD1671" i="1"/>
  <c r="Q1671" i="1"/>
  <c r="P1671" i="1" l="1"/>
  <c r="W1672" i="1" s="1"/>
  <c r="N1671" i="1"/>
  <c r="R1671" i="1" l="1"/>
  <c r="S1672" i="1" s="1"/>
  <c r="T1672" i="1" s="1"/>
  <c r="U1671" i="1"/>
  <c r="V1672" i="1" s="1"/>
  <c r="Y1672" i="1" s="1"/>
  <c r="O1671" i="1"/>
  <c r="G1672" i="1" s="1"/>
  <c r="AA1671" i="1"/>
  <c r="X1671" i="1"/>
  <c r="Z1671" i="1" s="1"/>
  <c r="K1672" i="1"/>
  <c r="J1672" i="1"/>
  <c r="AF1672" i="1"/>
  <c r="AG1672" i="1" l="1"/>
  <c r="AE1672" i="1" s="1"/>
  <c r="AH1672" i="1" s="1"/>
  <c r="M1672" i="1"/>
  <c r="H1672" i="1"/>
  <c r="I1672" i="1"/>
  <c r="AD1672" i="1" l="1"/>
  <c r="Q1672" i="1"/>
  <c r="L1672" i="1"/>
  <c r="AB1672" i="1"/>
  <c r="AC1672" i="1" s="1"/>
  <c r="P1672" i="1" l="1"/>
  <c r="W1673" i="1" s="1"/>
  <c r="N1672" i="1"/>
  <c r="R1672" i="1" l="1"/>
  <c r="S1673" i="1" s="1"/>
  <c r="T1673" i="1" s="1"/>
  <c r="U1672" i="1"/>
  <c r="V1673" i="1" s="1"/>
  <c r="Y1673" i="1" s="1"/>
  <c r="AA1672" i="1"/>
  <c r="O1672" i="1"/>
  <c r="G1673" i="1" s="1"/>
  <c r="X1672" i="1"/>
  <c r="Z1672" i="1" s="1"/>
  <c r="K1673" i="1"/>
  <c r="J1673" i="1"/>
  <c r="AF1673" i="1"/>
  <c r="M1673" i="1" l="1"/>
  <c r="AG1673" i="1"/>
  <c r="AE1673" i="1" s="1"/>
  <c r="AH1673" i="1" s="1"/>
  <c r="AB1673" i="1" s="1"/>
  <c r="AC1673" i="1" s="1"/>
  <c r="I1673" i="1"/>
  <c r="H1673" i="1"/>
  <c r="L1673" i="1" l="1"/>
  <c r="Q1673" i="1"/>
  <c r="AD1673" i="1"/>
  <c r="P1673" i="1" l="1"/>
  <c r="W1674" i="1" s="1"/>
  <c r="N1673" i="1"/>
  <c r="R1673" i="1" l="1"/>
  <c r="S1674" i="1" s="1"/>
  <c r="T1674" i="1" s="1"/>
  <c r="U1673" i="1"/>
  <c r="V1674" i="1" s="1"/>
  <c r="Y1674" i="1" s="1"/>
  <c r="O1673" i="1"/>
  <c r="G1674" i="1" s="1"/>
  <c r="AA1673" i="1"/>
  <c r="X1673" i="1"/>
  <c r="Z1673" i="1" s="1"/>
  <c r="K1674" i="1"/>
  <c r="J1674" i="1"/>
  <c r="AF1674" i="1"/>
  <c r="AG1674" i="1" l="1"/>
  <c r="AE1674" i="1" s="1"/>
  <c r="AH1674" i="1" s="1"/>
  <c r="M1674" i="1"/>
  <c r="I1674" i="1"/>
  <c r="H1674" i="1"/>
  <c r="Q1674" i="1" l="1"/>
  <c r="AD1674" i="1"/>
  <c r="L1674" i="1"/>
  <c r="AB1674" i="1"/>
  <c r="AC1674" i="1" s="1"/>
  <c r="P1674" i="1" l="1"/>
  <c r="W1675" i="1" s="1"/>
  <c r="N1674" i="1"/>
  <c r="R1674" i="1" l="1"/>
  <c r="S1675" i="1" s="1"/>
  <c r="T1675" i="1" s="1"/>
  <c r="U1674" i="1"/>
  <c r="V1675" i="1" s="1"/>
  <c r="Y1675" i="1" s="1"/>
  <c r="O1674" i="1"/>
  <c r="G1675" i="1" s="1"/>
  <c r="AA1674" i="1"/>
  <c r="X1674" i="1"/>
  <c r="Z1674" i="1" s="1"/>
  <c r="J1675" i="1"/>
  <c r="K1675" i="1"/>
  <c r="AF1675" i="1"/>
  <c r="AG1675" i="1" l="1"/>
  <c r="AE1675" i="1" s="1"/>
  <c r="AH1675" i="1" s="1"/>
  <c r="M1675" i="1"/>
  <c r="H1675" i="1"/>
  <c r="I1675" i="1"/>
  <c r="Q1675" i="1" l="1"/>
  <c r="L1675" i="1"/>
  <c r="AD1675" i="1"/>
  <c r="AB1675" i="1"/>
  <c r="AC1675" i="1" s="1"/>
  <c r="P1675" i="1" l="1"/>
  <c r="W1676" i="1" s="1"/>
  <c r="N1675" i="1"/>
  <c r="R1675" i="1" l="1"/>
  <c r="S1676" i="1" s="1"/>
  <c r="T1676" i="1" s="1"/>
  <c r="U1675" i="1"/>
  <c r="V1676" i="1" s="1"/>
  <c r="Y1676" i="1" s="1"/>
  <c r="O1675" i="1"/>
  <c r="G1676" i="1" s="1"/>
  <c r="AA1675" i="1"/>
  <c r="X1675" i="1"/>
  <c r="Z1675" i="1" s="1"/>
  <c r="K1676" i="1"/>
  <c r="J1676" i="1"/>
  <c r="AF1676" i="1"/>
  <c r="AG1676" i="1" l="1"/>
  <c r="AE1676" i="1" s="1"/>
  <c r="AH1676" i="1" s="1"/>
  <c r="M1676" i="1"/>
  <c r="H1676" i="1"/>
  <c r="I1676" i="1"/>
  <c r="Q1676" i="1" l="1"/>
  <c r="L1676" i="1"/>
  <c r="AD1676" i="1"/>
  <c r="AB1676" i="1"/>
  <c r="AC1676" i="1" s="1"/>
  <c r="P1676" i="1" l="1"/>
  <c r="W1677" i="1" s="1"/>
  <c r="N1676" i="1"/>
  <c r="R1676" i="1" l="1"/>
  <c r="S1677" i="1" s="1"/>
  <c r="T1677" i="1" s="1"/>
  <c r="U1676" i="1"/>
  <c r="V1677" i="1" s="1"/>
  <c r="Y1677" i="1" s="1"/>
  <c r="AA1676" i="1"/>
  <c r="O1676" i="1"/>
  <c r="X1676" i="1"/>
  <c r="Z1676" i="1" s="1"/>
  <c r="G1677" i="1"/>
  <c r="K1677" i="1"/>
  <c r="J1677" i="1"/>
  <c r="AF1677" i="1"/>
  <c r="M1677" i="1" l="1"/>
  <c r="H1677" i="1"/>
  <c r="I1677" i="1"/>
  <c r="AG1677" i="1"/>
  <c r="AE1677" i="1" s="1"/>
  <c r="AH1677" i="1" s="1"/>
  <c r="AB1677" i="1" s="1"/>
  <c r="AC1677" i="1" s="1"/>
  <c r="L1677" i="1" l="1"/>
  <c r="Q1677" i="1"/>
  <c r="AD1677" i="1"/>
  <c r="P1677" i="1" l="1"/>
  <c r="W1678" i="1" s="1"/>
  <c r="N1677" i="1"/>
  <c r="R1677" i="1" l="1"/>
  <c r="S1678" i="1" s="1"/>
  <c r="T1678" i="1" s="1"/>
  <c r="U1677" i="1"/>
  <c r="V1678" i="1" s="1"/>
  <c r="Y1678" i="1" s="1"/>
  <c r="AA1677" i="1"/>
  <c r="O1677" i="1"/>
  <c r="G1678" i="1" s="1"/>
  <c r="K1678" i="1"/>
  <c r="J1678" i="1"/>
  <c r="AF1678" i="1"/>
  <c r="X1677" i="1" l="1"/>
  <c r="Z1677" i="1" s="1"/>
  <c r="AG1678" i="1"/>
  <c r="AE1678" i="1" s="1"/>
  <c r="AH1678" i="1" s="1"/>
  <c r="M1678" i="1"/>
  <c r="I1678" i="1"/>
  <c r="H1678" i="1"/>
  <c r="L1678" i="1" l="1"/>
  <c r="AD1678" i="1"/>
  <c r="Q1678" i="1"/>
  <c r="AB1678" i="1"/>
  <c r="AC1678" i="1" s="1"/>
  <c r="P1678" i="1" l="1"/>
  <c r="W1679" i="1" s="1"/>
  <c r="N1678" i="1"/>
  <c r="R1678" i="1" l="1"/>
  <c r="S1679" i="1" s="1"/>
  <c r="T1679" i="1" s="1"/>
  <c r="U1678" i="1"/>
  <c r="V1679" i="1" s="1"/>
  <c r="Y1679" i="1" s="1"/>
  <c r="AA1678" i="1"/>
  <c r="O1678" i="1"/>
  <c r="G1679" i="1" s="1"/>
  <c r="X1678" i="1"/>
  <c r="Z1678" i="1" s="1"/>
  <c r="K1679" i="1"/>
  <c r="J1679" i="1"/>
  <c r="AF1679" i="1"/>
  <c r="AG1679" i="1" l="1"/>
  <c r="AE1679" i="1" s="1"/>
  <c r="AH1679" i="1" s="1"/>
  <c r="M1679" i="1"/>
  <c r="I1679" i="1"/>
  <c r="H1679" i="1"/>
  <c r="L1679" i="1" l="1"/>
  <c r="Q1679" i="1"/>
  <c r="AD1679" i="1"/>
  <c r="AB1679" i="1"/>
  <c r="AC1679" i="1" s="1"/>
  <c r="P1679" i="1" l="1"/>
  <c r="W1680" i="1" s="1"/>
  <c r="N1679" i="1"/>
  <c r="R1679" i="1" l="1"/>
  <c r="S1680" i="1" s="1"/>
  <c r="T1680" i="1" s="1"/>
  <c r="U1679" i="1"/>
  <c r="V1680" i="1" s="1"/>
  <c r="Y1680" i="1" s="1"/>
  <c r="AA1679" i="1"/>
  <c r="O1679" i="1"/>
  <c r="G1680" i="1" s="1"/>
  <c r="X1679" i="1"/>
  <c r="Z1679" i="1" s="1"/>
  <c r="J1680" i="1"/>
  <c r="K1680" i="1"/>
  <c r="AF1680" i="1"/>
  <c r="I1680" i="1" l="1"/>
  <c r="H1680" i="1"/>
  <c r="AG1680" i="1"/>
  <c r="AE1680" i="1" s="1"/>
  <c r="AH1680" i="1" s="1"/>
  <c r="M1680" i="1"/>
  <c r="AD1680" i="1" l="1"/>
  <c r="L1680" i="1"/>
  <c r="Q1680" i="1"/>
  <c r="AB1680" i="1"/>
  <c r="AC1680" i="1" s="1"/>
  <c r="P1680" i="1" l="1"/>
  <c r="W1681" i="1" s="1"/>
  <c r="N1680" i="1"/>
  <c r="R1680" i="1" l="1"/>
  <c r="S1681" i="1" s="1"/>
  <c r="T1681" i="1" s="1"/>
  <c r="U1680" i="1"/>
  <c r="V1681" i="1" s="1"/>
  <c r="Y1681" i="1" s="1"/>
  <c r="O1680" i="1"/>
  <c r="G1681" i="1" s="1"/>
  <c r="AA1680" i="1"/>
  <c r="X1680" i="1"/>
  <c r="Z1680" i="1" s="1"/>
  <c r="K1681" i="1"/>
  <c r="J1681" i="1"/>
  <c r="AF1681" i="1"/>
  <c r="H1681" i="1" l="1"/>
  <c r="I1681" i="1"/>
  <c r="M1681" i="1"/>
  <c r="AG1681" i="1"/>
  <c r="AE1681" i="1" s="1"/>
  <c r="AH1681" i="1" s="1"/>
  <c r="AB1681" i="1" l="1"/>
  <c r="AC1681" i="1" s="1"/>
  <c r="AD1681" i="1"/>
  <c r="Q1681" i="1"/>
  <c r="L1681" i="1"/>
  <c r="P1681" i="1" l="1"/>
  <c r="W1682" i="1" s="1"/>
  <c r="N1681" i="1"/>
  <c r="R1681" i="1" l="1"/>
  <c r="S1682" i="1" s="1"/>
  <c r="T1682" i="1" s="1"/>
  <c r="U1681" i="1"/>
  <c r="V1682" i="1" s="1"/>
  <c r="Y1682" i="1" s="1"/>
  <c r="AA1681" i="1"/>
  <c r="O1681" i="1"/>
  <c r="G1682" i="1" s="1"/>
  <c r="X1681" i="1"/>
  <c r="Z1681" i="1" s="1"/>
  <c r="K1682" i="1"/>
  <c r="J1682" i="1"/>
  <c r="AF1682" i="1"/>
  <c r="H1682" i="1" l="1"/>
  <c r="I1682" i="1"/>
  <c r="M1682" i="1"/>
  <c r="AG1682" i="1"/>
  <c r="AE1682" i="1" s="1"/>
  <c r="AH1682" i="1" s="1"/>
  <c r="AB1682" i="1" s="1"/>
  <c r="AC1682" i="1" s="1"/>
  <c r="L1682" i="1" l="1"/>
  <c r="Q1682" i="1"/>
  <c r="AD1682" i="1"/>
  <c r="P1682" i="1" l="1"/>
  <c r="W1683" i="1" s="1"/>
  <c r="N1682" i="1"/>
  <c r="R1682" i="1" l="1"/>
  <c r="S1683" i="1" s="1"/>
  <c r="T1683" i="1" s="1"/>
  <c r="U1682" i="1"/>
  <c r="V1683" i="1" s="1"/>
  <c r="O1682" i="1"/>
  <c r="G1683" i="1" s="1"/>
  <c r="AA1682" i="1"/>
  <c r="K1683" i="1"/>
  <c r="J1683" i="1"/>
  <c r="AF1683" i="1"/>
  <c r="X1682" i="1" l="1"/>
  <c r="Z1682" i="1" s="1"/>
  <c r="Y1683" i="1"/>
  <c r="AG1683" i="1"/>
  <c r="M1683" i="1"/>
  <c r="I1683" i="1"/>
  <c r="H1683" i="1"/>
  <c r="AE1683" i="1" l="1"/>
  <c r="AH1683" i="1" s="1"/>
  <c r="L1683" i="1"/>
  <c r="AD1683" i="1"/>
  <c r="Q1683" i="1"/>
  <c r="AB1683" i="1"/>
  <c r="AC1683" i="1" s="1"/>
  <c r="P1683" i="1" l="1"/>
  <c r="W1684" i="1" s="1"/>
  <c r="N1683" i="1"/>
  <c r="R1683" i="1" l="1"/>
  <c r="S1684" i="1" s="1"/>
  <c r="T1684" i="1" s="1"/>
  <c r="U1683" i="1"/>
  <c r="V1684" i="1" s="1"/>
  <c r="Y1684" i="1" s="1"/>
  <c r="AA1683" i="1"/>
  <c r="O1683" i="1"/>
  <c r="G1684" i="1" s="1"/>
  <c r="X1683" i="1"/>
  <c r="Z1683" i="1" s="1"/>
  <c r="K1684" i="1"/>
  <c r="J1684" i="1"/>
  <c r="AF1684" i="1"/>
  <c r="AG1684" i="1" l="1"/>
  <c r="AE1684" i="1" s="1"/>
  <c r="AH1684" i="1" s="1"/>
  <c r="I1684" i="1"/>
  <c r="H1684" i="1"/>
  <c r="M1684" i="1"/>
  <c r="Q1684" i="1" l="1"/>
  <c r="AD1684" i="1"/>
  <c r="L1684" i="1"/>
  <c r="AB1684" i="1"/>
  <c r="AC1684" i="1" s="1"/>
  <c r="P1684" i="1" l="1"/>
  <c r="W1685" i="1" s="1"/>
  <c r="N1684" i="1"/>
  <c r="R1684" i="1" l="1"/>
  <c r="S1685" i="1" s="1"/>
  <c r="T1685" i="1" s="1"/>
  <c r="U1684" i="1"/>
  <c r="V1685" i="1" s="1"/>
  <c r="Y1685" i="1" s="1"/>
  <c r="AA1684" i="1"/>
  <c r="O1684" i="1"/>
  <c r="X1684" i="1"/>
  <c r="Z1684" i="1" s="1"/>
  <c r="G1685" i="1"/>
  <c r="J1685" i="1"/>
  <c r="K1685" i="1"/>
  <c r="AF1685" i="1"/>
  <c r="M1685" i="1" l="1"/>
  <c r="I1685" i="1"/>
  <c r="H1685" i="1"/>
  <c r="AG1685" i="1"/>
  <c r="AE1685" i="1" s="1"/>
  <c r="AH1685" i="1" s="1"/>
  <c r="AB1685" i="1" s="1"/>
  <c r="AC1685" i="1" s="1"/>
  <c r="L1685" i="1" l="1"/>
  <c r="AD1685" i="1"/>
  <c r="Q1685" i="1"/>
  <c r="P1685" i="1" l="1"/>
  <c r="W1686" i="1" s="1"/>
  <c r="N1685" i="1"/>
  <c r="R1685" i="1" l="1"/>
  <c r="S1686" i="1" s="1"/>
  <c r="T1686" i="1" s="1"/>
  <c r="U1685" i="1"/>
  <c r="V1686" i="1" s="1"/>
  <c r="Y1686" i="1" s="1"/>
  <c r="O1685" i="1"/>
  <c r="G1686" i="1" s="1"/>
  <c r="AA1685" i="1"/>
  <c r="X1685" i="1"/>
  <c r="Z1685" i="1" s="1"/>
  <c r="K1686" i="1"/>
  <c r="J1686" i="1"/>
  <c r="AF1686" i="1"/>
  <c r="M1686" i="1" l="1"/>
  <c r="AG1686" i="1"/>
  <c r="AE1686" i="1" s="1"/>
  <c r="AH1686" i="1" s="1"/>
  <c r="AB1686" i="1" s="1"/>
  <c r="AC1686" i="1" s="1"/>
  <c r="I1686" i="1"/>
  <c r="H1686" i="1"/>
  <c r="L1686" i="1" l="1"/>
  <c r="Q1686" i="1"/>
  <c r="AD1686" i="1"/>
  <c r="P1686" i="1" l="1"/>
  <c r="W1687" i="1" s="1"/>
  <c r="N1686" i="1"/>
  <c r="R1686" i="1" l="1"/>
  <c r="S1687" i="1" s="1"/>
  <c r="U1686" i="1"/>
  <c r="V1687" i="1" s="1"/>
  <c r="O1686" i="1"/>
  <c r="G1687" i="1" s="1"/>
  <c r="AA1686" i="1"/>
  <c r="K1687" i="1"/>
  <c r="J1687" i="1"/>
  <c r="AF1687" i="1"/>
  <c r="X1686" i="1" l="1"/>
  <c r="Z1686" i="1" s="1"/>
  <c r="Y1687" i="1"/>
  <c r="T1687" i="1"/>
  <c r="AG1687" i="1"/>
  <c r="AE1687" i="1" s="1"/>
  <c r="AH1687" i="1" s="1"/>
  <c r="M1687" i="1"/>
  <c r="I1687" i="1"/>
  <c r="H1687" i="1"/>
  <c r="AB1687" i="1" l="1"/>
  <c r="AC1687" i="1" s="1"/>
  <c r="AD1687" i="1"/>
  <c r="Q1687" i="1"/>
  <c r="L1687" i="1"/>
  <c r="P1687" i="1" l="1"/>
  <c r="W1688" i="1" s="1"/>
  <c r="N1687" i="1"/>
  <c r="R1687" i="1" l="1"/>
  <c r="S1688" i="1" s="1"/>
  <c r="T1688" i="1" s="1"/>
  <c r="U1687" i="1"/>
  <c r="V1688" i="1" s="1"/>
  <c r="Y1688" i="1" s="1"/>
  <c r="O1687" i="1"/>
  <c r="G1688" i="1" s="1"/>
  <c r="AA1687" i="1"/>
  <c r="X1687" i="1"/>
  <c r="Z1687" i="1" s="1"/>
  <c r="J1688" i="1"/>
  <c r="K1688" i="1"/>
  <c r="AF1688" i="1"/>
  <c r="AG1688" i="1" l="1"/>
  <c r="AE1688" i="1" s="1"/>
  <c r="AH1688" i="1" s="1"/>
  <c r="M1688" i="1"/>
  <c r="H1688" i="1"/>
  <c r="I1688" i="1"/>
  <c r="AB1688" i="1" l="1"/>
  <c r="AC1688" i="1" s="1"/>
  <c r="AD1688" i="1"/>
  <c r="L1688" i="1"/>
  <c r="Q1688" i="1"/>
  <c r="P1688" i="1" l="1"/>
  <c r="W1689" i="1" s="1"/>
  <c r="N1688" i="1"/>
  <c r="R1688" i="1" l="1"/>
  <c r="S1689" i="1" s="1"/>
  <c r="T1689" i="1" s="1"/>
  <c r="U1688" i="1"/>
  <c r="V1689" i="1" s="1"/>
  <c r="Y1689" i="1" s="1"/>
  <c r="AA1688" i="1"/>
  <c r="O1688" i="1"/>
  <c r="G1689" i="1" s="1"/>
  <c r="X1688" i="1"/>
  <c r="Z1688" i="1" s="1"/>
  <c r="K1689" i="1"/>
  <c r="J1689" i="1"/>
  <c r="AF1689" i="1"/>
  <c r="AG1689" i="1" l="1"/>
  <c r="AE1689" i="1" s="1"/>
  <c r="AH1689" i="1" s="1"/>
  <c r="M1689" i="1"/>
  <c r="H1689" i="1"/>
  <c r="I1689" i="1"/>
  <c r="L1689" i="1" l="1"/>
  <c r="AD1689" i="1"/>
  <c r="Q1689" i="1"/>
  <c r="AB1689" i="1"/>
  <c r="AC1689" i="1" s="1"/>
  <c r="P1689" i="1" l="1"/>
  <c r="W1690" i="1" s="1"/>
  <c r="N1689" i="1"/>
  <c r="R1689" i="1" l="1"/>
  <c r="S1690" i="1" s="1"/>
  <c r="T1690" i="1" s="1"/>
  <c r="U1689" i="1"/>
  <c r="V1690" i="1" s="1"/>
  <c r="Y1690" i="1" s="1"/>
  <c r="AA1689" i="1"/>
  <c r="O1689" i="1"/>
  <c r="X1689" i="1"/>
  <c r="Z1689" i="1" s="1"/>
  <c r="G1690" i="1"/>
  <c r="K1690" i="1"/>
  <c r="J1690" i="1"/>
  <c r="AF1690" i="1"/>
  <c r="M1690" i="1" l="1"/>
  <c r="H1690" i="1"/>
  <c r="I1690" i="1"/>
  <c r="AG1690" i="1"/>
  <c r="AE1690" i="1" s="1"/>
  <c r="AH1690" i="1" s="1"/>
  <c r="AB1690" i="1" s="1"/>
  <c r="AC1690" i="1" s="1"/>
  <c r="AD1690" i="1" l="1"/>
  <c r="L1690" i="1"/>
  <c r="Q1690" i="1"/>
  <c r="P1690" i="1" l="1"/>
  <c r="W1691" i="1" s="1"/>
  <c r="N1690" i="1"/>
  <c r="R1690" i="1" l="1"/>
  <c r="S1691" i="1" s="1"/>
  <c r="T1691" i="1" s="1"/>
  <c r="U1690" i="1"/>
  <c r="V1691" i="1" s="1"/>
  <c r="Y1691" i="1" s="1"/>
  <c r="AA1690" i="1"/>
  <c r="O1690" i="1"/>
  <c r="X1690" i="1"/>
  <c r="Z1690" i="1" s="1"/>
  <c r="G1691" i="1"/>
  <c r="J1691" i="1"/>
  <c r="K1691" i="1"/>
  <c r="AF1691" i="1"/>
  <c r="I1691" i="1" l="1"/>
  <c r="H1691" i="1"/>
  <c r="M1691" i="1"/>
  <c r="AG1691" i="1"/>
  <c r="AE1691" i="1" s="1"/>
  <c r="AH1691" i="1" s="1"/>
  <c r="AB1691" i="1" s="1"/>
  <c r="AC1691" i="1" s="1"/>
  <c r="L1691" i="1" l="1"/>
  <c r="Q1691" i="1"/>
  <c r="AD1691" i="1"/>
  <c r="P1691" i="1" l="1"/>
  <c r="W1692" i="1" s="1"/>
  <c r="N1691" i="1"/>
  <c r="R1691" i="1" l="1"/>
  <c r="S1692" i="1" s="1"/>
  <c r="T1692" i="1" s="1"/>
  <c r="U1691" i="1"/>
  <c r="V1692" i="1" s="1"/>
  <c r="Y1692" i="1" s="1"/>
  <c r="AA1691" i="1"/>
  <c r="O1691" i="1"/>
  <c r="X1691" i="1"/>
  <c r="Z1691" i="1" s="1"/>
  <c r="G1692" i="1"/>
  <c r="J1692" i="1"/>
  <c r="K1692" i="1"/>
  <c r="AF1692" i="1"/>
  <c r="M1692" i="1" l="1"/>
  <c r="H1692" i="1"/>
  <c r="I1692" i="1"/>
  <c r="AG1692" i="1"/>
  <c r="AE1692" i="1" s="1"/>
  <c r="AH1692" i="1" s="1"/>
  <c r="AB1692" i="1" s="1"/>
  <c r="AC1692" i="1" s="1"/>
  <c r="Q1692" i="1" l="1"/>
  <c r="L1692" i="1"/>
  <c r="AD1692" i="1"/>
  <c r="P1692" i="1" l="1"/>
  <c r="W1693" i="1" s="1"/>
  <c r="N1692" i="1"/>
  <c r="R1692" i="1" l="1"/>
  <c r="S1693" i="1" s="1"/>
  <c r="T1693" i="1" s="1"/>
  <c r="U1692" i="1"/>
  <c r="V1693" i="1" s="1"/>
  <c r="Y1693" i="1" s="1"/>
  <c r="O1692" i="1"/>
  <c r="G1693" i="1" s="1"/>
  <c r="AA1692" i="1"/>
  <c r="K1693" i="1"/>
  <c r="J1693" i="1"/>
  <c r="AF1693" i="1"/>
  <c r="X1692" i="1" l="1"/>
  <c r="Z1692" i="1" s="1"/>
  <c r="AG1693" i="1"/>
  <c r="AE1693" i="1" s="1"/>
  <c r="AH1693" i="1" s="1"/>
  <c r="M1693" i="1"/>
  <c r="H1693" i="1"/>
  <c r="I1693" i="1"/>
  <c r="L1693" i="1" l="1"/>
  <c r="AD1693" i="1"/>
  <c r="Q1693" i="1"/>
  <c r="AB1693" i="1"/>
  <c r="AC1693" i="1" s="1"/>
  <c r="P1693" i="1" l="1"/>
  <c r="W1694" i="1" s="1"/>
  <c r="N1693" i="1"/>
  <c r="R1693" i="1" l="1"/>
  <c r="S1694" i="1" s="1"/>
  <c r="T1694" i="1" s="1"/>
  <c r="U1693" i="1"/>
  <c r="V1694" i="1" s="1"/>
  <c r="Y1694" i="1" s="1"/>
  <c r="O1693" i="1"/>
  <c r="AA1693" i="1"/>
  <c r="X1693" i="1"/>
  <c r="Z1693" i="1" s="1"/>
  <c r="G1694" i="1"/>
  <c r="K1694" i="1"/>
  <c r="J1694" i="1"/>
  <c r="AF1694" i="1"/>
  <c r="I1694" i="1" l="1"/>
  <c r="H1694" i="1"/>
  <c r="M1694" i="1"/>
  <c r="AG1694" i="1"/>
  <c r="AE1694" i="1" s="1"/>
  <c r="AH1694" i="1" s="1"/>
  <c r="AB1694" i="1" s="1"/>
  <c r="AC1694" i="1" s="1"/>
  <c r="L1694" i="1" l="1"/>
  <c r="AD1694" i="1"/>
  <c r="Q1694" i="1"/>
  <c r="P1694" i="1" l="1"/>
  <c r="W1695" i="1" s="1"/>
  <c r="N1694" i="1"/>
  <c r="R1694" i="1" l="1"/>
  <c r="S1695" i="1" s="1"/>
  <c r="T1695" i="1" s="1"/>
  <c r="U1694" i="1"/>
  <c r="V1695" i="1" s="1"/>
  <c r="Y1695" i="1" s="1"/>
  <c r="O1694" i="1"/>
  <c r="G1695" i="1" s="1"/>
  <c r="AA1694" i="1"/>
  <c r="X1694" i="1"/>
  <c r="Z1694" i="1" s="1"/>
  <c r="J1695" i="1"/>
  <c r="K1695" i="1"/>
  <c r="AF1695" i="1"/>
  <c r="AG1695" i="1" l="1"/>
  <c r="AE1695" i="1" s="1"/>
  <c r="AH1695" i="1" s="1"/>
  <c r="M1695" i="1"/>
  <c r="H1695" i="1"/>
  <c r="I1695" i="1"/>
  <c r="Q1695" i="1" l="1"/>
  <c r="AD1695" i="1"/>
  <c r="L1695" i="1"/>
  <c r="AB1695" i="1"/>
  <c r="AC1695" i="1" s="1"/>
  <c r="P1695" i="1" l="1"/>
  <c r="W1696" i="1" s="1"/>
  <c r="N1695" i="1"/>
  <c r="R1695" i="1" l="1"/>
  <c r="S1696" i="1" s="1"/>
  <c r="T1696" i="1" s="1"/>
  <c r="U1695" i="1"/>
  <c r="V1696" i="1" s="1"/>
  <c r="Y1696" i="1" s="1"/>
  <c r="AA1695" i="1"/>
  <c r="O1695" i="1"/>
  <c r="G1696" i="1" s="1"/>
  <c r="X1695" i="1"/>
  <c r="Z1695" i="1" s="1"/>
  <c r="K1696" i="1"/>
  <c r="J1696" i="1"/>
  <c r="AF1696" i="1"/>
  <c r="AG1696" i="1" l="1"/>
  <c r="AE1696" i="1" s="1"/>
  <c r="AH1696" i="1" s="1"/>
  <c r="I1696" i="1"/>
  <c r="H1696" i="1"/>
  <c r="M1696" i="1"/>
  <c r="AD1696" i="1" l="1"/>
  <c r="L1696" i="1"/>
  <c r="Q1696" i="1"/>
  <c r="AB1696" i="1"/>
  <c r="AC1696" i="1" s="1"/>
  <c r="P1696" i="1" l="1"/>
  <c r="W1697" i="1" s="1"/>
  <c r="N1696" i="1"/>
  <c r="R1696" i="1" l="1"/>
  <c r="S1697" i="1" s="1"/>
  <c r="T1697" i="1" s="1"/>
  <c r="U1696" i="1"/>
  <c r="V1697" i="1" s="1"/>
  <c r="Y1697" i="1" s="1"/>
  <c r="O1696" i="1"/>
  <c r="G1697" i="1" s="1"/>
  <c r="AA1696" i="1"/>
  <c r="X1696" i="1"/>
  <c r="Z1696" i="1" s="1"/>
  <c r="J1697" i="1"/>
  <c r="K1697" i="1"/>
  <c r="AF1697" i="1"/>
  <c r="AG1697" i="1" l="1"/>
  <c r="AE1697" i="1" s="1"/>
  <c r="AH1697" i="1" s="1"/>
  <c r="M1697" i="1"/>
  <c r="H1697" i="1"/>
  <c r="I1697" i="1"/>
  <c r="L1697" i="1" l="1"/>
  <c r="Q1697" i="1"/>
  <c r="AD1697" i="1"/>
  <c r="AB1697" i="1"/>
  <c r="AC1697" i="1" s="1"/>
  <c r="P1697" i="1" l="1"/>
  <c r="W1698" i="1" s="1"/>
  <c r="N1697" i="1"/>
  <c r="R1697" i="1" l="1"/>
  <c r="S1698" i="1" s="1"/>
  <c r="T1698" i="1" s="1"/>
  <c r="U1697" i="1"/>
  <c r="V1698" i="1" s="1"/>
  <c r="Y1698" i="1" s="1"/>
  <c r="O1697" i="1"/>
  <c r="G1698" i="1" s="1"/>
  <c r="AA1697" i="1"/>
  <c r="X1697" i="1"/>
  <c r="Z1697" i="1" s="1"/>
  <c r="J1698" i="1"/>
  <c r="K1698" i="1"/>
  <c r="AF1698" i="1"/>
  <c r="AG1698" i="1" l="1"/>
  <c r="AE1698" i="1" s="1"/>
  <c r="AH1698" i="1" s="1"/>
  <c r="M1698" i="1"/>
  <c r="I1698" i="1"/>
  <c r="H1698" i="1"/>
  <c r="AB1698" i="1" l="1"/>
  <c r="AC1698" i="1" s="1"/>
  <c r="AD1698" i="1"/>
  <c r="L1698" i="1"/>
  <c r="Q1698" i="1"/>
  <c r="P1698" i="1" l="1"/>
  <c r="W1699" i="1" s="1"/>
  <c r="N1698" i="1"/>
  <c r="R1698" i="1" l="1"/>
  <c r="S1699" i="1" s="1"/>
  <c r="T1699" i="1" s="1"/>
  <c r="U1698" i="1"/>
  <c r="V1699" i="1" s="1"/>
  <c r="Y1699" i="1" s="1"/>
  <c r="O1698" i="1"/>
  <c r="G1699" i="1" s="1"/>
  <c r="AA1698" i="1"/>
  <c r="X1698" i="1"/>
  <c r="Z1698" i="1" s="1"/>
  <c r="J1699" i="1"/>
  <c r="K1699" i="1"/>
  <c r="AF1699" i="1"/>
  <c r="AG1699" i="1" l="1"/>
  <c r="AE1699" i="1" s="1"/>
  <c r="AH1699" i="1" s="1"/>
  <c r="M1699" i="1"/>
  <c r="I1699" i="1"/>
  <c r="H1699" i="1"/>
  <c r="Q1699" i="1" l="1"/>
  <c r="L1699" i="1"/>
  <c r="AD1699" i="1"/>
  <c r="AB1699" i="1"/>
  <c r="AC1699" i="1" s="1"/>
  <c r="P1699" i="1" l="1"/>
  <c r="W1700" i="1" s="1"/>
  <c r="N1699" i="1"/>
  <c r="R1699" i="1" l="1"/>
  <c r="S1700" i="1" s="1"/>
  <c r="T1700" i="1" s="1"/>
  <c r="U1699" i="1"/>
  <c r="V1700" i="1" s="1"/>
  <c r="Y1700" i="1" s="1"/>
  <c r="O1699" i="1"/>
  <c r="G1700" i="1" s="1"/>
  <c r="AA1699" i="1"/>
  <c r="X1699" i="1"/>
  <c r="Z1699" i="1" s="1"/>
  <c r="K1700" i="1"/>
  <c r="J1700" i="1"/>
  <c r="AF1700" i="1"/>
  <c r="AG1700" i="1" l="1"/>
  <c r="AE1700" i="1" s="1"/>
  <c r="AH1700" i="1" s="1"/>
  <c r="M1700" i="1"/>
  <c r="H1700" i="1"/>
  <c r="I1700" i="1"/>
  <c r="Q1700" i="1" l="1"/>
  <c r="L1700" i="1"/>
  <c r="AD1700" i="1"/>
  <c r="AB1700" i="1"/>
  <c r="AC1700" i="1" s="1"/>
  <c r="P1700" i="1" l="1"/>
  <c r="W1701" i="1" s="1"/>
  <c r="N1700" i="1"/>
  <c r="R1700" i="1" l="1"/>
  <c r="S1701" i="1" s="1"/>
  <c r="T1701" i="1" s="1"/>
  <c r="U1700" i="1"/>
  <c r="V1701" i="1" s="1"/>
  <c r="Y1701" i="1" s="1"/>
  <c r="O1700" i="1"/>
  <c r="G1701" i="1" s="1"/>
  <c r="AA1700" i="1"/>
  <c r="X1700" i="1"/>
  <c r="Z1700" i="1" s="1"/>
  <c r="K1701" i="1"/>
  <c r="J1701" i="1"/>
  <c r="AF1701" i="1"/>
  <c r="AG1701" i="1" l="1"/>
  <c r="AE1701" i="1" s="1"/>
  <c r="AH1701" i="1" s="1"/>
  <c r="M1701" i="1"/>
  <c r="H1701" i="1"/>
  <c r="I1701" i="1"/>
  <c r="AD1701" i="1" l="1"/>
  <c r="Q1701" i="1"/>
  <c r="L1701" i="1"/>
  <c r="AB1701" i="1"/>
  <c r="AC1701" i="1" s="1"/>
  <c r="P1701" i="1" l="1"/>
  <c r="W1702" i="1" s="1"/>
  <c r="N1701" i="1"/>
  <c r="R1701" i="1" l="1"/>
  <c r="S1702" i="1" s="1"/>
  <c r="T1702" i="1" s="1"/>
  <c r="U1701" i="1"/>
  <c r="V1702" i="1" s="1"/>
  <c r="Y1702" i="1" s="1"/>
  <c r="O1701" i="1"/>
  <c r="G1702" i="1" s="1"/>
  <c r="AA1701" i="1"/>
  <c r="X1701" i="1"/>
  <c r="Z1701" i="1" s="1"/>
  <c r="J1702" i="1"/>
  <c r="K1702" i="1"/>
  <c r="AF1702" i="1"/>
  <c r="AG1702" i="1" l="1"/>
  <c r="AE1702" i="1" s="1"/>
  <c r="AH1702" i="1" s="1"/>
  <c r="M1702" i="1"/>
  <c r="H1702" i="1"/>
  <c r="I1702" i="1"/>
  <c r="AD1702" i="1" l="1"/>
  <c r="L1702" i="1"/>
  <c r="Q1702" i="1"/>
  <c r="AB1702" i="1"/>
  <c r="AC1702" i="1" s="1"/>
  <c r="P1702" i="1" l="1"/>
  <c r="W1703" i="1" s="1"/>
  <c r="N1702" i="1"/>
  <c r="R1702" i="1" l="1"/>
  <c r="S1703" i="1" s="1"/>
  <c r="T1703" i="1" s="1"/>
  <c r="U1702" i="1"/>
  <c r="V1703" i="1" s="1"/>
  <c r="Y1703" i="1" s="1"/>
  <c r="AA1702" i="1"/>
  <c r="O1702" i="1"/>
  <c r="X1702" i="1"/>
  <c r="Z1702" i="1" s="1"/>
  <c r="G1703" i="1"/>
  <c r="J1703" i="1"/>
  <c r="K1703" i="1"/>
  <c r="AF1703" i="1"/>
  <c r="H1703" i="1" l="1"/>
  <c r="I1703" i="1"/>
  <c r="M1703" i="1"/>
  <c r="AG1703" i="1"/>
  <c r="AE1703" i="1" s="1"/>
  <c r="AH1703" i="1" s="1"/>
  <c r="AB1703" i="1" s="1"/>
  <c r="AC1703" i="1" s="1"/>
  <c r="Q1703" i="1" l="1"/>
  <c r="L1703" i="1"/>
  <c r="AD1703" i="1"/>
  <c r="P1703" i="1" l="1"/>
  <c r="W1704" i="1" s="1"/>
  <c r="N1703" i="1"/>
  <c r="R1703" i="1" l="1"/>
  <c r="S1704" i="1" s="1"/>
  <c r="T1704" i="1" s="1"/>
  <c r="U1703" i="1"/>
  <c r="V1704" i="1" s="1"/>
  <c r="Y1704" i="1" s="1"/>
  <c r="AA1703" i="1"/>
  <c r="O1703" i="1"/>
  <c r="G1704" i="1"/>
  <c r="K1704" i="1"/>
  <c r="J1704" i="1"/>
  <c r="AF1704" i="1"/>
  <c r="X1703" i="1" l="1"/>
  <c r="Z1703" i="1" s="1"/>
  <c r="M1704" i="1"/>
  <c r="I1704" i="1"/>
  <c r="H1704" i="1"/>
  <c r="AG1704" i="1"/>
  <c r="AE1704" i="1" s="1"/>
  <c r="AH1704" i="1" s="1"/>
  <c r="AB1704" i="1" s="1"/>
  <c r="AC1704" i="1" s="1"/>
  <c r="L1704" i="1" l="1"/>
  <c r="AD1704" i="1"/>
  <c r="Q1704" i="1"/>
  <c r="P1704" i="1" l="1"/>
  <c r="W1705" i="1" s="1"/>
  <c r="N1704" i="1"/>
  <c r="R1704" i="1" l="1"/>
  <c r="S1705" i="1" s="1"/>
  <c r="T1705" i="1" s="1"/>
  <c r="U1704" i="1"/>
  <c r="V1705" i="1" s="1"/>
  <c r="Y1705" i="1" s="1"/>
  <c r="AA1704" i="1"/>
  <c r="O1704" i="1"/>
  <c r="G1705" i="1" s="1"/>
  <c r="X1704" i="1"/>
  <c r="Z1704" i="1" s="1"/>
  <c r="K1705" i="1"/>
  <c r="J1705" i="1"/>
  <c r="AF1705" i="1"/>
  <c r="AG1705" i="1" l="1"/>
  <c r="AE1705" i="1" s="1"/>
  <c r="AH1705" i="1" s="1"/>
  <c r="I1705" i="1"/>
  <c r="H1705" i="1"/>
  <c r="M1705" i="1"/>
  <c r="L1705" i="1" l="1"/>
  <c r="AD1705" i="1"/>
  <c r="Q1705" i="1"/>
  <c r="AB1705" i="1"/>
  <c r="AC1705" i="1" s="1"/>
  <c r="P1705" i="1" l="1"/>
  <c r="W1706" i="1" s="1"/>
  <c r="N1705" i="1"/>
  <c r="R1705" i="1" l="1"/>
  <c r="S1706" i="1" s="1"/>
  <c r="T1706" i="1" s="1"/>
  <c r="U1705" i="1"/>
  <c r="V1706" i="1" s="1"/>
  <c r="Y1706" i="1" s="1"/>
  <c r="AA1705" i="1"/>
  <c r="O1705" i="1"/>
  <c r="G1706" i="1" s="1"/>
  <c r="X1705" i="1"/>
  <c r="Z1705" i="1" s="1"/>
  <c r="J1706" i="1"/>
  <c r="K1706" i="1"/>
  <c r="AF1706" i="1"/>
  <c r="AG1706" i="1" l="1"/>
  <c r="AE1706" i="1" s="1"/>
  <c r="AH1706" i="1" s="1"/>
  <c r="M1706" i="1"/>
  <c r="H1706" i="1"/>
  <c r="I1706" i="1"/>
  <c r="L1706" i="1" l="1"/>
  <c r="AD1706" i="1"/>
  <c r="Q1706" i="1"/>
  <c r="AB1706" i="1"/>
  <c r="AC1706" i="1" s="1"/>
  <c r="P1706" i="1" l="1"/>
  <c r="W1707" i="1" s="1"/>
  <c r="N1706" i="1"/>
  <c r="R1706" i="1" l="1"/>
  <c r="S1707" i="1" s="1"/>
  <c r="U1706" i="1"/>
  <c r="V1707" i="1" s="1"/>
  <c r="O1706" i="1"/>
  <c r="G1707" i="1" s="1"/>
  <c r="AA1706" i="1"/>
  <c r="J1707" i="1"/>
  <c r="K1707" i="1"/>
  <c r="AF1707" i="1"/>
  <c r="X1706" i="1" l="1"/>
  <c r="Z1706" i="1" s="1"/>
  <c r="Y1707" i="1"/>
  <c r="T1707" i="1"/>
  <c r="AG1707" i="1"/>
  <c r="AE1707" i="1" s="1"/>
  <c r="AH1707" i="1" s="1"/>
  <c r="M1707" i="1"/>
  <c r="I1707" i="1"/>
  <c r="H1707" i="1"/>
  <c r="Q1707" i="1" l="1"/>
  <c r="L1707" i="1"/>
  <c r="AD1707" i="1"/>
  <c r="AB1707" i="1"/>
  <c r="AC1707" i="1" s="1"/>
  <c r="P1707" i="1" l="1"/>
  <c r="W1708" i="1" s="1"/>
  <c r="N1707" i="1"/>
  <c r="R1707" i="1" l="1"/>
  <c r="S1708" i="1" s="1"/>
  <c r="T1708" i="1" s="1"/>
  <c r="U1707" i="1"/>
  <c r="V1708" i="1" s="1"/>
  <c r="Y1708" i="1" s="1"/>
  <c r="O1707" i="1"/>
  <c r="AA1707" i="1"/>
  <c r="X1707" i="1"/>
  <c r="Z1707" i="1" s="1"/>
  <c r="G1708" i="1"/>
  <c r="K1708" i="1"/>
  <c r="J1708" i="1"/>
  <c r="AF1708" i="1"/>
  <c r="M1708" i="1" l="1"/>
  <c r="H1708" i="1"/>
  <c r="I1708" i="1"/>
  <c r="AG1708" i="1"/>
  <c r="AE1708" i="1" s="1"/>
  <c r="AH1708" i="1" s="1"/>
  <c r="AB1708" i="1" s="1"/>
  <c r="AC1708" i="1" s="1"/>
  <c r="L1708" i="1" l="1"/>
  <c r="Q1708" i="1"/>
  <c r="AD1708" i="1"/>
  <c r="P1708" i="1" l="1"/>
  <c r="W1709" i="1" s="1"/>
  <c r="N1708" i="1"/>
  <c r="R1708" i="1" l="1"/>
  <c r="S1709" i="1" s="1"/>
  <c r="T1709" i="1" s="1"/>
  <c r="U1708" i="1"/>
  <c r="V1709" i="1" s="1"/>
  <c r="Y1709" i="1" s="1"/>
  <c r="O1708" i="1"/>
  <c r="AA1708" i="1"/>
  <c r="X1708" i="1"/>
  <c r="Z1708" i="1" s="1"/>
  <c r="G1709" i="1"/>
  <c r="J1709" i="1"/>
  <c r="K1709" i="1"/>
  <c r="AF1709" i="1"/>
  <c r="M1709" i="1" l="1"/>
  <c r="I1709" i="1"/>
  <c r="H1709" i="1"/>
  <c r="AG1709" i="1"/>
  <c r="AE1709" i="1" s="1"/>
  <c r="AH1709" i="1" s="1"/>
  <c r="AB1709" i="1" s="1"/>
  <c r="AC1709" i="1" s="1"/>
  <c r="L1709" i="1" l="1"/>
  <c r="Q1709" i="1"/>
  <c r="AD1709" i="1"/>
  <c r="P1709" i="1" l="1"/>
  <c r="W1710" i="1" s="1"/>
  <c r="N1709" i="1"/>
  <c r="R1709" i="1" l="1"/>
  <c r="S1710" i="1" s="1"/>
  <c r="T1710" i="1" s="1"/>
  <c r="U1709" i="1"/>
  <c r="V1710" i="1" s="1"/>
  <c r="Y1710" i="1" s="1"/>
  <c r="AA1709" i="1"/>
  <c r="O1709" i="1"/>
  <c r="X1709" i="1"/>
  <c r="Z1709" i="1" s="1"/>
  <c r="G1710" i="1"/>
  <c r="J1710" i="1"/>
  <c r="K1710" i="1"/>
  <c r="AF1710" i="1"/>
  <c r="M1710" i="1" l="1"/>
  <c r="I1710" i="1"/>
  <c r="H1710" i="1"/>
  <c r="AG1710" i="1"/>
  <c r="AE1710" i="1" s="1"/>
  <c r="AH1710" i="1" s="1"/>
  <c r="AB1710" i="1" s="1"/>
  <c r="AC1710" i="1" s="1"/>
  <c r="AD1710" i="1" l="1"/>
  <c r="Q1710" i="1"/>
  <c r="L1710" i="1"/>
  <c r="P1710" i="1" l="1"/>
  <c r="W1711" i="1" s="1"/>
  <c r="N1710" i="1"/>
  <c r="R1710" i="1" l="1"/>
  <c r="S1711" i="1" s="1"/>
  <c r="T1711" i="1" s="1"/>
  <c r="U1710" i="1"/>
  <c r="V1711" i="1" s="1"/>
  <c r="Y1711" i="1" s="1"/>
  <c r="AA1710" i="1"/>
  <c r="O1710" i="1"/>
  <c r="G1711" i="1" s="1"/>
  <c r="X1710" i="1"/>
  <c r="Z1710" i="1" s="1"/>
  <c r="J1711" i="1"/>
  <c r="K1711" i="1"/>
  <c r="AF1711" i="1"/>
  <c r="AG1711" i="1" l="1"/>
  <c r="AE1711" i="1" s="1"/>
  <c r="AH1711" i="1" s="1"/>
  <c r="M1711" i="1"/>
  <c r="I1711" i="1"/>
  <c r="H1711" i="1"/>
  <c r="L1711" i="1" l="1"/>
  <c r="AD1711" i="1"/>
  <c r="Q1711" i="1"/>
  <c r="AB1711" i="1"/>
  <c r="AC1711" i="1" s="1"/>
  <c r="P1711" i="1" l="1"/>
  <c r="W1712" i="1" s="1"/>
  <c r="N1711" i="1"/>
  <c r="R1711" i="1" l="1"/>
  <c r="S1712" i="1" s="1"/>
  <c r="T1712" i="1" s="1"/>
  <c r="U1711" i="1"/>
  <c r="V1712" i="1" s="1"/>
  <c r="Y1712" i="1" s="1"/>
  <c r="AA1711" i="1"/>
  <c r="O1711" i="1"/>
  <c r="G1712" i="1" s="1"/>
  <c r="J1712" i="1"/>
  <c r="K1712" i="1"/>
  <c r="AF1712" i="1"/>
  <c r="X1711" i="1" l="1"/>
  <c r="Z1711" i="1" s="1"/>
  <c r="AG1712" i="1"/>
  <c r="AE1712" i="1" s="1"/>
  <c r="AH1712" i="1" s="1"/>
  <c r="I1712" i="1"/>
  <c r="H1712" i="1"/>
  <c r="M1712" i="1"/>
  <c r="Q1712" i="1" l="1"/>
  <c r="AD1712" i="1"/>
  <c r="L1712" i="1"/>
  <c r="AB1712" i="1"/>
  <c r="AC1712" i="1" s="1"/>
  <c r="P1712" i="1" l="1"/>
  <c r="W1713" i="1" s="1"/>
  <c r="N1712" i="1"/>
  <c r="R1712" i="1" l="1"/>
  <c r="S1713" i="1" s="1"/>
  <c r="T1713" i="1" s="1"/>
  <c r="U1712" i="1"/>
  <c r="V1713" i="1" s="1"/>
  <c r="Y1713" i="1" s="1"/>
  <c r="O1712" i="1"/>
  <c r="G1713" i="1" s="1"/>
  <c r="AA1712" i="1"/>
  <c r="X1712" i="1"/>
  <c r="Z1712" i="1" s="1"/>
  <c r="K1713" i="1"/>
  <c r="J1713" i="1"/>
  <c r="AF1713" i="1"/>
  <c r="AG1713" i="1" l="1"/>
  <c r="AE1713" i="1" s="1"/>
  <c r="AH1713" i="1" s="1"/>
  <c r="M1713" i="1"/>
  <c r="I1713" i="1"/>
  <c r="H1713" i="1"/>
  <c r="L1713" i="1" l="1"/>
  <c r="AD1713" i="1"/>
  <c r="Q1713" i="1"/>
  <c r="AB1713" i="1"/>
  <c r="AC1713" i="1" s="1"/>
  <c r="P1713" i="1" l="1"/>
  <c r="W1714" i="1" s="1"/>
  <c r="N1713" i="1"/>
  <c r="R1713" i="1" l="1"/>
  <c r="S1714" i="1" s="1"/>
  <c r="T1714" i="1" s="1"/>
  <c r="U1713" i="1"/>
  <c r="V1714" i="1" s="1"/>
  <c r="Y1714" i="1" s="1"/>
  <c r="AA1713" i="1"/>
  <c r="O1713" i="1"/>
  <c r="G1714" i="1" s="1"/>
  <c r="X1713" i="1"/>
  <c r="Z1713" i="1" s="1"/>
  <c r="K1714" i="1"/>
  <c r="J1714" i="1"/>
  <c r="AF1714" i="1"/>
  <c r="AG1714" i="1" l="1"/>
  <c r="AE1714" i="1" s="1"/>
  <c r="AH1714" i="1" s="1"/>
  <c r="M1714" i="1"/>
  <c r="I1714" i="1"/>
  <c r="H1714" i="1"/>
  <c r="AD1714" i="1" l="1"/>
  <c r="Q1714" i="1"/>
  <c r="L1714" i="1"/>
  <c r="AB1714" i="1"/>
  <c r="AC1714" i="1" s="1"/>
  <c r="P1714" i="1" l="1"/>
  <c r="W1715" i="1" s="1"/>
  <c r="N1714" i="1"/>
  <c r="R1714" i="1" l="1"/>
  <c r="S1715" i="1" s="1"/>
  <c r="T1715" i="1" s="1"/>
  <c r="U1714" i="1"/>
  <c r="V1715" i="1" s="1"/>
  <c r="Y1715" i="1" s="1"/>
  <c r="O1714" i="1"/>
  <c r="AA1714" i="1"/>
  <c r="X1714" i="1"/>
  <c r="Z1714" i="1" s="1"/>
  <c r="G1715" i="1"/>
  <c r="K1715" i="1"/>
  <c r="J1715" i="1"/>
  <c r="AF1715" i="1"/>
  <c r="I1715" i="1" l="1"/>
  <c r="H1715" i="1"/>
  <c r="M1715" i="1"/>
  <c r="AG1715" i="1"/>
  <c r="AE1715" i="1" s="1"/>
  <c r="AH1715" i="1" s="1"/>
  <c r="AB1715" i="1" s="1"/>
  <c r="AC1715" i="1" s="1"/>
  <c r="AD1715" i="1" l="1"/>
  <c r="Q1715" i="1"/>
  <c r="L1715" i="1"/>
  <c r="P1715" i="1" l="1"/>
  <c r="W1716" i="1" s="1"/>
  <c r="N1715" i="1"/>
  <c r="R1715" i="1" l="1"/>
  <c r="S1716" i="1" s="1"/>
  <c r="T1716" i="1" s="1"/>
  <c r="U1715" i="1"/>
  <c r="V1716" i="1" s="1"/>
  <c r="AA1715" i="1"/>
  <c r="O1715" i="1"/>
  <c r="G1716" i="1" s="1"/>
  <c r="X1715" i="1"/>
  <c r="Z1715" i="1" s="1"/>
  <c r="K1716" i="1"/>
  <c r="J1716" i="1"/>
  <c r="AF1716" i="1"/>
  <c r="Y1716" i="1" l="1"/>
  <c r="AG1716" i="1"/>
  <c r="AE1716" i="1" s="1"/>
  <c r="AH1716" i="1" s="1"/>
  <c r="M1716" i="1"/>
  <c r="H1716" i="1"/>
  <c r="I1716" i="1"/>
  <c r="AD1716" i="1" l="1"/>
  <c r="L1716" i="1"/>
  <c r="Q1716" i="1"/>
  <c r="AB1716" i="1"/>
  <c r="AC1716" i="1" s="1"/>
  <c r="P1716" i="1" l="1"/>
  <c r="W1717" i="1" s="1"/>
  <c r="N1716" i="1"/>
  <c r="R1716" i="1" l="1"/>
  <c r="S1717" i="1" s="1"/>
  <c r="T1717" i="1" s="1"/>
  <c r="U1716" i="1"/>
  <c r="V1717" i="1" s="1"/>
  <c r="AA1716" i="1"/>
  <c r="O1716" i="1"/>
  <c r="G1717" i="1" s="1"/>
  <c r="X1716" i="1"/>
  <c r="Z1716" i="1" s="1"/>
  <c r="K1717" i="1"/>
  <c r="J1717" i="1"/>
  <c r="AF1717" i="1"/>
  <c r="Y1717" i="1" l="1"/>
  <c r="M1717" i="1"/>
  <c r="I1717" i="1"/>
  <c r="H1717" i="1"/>
  <c r="AG1717" i="1"/>
  <c r="AE1717" i="1" s="1"/>
  <c r="AH1717" i="1" s="1"/>
  <c r="AB1717" i="1" s="1"/>
  <c r="AC1717" i="1" s="1"/>
  <c r="AD1717" i="1" l="1"/>
  <c r="Q1717" i="1"/>
  <c r="L1717" i="1"/>
  <c r="P1717" i="1" l="1"/>
  <c r="W1718" i="1" s="1"/>
  <c r="N1717" i="1"/>
  <c r="R1717" i="1" l="1"/>
  <c r="S1718" i="1" s="1"/>
  <c r="T1718" i="1" s="1"/>
  <c r="U1717" i="1"/>
  <c r="V1718" i="1" s="1"/>
  <c r="Y1718" i="1" s="1"/>
  <c r="AA1717" i="1"/>
  <c r="O1717" i="1"/>
  <c r="X1717" i="1"/>
  <c r="Z1717" i="1" s="1"/>
  <c r="G1718" i="1"/>
  <c r="K1718" i="1"/>
  <c r="J1718" i="1"/>
  <c r="AF1718" i="1"/>
  <c r="M1718" i="1" l="1"/>
  <c r="H1718" i="1"/>
  <c r="I1718" i="1"/>
  <c r="AG1718" i="1"/>
  <c r="AE1718" i="1" s="1"/>
  <c r="AH1718" i="1" s="1"/>
  <c r="AB1718" i="1" s="1"/>
  <c r="AC1718" i="1" s="1"/>
  <c r="Q1718" i="1" l="1"/>
  <c r="L1718" i="1"/>
  <c r="AD1718" i="1"/>
  <c r="P1718" i="1" l="1"/>
  <c r="W1719" i="1" s="1"/>
  <c r="N1718" i="1"/>
  <c r="R1718" i="1" l="1"/>
  <c r="S1719" i="1" s="1"/>
  <c r="U1718" i="1"/>
  <c r="V1719" i="1" s="1"/>
  <c r="O1718" i="1"/>
  <c r="G1719" i="1" s="1"/>
  <c r="AA1718" i="1"/>
  <c r="X1718" i="1"/>
  <c r="Z1718" i="1" s="1"/>
  <c r="J1719" i="1"/>
  <c r="K1719" i="1"/>
  <c r="AF1719" i="1"/>
  <c r="Y1719" i="1" l="1"/>
  <c r="T1719" i="1"/>
  <c r="AG1719" i="1"/>
  <c r="AE1719" i="1" s="1"/>
  <c r="AH1719" i="1" s="1"/>
  <c r="M1719" i="1"/>
  <c r="H1719" i="1"/>
  <c r="I1719" i="1"/>
  <c r="L1719" i="1" l="1"/>
  <c r="AD1719" i="1"/>
  <c r="Q1719" i="1"/>
  <c r="AB1719" i="1"/>
  <c r="AC1719" i="1" s="1"/>
  <c r="P1719" i="1" l="1"/>
  <c r="W1720" i="1" s="1"/>
  <c r="N1719" i="1"/>
  <c r="R1719" i="1" l="1"/>
  <c r="S1720" i="1" s="1"/>
  <c r="T1720" i="1" s="1"/>
  <c r="U1719" i="1"/>
  <c r="V1720" i="1" s="1"/>
  <c r="Y1720" i="1" s="1"/>
  <c r="AA1719" i="1"/>
  <c r="O1719" i="1"/>
  <c r="G1720" i="1" s="1"/>
  <c r="X1719" i="1"/>
  <c r="Z1719" i="1" s="1"/>
  <c r="J1720" i="1"/>
  <c r="K1720" i="1"/>
  <c r="AF1720" i="1"/>
  <c r="AG1720" i="1" l="1"/>
  <c r="AE1720" i="1" s="1"/>
  <c r="AH1720" i="1" s="1"/>
  <c r="H1720" i="1"/>
  <c r="I1720" i="1"/>
  <c r="M1720" i="1"/>
  <c r="L1720" i="1" l="1"/>
  <c r="Q1720" i="1"/>
  <c r="AD1720" i="1"/>
  <c r="AB1720" i="1"/>
  <c r="AC1720" i="1" s="1"/>
  <c r="P1720" i="1" l="1"/>
  <c r="W1721" i="1" s="1"/>
  <c r="N1720" i="1"/>
  <c r="R1720" i="1" l="1"/>
  <c r="S1721" i="1" s="1"/>
  <c r="T1721" i="1" s="1"/>
  <c r="U1720" i="1"/>
  <c r="V1721" i="1" s="1"/>
  <c r="Y1721" i="1" s="1"/>
  <c r="O1720" i="1"/>
  <c r="AA1720" i="1"/>
  <c r="X1720" i="1"/>
  <c r="Z1720" i="1" s="1"/>
  <c r="G1721" i="1"/>
  <c r="J1721" i="1"/>
  <c r="K1721" i="1"/>
  <c r="AF1721" i="1"/>
  <c r="M1721" i="1" l="1"/>
  <c r="I1721" i="1"/>
  <c r="H1721" i="1"/>
  <c r="AG1721" i="1"/>
  <c r="AE1721" i="1" s="1"/>
  <c r="AH1721" i="1" s="1"/>
  <c r="AB1721" i="1" s="1"/>
  <c r="AC1721" i="1" s="1"/>
  <c r="Q1721" i="1" l="1"/>
  <c r="L1721" i="1"/>
  <c r="AD1721" i="1"/>
  <c r="P1721" i="1" l="1"/>
  <c r="W1722" i="1" s="1"/>
  <c r="N1721" i="1"/>
  <c r="R1721" i="1" l="1"/>
  <c r="S1722" i="1" s="1"/>
  <c r="U1721" i="1"/>
  <c r="V1722" i="1" s="1"/>
  <c r="AA1721" i="1"/>
  <c r="O1721" i="1"/>
  <c r="G1722" i="1" s="1"/>
  <c r="X1721" i="1"/>
  <c r="Z1721" i="1" s="1"/>
  <c r="K1722" i="1"/>
  <c r="J1722" i="1"/>
  <c r="AF1722" i="1"/>
  <c r="T1722" i="1" l="1"/>
  <c r="Y1722" i="1"/>
  <c r="M1722" i="1"/>
  <c r="H1722" i="1"/>
  <c r="I1722" i="1"/>
  <c r="AG1722" i="1"/>
  <c r="AE1722" i="1" s="1"/>
  <c r="AH1722" i="1" s="1"/>
  <c r="AB1722" i="1" s="1"/>
  <c r="AC1722" i="1" s="1"/>
  <c r="Q1722" i="1" l="1"/>
  <c r="L1722" i="1"/>
  <c r="AD1722" i="1"/>
  <c r="P1722" i="1" l="1"/>
  <c r="W1723" i="1" s="1"/>
  <c r="N1722" i="1"/>
  <c r="R1722" i="1" l="1"/>
  <c r="S1723" i="1" s="1"/>
  <c r="T1723" i="1" s="1"/>
  <c r="U1722" i="1"/>
  <c r="V1723" i="1" s="1"/>
  <c r="Y1723" i="1" s="1"/>
  <c r="AA1722" i="1"/>
  <c r="O1722" i="1"/>
  <c r="G1723" i="1" s="1"/>
  <c r="X1722" i="1"/>
  <c r="Z1722" i="1" s="1"/>
  <c r="J1723" i="1"/>
  <c r="K1723" i="1"/>
  <c r="AF1723" i="1"/>
  <c r="I1723" i="1" l="1"/>
  <c r="H1723" i="1"/>
  <c r="AG1723" i="1"/>
  <c r="AE1723" i="1" s="1"/>
  <c r="AH1723" i="1" s="1"/>
  <c r="M1723" i="1"/>
  <c r="AB1723" i="1" l="1"/>
  <c r="AC1723" i="1" s="1"/>
  <c r="AD1723" i="1"/>
  <c r="L1723" i="1"/>
  <c r="Q1723" i="1"/>
  <c r="P1723" i="1" l="1"/>
  <c r="W1724" i="1" s="1"/>
  <c r="N1723" i="1"/>
  <c r="R1723" i="1" l="1"/>
  <c r="S1724" i="1" s="1"/>
  <c r="T1724" i="1" s="1"/>
  <c r="U1723" i="1"/>
  <c r="V1724" i="1" s="1"/>
  <c r="Y1724" i="1" s="1"/>
  <c r="AA1723" i="1"/>
  <c r="O1723" i="1"/>
  <c r="G1724" i="1" s="1"/>
  <c r="X1723" i="1"/>
  <c r="Z1723" i="1" s="1"/>
  <c r="K1724" i="1"/>
  <c r="J1724" i="1"/>
  <c r="AF1724" i="1"/>
  <c r="AG1724" i="1" l="1"/>
  <c r="AE1724" i="1" s="1"/>
  <c r="AH1724" i="1" s="1"/>
  <c r="M1724" i="1"/>
  <c r="H1724" i="1"/>
  <c r="I1724" i="1"/>
  <c r="AD1724" i="1" l="1"/>
  <c r="Q1724" i="1"/>
  <c r="L1724" i="1"/>
  <c r="AB1724" i="1"/>
  <c r="AC1724" i="1" s="1"/>
  <c r="P1724" i="1" l="1"/>
  <c r="W1725" i="1" s="1"/>
  <c r="N1724" i="1"/>
  <c r="R1724" i="1" l="1"/>
  <c r="S1725" i="1" s="1"/>
  <c r="T1725" i="1" s="1"/>
  <c r="U1724" i="1"/>
  <c r="V1725" i="1" s="1"/>
  <c r="Y1725" i="1" s="1"/>
  <c r="AA1724" i="1"/>
  <c r="O1724" i="1"/>
  <c r="X1724" i="1"/>
  <c r="Z1724" i="1" s="1"/>
  <c r="G1725" i="1"/>
  <c r="K1725" i="1"/>
  <c r="J1725" i="1"/>
  <c r="AF1725" i="1"/>
  <c r="M1725" i="1" l="1"/>
  <c r="H1725" i="1"/>
  <c r="I1725" i="1"/>
  <c r="AG1725" i="1"/>
  <c r="AE1725" i="1" s="1"/>
  <c r="AH1725" i="1" s="1"/>
  <c r="AB1725" i="1" s="1"/>
  <c r="AC1725" i="1" s="1"/>
  <c r="Q1725" i="1" l="1"/>
  <c r="AD1725" i="1"/>
  <c r="L1725" i="1"/>
  <c r="P1725" i="1" l="1"/>
  <c r="W1726" i="1" s="1"/>
  <c r="N1725" i="1"/>
  <c r="R1725" i="1" l="1"/>
  <c r="S1726" i="1" s="1"/>
  <c r="T1726" i="1" s="1"/>
  <c r="U1725" i="1"/>
  <c r="V1726" i="1" s="1"/>
  <c r="Y1726" i="1" s="1"/>
  <c r="AA1725" i="1"/>
  <c r="O1725" i="1"/>
  <c r="G1726" i="1" s="1"/>
  <c r="X1725" i="1"/>
  <c r="Z1725" i="1" s="1"/>
  <c r="K1726" i="1"/>
  <c r="J1726" i="1"/>
  <c r="AF1726" i="1"/>
  <c r="M1726" i="1" l="1"/>
  <c r="H1726" i="1"/>
  <c r="I1726" i="1"/>
  <c r="AG1726" i="1"/>
  <c r="AE1726" i="1" s="1"/>
  <c r="AH1726" i="1" s="1"/>
  <c r="AB1726" i="1" s="1"/>
  <c r="AC1726" i="1" s="1"/>
  <c r="L1726" i="1" l="1"/>
  <c r="Q1726" i="1"/>
  <c r="AD1726" i="1"/>
  <c r="P1726" i="1" l="1"/>
  <c r="W1727" i="1" s="1"/>
  <c r="N1726" i="1"/>
  <c r="R1726" i="1" l="1"/>
  <c r="S1727" i="1" s="1"/>
  <c r="T1727" i="1" s="1"/>
  <c r="U1726" i="1"/>
  <c r="V1727" i="1" s="1"/>
  <c r="Y1727" i="1" s="1"/>
  <c r="AA1726" i="1"/>
  <c r="O1726" i="1"/>
  <c r="G1727" i="1" s="1"/>
  <c r="X1726" i="1"/>
  <c r="Z1726" i="1" s="1"/>
  <c r="K1727" i="1"/>
  <c r="J1727" i="1"/>
  <c r="AF1727" i="1"/>
  <c r="M1727" i="1" l="1"/>
  <c r="H1727" i="1"/>
  <c r="I1727" i="1"/>
  <c r="AG1727" i="1"/>
  <c r="AE1727" i="1" s="1"/>
  <c r="AH1727" i="1" s="1"/>
  <c r="AB1727" i="1" s="1"/>
  <c r="AC1727" i="1" s="1"/>
  <c r="Q1727" i="1" l="1"/>
  <c r="L1727" i="1"/>
  <c r="AD1727" i="1"/>
  <c r="P1727" i="1" l="1"/>
  <c r="W1728" i="1" s="1"/>
  <c r="N1727" i="1"/>
  <c r="R1727" i="1" l="1"/>
  <c r="S1728" i="1" s="1"/>
  <c r="T1728" i="1" s="1"/>
  <c r="U1727" i="1"/>
  <c r="V1728" i="1" s="1"/>
  <c r="Y1728" i="1" s="1"/>
  <c r="O1727" i="1"/>
  <c r="AA1727" i="1"/>
  <c r="X1727" i="1"/>
  <c r="Z1727" i="1" s="1"/>
  <c r="G1728" i="1"/>
  <c r="K1728" i="1"/>
  <c r="J1728" i="1"/>
  <c r="AF1728" i="1"/>
  <c r="M1728" i="1" l="1"/>
  <c r="H1728" i="1"/>
  <c r="I1728" i="1"/>
  <c r="AD1728" i="1"/>
  <c r="L1728" i="1"/>
  <c r="Q1728" i="1"/>
  <c r="AG1728" i="1"/>
  <c r="AE1728" i="1" s="1"/>
  <c r="AH1728" i="1" s="1"/>
  <c r="AB1728" i="1" s="1"/>
  <c r="AC1728" i="1" s="1"/>
  <c r="P1728" i="1" l="1"/>
  <c r="W1729" i="1" s="1"/>
  <c r="N1728" i="1"/>
  <c r="R1728" i="1" s="1"/>
  <c r="S1729" i="1" s="1"/>
  <c r="T1729" i="1" s="1"/>
  <c r="U1728" i="1" l="1"/>
  <c r="V1729" i="1" s="1"/>
  <c r="Y1729" i="1" s="1"/>
  <c r="AA1728" i="1"/>
  <c r="O1728" i="1"/>
  <c r="G1729" i="1" s="1"/>
  <c r="X1728" i="1"/>
  <c r="Z1728" i="1" s="1"/>
  <c r="K1729" i="1"/>
  <c r="J1729" i="1"/>
  <c r="AF1729" i="1"/>
  <c r="I1729" i="1" l="1"/>
  <c r="H1729" i="1"/>
  <c r="M1729" i="1"/>
  <c r="AG1729" i="1"/>
  <c r="AE1729" i="1" s="1"/>
  <c r="AH1729" i="1" s="1"/>
  <c r="AB1729" i="1" s="1"/>
  <c r="AC1729" i="1" s="1"/>
  <c r="Q1729" i="1" l="1"/>
  <c r="L1729" i="1"/>
  <c r="AD1729" i="1"/>
  <c r="P1729" i="1" l="1"/>
  <c r="W1730" i="1" s="1"/>
  <c r="N1729" i="1"/>
  <c r="R1729" i="1" l="1"/>
  <c r="S1730" i="1" s="1"/>
  <c r="T1730" i="1" s="1"/>
  <c r="U1729" i="1"/>
  <c r="V1730" i="1" s="1"/>
  <c r="Y1730" i="1" s="1"/>
  <c r="AA1729" i="1"/>
  <c r="O1729" i="1"/>
  <c r="X1729" i="1"/>
  <c r="Z1729" i="1" s="1"/>
  <c r="G1730" i="1"/>
  <c r="J1730" i="1"/>
  <c r="K1730" i="1"/>
  <c r="AF1730" i="1"/>
  <c r="M1730" i="1" l="1"/>
  <c r="I1730" i="1"/>
  <c r="H1730" i="1"/>
  <c r="AG1730" i="1"/>
  <c r="AE1730" i="1" s="1"/>
  <c r="AH1730" i="1" s="1"/>
  <c r="AB1730" i="1" s="1"/>
  <c r="AC1730" i="1" s="1"/>
  <c r="L1730" i="1" l="1"/>
  <c r="Q1730" i="1"/>
  <c r="AD1730" i="1"/>
  <c r="P1730" i="1" l="1"/>
  <c r="W1731" i="1" s="1"/>
  <c r="N1730" i="1"/>
  <c r="R1730" i="1" l="1"/>
  <c r="S1731" i="1" s="1"/>
  <c r="T1731" i="1" s="1"/>
  <c r="U1730" i="1"/>
  <c r="V1731" i="1" s="1"/>
  <c r="Y1731" i="1" s="1"/>
  <c r="O1730" i="1"/>
  <c r="G1731" i="1" s="1"/>
  <c r="AA1730" i="1"/>
  <c r="J1731" i="1"/>
  <c r="K1731" i="1"/>
  <c r="AF1731" i="1"/>
  <c r="X1730" i="1" l="1"/>
  <c r="Z1730" i="1" s="1"/>
  <c r="AG1731" i="1"/>
  <c r="AE1731" i="1" s="1"/>
  <c r="AH1731" i="1" s="1"/>
  <c r="M1731" i="1"/>
  <c r="H1731" i="1"/>
  <c r="I1731" i="1"/>
  <c r="L1731" i="1" l="1"/>
  <c r="AD1731" i="1"/>
  <c r="Q1731" i="1"/>
  <c r="AB1731" i="1"/>
  <c r="AC1731" i="1" s="1"/>
  <c r="P1731" i="1" l="1"/>
  <c r="W1732" i="1" s="1"/>
  <c r="N1731" i="1"/>
  <c r="R1731" i="1" l="1"/>
  <c r="S1732" i="1" s="1"/>
  <c r="T1732" i="1" s="1"/>
  <c r="U1731" i="1"/>
  <c r="V1732" i="1" s="1"/>
  <c r="Y1732" i="1" s="1"/>
  <c r="O1731" i="1"/>
  <c r="G1732" i="1" s="1"/>
  <c r="AA1731" i="1"/>
  <c r="K1732" i="1"/>
  <c r="J1732" i="1"/>
  <c r="AF1732" i="1"/>
  <c r="X1731" i="1" l="1"/>
  <c r="Z1731" i="1" s="1"/>
  <c r="AG1732" i="1"/>
  <c r="AE1732" i="1" s="1"/>
  <c r="AH1732" i="1" s="1"/>
  <c r="M1732" i="1"/>
  <c r="H1732" i="1"/>
  <c r="I1732" i="1"/>
  <c r="Q1732" i="1" l="1"/>
  <c r="L1732" i="1"/>
  <c r="AD1732" i="1"/>
  <c r="AB1732" i="1"/>
  <c r="AC1732" i="1" s="1"/>
  <c r="P1732" i="1" l="1"/>
  <c r="W1733" i="1" s="1"/>
  <c r="N1732" i="1"/>
  <c r="R1732" i="1" l="1"/>
  <c r="S1733" i="1" s="1"/>
  <c r="T1733" i="1" s="1"/>
  <c r="U1732" i="1"/>
  <c r="V1733" i="1" s="1"/>
  <c r="Y1733" i="1" s="1"/>
  <c r="O1732" i="1"/>
  <c r="G1733" i="1" s="1"/>
  <c r="AA1732" i="1"/>
  <c r="X1732" i="1"/>
  <c r="Z1732" i="1" s="1"/>
  <c r="J1733" i="1"/>
  <c r="K1733" i="1"/>
  <c r="AF1733" i="1"/>
  <c r="AG1733" i="1" l="1"/>
  <c r="AE1733" i="1" s="1"/>
  <c r="AH1733" i="1" s="1"/>
  <c r="M1733" i="1"/>
  <c r="I1733" i="1"/>
  <c r="H1733" i="1"/>
  <c r="L1733" i="1" l="1"/>
  <c r="Q1733" i="1"/>
  <c r="AD1733" i="1"/>
  <c r="AB1733" i="1"/>
  <c r="AC1733" i="1" s="1"/>
  <c r="P1733" i="1" l="1"/>
  <c r="W1734" i="1" s="1"/>
  <c r="N1733" i="1"/>
  <c r="R1733" i="1" l="1"/>
  <c r="S1734" i="1" s="1"/>
  <c r="T1734" i="1" s="1"/>
  <c r="U1733" i="1"/>
  <c r="V1734" i="1" s="1"/>
  <c r="Y1734" i="1" s="1"/>
  <c r="AA1733" i="1"/>
  <c r="O1733" i="1"/>
  <c r="G1734" i="1" s="1"/>
  <c r="X1733" i="1"/>
  <c r="Z1733" i="1" s="1"/>
  <c r="J1734" i="1"/>
  <c r="K1734" i="1"/>
  <c r="AF1734" i="1"/>
  <c r="AG1734" i="1" l="1"/>
  <c r="AE1734" i="1" s="1"/>
  <c r="AH1734" i="1" s="1"/>
  <c r="H1734" i="1"/>
  <c r="I1734" i="1"/>
  <c r="M1734" i="1"/>
  <c r="AD1734" i="1" l="1"/>
  <c r="Q1734" i="1"/>
  <c r="L1734" i="1"/>
  <c r="AB1734" i="1"/>
  <c r="AC1734" i="1" s="1"/>
  <c r="P1734" i="1" l="1"/>
  <c r="W1735" i="1" s="1"/>
  <c r="N1734" i="1"/>
  <c r="R1734" i="1" l="1"/>
  <c r="S1735" i="1" s="1"/>
  <c r="T1735" i="1" s="1"/>
  <c r="U1734" i="1"/>
  <c r="V1735" i="1" s="1"/>
  <c r="Y1735" i="1" s="1"/>
  <c r="AA1734" i="1"/>
  <c r="O1734" i="1"/>
  <c r="X1734" i="1"/>
  <c r="Z1734" i="1" s="1"/>
  <c r="G1735" i="1"/>
  <c r="K1735" i="1"/>
  <c r="J1735" i="1"/>
  <c r="AF1735" i="1"/>
  <c r="H1735" i="1" l="1"/>
  <c r="I1735" i="1"/>
  <c r="M1735" i="1"/>
  <c r="AG1735" i="1"/>
  <c r="AE1735" i="1" s="1"/>
  <c r="AH1735" i="1" s="1"/>
  <c r="AB1735" i="1" s="1"/>
  <c r="AC1735" i="1" s="1"/>
  <c r="AD1735" i="1" l="1"/>
  <c r="Q1735" i="1"/>
  <c r="L1735" i="1"/>
  <c r="P1735" i="1" l="1"/>
  <c r="W1736" i="1" s="1"/>
  <c r="N1735" i="1"/>
  <c r="R1735" i="1" l="1"/>
  <c r="S1736" i="1" s="1"/>
  <c r="T1736" i="1" s="1"/>
  <c r="U1735" i="1"/>
  <c r="V1736" i="1" s="1"/>
  <c r="Y1736" i="1" s="1"/>
  <c r="AA1735" i="1"/>
  <c r="O1735" i="1"/>
  <c r="G1736" i="1" s="1"/>
  <c r="X1735" i="1"/>
  <c r="Z1735" i="1" s="1"/>
  <c r="K1736" i="1"/>
  <c r="J1736" i="1"/>
  <c r="AF1736" i="1"/>
  <c r="AG1736" i="1" l="1"/>
  <c r="AE1736" i="1" s="1"/>
  <c r="AH1736" i="1" s="1"/>
  <c r="M1736" i="1"/>
  <c r="I1736" i="1"/>
  <c r="H1736" i="1"/>
  <c r="L1736" i="1" l="1"/>
  <c r="AD1736" i="1"/>
  <c r="Q1736" i="1"/>
  <c r="AB1736" i="1"/>
  <c r="AC1736" i="1" s="1"/>
  <c r="P1736" i="1" l="1"/>
  <c r="W1737" i="1" s="1"/>
  <c r="N1736" i="1"/>
  <c r="R1736" i="1" l="1"/>
  <c r="S1737" i="1" s="1"/>
  <c r="T1737" i="1" s="1"/>
  <c r="U1736" i="1"/>
  <c r="V1737" i="1" s="1"/>
  <c r="Y1737" i="1" s="1"/>
  <c r="AA1736" i="1"/>
  <c r="O1736" i="1"/>
  <c r="X1736" i="1"/>
  <c r="Z1736" i="1" s="1"/>
  <c r="G1737" i="1"/>
  <c r="K1737" i="1"/>
  <c r="J1737" i="1"/>
  <c r="AF1737" i="1"/>
  <c r="M1737" i="1" l="1"/>
  <c r="H1737" i="1"/>
  <c r="I1737" i="1"/>
  <c r="AG1737" i="1"/>
  <c r="AE1737" i="1" s="1"/>
  <c r="AH1737" i="1" s="1"/>
  <c r="AB1737" i="1" s="1"/>
  <c r="AC1737" i="1" s="1"/>
  <c r="AD1737" i="1" l="1"/>
  <c r="L1737" i="1"/>
  <c r="Q1737" i="1"/>
  <c r="P1737" i="1" l="1"/>
  <c r="W1738" i="1" s="1"/>
  <c r="N1737" i="1"/>
  <c r="R1737" i="1" l="1"/>
  <c r="S1738" i="1" s="1"/>
  <c r="T1738" i="1" s="1"/>
  <c r="U1737" i="1"/>
  <c r="V1738" i="1" s="1"/>
  <c r="Y1738" i="1" s="1"/>
  <c r="AA1737" i="1"/>
  <c r="O1737" i="1"/>
  <c r="G1738" i="1" s="1"/>
  <c r="X1737" i="1"/>
  <c r="Z1737" i="1" s="1"/>
  <c r="K1738" i="1"/>
  <c r="J1738" i="1"/>
  <c r="AF1738" i="1"/>
  <c r="H1738" i="1" l="1"/>
  <c r="I1738" i="1"/>
  <c r="AG1738" i="1"/>
  <c r="AE1738" i="1" s="1"/>
  <c r="AH1738" i="1" s="1"/>
  <c r="M1738" i="1"/>
  <c r="AB1738" i="1" l="1"/>
  <c r="AC1738" i="1" s="1"/>
  <c r="Q1738" i="1"/>
  <c r="L1738" i="1"/>
  <c r="AD1738" i="1"/>
  <c r="P1738" i="1" l="1"/>
  <c r="W1739" i="1" s="1"/>
  <c r="N1738" i="1"/>
  <c r="R1738" i="1" l="1"/>
  <c r="S1739" i="1" s="1"/>
  <c r="T1739" i="1" s="1"/>
  <c r="U1738" i="1"/>
  <c r="V1739" i="1" s="1"/>
  <c r="Y1739" i="1" s="1"/>
  <c r="O1738" i="1"/>
  <c r="G1739" i="1" s="1"/>
  <c r="AA1738" i="1"/>
  <c r="X1738" i="1"/>
  <c r="Z1738" i="1" s="1"/>
  <c r="K1739" i="1"/>
  <c r="J1739" i="1"/>
  <c r="AF1739" i="1"/>
  <c r="AG1739" i="1" l="1"/>
  <c r="AE1739" i="1" s="1"/>
  <c r="AH1739" i="1" s="1"/>
  <c r="M1739" i="1"/>
  <c r="H1739" i="1"/>
  <c r="I1739" i="1"/>
  <c r="Q1739" i="1" l="1"/>
  <c r="L1739" i="1"/>
  <c r="AD1739" i="1"/>
  <c r="AB1739" i="1"/>
  <c r="AC1739" i="1" s="1"/>
  <c r="P1739" i="1" l="1"/>
  <c r="W1740" i="1" s="1"/>
  <c r="N1739" i="1"/>
  <c r="R1739" i="1" l="1"/>
  <c r="S1740" i="1" s="1"/>
  <c r="T1740" i="1" s="1"/>
  <c r="U1739" i="1"/>
  <c r="V1740" i="1" s="1"/>
  <c r="Y1740" i="1" s="1"/>
  <c r="AA1739" i="1"/>
  <c r="O1739" i="1"/>
  <c r="G1740" i="1" s="1"/>
  <c r="X1739" i="1"/>
  <c r="Z1739" i="1" s="1"/>
  <c r="K1740" i="1"/>
  <c r="J1740" i="1"/>
  <c r="AF1740" i="1"/>
  <c r="M1740" i="1" l="1"/>
  <c r="H1740" i="1"/>
  <c r="I1740" i="1"/>
  <c r="AG1740" i="1"/>
  <c r="AE1740" i="1" s="1"/>
  <c r="AH1740" i="1" s="1"/>
  <c r="AB1740" i="1" s="1"/>
  <c r="AC1740" i="1" s="1"/>
  <c r="L1740" i="1" l="1"/>
  <c r="AD1740" i="1"/>
  <c r="Q1740" i="1"/>
  <c r="P1740" i="1" l="1"/>
  <c r="W1741" i="1" s="1"/>
  <c r="N1740" i="1"/>
  <c r="R1740" i="1" l="1"/>
  <c r="S1741" i="1" s="1"/>
  <c r="T1741" i="1" s="1"/>
  <c r="U1740" i="1"/>
  <c r="V1741" i="1" s="1"/>
  <c r="Y1741" i="1" s="1"/>
  <c r="O1740" i="1"/>
  <c r="G1741" i="1" s="1"/>
  <c r="AA1740" i="1"/>
  <c r="X1740" i="1"/>
  <c r="Z1740" i="1" s="1"/>
  <c r="J1741" i="1"/>
  <c r="K1741" i="1"/>
  <c r="AF1741" i="1"/>
  <c r="AG1741" i="1" l="1"/>
  <c r="AE1741" i="1" s="1"/>
  <c r="AH1741" i="1" s="1"/>
  <c r="M1741" i="1"/>
  <c r="H1741" i="1"/>
  <c r="I1741" i="1"/>
  <c r="AD1741" i="1" l="1"/>
  <c r="Q1741" i="1"/>
  <c r="L1741" i="1"/>
  <c r="AB1741" i="1"/>
  <c r="AC1741" i="1" s="1"/>
  <c r="P1741" i="1" l="1"/>
  <c r="W1742" i="1" s="1"/>
  <c r="N1741" i="1"/>
  <c r="R1741" i="1" l="1"/>
  <c r="S1742" i="1" s="1"/>
  <c r="T1742" i="1" s="1"/>
  <c r="U1741" i="1"/>
  <c r="V1742" i="1" s="1"/>
  <c r="Y1742" i="1" s="1"/>
  <c r="AA1741" i="1"/>
  <c r="O1741" i="1"/>
  <c r="X1741" i="1"/>
  <c r="Z1741" i="1" s="1"/>
  <c r="G1742" i="1"/>
  <c r="J1742" i="1"/>
  <c r="K1742" i="1"/>
  <c r="AF1742" i="1"/>
  <c r="M1742" i="1" l="1"/>
  <c r="H1742" i="1"/>
  <c r="I1742" i="1"/>
  <c r="AG1742" i="1"/>
  <c r="AE1742" i="1" s="1"/>
  <c r="AH1742" i="1" s="1"/>
  <c r="AB1742" i="1" s="1"/>
  <c r="AC1742" i="1" s="1"/>
  <c r="L1742" i="1" l="1"/>
  <c r="Q1742" i="1"/>
  <c r="AD1742" i="1"/>
  <c r="P1742" i="1" l="1"/>
  <c r="W1743" i="1" s="1"/>
  <c r="N1742" i="1"/>
  <c r="R1742" i="1" l="1"/>
  <c r="S1743" i="1" s="1"/>
  <c r="T1743" i="1" s="1"/>
  <c r="U1742" i="1"/>
  <c r="V1743" i="1" s="1"/>
  <c r="Y1743" i="1" s="1"/>
  <c r="O1742" i="1"/>
  <c r="G1743" i="1" s="1"/>
  <c r="AA1742" i="1"/>
  <c r="X1742" i="1"/>
  <c r="Z1742" i="1" s="1"/>
  <c r="J1743" i="1"/>
  <c r="K1743" i="1"/>
  <c r="AF1743" i="1"/>
  <c r="AG1743" i="1" l="1"/>
  <c r="AE1743" i="1" s="1"/>
  <c r="AH1743" i="1" s="1"/>
  <c r="M1743" i="1"/>
  <c r="I1743" i="1"/>
  <c r="H1743" i="1"/>
  <c r="L1743" i="1" l="1"/>
  <c r="Q1743" i="1"/>
  <c r="AD1743" i="1"/>
  <c r="AB1743" i="1"/>
  <c r="AC1743" i="1" s="1"/>
  <c r="P1743" i="1" l="1"/>
  <c r="W1744" i="1" s="1"/>
  <c r="N1743" i="1"/>
  <c r="R1743" i="1" l="1"/>
  <c r="S1744" i="1" s="1"/>
  <c r="T1744" i="1" s="1"/>
  <c r="U1743" i="1"/>
  <c r="V1744" i="1" s="1"/>
  <c r="Y1744" i="1" s="1"/>
  <c r="AA1743" i="1"/>
  <c r="O1743" i="1"/>
  <c r="G1744" i="1" s="1"/>
  <c r="X1743" i="1"/>
  <c r="Z1743" i="1" s="1"/>
  <c r="J1744" i="1"/>
  <c r="K1744" i="1"/>
  <c r="AF1744" i="1"/>
  <c r="M1744" i="1" l="1"/>
  <c r="AG1744" i="1"/>
  <c r="AE1744" i="1" s="1"/>
  <c r="AH1744" i="1" s="1"/>
  <c r="AB1744" i="1" s="1"/>
  <c r="AC1744" i="1" s="1"/>
  <c r="H1744" i="1"/>
  <c r="I1744" i="1"/>
  <c r="AD1744" i="1" l="1"/>
  <c r="L1744" i="1"/>
  <c r="Q1744" i="1"/>
  <c r="P1744" i="1" l="1"/>
  <c r="W1745" i="1" s="1"/>
  <c r="N1744" i="1"/>
  <c r="R1744" i="1" l="1"/>
  <c r="S1745" i="1" s="1"/>
  <c r="U1744" i="1"/>
  <c r="V1745" i="1" s="1"/>
  <c r="O1744" i="1"/>
  <c r="G1745" i="1" s="1"/>
  <c r="AA1744" i="1"/>
  <c r="X1744" i="1"/>
  <c r="Z1744" i="1" s="1"/>
  <c r="K1745" i="1"/>
  <c r="J1745" i="1"/>
  <c r="AF1745" i="1"/>
  <c r="Y1745" i="1" l="1"/>
  <c r="T1745" i="1"/>
  <c r="AG1745" i="1"/>
  <c r="AE1745" i="1" s="1"/>
  <c r="AH1745" i="1" s="1"/>
  <c r="M1745" i="1"/>
  <c r="I1745" i="1"/>
  <c r="H1745" i="1"/>
  <c r="Q1745" i="1" l="1"/>
  <c r="L1745" i="1"/>
  <c r="AD1745" i="1"/>
  <c r="AB1745" i="1"/>
  <c r="AC1745" i="1" s="1"/>
  <c r="P1745" i="1" l="1"/>
  <c r="W1746" i="1" s="1"/>
  <c r="N1745" i="1"/>
  <c r="R1745" i="1" l="1"/>
  <c r="S1746" i="1" s="1"/>
  <c r="T1746" i="1" s="1"/>
  <c r="U1745" i="1"/>
  <c r="V1746" i="1" s="1"/>
  <c r="Y1746" i="1" s="1"/>
  <c r="AA1745" i="1"/>
  <c r="O1745" i="1"/>
  <c r="G1746" i="1" s="1"/>
  <c r="J1746" i="1"/>
  <c r="K1746" i="1"/>
  <c r="AF1746" i="1"/>
  <c r="X1745" i="1" l="1"/>
  <c r="Z1745" i="1" s="1"/>
  <c r="AG1746" i="1"/>
  <c r="AE1746" i="1" s="1"/>
  <c r="AH1746" i="1" s="1"/>
  <c r="I1746" i="1"/>
  <c r="H1746" i="1"/>
  <c r="M1746" i="1"/>
  <c r="L1746" i="1" l="1"/>
  <c r="Q1746" i="1"/>
  <c r="AD1746" i="1"/>
  <c r="AB1746" i="1"/>
  <c r="AC1746" i="1" s="1"/>
  <c r="P1746" i="1" l="1"/>
  <c r="W1747" i="1" s="1"/>
  <c r="N1746" i="1"/>
  <c r="R1746" i="1" l="1"/>
  <c r="S1747" i="1" s="1"/>
  <c r="T1747" i="1" s="1"/>
  <c r="U1746" i="1"/>
  <c r="V1747" i="1" s="1"/>
  <c r="AA1746" i="1"/>
  <c r="O1746" i="1"/>
  <c r="G1747" i="1"/>
  <c r="K1747" i="1"/>
  <c r="J1747" i="1"/>
  <c r="AF1747" i="1"/>
  <c r="X1746" i="1" l="1"/>
  <c r="Z1746" i="1" s="1"/>
  <c r="Y1747" i="1"/>
  <c r="M1747" i="1"/>
  <c r="L1747" i="1" s="1"/>
  <c r="I1747" i="1"/>
  <c r="H1747" i="1"/>
  <c r="AD1747" i="1"/>
  <c r="AG1747" i="1"/>
  <c r="Q1747" i="1" l="1"/>
  <c r="AE1747" i="1"/>
  <c r="AH1747" i="1" s="1"/>
  <c r="AB1747" i="1" s="1"/>
  <c r="AC1747" i="1" s="1"/>
  <c r="P1747" i="1"/>
  <c r="W1748" i="1" s="1"/>
  <c r="N1747" i="1"/>
  <c r="R1747" i="1" s="1"/>
  <c r="S1748" i="1" s="1"/>
  <c r="T1748" i="1" s="1"/>
  <c r="J1748" i="1" l="1"/>
  <c r="K1748" i="1"/>
  <c r="AF1748" i="1"/>
  <c r="U1747" i="1"/>
  <c r="V1748" i="1" s="1"/>
  <c r="Y1748" i="1" s="1"/>
  <c r="AA1747" i="1"/>
  <c r="O1747" i="1"/>
  <c r="G1748" i="1" s="1"/>
  <c r="AG1748" i="1" l="1"/>
  <c r="I1748" i="1"/>
  <c r="H1748" i="1"/>
  <c r="AE1748" i="1"/>
  <c r="AH1748" i="1" s="1"/>
  <c r="M1748" i="1"/>
  <c r="X1747" i="1"/>
  <c r="Z1747" i="1" s="1"/>
  <c r="Q1748" i="1" l="1"/>
  <c r="L1748" i="1"/>
  <c r="AD1748" i="1"/>
  <c r="AB1748" i="1"/>
  <c r="AC1748" i="1" s="1"/>
  <c r="P1748" i="1" l="1"/>
  <c r="W1749" i="1" s="1"/>
  <c r="N1748" i="1"/>
  <c r="R1748" i="1" l="1"/>
  <c r="S1749" i="1" s="1"/>
  <c r="T1749" i="1" s="1"/>
  <c r="U1748" i="1"/>
  <c r="V1749" i="1" s="1"/>
  <c r="Y1749" i="1" s="1"/>
  <c r="O1748" i="1"/>
  <c r="G1749" i="1" s="1"/>
  <c r="AA1748" i="1"/>
  <c r="K1749" i="1"/>
  <c r="J1749" i="1"/>
  <c r="AF1749" i="1"/>
  <c r="X1748" i="1" l="1"/>
  <c r="Z1748" i="1" s="1"/>
  <c r="AG1749" i="1"/>
  <c r="AE1749" i="1" s="1"/>
  <c r="AH1749" i="1" s="1"/>
  <c r="M1749" i="1"/>
  <c r="H1749" i="1"/>
  <c r="I1749" i="1"/>
  <c r="AD1749" i="1" l="1"/>
  <c r="L1749" i="1"/>
  <c r="Q1749" i="1"/>
  <c r="AB1749" i="1"/>
  <c r="AC1749" i="1" s="1"/>
  <c r="P1749" i="1" l="1"/>
  <c r="W1750" i="1" s="1"/>
  <c r="N1749" i="1"/>
  <c r="R1749" i="1" l="1"/>
  <c r="S1750" i="1" s="1"/>
  <c r="T1750" i="1" s="1"/>
  <c r="U1749" i="1"/>
  <c r="V1750" i="1" s="1"/>
  <c r="Y1750" i="1" s="1"/>
  <c r="O1749" i="1"/>
  <c r="AA1749" i="1"/>
  <c r="X1749" i="1"/>
  <c r="Z1749" i="1" s="1"/>
  <c r="G1750" i="1"/>
  <c r="J1750" i="1"/>
  <c r="K1750" i="1"/>
  <c r="AF1750" i="1"/>
  <c r="M1750" i="1" l="1"/>
  <c r="I1750" i="1"/>
  <c r="H1750" i="1"/>
  <c r="AG1750" i="1"/>
  <c r="AE1750" i="1" s="1"/>
  <c r="AH1750" i="1" s="1"/>
  <c r="AB1750" i="1" s="1"/>
  <c r="AC1750" i="1" s="1"/>
  <c r="Q1750" i="1" l="1"/>
  <c r="L1750" i="1"/>
  <c r="AD1750" i="1"/>
  <c r="P1750" i="1" l="1"/>
  <c r="W1751" i="1" s="1"/>
  <c r="N1750" i="1"/>
  <c r="R1750" i="1" l="1"/>
  <c r="S1751" i="1" s="1"/>
  <c r="T1751" i="1" s="1"/>
  <c r="U1750" i="1"/>
  <c r="V1751" i="1" s="1"/>
  <c r="Y1751" i="1" s="1"/>
  <c r="O1750" i="1"/>
  <c r="G1751" i="1" s="1"/>
  <c r="AA1750" i="1"/>
  <c r="K1751" i="1"/>
  <c r="J1751" i="1"/>
  <c r="AF1751" i="1"/>
  <c r="X1750" i="1" l="1"/>
  <c r="Z1750" i="1" s="1"/>
  <c r="AG1751" i="1"/>
  <c r="AE1751" i="1" s="1"/>
  <c r="AH1751" i="1" s="1"/>
  <c r="M1751" i="1"/>
  <c r="H1751" i="1"/>
  <c r="I1751" i="1"/>
  <c r="AD1751" i="1" l="1"/>
  <c r="Q1751" i="1"/>
  <c r="L1751" i="1"/>
  <c r="AB1751" i="1"/>
  <c r="AC1751" i="1" s="1"/>
  <c r="P1751" i="1" l="1"/>
  <c r="W1752" i="1" s="1"/>
  <c r="N1751" i="1"/>
  <c r="R1751" i="1" l="1"/>
  <c r="S1752" i="1" s="1"/>
  <c r="T1752" i="1" s="1"/>
  <c r="U1751" i="1"/>
  <c r="V1752" i="1" s="1"/>
  <c r="Y1752" i="1" s="1"/>
  <c r="AA1751" i="1"/>
  <c r="O1751" i="1"/>
  <c r="G1752" i="1" s="1"/>
  <c r="X1751" i="1"/>
  <c r="Z1751" i="1" s="1"/>
  <c r="J1752" i="1"/>
  <c r="K1752" i="1"/>
  <c r="AF1752" i="1"/>
  <c r="M1752" i="1" l="1"/>
  <c r="H1752" i="1"/>
  <c r="I1752" i="1"/>
  <c r="AG1752" i="1"/>
  <c r="AE1752" i="1" s="1"/>
  <c r="AH1752" i="1" s="1"/>
  <c r="AB1752" i="1" s="1"/>
  <c r="AC1752" i="1" s="1"/>
  <c r="L1752" i="1" l="1"/>
  <c r="AD1752" i="1"/>
  <c r="Q1752" i="1"/>
  <c r="P1752" i="1" l="1"/>
  <c r="W1753" i="1" s="1"/>
  <c r="N1752" i="1"/>
  <c r="R1752" i="1" l="1"/>
  <c r="S1753" i="1" s="1"/>
  <c r="T1753" i="1" s="1"/>
  <c r="U1752" i="1"/>
  <c r="V1753" i="1" s="1"/>
  <c r="Y1753" i="1" s="1"/>
  <c r="AA1752" i="1"/>
  <c r="O1752" i="1"/>
  <c r="G1753" i="1" s="1"/>
  <c r="K1753" i="1"/>
  <c r="J1753" i="1"/>
  <c r="AF1753" i="1"/>
  <c r="X1752" i="1" l="1"/>
  <c r="Z1752" i="1" s="1"/>
  <c r="AG1753" i="1"/>
  <c r="AE1753" i="1" s="1"/>
  <c r="AH1753" i="1" s="1"/>
  <c r="M1753" i="1"/>
  <c r="I1753" i="1"/>
  <c r="H1753" i="1"/>
  <c r="Q1753" i="1" l="1"/>
  <c r="AD1753" i="1"/>
  <c r="L1753" i="1"/>
  <c r="AB1753" i="1"/>
  <c r="AC1753" i="1" s="1"/>
  <c r="P1753" i="1" l="1"/>
  <c r="W1754" i="1" s="1"/>
  <c r="N1753" i="1"/>
  <c r="R1753" i="1" l="1"/>
  <c r="S1754" i="1" s="1"/>
  <c r="U1753" i="1"/>
  <c r="V1754" i="1" s="1"/>
  <c r="AA1753" i="1"/>
  <c r="O1753" i="1"/>
  <c r="X1753" i="1"/>
  <c r="Z1753" i="1" s="1"/>
  <c r="G1754" i="1"/>
  <c r="J1754" i="1"/>
  <c r="K1754" i="1"/>
  <c r="AF1754" i="1"/>
  <c r="T1754" i="1" l="1"/>
  <c r="Y1754" i="1"/>
  <c r="I1754" i="1"/>
  <c r="H1754" i="1"/>
  <c r="M1754" i="1"/>
  <c r="AG1754" i="1"/>
  <c r="AE1754" i="1" s="1"/>
  <c r="AH1754" i="1" s="1"/>
  <c r="AB1754" i="1" s="1"/>
  <c r="AC1754" i="1" s="1"/>
  <c r="L1754" i="1" l="1"/>
  <c r="Q1754" i="1"/>
  <c r="AD1754" i="1"/>
  <c r="P1754" i="1" l="1"/>
  <c r="W1755" i="1" s="1"/>
  <c r="N1754" i="1"/>
  <c r="R1754" i="1" l="1"/>
  <c r="S1755" i="1" s="1"/>
  <c r="T1755" i="1" s="1"/>
  <c r="U1754" i="1"/>
  <c r="V1755" i="1" s="1"/>
  <c r="Y1755" i="1" s="1"/>
  <c r="O1754" i="1"/>
  <c r="G1755" i="1" s="1"/>
  <c r="AA1754" i="1"/>
  <c r="X1754" i="1"/>
  <c r="Z1754" i="1" s="1"/>
  <c r="K1755" i="1"/>
  <c r="J1755" i="1"/>
  <c r="AF1755" i="1"/>
  <c r="AG1755" i="1" l="1"/>
  <c r="AE1755" i="1" s="1"/>
  <c r="AH1755" i="1" s="1"/>
  <c r="M1755" i="1"/>
  <c r="H1755" i="1"/>
  <c r="I1755" i="1"/>
  <c r="AD1755" i="1" l="1"/>
  <c r="Q1755" i="1"/>
  <c r="L1755" i="1"/>
  <c r="AB1755" i="1"/>
  <c r="AC1755" i="1" s="1"/>
  <c r="P1755" i="1" l="1"/>
  <c r="W1756" i="1" s="1"/>
  <c r="N1755" i="1"/>
  <c r="R1755" i="1" l="1"/>
  <c r="S1756" i="1" s="1"/>
  <c r="T1756" i="1" s="1"/>
  <c r="U1755" i="1"/>
  <c r="V1756" i="1" s="1"/>
  <c r="Y1756" i="1" s="1"/>
  <c r="O1755" i="1"/>
  <c r="G1756" i="1" s="1"/>
  <c r="AA1755" i="1"/>
  <c r="X1755" i="1"/>
  <c r="Z1755" i="1" s="1"/>
  <c r="K1756" i="1"/>
  <c r="J1756" i="1"/>
  <c r="AF1756" i="1"/>
  <c r="AG1756" i="1" l="1"/>
  <c r="AE1756" i="1" s="1"/>
  <c r="AH1756" i="1" s="1"/>
  <c r="M1756" i="1"/>
  <c r="H1756" i="1"/>
  <c r="I1756" i="1"/>
  <c r="Q1756" i="1" l="1"/>
  <c r="AD1756" i="1"/>
  <c r="L1756" i="1"/>
  <c r="AB1756" i="1"/>
  <c r="AC1756" i="1" s="1"/>
  <c r="P1756" i="1" l="1"/>
  <c r="W1757" i="1" s="1"/>
  <c r="N1756" i="1"/>
  <c r="R1756" i="1" l="1"/>
  <c r="S1757" i="1" s="1"/>
  <c r="T1757" i="1" s="1"/>
  <c r="U1756" i="1"/>
  <c r="V1757" i="1" s="1"/>
  <c r="Y1757" i="1" s="1"/>
  <c r="AA1756" i="1"/>
  <c r="O1756" i="1"/>
  <c r="G1757" i="1" s="1"/>
  <c r="X1756" i="1"/>
  <c r="Z1756" i="1" s="1"/>
  <c r="J1757" i="1"/>
  <c r="K1757" i="1"/>
  <c r="AF1757" i="1"/>
  <c r="AG1757" i="1" l="1"/>
  <c r="AE1757" i="1" s="1"/>
  <c r="AH1757" i="1" s="1"/>
  <c r="M1757" i="1"/>
  <c r="H1757" i="1"/>
  <c r="I1757" i="1"/>
  <c r="AD1757" i="1" l="1"/>
  <c r="Q1757" i="1"/>
  <c r="L1757" i="1"/>
  <c r="AB1757" i="1"/>
  <c r="AC1757" i="1" s="1"/>
  <c r="P1757" i="1" l="1"/>
  <c r="W1758" i="1" s="1"/>
  <c r="N1757" i="1"/>
  <c r="R1757" i="1" l="1"/>
  <c r="S1758" i="1" s="1"/>
  <c r="T1758" i="1" s="1"/>
  <c r="U1757" i="1"/>
  <c r="V1758" i="1" s="1"/>
  <c r="Y1758" i="1" s="1"/>
  <c r="O1757" i="1"/>
  <c r="AA1757" i="1"/>
  <c r="X1757" i="1"/>
  <c r="Z1757" i="1" s="1"/>
  <c r="G1758" i="1"/>
  <c r="J1758" i="1"/>
  <c r="K1758" i="1"/>
  <c r="AF1758" i="1"/>
  <c r="H1758" i="1" l="1"/>
  <c r="I1758" i="1"/>
  <c r="M1758" i="1"/>
  <c r="AG1758" i="1"/>
  <c r="AE1758" i="1" s="1"/>
  <c r="AH1758" i="1" s="1"/>
  <c r="AB1758" i="1" s="1"/>
  <c r="AC1758" i="1" s="1"/>
  <c r="AD1758" i="1" l="1"/>
  <c r="L1758" i="1"/>
  <c r="Q1758" i="1"/>
  <c r="P1758" i="1" l="1"/>
  <c r="W1759" i="1" s="1"/>
  <c r="N1758" i="1"/>
  <c r="R1758" i="1" l="1"/>
  <c r="S1759" i="1" s="1"/>
  <c r="T1759" i="1" s="1"/>
  <c r="U1758" i="1"/>
  <c r="V1759" i="1" s="1"/>
  <c r="Y1759" i="1" s="1"/>
  <c r="O1758" i="1"/>
  <c r="G1759" i="1" s="1"/>
  <c r="AA1758" i="1"/>
  <c r="X1758" i="1"/>
  <c r="Z1758" i="1" s="1"/>
  <c r="K1759" i="1"/>
  <c r="J1759" i="1"/>
  <c r="AF1759" i="1"/>
  <c r="AG1759" i="1" l="1"/>
  <c r="AE1759" i="1" s="1"/>
  <c r="AH1759" i="1" s="1"/>
  <c r="M1759" i="1"/>
  <c r="I1759" i="1"/>
  <c r="H1759" i="1"/>
  <c r="Q1759" i="1" l="1"/>
  <c r="AD1759" i="1"/>
  <c r="L1759" i="1"/>
  <c r="AB1759" i="1"/>
  <c r="AC1759" i="1" s="1"/>
  <c r="P1759" i="1" l="1"/>
  <c r="W1760" i="1" s="1"/>
  <c r="N1759" i="1"/>
  <c r="R1759" i="1" l="1"/>
  <c r="S1760" i="1" s="1"/>
  <c r="T1760" i="1" s="1"/>
  <c r="U1759" i="1"/>
  <c r="V1760" i="1" s="1"/>
  <c r="Y1760" i="1" s="1"/>
  <c r="O1759" i="1"/>
  <c r="G1760" i="1" s="1"/>
  <c r="AA1759" i="1"/>
  <c r="X1759" i="1"/>
  <c r="Z1759" i="1" s="1"/>
  <c r="J1760" i="1"/>
  <c r="K1760" i="1"/>
  <c r="AF1760" i="1"/>
  <c r="AG1760" i="1" l="1"/>
  <c r="AE1760" i="1" s="1"/>
  <c r="AH1760" i="1" s="1"/>
  <c r="M1760" i="1"/>
  <c r="H1760" i="1"/>
  <c r="I1760" i="1"/>
  <c r="L1760" i="1" l="1"/>
  <c r="AD1760" i="1"/>
  <c r="Q1760" i="1"/>
  <c r="AB1760" i="1"/>
  <c r="AC1760" i="1" s="1"/>
  <c r="P1760" i="1" l="1"/>
  <c r="W1761" i="1" s="1"/>
  <c r="N1760" i="1"/>
  <c r="R1760" i="1" l="1"/>
  <c r="S1761" i="1" s="1"/>
  <c r="T1761" i="1" s="1"/>
  <c r="U1760" i="1"/>
  <c r="V1761" i="1" s="1"/>
  <c r="Y1761" i="1" s="1"/>
  <c r="O1760" i="1"/>
  <c r="G1761" i="1" s="1"/>
  <c r="AA1760" i="1"/>
  <c r="X1760" i="1"/>
  <c r="Z1760" i="1" s="1"/>
  <c r="K1761" i="1"/>
  <c r="J1761" i="1"/>
  <c r="AF1761" i="1"/>
  <c r="AG1761" i="1" l="1"/>
  <c r="AE1761" i="1" s="1"/>
  <c r="AH1761" i="1" s="1"/>
  <c r="M1761" i="1"/>
  <c r="I1761" i="1"/>
  <c r="H1761" i="1"/>
  <c r="Q1761" i="1" l="1"/>
  <c r="L1761" i="1"/>
  <c r="AD1761" i="1"/>
  <c r="AB1761" i="1"/>
  <c r="AC1761" i="1" s="1"/>
  <c r="P1761" i="1" l="1"/>
  <c r="W1762" i="1" s="1"/>
  <c r="N1761" i="1"/>
  <c r="R1761" i="1" l="1"/>
  <c r="S1762" i="1" s="1"/>
  <c r="T1762" i="1" s="1"/>
  <c r="U1761" i="1"/>
  <c r="V1762" i="1" s="1"/>
  <c r="Y1762" i="1" s="1"/>
  <c r="AA1761" i="1"/>
  <c r="O1761" i="1"/>
  <c r="G1762" i="1" s="1"/>
  <c r="X1761" i="1"/>
  <c r="Z1761" i="1" s="1"/>
  <c r="J1762" i="1"/>
  <c r="K1762" i="1"/>
  <c r="AF1762" i="1"/>
  <c r="AG1762" i="1" l="1"/>
  <c r="AE1762" i="1" s="1"/>
  <c r="AH1762" i="1" s="1"/>
  <c r="M1762" i="1"/>
  <c r="H1762" i="1"/>
  <c r="I1762" i="1"/>
  <c r="L1762" i="1" l="1"/>
  <c r="AD1762" i="1"/>
  <c r="Q1762" i="1"/>
  <c r="AB1762" i="1"/>
  <c r="AC1762" i="1" s="1"/>
  <c r="P1762" i="1" l="1"/>
  <c r="W1763" i="1" s="1"/>
  <c r="N1762" i="1"/>
  <c r="R1762" i="1" l="1"/>
  <c r="S1763" i="1" s="1"/>
  <c r="T1763" i="1" s="1"/>
  <c r="U1762" i="1"/>
  <c r="V1763" i="1" s="1"/>
  <c r="Y1763" i="1" s="1"/>
  <c r="AA1762" i="1"/>
  <c r="O1762" i="1"/>
  <c r="X1762" i="1"/>
  <c r="Z1762" i="1" s="1"/>
  <c r="G1763" i="1"/>
  <c r="K1763" i="1"/>
  <c r="J1763" i="1"/>
  <c r="AF1763" i="1"/>
  <c r="M1763" i="1" l="1"/>
  <c r="I1763" i="1"/>
  <c r="H1763" i="1"/>
  <c r="AG1763" i="1"/>
  <c r="AE1763" i="1" s="1"/>
  <c r="AH1763" i="1" s="1"/>
  <c r="AB1763" i="1" s="1"/>
  <c r="AC1763" i="1" s="1"/>
  <c r="L1763" i="1" l="1"/>
  <c r="AD1763" i="1"/>
  <c r="Q1763" i="1"/>
  <c r="P1763" i="1" l="1"/>
  <c r="W1764" i="1" s="1"/>
  <c r="N1763" i="1"/>
  <c r="R1763" i="1" l="1"/>
  <c r="S1764" i="1" s="1"/>
  <c r="U1763" i="1"/>
  <c r="V1764" i="1" s="1"/>
  <c r="AA1763" i="1"/>
  <c r="O1763" i="1"/>
  <c r="X1763" i="1"/>
  <c r="Z1763" i="1" s="1"/>
  <c r="G1764" i="1"/>
  <c r="K1764" i="1"/>
  <c r="J1764" i="1"/>
  <c r="AF1764" i="1"/>
  <c r="T1764" i="1" l="1"/>
  <c r="Y1764" i="1"/>
  <c r="I1764" i="1"/>
  <c r="H1764" i="1"/>
  <c r="M1764" i="1"/>
  <c r="AG1764" i="1"/>
  <c r="AE1764" i="1" s="1"/>
  <c r="AH1764" i="1" s="1"/>
  <c r="AB1764" i="1" l="1"/>
  <c r="AC1764" i="1" s="1"/>
  <c r="AD1764" i="1"/>
  <c r="L1764" i="1"/>
  <c r="Q1764" i="1"/>
  <c r="P1764" i="1" l="1"/>
  <c r="W1765" i="1" s="1"/>
  <c r="N1764" i="1"/>
  <c r="R1764" i="1" l="1"/>
  <c r="S1765" i="1" s="1"/>
  <c r="T1765" i="1" s="1"/>
  <c r="U1764" i="1"/>
  <c r="V1765" i="1" s="1"/>
  <c r="Y1765" i="1" s="1"/>
  <c r="O1764" i="1"/>
  <c r="G1765" i="1" s="1"/>
  <c r="AA1764" i="1"/>
  <c r="X1764" i="1"/>
  <c r="Z1764" i="1" s="1"/>
  <c r="J1765" i="1"/>
  <c r="K1765" i="1"/>
  <c r="AF1765" i="1"/>
  <c r="AG1765" i="1" l="1"/>
  <c r="AE1765" i="1" s="1"/>
  <c r="AH1765" i="1" s="1"/>
  <c r="M1765" i="1"/>
  <c r="I1765" i="1"/>
  <c r="H1765" i="1"/>
  <c r="AD1765" i="1" l="1"/>
  <c r="Q1765" i="1"/>
  <c r="L1765" i="1"/>
  <c r="AB1765" i="1"/>
  <c r="AC1765" i="1" s="1"/>
  <c r="P1765" i="1" l="1"/>
  <c r="W1766" i="1" s="1"/>
  <c r="N1765" i="1"/>
  <c r="R1765" i="1" l="1"/>
  <c r="S1766" i="1" s="1"/>
  <c r="T1766" i="1" s="1"/>
  <c r="U1765" i="1"/>
  <c r="V1766" i="1" s="1"/>
  <c r="Y1766" i="1" s="1"/>
  <c r="AA1765" i="1"/>
  <c r="O1765" i="1"/>
  <c r="G1766" i="1"/>
  <c r="K1766" i="1"/>
  <c r="J1766" i="1"/>
  <c r="AF1766" i="1"/>
  <c r="X1765" i="1" l="1"/>
  <c r="Z1765" i="1" s="1"/>
  <c r="I1766" i="1"/>
  <c r="H1766" i="1"/>
  <c r="M1766" i="1"/>
  <c r="AG1766" i="1"/>
  <c r="AE1766" i="1" s="1"/>
  <c r="AH1766" i="1" s="1"/>
  <c r="AB1766" i="1" s="1"/>
  <c r="AC1766" i="1" s="1"/>
  <c r="Q1766" i="1" l="1"/>
  <c r="AD1766" i="1"/>
  <c r="L1766" i="1"/>
  <c r="P1766" i="1" l="1"/>
  <c r="W1767" i="1" s="1"/>
  <c r="N1766" i="1"/>
  <c r="R1766" i="1" l="1"/>
  <c r="S1767" i="1" s="1"/>
  <c r="T1767" i="1" s="1"/>
  <c r="U1766" i="1"/>
  <c r="V1767" i="1" s="1"/>
  <c r="Y1767" i="1" s="1"/>
  <c r="O1766" i="1"/>
  <c r="G1767" i="1" s="1"/>
  <c r="AA1766" i="1"/>
  <c r="X1766" i="1"/>
  <c r="Z1766" i="1" s="1"/>
  <c r="J1767" i="1"/>
  <c r="K1767" i="1"/>
  <c r="AF1767" i="1"/>
  <c r="M1767" i="1" l="1"/>
  <c r="AG1767" i="1"/>
  <c r="AE1767" i="1" s="1"/>
  <c r="AH1767" i="1" s="1"/>
  <c r="AB1767" i="1" s="1"/>
  <c r="AC1767" i="1" s="1"/>
  <c r="H1767" i="1"/>
  <c r="I1767" i="1"/>
  <c r="AD1767" i="1" l="1"/>
  <c r="Q1767" i="1"/>
  <c r="L1767" i="1"/>
  <c r="P1767" i="1" l="1"/>
  <c r="W1768" i="1" s="1"/>
  <c r="N1767" i="1"/>
  <c r="R1767" i="1" l="1"/>
  <c r="S1768" i="1" s="1"/>
  <c r="U1767" i="1"/>
  <c r="V1768" i="1" s="1"/>
  <c r="AA1767" i="1"/>
  <c r="O1767" i="1"/>
  <c r="X1767" i="1"/>
  <c r="Z1767" i="1" s="1"/>
  <c r="G1768" i="1"/>
  <c r="J1768" i="1"/>
  <c r="K1768" i="1"/>
  <c r="AF1768" i="1"/>
  <c r="Y1768" i="1" l="1"/>
  <c r="T1768" i="1"/>
  <c r="I1768" i="1"/>
  <c r="H1768" i="1"/>
  <c r="M1768" i="1"/>
  <c r="AG1768" i="1"/>
  <c r="AE1768" i="1" s="1"/>
  <c r="AH1768" i="1" s="1"/>
  <c r="AB1768" i="1" l="1"/>
  <c r="AC1768" i="1" s="1"/>
  <c r="L1768" i="1"/>
  <c r="Q1768" i="1"/>
  <c r="AD1768" i="1"/>
  <c r="P1768" i="1" l="1"/>
  <c r="W1769" i="1" s="1"/>
  <c r="N1768" i="1"/>
  <c r="R1768" i="1" l="1"/>
  <c r="S1769" i="1" s="1"/>
  <c r="T1769" i="1" s="1"/>
  <c r="U1768" i="1"/>
  <c r="V1769" i="1" s="1"/>
  <c r="Y1769" i="1" s="1"/>
  <c r="AA1768" i="1"/>
  <c r="O1768" i="1"/>
  <c r="X1768" i="1"/>
  <c r="Z1768" i="1" s="1"/>
  <c r="G1769" i="1"/>
  <c r="J1769" i="1"/>
  <c r="K1769" i="1"/>
  <c r="AF1769" i="1"/>
  <c r="H1769" i="1" l="1"/>
  <c r="I1769" i="1"/>
  <c r="M1769" i="1"/>
  <c r="AG1769" i="1"/>
  <c r="AE1769" i="1" s="1"/>
  <c r="AH1769" i="1" s="1"/>
  <c r="AB1769" i="1" s="1"/>
  <c r="AC1769" i="1" s="1"/>
  <c r="Q1769" i="1" l="1"/>
  <c r="AD1769" i="1"/>
  <c r="L1769" i="1"/>
  <c r="P1769" i="1" l="1"/>
  <c r="W1770" i="1" s="1"/>
  <c r="N1769" i="1"/>
  <c r="R1769" i="1" l="1"/>
  <c r="S1770" i="1" s="1"/>
  <c r="T1770" i="1" s="1"/>
  <c r="U1769" i="1"/>
  <c r="V1770" i="1" s="1"/>
  <c r="Y1770" i="1" s="1"/>
  <c r="O1769" i="1"/>
  <c r="G1770" i="1" s="1"/>
  <c r="AA1769" i="1"/>
  <c r="X1769" i="1"/>
  <c r="Z1769" i="1" s="1"/>
  <c r="J1770" i="1"/>
  <c r="K1770" i="1"/>
  <c r="AF1770" i="1"/>
  <c r="AG1770" i="1" l="1"/>
  <c r="AE1770" i="1" s="1"/>
  <c r="AH1770" i="1" s="1"/>
  <c r="M1770" i="1"/>
  <c r="H1770" i="1"/>
  <c r="I1770" i="1"/>
  <c r="L1770" i="1" l="1"/>
  <c r="AD1770" i="1"/>
  <c r="Q1770" i="1"/>
  <c r="AB1770" i="1"/>
  <c r="AC1770" i="1" s="1"/>
  <c r="P1770" i="1" l="1"/>
  <c r="W1771" i="1" s="1"/>
  <c r="N1770" i="1"/>
  <c r="R1770" i="1" l="1"/>
  <c r="S1771" i="1" s="1"/>
  <c r="T1771" i="1" s="1"/>
  <c r="U1770" i="1"/>
  <c r="V1771" i="1" s="1"/>
  <c r="Y1771" i="1" s="1"/>
  <c r="O1770" i="1"/>
  <c r="G1771" i="1" s="1"/>
  <c r="AA1770" i="1"/>
  <c r="X1770" i="1"/>
  <c r="Z1770" i="1" s="1"/>
  <c r="J1771" i="1"/>
  <c r="K1771" i="1"/>
  <c r="AF1771" i="1"/>
  <c r="AG1771" i="1" l="1"/>
  <c r="AE1771" i="1" s="1"/>
  <c r="AH1771" i="1" s="1"/>
  <c r="M1771" i="1"/>
  <c r="H1771" i="1"/>
  <c r="I1771" i="1"/>
  <c r="L1771" i="1" l="1"/>
  <c r="Q1771" i="1"/>
  <c r="AD1771" i="1"/>
  <c r="AB1771" i="1"/>
  <c r="AC1771" i="1" s="1"/>
  <c r="P1771" i="1" l="1"/>
  <c r="W1772" i="1" s="1"/>
  <c r="N1771" i="1"/>
  <c r="R1771" i="1" l="1"/>
  <c r="S1772" i="1" s="1"/>
  <c r="T1772" i="1" s="1"/>
  <c r="U1771" i="1"/>
  <c r="V1772" i="1" s="1"/>
  <c r="Y1772" i="1" s="1"/>
  <c r="AA1771" i="1"/>
  <c r="O1771" i="1"/>
  <c r="X1771" i="1"/>
  <c r="Z1771" i="1" s="1"/>
  <c r="G1772" i="1"/>
  <c r="K1772" i="1"/>
  <c r="J1772" i="1"/>
  <c r="AF1772" i="1"/>
  <c r="M1772" i="1" l="1"/>
  <c r="H1772" i="1"/>
  <c r="I1772" i="1"/>
  <c r="AG1772" i="1"/>
  <c r="AE1772" i="1" s="1"/>
  <c r="AH1772" i="1" s="1"/>
  <c r="AB1772" i="1" s="1"/>
  <c r="AC1772" i="1" s="1"/>
  <c r="L1772" i="1" l="1"/>
  <c r="AD1772" i="1"/>
  <c r="Q1772" i="1"/>
  <c r="P1772" i="1" l="1"/>
  <c r="W1773" i="1" s="1"/>
  <c r="N1772" i="1"/>
  <c r="R1772" i="1" l="1"/>
  <c r="S1773" i="1" s="1"/>
  <c r="T1773" i="1" s="1"/>
  <c r="U1772" i="1"/>
  <c r="V1773" i="1" s="1"/>
  <c r="Y1773" i="1" s="1"/>
  <c r="O1772" i="1"/>
  <c r="G1773" i="1" s="1"/>
  <c r="AA1772" i="1"/>
  <c r="X1772" i="1"/>
  <c r="Z1772" i="1" s="1"/>
  <c r="J1773" i="1"/>
  <c r="K1773" i="1"/>
  <c r="AF1773" i="1"/>
  <c r="AG1773" i="1" l="1"/>
  <c r="AE1773" i="1" s="1"/>
  <c r="AH1773" i="1" s="1"/>
  <c r="M1773" i="1"/>
  <c r="I1773" i="1"/>
  <c r="H1773" i="1"/>
  <c r="Q1773" i="1" l="1"/>
  <c r="L1773" i="1"/>
  <c r="AD1773" i="1"/>
  <c r="AB1773" i="1"/>
  <c r="AC1773" i="1" s="1"/>
  <c r="P1773" i="1" l="1"/>
  <c r="W1774" i="1" s="1"/>
  <c r="N1773" i="1"/>
  <c r="R1773" i="1" l="1"/>
  <c r="S1774" i="1" s="1"/>
  <c r="T1774" i="1" s="1"/>
  <c r="U1773" i="1"/>
  <c r="V1774" i="1" s="1"/>
  <c r="Y1774" i="1" s="1"/>
  <c r="AA1773" i="1"/>
  <c r="O1773" i="1"/>
  <c r="X1773" i="1"/>
  <c r="Z1773" i="1" s="1"/>
  <c r="G1774" i="1"/>
  <c r="K1774" i="1"/>
  <c r="J1774" i="1"/>
  <c r="AF1774" i="1"/>
  <c r="M1774" i="1" l="1"/>
  <c r="I1774" i="1"/>
  <c r="H1774" i="1"/>
  <c r="AG1774" i="1"/>
  <c r="AE1774" i="1" s="1"/>
  <c r="AH1774" i="1" s="1"/>
  <c r="AB1774" i="1" s="1"/>
  <c r="AC1774" i="1" s="1"/>
  <c r="Q1774" i="1" l="1"/>
  <c r="L1774" i="1"/>
  <c r="AD1774" i="1"/>
  <c r="P1774" i="1" l="1"/>
  <c r="W1775" i="1" s="1"/>
  <c r="N1774" i="1"/>
  <c r="R1774" i="1" l="1"/>
  <c r="S1775" i="1" s="1"/>
  <c r="U1774" i="1"/>
  <c r="V1775" i="1" s="1"/>
  <c r="O1774" i="1"/>
  <c r="AA1774" i="1"/>
  <c r="G1775" i="1"/>
  <c r="K1775" i="1"/>
  <c r="J1775" i="1"/>
  <c r="AF1775" i="1"/>
  <c r="X1774" i="1" l="1"/>
  <c r="Z1774" i="1" s="1"/>
  <c r="Y1775" i="1"/>
  <c r="T1775" i="1"/>
  <c r="M1775" i="1"/>
  <c r="H1775" i="1"/>
  <c r="I1775" i="1"/>
  <c r="AG1775" i="1"/>
  <c r="AE1775" i="1" s="1"/>
  <c r="AH1775" i="1" s="1"/>
  <c r="AB1775" i="1" l="1"/>
  <c r="AC1775" i="1" s="1"/>
  <c r="L1775" i="1"/>
  <c r="Q1775" i="1"/>
  <c r="AD1775" i="1"/>
  <c r="P1775" i="1" l="1"/>
  <c r="W1776" i="1" s="1"/>
  <c r="N1775" i="1"/>
  <c r="R1775" i="1" l="1"/>
  <c r="S1776" i="1" s="1"/>
  <c r="U1775" i="1"/>
  <c r="V1776" i="1" s="1"/>
  <c r="AA1775" i="1"/>
  <c r="O1775" i="1"/>
  <c r="G1776" i="1"/>
  <c r="J1776" i="1"/>
  <c r="K1776" i="1"/>
  <c r="AF1776" i="1"/>
  <c r="X1775" i="1" l="1"/>
  <c r="Z1775" i="1" s="1"/>
  <c r="T1776" i="1"/>
  <c r="Y1776" i="1"/>
  <c r="I1776" i="1"/>
  <c r="H1776" i="1"/>
  <c r="M1776" i="1"/>
  <c r="AG1776" i="1"/>
  <c r="AE1776" i="1" s="1"/>
  <c r="AH1776" i="1" s="1"/>
  <c r="AB1776" i="1" s="1"/>
  <c r="AC1776" i="1" s="1"/>
  <c r="L1776" i="1" l="1"/>
  <c r="AD1776" i="1"/>
  <c r="Q1776" i="1"/>
  <c r="P1776" i="1" l="1"/>
  <c r="W1777" i="1" s="1"/>
  <c r="N1776" i="1"/>
  <c r="R1776" i="1" l="1"/>
  <c r="S1777" i="1" s="1"/>
  <c r="T1777" i="1" s="1"/>
  <c r="U1776" i="1"/>
  <c r="V1777" i="1" s="1"/>
  <c r="Y1777" i="1" s="1"/>
  <c r="AA1776" i="1"/>
  <c r="O1776" i="1"/>
  <c r="G1777" i="1" s="1"/>
  <c r="X1776" i="1"/>
  <c r="Z1776" i="1" s="1"/>
  <c r="K1777" i="1"/>
  <c r="J1777" i="1"/>
  <c r="AF1777" i="1"/>
  <c r="AG1777" i="1" l="1"/>
  <c r="AE1777" i="1" s="1"/>
  <c r="AH1777" i="1" s="1"/>
  <c r="M1777" i="1"/>
  <c r="H1777" i="1"/>
  <c r="I1777" i="1"/>
  <c r="L1777" i="1" l="1"/>
  <c r="AD1777" i="1"/>
  <c r="Q1777" i="1"/>
  <c r="AB1777" i="1"/>
  <c r="AC1777" i="1" s="1"/>
  <c r="P1777" i="1" l="1"/>
  <c r="W1778" i="1" s="1"/>
  <c r="N1777" i="1"/>
  <c r="R1777" i="1" l="1"/>
  <c r="S1778" i="1" s="1"/>
  <c r="T1778" i="1" s="1"/>
  <c r="U1777" i="1"/>
  <c r="V1778" i="1" s="1"/>
  <c r="Y1778" i="1" s="1"/>
  <c r="AA1777" i="1"/>
  <c r="O1777" i="1"/>
  <c r="X1777" i="1"/>
  <c r="Z1777" i="1" s="1"/>
  <c r="G1778" i="1"/>
  <c r="K1778" i="1"/>
  <c r="J1778" i="1"/>
  <c r="AF1778" i="1"/>
  <c r="I1778" i="1" l="1"/>
  <c r="H1778" i="1"/>
  <c r="M1778" i="1"/>
  <c r="AG1778" i="1"/>
  <c r="AE1778" i="1" s="1"/>
  <c r="AH1778" i="1" s="1"/>
  <c r="AB1778" i="1" s="1"/>
  <c r="AC1778" i="1" s="1"/>
  <c r="AD1778" i="1" l="1"/>
  <c r="L1778" i="1"/>
  <c r="Q1778" i="1"/>
  <c r="P1778" i="1" l="1"/>
  <c r="W1779" i="1" s="1"/>
  <c r="N1778" i="1"/>
  <c r="R1778" i="1" l="1"/>
  <c r="S1779" i="1" s="1"/>
  <c r="T1779" i="1" s="1"/>
  <c r="U1778" i="1"/>
  <c r="V1779" i="1" s="1"/>
  <c r="Y1779" i="1" s="1"/>
  <c r="O1778" i="1"/>
  <c r="G1779" i="1" s="1"/>
  <c r="AA1778" i="1"/>
  <c r="X1778" i="1"/>
  <c r="Z1778" i="1" s="1"/>
  <c r="J1779" i="1"/>
  <c r="K1779" i="1"/>
  <c r="AF1779" i="1"/>
  <c r="AG1779" i="1" l="1"/>
  <c r="AE1779" i="1" s="1"/>
  <c r="AH1779" i="1" s="1"/>
  <c r="M1779" i="1"/>
  <c r="I1779" i="1"/>
  <c r="H1779" i="1"/>
  <c r="AD1779" i="1" l="1"/>
  <c r="L1779" i="1"/>
  <c r="Q1779" i="1"/>
  <c r="AB1779" i="1"/>
  <c r="AC1779" i="1" s="1"/>
  <c r="P1779" i="1" l="1"/>
  <c r="W1780" i="1" s="1"/>
  <c r="N1779" i="1"/>
  <c r="R1779" i="1" l="1"/>
  <c r="S1780" i="1" s="1"/>
  <c r="T1780" i="1" s="1"/>
  <c r="U1779" i="1"/>
  <c r="V1780" i="1" s="1"/>
  <c r="Y1780" i="1" s="1"/>
  <c r="AA1779" i="1"/>
  <c r="O1779" i="1"/>
  <c r="X1779" i="1"/>
  <c r="Z1779" i="1" s="1"/>
  <c r="G1780" i="1"/>
  <c r="K1780" i="1"/>
  <c r="J1780" i="1"/>
  <c r="AF1780" i="1"/>
  <c r="M1780" i="1" l="1"/>
  <c r="H1780" i="1"/>
  <c r="I1780" i="1"/>
  <c r="AG1780" i="1"/>
  <c r="AE1780" i="1" s="1"/>
  <c r="AH1780" i="1" s="1"/>
  <c r="AB1780" i="1" s="1"/>
  <c r="AC1780" i="1" s="1"/>
  <c r="L1780" i="1" l="1"/>
  <c r="Q1780" i="1"/>
  <c r="AD1780" i="1"/>
  <c r="P1780" i="1" l="1"/>
  <c r="W1781" i="1" s="1"/>
  <c r="N1780" i="1"/>
  <c r="R1780" i="1" l="1"/>
  <c r="S1781" i="1" s="1"/>
  <c r="U1780" i="1"/>
  <c r="V1781" i="1" s="1"/>
  <c r="O1780" i="1"/>
  <c r="G1781" i="1" s="1"/>
  <c r="AA1780" i="1"/>
  <c r="X1780" i="1"/>
  <c r="Z1780" i="1" s="1"/>
  <c r="J1781" i="1"/>
  <c r="K1781" i="1"/>
  <c r="AF1781" i="1"/>
  <c r="T1781" i="1" l="1"/>
  <c r="Y1781" i="1"/>
  <c r="AG1781" i="1"/>
  <c r="M1781" i="1"/>
  <c r="H1781" i="1"/>
  <c r="I1781" i="1"/>
  <c r="AE1781" i="1" l="1"/>
  <c r="AH1781" i="1" s="1"/>
  <c r="AD1781" i="1"/>
  <c r="Q1781" i="1"/>
  <c r="L1781" i="1"/>
  <c r="AB1781" i="1"/>
  <c r="AC1781" i="1" s="1"/>
  <c r="P1781" i="1" l="1"/>
  <c r="W1782" i="1" s="1"/>
  <c r="N1781" i="1"/>
  <c r="R1781" i="1" l="1"/>
  <c r="S1782" i="1" s="1"/>
  <c r="T1782" i="1" s="1"/>
  <c r="U1781" i="1"/>
  <c r="V1782" i="1" s="1"/>
  <c r="Y1782" i="1" s="1"/>
  <c r="AA1781" i="1"/>
  <c r="O1781" i="1"/>
  <c r="X1781" i="1"/>
  <c r="Z1781" i="1" s="1"/>
  <c r="G1782" i="1"/>
  <c r="K1782" i="1"/>
  <c r="J1782" i="1"/>
  <c r="AF1782" i="1"/>
  <c r="H1782" i="1" l="1"/>
  <c r="I1782" i="1"/>
  <c r="M1782" i="1"/>
  <c r="AG1782" i="1"/>
  <c r="AE1782" i="1" s="1"/>
  <c r="AH1782" i="1" s="1"/>
  <c r="AB1782" i="1" s="1"/>
  <c r="AC1782" i="1" s="1"/>
  <c r="AD1782" i="1" l="1"/>
  <c r="Q1782" i="1"/>
  <c r="L1782" i="1"/>
  <c r="P1782" i="1" l="1"/>
  <c r="W1783" i="1" s="1"/>
  <c r="N1782" i="1"/>
  <c r="R1782" i="1" l="1"/>
  <c r="S1783" i="1" s="1"/>
  <c r="T1783" i="1" s="1"/>
  <c r="U1782" i="1"/>
  <c r="V1783" i="1" s="1"/>
  <c r="Y1783" i="1" s="1"/>
  <c r="AA1782" i="1"/>
  <c r="O1782" i="1"/>
  <c r="X1782" i="1"/>
  <c r="Z1782" i="1" s="1"/>
  <c r="G1783" i="1"/>
  <c r="K1783" i="1"/>
  <c r="J1783" i="1"/>
  <c r="AF1783" i="1"/>
  <c r="H1783" i="1" l="1"/>
  <c r="I1783" i="1"/>
  <c r="M1783" i="1"/>
  <c r="AG1783" i="1"/>
  <c r="AE1783" i="1" s="1"/>
  <c r="AH1783" i="1" s="1"/>
  <c r="AB1783" i="1" s="1"/>
  <c r="AC1783" i="1" s="1"/>
  <c r="L1783" i="1" l="1"/>
  <c r="AD1783" i="1"/>
  <c r="Q1783" i="1"/>
  <c r="P1783" i="1" l="1"/>
  <c r="W1784" i="1" s="1"/>
  <c r="N1783" i="1"/>
  <c r="R1783" i="1" l="1"/>
  <c r="S1784" i="1" s="1"/>
  <c r="T1784" i="1" s="1"/>
  <c r="U1783" i="1"/>
  <c r="V1784" i="1" s="1"/>
  <c r="Y1784" i="1" s="1"/>
  <c r="O1783" i="1"/>
  <c r="G1784" i="1" s="1"/>
  <c r="AA1783" i="1"/>
  <c r="X1783" i="1"/>
  <c r="Z1783" i="1" s="1"/>
  <c r="K1784" i="1"/>
  <c r="J1784" i="1"/>
  <c r="AF1784" i="1"/>
  <c r="M1784" i="1" l="1"/>
  <c r="AG1784" i="1"/>
  <c r="AE1784" i="1" s="1"/>
  <c r="AH1784" i="1" s="1"/>
  <c r="AB1784" i="1" s="1"/>
  <c r="AC1784" i="1" s="1"/>
  <c r="I1784" i="1"/>
  <c r="H1784" i="1"/>
  <c r="L1784" i="1" l="1"/>
  <c r="AD1784" i="1"/>
  <c r="Q1784" i="1"/>
  <c r="P1784" i="1" l="1"/>
  <c r="W1785" i="1" s="1"/>
  <c r="N1784" i="1"/>
  <c r="R1784" i="1" l="1"/>
  <c r="S1785" i="1" s="1"/>
  <c r="T1785" i="1" s="1"/>
  <c r="U1784" i="1"/>
  <c r="V1785" i="1" s="1"/>
  <c r="Y1785" i="1" s="1"/>
  <c r="AA1784" i="1"/>
  <c r="O1784" i="1"/>
  <c r="X1784" i="1"/>
  <c r="Z1784" i="1" s="1"/>
  <c r="G1785" i="1"/>
  <c r="K1785" i="1"/>
  <c r="J1785" i="1"/>
  <c r="AF1785" i="1"/>
  <c r="M1785" i="1" l="1"/>
  <c r="I1785" i="1"/>
  <c r="H1785" i="1"/>
  <c r="AG1785" i="1"/>
  <c r="AE1785" i="1" s="1"/>
  <c r="AH1785" i="1" s="1"/>
  <c r="AB1785" i="1" s="1"/>
  <c r="AC1785" i="1" s="1"/>
  <c r="AD1785" i="1" l="1"/>
  <c r="Q1785" i="1"/>
  <c r="L1785" i="1"/>
  <c r="P1785" i="1" l="1"/>
  <c r="W1786" i="1" s="1"/>
  <c r="N1785" i="1"/>
  <c r="R1785" i="1" l="1"/>
  <c r="S1786" i="1" s="1"/>
  <c r="T1786" i="1" s="1"/>
  <c r="U1785" i="1"/>
  <c r="V1786" i="1" s="1"/>
  <c r="Y1786" i="1" s="1"/>
  <c r="AA1785" i="1"/>
  <c r="O1785" i="1"/>
  <c r="X1785" i="1"/>
  <c r="Z1785" i="1" s="1"/>
  <c r="G1786" i="1"/>
  <c r="J1786" i="1"/>
  <c r="K1786" i="1"/>
  <c r="AF1786" i="1"/>
  <c r="M1786" i="1" l="1"/>
  <c r="H1786" i="1"/>
  <c r="I1786" i="1"/>
  <c r="AG1786" i="1"/>
  <c r="AE1786" i="1" s="1"/>
  <c r="AH1786" i="1" s="1"/>
  <c r="AB1786" i="1" s="1"/>
  <c r="AC1786" i="1" s="1"/>
  <c r="AD1786" i="1" l="1"/>
  <c r="Q1786" i="1"/>
  <c r="L1786" i="1"/>
  <c r="P1786" i="1" l="1"/>
  <c r="W1787" i="1" s="1"/>
  <c r="N1786" i="1"/>
  <c r="R1786" i="1" l="1"/>
  <c r="S1787" i="1" s="1"/>
  <c r="T1787" i="1" s="1"/>
  <c r="U1786" i="1"/>
  <c r="V1787" i="1" s="1"/>
  <c r="Y1787" i="1" s="1"/>
  <c r="O1786" i="1"/>
  <c r="G1787" i="1" s="1"/>
  <c r="AA1786" i="1"/>
  <c r="X1786" i="1"/>
  <c r="Z1786" i="1" s="1"/>
  <c r="K1787" i="1"/>
  <c r="J1787" i="1"/>
  <c r="AF1787" i="1"/>
  <c r="M1787" i="1" l="1"/>
  <c r="AG1787" i="1"/>
  <c r="AE1787" i="1" s="1"/>
  <c r="AH1787" i="1" s="1"/>
  <c r="AB1787" i="1" s="1"/>
  <c r="AC1787" i="1" s="1"/>
  <c r="H1787" i="1"/>
  <c r="I1787" i="1"/>
  <c r="L1787" i="1" l="1"/>
  <c r="Q1787" i="1"/>
  <c r="AD1787" i="1"/>
  <c r="P1787" i="1" l="1"/>
  <c r="W1788" i="1" s="1"/>
  <c r="N1787" i="1"/>
  <c r="R1787" i="1" l="1"/>
  <c r="S1788" i="1" s="1"/>
  <c r="T1788" i="1" s="1"/>
  <c r="U1787" i="1"/>
  <c r="V1788" i="1" s="1"/>
  <c r="Y1788" i="1" s="1"/>
  <c r="O1787" i="1"/>
  <c r="G1788" i="1" s="1"/>
  <c r="AA1787" i="1"/>
  <c r="X1787" i="1"/>
  <c r="Z1787" i="1" s="1"/>
  <c r="K1788" i="1"/>
  <c r="J1788" i="1"/>
  <c r="AF1788" i="1"/>
  <c r="AG1788" i="1" l="1"/>
  <c r="AE1788" i="1" s="1"/>
  <c r="AH1788" i="1" s="1"/>
  <c r="M1788" i="1"/>
  <c r="H1788" i="1"/>
  <c r="I1788" i="1"/>
  <c r="L1788" i="1" l="1"/>
  <c r="AD1788" i="1"/>
  <c r="Q1788" i="1"/>
  <c r="AB1788" i="1"/>
  <c r="AC1788" i="1" s="1"/>
  <c r="P1788" i="1" l="1"/>
  <c r="W1789" i="1" s="1"/>
  <c r="N1788" i="1"/>
  <c r="R1788" i="1" l="1"/>
  <c r="S1789" i="1" s="1"/>
  <c r="T1789" i="1" s="1"/>
  <c r="U1788" i="1"/>
  <c r="V1789" i="1" s="1"/>
  <c r="Y1789" i="1" s="1"/>
  <c r="AA1788" i="1"/>
  <c r="O1788" i="1"/>
  <c r="G1789" i="1" s="1"/>
  <c r="X1788" i="1"/>
  <c r="Z1788" i="1" s="1"/>
  <c r="K1789" i="1"/>
  <c r="J1789" i="1"/>
  <c r="AF1789" i="1"/>
  <c r="AG1789" i="1" l="1"/>
  <c r="AE1789" i="1" s="1"/>
  <c r="AH1789" i="1" s="1"/>
  <c r="M1789" i="1"/>
  <c r="H1789" i="1"/>
  <c r="I1789" i="1"/>
  <c r="Q1789" i="1" l="1"/>
  <c r="L1789" i="1"/>
  <c r="AD1789" i="1"/>
  <c r="AB1789" i="1"/>
  <c r="AC1789" i="1" s="1"/>
  <c r="P1789" i="1" l="1"/>
  <c r="W1790" i="1" s="1"/>
  <c r="N1789" i="1"/>
  <c r="R1789" i="1" l="1"/>
  <c r="S1790" i="1" s="1"/>
  <c r="U1789" i="1"/>
  <c r="V1790" i="1" s="1"/>
  <c r="AA1789" i="1"/>
  <c r="O1789" i="1"/>
  <c r="G1790" i="1" s="1"/>
  <c r="X1789" i="1"/>
  <c r="Z1789" i="1" s="1"/>
  <c r="K1790" i="1"/>
  <c r="J1790" i="1"/>
  <c r="AF1790" i="1"/>
  <c r="Y1790" i="1" l="1"/>
  <c r="T1790" i="1"/>
  <c r="AG1790" i="1"/>
  <c r="AE1790" i="1" s="1"/>
  <c r="AH1790" i="1" s="1"/>
  <c r="M1790" i="1"/>
  <c r="I1790" i="1"/>
  <c r="H1790" i="1"/>
  <c r="AD1790" i="1" l="1"/>
  <c r="Q1790" i="1"/>
  <c r="L1790" i="1"/>
  <c r="AB1790" i="1"/>
  <c r="AC1790" i="1" s="1"/>
  <c r="P1790" i="1" l="1"/>
  <c r="W1791" i="1" s="1"/>
  <c r="N1790" i="1"/>
  <c r="R1790" i="1" l="1"/>
  <c r="S1791" i="1" s="1"/>
  <c r="T1791" i="1" s="1"/>
  <c r="U1790" i="1"/>
  <c r="V1791" i="1" s="1"/>
  <c r="Y1791" i="1" s="1"/>
  <c r="AA1790" i="1"/>
  <c r="O1790" i="1"/>
  <c r="X1790" i="1"/>
  <c r="Z1790" i="1" s="1"/>
  <c r="G1791" i="1"/>
  <c r="K1791" i="1"/>
  <c r="J1791" i="1"/>
  <c r="AF1791" i="1"/>
  <c r="M1791" i="1" l="1"/>
  <c r="H1791" i="1"/>
  <c r="I1791" i="1"/>
  <c r="AG1791" i="1"/>
  <c r="AE1791" i="1" s="1"/>
  <c r="AH1791" i="1" s="1"/>
  <c r="AB1791" i="1" s="1"/>
  <c r="AC1791" i="1" s="1"/>
  <c r="AD1791" i="1" l="1"/>
  <c r="L1791" i="1"/>
  <c r="Q1791" i="1"/>
  <c r="P1791" i="1" l="1"/>
  <c r="W1792" i="1" s="1"/>
  <c r="N1791" i="1"/>
  <c r="R1791" i="1" l="1"/>
  <c r="S1792" i="1" s="1"/>
  <c r="T1792" i="1" s="1"/>
  <c r="U1791" i="1"/>
  <c r="V1792" i="1" s="1"/>
  <c r="Y1792" i="1" s="1"/>
  <c r="O1791" i="1"/>
  <c r="AA1791" i="1"/>
  <c r="X1791" i="1"/>
  <c r="Z1791" i="1" s="1"/>
  <c r="G1792" i="1"/>
  <c r="K1792" i="1"/>
  <c r="J1792" i="1"/>
  <c r="AF1792" i="1"/>
  <c r="M1792" i="1" l="1"/>
  <c r="I1792" i="1"/>
  <c r="H1792" i="1"/>
  <c r="AG1792" i="1"/>
  <c r="AE1792" i="1" s="1"/>
  <c r="AH1792" i="1" s="1"/>
  <c r="AB1792" i="1" s="1"/>
  <c r="AC1792" i="1" s="1"/>
  <c r="AD1792" i="1" l="1"/>
  <c r="Q1792" i="1"/>
  <c r="L1792" i="1"/>
  <c r="P1792" i="1" l="1"/>
  <c r="W1793" i="1" s="1"/>
  <c r="N1792" i="1"/>
  <c r="R1792" i="1" l="1"/>
  <c r="S1793" i="1" s="1"/>
  <c r="T1793" i="1" s="1"/>
  <c r="U1792" i="1"/>
  <c r="V1793" i="1" s="1"/>
  <c r="Y1793" i="1" s="1"/>
  <c r="AA1792" i="1"/>
  <c r="O1792" i="1"/>
  <c r="G1793" i="1" s="1"/>
  <c r="X1792" i="1"/>
  <c r="Z1792" i="1" s="1"/>
  <c r="J1793" i="1"/>
  <c r="K1793" i="1"/>
  <c r="AF1793" i="1"/>
  <c r="AG1793" i="1" l="1"/>
  <c r="AE1793" i="1" s="1"/>
  <c r="AH1793" i="1" s="1"/>
  <c r="M1793" i="1"/>
  <c r="H1793" i="1"/>
  <c r="I1793" i="1"/>
  <c r="L1793" i="1" l="1"/>
  <c r="AD1793" i="1"/>
  <c r="Q1793" i="1"/>
  <c r="AB1793" i="1"/>
  <c r="AC1793" i="1" s="1"/>
  <c r="P1793" i="1" l="1"/>
  <c r="W1794" i="1" s="1"/>
  <c r="N1793" i="1"/>
  <c r="R1793" i="1" l="1"/>
  <c r="S1794" i="1" s="1"/>
  <c r="T1794" i="1" s="1"/>
  <c r="U1793" i="1"/>
  <c r="V1794" i="1" s="1"/>
  <c r="Y1794" i="1" s="1"/>
  <c r="AA1793" i="1"/>
  <c r="O1793" i="1"/>
  <c r="X1793" i="1"/>
  <c r="Z1793" i="1" s="1"/>
  <c r="G1794" i="1"/>
  <c r="J1794" i="1"/>
  <c r="K1794" i="1"/>
  <c r="AF1794" i="1"/>
  <c r="H1794" i="1" l="1"/>
  <c r="I1794" i="1"/>
  <c r="M1794" i="1"/>
  <c r="AG1794" i="1"/>
  <c r="AE1794" i="1" s="1"/>
  <c r="AH1794" i="1" s="1"/>
  <c r="AB1794" i="1" s="1"/>
  <c r="AC1794" i="1" s="1"/>
  <c r="AD1794" i="1" l="1"/>
  <c r="L1794" i="1"/>
  <c r="Q1794" i="1"/>
  <c r="P1794" i="1" l="1"/>
  <c r="W1795" i="1" s="1"/>
  <c r="N1794" i="1"/>
  <c r="R1794" i="1" l="1"/>
  <c r="S1795" i="1" s="1"/>
  <c r="T1795" i="1" s="1"/>
  <c r="U1794" i="1"/>
  <c r="V1795" i="1" s="1"/>
  <c r="Y1795" i="1" s="1"/>
  <c r="O1794" i="1"/>
  <c r="G1795" i="1" s="1"/>
  <c r="AA1794" i="1"/>
  <c r="X1794" i="1"/>
  <c r="Z1794" i="1" s="1"/>
  <c r="K1795" i="1"/>
  <c r="J1795" i="1"/>
  <c r="AF1795" i="1"/>
  <c r="AG1795" i="1" l="1"/>
  <c r="AE1795" i="1" s="1"/>
  <c r="AH1795" i="1" s="1"/>
  <c r="M1795" i="1"/>
  <c r="I1795" i="1"/>
  <c r="H1795" i="1"/>
  <c r="AD1795" i="1" l="1"/>
  <c r="L1795" i="1"/>
  <c r="Q1795" i="1"/>
  <c r="AB1795" i="1"/>
  <c r="AC1795" i="1" s="1"/>
  <c r="P1795" i="1" l="1"/>
  <c r="W1796" i="1" s="1"/>
  <c r="N1795" i="1"/>
  <c r="R1795" i="1" l="1"/>
  <c r="S1796" i="1" s="1"/>
  <c r="T1796" i="1" s="1"/>
  <c r="U1795" i="1"/>
  <c r="V1796" i="1" s="1"/>
  <c r="Y1796" i="1" s="1"/>
  <c r="AA1795" i="1"/>
  <c r="O1795" i="1"/>
  <c r="G1796" i="1" s="1"/>
  <c r="X1795" i="1"/>
  <c r="Z1795" i="1" s="1"/>
  <c r="K1796" i="1"/>
  <c r="J1796" i="1"/>
  <c r="AF1796" i="1"/>
  <c r="M1796" i="1" l="1"/>
  <c r="I1796" i="1"/>
  <c r="H1796" i="1"/>
  <c r="AG1796" i="1"/>
  <c r="AE1796" i="1" s="1"/>
  <c r="AH1796" i="1" s="1"/>
  <c r="AB1796" i="1" l="1"/>
  <c r="AC1796" i="1" s="1"/>
  <c r="L1796" i="1"/>
  <c r="AD1796" i="1"/>
  <c r="Q1796" i="1"/>
  <c r="P1796" i="1" l="1"/>
  <c r="W1797" i="1" s="1"/>
  <c r="N1796" i="1"/>
  <c r="R1796" i="1" l="1"/>
  <c r="S1797" i="1" s="1"/>
  <c r="T1797" i="1" s="1"/>
  <c r="U1796" i="1"/>
  <c r="V1797" i="1" s="1"/>
  <c r="Y1797" i="1" s="1"/>
  <c r="AA1796" i="1"/>
  <c r="O1796" i="1"/>
  <c r="G1797" i="1" s="1"/>
  <c r="K1797" i="1"/>
  <c r="J1797" i="1"/>
  <c r="AF1797" i="1"/>
  <c r="X1796" i="1" l="1"/>
  <c r="Z1796" i="1" s="1"/>
  <c r="M1797" i="1"/>
  <c r="Q1797" i="1" s="1"/>
  <c r="I1797" i="1"/>
  <c r="H1797" i="1"/>
  <c r="AG1797" i="1"/>
  <c r="AE1797" i="1" s="1"/>
  <c r="AH1797" i="1" s="1"/>
  <c r="AB1797" i="1" s="1"/>
  <c r="AC1797" i="1" s="1"/>
  <c r="L1797" i="1" l="1"/>
  <c r="AD1797" i="1"/>
  <c r="P1797" i="1"/>
  <c r="W1798" i="1" s="1"/>
  <c r="N1797" i="1"/>
  <c r="R1797" i="1" s="1"/>
  <c r="S1798" i="1" s="1"/>
  <c r="T1798" i="1" s="1"/>
  <c r="U1797" i="1" l="1"/>
  <c r="V1798" i="1" s="1"/>
  <c r="Y1798" i="1" s="1"/>
  <c r="O1797" i="1"/>
  <c r="G1798" i="1" s="1"/>
  <c r="AA1797" i="1"/>
  <c r="X1797" i="1"/>
  <c r="Z1797" i="1" s="1"/>
  <c r="J1798" i="1"/>
  <c r="K1798" i="1"/>
  <c r="AF1798" i="1"/>
  <c r="M1798" i="1" l="1"/>
  <c r="H1798" i="1"/>
  <c r="I1798" i="1"/>
  <c r="AG1798" i="1"/>
  <c r="AE1798" i="1" s="1"/>
  <c r="AH1798" i="1" s="1"/>
  <c r="AB1798" i="1" s="1"/>
  <c r="AC1798" i="1" s="1"/>
  <c r="L1798" i="1" l="1"/>
  <c r="AD1798" i="1"/>
  <c r="Q1798" i="1"/>
  <c r="P1798" i="1" l="1"/>
  <c r="W1799" i="1" s="1"/>
  <c r="N1798" i="1"/>
  <c r="R1798" i="1" l="1"/>
  <c r="S1799" i="1" s="1"/>
  <c r="T1799" i="1" s="1"/>
  <c r="U1798" i="1"/>
  <c r="V1799" i="1" s="1"/>
  <c r="Y1799" i="1" s="1"/>
  <c r="AA1798" i="1"/>
  <c r="O1798" i="1"/>
  <c r="G1799" i="1" s="1"/>
  <c r="X1798" i="1"/>
  <c r="Z1798" i="1" s="1"/>
  <c r="J1799" i="1"/>
  <c r="K1799" i="1"/>
  <c r="AF1799" i="1"/>
  <c r="M1799" i="1" l="1"/>
  <c r="AG1799" i="1"/>
  <c r="AE1799" i="1" s="1"/>
  <c r="AH1799" i="1" s="1"/>
  <c r="AB1799" i="1" s="1"/>
  <c r="AC1799" i="1" s="1"/>
  <c r="I1799" i="1"/>
  <c r="H1799" i="1"/>
  <c r="AD1799" i="1" l="1"/>
  <c r="L1799" i="1"/>
  <c r="Q1799" i="1"/>
  <c r="P1799" i="1" l="1"/>
  <c r="W1800" i="1" s="1"/>
  <c r="N1799" i="1"/>
  <c r="R1799" i="1" l="1"/>
  <c r="S1800" i="1" s="1"/>
  <c r="T1800" i="1" s="1"/>
  <c r="U1799" i="1"/>
  <c r="V1800" i="1" s="1"/>
  <c r="Y1800" i="1" s="1"/>
  <c r="AA1799" i="1"/>
  <c r="O1799" i="1"/>
  <c r="G1800" i="1" s="1"/>
  <c r="X1799" i="1"/>
  <c r="Z1799" i="1" s="1"/>
  <c r="K1800" i="1"/>
  <c r="J1800" i="1"/>
  <c r="AF1800" i="1"/>
  <c r="M1800" i="1" l="1"/>
  <c r="H1800" i="1"/>
  <c r="I1800" i="1"/>
  <c r="AG1800" i="1"/>
  <c r="AE1800" i="1" s="1"/>
  <c r="AH1800" i="1" s="1"/>
  <c r="AB1800" i="1" s="1"/>
  <c r="AC1800" i="1" s="1"/>
  <c r="AD1800" i="1" l="1"/>
  <c r="L1800" i="1"/>
  <c r="Q1800" i="1"/>
  <c r="P1800" i="1" l="1"/>
  <c r="W1801" i="1" s="1"/>
  <c r="N1800" i="1"/>
  <c r="R1800" i="1" l="1"/>
  <c r="S1801" i="1" s="1"/>
  <c r="T1801" i="1" s="1"/>
  <c r="U1800" i="1"/>
  <c r="V1801" i="1" s="1"/>
  <c r="AA1800" i="1"/>
  <c r="O1800" i="1"/>
  <c r="G1801" i="1" s="1"/>
  <c r="X1800" i="1"/>
  <c r="Z1800" i="1" s="1"/>
  <c r="K1801" i="1"/>
  <c r="J1801" i="1"/>
  <c r="AF1801" i="1"/>
  <c r="Y1801" i="1" l="1"/>
  <c r="AG1801" i="1"/>
  <c r="M1801" i="1"/>
  <c r="H1801" i="1"/>
  <c r="I1801" i="1"/>
  <c r="AE1801" i="1" l="1"/>
  <c r="AH1801" i="1" s="1"/>
  <c r="L1801" i="1"/>
  <c r="Q1801" i="1"/>
  <c r="AD1801" i="1"/>
  <c r="AB1801" i="1"/>
  <c r="AC1801" i="1" s="1"/>
  <c r="P1801" i="1" l="1"/>
  <c r="W1802" i="1" s="1"/>
  <c r="N1801" i="1"/>
  <c r="R1801" i="1" l="1"/>
  <c r="S1802" i="1" s="1"/>
  <c r="T1802" i="1" s="1"/>
  <c r="U1801" i="1"/>
  <c r="V1802" i="1" s="1"/>
  <c r="O1801" i="1"/>
  <c r="G1802" i="1" s="1"/>
  <c r="AA1801" i="1"/>
  <c r="J1802" i="1"/>
  <c r="K1802" i="1"/>
  <c r="AF1802" i="1"/>
  <c r="X1801" i="1" l="1"/>
  <c r="Z1801" i="1" s="1"/>
  <c r="Y1802" i="1"/>
  <c r="AG1802" i="1"/>
  <c r="M1802" i="1"/>
  <c r="I1802" i="1"/>
  <c r="H1802" i="1"/>
  <c r="AE1802" i="1" l="1"/>
  <c r="AH1802" i="1" s="1"/>
  <c r="Q1802" i="1"/>
  <c r="L1802" i="1"/>
  <c r="AD1802" i="1"/>
  <c r="AB1802" i="1"/>
  <c r="AC1802" i="1" s="1"/>
  <c r="P1802" i="1" l="1"/>
  <c r="W1803" i="1" s="1"/>
  <c r="N1802" i="1"/>
  <c r="R1802" i="1" l="1"/>
  <c r="S1803" i="1" s="1"/>
  <c r="T1803" i="1" s="1"/>
  <c r="U1802" i="1"/>
  <c r="V1803" i="1" s="1"/>
  <c r="Y1803" i="1" s="1"/>
  <c r="O1802" i="1"/>
  <c r="G1803" i="1" s="1"/>
  <c r="AA1802" i="1"/>
  <c r="X1802" i="1"/>
  <c r="Z1802" i="1" s="1"/>
  <c r="J1803" i="1"/>
  <c r="K1803" i="1"/>
  <c r="AF1803" i="1"/>
  <c r="M1803" i="1" l="1"/>
  <c r="AG1803" i="1"/>
  <c r="AE1803" i="1" s="1"/>
  <c r="AH1803" i="1" s="1"/>
  <c r="AB1803" i="1" s="1"/>
  <c r="AC1803" i="1" s="1"/>
  <c r="H1803" i="1"/>
  <c r="I1803" i="1"/>
  <c r="L1803" i="1" l="1"/>
  <c r="Q1803" i="1"/>
  <c r="AD1803" i="1"/>
  <c r="P1803" i="1" l="1"/>
  <c r="W1804" i="1" s="1"/>
  <c r="N1803" i="1"/>
  <c r="R1803" i="1" l="1"/>
  <c r="S1804" i="1" s="1"/>
  <c r="T1804" i="1" s="1"/>
  <c r="U1803" i="1"/>
  <c r="V1804" i="1" s="1"/>
  <c r="Y1804" i="1" s="1"/>
  <c r="AA1803" i="1"/>
  <c r="O1803" i="1"/>
  <c r="G1804" i="1" s="1"/>
  <c r="X1803" i="1"/>
  <c r="Z1803" i="1" s="1"/>
  <c r="K1804" i="1"/>
  <c r="J1804" i="1"/>
  <c r="AF1804" i="1"/>
  <c r="M1804" i="1" l="1"/>
  <c r="H1804" i="1"/>
  <c r="I1804" i="1"/>
  <c r="AG1804" i="1"/>
  <c r="AE1804" i="1" s="1"/>
  <c r="AH1804" i="1" s="1"/>
  <c r="AB1804" i="1" s="1"/>
  <c r="AC1804" i="1" s="1"/>
  <c r="Q1804" i="1" l="1"/>
  <c r="AD1804" i="1"/>
  <c r="L1804" i="1"/>
  <c r="P1804" i="1" l="1"/>
  <c r="W1805" i="1" s="1"/>
  <c r="N1804" i="1"/>
  <c r="R1804" i="1" l="1"/>
  <c r="S1805" i="1" s="1"/>
  <c r="T1805" i="1" s="1"/>
  <c r="U1804" i="1"/>
  <c r="V1805" i="1" s="1"/>
  <c r="Y1805" i="1" s="1"/>
  <c r="AA1804" i="1"/>
  <c r="O1804" i="1"/>
  <c r="G1805" i="1" s="1"/>
  <c r="X1804" i="1"/>
  <c r="Z1804" i="1" s="1"/>
  <c r="K1805" i="1"/>
  <c r="J1805" i="1"/>
  <c r="AF1805" i="1"/>
  <c r="AG1805" i="1" l="1"/>
  <c r="AE1805" i="1" s="1"/>
  <c r="AH1805" i="1" s="1"/>
  <c r="M1805" i="1"/>
  <c r="H1805" i="1"/>
  <c r="I1805" i="1"/>
  <c r="AD1805" i="1" l="1"/>
  <c r="Q1805" i="1"/>
  <c r="L1805" i="1"/>
  <c r="AB1805" i="1"/>
  <c r="AC1805" i="1" s="1"/>
  <c r="P1805" i="1" l="1"/>
  <c r="W1806" i="1" s="1"/>
  <c r="N1805" i="1"/>
  <c r="R1805" i="1" l="1"/>
  <c r="S1806" i="1" s="1"/>
  <c r="T1806" i="1" s="1"/>
  <c r="U1805" i="1"/>
  <c r="V1806" i="1" s="1"/>
  <c r="O1805" i="1"/>
  <c r="G1806" i="1" s="1"/>
  <c r="AA1805" i="1"/>
  <c r="J1806" i="1"/>
  <c r="K1806" i="1"/>
  <c r="AF1806" i="1"/>
  <c r="X1805" i="1" l="1"/>
  <c r="Z1805" i="1" s="1"/>
  <c r="Y1806" i="1"/>
  <c r="AG1806" i="1"/>
  <c r="M1806" i="1"/>
  <c r="H1806" i="1"/>
  <c r="I1806" i="1"/>
  <c r="AE1806" i="1" l="1"/>
  <c r="AH1806" i="1" s="1"/>
  <c r="AD1806" i="1"/>
  <c r="Q1806" i="1"/>
  <c r="L1806" i="1"/>
  <c r="AB1806" i="1"/>
  <c r="AC1806" i="1" s="1"/>
  <c r="P1806" i="1" l="1"/>
  <c r="W1807" i="1" s="1"/>
  <c r="N1806" i="1"/>
  <c r="R1806" i="1" l="1"/>
  <c r="S1807" i="1" s="1"/>
  <c r="T1807" i="1" s="1"/>
  <c r="U1806" i="1"/>
  <c r="V1807" i="1" s="1"/>
  <c r="AA1806" i="1"/>
  <c r="O1806" i="1"/>
  <c r="G1807" i="1" s="1"/>
  <c r="X1806" i="1"/>
  <c r="Z1806" i="1" s="1"/>
  <c r="J1807" i="1"/>
  <c r="K1807" i="1"/>
  <c r="AF1807" i="1"/>
  <c r="Y1807" i="1" l="1"/>
  <c r="AG1807" i="1"/>
  <c r="AE1807" i="1" s="1"/>
  <c r="AH1807" i="1" s="1"/>
  <c r="M1807" i="1"/>
  <c r="I1807" i="1"/>
  <c r="H1807" i="1"/>
  <c r="AD1807" i="1" l="1"/>
  <c r="Q1807" i="1"/>
  <c r="L1807" i="1"/>
  <c r="AB1807" i="1"/>
  <c r="AC1807" i="1" s="1"/>
  <c r="P1807" i="1" l="1"/>
  <c r="W1808" i="1" s="1"/>
  <c r="N1807" i="1"/>
  <c r="R1807" i="1" l="1"/>
  <c r="S1808" i="1" s="1"/>
  <c r="T1808" i="1" s="1"/>
  <c r="U1807" i="1"/>
  <c r="V1808" i="1" s="1"/>
  <c r="Y1808" i="1" s="1"/>
  <c r="AA1807" i="1"/>
  <c r="O1807" i="1"/>
  <c r="X1807" i="1"/>
  <c r="Z1807" i="1" s="1"/>
  <c r="G1808" i="1"/>
  <c r="J1808" i="1"/>
  <c r="K1808" i="1"/>
  <c r="AF1808" i="1"/>
  <c r="M1808" i="1" l="1"/>
  <c r="I1808" i="1"/>
  <c r="H1808" i="1"/>
  <c r="AG1808" i="1"/>
  <c r="AE1808" i="1" s="1"/>
  <c r="AH1808" i="1" s="1"/>
  <c r="AB1808" i="1" s="1"/>
  <c r="AC1808" i="1" s="1"/>
  <c r="AD1808" i="1" l="1"/>
  <c r="L1808" i="1"/>
  <c r="Q1808" i="1"/>
  <c r="P1808" i="1" l="1"/>
  <c r="W1809" i="1" s="1"/>
  <c r="N1808" i="1"/>
  <c r="R1808" i="1" l="1"/>
  <c r="S1809" i="1" s="1"/>
  <c r="T1809" i="1" s="1"/>
  <c r="U1808" i="1"/>
  <c r="V1809" i="1" s="1"/>
  <c r="Y1809" i="1" s="1"/>
  <c r="AA1808" i="1"/>
  <c r="O1808" i="1"/>
  <c r="X1808" i="1"/>
  <c r="Z1808" i="1" s="1"/>
  <c r="G1809" i="1"/>
  <c r="J1809" i="1"/>
  <c r="K1809" i="1"/>
  <c r="AF1809" i="1"/>
  <c r="H1809" i="1" l="1"/>
  <c r="I1809" i="1"/>
  <c r="M1809" i="1"/>
  <c r="AG1809" i="1"/>
  <c r="AE1809" i="1" s="1"/>
  <c r="AH1809" i="1" s="1"/>
  <c r="AB1809" i="1" s="1"/>
  <c r="AC1809" i="1" s="1"/>
  <c r="L1809" i="1" l="1"/>
  <c r="Q1809" i="1"/>
  <c r="AD1809" i="1"/>
  <c r="P1809" i="1" l="1"/>
  <c r="W1810" i="1" s="1"/>
  <c r="N1809" i="1"/>
  <c r="R1809" i="1" l="1"/>
  <c r="S1810" i="1" s="1"/>
  <c r="T1810" i="1" s="1"/>
  <c r="U1809" i="1"/>
  <c r="V1810" i="1" s="1"/>
  <c r="Y1810" i="1" s="1"/>
  <c r="O1809" i="1"/>
  <c r="G1810" i="1" s="1"/>
  <c r="AA1809" i="1"/>
  <c r="X1809" i="1"/>
  <c r="Z1809" i="1" s="1"/>
  <c r="K1810" i="1"/>
  <c r="J1810" i="1"/>
  <c r="AF1810" i="1"/>
  <c r="AG1810" i="1" l="1"/>
  <c r="AE1810" i="1" s="1"/>
  <c r="AH1810" i="1" s="1"/>
  <c r="M1810" i="1"/>
  <c r="I1810" i="1"/>
  <c r="H1810" i="1"/>
  <c r="Q1810" i="1" l="1"/>
  <c r="AD1810" i="1"/>
  <c r="L1810" i="1"/>
  <c r="AB1810" i="1"/>
  <c r="AC1810" i="1" s="1"/>
  <c r="P1810" i="1" l="1"/>
  <c r="W1811" i="1" s="1"/>
  <c r="N1810" i="1"/>
  <c r="R1810" i="1" l="1"/>
  <c r="S1811" i="1" s="1"/>
  <c r="T1811" i="1" s="1"/>
  <c r="U1810" i="1"/>
  <c r="V1811" i="1" s="1"/>
  <c r="Y1811" i="1" s="1"/>
  <c r="AA1810" i="1"/>
  <c r="O1810" i="1"/>
  <c r="X1810" i="1"/>
  <c r="Z1810" i="1" s="1"/>
  <c r="G1811" i="1"/>
  <c r="K1811" i="1"/>
  <c r="J1811" i="1"/>
  <c r="AF1811" i="1"/>
  <c r="M1811" i="1" l="1"/>
  <c r="L1811" i="1" s="1"/>
  <c r="I1811" i="1"/>
  <c r="H1811" i="1"/>
  <c r="AG1811" i="1"/>
  <c r="AE1811" i="1" s="1"/>
  <c r="AH1811" i="1" s="1"/>
  <c r="AB1811" i="1" s="1"/>
  <c r="AC1811" i="1" s="1"/>
  <c r="Q1811" i="1" l="1"/>
  <c r="AD1811" i="1"/>
  <c r="P1811" i="1"/>
  <c r="W1812" i="1" s="1"/>
  <c r="N1811" i="1"/>
  <c r="R1811" i="1" s="1"/>
  <c r="S1812" i="1" s="1"/>
  <c r="T1812" i="1" s="1"/>
  <c r="U1811" i="1" l="1"/>
  <c r="V1812" i="1" s="1"/>
  <c r="Y1812" i="1" s="1"/>
  <c r="O1811" i="1"/>
  <c r="G1812" i="1" s="1"/>
  <c r="AA1811" i="1"/>
  <c r="J1812" i="1"/>
  <c r="K1812" i="1"/>
  <c r="AF1812" i="1"/>
  <c r="AG1812" i="1" l="1"/>
  <c r="AE1812" i="1" s="1"/>
  <c r="AH1812" i="1" s="1"/>
  <c r="M1812" i="1"/>
  <c r="X1811" i="1"/>
  <c r="Z1811" i="1" s="1"/>
  <c r="I1812" i="1"/>
  <c r="H1812" i="1"/>
  <c r="AB1812" i="1" l="1"/>
  <c r="AC1812" i="1" s="1"/>
  <c r="AD1812" i="1"/>
  <c r="Q1812" i="1"/>
  <c r="L1812" i="1"/>
  <c r="P1812" i="1" l="1"/>
  <c r="W1813" i="1" s="1"/>
  <c r="N1812" i="1"/>
  <c r="R1812" i="1" l="1"/>
  <c r="S1813" i="1" s="1"/>
  <c r="T1813" i="1" s="1"/>
  <c r="U1812" i="1"/>
  <c r="V1813" i="1" s="1"/>
  <c r="Y1813" i="1" s="1"/>
  <c r="O1812" i="1"/>
  <c r="G1813" i="1" s="1"/>
  <c r="AA1812" i="1"/>
  <c r="X1812" i="1"/>
  <c r="Z1812" i="1" s="1"/>
  <c r="J1813" i="1"/>
  <c r="K1813" i="1"/>
  <c r="AF1813" i="1"/>
  <c r="AG1813" i="1" l="1"/>
  <c r="AE1813" i="1" s="1"/>
  <c r="AH1813" i="1" s="1"/>
  <c r="M1813" i="1"/>
  <c r="I1813" i="1"/>
  <c r="H1813" i="1"/>
  <c r="L1813" i="1" l="1"/>
  <c r="Q1813" i="1"/>
  <c r="AD1813" i="1"/>
  <c r="AB1813" i="1"/>
  <c r="AC1813" i="1" s="1"/>
  <c r="P1813" i="1" l="1"/>
  <c r="W1814" i="1" s="1"/>
  <c r="N1813" i="1"/>
  <c r="R1813" i="1" l="1"/>
  <c r="S1814" i="1" s="1"/>
  <c r="T1814" i="1" s="1"/>
  <c r="U1813" i="1"/>
  <c r="V1814" i="1" s="1"/>
  <c r="Y1814" i="1" s="1"/>
  <c r="AA1813" i="1"/>
  <c r="O1813" i="1"/>
  <c r="G1814" i="1" s="1"/>
  <c r="X1813" i="1"/>
  <c r="Z1813" i="1" s="1"/>
  <c r="J1814" i="1"/>
  <c r="K1814" i="1"/>
  <c r="AF1814" i="1"/>
  <c r="AG1814" i="1" l="1"/>
  <c r="AE1814" i="1" s="1"/>
  <c r="AH1814" i="1" s="1"/>
  <c r="M1814" i="1"/>
  <c r="H1814" i="1"/>
  <c r="I1814" i="1"/>
  <c r="AD1814" i="1" l="1"/>
  <c r="Q1814" i="1"/>
  <c r="L1814" i="1"/>
  <c r="AB1814" i="1"/>
  <c r="AC1814" i="1" s="1"/>
  <c r="P1814" i="1" l="1"/>
  <c r="W1815" i="1" s="1"/>
  <c r="N1814" i="1"/>
  <c r="R1814" i="1" l="1"/>
  <c r="S1815" i="1" s="1"/>
  <c r="T1815" i="1" s="1"/>
  <c r="U1814" i="1"/>
  <c r="V1815" i="1" s="1"/>
  <c r="Y1815" i="1" s="1"/>
  <c r="AA1814" i="1"/>
  <c r="O1814" i="1"/>
  <c r="G1815" i="1" s="1"/>
  <c r="X1814" i="1"/>
  <c r="Z1814" i="1" s="1"/>
  <c r="K1815" i="1"/>
  <c r="J1815" i="1"/>
  <c r="AF1815" i="1"/>
  <c r="AG1815" i="1" l="1"/>
  <c r="AE1815" i="1" s="1"/>
  <c r="AH1815" i="1" s="1"/>
  <c r="I1815" i="1"/>
  <c r="H1815" i="1"/>
  <c r="M1815" i="1"/>
  <c r="Q1815" i="1" l="1"/>
  <c r="AD1815" i="1"/>
  <c r="L1815" i="1"/>
  <c r="AB1815" i="1"/>
  <c r="AC1815" i="1" s="1"/>
  <c r="P1815" i="1" l="1"/>
  <c r="W1816" i="1" s="1"/>
  <c r="N1815" i="1"/>
  <c r="R1815" i="1" l="1"/>
  <c r="S1816" i="1" s="1"/>
  <c r="T1816" i="1" s="1"/>
  <c r="U1815" i="1"/>
  <c r="V1816" i="1" s="1"/>
  <c r="Y1816" i="1" s="1"/>
  <c r="AA1815" i="1"/>
  <c r="O1815" i="1"/>
  <c r="G1816" i="1" s="1"/>
  <c r="X1815" i="1"/>
  <c r="Z1815" i="1" s="1"/>
  <c r="J1816" i="1"/>
  <c r="K1816" i="1"/>
  <c r="AF1816" i="1"/>
  <c r="H1816" i="1" l="1"/>
  <c r="I1816" i="1"/>
  <c r="M1816" i="1"/>
  <c r="AG1816" i="1"/>
  <c r="AE1816" i="1" s="1"/>
  <c r="AH1816" i="1" s="1"/>
  <c r="AB1816" i="1" s="1"/>
  <c r="AC1816" i="1" s="1"/>
  <c r="AD1816" i="1" l="1"/>
  <c r="Q1816" i="1"/>
  <c r="L1816" i="1"/>
  <c r="P1816" i="1" l="1"/>
  <c r="W1817" i="1" s="1"/>
  <c r="N1816" i="1"/>
  <c r="R1816" i="1" l="1"/>
  <c r="S1817" i="1" s="1"/>
  <c r="T1817" i="1" s="1"/>
  <c r="U1816" i="1"/>
  <c r="V1817" i="1" s="1"/>
  <c r="Y1817" i="1" s="1"/>
  <c r="AA1816" i="1"/>
  <c r="O1816" i="1"/>
  <c r="G1817" i="1" s="1"/>
  <c r="X1816" i="1"/>
  <c r="Z1816" i="1" s="1"/>
  <c r="K1817" i="1"/>
  <c r="J1817" i="1"/>
  <c r="AF1817" i="1"/>
  <c r="AG1817" i="1" l="1"/>
  <c r="AE1817" i="1" s="1"/>
  <c r="AH1817" i="1" s="1"/>
  <c r="M1817" i="1"/>
  <c r="I1817" i="1"/>
  <c r="H1817" i="1"/>
  <c r="Q1817" i="1" l="1"/>
  <c r="AD1817" i="1"/>
  <c r="L1817" i="1"/>
  <c r="AB1817" i="1"/>
  <c r="AC1817" i="1" s="1"/>
  <c r="P1817" i="1" l="1"/>
  <c r="W1818" i="1" s="1"/>
  <c r="N1817" i="1"/>
  <c r="R1817" i="1" l="1"/>
  <c r="S1818" i="1" s="1"/>
  <c r="T1818" i="1" s="1"/>
  <c r="U1817" i="1"/>
  <c r="V1818" i="1" s="1"/>
  <c r="Y1818" i="1" s="1"/>
  <c r="AA1817" i="1"/>
  <c r="O1817" i="1"/>
  <c r="G1818" i="1" s="1"/>
  <c r="X1817" i="1"/>
  <c r="Z1817" i="1" s="1"/>
  <c r="K1818" i="1"/>
  <c r="J1818" i="1"/>
  <c r="AF1818" i="1"/>
  <c r="M1818" i="1" l="1"/>
  <c r="I1818" i="1"/>
  <c r="H1818" i="1"/>
  <c r="AG1818" i="1"/>
  <c r="AE1818" i="1" s="1"/>
  <c r="AH1818" i="1" s="1"/>
  <c r="AB1818" i="1" s="1"/>
  <c r="AC1818" i="1" s="1"/>
  <c r="Q1818" i="1" l="1"/>
  <c r="L1818" i="1"/>
  <c r="AD1818" i="1"/>
  <c r="P1818" i="1" l="1"/>
  <c r="W1819" i="1" s="1"/>
  <c r="N1818" i="1"/>
  <c r="R1818" i="1" l="1"/>
  <c r="S1819" i="1" s="1"/>
  <c r="T1819" i="1" s="1"/>
  <c r="U1818" i="1"/>
  <c r="V1819" i="1" s="1"/>
  <c r="Y1819" i="1" s="1"/>
  <c r="O1818" i="1"/>
  <c r="AA1818" i="1"/>
  <c r="X1818" i="1"/>
  <c r="Z1818" i="1" s="1"/>
  <c r="G1819" i="1"/>
  <c r="K1819" i="1"/>
  <c r="M1819" i="1" s="1"/>
  <c r="J1819" i="1"/>
  <c r="AF1819" i="1"/>
  <c r="Q1819" i="1" l="1"/>
  <c r="AD1819" i="1"/>
  <c r="L1819" i="1"/>
  <c r="H1819" i="1"/>
  <c r="I1819" i="1"/>
  <c r="AG1819" i="1"/>
  <c r="AE1819" i="1" s="1"/>
  <c r="AH1819" i="1" s="1"/>
  <c r="AB1819" i="1" s="1"/>
  <c r="AC1819" i="1" s="1"/>
  <c r="P1819" i="1" l="1"/>
  <c r="W1820" i="1" s="1"/>
  <c r="N1819" i="1"/>
  <c r="R1819" i="1" s="1"/>
  <c r="S1820" i="1" s="1"/>
  <c r="T1820" i="1" s="1"/>
  <c r="U1819" i="1" l="1"/>
  <c r="V1820" i="1" s="1"/>
  <c r="Y1820" i="1" s="1"/>
  <c r="AA1819" i="1"/>
  <c r="O1819" i="1"/>
  <c r="G1820" i="1" s="1"/>
  <c r="X1819" i="1"/>
  <c r="Z1819" i="1" s="1"/>
  <c r="J1820" i="1"/>
  <c r="K1820" i="1"/>
  <c r="AF1820" i="1"/>
  <c r="M1820" i="1" l="1"/>
  <c r="I1820" i="1"/>
  <c r="H1820" i="1"/>
  <c r="AG1820" i="1"/>
  <c r="AE1820" i="1" s="1"/>
  <c r="AH1820" i="1" s="1"/>
  <c r="AB1820" i="1" l="1"/>
  <c r="AC1820" i="1" s="1"/>
  <c r="AD1820" i="1"/>
  <c r="L1820" i="1"/>
  <c r="Q1820" i="1"/>
  <c r="P1820" i="1" l="1"/>
  <c r="W1821" i="1" s="1"/>
  <c r="N1820" i="1"/>
  <c r="R1820" i="1" l="1"/>
  <c r="S1821" i="1" s="1"/>
  <c r="T1821" i="1" s="1"/>
  <c r="U1820" i="1"/>
  <c r="V1821" i="1" s="1"/>
  <c r="Y1821" i="1" s="1"/>
  <c r="AA1820" i="1"/>
  <c r="O1820" i="1"/>
  <c r="G1821" i="1" s="1"/>
  <c r="K1821" i="1"/>
  <c r="J1821" i="1"/>
  <c r="AF1821" i="1"/>
  <c r="X1820" i="1" l="1"/>
  <c r="Z1820" i="1" s="1"/>
  <c r="M1821" i="1"/>
  <c r="H1821" i="1"/>
  <c r="I1821" i="1"/>
  <c r="AG1821" i="1"/>
  <c r="AE1821" i="1" s="1"/>
  <c r="AH1821" i="1" s="1"/>
  <c r="AB1821" i="1" s="1"/>
  <c r="AC1821" i="1" s="1"/>
  <c r="L1821" i="1" l="1"/>
  <c r="Q1821" i="1"/>
  <c r="AD1821" i="1"/>
  <c r="P1821" i="1" l="1"/>
  <c r="W1822" i="1" s="1"/>
  <c r="N1821" i="1"/>
  <c r="R1821" i="1" l="1"/>
  <c r="S1822" i="1" s="1"/>
  <c r="T1822" i="1" s="1"/>
  <c r="U1821" i="1"/>
  <c r="V1822" i="1" s="1"/>
  <c r="Y1822" i="1" s="1"/>
  <c r="O1821" i="1"/>
  <c r="G1822" i="1" s="1"/>
  <c r="AA1821" i="1"/>
  <c r="X1821" i="1"/>
  <c r="Z1821" i="1" s="1"/>
  <c r="J1822" i="1"/>
  <c r="K1822" i="1"/>
  <c r="AF1822" i="1"/>
  <c r="M1822" i="1" l="1"/>
  <c r="AG1822" i="1"/>
  <c r="AE1822" i="1" s="1"/>
  <c r="AH1822" i="1" s="1"/>
  <c r="AB1822" i="1" s="1"/>
  <c r="AC1822" i="1" s="1"/>
  <c r="I1822" i="1"/>
  <c r="H1822" i="1"/>
  <c r="AD1822" i="1" l="1"/>
  <c r="L1822" i="1"/>
  <c r="Q1822" i="1"/>
  <c r="P1822" i="1" l="1"/>
  <c r="W1823" i="1" s="1"/>
  <c r="N1822" i="1"/>
  <c r="R1822" i="1" l="1"/>
  <c r="S1823" i="1" s="1"/>
  <c r="U1822" i="1"/>
  <c r="V1823" i="1" s="1"/>
  <c r="O1822" i="1"/>
  <c r="G1823" i="1" s="1"/>
  <c r="AA1822" i="1"/>
  <c r="X1822" i="1"/>
  <c r="Z1822" i="1" s="1"/>
  <c r="K1823" i="1"/>
  <c r="J1823" i="1"/>
  <c r="AF1823" i="1"/>
  <c r="T1823" i="1" l="1"/>
  <c r="Y1823" i="1"/>
  <c r="AG1823" i="1"/>
  <c r="AE1823" i="1" s="1"/>
  <c r="AH1823" i="1" s="1"/>
  <c r="M1823" i="1"/>
  <c r="I1823" i="1"/>
  <c r="H1823" i="1"/>
  <c r="L1823" i="1" l="1"/>
  <c r="Q1823" i="1"/>
  <c r="AD1823" i="1"/>
  <c r="AB1823" i="1"/>
  <c r="AC1823" i="1" s="1"/>
  <c r="P1823" i="1" l="1"/>
  <c r="W1824" i="1" s="1"/>
  <c r="N1823" i="1"/>
  <c r="R1823" i="1" l="1"/>
  <c r="S1824" i="1" s="1"/>
  <c r="T1824" i="1" s="1"/>
  <c r="U1823" i="1"/>
  <c r="V1824" i="1" s="1"/>
  <c r="Y1824" i="1" s="1"/>
  <c r="O1823" i="1"/>
  <c r="G1824" i="1" s="1"/>
  <c r="AA1823" i="1"/>
  <c r="X1823" i="1"/>
  <c r="Z1823" i="1" s="1"/>
  <c r="K1824" i="1"/>
  <c r="J1824" i="1"/>
  <c r="AF1824" i="1"/>
  <c r="AG1824" i="1" l="1"/>
  <c r="AE1824" i="1" s="1"/>
  <c r="AH1824" i="1" s="1"/>
  <c r="M1824" i="1"/>
  <c r="H1824" i="1"/>
  <c r="I1824" i="1"/>
  <c r="L1824" i="1" l="1"/>
  <c r="Q1824" i="1"/>
  <c r="AD1824" i="1"/>
  <c r="AB1824" i="1"/>
  <c r="AC1824" i="1" s="1"/>
  <c r="P1824" i="1" l="1"/>
  <c r="W1825" i="1" s="1"/>
  <c r="N1824" i="1"/>
  <c r="R1824" i="1" l="1"/>
  <c r="S1825" i="1" s="1"/>
  <c r="T1825" i="1" s="1"/>
  <c r="U1824" i="1"/>
  <c r="V1825" i="1" s="1"/>
  <c r="Y1825" i="1" s="1"/>
  <c r="AA1824" i="1"/>
  <c r="O1824" i="1"/>
  <c r="G1825" i="1" s="1"/>
  <c r="X1824" i="1"/>
  <c r="Z1824" i="1" s="1"/>
  <c r="J1825" i="1"/>
  <c r="K1825" i="1"/>
  <c r="AF1825" i="1"/>
  <c r="I1825" i="1" l="1"/>
  <c r="H1825" i="1"/>
  <c r="AG1825" i="1"/>
  <c r="AE1825" i="1" s="1"/>
  <c r="AH1825" i="1" s="1"/>
  <c r="M1825" i="1"/>
  <c r="AB1825" i="1" l="1"/>
  <c r="AC1825" i="1" s="1"/>
  <c r="AD1825" i="1"/>
  <c r="L1825" i="1"/>
  <c r="Q1825" i="1"/>
  <c r="P1825" i="1" l="1"/>
  <c r="W1826" i="1" s="1"/>
  <c r="N1825" i="1"/>
  <c r="R1825" i="1" l="1"/>
  <c r="S1826" i="1" s="1"/>
  <c r="T1826" i="1" s="1"/>
  <c r="U1825" i="1"/>
  <c r="V1826" i="1" s="1"/>
  <c r="Y1826" i="1" s="1"/>
  <c r="O1825" i="1"/>
  <c r="G1826" i="1" s="1"/>
  <c r="AA1825" i="1"/>
  <c r="K1826" i="1"/>
  <c r="J1826" i="1"/>
  <c r="AF1826" i="1"/>
  <c r="X1825" i="1" l="1"/>
  <c r="Z1825" i="1" s="1"/>
  <c r="AG1826" i="1"/>
  <c r="AE1826" i="1" s="1"/>
  <c r="AH1826" i="1" s="1"/>
  <c r="M1826" i="1"/>
  <c r="I1826" i="1"/>
  <c r="H1826" i="1"/>
  <c r="AD1826" i="1" l="1"/>
  <c r="L1826" i="1"/>
  <c r="Q1826" i="1"/>
  <c r="AB1826" i="1"/>
  <c r="AC1826" i="1" s="1"/>
  <c r="P1826" i="1" l="1"/>
  <c r="W1827" i="1" s="1"/>
  <c r="N1826" i="1"/>
  <c r="R1826" i="1" l="1"/>
  <c r="S1827" i="1" s="1"/>
  <c r="T1827" i="1" s="1"/>
  <c r="U1826" i="1"/>
  <c r="V1827" i="1" s="1"/>
  <c r="Y1827" i="1" s="1"/>
  <c r="AA1826" i="1"/>
  <c r="O1826" i="1"/>
  <c r="X1826" i="1"/>
  <c r="Z1826" i="1" s="1"/>
  <c r="G1827" i="1"/>
  <c r="K1827" i="1"/>
  <c r="J1827" i="1"/>
  <c r="AF1827" i="1"/>
  <c r="M1827" i="1" l="1"/>
  <c r="H1827" i="1"/>
  <c r="I1827" i="1"/>
  <c r="AG1827" i="1"/>
  <c r="AE1827" i="1" s="1"/>
  <c r="AH1827" i="1" s="1"/>
  <c r="AB1827" i="1" s="1"/>
  <c r="AC1827" i="1" s="1"/>
  <c r="AD1827" i="1" l="1"/>
  <c r="Q1827" i="1"/>
  <c r="L1827" i="1"/>
  <c r="P1827" i="1" l="1"/>
  <c r="W1828" i="1" s="1"/>
  <c r="N1827" i="1"/>
  <c r="R1827" i="1" l="1"/>
  <c r="S1828" i="1" s="1"/>
  <c r="U1827" i="1"/>
  <c r="V1828" i="1" s="1"/>
  <c r="AA1827" i="1"/>
  <c r="O1827" i="1"/>
  <c r="G1828" i="1" s="1"/>
  <c r="X1827" i="1"/>
  <c r="Z1827" i="1" s="1"/>
  <c r="J1828" i="1"/>
  <c r="K1828" i="1"/>
  <c r="AF1828" i="1"/>
  <c r="Y1828" i="1" l="1"/>
  <c r="T1828" i="1"/>
  <c r="M1828" i="1"/>
  <c r="H1828" i="1"/>
  <c r="I1828" i="1"/>
  <c r="AG1828" i="1"/>
  <c r="AE1828" i="1" s="1"/>
  <c r="AH1828" i="1" s="1"/>
  <c r="AB1828" i="1" s="1"/>
  <c r="AC1828" i="1" s="1"/>
  <c r="Q1828" i="1" l="1"/>
  <c r="L1828" i="1"/>
  <c r="AD1828" i="1"/>
  <c r="P1828" i="1" l="1"/>
  <c r="W1829" i="1" s="1"/>
  <c r="N1828" i="1"/>
  <c r="R1828" i="1" l="1"/>
  <c r="S1829" i="1" s="1"/>
  <c r="T1829" i="1" s="1"/>
  <c r="U1828" i="1"/>
  <c r="V1829" i="1" s="1"/>
  <c r="Y1829" i="1" s="1"/>
  <c r="O1828" i="1"/>
  <c r="G1829" i="1" s="1"/>
  <c r="AA1828" i="1"/>
  <c r="J1829" i="1"/>
  <c r="K1829" i="1"/>
  <c r="AF1829" i="1"/>
  <c r="X1828" i="1" l="1"/>
  <c r="Z1828" i="1" s="1"/>
  <c r="AG1829" i="1"/>
  <c r="AE1829" i="1" s="1"/>
  <c r="AH1829" i="1" s="1"/>
  <c r="M1829" i="1"/>
  <c r="I1829" i="1"/>
  <c r="H1829" i="1"/>
  <c r="Q1829" i="1" l="1"/>
  <c r="L1829" i="1"/>
  <c r="AD1829" i="1"/>
  <c r="AB1829" i="1"/>
  <c r="AC1829" i="1" s="1"/>
  <c r="P1829" i="1" l="1"/>
  <c r="W1830" i="1" s="1"/>
  <c r="N1829" i="1"/>
  <c r="R1829" i="1" l="1"/>
  <c r="S1830" i="1" s="1"/>
  <c r="T1830" i="1" s="1"/>
  <c r="U1829" i="1"/>
  <c r="V1830" i="1" s="1"/>
  <c r="Y1830" i="1" s="1"/>
  <c r="AA1829" i="1"/>
  <c r="O1829" i="1"/>
  <c r="G1830" i="1" s="1"/>
  <c r="X1829" i="1"/>
  <c r="Z1829" i="1" s="1"/>
  <c r="J1830" i="1"/>
  <c r="K1830" i="1"/>
  <c r="AF1830" i="1"/>
  <c r="AG1830" i="1" l="1"/>
  <c r="AE1830" i="1" s="1"/>
  <c r="AH1830" i="1" s="1"/>
  <c r="H1830" i="1"/>
  <c r="I1830" i="1"/>
  <c r="M1830" i="1"/>
  <c r="L1830" i="1" l="1"/>
  <c r="AD1830" i="1"/>
  <c r="Q1830" i="1"/>
  <c r="AB1830" i="1"/>
  <c r="AC1830" i="1" s="1"/>
  <c r="P1830" i="1" l="1"/>
  <c r="W1831" i="1" s="1"/>
  <c r="N1830" i="1"/>
  <c r="R1830" i="1" l="1"/>
  <c r="S1831" i="1" s="1"/>
  <c r="T1831" i="1" s="1"/>
  <c r="U1830" i="1"/>
  <c r="V1831" i="1" s="1"/>
  <c r="Y1831" i="1" s="1"/>
  <c r="O1830" i="1"/>
  <c r="G1831" i="1" s="1"/>
  <c r="AA1830" i="1"/>
  <c r="X1830" i="1"/>
  <c r="Z1830" i="1" s="1"/>
  <c r="K1831" i="1"/>
  <c r="J1831" i="1"/>
  <c r="AF1831" i="1"/>
  <c r="AG1831" i="1" l="1"/>
  <c r="AE1831" i="1" s="1"/>
  <c r="AH1831" i="1" s="1"/>
  <c r="M1831" i="1"/>
  <c r="I1831" i="1"/>
  <c r="H1831" i="1"/>
  <c r="AD1831" i="1" l="1"/>
  <c r="Q1831" i="1"/>
  <c r="L1831" i="1"/>
  <c r="AB1831" i="1"/>
  <c r="AC1831" i="1" s="1"/>
  <c r="P1831" i="1" l="1"/>
  <c r="W1832" i="1" s="1"/>
  <c r="N1831" i="1"/>
  <c r="R1831" i="1" l="1"/>
  <c r="S1832" i="1" s="1"/>
  <c r="T1832" i="1" s="1"/>
  <c r="U1831" i="1"/>
  <c r="V1832" i="1" s="1"/>
  <c r="Y1832" i="1" s="1"/>
  <c r="O1831" i="1"/>
  <c r="AA1831" i="1"/>
  <c r="X1831" i="1"/>
  <c r="Z1831" i="1" s="1"/>
  <c r="G1832" i="1"/>
  <c r="K1832" i="1"/>
  <c r="J1832" i="1"/>
  <c r="AF1832" i="1"/>
  <c r="M1832" i="1" l="1"/>
  <c r="I1832" i="1"/>
  <c r="H1832" i="1"/>
  <c r="AG1832" i="1"/>
  <c r="AE1832" i="1" s="1"/>
  <c r="AH1832" i="1" s="1"/>
  <c r="AB1832" i="1" s="1"/>
  <c r="AC1832" i="1" s="1"/>
  <c r="L1832" i="1" l="1"/>
  <c r="Q1832" i="1"/>
  <c r="AD1832" i="1"/>
  <c r="P1832" i="1" l="1"/>
  <c r="W1833" i="1" s="1"/>
  <c r="N1832" i="1"/>
  <c r="R1832" i="1" l="1"/>
  <c r="S1833" i="1" s="1"/>
  <c r="T1833" i="1" s="1"/>
  <c r="U1832" i="1"/>
  <c r="V1833" i="1" s="1"/>
  <c r="Y1833" i="1" s="1"/>
  <c r="AA1832" i="1"/>
  <c r="O1832" i="1"/>
  <c r="G1833" i="1" s="1"/>
  <c r="X1832" i="1"/>
  <c r="Z1832" i="1" s="1"/>
  <c r="K1833" i="1"/>
  <c r="J1833" i="1"/>
  <c r="AF1833" i="1"/>
  <c r="AG1833" i="1" l="1"/>
  <c r="AE1833" i="1" s="1"/>
  <c r="AH1833" i="1" s="1"/>
  <c r="M1833" i="1"/>
  <c r="I1833" i="1"/>
  <c r="H1833" i="1"/>
  <c r="AB1833" i="1" l="1"/>
  <c r="AC1833" i="1" s="1"/>
  <c r="AD1833" i="1"/>
  <c r="Q1833" i="1"/>
  <c r="L1833" i="1"/>
  <c r="P1833" i="1" l="1"/>
  <c r="W1834" i="1" s="1"/>
  <c r="N1833" i="1"/>
  <c r="R1833" i="1" l="1"/>
  <c r="S1834" i="1" s="1"/>
  <c r="T1834" i="1" s="1"/>
  <c r="U1833" i="1"/>
  <c r="V1834" i="1" s="1"/>
  <c r="Y1834" i="1" s="1"/>
  <c r="O1833" i="1"/>
  <c r="G1834" i="1" s="1"/>
  <c r="AA1833" i="1"/>
  <c r="X1833" i="1"/>
  <c r="Z1833" i="1" s="1"/>
  <c r="K1834" i="1"/>
  <c r="J1834" i="1"/>
  <c r="AF1834" i="1"/>
  <c r="AG1834" i="1" l="1"/>
  <c r="AE1834" i="1" s="1"/>
  <c r="AH1834" i="1" s="1"/>
  <c r="M1834" i="1"/>
  <c r="H1834" i="1"/>
  <c r="I1834" i="1"/>
  <c r="L1834" i="1" l="1"/>
  <c r="AD1834" i="1"/>
  <c r="Q1834" i="1"/>
  <c r="AB1834" i="1"/>
  <c r="AC1834" i="1" s="1"/>
  <c r="P1834" i="1" l="1"/>
  <c r="W1835" i="1" s="1"/>
  <c r="N1834" i="1"/>
  <c r="R1834" i="1" l="1"/>
  <c r="S1835" i="1" s="1"/>
  <c r="T1835" i="1" s="1"/>
  <c r="U1834" i="1"/>
  <c r="V1835" i="1" s="1"/>
  <c r="Y1835" i="1" s="1"/>
  <c r="AA1834" i="1"/>
  <c r="O1834" i="1"/>
  <c r="G1835" i="1" s="1"/>
  <c r="X1834" i="1"/>
  <c r="Z1834" i="1" s="1"/>
  <c r="J1835" i="1"/>
  <c r="K1835" i="1"/>
  <c r="AF1835" i="1"/>
  <c r="M1835" i="1" l="1"/>
  <c r="I1835" i="1"/>
  <c r="H1835" i="1"/>
  <c r="AG1835" i="1"/>
  <c r="AE1835" i="1" s="1"/>
  <c r="AH1835" i="1" s="1"/>
  <c r="AB1835" i="1" s="1"/>
  <c r="AC1835" i="1" s="1"/>
  <c r="AD1835" i="1" l="1"/>
  <c r="L1835" i="1"/>
  <c r="Q1835" i="1"/>
  <c r="P1835" i="1" l="1"/>
  <c r="W1836" i="1" s="1"/>
  <c r="N1835" i="1"/>
  <c r="R1835" i="1" l="1"/>
  <c r="S1836" i="1" s="1"/>
  <c r="T1836" i="1" s="1"/>
  <c r="U1835" i="1"/>
  <c r="V1836" i="1" s="1"/>
  <c r="Y1836" i="1" s="1"/>
  <c r="AA1835" i="1"/>
  <c r="O1835" i="1"/>
  <c r="G1836" i="1" s="1"/>
  <c r="X1835" i="1"/>
  <c r="Z1835" i="1" s="1"/>
  <c r="K1836" i="1"/>
  <c r="J1836" i="1"/>
  <c r="AF1836" i="1"/>
  <c r="AG1836" i="1" l="1"/>
  <c r="AE1836" i="1" s="1"/>
  <c r="AH1836" i="1" s="1"/>
  <c r="M1836" i="1"/>
  <c r="I1836" i="1"/>
  <c r="H1836" i="1"/>
  <c r="Q1836" i="1" l="1"/>
  <c r="AD1836" i="1"/>
  <c r="L1836" i="1"/>
  <c r="AB1836" i="1"/>
  <c r="AC1836" i="1" s="1"/>
  <c r="P1836" i="1" l="1"/>
  <c r="W1837" i="1" s="1"/>
  <c r="N1836" i="1"/>
  <c r="R1836" i="1" l="1"/>
  <c r="S1837" i="1" s="1"/>
  <c r="T1837" i="1" s="1"/>
  <c r="U1836" i="1"/>
  <c r="V1837" i="1" s="1"/>
  <c r="Y1837" i="1" s="1"/>
  <c r="O1836" i="1"/>
  <c r="AA1836" i="1"/>
  <c r="X1836" i="1"/>
  <c r="Z1836" i="1" s="1"/>
  <c r="G1837" i="1"/>
  <c r="J1837" i="1"/>
  <c r="K1837" i="1"/>
  <c r="AF1837" i="1"/>
  <c r="M1837" i="1" l="1"/>
  <c r="I1837" i="1"/>
  <c r="H1837" i="1"/>
  <c r="AG1837" i="1"/>
  <c r="AE1837" i="1" s="1"/>
  <c r="AH1837" i="1" s="1"/>
  <c r="AB1837" i="1" s="1"/>
  <c r="AC1837" i="1" s="1"/>
  <c r="Q1837" i="1" l="1"/>
  <c r="L1837" i="1"/>
  <c r="AD1837" i="1"/>
  <c r="P1837" i="1" l="1"/>
  <c r="W1838" i="1" s="1"/>
  <c r="N1837" i="1"/>
  <c r="R1837" i="1" l="1"/>
  <c r="S1838" i="1" s="1"/>
  <c r="T1838" i="1" s="1"/>
  <c r="U1837" i="1"/>
  <c r="V1838" i="1" s="1"/>
  <c r="Y1838" i="1" s="1"/>
  <c r="AA1837" i="1"/>
  <c r="O1837" i="1"/>
  <c r="X1837" i="1"/>
  <c r="Z1837" i="1" s="1"/>
  <c r="G1838" i="1"/>
  <c r="J1838" i="1"/>
  <c r="K1838" i="1"/>
  <c r="AF1838" i="1"/>
  <c r="M1838" i="1" l="1"/>
  <c r="I1838" i="1"/>
  <c r="H1838" i="1"/>
  <c r="AG1838" i="1"/>
  <c r="AE1838" i="1" s="1"/>
  <c r="AH1838" i="1" s="1"/>
  <c r="AB1838" i="1" s="1"/>
  <c r="AC1838" i="1" s="1"/>
  <c r="AD1838" i="1" l="1"/>
  <c r="Q1838" i="1"/>
  <c r="L1838" i="1"/>
  <c r="P1838" i="1" l="1"/>
  <c r="W1839" i="1" s="1"/>
  <c r="N1838" i="1"/>
  <c r="R1838" i="1" l="1"/>
  <c r="S1839" i="1" s="1"/>
  <c r="U1838" i="1"/>
  <c r="V1839" i="1" s="1"/>
  <c r="O1838" i="1"/>
  <c r="G1839" i="1" s="1"/>
  <c r="AA1838" i="1"/>
  <c r="J1839" i="1"/>
  <c r="K1839" i="1"/>
  <c r="AF1839" i="1"/>
  <c r="X1838" i="1" l="1"/>
  <c r="Z1838" i="1" s="1"/>
  <c r="T1839" i="1"/>
  <c r="Y1839" i="1"/>
  <c r="AG1839" i="1"/>
  <c r="M1839" i="1"/>
  <c r="I1839" i="1"/>
  <c r="H1839" i="1"/>
  <c r="AE1839" i="1" l="1"/>
  <c r="AH1839" i="1" s="1"/>
  <c r="AD1839" i="1"/>
  <c r="L1839" i="1"/>
  <c r="Q1839" i="1"/>
  <c r="AB1839" i="1"/>
  <c r="AC1839" i="1" s="1"/>
  <c r="P1839" i="1" l="1"/>
  <c r="W1840" i="1" s="1"/>
  <c r="N1839" i="1"/>
  <c r="R1839" i="1" l="1"/>
  <c r="S1840" i="1" s="1"/>
  <c r="T1840" i="1" s="1"/>
  <c r="U1839" i="1"/>
  <c r="V1840" i="1" s="1"/>
  <c r="Y1840" i="1" s="1"/>
  <c r="O1839" i="1"/>
  <c r="AA1839" i="1"/>
  <c r="X1839" i="1"/>
  <c r="Z1839" i="1" s="1"/>
  <c r="G1840" i="1"/>
  <c r="K1840" i="1"/>
  <c r="J1840" i="1"/>
  <c r="AF1840" i="1"/>
  <c r="M1840" i="1" l="1"/>
  <c r="I1840" i="1"/>
  <c r="H1840" i="1"/>
  <c r="AG1840" i="1"/>
  <c r="AE1840" i="1" s="1"/>
  <c r="AH1840" i="1" s="1"/>
  <c r="AB1840" i="1" s="1"/>
  <c r="AC1840" i="1" s="1"/>
  <c r="L1840" i="1" l="1"/>
  <c r="AD1840" i="1"/>
  <c r="Q1840" i="1"/>
  <c r="P1840" i="1" l="1"/>
  <c r="W1841" i="1" s="1"/>
  <c r="N1840" i="1"/>
  <c r="R1840" i="1" l="1"/>
  <c r="S1841" i="1" s="1"/>
  <c r="T1841" i="1" s="1"/>
  <c r="U1840" i="1"/>
  <c r="V1841" i="1" s="1"/>
  <c r="Y1841" i="1" s="1"/>
  <c r="AA1840" i="1"/>
  <c r="O1840" i="1"/>
  <c r="X1840" i="1"/>
  <c r="Z1840" i="1" s="1"/>
  <c r="G1841" i="1"/>
  <c r="K1841" i="1"/>
  <c r="J1841" i="1"/>
  <c r="AF1841" i="1"/>
  <c r="H1841" i="1" l="1"/>
  <c r="I1841" i="1"/>
  <c r="M1841" i="1"/>
  <c r="AG1841" i="1"/>
  <c r="AE1841" i="1" s="1"/>
  <c r="AH1841" i="1" s="1"/>
  <c r="AB1841" i="1" s="1"/>
  <c r="AC1841" i="1" s="1"/>
  <c r="AD1841" i="1" l="1"/>
  <c r="Q1841" i="1"/>
  <c r="L1841" i="1"/>
  <c r="P1841" i="1" l="1"/>
  <c r="W1842" i="1" s="1"/>
  <c r="N1841" i="1"/>
  <c r="R1841" i="1" l="1"/>
  <c r="S1842" i="1" s="1"/>
  <c r="T1842" i="1" s="1"/>
  <c r="U1841" i="1"/>
  <c r="V1842" i="1" s="1"/>
  <c r="Y1842" i="1" s="1"/>
  <c r="O1841" i="1"/>
  <c r="G1842" i="1" s="1"/>
  <c r="AA1841" i="1"/>
  <c r="X1841" i="1"/>
  <c r="Z1841" i="1" s="1"/>
  <c r="K1842" i="1"/>
  <c r="J1842" i="1"/>
  <c r="AF1842" i="1"/>
  <c r="AG1842" i="1" l="1"/>
  <c r="AE1842" i="1" s="1"/>
  <c r="AH1842" i="1" s="1"/>
  <c r="M1842" i="1"/>
  <c r="I1842" i="1"/>
  <c r="H1842" i="1"/>
  <c r="AD1842" i="1" l="1"/>
  <c r="Q1842" i="1"/>
  <c r="L1842" i="1"/>
  <c r="AB1842" i="1"/>
  <c r="AC1842" i="1" s="1"/>
  <c r="P1842" i="1" l="1"/>
  <c r="W1843" i="1" s="1"/>
  <c r="N1842" i="1"/>
  <c r="R1842" i="1" l="1"/>
  <c r="S1843" i="1" s="1"/>
  <c r="T1843" i="1" s="1"/>
  <c r="U1842" i="1"/>
  <c r="V1843" i="1" s="1"/>
  <c r="Y1843" i="1" s="1"/>
  <c r="O1842" i="1"/>
  <c r="G1843" i="1" s="1"/>
  <c r="AA1842" i="1"/>
  <c r="J1843" i="1"/>
  <c r="K1843" i="1"/>
  <c r="AF1843" i="1"/>
  <c r="X1842" i="1" l="1"/>
  <c r="Z1842" i="1" s="1"/>
  <c r="AG1843" i="1"/>
  <c r="AE1843" i="1" s="1"/>
  <c r="AH1843" i="1" s="1"/>
  <c r="M1843" i="1"/>
  <c r="I1843" i="1"/>
  <c r="H1843" i="1"/>
  <c r="AD1843" i="1" l="1"/>
  <c r="Q1843" i="1"/>
  <c r="L1843" i="1"/>
  <c r="AB1843" i="1"/>
  <c r="AC1843" i="1" s="1"/>
  <c r="P1843" i="1" l="1"/>
  <c r="W1844" i="1" s="1"/>
  <c r="N1843" i="1"/>
  <c r="R1843" i="1" l="1"/>
  <c r="S1844" i="1" s="1"/>
  <c r="T1844" i="1" s="1"/>
  <c r="U1843" i="1"/>
  <c r="V1844" i="1" s="1"/>
  <c r="Y1844" i="1" s="1"/>
  <c r="O1843" i="1"/>
  <c r="G1844" i="1" s="1"/>
  <c r="AA1843" i="1"/>
  <c r="X1843" i="1"/>
  <c r="Z1843" i="1" s="1"/>
  <c r="J1844" i="1"/>
  <c r="K1844" i="1"/>
  <c r="AF1844" i="1"/>
  <c r="AG1844" i="1" l="1"/>
  <c r="AE1844" i="1" s="1"/>
  <c r="AH1844" i="1" s="1"/>
  <c r="M1844" i="1"/>
  <c r="I1844" i="1"/>
  <c r="H1844" i="1"/>
  <c r="AD1844" i="1" l="1"/>
  <c r="Q1844" i="1"/>
  <c r="L1844" i="1"/>
  <c r="AB1844" i="1"/>
  <c r="AC1844" i="1" s="1"/>
  <c r="P1844" i="1" l="1"/>
  <c r="W1845" i="1" s="1"/>
  <c r="N1844" i="1"/>
  <c r="R1844" i="1" l="1"/>
  <c r="S1845" i="1" s="1"/>
  <c r="T1845" i="1" s="1"/>
  <c r="U1844" i="1"/>
  <c r="V1845" i="1" s="1"/>
  <c r="Y1845" i="1" s="1"/>
  <c r="O1844" i="1"/>
  <c r="AA1844" i="1"/>
  <c r="X1844" i="1"/>
  <c r="Z1844" i="1" s="1"/>
  <c r="G1845" i="1"/>
  <c r="J1845" i="1"/>
  <c r="K1845" i="1"/>
  <c r="AF1845" i="1"/>
  <c r="M1845" i="1" l="1"/>
  <c r="H1845" i="1"/>
  <c r="I1845" i="1"/>
  <c r="AG1845" i="1"/>
  <c r="AE1845" i="1" s="1"/>
  <c r="AH1845" i="1" s="1"/>
  <c r="AB1845" i="1" s="1"/>
  <c r="AC1845" i="1" s="1"/>
  <c r="L1845" i="1" l="1"/>
  <c r="Q1845" i="1"/>
  <c r="AD1845" i="1"/>
  <c r="P1845" i="1" l="1"/>
  <c r="W1846" i="1" s="1"/>
  <c r="N1845" i="1"/>
  <c r="R1845" i="1" l="1"/>
  <c r="S1846" i="1" s="1"/>
  <c r="T1846" i="1" s="1"/>
  <c r="U1845" i="1"/>
  <c r="V1846" i="1" s="1"/>
  <c r="Y1846" i="1" s="1"/>
  <c r="AA1845" i="1"/>
  <c r="O1845" i="1"/>
  <c r="G1846" i="1" s="1"/>
  <c r="X1845" i="1"/>
  <c r="Z1845" i="1" s="1"/>
  <c r="K1846" i="1"/>
  <c r="J1846" i="1"/>
  <c r="AF1846" i="1"/>
  <c r="AG1846" i="1" l="1"/>
  <c r="AE1846" i="1" s="1"/>
  <c r="AH1846" i="1" s="1"/>
  <c r="M1846" i="1"/>
  <c r="H1846" i="1"/>
  <c r="I1846" i="1"/>
  <c r="Q1846" i="1" l="1"/>
  <c r="AD1846" i="1"/>
  <c r="L1846" i="1"/>
  <c r="AB1846" i="1"/>
  <c r="AC1846" i="1" s="1"/>
  <c r="P1846" i="1" l="1"/>
  <c r="W1847" i="1" s="1"/>
  <c r="N1846" i="1"/>
  <c r="R1846" i="1" l="1"/>
  <c r="S1847" i="1" s="1"/>
  <c r="T1847" i="1" s="1"/>
  <c r="U1846" i="1"/>
  <c r="V1847" i="1" s="1"/>
  <c r="Y1847" i="1" s="1"/>
  <c r="O1846" i="1"/>
  <c r="G1847" i="1" s="1"/>
  <c r="AA1846" i="1"/>
  <c r="J1847" i="1"/>
  <c r="K1847" i="1"/>
  <c r="AF1847" i="1"/>
  <c r="X1846" i="1" l="1"/>
  <c r="Z1846" i="1" s="1"/>
  <c r="AG1847" i="1"/>
  <c r="AE1847" i="1" s="1"/>
  <c r="AH1847" i="1" s="1"/>
  <c r="M1847" i="1"/>
  <c r="H1847" i="1"/>
  <c r="I1847" i="1"/>
  <c r="AD1847" i="1" l="1"/>
  <c r="Q1847" i="1"/>
  <c r="L1847" i="1"/>
  <c r="AB1847" i="1"/>
  <c r="AC1847" i="1" s="1"/>
  <c r="P1847" i="1" l="1"/>
  <c r="W1848" i="1" s="1"/>
  <c r="N1847" i="1"/>
  <c r="R1847" i="1" l="1"/>
  <c r="S1848" i="1" s="1"/>
  <c r="T1848" i="1" s="1"/>
  <c r="U1847" i="1"/>
  <c r="V1848" i="1" s="1"/>
  <c r="Y1848" i="1" s="1"/>
  <c r="O1847" i="1"/>
  <c r="G1848" i="1" s="1"/>
  <c r="AA1847" i="1"/>
  <c r="X1847" i="1"/>
  <c r="Z1847" i="1" s="1"/>
  <c r="J1848" i="1"/>
  <c r="K1848" i="1"/>
  <c r="AF1848" i="1"/>
  <c r="AG1848" i="1" l="1"/>
  <c r="AE1848" i="1" s="1"/>
  <c r="AH1848" i="1" s="1"/>
  <c r="M1848" i="1"/>
  <c r="H1848" i="1"/>
  <c r="I1848" i="1"/>
  <c r="L1848" i="1" l="1"/>
  <c r="AD1848" i="1"/>
  <c r="Q1848" i="1"/>
  <c r="AB1848" i="1"/>
  <c r="AC1848" i="1" s="1"/>
  <c r="P1848" i="1" l="1"/>
  <c r="W1849" i="1" s="1"/>
  <c r="N1848" i="1"/>
  <c r="R1848" i="1" l="1"/>
  <c r="S1849" i="1" s="1"/>
  <c r="T1849" i="1" s="1"/>
  <c r="U1848" i="1"/>
  <c r="V1849" i="1" s="1"/>
  <c r="Y1849" i="1" s="1"/>
  <c r="O1848" i="1"/>
  <c r="G1849" i="1" s="1"/>
  <c r="AA1848" i="1"/>
  <c r="X1848" i="1"/>
  <c r="Z1848" i="1" s="1"/>
  <c r="J1849" i="1"/>
  <c r="K1849" i="1"/>
  <c r="AF1849" i="1"/>
  <c r="AG1849" i="1" l="1"/>
  <c r="AE1849" i="1" s="1"/>
  <c r="AH1849" i="1" s="1"/>
  <c r="M1849" i="1"/>
  <c r="H1849" i="1"/>
  <c r="I1849" i="1"/>
  <c r="Q1849" i="1" l="1"/>
  <c r="AD1849" i="1"/>
  <c r="L1849" i="1"/>
  <c r="AB1849" i="1"/>
  <c r="AC1849" i="1" s="1"/>
  <c r="P1849" i="1" l="1"/>
  <c r="W1850" i="1" s="1"/>
  <c r="N1849" i="1"/>
  <c r="R1849" i="1" l="1"/>
  <c r="S1850" i="1" s="1"/>
  <c r="T1850" i="1" s="1"/>
  <c r="U1849" i="1"/>
  <c r="V1850" i="1" s="1"/>
  <c r="Y1850" i="1" s="1"/>
  <c r="O1849" i="1"/>
  <c r="AA1849" i="1"/>
  <c r="X1849" i="1"/>
  <c r="Z1849" i="1" s="1"/>
  <c r="G1850" i="1"/>
  <c r="J1850" i="1"/>
  <c r="K1850" i="1"/>
  <c r="AF1850" i="1"/>
  <c r="M1850" i="1" l="1"/>
  <c r="I1850" i="1"/>
  <c r="H1850" i="1"/>
  <c r="AG1850" i="1"/>
  <c r="AE1850" i="1" s="1"/>
  <c r="AH1850" i="1" s="1"/>
  <c r="AB1850" i="1" s="1"/>
  <c r="AC1850" i="1" s="1"/>
  <c r="Q1850" i="1" l="1"/>
  <c r="L1850" i="1"/>
  <c r="AD1850" i="1"/>
  <c r="P1850" i="1" l="1"/>
  <c r="W1851" i="1" s="1"/>
  <c r="N1850" i="1"/>
  <c r="R1850" i="1" l="1"/>
  <c r="S1851" i="1" s="1"/>
  <c r="T1851" i="1" s="1"/>
  <c r="U1850" i="1"/>
  <c r="V1851" i="1" s="1"/>
  <c r="Y1851" i="1" s="1"/>
  <c r="O1850" i="1"/>
  <c r="G1851" i="1" s="1"/>
  <c r="AA1850" i="1"/>
  <c r="X1850" i="1"/>
  <c r="Z1850" i="1" s="1"/>
  <c r="J1851" i="1"/>
  <c r="K1851" i="1"/>
  <c r="AF1851" i="1"/>
  <c r="AG1851" i="1" l="1"/>
  <c r="AE1851" i="1" s="1"/>
  <c r="AH1851" i="1" s="1"/>
  <c r="M1851" i="1"/>
  <c r="I1851" i="1"/>
  <c r="H1851" i="1"/>
  <c r="L1851" i="1" l="1"/>
  <c r="Q1851" i="1"/>
  <c r="AD1851" i="1"/>
  <c r="AB1851" i="1"/>
  <c r="AC1851" i="1" s="1"/>
  <c r="P1851" i="1" l="1"/>
  <c r="W1852" i="1" s="1"/>
  <c r="N1851" i="1"/>
  <c r="R1851" i="1" l="1"/>
  <c r="S1852" i="1" s="1"/>
  <c r="T1852" i="1" s="1"/>
  <c r="U1851" i="1"/>
  <c r="V1852" i="1" s="1"/>
  <c r="Y1852" i="1" s="1"/>
  <c r="AA1851" i="1"/>
  <c r="O1851" i="1"/>
  <c r="X1851" i="1"/>
  <c r="Z1851" i="1" s="1"/>
  <c r="G1852" i="1"/>
  <c r="J1852" i="1"/>
  <c r="K1852" i="1"/>
  <c r="AF1852" i="1"/>
  <c r="M1852" i="1" l="1"/>
  <c r="I1852" i="1"/>
  <c r="H1852" i="1"/>
  <c r="AG1852" i="1"/>
  <c r="AE1852" i="1" s="1"/>
  <c r="AH1852" i="1" s="1"/>
  <c r="AB1852" i="1" s="1"/>
  <c r="AC1852" i="1" s="1"/>
  <c r="L1852" i="1" l="1"/>
  <c r="AD1852" i="1"/>
  <c r="Q1852" i="1"/>
  <c r="P1852" i="1" l="1"/>
  <c r="W1853" i="1" s="1"/>
  <c r="N1852" i="1"/>
  <c r="R1852" i="1" l="1"/>
  <c r="S1853" i="1" s="1"/>
  <c r="T1853" i="1" s="1"/>
  <c r="U1852" i="1"/>
  <c r="V1853" i="1" s="1"/>
  <c r="Y1853" i="1" s="1"/>
  <c r="AA1852" i="1"/>
  <c r="O1852" i="1"/>
  <c r="G1853" i="1" s="1"/>
  <c r="X1852" i="1"/>
  <c r="Z1852" i="1" s="1"/>
  <c r="K1853" i="1"/>
  <c r="J1853" i="1"/>
  <c r="AF1853" i="1"/>
  <c r="AG1853" i="1" l="1"/>
  <c r="AE1853" i="1" s="1"/>
  <c r="AH1853" i="1" s="1"/>
  <c r="M1853" i="1"/>
  <c r="I1853" i="1"/>
  <c r="H1853" i="1"/>
  <c r="Q1853" i="1" l="1"/>
  <c r="L1853" i="1"/>
  <c r="AD1853" i="1"/>
  <c r="AB1853" i="1"/>
  <c r="AC1853" i="1" s="1"/>
  <c r="P1853" i="1" l="1"/>
  <c r="W1854" i="1" s="1"/>
  <c r="N1853" i="1"/>
  <c r="R1853" i="1" l="1"/>
  <c r="S1854" i="1" s="1"/>
  <c r="T1854" i="1" s="1"/>
  <c r="U1853" i="1"/>
  <c r="V1854" i="1" s="1"/>
  <c r="Y1854" i="1" s="1"/>
  <c r="AA1853" i="1"/>
  <c r="O1853" i="1"/>
  <c r="G1854" i="1" s="1"/>
  <c r="X1853" i="1"/>
  <c r="Z1853" i="1" s="1"/>
  <c r="J1854" i="1"/>
  <c r="K1854" i="1"/>
  <c r="AF1854" i="1"/>
  <c r="AG1854" i="1" l="1"/>
  <c r="AE1854" i="1" s="1"/>
  <c r="AH1854" i="1" s="1"/>
  <c r="I1854" i="1"/>
  <c r="H1854" i="1"/>
  <c r="M1854" i="1"/>
  <c r="AD1854" i="1" l="1"/>
  <c r="L1854" i="1"/>
  <c r="Q1854" i="1"/>
  <c r="AB1854" i="1"/>
  <c r="AC1854" i="1" s="1"/>
  <c r="P1854" i="1" l="1"/>
  <c r="W1855" i="1" s="1"/>
  <c r="N1854" i="1"/>
  <c r="R1854" i="1" l="1"/>
  <c r="S1855" i="1" s="1"/>
  <c r="T1855" i="1" s="1"/>
  <c r="U1854" i="1"/>
  <c r="V1855" i="1" s="1"/>
  <c r="Y1855" i="1" s="1"/>
  <c r="O1854" i="1"/>
  <c r="AA1854" i="1"/>
  <c r="X1854" i="1"/>
  <c r="Z1854" i="1" s="1"/>
  <c r="G1855" i="1"/>
  <c r="J1855" i="1"/>
  <c r="K1855" i="1"/>
  <c r="AF1855" i="1"/>
  <c r="M1855" i="1" l="1"/>
  <c r="I1855" i="1"/>
  <c r="H1855" i="1"/>
  <c r="AG1855" i="1"/>
  <c r="AE1855" i="1" s="1"/>
  <c r="AH1855" i="1" s="1"/>
  <c r="AB1855" i="1" s="1"/>
  <c r="AC1855" i="1" s="1"/>
  <c r="AD1855" i="1" l="1"/>
  <c r="Q1855" i="1"/>
  <c r="L1855" i="1"/>
  <c r="P1855" i="1" l="1"/>
  <c r="W1856" i="1" s="1"/>
  <c r="N1855" i="1"/>
  <c r="R1855" i="1" l="1"/>
  <c r="S1856" i="1" s="1"/>
  <c r="T1856" i="1" s="1"/>
  <c r="U1855" i="1"/>
  <c r="V1856" i="1" s="1"/>
  <c r="Y1856" i="1" s="1"/>
  <c r="AA1855" i="1"/>
  <c r="O1855" i="1"/>
  <c r="G1856" i="1" s="1"/>
  <c r="X1855" i="1"/>
  <c r="Z1855" i="1" s="1"/>
  <c r="K1856" i="1"/>
  <c r="J1856" i="1"/>
  <c r="AF1856" i="1"/>
  <c r="AG1856" i="1" l="1"/>
  <c r="AE1856" i="1" s="1"/>
  <c r="AH1856" i="1" s="1"/>
  <c r="M1856" i="1"/>
  <c r="H1856" i="1"/>
  <c r="I1856" i="1"/>
  <c r="L1856" i="1" l="1"/>
  <c r="AD1856" i="1"/>
  <c r="Q1856" i="1"/>
  <c r="AB1856" i="1"/>
  <c r="AC1856" i="1" s="1"/>
  <c r="P1856" i="1" l="1"/>
  <c r="W1857" i="1" s="1"/>
  <c r="N1856" i="1"/>
  <c r="R1856" i="1" l="1"/>
  <c r="S1857" i="1" s="1"/>
  <c r="T1857" i="1" s="1"/>
  <c r="U1856" i="1"/>
  <c r="V1857" i="1" s="1"/>
  <c r="Y1857" i="1" s="1"/>
  <c r="AA1856" i="1"/>
  <c r="O1856" i="1"/>
  <c r="G1857" i="1" s="1"/>
  <c r="X1856" i="1"/>
  <c r="Z1856" i="1" s="1"/>
  <c r="J1857" i="1"/>
  <c r="K1857" i="1"/>
  <c r="AF1857" i="1"/>
  <c r="AG1857" i="1" l="1"/>
  <c r="AE1857" i="1" s="1"/>
  <c r="AH1857" i="1" s="1"/>
  <c r="M1857" i="1"/>
  <c r="H1857" i="1"/>
  <c r="I1857" i="1"/>
  <c r="Q1857" i="1" l="1"/>
  <c r="L1857" i="1"/>
  <c r="AD1857" i="1"/>
  <c r="AB1857" i="1"/>
  <c r="AC1857" i="1" s="1"/>
  <c r="P1857" i="1" l="1"/>
  <c r="W1858" i="1" s="1"/>
  <c r="N1857" i="1"/>
  <c r="R1857" i="1" l="1"/>
  <c r="S1858" i="1" s="1"/>
  <c r="T1858" i="1" s="1"/>
  <c r="U1857" i="1"/>
  <c r="V1858" i="1" s="1"/>
  <c r="Y1858" i="1" s="1"/>
  <c r="AA1857" i="1"/>
  <c r="O1857" i="1"/>
  <c r="X1857" i="1"/>
  <c r="Z1857" i="1" s="1"/>
  <c r="G1858" i="1"/>
  <c r="J1858" i="1"/>
  <c r="K1858" i="1"/>
  <c r="AF1858" i="1"/>
  <c r="M1858" i="1" l="1"/>
  <c r="I1858" i="1"/>
  <c r="H1858" i="1"/>
  <c r="AG1858" i="1"/>
  <c r="AE1858" i="1" s="1"/>
  <c r="AH1858" i="1" s="1"/>
  <c r="AB1858" i="1" s="1"/>
  <c r="AC1858" i="1" s="1"/>
  <c r="L1858" i="1" l="1"/>
  <c r="Q1858" i="1"/>
  <c r="AD1858" i="1"/>
  <c r="P1858" i="1" l="1"/>
  <c r="W1859" i="1" s="1"/>
  <c r="N1858" i="1"/>
  <c r="R1858" i="1" l="1"/>
  <c r="S1859" i="1" s="1"/>
  <c r="T1859" i="1" s="1"/>
  <c r="U1858" i="1"/>
  <c r="V1859" i="1" s="1"/>
  <c r="Y1859" i="1" s="1"/>
  <c r="AA1858" i="1"/>
  <c r="O1858" i="1"/>
  <c r="G1859" i="1" s="1"/>
  <c r="X1858" i="1"/>
  <c r="Z1858" i="1" s="1"/>
  <c r="K1859" i="1"/>
  <c r="J1859" i="1"/>
  <c r="AF1859" i="1"/>
  <c r="AG1859" i="1" l="1"/>
  <c r="AE1859" i="1" s="1"/>
  <c r="AH1859" i="1" s="1"/>
  <c r="M1859" i="1"/>
  <c r="I1859" i="1"/>
  <c r="H1859" i="1"/>
  <c r="Q1859" i="1" l="1"/>
  <c r="L1859" i="1"/>
  <c r="AD1859" i="1"/>
  <c r="AB1859" i="1"/>
  <c r="AC1859" i="1" s="1"/>
  <c r="P1859" i="1" l="1"/>
  <c r="W1860" i="1" s="1"/>
  <c r="N1859" i="1"/>
  <c r="R1859" i="1" l="1"/>
  <c r="S1860" i="1" s="1"/>
  <c r="T1860" i="1" s="1"/>
  <c r="U1859" i="1"/>
  <c r="V1860" i="1" s="1"/>
  <c r="Y1860" i="1" s="1"/>
  <c r="O1859" i="1"/>
  <c r="AA1859" i="1"/>
  <c r="X1859" i="1"/>
  <c r="Z1859" i="1" s="1"/>
  <c r="G1860" i="1"/>
  <c r="K1860" i="1"/>
  <c r="J1860" i="1"/>
  <c r="AF1860" i="1"/>
  <c r="I1860" i="1" l="1"/>
  <c r="H1860" i="1"/>
  <c r="M1860" i="1"/>
  <c r="AG1860" i="1"/>
  <c r="AE1860" i="1" s="1"/>
  <c r="AH1860" i="1" s="1"/>
  <c r="AB1860" i="1" s="1"/>
  <c r="AC1860" i="1" s="1"/>
  <c r="Q1860" i="1" l="1"/>
  <c r="L1860" i="1"/>
  <c r="AD1860" i="1"/>
  <c r="P1860" i="1" l="1"/>
  <c r="W1861" i="1" s="1"/>
  <c r="N1860" i="1"/>
  <c r="R1860" i="1" l="1"/>
  <c r="S1861" i="1" s="1"/>
  <c r="T1861" i="1" s="1"/>
  <c r="U1860" i="1"/>
  <c r="V1861" i="1" s="1"/>
  <c r="Y1861" i="1" s="1"/>
  <c r="O1860" i="1"/>
  <c r="AA1860" i="1"/>
  <c r="X1860" i="1"/>
  <c r="Z1860" i="1" s="1"/>
  <c r="G1861" i="1"/>
  <c r="J1861" i="1"/>
  <c r="K1861" i="1"/>
  <c r="AF1861" i="1"/>
  <c r="I1861" i="1" l="1"/>
  <c r="H1861" i="1"/>
  <c r="M1861" i="1"/>
  <c r="AG1861" i="1"/>
  <c r="AE1861" i="1" s="1"/>
  <c r="AH1861" i="1" s="1"/>
  <c r="AB1861" i="1" s="1"/>
  <c r="AC1861" i="1" s="1"/>
  <c r="L1861" i="1" l="1"/>
  <c r="AD1861" i="1"/>
  <c r="Q1861" i="1"/>
  <c r="P1861" i="1" l="1"/>
  <c r="W1862" i="1" s="1"/>
  <c r="N1861" i="1"/>
  <c r="R1861" i="1" l="1"/>
  <c r="S1862" i="1" s="1"/>
  <c r="T1862" i="1" s="1"/>
  <c r="U1861" i="1"/>
  <c r="V1862" i="1" s="1"/>
  <c r="Y1862" i="1" s="1"/>
  <c r="O1861" i="1"/>
  <c r="G1862" i="1" s="1"/>
  <c r="AA1861" i="1"/>
  <c r="X1861" i="1"/>
  <c r="Z1861" i="1" s="1"/>
  <c r="K1862" i="1"/>
  <c r="J1862" i="1"/>
  <c r="AF1862" i="1"/>
  <c r="AG1862" i="1" l="1"/>
  <c r="AE1862" i="1" s="1"/>
  <c r="AH1862" i="1" s="1"/>
  <c r="M1862" i="1"/>
  <c r="I1862" i="1"/>
  <c r="H1862" i="1"/>
  <c r="L1862" i="1" l="1"/>
  <c r="Q1862" i="1"/>
  <c r="AD1862" i="1"/>
  <c r="AB1862" i="1"/>
  <c r="AC1862" i="1" s="1"/>
  <c r="P1862" i="1" l="1"/>
  <c r="W1863" i="1" s="1"/>
  <c r="N1862" i="1"/>
  <c r="R1862" i="1" l="1"/>
  <c r="S1863" i="1" s="1"/>
  <c r="T1863" i="1" s="1"/>
  <c r="U1862" i="1"/>
  <c r="V1863" i="1" s="1"/>
  <c r="Y1863" i="1" s="1"/>
  <c r="AA1862" i="1"/>
  <c r="O1862" i="1"/>
  <c r="G1863" i="1" s="1"/>
  <c r="X1862" i="1"/>
  <c r="Z1862" i="1" s="1"/>
  <c r="K1863" i="1"/>
  <c r="J1863" i="1"/>
  <c r="AF1863" i="1"/>
  <c r="AG1863" i="1" l="1"/>
  <c r="AE1863" i="1" s="1"/>
  <c r="AH1863" i="1" s="1"/>
  <c r="M1863" i="1"/>
  <c r="I1863" i="1"/>
  <c r="H1863" i="1"/>
  <c r="AB1863" i="1" l="1"/>
  <c r="AC1863" i="1" s="1"/>
  <c r="Q1863" i="1"/>
  <c r="AD1863" i="1"/>
  <c r="L1863" i="1"/>
  <c r="P1863" i="1" l="1"/>
  <c r="W1864" i="1" s="1"/>
  <c r="N1863" i="1"/>
  <c r="R1863" i="1" l="1"/>
  <c r="S1864" i="1" s="1"/>
  <c r="T1864" i="1" s="1"/>
  <c r="U1863" i="1"/>
  <c r="V1864" i="1" s="1"/>
  <c r="Y1864" i="1" s="1"/>
  <c r="O1863" i="1"/>
  <c r="AA1863" i="1"/>
  <c r="X1863" i="1"/>
  <c r="Z1863" i="1" s="1"/>
  <c r="G1864" i="1"/>
  <c r="K1864" i="1"/>
  <c r="J1864" i="1"/>
  <c r="AF1864" i="1"/>
  <c r="M1864" i="1" l="1"/>
  <c r="I1864" i="1"/>
  <c r="H1864" i="1"/>
  <c r="AG1864" i="1"/>
  <c r="AE1864" i="1" s="1"/>
  <c r="AH1864" i="1" s="1"/>
  <c r="AB1864" i="1" s="1"/>
  <c r="AC1864" i="1" s="1"/>
  <c r="AD1864" i="1" l="1"/>
  <c r="L1864" i="1"/>
  <c r="Q1864" i="1"/>
  <c r="P1864" i="1" l="1"/>
  <c r="W1865" i="1" s="1"/>
  <c r="N1864" i="1"/>
  <c r="R1864" i="1" l="1"/>
  <c r="S1865" i="1" s="1"/>
  <c r="T1865" i="1" s="1"/>
  <c r="U1864" i="1"/>
  <c r="V1865" i="1" s="1"/>
  <c r="Y1865" i="1" s="1"/>
  <c r="O1864" i="1"/>
  <c r="G1865" i="1" s="1"/>
  <c r="AA1864" i="1"/>
  <c r="J1865" i="1"/>
  <c r="K1865" i="1"/>
  <c r="AF1865" i="1"/>
  <c r="X1864" i="1" l="1"/>
  <c r="Z1864" i="1" s="1"/>
  <c r="AG1865" i="1"/>
  <c r="AE1865" i="1" s="1"/>
  <c r="AH1865" i="1" s="1"/>
  <c r="M1865" i="1"/>
  <c r="H1865" i="1"/>
  <c r="I1865" i="1"/>
  <c r="AD1865" i="1" l="1"/>
  <c r="L1865" i="1"/>
  <c r="Q1865" i="1"/>
  <c r="AB1865" i="1"/>
  <c r="AC1865" i="1" s="1"/>
  <c r="P1865" i="1" l="1"/>
  <c r="W1866" i="1" s="1"/>
  <c r="N1865" i="1"/>
  <c r="R1865" i="1" l="1"/>
  <c r="S1866" i="1" s="1"/>
  <c r="T1866" i="1" s="1"/>
  <c r="U1865" i="1"/>
  <c r="V1866" i="1" s="1"/>
  <c r="Y1866" i="1" s="1"/>
  <c r="AA1865" i="1"/>
  <c r="O1865" i="1"/>
  <c r="G1866" i="1" s="1"/>
  <c r="X1865" i="1"/>
  <c r="Z1865" i="1" s="1"/>
  <c r="K1866" i="1"/>
  <c r="J1866" i="1"/>
  <c r="AF1866" i="1"/>
  <c r="AG1866" i="1" l="1"/>
  <c r="AE1866" i="1" s="1"/>
  <c r="AH1866" i="1" s="1"/>
  <c r="M1866" i="1"/>
  <c r="H1866" i="1"/>
  <c r="I1866" i="1"/>
  <c r="L1866" i="1" l="1"/>
  <c r="AD1866" i="1"/>
  <c r="Q1866" i="1"/>
  <c r="AB1866" i="1"/>
  <c r="AC1866" i="1" s="1"/>
  <c r="P1866" i="1" l="1"/>
  <c r="W1867" i="1" s="1"/>
  <c r="N1866" i="1"/>
  <c r="R1866" i="1" l="1"/>
  <c r="S1867" i="1" s="1"/>
  <c r="T1867" i="1" s="1"/>
  <c r="U1866" i="1"/>
  <c r="V1867" i="1" s="1"/>
  <c r="Y1867" i="1" s="1"/>
  <c r="AA1866" i="1"/>
  <c r="O1866" i="1"/>
  <c r="G1867" i="1" s="1"/>
  <c r="X1866" i="1"/>
  <c r="Z1866" i="1" s="1"/>
  <c r="J1867" i="1"/>
  <c r="K1867" i="1"/>
  <c r="AF1867" i="1"/>
  <c r="AG1867" i="1" l="1"/>
  <c r="AE1867" i="1" s="1"/>
  <c r="AH1867" i="1" s="1"/>
  <c r="M1867" i="1"/>
  <c r="H1867" i="1"/>
  <c r="I1867" i="1"/>
  <c r="Q1867" i="1" l="1"/>
  <c r="L1867" i="1"/>
  <c r="AD1867" i="1"/>
  <c r="AB1867" i="1"/>
  <c r="AC1867" i="1" s="1"/>
  <c r="P1867" i="1" l="1"/>
  <c r="W1868" i="1" s="1"/>
  <c r="N1867" i="1"/>
  <c r="R1867" i="1" l="1"/>
  <c r="S1868" i="1" s="1"/>
  <c r="T1868" i="1" s="1"/>
  <c r="U1867" i="1"/>
  <c r="V1868" i="1" s="1"/>
  <c r="Y1868" i="1" s="1"/>
  <c r="AA1867" i="1"/>
  <c r="O1867" i="1"/>
  <c r="G1868" i="1" s="1"/>
  <c r="X1867" i="1"/>
  <c r="Z1867" i="1" s="1"/>
  <c r="K1868" i="1"/>
  <c r="J1868" i="1"/>
  <c r="AF1868" i="1"/>
  <c r="AG1868" i="1" l="1"/>
  <c r="AE1868" i="1" s="1"/>
  <c r="AH1868" i="1" s="1"/>
  <c r="H1868" i="1"/>
  <c r="I1868" i="1"/>
  <c r="M1868" i="1"/>
  <c r="L1868" i="1" l="1"/>
  <c r="Q1868" i="1"/>
  <c r="AD1868" i="1"/>
  <c r="AB1868" i="1"/>
  <c r="AC1868" i="1" s="1"/>
  <c r="P1868" i="1" l="1"/>
  <c r="W1869" i="1" s="1"/>
  <c r="N1868" i="1"/>
  <c r="R1868" i="1" l="1"/>
  <c r="S1869" i="1" s="1"/>
  <c r="T1869" i="1" s="1"/>
  <c r="U1868" i="1"/>
  <c r="V1869" i="1" s="1"/>
  <c r="Y1869" i="1" s="1"/>
  <c r="O1868" i="1"/>
  <c r="AA1868" i="1"/>
  <c r="G1869" i="1"/>
  <c r="K1869" i="1"/>
  <c r="J1869" i="1"/>
  <c r="AF1869" i="1"/>
  <c r="X1868" i="1" l="1"/>
  <c r="Z1868" i="1" s="1"/>
  <c r="M1869" i="1"/>
  <c r="I1869" i="1"/>
  <c r="H1869" i="1"/>
  <c r="AG1869" i="1"/>
  <c r="AE1869" i="1" s="1"/>
  <c r="AH1869" i="1" s="1"/>
  <c r="AB1869" i="1" s="1"/>
  <c r="AC1869" i="1" s="1"/>
  <c r="AD1869" i="1" l="1"/>
  <c r="Q1869" i="1"/>
  <c r="L1869" i="1"/>
  <c r="P1869" i="1" l="1"/>
  <c r="W1870" i="1" s="1"/>
  <c r="N1869" i="1"/>
  <c r="R1869" i="1" l="1"/>
  <c r="S1870" i="1" s="1"/>
  <c r="T1870" i="1" s="1"/>
  <c r="U1869" i="1"/>
  <c r="V1870" i="1" s="1"/>
  <c r="Y1870" i="1" s="1"/>
  <c r="O1869" i="1"/>
  <c r="G1870" i="1" s="1"/>
  <c r="AA1869" i="1"/>
  <c r="K1870" i="1"/>
  <c r="J1870" i="1"/>
  <c r="AF1870" i="1"/>
  <c r="X1869" i="1" l="1"/>
  <c r="Z1869" i="1" s="1"/>
  <c r="AG1870" i="1"/>
  <c r="AE1870" i="1" s="1"/>
  <c r="AH1870" i="1" s="1"/>
  <c r="M1870" i="1"/>
  <c r="H1870" i="1"/>
  <c r="I1870" i="1"/>
  <c r="AD1870" i="1" l="1"/>
  <c r="Q1870" i="1"/>
  <c r="L1870" i="1"/>
  <c r="AB1870" i="1"/>
  <c r="AC1870" i="1" s="1"/>
  <c r="P1870" i="1" l="1"/>
  <c r="W1871" i="1" s="1"/>
  <c r="N1870" i="1"/>
  <c r="R1870" i="1" l="1"/>
  <c r="S1871" i="1" s="1"/>
  <c r="T1871" i="1" s="1"/>
  <c r="U1870" i="1"/>
  <c r="V1871" i="1" s="1"/>
  <c r="Y1871" i="1" s="1"/>
  <c r="O1870" i="1"/>
  <c r="G1871" i="1" s="1"/>
  <c r="AA1870" i="1"/>
  <c r="K1871" i="1"/>
  <c r="J1871" i="1"/>
  <c r="AF1871" i="1"/>
  <c r="X1870" i="1" l="1"/>
  <c r="Z1870" i="1" s="1"/>
  <c r="AG1871" i="1"/>
  <c r="AE1871" i="1" s="1"/>
  <c r="AH1871" i="1" s="1"/>
  <c r="M1871" i="1"/>
  <c r="I1871" i="1"/>
  <c r="H1871" i="1"/>
  <c r="Q1871" i="1" l="1"/>
  <c r="AD1871" i="1"/>
  <c r="L1871" i="1"/>
  <c r="AB1871" i="1"/>
  <c r="AC1871" i="1" s="1"/>
  <c r="P1871" i="1" l="1"/>
  <c r="W1872" i="1" s="1"/>
  <c r="N1871" i="1"/>
  <c r="R1871" i="1" l="1"/>
  <c r="S1872" i="1" s="1"/>
  <c r="T1872" i="1" s="1"/>
  <c r="U1871" i="1"/>
  <c r="V1872" i="1" s="1"/>
  <c r="Y1872" i="1" s="1"/>
  <c r="AA1871" i="1"/>
  <c r="O1871" i="1"/>
  <c r="G1872" i="1" s="1"/>
  <c r="X1871" i="1"/>
  <c r="Z1871" i="1" s="1"/>
  <c r="J1872" i="1"/>
  <c r="K1872" i="1"/>
  <c r="AF1872" i="1"/>
  <c r="M1872" i="1" l="1"/>
  <c r="AG1872" i="1"/>
  <c r="AE1872" i="1" s="1"/>
  <c r="AH1872" i="1" s="1"/>
  <c r="AB1872" i="1" s="1"/>
  <c r="AC1872" i="1" s="1"/>
  <c r="H1872" i="1"/>
  <c r="I1872" i="1"/>
  <c r="AD1872" i="1" l="1"/>
  <c r="Q1872" i="1"/>
  <c r="L1872" i="1"/>
  <c r="P1872" i="1" l="1"/>
  <c r="W1873" i="1" s="1"/>
  <c r="N1872" i="1"/>
  <c r="R1872" i="1" l="1"/>
  <c r="S1873" i="1" s="1"/>
  <c r="U1872" i="1"/>
  <c r="V1873" i="1" s="1"/>
  <c r="AA1872" i="1"/>
  <c r="O1872" i="1"/>
  <c r="G1873" i="1" s="1"/>
  <c r="X1872" i="1"/>
  <c r="Z1872" i="1" s="1"/>
  <c r="J1873" i="1"/>
  <c r="K1873" i="1"/>
  <c r="AF1873" i="1"/>
  <c r="T1873" i="1" l="1"/>
  <c r="Y1873" i="1"/>
  <c r="AG1873" i="1"/>
  <c r="AE1873" i="1" s="1"/>
  <c r="AH1873" i="1" s="1"/>
  <c r="M1873" i="1"/>
  <c r="H1873" i="1"/>
  <c r="I1873" i="1"/>
  <c r="Q1873" i="1" l="1"/>
  <c r="L1873" i="1"/>
  <c r="AD1873" i="1"/>
  <c r="AB1873" i="1"/>
  <c r="AC1873" i="1" s="1"/>
  <c r="P1873" i="1" l="1"/>
  <c r="W1874" i="1" s="1"/>
  <c r="N1873" i="1"/>
  <c r="R1873" i="1" l="1"/>
  <c r="S1874" i="1" s="1"/>
  <c r="U1873" i="1"/>
  <c r="V1874" i="1" s="1"/>
  <c r="O1873" i="1"/>
  <c r="AA1873" i="1"/>
  <c r="X1873" i="1"/>
  <c r="Z1873" i="1" s="1"/>
  <c r="G1874" i="1"/>
  <c r="J1874" i="1"/>
  <c r="K1874" i="1"/>
  <c r="AF1874" i="1"/>
  <c r="T1874" i="1" l="1"/>
  <c r="Y1874" i="1"/>
  <c r="H1874" i="1"/>
  <c r="I1874" i="1"/>
  <c r="M1874" i="1"/>
  <c r="AG1874" i="1"/>
  <c r="AE1874" i="1" s="1"/>
  <c r="AH1874" i="1" s="1"/>
  <c r="AB1874" i="1" s="1"/>
  <c r="AC1874" i="1" s="1"/>
  <c r="L1874" i="1" l="1"/>
  <c r="Q1874" i="1"/>
  <c r="AD1874" i="1"/>
  <c r="P1874" i="1" l="1"/>
  <c r="W1875" i="1" s="1"/>
  <c r="N1874" i="1"/>
  <c r="R1874" i="1" l="1"/>
  <c r="S1875" i="1" s="1"/>
  <c r="T1875" i="1" s="1"/>
  <c r="U1874" i="1"/>
  <c r="V1875" i="1" s="1"/>
  <c r="Y1875" i="1" s="1"/>
  <c r="AA1874" i="1"/>
  <c r="O1874" i="1"/>
  <c r="X1874" i="1"/>
  <c r="Z1874" i="1" s="1"/>
  <c r="G1875" i="1"/>
  <c r="J1875" i="1"/>
  <c r="K1875" i="1"/>
  <c r="AF1875" i="1"/>
  <c r="M1875" i="1" l="1"/>
  <c r="H1875" i="1"/>
  <c r="I1875" i="1"/>
  <c r="AG1875" i="1"/>
  <c r="AE1875" i="1" s="1"/>
  <c r="AH1875" i="1" s="1"/>
  <c r="AB1875" i="1" s="1"/>
  <c r="AC1875" i="1" s="1"/>
  <c r="L1875" i="1" l="1"/>
  <c r="AD1875" i="1"/>
  <c r="Q1875" i="1"/>
  <c r="P1875" i="1" l="1"/>
  <c r="W1876" i="1" s="1"/>
  <c r="N1875" i="1"/>
  <c r="R1875" i="1" l="1"/>
  <c r="S1876" i="1" s="1"/>
  <c r="T1876" i="1" s="1"/>
  <c r="U1875" i="1"/>
  <c r="V1876" i="1" s="1"/>
  <c r="Y1876" i="1" s="1"/>
  <c r="O1875" i="1"/>
  <c r="G1876" i="1" s="1"/>
  <c r="AA1875" i="1"/>
  <c r="J1876" i="1"/>
  <c r="K1876" i="1"/>
  <c r="AF1876" i="1"/>
  <c r="X1875" i="1" l="1"/>
  <c r="Z1875" i="1" s="1"/>
  <c r="AG1876" i="1"/>
  <c r="AE1876" i="1" s="1"/>
  <c r="AH1876" i="1" s="1"/>
  <c r="M1876" i="1"/>
  <c r="I1876" i="1"/>
  <c r="H1876" i="1"/>
  <c r="Q1876" i="1" l="1"/>
  <c r="AD1876" i="1"/>
  <c r="L1876" i="1"/>
  <c r="AB1876" i="1"/>
  <c r="AC1876" i="1" s="1"/>
  <c r="P1876" i="1" l="1"/>
  <c r="W1877" i="1" s="1"/>
  <c r="N1876" i="1"/>
  <c r="R1876" i="1" l="1"/>
  <c r="S1877" i="1" s="1"/>
  <c r="T1877" i="1" s="1"/>
  <c r="U1876" i="1"/>
  <c r="V1877" i="1" s="1"/>
  <c r="Y1877" i="1" s="1"/>
  <c r="O1876" i="1"/>
  <c r="G1877" i="1" s="1"/>
  <c r="AA1876" i="1"/>
  <c r="X1876" i="1"/>
  <c r="Z1876" i="1" s="1"/>
  <c r="J1877" i="1"/>
  <c r="K1877" i="1"/>
  <c r="AF1877" i="1"/>
  <c r="AG1877" i="1" l="1"/>
  <c r="AE1877" i="1" s="1"/>
  <c r="AH1877" i="1" s="1"/>
  <c r="M1877" i="1"/>
  <c r="I1877" i="1"/>
  <c r="H1877" i="1"/>
  <c r="Q1877" i="1" l="1"/>
  <c r="AD1877" i="1"/>
  <c r="L1877" i="1"/>
  <c r="AB1877" i="1"/>
  <c r="AC1877" i="1" s="1"/>
  <c r="P1877" i="1" l="1"/>
  <c r="W1878" i="1" s="1"/>
  <c r="N1877" i="1"/>
  <c r="R1877" i="1" l="1"/>
  <c r="S1878" i="1" s="1"/>
  <c r="T1878" i="1" s="1"/>
  <c r="U1877" i="1"/>
  <c r="V1878" i="1" s="1"/>
  <c r="Y1878" i="1" s="1"/>
  <c r="AA1877" i="1"/>
  <c r="O1877" i="1"/>
  <c r="G1878" i="1" s="1"/>
  <c r="X1877" i="1"/>
  <c r="Z1877" i="1" s="1"/>
  <c r="K1878" i="1"/>
  <c r="J1878" i="1"/>
  <c r="AF1878" i="1"/>
  <c r="AG1878" i="1" l="1"/>
  <c r="AE1878" i="1" s="1"/>
  <c r="AH1878" i="1" s="1"/>
  <c r="M1878" i="1"/>
  <c r="H1878" i="1"/>
  <c r="I1878" i="1"/>
  <c r="Q1878" i="1" l="1"/>
  <c r="L1878" i="1"/>
  <c r="AD1878" i="1"/>
  <c r="AB1878" i="1"/>
  <c r="AC1878" i="1" s="1"/>
  <c r="P1878" i="1" l="1"/>
  <c r="W1879" i="1" s="1"/>
  <c r="N1878" i="1"/>
  <c r="R1878" i="1" l="1"/>
  <c r="S1879" i="1" s="1"/>
  <c r="T1879" i="1" s="1"/>
  <c r="U1878" i="1"/>
  <c r="V1879" i="1" s="1"/>
  <c r="Y1879" i="1" s="1"/>
  <c r="AA1878" i="1"/>
  <c r="O1878" i="1"/>
  <c r="G1879" i="1" s="1"/>
  <c r="X1878" i="1"/>
  <c r="Z1878" i="1" s="1"/>
  <c r="K1879" i="1"/>
  <c r="J1879" i="1"/>
  <c r="AF1879" i="1"/>
  <c r="AG1879" i="1" l="1"/>
  <c r="AE1879" i="1" s="1"/>
  <c r="AH1879" i="1" s="1"/>
  <c r="M1879" i="1"/>
  <c r="I1879" i="1"/>
  <c r="H1879" i="1"/>
  <c r="AB1879" i="1" l="1"/>
  <c r="AC1879" i="1" s="1"/>
  <c r="L1879" i="1"/>
  <c r="AD1879" i="1"/>
  <c r="Q1879" i="1"/>
  <c r="P1879" i="1" l="1"/>
  <c r="W1880" i="1" s="1"/>
  <c r="N1879" i="1"/>
  <c r="R1879" i="1" l="1"/>
  <c r="S1880" i="1" s="1"/>
  <c r="T1880" i="1" s="1"/>
  <c r="U1879" i="1"/>
  <c r="V1880" i="1" s="1"/>
  <c r="Y1880" i="1" s="1"/>
  <c r="AA1879" i="1"/>
  <c r="O1879" i="1"/>
  <c r="G1880" i="1" s="1"/>
  <c r="J1880" i="1"/>
  <c r="K1880" i="1"/>
  <c r="AF1880" i="1"/>
  <c r="X1879" i="1" l="1"/>
  <c r="Z1879" i="1" s="1"/>
  <c r="AG1880" i="1"/>
  <c r="AE1880" i="1" s="1"/>
  <c r="AH1880" i="1" s="1"/>
  <c r="M1880" i="1"/>
  <c r="H1880" i="1"/>
  <c r="I1880" i="1"/>
  <c r="AD1880" i="1" l="1"/>
  <c r="Q1880" i="1"/>
  <c r="L1880" i="1"/>
  <c r="AB1880" i="1"/>
  <c r="AC1880" i="1" s="1"/>
  <c r="P1880" i="1" l="1"/>
  <c r="W1881" i="1" s="1"/>
  <c r="N1880" i="1"/>
  <c r="R1880" i="1" l="1"/>
  <c r="S1881" i="1" s="1"/>
  <c r="T1881" i="1" s="1"/>
  <c r="U1880" i="1"/>
  <c r="V1881" i="1" s="1"/>
  <c r="Y1881" i="1" s="1"/>
  <c r="O1880" i="1"/>
  <c r="AA1880" i="1"/>
  <c r="X1880" i="1"/>
  <c r="Z1880" i="1" s="1"/>
  <c r="G1881" i="1"/>
  <c r="K1881" i="1"/>
  <c r="J1881" i="1"/>
  <c r="AF1881" i="1"/>
  <c r="M1881" i="1" l="1"/>
  <c r="H1881" i="1"/>
  <c r="I1881" i="1"/>
  <c r="AG1881" i="1"/>
  <c r="AE1881" i="1" s="1"/>
  <c r="AH1881" i="1" s="1"/>
  <c r="AB1881" i="1" s="1"/>
  <c r="AC1881" i="1" s="1"/>
  <c r="AD1881" i="1" l="1"/>
  <c r="Q1881" i="1"/>
  <c r="L1881" i="1"/>
  <c r="P1881" i="1" l="1"/>
  <c r="W1882" i="1" s="1"/>
  <c r="N1881" i="1"/>
  <c r="R1881" i="1" l="1"/>
  <c r="S1882" i="1" s="1"/>
  <c r="T1882" i="1" s="1"/>
  <c r="U1881" i="1"/>
  <c r="V1882" i="1" s="1"/>
  <c r="AA1881" i="1"/>
  <c r="O1881" i="1"/>
  <c r="G1882" i="1"/>
  <c r="J1882" i="1"/>
  <c r="K1882" i="1"/>
  <c r="AF1882" i="1"/>
  <c r="X1881" i="1" l="1"/>
  <c r="Z1881" i="1" s="1"/>
  <c r="Y1882" i="1"/>
  <c r="M1882" i="1"/>
  <c r="I1882" i="1"/>
  <c r="H1882" i="1"/>
  <c r="AG1882" i="1"/>
  <c r="AE1882" i="1" s="1"/>
  <c r="AH1882" i="1" s="1"/>
  <c r="AB1882" i="1" l="1"/>
  <c r="AC1882" i="1" s="1"/>
  <c r="L1882" i="1"/>
  <c r="Q1882" i="1"/>
  <c r="AD1882" i="1"/>
  <c r="P1882" i="1" l="1"/>
  <c r="W1883" i="1" s="1"/>
  <c r="N1882" i="1"/>
  <c r="R1882" i="1" l="1"/>
  <c r="S1883" i="1" s="1"/>
  <c r="T1883" i="1" s="1"/>
  <c r="U1882" i="1"/>
  <c r="V1883" i="1" s="1"/>
  <c r="Y1883" i="1" s="1"/>
  <c r="AA1882" i="1"/>
  <c r="O1882" i="1"/>
  <c r="G1883" i="1"/>
  <c r="J1883" i="1"/>
  <c r="K1883" i="1"/>
  <c r="AF1883" i="1"/>
  <c r="X1882" i="1" l="1"/>
  <c r="Z1882" i="1" s="1"/>
  <c r="M1883" i="1"/>
  <c r="H1883" i="1"/>
  <c r="I1883" i="1"/>
  <c r="AG1883" i="1"/>
  <c r="AE1883" i="1" s="1"/>
  <c r="AH1883" i="1" s="1"/>
  <c r="AB1883" i="1" s="1"/>
  <c r="AC1883" i="1" s="1"/>
  <c r="AD1883" i="1" l="1"/>
  <c r="L1883" i="1"/>
  <c r="Q1883" i="1"/>
  <c r="P1883" i="1" l="1"/>
  <c r="W1884" i="1" s="1"/>
  <c r="N1883" i="1"/>
  <c r="R1883" i="1" l="1"/>
  <c r="S1884" i="1" s="1"/>
  <c r="U1883" i="1"/>
  <c r="V1884" i="1" s="1"/>
  <c r="O1883" i="1"/>
  <c r="G1884" i="1" s="1"/>
  <c r="AA1883" i="1"/>
  <c r="K1884" i="1"/>
  <c r="J1884" i="1"/>
  <c r="AF1884" i="1"/>
  <c r="X1883" i="1" l="1"/>
  <c r="Z1883" i="1" s="1"/>
  <c r="T1884" i="1"/>
  <c r="Y1884" i="1"/>
  <c r="AG1884" i="1"/>
  <c r="M1884" i="1"/>
  <c r="I1884" i="1"/>
  <c r="H1884" i="1"/>
  <c r="AE1884" i="1" l="1"/>
  <c r="AH1884" i="1" s="1"/>
  <c r="AD1884" i="1"/>
  <c r="Q1884" i="1"/>
  <c r="L1884" i="1"/>
  <c r="AB1884" i="1"/>
  <c r="AC1884" i="1" s="1"/>
  <c r="P1884" i="1" l="1"/>
  <c r="W1885" i="1" s="1"/>
  <c r="N1884" i="1"/>
  <c r="R1884" i="1" l="1"/>
  <c r="S1885" i="1" s="1"/>
  <c r="T1885" i="1" s="1"/>
  <c r="U1884" i="1"/>
  <c r="V1885" i="1" s="1"/>
  <c r="Y1885" i="1" s="1"/>
  <c r="AA1884" i="1"/>
  <c r="O1884" i="1"/>
  <c r="G1885" i="1" s="1"/>
  <c r="K1885" i="1"/>
  <c r="J1885" i="1"/>
  <c r="AF1885" i="1"/>
  <c r="X1884" i="1" l="1"/>
  <c r="Z1884" i="1" s="1"/>
  <c r="AG1885" i="1"/>
  <c r="AE1885" i="1" s="1"/>
  <c r="AH1885" i="1" s="1"/>
  <c r="M1885" i="1"/>
  <c r="I1885" i="1"/>
  <c r="H1885" i="1"/>
  <c r="AD1885" i="1" l="1"/>
  <c r="L1885" i="1"/>
  <c r="Q1885" i="1"/>
  <c r="AB1885" i="1"/>
  <c r="AC1885" i="1" s="1"/>
  <c r="P1885" i="1" l="1"/>
  <c r="W1886" i="1" s="1"/>
  <c r="N1885" i="1"/>
  <c r="R1885" i="1" l="1"/>
  <c r="S1886" i="1" s="1"/>
  <c r="T1886" i="1" s="1"/>
  <c r="U1885" i="1"/>
  <c r="V1886" i="1" s="1"/>
  <c r="Y1886" i="1" s="1"/>
  <c r="AA1885" i="1"/>
  <c r="O1885" i="1"/>
  <c r="G1886" i="1" s="1"/>
  <c r="X1885" i="1"/>
  <c r="Z1885" i="1" s="1"/>
  <c r="K1886" i="1"/>
  <c r="J1886" i="1"/>
  <c r="AF1886" i="1"/>
  <c r="AG1886" i="1" l="1"/>
  <c r="AE1886" i="1" s="1"/>
  <c r="AH1886" i="1" s="1"/>
  <c r="H1886" i="1"/>
  <c r="I1886" i="1"/>
  <c r="M1886" i="1"/>
  <c r="AD1886" i="1" l="1"/>
  <c r="Q1886" i="1"/>
  <c r="L1886" i="1"/>
  <c r="AB1886" i="1"/>
  <c r="AC1886" i="1" s="1"/>
  <c r="P1886" i="1" l="1"/>
  <c r="W1887" i="1" s="1"/>
  <c r="N1886" i="1"/>
  <c r="R1886" i="1" s="1"/>
  <c r="S1887" i="1" s="1"/>
  <c r="T1887" i="1" s="1"/>
  <c r="U1886" i="1" l="1"/>
  <c r="V1887" i="1" s="1"/>
  <c r="Y1887" i="1" s="1"/>
  <c r="AA1886" i="1"/>
  <c r="O1886" i="1"/>
  <c r="G1887" i="1" s="1"/>
  <c r="X1886" i="1"/>
  <c r="Z1886" i="1" s="1"/>
  <c r="K1887" i="1"/>
  <c r="J1887" i="1"/>
  <c r="AF1887" i="1"/>
  <c r="H1887" i="1" l="1"/>
  <c r="I1887" i="1"/>
  <c r="M1887" i="1"/>
  <c r="AG1887" i="1"/>
  <c r="AE1887" i="1" s="1"/>
  <c r="AH1887" i="1" s="1"/>
  <c r="AB1887" i="1" s="1"/>
  <c r="AC1887" i="1" s="1"/>
  <c r="L1887" i="1" l="1"/>
  <c r="Q1887" i="1"/>
  <c r="AD1887" i="1"/>
  <c r="P1887" i="1" l="1"/>
  <c r="W1888" i="1" s="1"/>
  <c r="N1887" i="1"/>
  <c r="R1887" i="1" l="1"/>
  <c r="S1888" i="1" s="1"/>
  <c r="T1888" i="1" s="1"/>
  <c r="U1887" i="1"/>
  <c r="V1888" i="1" s="1"/>
  <c r="Y1888" i="1" s="1"/>
  <c r="O1887" i="1"/>
  <c r="AA1887" i="1"/>
  <c r="X1887" i="1"/>
  <c r="Z1887" i="1" s="1"/>
  <c r="G1888" i="1"/>
  <c r="J1888" i="1"/>
  <c r="K1888" i="1"/>
  <c r="AF1888" i="1"/>
  <c r="M1888" i="1" l="1"/>
  <c r="I1888" i="1"/>
  <c r="H1888" i="1"/>
  <c r="AG1888" i="1"/>
  <c r="AE1888" i="1" s="1"/>
  <c r="AH1888" i="1" s="1"/>
  <c r="AB1888" i="1" s="1"/>
  <c r="AC1888" i="1" s="1"/>
  <c r="L1888" i="1" l="1"/>
  <c r="Q1888" i="1"/>
  <c r="AD1888" i="1"/>
  <c r="P1888" i="1" l="1"/>
  <c r="W1889" i="1" s="1"/>
  <c r="N1888" i="1"/>
  <c r="R1888" i="1" l="1"/>
  <c r="S1889" i="1" s="1"/>
  <c r="T1889" i="1" s="1"/>
  <c r="U1888" i="1"/>
  <c r="V1889" i="1" s="1"/>
  <c r="Y1889" i="1" s="1"/>
  <c r="O1888" i="1"/>
  <c r="G1889" i="1" s="1"/>
  <c r="AA1888" i="1"/>
  <c r="X1888" i="1"/>
  <c r="Z1888" i="1" s="1"/>
  <c r="J1889" i="1"/>
  <c r="K1889" i="1"/>
  <c r="AF1889" i="1"/>
  <c r="AG1889" i="1" l="1"/>
  <c r="AE1889" i="1" s="1"/>
  <c r="AH1889" i="1" s="1"/>
  <c r="M1889" i="1"/>
  <c r="I1889" i="1"/>
  <c r="H1889" i="1"/>
  <c r="AD1889" i="1" l="1"/>
  <c r="Q1889" i="1"/>
  <c r="L1889" i="1"/>
  <c r="AB1889" i="1"/>
  <c r="AC1889" i="1" s="1"/>
  <c r="P1889" i="1" l="1"/>
  <c r="W1890" i="1" s="1"/>
  <c r="N1889" i="1"/>
  <c r="R1889" i="1" l="1"/>
  <c r="S1890" i="1" s="1"/>
  <c r="T1890" i="1" s="1"/>
  <c r="U1889" i="1"/>
  <c r="V1890" i="1" s="1"/>
  <c r="Y1890" i="1" s="1"/>
  <c r="O1889" i="1"/>
  <c r="G1890" i="1" s="1"/>
  <c r="AA1889" i="1"/>
  <c r="X1889" i="1"/>
  <c r="Z1889" i="1" s="1"/>
  <c r="J1890" i="1"/>
  <c r="K1890" i="1"/>
  <c r="AF1890" i="1"/>
  <c r="AG1890" i="1" l="1"/>
  <c r="AE1890" i="1" s="1"/>
  <c r="AH1890" i="1" s="1"/>
  <c r="M1890" i="1"/>
  <c r="I1890" i="1"/>
  <c r="H1890" i="1"/>
  <c r="L1890" i="1" l="1"/>
  <c r="Q1890" i="1"/>
  <c r="AD1890" i="1"/>
  <c r="AB1890" i="1"/>
  <c r="AC1890" i="1" s="1"/>
  <c r="P1890" i="1" l="1"/>
  <c r="W1891" i="1" s="1"/>
  <c r="N1890" i="1"/>
  <c r="R1890" i="1" l="1"/>
  <c r="S1891" i="1" s="1"/>
  <c r="T1891" i="1" s="1"/>
  <c r="U1890" i="1"/>
  <c r="V1891" i="1" s="1"/>
  <c r="Y1891" i="1" s="1"/>
  <c r="O1890" i="1"/>
  <c r="G1891" i="1" s="1"/>
  <c r="AA1890" i="1"/>
  <c r="X1890" i="1"/>
  <c r="Z1890" i="1" s="1"/>
  <c r="K1891" i="1"/>
  <c r="J1891" i="1"/>
  <c r="AF1891" i="1"/>
  <c r="AG1891" i="1" l="1"/>
  <c r="AE1891" i="1" s="1"/>
  <c r="AH1891" i="1" s="1"/>
  <c r="M1891" i="1"/>
  <c r="H1891" i="1"/>
  <c r="I1891" i="1"/>
  <c r="Q1891" i="1" l="1"/>
  <c r="AD1891" i="1"/>
  <c r="L1891" i="1"/>
  <c r="AB1891" i="1"/>
  <c r="AC1891" i="1" s="1"/>
  <c r="P1891" i="1" l="1"/>
  <c r="W1892" i="1" s="1"/>
  <c r="N1891" i="1"/>
  <c r="R1891" i="1" l="1"/>
  <c r="S1892" i="1" s="1"/>
  <c r="T1892" i="1" s="1"/>
  <c r="U1891" i="1"/>
  <c r="V1892" i="1" s="1"/>
  <c r="Y1892" i="1" s="1"/>
  <c r="AA1891" i="1"/>
  <c r="O1891" i="1"/>
  <c r="G1892" i="1" s="1"/>
  <c r="X1891" i="1"/>
  <c r="Z1891" i="1" s="1"/>
  <c r="K1892" i="1"/>
  <c r="J1892" i="1"/>
  <c r="AF1892" i="1"/>
  <c r="AG1892" i="1" l="1"/>
  <c r="AE1892" i="1" s="1"/>
  <c r="AH1892" i="1" s="1"/>
  <c r="M1892" i="1"/>
  <c r="H1892" i="1"/>
  <c r="I1892" i="1"/>
  <c r="AD1892" i="1" l="1"/>
  <c r="Q1892" i="1"/>
  <c r="L1892" i="1"/>
  <c r="AB1892" i="1"/>
  <c r="AC1892" i="1" s="1"/>
  <c r="P1892" i="1" l="1"/>
  <c r="W1893" i="1" s="1"/>
  <c r="N1892" i="1"/>
  <c r="R1892" i="1" l="1"/>
  <c r="S1893" i="1" s="1"/>
  <c r="U1892" i="1"/>
  <c r="V1893" i="1" s="1"/>
  <c r="AA1892" i="1"/>
  <c r="O1892" i="1"/>
  <c r="G1893" i="1" s="1"/>
  <c r="J1893" i="1"/>
  <c r="K1893" i="1"/>
  <c r="AF1893" i="1"/>
  <c r="X1892" i="1" l="1"/>
  <c r="Z1892" i="1" s="1"/>
  <c r="Y1893" i="1"/>
  <c r="T1893" i="1"/>
  <c r="M1893" i="1"/>
  <c r="AG1893" i="1"/>
  <c r="AE1893" i="1" s="1"/>
  <c r="AH1893" i="1" s="1"/>
  <c r="AB1893" i="1" s="1"/>
  <c r="AC1893" i="1" s="1"/>
  <c r="H1893" i="1"/>
  <c r="I1893" i="1"/>
  <c r="L1893" i="1" l="1"/>
  <c r="Q1893" i="1"/>
  <c r="AD1893" i="1"/>
  <c r="P1893" i="1" l="1"/>
  <c r="W1894" i="1" s="1"/>
  <c r="N1893" i="1"/>
  <c r="R1893" i="1" l="1"/>
  <c r="S1894" i="1" s="1"/>
  <c r="U1893" i="1"/>
  <c r="V1894" i="1" s="1"/>
  <c r="O1893" i="1"/>
  <c r="G1894" i="1" s="1"/>
  <c r="AA1893" i="1"/>
  <c r="K1894" i="1"/>
  <c r="J1894" i="1"/>
  <c r="AF1894" i="1"/>
  <c r="X1893" i="1" l="1"/>
  <c r="Z1893" i="1" s="1"/>
  <c r="Y1894" i="1"/>
  <c r="T1894" i="1"/>
  <c r="AG1894" i="1"/>
  <c r="AE1894" i="1" s="1"/>
  <c r="AH1894" i="1" s="1"/>
  <c r="M1894" i="1"/>
  <c r="I1894" i="1"/>
  <c r="H1894" i="1"/>
  <c r="L1894" i="1" l="1"/>
  <c r="Q1894" i="1"/>
  <c r="AD1894" i="1"/>
  <c r="AB1894" i="1"/>
  <c r="AC1894" i="1" s="1"/>
  <c r="P1894" i="1" l="1"/>
  <c r="W1895" i="1" s="1"/>
  <c r="N1894" i="1"/>
  <c r="R1894" i="1" l="1"/>
  <c r="S1895" i="1" s="1"/>
  <c r="T1895" i="1" s="1"/>
  <c r="U1894" i="1"/>
  <c r="V1895" i="1" s="1"/>
  <c r="Y1895" i="1" s="1"/>
  <c r="AA1894" i="1"/>
  <c r="O1894" i="1"/>
  <c r="G1895" i="1"/>
  <c r="J1895" i="1"/>
  <c r="K1895" i="1"/>
  <c r="AF1895" i="1"/>
  <c r="X1894" i="1" l="1"/>
  <c r="Z1894" i="1" s="1"/>
  <c r="H1895" i="1"/>
  <c r="I1895" i="1"/>
  <c r="M1895" i="1"/>
  <c r="AG1895" i="1"/>
  <c r="AE1895" i="1" s="1"/>
  <c r="AH1895" i="1" s="1"/>
  <c r="AB1895" i="1" s="1"/>
  <c r="AC1895" i="1" s="1"/>
  <c r="L1895" i="1" l="1"/>
  <c r="AD1895" i="1"/>
  <c r="Q1895" i="1"/>
  <c r="P1895" i="1" l="1"/>
  <c r="W1896" i="1" s="1"/>
  <c r="N1895" i="1"/>
  <c r="R1895" i="1" l="1"/>
  <c r="S1896" i="1" s="1"/>
  <c r="T1896" i="1" s="1"/>
  <c r="U1895" i="1"/>
  <c r="V1896" i="1" s="1"/>
  <c r="Y1896" i="1" s="1"/>
  <c r="O1895" i="1"/>
  <c r="G1896" i="1" s="1"/>
  <c r="AA1895" i="1"/>
  <c r="X1895" i="1"/>
  <c r="Z1895" i="1" s="1"/>
  <c r="K1896" i="1"/>
  <c r="J1896" i="1"/>
  <c r="AF1896" i="1"/>
  <c r="AG1896" i="1" l="1"/>
  <c r="AE1896" i="1" s="1"/>
  <c r="AH1896" i="1" s="1"/>
  <c r="M1896" i="1"/>
  <c r="I1896" i="1"/>
  <c r="H1896" i="1"/>
  <c r="L1896" i="1" l="1"/>
  <c r="Q1896" i="1"/>
  <c r="AD1896" i="1"/>
  <c r="AB1896" i="1"/>
  <c r="AC1896" i="1" s="1"/>
  <c r="P1896" i="1" l="1"/>
  <c r="W1897" i="1" s="1"/>
  <c r="N1896" i="1"/>
  <c r="R1896" i="1" l="1"/>
  <c r="S1897" i="1" s="1"/>
  <c r="T1897" i="1" s="1"/>
  <c r="U1896" i="1"/>
  <c r="V1897" i="1" s="1"/>
  <c r="Y1897" i="1" s="1"/>
  <c r="O1896" i="1"/>
  <c r="G1897" i="1" s="1"/>
  <c r="AA1896" i="1"/>
  <c r="J1897" i="1"/>
  <c r="K1897" i="1"/>
  <c r="AF1897" i="1"/>
  <c r="X1896" i="1" l="1"/>
  <c r="Z1896" i="1" s="1"/>
  <c r="AG1897" i="1"/>
  <c r="AE1897" i="1" s="1"/>
  <c r="AH1897" i="1" s="1"/>
  <c r="M1897" i="1"/>
  <c r="I1897" i="1"/>
  <c r="H1897" i="1"/>
  <c r="Q1897" i="1" l="1"/>
  <c r="L1897" i="1"/>
  <c r="AD1897" i="1"/>
  <c r="AB1897" i="1"/>
  <c r="AC1897" i="1" s="1"/>
  <c r="P1897" i="1" l="1"/>
  <c r="W1898" i="1" s="1"/>
  <c r="N1897" i="1"/>
  <c r="R1897" i="1" l="1"/>
  <c r="S1898" i="1" s="1"/>
  <c r="T1898" i="1" s="1"/>
  <c r="U1897" i="1"/>
  <c r="V1898" i="1" s="1"/>
  <c r="Y1898" i="1" s="1"/>
  <c r="AA1897" i="1"/>
  <c r="O1897" i="1"/>
  <c r="G1898" i="1" s="1"/>
  <c r="J1898" i="1"/>
  <c r="K1898" i="1"/>
  <c r="AF1898" i="1"/>
  <c r="X1897" i="1" l="1"/>
  <c r="Z1897" i="1" s="1"/>
  <c r="AG1898" i="1"/>
  <c r="AE1898" i="1" s="1"/>
  <c r="AH1898" i="1" s="1"/>
  <c r="M1898" i="1"/>
  <c r="I1898" i="1"/>
  <c r="H1898" i="1"/>
  <c r="Q1898" i="1" l="1"/>
  <c r="L1898" i="1"/>
  <c r="AD1898" i="1"/>
  <c r="AB1898" i="1"/>
  <c r="AC1898" i="1" s="1"/>
  <c r="P1898" i="1" l="1"/>
  <c r="W1899" i="1" s="1"/>
  <c r="N1898" i="1"/>
  <c r="R1898" i="1" l="1"/>
  <c r="S1899" i="1" s="1"/>
  <c r="T1899" i="1" s="1"/>
  <c r="U1898" i="1"/>
  <c r="V1899" i="1" s="1"/>
  <c r="Y1899" i="1" s="1"/>
  <c r="AA1898" i="1"/>
  <c r="O1898" i="1"/>
  <c r="X1898" i="1"/>
  <c r="Z1898" i="1" s="1"/>
  <c r="G1899" i="1"/>
  <c r="J1899" i="1"/>
  <c r="K1899" i="1"/>
  <c r="AF1899" i="1"/>
  <c r="H1899" i="1" l="1"/>
  <c r="I1899" i="1"/>
  <c r="M1899" i="1"/>
  <c r="AG1899" i="1"/>
  <c r="AE1899" i="1" s="1"/>
  <c r="AH1899" i="1" s="1"/>
  <c r="AB1899" i="1" s="1"/>
  <c r="AC1899" i="1" s="1"/>
  <c r="L1899" i="1" l="1"/>
  <c r="Q1899" i="1"/>
  <c r="AD1899" i="1"/>
  <c r="P1899" i="1" l="1"/>
  <c r="W1900" i="1" s="1"/>
  <c r="N1899" i="1"/>
  <c r="R1899" i="1" l="1"/>
  <c r="S1900" i="1" s="1"/>
  <c r="T1900" i="1" s="1"/>
  <c r="U1899" i="1"/>
  <c r="V1900" i="1" s="1"/>
  <c r="Y1900" i="1" s="1"/>
  <c r="AA1899" i="1"/>
  <c r="O1899" i="1"/>
  <c r="X1899" i="1"/>
  <c r="Z1899" i="1" s="1"/>
  <c r="G1900" i="1"/>
  <c r="J1900" i="1"/>
  <c r="K1900" i="1"/>
  <c r="AF1900" i="1"/>
  <c r="H1900" i="1" l="1"/>
  <c r="I1900" i="1"/>
  <c r="M1900" i="1"/>
  <c r="AG1900" i="1"/>
  <c r="AE1900" i="1" s="1"/>
  <c r="AH1900" i="1" s="1"/>
  <c r="AB1900" i="1" l="1"/>
  <c r="AC1900" i="1" s="1"/>
  <c r="AD1900" i="1"/>
  <c r="Q1900" i="1"/>
  <c r="L1900" i="1"/>
  <c r="P1900" i="1" l="1"/>
  <c r="W1901" i="1" s="1"/>
  <c r="N1900" i="1"/>
  <c r="R1900" i="1" l="1"/>
  <c r="S1901" i="1" s="1"/>
  <c r="T1901" i="1" s="1"/>
  <c r="U1900" i="1"/>
  <c r="V1901" i="1" s="1"/>
  <c r="Y1901" i="1" s="1"/>
  <c r="O1900" i="1"/>
  <c r="G1901" i="1" s="1"/>
  <c r="AA1900" i="1"/>
  <c r="X1900" i="1"/>
  <c r="Z1900" i="1" s="1"/>
  <c r="K1901" i="1"/>
  <c r="J1901" i="1"/>
  <c r="AF1901" i="1"/>
  <c r="AG1901" i="1" l="1"/>
  <c r="AE1901" i="1" s="1"/>
  <c r="AH1901" i="1" s="1"/>
  <c r="M1901" i="1"/>
  <c r="H1901" i="1"/>
  <c r="I1901" i="1"/>
  <c r="L1901" i="1" l="1"/>
  <c r="Q1901" i="1"/>
  <c r="AD1901" i="1"/>
  <c r="AB1901" i="1"/>
  <c r="AC1901" i="1" s="1"/>
  <c r="P1901" i="1" l="1"/>
  <c r="W1902" i="1" s="1"/>
  <c r="N1901" i="1"/>
  <c r="R1901" i="1" l="1"/>
  <c r="S1902" i="1" s="1"/>
  <c r="T1902" i="1" s="1"/>
  <c r="U1901" i="1"/>
  <c r="V1902" i="1" s="1"/>
  <c r="Y1902" i="1" s="1"/>
  <c r="AA1901" i="1"/>
  <c r="O1901" i="1"/>
  <c r="X1901" i="1"/>
  <c r="Z1901" i="1" s="1"/>
  <c r="G1902" i="1"/>
  <c r="J1902" i="1"/>
  <c r="K1902" i="1"/>
  <c r="AF1902" i="1"/>
  <c r="M1902" i="1" l="1"/>
  <c r="I1902" i="1"/>
  <c r="H1902" i="1"/>
  <c r="AG1902" i="1"/>
  <c r="AE1902" i="1" s="1"/>
  <c r="AH1902" i="1" s="1"/>
  <c r="AB1902" i="1" s="1"/>
  <c r="AC1902" i="1" s="1"/>
  <c r="L1902" i="1" l="1"/>
  <c r="Q1902" i="1"/>
  <c r="AD1902" i="1"/>
  <c r="P1902" i="1" l="1"/>
  <c r="W1903" i="1" s="1"/>
  <c r="N1902" i="1"/>
  <c r="R1902" i="1" l="1"/>
  <c r="S1903" i="1" s="1"/>
  <c r="T1903" i="1" s="1"/>
  <c r="U1902" i="1"/>
  <c r="V1903" i="1" s="1"/>
  <c r="Y1903" i="1" s="1"/>
  <c r="AA1902" i="1"/>
  <c r="O1902" i="1"/>
  <c r="G1903" i="1" s="1"/>
  <c r="X1902" i="1"/>
  <c r="Z1902" i="1" s="1"/>
  <c r="K1903" i="1"/>
  <c r="J1903" i="1"/>
  <c r="AF1903" i="1"/>
  <c r="AG1903" i="1" l="1"/>
  <c r="AE1903" i="1" s="1"/>
  <c r="AH1903" i="1" s="1"/>
  <c r="I1903" i="1"/>
  <c r="H1903" i="1"/>
  <c r="M1903" i="1"/>
  <c r="AD1903" i="1" l="1"/>
  <c r="L1903" i="1"/>
  <c r="Q1903" i="1"/>
  <c r="AB1903" i="1"/>
  <c r="AC1903" i="1" s="1"/>
  <c r="P1903" i="1" l="1"/>
  <c r="W1904" i="1" s="1"/>
  <c r="N1903" i="1"/>
  <c r="R1903" i="1" l="1"/>
  <c r="S1904" i="1" s="1"/>
  <c r="T1904" i="1" s="1"/>
  <c r="U1903" i="1"/>
  <c r="V1904" i="1" s="1"/>
  <c r="Y1904" i="1" s="1"/>
  <c r="O1903" i="1"/>
  <c r="G1904" i="1" s="1"/>
  <c r="AA1903" i="1"/>
  <c r="X1903" i="1"/>
  <c r="Z1903" i="1" s="1"/>
  <c r="J1904" i="1"/>
  <c r="K1904" i="1"/>
  <c r="AF1904" i="1"/>
  <c r="AG1904" i="1" l="1"/>
  <c r="AE1904" i="1" s="1"/>
  <c r="AH1904" i="1" s="1"/>
  <c r="M1904" i="1"/>
  <c r="H1904" i="1"/>
  <c r="I1904" i="1"/>
  <c r="Q1904" i="1" l="1"/>
  <c r="AD1904" i="1"/>
  <c r="L1904" i="1"/>
  <c r="AB1904" i="1"/>
  <c r="AC1904" i="1" s="1"/>
  <c r="P1904" i="1" l="1"/>
  <c r="W1905" i="1" s="1"/>
  <c r="N1904" i="1"/>
  <c r="R1904" i="1" l="1"/>
  <c r="S1905" i="1" s="1"/>
  <c r="T1905" i="1" s="1"/>
  <c r="U1904" i="1"/>
  <c r="V1905" i="1" s="1"/>
  <c r="Y1905" i="1" s="1"/>
  <c r="O1904" i="1"/>
  <c r="G1905" i="1" s="1"/>
  <c r="AA1904" i="1"/>
  <c r="K1905" i="1"/>
  <c r="J1905" i="1"/>
  <c r="AF1905" i="1"/>
  <c r="X1904" i="1" l="1"/>
  <c r="Z1904" i="1" s="1"/>
  <c r="AG1905" i="1"/>
  <c r="AE1905" i="1" s="1"/>
  <c r="AH1905" i="1" s="1"/>
  <c r="M1905" i="1"/>
  <c r="H1905" i="1"/>
  <c r="I1905" i="1"/>
  <c r="L1905" i="1" l="1"/>
  <c r="AD1905" i="1"/>
  <c r="Q1905" i="1"/>
  <c r="AB1905" i="1"/>
  <c r="AC1905" i="1" s="1"/>
  <c r="P1905" i="1" l="1"/>
  <c r="W1906" i="1" s="1"/>
  <c r="N1905" i="1"/>
  <c r="R1905" i="1" l="1"/>
  <c r="S1906" i="1" s="1"/>
  <c r="T1906" i="1" s="1"/>
  <c r="U1905" i="1"/>
  <c r="V1906" i="1" s="1"/>
  <c r="Y1906" i="1" s="1"/>
  <c r="O1905" i="1"/>
  <c r="G1906" i="1" s="1"/>
  <c r="AA1905" i="1"/>
  <c r="J1906" i="1"/>
  <c r="K1906" i="1"/>
  <c r="AF1906" i="1"/>
  <c r="X1905" i="1" l="1"/>
  <c r="Z1905" i="1" s="1"/>
  <c r="AG1906" i="1"/>
  <c r="AE1906" i="1" s="1"/>
  <c r="AH1906" i="1" s="1"/>
  <c r="M1906" i="1"/>
  <c r="H1906" i="1"/>
  <c r="I1906" i="1"/>
  <c r="AD1906" i="1" l="1"/>
  <c r="L1906" i="1"/>
  <c r="Q1906" i="1"/>
  <c r="AB1906" i="1"/>
  <c r="AC1906" i="1" s="1"/>
  <c r="P1906" i="1" l="1"/>
  <c r="W1907" i="1" s="1"/>
  <c r="N1906" i="1"/>
  <c r="R1906" i="1" l="1"/>
  <c r="S1907" i="1" s="1"/>
  <c r="T1907" i="1" s="1"/>
  <c r="U1906" i="1"/>
  <c r="V1907" i="1" s="1"/>
  <c r="Y1907" i="1" s="1"/>
  <c r="O1906" i="1"/>
  <c r="G1907" i="1" s="1"/>
  <c r="AA1906" i="1"/>
  <c r="K1907" i="1"/>
  <c r="J1907" i="1"/>
  <c r="AF1907" i="1"/>
  <c r="X1906" i="1" l="1"/>
  <c r="Z1906" i="1" s="1"/>
  <c r="M1907" i="1"/>
  <c r="AG1907" i="1"/>
  <c r="AE1907" i="1" s="1"/>
  <c r="AH1907" i="1" s="1"/>
  <c r="AB1907" i="1" s="1"/>
  <c r="AC1907" i="1" s="1"/>
  <c r="I1907" i="1"/>
  <c r="H1907" i="1"/>
  <c r="L1907" i="1" l="1"/>
  <c r="Q1907" i="1"/>
  <c r="AD1907" i="1"/>
  <c r="P1907" i="1" l="1"/>
  <c r="W1908" i="1" s="1"/>
  <c r="N1907" i="1"/>
  <c r="R1907" i="1" l="1"/>
  <c r="S1908" i="1" s="1"/>
  <c r="T1908" i="1" s="1"/>
  <c r="U1907" i="1"/>
  <c r="V1908" i="1" s="1"/>
  <c r="Y1908" i="1" s="1"/>
  <c r="O1907" i="1"/>
  <c r="G1908" i="1" s="1"/>
  <c r="AA1907" i="1"/>
  <c r="X1907" i="1"/>
  <c r="Z1907" i="1" s="1"/>
  <c r="J1908" i="1"/>
  <c r="K1908" i="1"/>
  <c r="AF1908" i="1"/>
  <c r="AG1908" i="1" l="1"/>
  <c r="AE1908" i="1" s="1"/>
  <c r="AH1908" i="1" s="1"/>
  <c r="M1908" i="1"/>
  <c r="I1908" i="1"/>
  <c r="H1908" i="1"/>
  <c r="L1908" i="1" l="1"/>
  <c r="AD1908" i="1"/>
  <c r="Q1908" i="1"/>
  <c r="AB1908" i="1"/>
  <c r="AC1908" i="1" s="1"/>
  <c r="P1908" i="1" l="1"/>
  <c r="W1909" i="1" s="1"/>
  <c r="N1908" i="1"/>
  <c r="R1908" i="1" l="1"/>
  <c r="S1909" i="1" s="1"/>
  <c r="T1909" i="1" s="1"/>
  <c r="U1908" i="1"/>
  <c r="V1909" i="1" s="1"/>
  <c r="Y1909" i="1" s="1"/>
  <c r="AA1908" i="1"/>
  <c r="O1908" i="1"/>
  <c r="G1909" i="1"/>
  <c r="J1909" i="1"/>
  <c r="K1909" i="1"/>
  <c r="AF1909" i="1"/>
  <c r="X1908" i="1" l="1"/>
  <c r="Z1908" i="1" s="1"/>
  <c r="M1909" i="1"/>
  <c r="I1909" i="1"/>
  <c r="H1909" i="1"/>
  <c r="AG1909" i="1"/>
  <c r="AE1909" i="1" s="1"/>
  <c r="AH1909" i="1" s="1"/>
  <c r="AB1909" i="1" s="1"/>
  <c r="AC1909" i="1" s="1"/>
  <c r="Q1909" i="1" l="1"/>
  <c r="AD1909" i="1"/>
  <c r="L1909" i="1"/>
  <c r="P1909" i="1" l="1"/>
  <c r="W1910" i="1" s="1"/>
  <c r="N1909" i="1"/>
  <c r="R1909" i="1" l="1"/>
  <c r="S1910" i="1" s="1"/>
  <c r="T1910" i="1" s="1"/>
  <c r="U1909" i="1"/>
  <c r="V1910" i="1" s="1"/>
  <c r="Y1910" i="1" s="1"/>
  <c r="AA1909" i="1"/>
  <c r="O1909" i="1"/>
  <c r="G1910" i="1"/>
  <c r="J1910" i="1"/>
  <c r="K1910" i="1"/>
  <c r="AF1910" i="1"/>
  <c r="X1909" i="1" l="1"/>
  <c r="Z1909" i="1" s="1"/>
  <c r="I1910" i="1"/>
  <c r="H1910" i="1"/>
  <c r="M1910" i="1"/>
  <c r="AG1910" i="1"/>
  <c r="AE1910" i="1" s="1"/>
  <c r="AH1910" i="1" s="1"/>
  <c r="AB1910" i="1" s="1"/>
  <c r="AC1910" i="1" s="1"/>
  <c r="L1910" i="1" l="1"/>
  <c r="Q1910" i="1"/>
  <c r="AD1910" i="1"/>
  <c r="P1910" i="1" l="1"/>
  <c r="W1911" i="1" s="1"/>
  <c r="N1910" i="1"/>
  <c r="R1910" i="1" l="1"/>
  <c r="S1911" i="1" s="1"/>
  <c r="T1911" i="1" s="1"/>
  <c r="U1910" i="1"/>
  <c r="V1911" i="1" s="1"/>
  <c r="Y1911" i="1" s="1"/>
  <c r="O1910" i="1"/>
  <c r="AA1910" i="1"/>
  <c r="G1911" i="1"/>
  <c r="J1911" i="1"/>
  <c r="K1911" i="1"/>
  <c r="AF1911" i="1"/>
  <c r="X1910" i="1" l="1"/>
  <c r="Z1910" i="1" s="1"/>
  <c r="I1911" i="1"/>
  <c r="H1911" i="1"/>
  <c r="M1911" i="1"/>
  <c r="AG1911" i="1"/>
  <c r="AE1911" i="1" s="1"/>
  <c r="AH1911" i="1" s="1"/>
  <c r="AB1911" i="1" s="1"/>
  <c r="AC1911" i="1" s="1"/>
  <c r="L1911" i="1" l="1"/>
  <c r="AD1911" i="1"/>
  <c r="Q1911" i="1"/>
  <c r="P1911" i="1" l="1"/>
  <c r="W1912" i="1" s="1"/>
  <c r="N1911" i="1"/>
  <c r="R1911" i="1" l="1"/>
  <c r="S1912" i="1" s="1"/>
  <c r="T1912" i="1" s="1"/>
  <c r="U1911" i="1"/>
  <c r="V1912" i="1" s="1"/>
  <c r="Y1912" i="1" s="1"/>
  <c r="AA1911" i="1"/>
  <c r="O1911" i="1"/>
  <c r="G1912" i="1" s="1"/>
  <c r="X1911" i="1"/>
  <c r="Z1911" i="1" s="1"/>
  <c r="J1912" i="1"/>
  <c r="K1912" i="1"/>
  <c r="AF1912" i="1"/>
  <c r="AG1912" i="1" l="1"/>
  <c r="AE1912" i="1" s="1"/>
  <c r="AH1912" i="1" s="1"/>
  <c r="H1912" i="1"/>
  <c r="I1912" i="1"/>
  <c r="M1912" i="1"/>
  <c r="Q1912" i="1" l="1"/>
  <c r="L1912" i="1"/>
  <c r="AD1912" i="1"/>
  <c r="AB1912" i="1"/>
  <c r="AC1912" i="1" s="1"/>
  <c r="P1912" i="1" l="1"/>
  <c r="W1913" i="1" s="1"/>
  <c r="N1912" i="1"/>
  <c r="R1912" i="1" l="1"/>
  <c r="S1913" i="1" s="1"/>
  <c r="T1913" i="1" s="1"/>
  <c r="U1912" i="1"/>
  <c r="V1913" i="1" s="1"/>
  <c r="Y1913" i="1" s="1"/>
  <c r="O1912" i="1"/>
  <c r="AA1912" i="1"/>
  <c r="X1912" i="1"/>
  <c r="Z1912" i="1" s="1"/>
  <c r="G1913" i="1"/>
  <c r="K1913" i="1"/>
  <c r="J1913" i="1"/>
  <c r="AF1913" i="1"/>
  <c r="I1913" i="1" l="1"/>
  <c r="H1913" i="1"/>
  <c r="M1913" i="1"/>
  <c r="AG1913" i="1"/>
  <c r="AE1913" i="1" s="1"/>
  <c r="AH1913" i="1" s="1"/>
  <c r="AB1913" i="1" s="1"/>
  <c r="AC1913" i="1" s="1"/>
  <c r="AD1913" i="1" l="1"/>
  <c r="Q1913" i="1"/>
  <c r="L1913" i="1"/>
  <c r="P1913" i="1" l="1"/>
  <c r="W1914" i="1" s="1"/>
  <c r="N1913" i="1"/>
  <c r="R1913" i="1" l="1"/>
  <c r="S1914" i="1" s="1"/>
  <c r="T1914" i="1" s="1"/>
  <c r="U1913" i="1"/>
  <c r="V1914" i="1" s="1"/>
  <c r="Y1914" i="1" s="1"/>
  <c r="O1913" i="1"/>
  <c r="AA1913" i="1"/>
  <c r="X1913" i="1"/>
  <c r="Z1913" i="1" s="1"/>
  <c r="G1914" i="1"/>
  <c r="K1914" i="1"/>
  <c r="J1914" i="1"/>
  <c r="AF1914" i="1"/>
  <c r="M1914" i="1" l="1"/>
  <c r="H1914" i="1"/>
  <c r="I1914" i="1"/>
  <c r="AG1914" i="1"/>
  <c r="AE1914" i="1" s="1"/>
  <c r="AH1914" i="1" s="1"/>
  <c r="AB1914" i="1" s="1"/>
  <c r="AC1914" i="1" s="1"/>
  <c r="AD1914" i="1" l="1"/>
  <c r="Q1914" i="1"/>
  <c r="L1914" i="1"/>
  <c r="P1914" i="1" l="1"/>
  <c r="W1915" i="1" s="1"/>
  <c r="N1914" i="1"/>
  <c r="R1914" i="1" l="1"/>
  <c r="S1915" i="1" s="1"/>
  <c r="T1915" i="1" s="1"/>
  <c r="U1914" i="1"/>
  <c r="V1915" i="1" s="1"/>
  <c r="Y1915" i="1" s="1"/>
  <c r="O1914" i="1"/>
  <c r="G1915" i="1" s="1"/>
  <c r="AA1914" i="1"/>
  <c r="X1914" i="1"/>
  <c r="Z1914" i="1" s="1"/>
  <c r="J1915" i="1"/>
  <c r="K1915" i="1"/>
  <c r="AF1915" i="1"/>
  <c r="AG1915" i="1" l="1"/>
  <c r="AE1915" i="1" s="1"/>
  <c r="AH1915" i="1" s="1"/>
  <c r="M1915" i="1"/>
  <c r="H1915" i="1"/>
  <c r="I1915" i="1"/>
  <c r="AD1915" i="1" l="1"/>
  <c r="L1915" i="1"/>
  <c r="Q1915" i="1"/>
  <c r="AB1915" i="1"/>
  <c r="AC1915" i="1" s="1"/>
  <c r="P1915" i="1" l="1"/>
  <c r="W1916" i="1" s="1"/>
  <c r="N1915" i="1"/>
  <c r="R1915" i="1" l="1"/>
  <c r="S1916" i="1" s="1"/>
  <c r="T1916" i="1" s="1"/>
  <c r="U1915" i="1"/>
  <c r="V1916" i="1" s="1"/>
  <c r="Y1916" i="1" s="1"/>
  <c r="AA1915" i="1"/>
  <c r="O1915" i="1"/>
  <c r="X1915" i="1"/>
  <c r="Z1915" i="1" s="1"/>
  <c r="G1916" i="1"/>
  <c r="K1916" i="1"/>
  <c r="J1916" i="1"/>
  <c r="AF1916" i="1"/>
  <c r="M1916" i="1" l="1"/>
  <c r="I1916" i="1"/>
  <c r="H1916" i="1"/>
  <c r="AG1916" i="1"/>
  <c r="AE1916" i="1" s="1"/>
  <c r="AH1916" i="1" s="1"/>
  <c r="AB1916" i="1" s="1"/>
  <c r="AC1916" i="1" s="1"/>
  <c r="AD1916" i="1" l="1"/>
  <c r="L1916" i="1"/>
  <c r="Q1916" i="1"/>
  <c r="P1916" i="1" l="1"/>
  <c r="W1917" i="1" s="1"/>
  <c r="N1916" i="1"/>
  <c r="R1916" i="1" l="1"/>
  <c r="S1917" i="1" s="1"/>
  <c r="T1917" i="1" s="1"/>
  <c r="U1916" i="1"/>
  <c r="V1917" i="1" s="1"/>
  <c r="Y1917" i="1" s="1"/>
  <c r="O1916" i="1"/>
  <c r="G1917" i="1" s="1"/>
  <c r="AA1916" i="1"/>
  <c r="X1916" i="1"/>
  <c r="Z1916" i="1" s="1"/>
  <c r="J1917" i="1"/>
  <c r="K1917" i="1"/>
  <c r="AF1917" i="1"/>
  <c r="AG1917" i="1" l="1"/>
  <c r="AE1917" i="1" s="1"/>
  <c r="AH1917" i="1" s="1"/>
  <c r="M1917" i="1"/>
  <c r="I1917" i="1"/>
  <c r="H1917" i="1"/>
  <c r="AD1917" i="1" l="1"/>
  <c r="Q1917" i="1"/>
  <c r="L1917" i="1"/>
  <c r="AB1917" i="1"/>
  <c r="AC1917" i="1" s="1"/>
  <c r="P1917" i="1" l="1"/>
  <c r="W1918" i="1" s="1"/>
  <c r="N1917" i="1"/>
  <c r="R1917" i="1" l="1"/>
  <c r="S1918" i="1" s="1"/>
  <c r="T1918" i="1" s="1"/>
  <c r="U1917" i="1"/>
  <c r="V1918" i="1" s="1"/>
  <c r="Y1918" i="1" s="1"/>
  <c r="AA1917" i="1"/>
  <c r="O1917" i="1"/>
  <c r="G1918" i="1" s="1"/>
  <c r="X1917" i="1"/>
  <c r="Z1917" i="1" s="1"/>
  <c r="J1918" i="1"/>
  <c r="K1918" i="1"/>
  <c r="AF1918" i="1"/>
  <c r="M1918" i="1" l="1"/>
  <c r="I1918" i="1"/>
  <c r="H1918" i="1"/>
  <c r="AG1918" i="1"/>
  <c r="AE1918" i="1" s="1"/>
  <c r="AH1918" i="1" s="1"/>
  <c r="AB1918" i="1" s="1"/>
  <c r="AC1918" i="1" s="1"/>
  <c r="Q1918" i="1" l="1"/>
  <c r="L1918" i="1"/>
  <c r="AD1918" i="1"/>
  <c r="P1918" i="1" l="1"/>
  <c r="W1919" i="1" s="1"/>
  <c r="N1918" i="1"/>
  <c r="R1918" i="1" l="1"/>
  <c r="S1919" i="1" s="1"/>
  <c r="T1919" i="1" s="1"/>
  <c r="U1918" i="1"/>
  <c r="V1919" i="1" s="1"/>
  <c r="Y1919" i="1" s="1"/>
  <c r="O1918" i="1"/>
  <c r="G1919" i="1" s="1"/>
  <c r="AA1918" i="1"/>
  <c r="X1918" i="1"/>
  <c r="Z1918" i="1" s="1"/>
  <c r="J1919" i="1"/>
  <c r="K1919" i="1"/>
  <c r="AF1919" i="1"/>
  <c r="AG1919" i="1" l="1"/>
  <c r="AE1919" i="1" s="1"/>
  <c r="AH1919" i="1" s="1"/>
  <c r="M1919" i="1"/>
  <c r="H1919" i="1"/>
  <c r="I1919" i="1"/>
  <c r="AD1919" i="1" l="1"/>
  <c r="Q1919" i="1"/>
  <c r="L1919" i="1"/>
  <c r="AB1919" i="1"/>
  <c r="AC1919" i="1" s="1"/>
  <c r="P1919" i="1" l="1"/>
  <c r="W1920" i="1" s="1"/>
  <c r="N1919" i="1"/>
  <c r="R1919" i="1" l="1"/>
  <c r="S1920" i="1" s="1"/>
  <c r="T1920" i="1" s="1"/>
  <c r="U1919" i="1"/>
  <c r="V1920" i="1" s="1"/>
  <c r="Y1920" i="1" s="1"/>
  <c r="O1919" i="1"/>
  <c r="G1920" i="1" s="1"/>
  <c r="AA1919" i="1"/>
  <c r="X1919" i="1"/>
  <c r="Z1919" i="1" s="1"/>
  <c r="K1920" i="1"/>
  <c r="J1920" i="1"/>
  <c r="AF1920" i="1"/>
  <c r="AG1920" i="1" l="1"/>
  <c r="AE1920" i="1" s="1"/>
  <c r="AH1920" i="1" s="1"/>
  <c r="M1920" i="1"/>
  <c r="I1920" i="1"/>
  <c r="H1920" i="1"/>
  <c r="L1920" i="1" l="1"/>
  <c r="Q1920" i="1"/>
  <c r="AD1920" i="1"/>
  <c r="AB1920" i="1"/>
  <c r="AC1920" i="1" s="1"/>
  <c r="P1920" i="1" l="1"/>
  <c r="W1921" i="1" s="1"/>
  <c r="N1920" i="1"/>
  <c r="R1920" i="1" l="1"/>
  <c r="S1921" i="1" s="1"/>
  <c r="T1921" i="1" s="1"/>
  <c r="U1920" i="1"/>
  <c r="V1921" i="1" s="1"/>
  <c r="Y1921" i="1" s="1"/>
  <c r="AA1920" i="1"/>
  <c r="O1920" i="1"/>
  <c r="G1921" i="1" s="1"/>
  <c r="X1920" i="1"/>
  <c r="Z1920" i="1" s="1"/>
  <c r="J1921" i="1"/>
  <c r="K1921" i="1"/>
  <c r="AF1921" i="1"/>
  <c r="I1921" i="1" l="1"/>
  <c r="H1921" i="1"/>
  <c r="AG1921" i="1"/>
  <c r="AE1921" i="1" s="1"/>
  <c r="AH1921" i="1" s="1"/>
  <c r="M1921" i="1"/>
  <c r="Q1921" i="1" l="1"/>
  <c r="L1921" i="1"/>
  <c r="AD1921" i="1"/>
  <c r="AB1921" i="1"/>
  <c r="AC1921" i="1" s="1"/>
  <c r="P1921" i="1" l="1"/>
  <c r="W1922" i="1" s="1"/>
  <c r="N1921" i="1"/>
  <c r="R1921" i="1" l="1"/>
  <c r="S1922" i="1" s="1"/>
  <c r="T1922" i="1" s="1"/>
  <c r="U1921" i="1"/>
  <c r="V1922" i="1" s="1"/>
  <c r="Y1922" i="1" s="1"/>
  <c r="O1921" i="1"/>
  <c r="G1922" i="1" s="1"/>
  <c r="AA1921" i="1"/>
  <c r="J1922" i="1"/>
  <c r="K1922" i="1"/>
  <c r="AF1922" i="1"/>
  <c r="X1921" i="1" l="1"/>
  <c r="Z1921" i="1" s="1"/>
  <c r="M1922" i="1"/>
  <c r="AG1922" i="1"/>
  <c r="AE1922" i="1" s="1"/>
  <c r="AH1922" i="1" s="1"/>
  <c r="AB1922" i="1" s="1"/>
  <c r="AC1922" i="1" s="1"/>
  <c r="H1922" i="1"/>
  <c r="I1922" i="1"/>
  <c r="AD1922" i="1" l="1"/>
  <c r="L1922" i="1"/>
  <c r="Q1922" i="1"/>
  <c r="P1922" i="1" l="1"/>
  <c r="W1923" i="1" s="1"/>
  <c r="N1922" i="1"/>
  <c r="R1922" i="1" l="1"/>
  <c r="S1923" i="1" s="1"/>
  <c r="T1923" i="1" s="1"/>
  <c r="U1922" i="1"/>
  <c r="V1923" i="1" s="1"/>
  <c r="Y1923" i="1" s="1"/>
  <c r="O1922" i="1"/>
  <c r="G1923" i="1" s="1"/>
  <c r="AA1922" i="1"/>
  <c r="X1922" i="1"/>
  <c r="Z1922" i="1" s="1"/>
  <c r="J1923" i="1"/>
  <c r="K1923" i="1"/>
  <c r="AF1923" i="1"/>
  <c r="AG1923" i="1" l="1"/>
  <c r="AE1923" i="1" s="1"/>
  <c r="AH1923" i="1" s="1"/>
  <c r="M1923" i="1"/>
  <c r="I1923" i="1"/>
  <c r="H1923" i="1"/>
  <c r="L1923" i="1" l="1"/>
  <c r="AD1923" i="1"/>
  <c r="Q1923" i="1"/>
  <c r="AB1923" i="1"/>
  <c r="AC1923" i="1" s="1"/>
  <c r="P1923" i="1" l="1"/>
  <c r="W1924" i="1" s="1"/>
  <c r="N1923" i="1"/>
  <c r="R1923" i="1" l="1"/>
  <c r="S1924" i="1" s="1"/>
  <c r="T1924" i="1" s="1"/>
  <c r="U1923" i="1"/>
  <c r="V1924" i="1" s="1"/>
  <c r="Y1924" i="1" s="1"/>
  <c r="O1923" i="1"/>
  <c r="G1924" i="1" s="1"/>
  <c r="AA1923" i="1"/>
  <c r="X1923" i="1"/>
  <c r="Z1923" i="1" s="1"/>
  <c r="J1924" i="1"/>
  <c r="K1924" i="1"/>
  <c r="AF1924" i="1"/>
  <c r="AG1924" i="1" l="1"/>
  <c r="AE1924" i="1" s="1"/>
  <c r="AH1924" i="1" s="1"/>
  <c r="M1924" i="1"/>
  <c r="I1924" i="1"/>
  <c r="H1924" i="1"/>
  <c r="Q1924" i="1" l="1"/>
  <c r="AD1924" i="1"/>
  <c r="L1924" i="1"/>
  <c r="AB1924" i="1"/>
  <c r="AC1924" i="1" s="1"/>
  <c r="P1924" i="1" l="1"/>
  <c r="W1925" i="1" s="1"/>
  <c r="N1924" i="1"/>
  <c r="R1924" i="1" l="1"/>
  <c r="S1925" i="1" s="1"/>
  <c r="T1925" i="1" s="1"/>
  <c r="U1924" i="1"/>
  <c r="V1925" i="1" s="1"/>
  <c r="Y1925" i="1" s="1"/>
  <c r="O1924" i="1"/>
  <c r="G1925" i="1" s="1"/>
  <c r="AA1924" i="1"/>
  <c r="X1924" i="1"/>
  <c r="Z1924" i="1" s="1"/>
  <c r="K1925" i="1"/>
  <c r="J1925" i="1"/>
  <c r="AF1925" i="1"/>
  <c r="AG1925" i="1" l="1"/>
  <c r="AE1925" i="1" s="1"/>
  <c r="AH1925" i="1" s="1"/>
  <c r="M1925" i="1"/>
  <c r="H1925" i="1"/>
  <c r="I1925" i="1"/>
  <c r="L1925" i="1" l="1"/>
  <c r="AD1925" i="1"/>
  <c r="Q1925" i="1"/>
  <c r="AB1925" i="1"/>
  <c r="AC1925" i="1" s="1"/>
  <c r="P1925" i="1" l="1"/>
  <c r="W1926" i="1" s="1"/>
  <c r="N1925" i="1"/>
  <c r="R1925" i="1" l="1"/>
  <c r="S1926" i="1" s="1"/>
  <c r="T1926" i="1" s="1"/>
  <c r="U1925" i="1"/>
  <c r="V1926" i="1" s="1"/>
  <c r="Y1926" i="1" s="1"/>
  <c r="O1925" i="1"/>
  <c r="G1926" i="1" s="1"/>
  <c r="AA1925" i="1"/>
  <c r="X1925" i="1"/>
  <c r="Z1925" i="1" s="1"/>
  <c r="K1926" i="1"/>
  <c r="J1926" i="1"/>
  <c r="AF1926" i="1"/>
  <c r="AG1926" i="1" l="1"/>
  <c r="AE1926" i="1" s="1"/>
  <c r="AH1926" i="1" s="1"/>
  <c r="M1926" i="1"/>
  <c r="H1926" i="1"/>
  <c r="I1926" i="1"/>
  <c r="AD1926" i="1" l="1"/>
  <c r="Q1926" i="1"/>
  <c r="L1926" i="1"/>
  <c r="AB1926" i="1"/>
  <c r="AC1926" i="1" s="1"/>
  <c r="P1926" i="1" l="1"/>
  <c r="W1927" i="1" s="1"/>
  <c r="N1926" i="1"/>
  <c r="R1926" i="1" l="1"/>
  <c r="S1927" i="1" s="1"/>
  <c r="T1927" i="1" s="1"/>
  <c r="U1926" i="1"/>
  <c r="V1927" i="1" s="1"/>
  <c r="O1926" i="1"/>
  <c r="G1927" i="1" s="1"/>
  <c r="AA1926" i="1"/>
  <c r="X1926" i="1"/>
  <c r="Z1926" i="1" s="1"/>
  <c r="K1927" i="1"/>
  <c r="J1927" i="1"/>
  <c r="AF1927" i="1"/>
  <c r="Y1927" i="1" l="1"/>
  <c r="AG1927" i="1"/>
  <c r="AE1927" i="1" s="1"/>
  <c r="AH1927" i="1" s="1"/>
  <c r="M1927" i="1"/>
  <c r="I1927" i="1"/>
  <c r="H1927" i="1"/>
  <c r="AD1927" i="1" l="1"/>
  <c r="Q1927" i="1"/>
  <c r="L1927" i="1"/>
  <c r="AB1927" i="1"/>
  <c r="AC1927" i="1" s="1"/>
  <c r="P1927" i="1" l="1"/>
  <c r="W1928" i="1" s="1"/>
  <c r="N1927" i="1"/>
  <c r="R1927" i="1" l="1"/>
  <c r="S1928" i="1" s="1"/>
  <c r="T1928" i="1" s="1"/>
  <c r="U1927" i="1"/>
  <c r="V1928" i="1" s="1"/>
  <c r="Y1928" i="1" s="1"/>
  <c r="O1927" i="1"/>
  <c r="G1928" i="1" s="1"/>
  <c r="AA1927" i="1"/>
  <c r="X1927" i="1"/>
  <c r="Z1927" i="1" s="1"/>
  <c r="J1928" i="1"/>
  <c r="K1928" i="1"/>
  <c r="AF1928" i="1"/>
  <c r="M1928" i="1" l="1"/>
  <c r="AG1928" i="1"/>
  <c r="AE1928" i="1" s="1"/>
  <c r="AH1928" i="1" s="1"/>
  <c r="AB1928" i="1" s="1"/>
  <c r="AC1928" i="1" s="1"/>
  <c r="I1928" i="1"/>
  <c r="H1928" i="1"/>
  <c r="AD1928" i="1" l="1"/>
  <c r="Q1928" i="1"/>
  <c r="L1928" i="1"/>
  <c r="P1928" i="1" l="1"/>
  <c r="W1929" i="1" s="1"/>
  <c r="N1928" i="1"/>
  <c r="R1928" i="1" l="1"/>
  <c r="S1929" i="1" s="1"/>
  <c r="T1929" i="1" s="1"/>
  <c r="U1928" i="1"/>
  <c r="V1929" i="1" s="1"/>
  <c r="Y1929" i="1" s="1"/>
  <c r="O1928" i="1"/>
  <c r="AA1928" i="1"/>
  <c r="X1928" i="1"/>
  <c r="Z1928" i="1" s="1"/>
  <c r="G1929" i="1"/>
  <c r="J1929" i="1"/>
  <c r="K1929" i="1"/>
  <c r="AF1929" i="1"/>
  <c r="H1929" i="1" l="1"/>
  <c r="I1929" i="1"/>
  <c r="M1929" i="1"/>
  <c r="AG1929" i="1"/>
  <c r="AE1929" i="1" s="1"/>
  <c r="AH1929" i="1" s="1"/>
  <c r="AB1929" i="1" s="1"/>
  <c r="AC1929" i="1" s="1"/>
  <c r="L1929" i="1" l="1"/>
  <c r="Q1929" i="1"/>
  <c r="AD1929" i="1"/>
  <c r="P1929" i="1" l="1"/>
  <c r="W1930" i="1" s="1"/>
  <c r="N1929" i="1"/>
  <c r="R1929" i="1" l="1"/>
  <c r="S1930" i="1" s="1"/>
  <c r="T1930" i="1" s="1"/>
  <c r="U1929" i="1"/>
  <c r="V1930" i="1" s="1"/>
  <c r="Y1930" i="1" s="1"/>
  <c r="AA1929" i="1"/>
  <c r="O1929" i="1"/>
  <c r="G1930" i="1" s="1"/>
  <c r="X1929" i="1"/>
  <c r="Z1929" i="1" s="1"/>
  <c r="J1930" i="1"/>
  <c r="K1930" i="1"/>
  <c r="AF1930" i="1"/>
  <c r="AG1930" i="1" l="1"/>
  <c r="AE1930" i="1" s="1"/>
  <c r="AH1930" i="1" s="1"/>
  <c r="M1930" i="1"/>
  <c r="I1930" i="1"/>
  <c r="H1930" i="1"/>
  <c r="AD1930" i="1" l="1"/>
  <c r="L1930" i="1"/>
  <c r="Q1930" i="1"/>
  <c r="AB1930" i="1"/>
  <c r="AC1930" i="1" s="1"/>
  <c r="P1930" i="1" l="1"/>
  <c r="W1931" i="1" s="1"/>
  <c r="N1930" i="1"/>
  <c r="R1930" i="1" l="1"/>
  <c r="S1931" i="1" s="1"/>
  <c r="U1930" i="1"/>
  <c r="V1931" i="1" s="1"/>
  <c r="O1930" i="1"/>
  <c r="G1931" i="1" s="1"/>
  <c r="AA1930" i="1"/>
  <c r="X1930" i="1"/>
  <c r="Z1930" i="1" s="1"/>
  <c r="K1931" i="1"/>
  <c r="J1931" i="1"/>
  <c r="AF1931" i="1"/>
  <c r="Y1931" i="1" l="1"/>
  <c r="T1931" i="1"/>
  <c r="M1931" i="1"/>
  <c r="AG1931" i="1"/>
  <c r="AE1931" i="1" s="1"/>
  <c r="AH1931" i="1" s="1"/>
  <c r="AB1931" i="1" s="1"/>
  <c r="AC1931" i="1" s="1"/>
  <c r="I1931" i="1"/>
  <c r="H1931" i="1"/>
  <c r="AD1931" i="1" l="1"/>
  <c r="L1931" i="1"/>
  <c r="Q1931" i="1"/>
  <c r="P1931" i="1" l="1"/>
  <c r="W1932" i="1" s="1"/>
  <c r="N1931" i="1"/>
  <c r="R1931" i="1" l="1"/>
  <c r="S1932" i="1" s="1"/>
  <c r="T1932" i="1" s="1"/>
  <c r="U1931" i="1"/>
  <c r="V1932" i="1" s="1"/>
  <c r="Y1932" i="1" s="1"/>
  <c r="O1931" i="1"/>
  <c r="G1932" i="1" s="1"/>
  <c r="AA1931" i="1"/>
  <c r="X1931" i="1"/>
  <c r="Z1931" i="1" s="1"/>
  <c r="K1932" i="1"/>
  <c r="J1932" i="1"/>
  <c r="AF1932" i="1"/>
  <c r="AG1932" i="1" l="1"/>
  <c r="AE1932" i="1" s="1"/>
  <c r="AH1932" i="1" s="1"/>
  <c r="M1932" i="1"/>
  <c r="H1932" i="1"/>
  <c r="I1932" i="1"/>
  <c r="AB1932" i="1" l="1"/>
  <c r="AC1932" i="1" s="1"/>
  <c r="Q1932" i="1"/>
  <c r="L1932" i="1"/>
  <c r="AD1932" i="1"/>
  <c r="P1932" i="1" l="1"/>
  <c r="W1933" i="1" s="1"/>
  <c r="N1932" i="1"/>
  <c r="R1932" i="1" l="1"/>
  <c r="S1933" i="1" s="1"/>
  <c r="T1933" i="1" s="1"/>
  <c r="U1932" i="1"/>
  <c r="V1933" i="1" s="1"/>
  <c r="Y1933" i="1" s="1"/>
  <c r="O1932" i="1"/>
  <c r="G1933" i="1" s="1"/>
  <c r="AA1932" i="1"/>
  <c r="X1932" i="1"/>
  <c r="Z1932" i="1" s="1"/>
  <c r="J1933" i="1"/>
  <c r="K1933" i="1"/>
  <c r="AF1933" i="1"/>
  <c r="AG1933" i="1" l="1"/>
  <c r="AE1933" i="1" s="1"/>
  <c r="AH1933" i="1" s="1"/>
  <c r="M1933" i="1"/>
  <c r="H1933" i="1"/>
  <c r="I1933" i="1"/>
  <c r="Q1933" i="1" l="1"/>
  <c r="AD1933" i="1"/>
  <c r="L1933" i="1"/>
  <c r="AB1933" i="1"/>
  <c r="AC1933" i="1" s="1"/>
  <c r="P1933" i="1" l="1"/>
  <c r="W1934" i="1" s="1"/>
  <c r="N1933" i="1"/>
  <c r="R1933" i="1" l="1"/>
  <c r="S1934" i="1" s="1"/>
  <c r="T1934" i="1" s="1"/>
  <c r="U1933" i="1"/>
  <c r="V1934" i="1" s="1"/>
  <c r="Y1934" i="1" s="1"/>
  <c r="O1933" i="1"/>
  <c r="G1934" i="1" s="1"/>
  <c r="AA1933" i="1"/>
  <c r="X1933" i="1"/>
  <c r="Z1933" i="1" s="1"/>
  <c r="J1934" i="1"/>
  <c r="K1934" i="1"/>
  <c r="AF1934" i="1"/>
  <c r="AG1934" i="1" l="1"/>
  <c r="AE1934" i="1" s="1"/>
  <c r="AH1934" i="1" s="1"/>
  <c r="M1934" i="1"/>
  <c r="H1934" i="1"/>
  <c r="I1934" i="1"/>
  <c r="Q1934" i="1" l="1"/>
  <c r="L1934" i="1"/>
  <c r="AD1934" i="1"/>
  <c r="AB1934" i="1"/>
  <c r="AC1934" i="1" s="1"/>
  <c r="P1934" i="1" l="1"/>
  <c r="W1935" i="1" s="1"/>
  <c r="N1934" i="1"/>
  <c r="R1934" i="1" s="1"/>
  <c r="S1935" i="1" s="1"/>
  <c r="T1935" i="1" s="1"/>
  <c r="U1934" i="1" l="1"/>
  <c r="V1935" i="1" s="1"/>
  <c r="Y1935" i="1" s="1"/>
  <c r="AA1934" i="1"/>
  <c r="O1934" i="1"/>
  <c r="X1934" i="1"/>
  <c r="Z1934" i="1" s="1"/>
  <c r="G1935" i="1"/>
  <c r="J1935" i="1"/>
  <c r="K1935" i="1"/>
  <c r="AF1935" i="1"/>
  <c r="M1935" i="1" l="1"/>
  <c r="H1935" i="1"/>
  <c r="I1935" i="1"/>
  <c r="AG1935" i="1"/>
  <c r="AE1935" i="1" s="1"/>
  <c r="AH1935" i="1" s="1"/>
  <c r="AB1935" i="1" s="1"/>
  <c r="AC1935" i="1" s="1"/>
  <c r="AD1935" i="1" l="1"/>
  <c r="Q1935" i="1"/>
  <c r="L1935" i="1"/>
  <c r="P1935" i="1" l="1"/>
  <c r="W1936" i="1" s="1"/>
  <c r="N1935" i="1"/>
  <c r="R1935" i="1" l="1"/>
  <c r="S1936" i="1" s="1"/>
  <c r="T1936" i="1" s="1"/>
  <c r="U1935" i="1"/>
  <c r="V1936" i="1" s="1"/>
  <c r="Y1936" i="1" s="1"/>
  <c r="O1935" i="1"/>
  <c r="G1936" i="1" s="1"/>
  <c r="AA1935" i="1"/>
  <c r="X1935" i="1"/>
  <c r="Z1935" i="1" s="1"/>
  <c r="K1936" i="1"/>
  <c r="J1936" i="1"/>
  <c r="AF1936" i="1"/>
  <c r="AG1936" i="1" l="1"/>
  <c r="AE1936" i="1" s="1"/>
  <c r="AH1936" i="1" s="1"/>
  <c r="M1936" i="1"/>
  <c r="H1936" i="1"/>
  <c r="I1936" i="1"/>
  <c r="AD1936" i="1" l="1"/>
  <c r="L1936" i="1"/>
  <c r="Q1936" i="1"/>
  <c r="AB1936" i="1"/>
  <c r="AC1936" i="1" s="1"/>
  <c r="P1936" i="1" l="1"/>
  <c r="W1937" i="1" s="1"/>
  <c r="N1936" i="1"/>
  <c r="R1936" i="1" l="1"/>
  <c r="S1937" i="1" s="1"/>
  <c r="T1937" i="1" s="1"/>
  <c r="U1936" i="1"/>
  <c r="V1937" i="1" s="1"/>
  <c r="Y1937" i="1" s="1"/>
  <c r="O1936" i="1"/>
  <c r="G1937" i="1" s="1"/>
  <c r="AA1936" i="1"/>
  <c r="X1936" i="1"/>
  <c r="Z1936" i="1" s="1"/>
  <c r="J1937" i="1"/>
  <c r="K1937" i="1"/>
  <c r="AF1937" i="1"/>
  <c r="AG1937" i="1" l="1"/>
  <c r="AE1937" i="1" s="1"/>
  <c r="AH1937" i="1" s="1"/>
  <c r="M1937" i="1"/>
  <c r="H1937" i="1"/>
  <c r="I1937" i="1"/>
  <c r="Q1937" i="1" l="1"/>
  <c r="L1937" i="1"/>
  <c r="AD1937" i="1"/>
  <c r="AB1937" i="1"/>
  <c r="AC1937" i="1" s="1"/>
  <c r="P1937" i="1" l="1"/>
  <c r="W1938" i="1" s="1"/>
  <c r="N1937" i="1"/>
  <c r="R1937" i="1" l="1"/>
  <c r="S1938" i="1" s="1"/>
  <c r="T1938" i="1" s="1"/>
  <c r="U1937" i="1"/>
  <c r="V1938" i="1" s="1"/>
  <c r="Y1938" i="1" s="1"/>
  <c r="O1937" i="1"/>
  <c r="G1938" i="1" s="1"/>
  <c r="AA1937" i="1"/>
  <c r="J1938" i="1"/>
  <c r="K1938" i="1"/>
  <c r="AF1938" i="1"/>
  <c r="X1937" i="1" l="1"/>
  <c r="Z1937" i="1" s="1"/>
  <c r="AG1938" i="1"/>
  <c r="AE1938" i="1" s="1"/>
  <c r="AH1938" i="1" s="1"/>
  <c r="M1938" i="1"/>
  <c r="H1938" i="1"/>
  <c r="I1938" i="1"/>
  <c r="L1938" i="1" l="1"/>
  <c r="Q1938" i="1"/>
  <c r="AD1938" i="1"/>
  <c r="AB1938" i="1"/>
  <c r="AC1938" i="1" s="1"/>
  <c r="P1938" i="1" l="1"/>
  <c r="W1939" i="1" s="1"/>
  <c r="N1938" i="1"/>
  <c r="R1938" i="1" l="1"/>
  <c r="S1939" i="1" s="1"/>
  <c r="T1939" i="1" s="1"/>
  <c r="U1938" i="1"/>
  <c r="V1939" i="1" s="1"/>
  <c r="Y1939" i="1" s="1"/>
  <c r="AA1938" i="1"/>
  <c r="O1938" i="1"/>
  <c r="X1938" i="1"/>
  <c r="Z1938" i="1" s="1"/>
  <c r="G1939" i="1"/>
  <c r="J1939" i="1"/>
  <c r="K1939" i="1"/>
  <c r="AF1939" i="1"/>
  <c r="H1939" i="1" l="1"/>
  <c r="I1939" i="1"/>
  <c r="M1939" i="1"/>
  <c r="AG1939" i="1"/>
  <c r="AE1939" i="1" s="1"/>
  <c r="AH1939" i="1" s="1"/>
  <c r="AB1939" i="1" s="1"/>
  <c r="AC1939" i="1" s="1"/>
  <c r="Q1939" i="1" l="1"/>
  <c r="L1939" i="1"/>
  <c r="AD1939" i="1"/>
  <c r="P1939" i="1" l="1"/>
  <c r="W1940" i="1" s="1"/>
  <c r="N1939" i="1"/>
  <c r="R1939" i="1" l="1"/>
  <c r="S1940" i="1" s="1"/>
  <c r="T1940" i="1" s="1"/>
  <c r="U1939" i="1"/>
  <c r="V1940" i="1" s="1"/>
  <c r="O1939" i="1"/>
  <c r="G1940" i="1" s="1"/>
  <c r="AA1939" i="1"/>
  <c r="X1939" i="1"/>
  <c r="Z1939" i="1" s="1"/>
  <c r="J1940" i="1"/>
  <c r="K1940" i="1"/>
  <c r="AF1940" i="1"/>
  <c r="Y1940" i="1" l="1"/>
  <c r="AG1940" i="1"/>
  <c r="AE1940" i="1" s="1"/>
  <c r="AH1940" i="1" s="1"/>
  <c r="M1940" i="1"/>
  <c r="H1940" i="1"/>
  <c r="I1940" i="1"/>
  <c r="Q1940" i="1" l="1"/>
  <c r="AD1940" i="1"/>
  <c r="L1940" i="1"/>
  <c r="AB1940" i="1"/>
  <c r="AC1940" i="1" s="1"/>
  <c r="P1940" i="1" l="1"/>
  <c r="W1941" i="1" s="1"/>
  <c r="N1940" i="1"/>
  <c r="R1940" i="1" l="1"/>
  <c r="S1941" i="1" s="1"/>
  <c r="T1941" i="1" s="1"/>
  <c r="U1940" i="1"/>
  <c r="V1941" i="1" s="1"/>
  <c r="Y1941" i="1" s="1"/>
  <c r="AA1940" i="1"/>
  <c r="O1940" i="1"/>
  <c r="G1941" i="1" s="1"/>
  <c r="X1940" i="1"/>
  <c r="Z1940" i="1" s="1"/>
  <c r="K1941" i="1"/>
  <c r="J1941" i="1"/>
  <c r="AF1941" i="1"/>
  <c r="M1941" i="1" l="1"/>
  <c r="AG1941" i="1"/>
  <c r="AE1941" i="1" s="1"/>
  <c r="AH1941" i="1" s="1"/>
  <c r="AB1941" i="1" s="1"/>
  <c r="AC1941" i="1" s="1"/>
  <c r="I1941" i="1"/>
  <c r="H1941" i="1"/>
  <c r="L1941" i="1" l="1"/>
  <c r="AD1941" i="1"/>
  <c r="Q1941" i="1"/>
  <c r="P1941" i="1" l="1"/>
  <c r="W1942" i="1" s="1"/>
  <c r="N1941" i="1"/>
  <c r="R1941" i="1" l="1"/>
  <c r="S1942" i="1" s="1"/>
  <c r="T1942" i="1" s="1"/>
  <c r="U1941" i="1"/>
  <c r="V1942" i="1" s="1"/>
  <c r="Y1942" i="1" s="1"/>
  <c r="AA1941" i="1"/>
  <c r="O1941" i="1"/>
  <c r="G1942" i="1" s="1"/>
  <c r="X1941" i="1"/>
  <c r="Z1941" i="1" s="1"/>
  <c r="K1942" i="1"/>
  <c r="J1942" i="1"/>
  <c r="AF1942" i="1"/>
  <c r="AG1942" i="1" l="1"/>
  <c r="AE1942" i="1" s="1"/>
  <c r="AH1942" i="1" s="1"/>
  <c r="M1942" i="1"/>
  <c r="I1942" i="1"/>
  <c r="H1942" i="1"/>
  <c r="Q1942" i="1" l="1"/>
  <c r="L1942" i="1"/>
  <c r="AD1942" i="1"/>
  <c r="AB1942" i="1"/>
  <c r="AC1942" i="1" s="1"/>
  <c r="P1942" i="1" l="1"/>
  <c r="W1943" i="1" s="1"/>
  <c r="N1942" i="1"/>
  <c r="R1942" i="1" l="1"/>
  <c r="S1943" i="1" s="1"/>
  <c r="T1943" i="1" s="1"/>
  <c r="U1942" i="1"/>
  <c r="V1943" i="1" s="1"/>
  <c r="Y1943" i="1" s="1"/>
  <c r="O1942" i="1"/>
  <c r="G1943" i="1" s="1"/>
  <c r="AA1942" i="1"/>
  <c r="X1942" i="1"/>
  <c r="Z1942" i="1" s="1"/>
  <c r="J1943" i="1"/>
  <c r="K1943" i="1"/>
  <c r="AF1943" i="1"/>
  <c r="AG1943" i="1" l="1"/>
  <c r="AE1943" i="1" s="1"/>
  <c r="AH1943" i="1" s="1"/>
  <c r="M1943" i="1"/>
  <c r="H1943" i="1"/>
  <c r="I1943" i="1"/>
  <c r="Q1943" i="1" l="1"/>
  <c r="L1943" i="1"/>
  <c r="AD1943" i="1"/>
  <c r="AB1943" i="1"/>
  <c r="AC1943" i="1" s="1"/>
  <c r="P1943" i="1" l="1"/>
  <c r="W1944" i="1" s="1"/>
  <c r="N1943" i="1"/>
  <c r="R1943" i="1" l="1"/>
  <c r="S1944" i="1" s="1"/>
  <c r="T1944" i="1" s="1"/>
  <c r="U1943" i="1"/>
  <c r="V1944" i="1" s="1"/>
  <c r="Y1944" i="1" s="1"/>
  <c r="AA1943" i="1"/>
  <c r="O1943" i="1"/>
  <c r="G1944" i="1" s="1"/>
  <c r="X1943" i="1"/>
  <c r="Z1943" i="1" s="1"/>
  <c r="J1944" i="1"/>
  <c r="K1944" i="1"/>
  <c r="AF1944" i="1"/>
  <c r="AG1944" i="1" l="1"/>
  <c r="AE1944" i="1" s="1"/>
  <c r="AH1944" i="1" s="1"/>
  <c r="H1944" i="1"/>
  <c r="I1944" i="1"/>
  <c r="M1944" i="1"/>
  <c r="AD1944" i="1" l="1"/>
  <c r="L1944" i="1"/>
  <c r="Q1944" i="1"/>
  <c r="AB1944" i="1"/>
  <c r="AC1944" i="1" s="1"/>
  <c r="P1944" i="1" l="1"/>
  <c r="W1945" i="1" s="1"/>
  <c r="N1944" i="1"/>
  <c r="R1944" i="1" l="1"/>
  <c r="S1945" i="1" s="1"/>
  <c r="T1945" i="1" s="1"/>
  <c r="U1944" i="1"/>
  <c r="V1945" i="1" s="1"/>
  <c r="Y1945" i="1" s="1"/>
  <c r="O1944" i="1"/>
  <c r="G1945" i="1" s="1"/>
  <c r="AA1944" i="1"/>
  <c r="X1944" i="1"/>
  <c r="Z1944" i="1" s="1"/>
  <c r="K1945" i="1"/>
  <c r="J1945" i="1"/>
  <c r="AF1945" i="1"/>
  <c r="AG1945" i="1" l="1"/>
  <c r="AE1945" i="1" s="1"/>
  <c r="AH1945" i="1" s="1"/>
  <c r="M1945" i="1"/>
  <c r="H1945" i="1"/>
  <c r="I1945" i="1"/>
  <c r="AD1945" i="1" l="1"/>
  <c r="Q1945" i="1"/>
  <c r="L1945" i="1"/>
  <c r="AB1945" i="1"/>
  <c r="AC1945" i="1" s="1"/>
  <c r="P1945" i="1" l="1"/>
  <c r="W1946" i="1" s="1"/>
  <c r="N1945" i="1"/>
  <c r="R1945" i="1" l="1"/>
  <c r="S1946" i="1" s="1"/>
  <c r="T1946" i="1" s="1"/>
  <c r="U1945" i="1"/>
  <c r="V1946" i="1" s="1"/>
  <c r="Y1946" i="1" s="1"/>
  <c r="O1945" i="1"/>
  <c r="AA1945" i="1"/>
  <c r="X1945" i="1"/>
  <c r="Z1945" i="1" s="1"/>
  <c r="G1946" i="1"/>
  <c r="K1946" i="1"/>
  <c r="J1946" i="1"/>
  <c r="AF1946" i="1"/>
  <c r="H1946" i="1" l="1"/>
  <c r="I1946" i="1"/>
  <c r="M1946" i="1"/>
  <c r="AG1946" i="1"/>
  <c r="AE1946" i="1" s="1"/>
  <c r="AH1946" i="1" s="1"/>
  <c r="AB1946" i="1" s="1"/>
  <c r="AC1946" i="1" s="1"/>
  <c r="L1946" i="1" l="1"/>
  <c r="AD1946" i="1"/>
  <c r="Q1946" i="1"/>
  <c r="P1946" i="1" l="1"/>
  <c r="W1947" i="1" s="1"/>
  <c r="N1946" i="1"/>
  <c r="R1946" i="1" l="1"/>
  <c r="S1947" i="1" s="1"/>
  <c r="T1947" i="1" s="1"/>
  <c r="U1946" i="1"/>
  <c r="V1947" i="1" s="1"/>
  <c r="Y1947" i="1" s="1"/>
  <c r="AA1946" i="1"/>
  <c r="O1946" i="1"/>
  <c r="G1947" i="1" s="1"/>
  <c r="X1946" i="1"/>
  <c r="Z1946" i="1" s="1"/>
  <c r="J1947" i="1"/>
  <c r="K1947" i="1"/>
  <c r="AF1947" i="1"/>
  <c r="M1947" i="1" l="1"/>
  <c r="I1947" i="1"/>
  <c r="H1947" i="1"/>
  <c r="AG1947" i="1"/>
  <c r="AE1947" i="1" s="1"/>
  <c r="AH1947" i="1" s="1"/>
  <c r="AB1947" i="1" s="1"/>
  <c r="AC1947" i="1" s="1"/>
  <c r="Q1947" i="1" l="1"/>
  <c r="L1947" i="1"/>
  <c r="AD1947" i="1"/>
  <c r="P1947" i="1" l="1"/>
  <c r="W1948" i="1" s="1"/>
  <c r="N1947" i="1"/>
  <c r="R1947" i="1" l="1"/>
  <c r="S1948" i="1" s="1"/>
  <c r="T1948" i="1" s="1"/>
  <c r="U1947" i="1"/>
  <c r="V1948" i="1" s="1"/>
  <c r="Y1948" i="1" s="1"/>
  <c r="O1947" i="1"/>
  <c r="G1948" i="1" s="1"/>
  <c r="AA1947" i="1"/>
  <c r="X1947" i="1"/>
  <c r="Z1947" i="1" s="1"/>
  <c r="K1948" i="1"/>
  <c r="J1948" i="1"/>
  <c r="AF1948" i="1"/>
  <c r="AG1948" i="1" l="1"/>
  <c r="AE1948" i="1" s="1"/>
  <c r="AH1948" i="1" s="1"/>
  <c r="M1948" i="1"/>
  <c r="I1948" i="1"/>
  <c r="H1948" i="1"/>
  <c r="L1948" i="1" l="1"/>
  <c r="AD1948" i="1"/>
  <c r="Q1948" i="1"/>
  <c r="AB1948" i="1"/>
  <c r="AC1948" i="1" s="1"/>
  <c r="P1948" i="1" l="1"/>
  <c r="W1949" i="1" s="1"/>
  <c r="N1948" i="1"/>
  <c r="R1948" i="1" l="1"/>
  <c r="S1949" i="1" s="1"/>
  <c r="T1949" i="1" s="1"/>
  <c r="U1948" i="1"/>
  <c r="V1949" i="1" s="1"/>
  <c r="Y1949" i="1" s="1"/>
  <c r="AA1948" i="1"/>
  <c r="O1948" i="1"/>
  <c r="G1949" i="1" s="1"/>
  <c r="X1948" i="1"/>
  <c r="Z1948" i="1" s="1"/>
  <c r="K1949" i="1"/>
  <c r="J1949" i="1"/>
  <c r="AF1949" i="1"/>
  <c r="AG1949" i="1" l="1"/>
  <c r="AE1949" i="1" s="1"/>
  <c r="AH1949" i="1" s="1"/>
  <c r="M1949" i="1"/>
  <c r="H1949" i="1"/>
  <c r="I1949" i="1"/>
  <c r="L1949" i="1" l="1"/>
  <c r="AD1949" i="1"/>
  <c r="Q1949" i="1"/>
  <c r="AB1949" i="1"/>
  <c r="AC1949" i="1" s="1"/>
  <c r="P1949" i="1" l="1"/>
  <c r="W1950" i="1" s="1"/>
  <c r="N1949" i="1"/>
  <c r="R1949" i="1" l="1"/>
  <c r="S1950" i="1" s="1"/>
  <c r="T1950" i="1" s="1"/>
  <c r="U1949" i="1"/>
  <c r="V1950" i="1" s="1"/>
  <c r="Y1950" i="1" s="1"/>
  <c r="O1949" i="1"/>
  <c r="G1950" i="1" s="1"/>
  <c r="AA1949" i="1"/>
  <c r="X1949" i="1"/>
  <c r="Z1949" i="1" s="1"/>
  <c r="J1950" i="1"/>
  <c r="K1950" i="1"/>
  <c r="AF1950" i="1"/>
  <c r="AG1950" i="1" l="1"/>
  <c r="AE1950" i="1" s="1"/>
  <c r="AH1950" i="1" s="1"/>
  <c r="M1950" i="1"/>
  <c r="H1950" i="1"/>
  <c r="I1950" i="1"/>
  <c r="L1950" i="1" l="1"/>
  <c r="AD1950" i="1"/>
  <c r="Q1950" i="1"/>
  <c r="AB1950" i="1"/>
  <c r="AC1950" i="1" s="1"/>
  <c r="P1950" i="1" l="1"/>
  <c r="W1951" i="1" s="1"/>
  <c r="N1950" i="1"/>
  <c r="R1950" i="1" l="1"/>
  <c r="S1951" i="1" s="1"/>
  <c r="T1951" i="1" s="1"/>
  <c r="U1950" i="1"/>
  <c r="V1951" i="1" s="1"/>
  <c r="Y1951" i="1" s="1"/>
  <c r="O1950" i="1"/>
  <c r="G1951" i="1" s="1"/>
  <c r="AA1950" i="1"/>
  <c r="X1950" i="1"/>
  <c r="Z1950" i="1" s="1"/>
  <c r="J1951" i="1"/>
  <c r="K1951" i="1"/>
  <c r="AF1951" i="1"/>
  <c r="AG1951" i="1" l="1"/>
  <c r="AE1951" i="1" s="1"/>
  <c r="AH1951" i="1" s="1"/>
  <c r="M1951" i="1"/>
  <c r="H1951" i="1"/>
  <c r="I1951" i="1"/>
  <c r="Q1951" i="1" l="1"/>
  <c r="AD1951" i="1"/>
  <c r="L1951" i="1"/>
  <c r="AB1951" i="1"/>
  <c r="AC1951" i="1" s="1"/>
  <c r="P1951" i="1" l="1"/>
  <c r="W1952" i="1" s="1"/>
  <c r="N1951" i="1"/>
  <c r="R1951" i="1" l="1"/>
  <c r="S1952" i="1" s="1"/>
  <c r="T1952" i="1" s="1"/>
  <c r="U1951" i="1"/>
  <c r="V1952" i="1" s="1"/>
  <c r="Y1952" i="1" s="1"/>
  <c r="O1951" i="1"/>
  <c r="AA1951" i="1"/>
  <c r="X1951" i="1"/>
  <c r="Z1951" i="1" s="1"/>
  <c r="G1952" i="1"/>
  <c r="J1952" i="1"/>
  <c r="K1952" i="1"/>
  <c r="AF1952" i="1"/>
  <c r="M1952" i="1" l="1"/>
  <c r="I1952" i="1"/>
  <c r="H1952" i="1"/>
  <c r="AG1952" i="1"/>
  <c r="AE1952" i="1" s="1"/>
  <c r="AH1952" i="1" s="1"/>
  <c r="AB1952" i="1" s="1"/>
  <c r="AC1952" i="1" s="1"/>
  <c r="Q1952" i="1" l="1"/>
  <c r="AD1952" i="1"/>
  <c r="L1952" i="1"/>
  <c r="P1952" i="1" l="1"/>
  <c r="W1953" i="1" s="1"/>
  <c r="N1952" i="1"/>
  <c r="R1952" i="1" l="1"/>
  <c r="S1953" i="1" s="1"/>
  <c r="T1953" i="1" s="1"/>
  <c r="U1952" i="1"/>
  <c r="V1953" i="1" s="1"/>
  <c r="Y1953" i="1" s="1"/>
  <c r="AA1952" i="1"/>
  <c r="O1952" i="1"/>
  <c r="X1952" i="1"/>
  <c r="Z1952" i="1" s="1"/>
  <c r="G1953" i="1"/>
  <c r="K1953" i="1"/>
  <c r="J1953" i="1"/>
  <c r="AF1953" i="1"/>
  <c r="M1953" i="1" l="1"/>
  <c r="H1953" i="1"/>
  <c r="I1953" i="1"/>
  <c r="AG1953" i="1"/>
  <c r="AE1953" i="1" s="1"/>
  <c r="AH1953" i="1" s="1"/>
  <c r="AB1953" i="1" s="1"/>
  <c r="AC1953" i="1" s="1"/>
  <c r="Q1953" i="1" l="1"/>
  <c r="L1953" i="1"/>
  <c r="AD1953" i="1"/>
  <c r="P1953" i="1" l="1"/>
  <c r="W1954" i="1" s="1"/>
  <c r="N1953" i="1"/>
  <c r="R1953" i="1" l="1"/>
  <c r="S1954" i="1" s="1"/>
  <c r="T1954" i="1" s="1"/>
  <c r="U1953" i="1"/>
  <c r="V1954" i="1" s="1"/>
  <c r="Y1954" i="1" s="1"/>
  <c r="O1953" i="1"/>
  <c r="G1954" i="1" s="1"/>
  <c r="AA1953" i="1"/>
  <c r="X1953" i="1"/>
  <c r="Z1953" i="1" s="1"/>
  <c r="K1954" i="1"/>
  <c r="J1954" i="1"/>
  <c r="AF1954" i="1"/>
  <c r="M1954" i="1" l="1"/>
  <c r="AG1954" i="1"/>
  <c r="AE1954" i="1" s="1"/>
  <c r="AH1954" i="1" s="1"/>
  <c r="AB1954" i="1" s="1"/>
  <c r="AC1954" i="1" s="1"/>
  <c r="H1954" i="1"/>
  <c r="I1954" i="1"/>
  <c r="Q1954" i="1" l="1"/>
  <c r="AD1954" i="1"/>
  <c r="L1954" i="1"/>
  <c r="P1954" i="1" l="1"/>
  <c r="W1955" i="1" s="1"/>
  <c r="N1954" i="1"/>
  <c r="R1954" i="1" l="1"/>
  <c r="S1955" i="1" s="1"/>
  <c r="T1955" i="1" s="1"/>
  <c r="U1954" i="1"/>
  <c r="V1955" i="1" s="1"/>
  <c r="Y1955" i="1" s="1"/>
  <c r="O1954" i="1"/>
  <c r="G1955" i="1" s="1"/>
  <c r="AA1954" i="1"/>
  <c r="X1954" i="1"/>
  <c r="Z1954" i="1" s="1"/>
  <c r="K1955" i="1"/>
  <c r="J1955" i="1"/>
  <c r="AF1955" i="1"/>
  <c r="M1955" i="1" l="1"/>
  <c r="AG1955" i="1"/>
  <c r="AE1955" i="1" s="1"/>
  <c r="AH1955" i="1" s="1"/>
  <c r="AB1955" i="1" s="1"/>
  <c r="AC1955" i="1" s="1"/>
  <c r="I1955" i="1"/>
  <c r="H1955" i="1"/>
  <c r="AD1955" i="1" l="1"/>
  <c r="L1955" i="1"/>
  <c r="Q1955" i="1"/>
  <c r="P1955" i="1" l="1"/>
  <c r="W1956" i="1" s="1"/>
  <c r="N1955" i="1"/>
  <c r="R1955" i="1" l="1"/>
  <c r="S1956" i="1" s="1"/>
  <c r="T1956" i="1" s="1"/>
  <c r="U1955" i="1"/>
  <c r="V1956" i="1" s="1"/>
  <c r="Y1956" i="1" s="1"/>
  <c r="O1955" i="1"/>
  <c r="G1956" i="1" s="1"/>
  <c r="AA1955" i="1"/>
  <c r="K1956" i="1"/>
  <c r="J1956" i="1"/>
  <c r="AF1956" i="1"/>
  <c r="X1955" i="1" l="1"/>
  <c r="Z1955" i="1" s="1"/>
  <c r="AG1956" i="1"/>
  <c r="AE1956" i="1" s="1"/>
  <c r="AH1956" i="1" s="1"/>
  <c r="M1956" i="1"/>
  <c r="I1956" i="1"/>
  <c r="H1956" i="1"/>
  <c r="Q1956" i="1" l="1"/>
  <c r="L1956" i="1"/>
  <c r="AD1956" i="1"/>
  <c r="AB1956" i="1"/>
  <c r="AC1956" i="1" s="1"/>
  <c r="P1956" i="1" l="1"/>
  <c r="W1957" i="1" s="1"/>
  <c r="N1956" i="1"/>
  <c r="R1956" i="1" l="1"/>
  <c r="S1957" i="1" s="1"/>
  <c r="T1957" i="1" s="1"/>
  <c r="U1956" i="1"/>
  <c r="V1957" i="1" s="1"/>
  <c r="Y1957" i="1" s="1"/>
  <c r="AA1956" i="1"/>
  <c r="O1956" i="1"/>
  <c r="G1957" i="1" s="1"/>
  <c r="X1956" i="1"/>
  <c r="Z1956" i="1" s="1"/>
  <c r="J1957" i="1"/>
  <c r="K1957" i="1"/>
  <c r="AF1957" i="1"/>
  <c r="AG1957" i="1" l="1"/>
  <c r="AE1957" i="1" s="1"/>
  <c r="AH1957" i="1" s="1"/>
  <c r="M1957" i="1"/>
  <c r="H1957" i="1"/>
  <c r="I1957" i="1"/>
  <c r="AD1957" i="1" l="1"/>
  <c r="L1957" i="1"/>
  <c r="Q1957" i="1"/>
  <c r="AB1957" i="1"/>
  <c r="AC1957" i="1" s="1"/>
  <c r="P1957" i="1" l="1"/>
  <c r="W1958" i="1" s="1"/>
  <c r="N1957" i="1"/>
  <c r="R1957" i="1" l="1"/>
  <c r="S1958" i="1" s="1"/>
  <c r="T1958" i="1" s="1"/>
  <c r="U1957" i="1"/>
  <c r="V1958" i="1" s="1"/>
  <c r="Y1958" i="1" s="1"/>
  <c r="O1957" i="1"/>
  <c r="G1958" i="1" s="1"/>
  <c r="AA1957" i="1"/>
  <c r="K1958" i="1"/>
  <c r="J1958" i="1"/>
  <c r="AF1958" i="1"/>
  <c r="X1957" i="1" l="1"/>
  <c r="Z1957" i="1" s="1"/>
  <c r="AG1958" i="1"/>
  <c r="AE1958" i="1" s="1"/>
  <c r="AH1958" i="1" s="1"/>
  <c r="M1958" i="1"/>
  <c r="H1958" i="1"/>
  <c r="I1958" i="1"/>
  <c r="Q1958" i="1" l="1"/>
  <c r="L1958" i="1"/>
  <c r="AD1958" i="1"/>
  <c r="AB1958" i="1"/>
  <c r="AC1958" i="1" s="1"/>
  <c r="P1958" i="1" l="1"/>
  <c r="W1959" i="1" s="1"/>
  <c r="N1958" i="1"/>
  <c r="R1958" i="1" l="1"/>
  <c r="S1959" i="1" s="1"/>
  <c r="T1959" i="1" s="1"/>
  <c r="U1958" i="1"/>
  <c r="V1959" i="1" s="1"/>
  <c r="Y1959" i="1" s="1"/>
  <c r="AA1958" i="1"/>
  <c r="O1958" i="1"/>
  <c r="G1959" i="1" s="1"/>
  <c r="X1958" i="1"/>
  <c r="Z1958" i="1" s="1"/>
  <c r="J1959" i="1"/>
  <c r="K1959" i="1"/>
  <c r="AF1959" i="1"/>
  <c r="AG1959" i="1" l="1"/>
  <c r="AE1959" i="1" s="1"/>
  <c r="AH1959" i="1" s="1"/>
  <c r="I1959" i="1"/>
  <c r="H1959" i="1"/>
  <c r="M1959" i="1"/>
  <c r="L1959" i="1" l="1"/>
  <c r="Q1959" i="1"/>
  <c r="AD1959" i="1"/>
  <c r="AB1959" i="1"/>
  <c r="AC1959" i="1" s="1"/>
  <c r="P1959" i="1" l="1"/>
  <c r="W1960" i="1" s="1"/>
  <c r="N1959" i="1"/>
  <c r="R1959" i="1" l="1"/>
  <c r="S1960" i="1" s="1"/>
  <c r="T1960" i="1" s="1"/>
  <c r="U1959" i="1"/>
  <c r="V1960" i="1" s="1"/>
  <c r="Y1960" i="1" s="1"/>
  <c r="AA1959" i="1"/>
  <c r="O1959" i="1"/>
  <c r="G1960" i="1" s="1"/>
  <c r="X1959" i="1"/>
  <c r="Z1959" i="1" s="1"/>
  <c r="K1960" i="1"/>
  <c r="J1960" i="1"/>
  <c r="AF1960" i="1"/>
  <c r="AG1960" i="1" l="1"/>
  <c r="AE1960" i="1" s="1"/>
  <c r="AH1960" i="1" s="1"/>
  <c r="M1960" i="1"/>
  <c r="H1960" i="1"/>
  <c r="I1960" i="1"/>
  <c r="Q1960" i="1" l="1"/>
  <c r="L1960" i="1"/>
  <c r="AD1960" i="1"/>
  <c r="AB1960" i="1"/>
  <c r="AC1960" i="1" s="1"/>
  <c r="P1960" i="1" l="1"/>
  <c r="W1961" i="1" s="1"/>
  <c r="N1960" i="1"/>
  <c r="R1960" i="1" l="1"/>
  <c r="S1961" i="1" s="1"/>
  <c r="T1961" i="1" s="1"/>
  <c r="U1960" i="1"/>
  <c r="V1961" i="1" s="1"/>
  <c r="Y1961" i="1" s="1"/>
  <c r="AA1960" i="1"/>
  <c r="O1960" i="1"/>
  <c r="X1960" i="1"/>
  <c r="Z1960" i="1" s="1"/>
  <c r="G1961" i="1"/>
  <c r="J1961" i="1"/>
  <c r="K1961" i="1"/>
  <c r="AF1961" i="1"/>
  <c r="M1961" i="1" l="1"/>
  <c r="I1961" i="1"/>
  <c r="H1961" i="1"/>
  <c r="AG1961" i="1"/>
  <c r="AE1961" i="1" s="1"/>
  <c r="AH1961" i="1" s="1"/>
  <c r="AB1961" i="1" s="1"/>
  <c r="AC1961" i="1" s="1"/>
  <c r="L1961" i="1" l="1"/>
  <c r="AD1961" i="1"/>
  <c r="Q1961" i="1"/>
  <c r="P1961" i="1" l="1"/>
  <c r="W1962" i="1" s="1"/>
  <c r="N1961" i="1"/>
  <c r="R1961" i="1" l="1"/>
  <c r="S1962" i="1" s="1"/>
  <c r="T1962" i="1" s="1"/>
  <c r="U1961" i="1"/>
  <c r="V1962" i="1" s="1"/>
  <c r="Y1962" i="1" s="1"/>
  <c r="AA1961" i="1"/>
  <c r="O1961" i="1"/>
  <c r="G1962" i="1"/>
  <c r="J1962" i="1"/>
  <c r="K1962" i="1"/>
  <c r="AF1962" i="1"/>
  <c r="X1961" i="1" l="1"/>
  <c r="Z1961" i="1" s="1"/>
  <c r="I1962" i="1"/>
  <c r="H1962" i="1"/>
  <c r="M1962" i="1"/>
  <c r="AG1962" i="1"/>
  <c r="AE1962" i="1" s="1"/>
  <c r="AH1962" i="1" s="1"/>
  <c r="AB1962" i="1" s="1"/>
  <c r="AC1962" i="1" s="1"/>
  <c r="AD1962" i="1" l="1"/>
  <c r="L1962" i="1"/>
  <c r="Q1962" i="1"/>
  <c r="P1962" i="1" l="1"/>
  <c r="W1963" i="1" s="1"/>
  <c r="N1962" i="1"/>
  <c r="R1962" i="1" l="1"/>
  <c r="S1963" i="1" s="1"/>
  <c r="T1963" i="1" s="1"/>
  <c r="U1962" i="1"/>
  <c r="V1963" i="1" s="1"/>
  <c r="Y1963" i="1" s="1"/>
  <c r="O1962" i="1"/>
  <c r="G1963" i="1" s="1"/>
  <c r="AA1962" i="1"/>
  <c r="X1962" i="1"/>
  <c r="Z1962" i="1" s="1"/>
  <c r="J1963" i="1"/>
  <c r="K1963" i="1"/>
  <c r="AF1963" i="1"/>
  <c r="AG1963" i="1" l="1"/>
  <c r="AE1963" i="1" s="1"/>
  <c r="AH1963" i="1" s="1"/>
  <c r="M1963" i="1"/>
  <c r="H1963" i="1"/>
  <c r="I1963" i="1"/>
  <c r="AD1963" i="1" l="1"/>
  <c r="L1963" i="1"/>
  <c r="Q1963" i="1"/>
  <c r="AB1963" i="1"/>
  <c r="AC1963" i="1" s="1"/>
  <c r="P1963" i="1" l="1"/>
  <c r="W1964" i="1" s="1"/>
  <c r="N1963" i="1"/>
  <c r="R1963" i="1" l="1"/>
  <c r="S1964" i="1" s="1"/>
  <c r="T1964" i="1" s="1"/>
  <c r="U1963" i="1"/>
  <c r="V1964" i="1" s="1"/>
  <c r="Y1964" i="1" s="1"/>
  <c r="AA1963" i="1"/>
  <c r="O1963" i="1"/>
  <c r="G1964" i="1" s="1"/>
  <c r="X1963" i="1"/>
  <c r="Z1963" i="1" s="1"/>
  <c r="J1964" i="1"/>
  <c r="K1964" i="1"/>
  <c r="AF1964" i="1"/>
  <c r="M1964" i="1" l="1"/>
  <c r="H1964" i="1"/>
  <c r="I1964" i="1"/>
  <c r="AG1964" i="1"/>
  <c r="AE1964" i="1" s="1"/>
  <c r="AH1964" i="1" s="1"/>
  <c r="AB1964" i="1" s="1"/>
  <c r="AC1964" i="1" s="1"/>
  <c r="AD1964" i="1" l="1"/>
  <c r="L1964" i="1"/>
  <c r="Q1964" i="1"/>
  <c r="P1964" i="1" l="1"/>
  <c r="W1965" i="1" s="1"/>
  <c r="N1964" i="1"/>
  <c r="R1964" i="1" l="1"/>
  <c r="S1965" i="1" s="1"/>
  <c r="T1965" i="1" s="1"/>
  <c r="U1964" i="1"/>
  <c r="V1965" i="1" s="1"/>
  <c r="Y1965" i="1" s="1"/>
  <c r="AA1964" i="1"/>
  <c r="O1964" i="1"/>
  <c r="G1965" i="1" s="1"/>
  <c r="X1964" i="1"/>
  <c r="Z1964" i="1" s="1"/>
  <c r="K1965" i="1"/>
  <c r="J1965" i="1"/>
  <c r="AF1965" i="1"/>
  <c r="AG1965" i="1" l="1"/>
  <c r="AE1965" i="1" s="1"/>
  <c r="AH1965" i="1" s="1"/>
  <c r="I1965" i="1"/>
  <c r="H1965" i="1"/>
  <c r="M1965" i="1"/>
  <c r="L1965" i="1" l="1"/>
  <c r="Q1965" i="1"/>
  <c r="AD1965" i="1"/>
  <c r="AB1965" i="1"/>
  <c r="AC1965" i="1" s="1"/>
  <c r="P1965" i="1" l="1"/>
  <c r="W1966" i="1" s="1"/>
  <c r="N1965" i="1"/>
  <c r="R1965" i="1" l="1"/>
  <c r="S1966" i="1" s="1"/>
  <c r="T1966" i="1" s="1"/>
  <c r="U1965" i="1"/>
  <c r="V1966" i="1" s="1"/>
  <c r="Y1966" i="1" s="1"/>
  <c r="AA1965" i="1"/>
  <c r="O1965" i="1"/>
  <c r="G1966" i="1" s="1"/>
  <c r="X1965" i="1"/>
  <c r="Z1965" i="1" s="1"/>
  <c r="J1966" i="1"/>
  <c r="K1966" i="1"/>
  <c r="AF1966" i="1"/>
  <c r="AG1966" i="1" l="1"/>
  <c r="AE1966" i="1" s="1"/>
  <c r="AH1966" i="1" s="1"/>
  <c r="M1966" i="1"/>
  <c r="H1966" i="1"/>
  <c r="I1966" i="1"/>
  <c r="AB1966" i="1" l="1"/>
  <c r="AC1966" i="1" s="1"/>
  <c r="L1966" i="1"/>
  <c r="Q1966" i="1"/>
  <c r="AD1966" i="1"/>
  <c r="P1966" i="1" l="1"/>
  <c r="W1967" i="1" s="1"/>
  <c r="N1966" i="1"/>
  <c r="R1966" i="1" l="1"/>
  <c r="S1967" i="1" s="1"/>
  <c r="T1967" i="1" s="1"/>
  <c r="U1966" i="1"/>
  <c r="V1967" i="1" s="1"/>
  <c r="Y1967" i="1" s="1"/>
  <c r="AA1966" i="1"/>
  <c r="O1966" i="1"/>
  <c r="X1966" i="1"/>
  <c r="Z1966" i="1" s="1"/>
  <c r="G1967" i="1"/>
  <c r="J1967" i="1"/>
  <c r="K1967" i="1"/>
  <c r="AF1967" i="1"/>
  <c r="M1967" i="1" l="1"/>
  <c r="I1967" i="1"/>
  <c r="H1967" i="1"/>
  <c r="AG1967" i="1"/>
  <c r="AE1967" i="1" s="1"/>
  <c r="AH1967" i="1" s="1"/>
  <c r="AB1967" i="1" s="1"/>
  <c r="AC1967" i="1" s="1"/>
  <c r="AD1967" i="1" l="1"/>
  <c r="L1967" i="1"/>
  <c r="Q1967" i="1"/>
  <c r="P1967" i="1" l="1"/>
  <c r="W1968" i="1" s="1"/>
  <c r="N1967" i="1"/>
  <c r="R1967" i="1" l="1"/>
  <c r="S1968" i="1" s="1"/>
  <c r="T1968" i="1" s="1"/>
  <c r="U1967" i="1"/>
  <c r="V1968" i="1" s="1"/>
  <c r="Y1968" i="1" s="1"/>
  <c r="AA1967" i="1"/>
  <c r="O1967" i="1"/>
  <c r="G1968" i="1" s="1"/>
  <c r="X1967" i="1"/>
  <c r="Z1967" i="1" s="1"/>
  <c r="K1968" i="1"/>
  <c r="J1968" i="1"/>
  <c r="AF1968" i="1"/>
  <c r="AG1968" i="1" l="1"/>
  <c r="AE1968" i="1" s="1"/>
  <c r="AH1968" i="1" s="1"/>
  <c r="I1968" i="1"/>
  <c r="H1968" i="1"/>
  <c r="M1968" i="1"/>
  <c r="AD1968" i="1" l="1"/>
  <c r="L1968" i="1"/>
  <c r="Q1968" i="1"/>
  <c r="AB1968" i="1"/>
  <c r="AC1968" i="1" s="1"/>
  <c r="P1968" i="1" l="1"/>
  <c r="W1969" i="1" s="1"/>
  <c r="N1968" i="1"/>
  <c r="R1968" i="1" l="1"/>
  <c r="S1969" i="1" s="1"/>
  <c r="T1969" i="1" s="1"/>
  <c r="U1968" i="1"/>
  <c r="V1969" i="1" s="1"/>
  <c r="Y1969" i="1" s="1"/>
  <c r="AA1968" i="1"/>
  <c r="O1968" i="1"/>
  <c r="G1969" i="1" s="1"/>
  <c r="X1968" i="1"/>
  <c r="Z1968" i="1" s="1"/>
  <c r="K1969" i="1"/>
  <c r="J1969" i="1"/>
  <c r="AF1969" i="1"/>
  <c r="I1969" i="1" l="1"/>
  <c r="H1969" i="1"/>
  <c r="AG1969" i="1"/>
  <c r="AE1969" i="1" s="1"/>
  <c r="AH1969" i="1" s="1"/>
  <c r="M1969" i="1"/>
  <c r="AB1969" i="1" l="1"/>
  <c r="AC1969" i="1" s="1"/>
  <c r="Q1969" i="1"/>
  <c r="L1969" i="1"/>
  <c r="AD1969" i="1"/>
  <c r="P1969" i="1" l="1"/>
  <c r="W1970" i="1" s="1"/>
  <c r="N1969" i="1"/>
  <c r="R1969" i="1" l="1"/>
  <c r="S1970" i="1" s="1"/>
  <c r="T1970" i="1" s="1"/>
  <c r="U1969" i="1"/>
  <c r="V1970" i="1" s="1"/>
  <c r="Y1970" i="1" s="1"/>
  <c r="AA1969" i="1"/>
  <c r="O1969" i="1"/>
  <c r="X1969" i="1"/>
  <c r="Z1969" i="1" s="1"/>
  <c r="G1970" i="1"/>
  <c r="K1970" i="1"/>
  <c r="J1970" i="1"/>
  <c r="AF1970" i="1"/>
  <c r="M1970" i="1" l="1"/>
  <c r="I1970" i="1"/>
  <c r="H1970" i="1"/>
  <c r="AG1970" i="1"/>
  <c r="AE1970" i="1" s="1"/>
  <c r="AH1970" i="1" s="1"/>
  <c r="AB1970" i="1" s="1"/>
  <c r="AC1970" i="1" s="1"/>
  <c r="AD1970" i="1" l="1"/>
  <c r="Q1970" i="1"/>
  <c r="L1970" i="1"/>
  <c r="P1970" i="1" l="1"/>
  <c r="W1971" i="1" s="1"/>
  <c r="N1970" i="1"/>
  <c r="R1970" i="1" l="1"/>
  <c r="S1971" i="1" s="1"/>
  <c r="T1971" i="1" s="1"/>
  <c r="U1970" i="1"/>
  <c r="V1971" i="1" s="1"/>
  <c r="Y1971" i="1" s="1"/>
  <c r="O1970" i="1"/>
  <c r="G1971" i="1" s="1"/>
  <c r="AA1970" i="1"/>
  <c r="K1971" i="1"/>
  <c r="J1971" i="1"/>
  <c r="AF1971" i="1"/>
  <c r="X1970" i="1" l="1"/>
  <c r="Z1970" i="1" s="1"/>
  <c r="AG1971" i="1"/>
  <c r="AE1971" i="1" s="1"/>
  <c r="AH1971" i="1" s="1"/>
  <c r="M1971" i="1"/>
  <c r="I1971" i="1"/>
  <c r="H1971" i="1"/>
  <c r="Q1971" i="1" l="1"/>
  <c r="L1971" i="1"/>
  <c r="AD1971" i="1"/>
  <c r="AB1971" i="1"/>
  <c r="AC1971" i="1" s="1"/>
  <c r="P1971" i="1" l="1"/>
  <c r="W1972" i="1" s="1"/>
  <c r="N1971" i="1"/>
  <c r="R1971" i="1" l="1"/>
  <c r="S1972" i="1" s="1"/>
  <c r="T1972" i="1" s="1"/>
  <c r="U1971" i="1"/>
  <c r="V1972" i="1" s="1"/>
  <c r="AA1971" i="1"/>
  <c r="O1971" i="1"/>
  <c r="G1972" i="1" s="1"/>
  <c r="X1971" i="1"/>
  <c r="Z1971" i="1" s="1"/>
  <c r="K1972" i="1"/>
  <c r="J1972" i="1"/>
  <c r="AF1972" i="1"/>
  <c r="Y1972" i="1" l="1"/>
  <c r="M1972" i="1"/>
  <c r="H1972" i="1"/>
  <c r="I1972" i="1"/>
  <c r="AG1972" i="1"/>
  <c r="AE1972" i="1" s="1"/>
  <c r="AH1972" i="1" s="1"/>
  <c r="AB1972" i="1" s="1"/>
  <c r="AC1972" i="1" s="1"/>
  <c r="AD1972" i="1" l="1"/>
  <c r="Q1972" i="1"/>
  <c r="L1972" i="1"/>
  <c r="P1972" i="1" l="1"/>
  <c r="W1973" i="1" s="1"/>
  <c r="N1972" i="1"/>
  <c r="R1972" i="1" l="1"/>
  <c r="S1973" i="1" s="1"/>
  <c r="T1973" i="1" s="1"/>
  <c r="U1972" i="1"/>
  <c r="V1973" i="1" s="1"/>
  <c r="Y1973" i="1" s="1"/>
  <c r="AA1972" i="1"/>
  <c r="O1972" i="1"/>
  <c r="X1972" i="1"/>
  <c r="Z1972" i="1" s="1"/>
  <c r="G1973" i="1"/>
  <c r="K1973" i="1"/>
  <c r="J1973" i="1"/>
  <c r="AF1973" i="1"/>
  <c r="I1973" i="1" l="1"/>
  <c r="H1973" i="1"/>
  <c r="M1973" i="1"/>
  <c r="AG1973" i="1"/>
  <c r="AE1973" i="1" s="1"/>
  <c r="AH1973" i="1" s="1"/>
  <c r="AB1973" i="1" s="1"/>
  <c r="AC1973" i="1" s="1"/>
  <c r="Q1973" i="1" l="1"/>
  <c r="AD1973" i="1"/>
  <c r="L1973" i="1"/>
  <c r="P1973" i="1" l="1"/>
  <c r="W1974" i="1" s="1"/>
  <c r="N1973" i="1"/>
  <c r="R1973" i="1" l="1"/>
  <c r="S1974" i="1" s="1"/>
  <c r="T1974" i="1" s="1"/>
  <c r="U1973" i="1"/>
  <c r="V1974" i="1" s="1"/>
  <c r="Y1974" i="1" s="1"/>
  <c r="O1973" i="1"/>
  <c r="G1974" i="1" s="1"/>
  <c r="AA1973" i="1"/>
  <c r="X1973" i="1"/>
  <c r="Z1973" i="1" s="1"/>
  <c r="K1974" i="1"/>
  <c r="J1974" i="1"/>
  <c r="AF1974" i="1"/>
  <c r="AG1974" i="1" l="1"/>
  <c r="AE1974" i="1" s="1"/>
  <c r="AH1974" i="1" s="1"/>
  <c r="M1974" i="1"/>
  <c r="H1974" i="1"/>
  <c r="I1974" i="1"/>
  <c r="L1974" i="1" l="1"/>
  <c r="Q1974" i="1"/>
  <c r="AD1974" i="1"/>
  <c r="AB1974" i="1"/>
  <c r="AC1974" i="1" s="1"/>
  <c r="P1974" i="1" l="1"/>
  <c r="W1975" i="1" s="1"/>
  <c r="N1974" i="1"/>
  <c r="R1974" i="1" l="1"/>
  <c r="S1975" i="1" s="1"/>
  <c r="T1975" i="1" s="1"/>
  <c r="U1974" i="1"/>
  <c r="V1975" i="1" s="1"/>
  <c r="Y1975" i="1" s="1"/>
  <c r="AA1974" i="1"/>
  <c r="O1974" i="1"/>
  <c r="G1975" i="1" s="1"/>
  <c r="X1974" i="1"/>
  <c r="Z1974" i="1" s="1"/>
  <c r="K1975" i="1"/>
  <c r="J1975" i="1"/>
  <c r="AF1975" i="1"/>
  <c r="AG1975" i="1" l="1"/>
  <c r="AE1975" i="1" s="1"/>
  <c r="AH1975" i="1" s="1"/>
  <c r="H1975" i="1"/>
  <c r="I1975" i="1"/>
  <c r="M1975" i="1"/>
  <c r="L1975" i="1" l="1"/>
  <c r="Q1975" i="1"/>
  <c r="AD1975" i="1"/>
  <c r="AB1975" i="1"/>
  <c r="AC1975" i="1" s="1"/>
  <c r="P1975" i="1" l="1"/>
  <c r="W1976" i="1" s="1"/>
  <c r="N1975" i="1"/>
  <c r="R1975" i="1" l="1"/>
  <c r="S1976" i="1" s="1"/>
  <c r="T1976" i="1" s="1"/>
  <c r="U1975" i="1"/>
  <c r="V1976" i="1" s="1"/>
  <c r="Y1976" i="1" s="1"/>
  <c r="AA1975" i="1"/>
  <c r="O1975" i="1"/>
  <c r="G1976" i="1" s="1"/>
  <c r="X1975" i="1"/>
  <c r="Z1975" i="1" s="1"/>
  <c r="J1976" i="1"/>
  <c r="K1976" i="1"/>
  <c r="AF1976" i="1"/>
  <c r="AG1976" i="1" l="1"/>
  <c r="AE1976" i="1" s="1"/>
  <c r="AH1976" i="1" s="1"/>
  <c r="M1976" i="1"/>
  <c r="H1976" i="1"/>
  <c r="I1976" i="1"/>
  <c r="Q1976" i="1" l="1"/>
  <c r="L1976" i="1"/>
  <c r="AD1976" i="1"/>
  <c r="AB1976" i="1"/>
  <c r="AC1976" i="1" s="1"/>
  <c r="P1976" i="1" l="1"/>
  <c r="W1977" i="1" s="1"/>
  <c r="N1976" i="1"/>
  <c r="R1976" i="1" l="1"/>
  <c r="S1977" i="1" s="1"/>
  <c r="T1977" i="1" s="1"/>
  <c r="U1976" i="1"/>
  <c r="V1977" i="1" s="1"/>
  <c r="Y1977" i="1" s="1"/>
  <c r="O1976" i="1"/>
  <c r="G1977" i="1" s="1"/>
  <c r="AA1976" i="1"/>
  <c r="X1976" i="1"/>
  <c r="Z1976" i="1" s="1"/>
  <c r="K1977" i="1"/>
  <c r="J1977" i="1"/>
  <c r="AF1977" i="1"/>
  <c r="AG1977" i="1" l="1"/>
  <c r="AE1977" i="1" s="1"/>
  <c r="AH1977" i="1" s="1"/>
  <c r="M1977" i="1"/>
  <c r="H1977" i="1"/>
  <c r="I1977" i="1"/>
  <c r="L1977" i="1" l="1"/>
  <c r="Q1977" i="1"/>
  <c r="AD1977" i="1"/>
  <c r="AB1977" i="1"/>
  <c r="AC1977" i="1" s="1"/>
  <c r="P1977" i="1" l="1"/>
  <c r="W1978" i="1" s="1"/>
  <c r="N1977" i="1"/>
  <c r="R1977" i="1" l="1"/>
  <c r="S1978" i="1" s="1"/>
  <c r="T1978" i="1" s="1"/>
  <c r="U1977" i="1"/>
  <c r="V1978" i="1" s="1"/>
  <c r="Y1978" i="1" s="1"/>
  <c r="AA1977" i="1"/>
  <c r="O1977" i="1"/>
  <c r="G1978" i="1" s="1"/>
  <c r="X1977" i="1"/>
  <c r="Z1977" i="1" s="1"/>
  <c r="J1978" i="1"/>
  <c r="K1978" i="1"/>
  <c r="AF1978" i="1"/>
  <c r="AG1978" i="1" l="1"/>
  <c r="AE1978" i="1" s="1"/>
  <c r="AH1978" i="1" s="1"/>
  <c r="M1978" i="1"/>
  <c r="I1978" i="1"/>
  <c r="H1978" i="1"/>
  <c r="L1978" i="1" l="1"/>
  <c r="AD1978" i="1"/>
  <c r="Q1978" i="1"/>
  <c r="AB1978" i="1"/>
  <c r="AC1978" i="1" s="1"/>
  <c r="P1978" i="1" l="1"/>
  <c r="W1979" i="1" s="1"/>
  <c r="N1978" i="1"/>
  <c r="R1978" i="1" l="1"/>
  <c r="S1979" i="1" s="1"/>
  <c r="T1979" i="1" s="1"/>
  <c r="U1978" i="1"/>
  <c r="V1979" i="1" s="1"/>
  <c r="Y1979" i="1" s="1"/>
  <c r="AA1978" i="1"/>
  <c r="O1978" i="1"/>
  <c r="X1978" i="1"/>
  <c r="Z1978" i="1" s="1"/>
  <c r="G1979" i="1"/>
  <c r="K1979" i="1"/>
  <c r="J1979" i="1"/>
  <c r="AF1979" i="1"/>
  <c r="M1979" i="1" l="1"/>
  <c r="H1979" i="1"/>
  <c r="I1979" i="1"/>
  <c r="AG1979" i="1"/>
  <c r="AE1979" i="1" s="1"/>
  <c r="AH1979" i="1" s="1"/>
  <c r="AB1979" i="1" s="1"/>
  <c r="AC1979" i="1" s="1"/>
  <c r="L1979" i="1" l="1"/>
  <c r="AD1979" i="1"/>
  <c r="Q1979" i="1"/>
  <c r="P1979" i="1" l="1"/>
  <c r="W1980" i="1" s="1"/>
  <c r="N1979" i="1"/>
  <c r="R1979" i="1" l="1"/>
  <c r="S1980" i="1" s="1"/>
  <c r="T1980" i="1" s="1"/>
  <c r="U1979" i="1"/>
  <c r="V1980" i="1" s="1"/>
  <c r="Y1980" i="1" s="1"/>
  <c r="O1979" i="1"/>
  <c r="AA1979" i="1"/>
  <c r="X1979" i="1"/>
  <c r="Z1979" i="1" s="1"/>
  <c r="G1980" i="1"/>
  <c r="J1980" i="1"/>
  <c r="K1980" i="1"/>
  <c r="AF1980" i="1"/>
  <c r="I1980" i="1" l="1"/>
  <c r="H1980" i="1"/>
  <c r="M1980" i="1"/>
  <c r="AG1980" i="1"/>
  <c r="AE1980" i="1" s="1"/>
  <c r="AH1980" i="1" s="1"/>
  <c r="AB1980" i="1" s="1"/>
  <c r="AC1980" i="1" s="1"/>
  <c r="Q1980" i="1" l="1"/>
  <c r="L1980" i="1"/>
  <c r="AD1980" i="1"/>
  <c r="P1980" i="1" l="1"/>
  <c r="W1981" i="1" s="1"/>
  <c r="N1980" i="1"/>
  <c r="R1980" i="1" l="1"/>
  <c r="S1981" i="1" s="1"/>
  <c r="T1981" i="1" s="1"/>
  <c r="U1980" i="1"/>
  <c r="V1981" i="1" s="1"/>
  <c r="Y1981" i="1" s="1"/>
  <c r="O1980" i="1"/>
  <c r="AA1980" i="1"/>
  <c r="X1980" i="1"/>
  <c r="Z1980" i="1" s="1"/>
  <c r="G1981" i="1"/>
  <c r="J1981" i="1"/>
  <c r="K1981" i="1"/>
  <c r="AF1981" i="1"/>
  <c r="M1981" i="1" l="1"/>
  <c r="H1981" i="1"/>
  <c r="I1981" i="1"/>
  <c r="AG1981" i="1"/>
  <c r="AE1981" i="1" s="1"/>
  <c r="AH1981" i="1" s="1"/>
  <c r="AB1981" i="1" s="1"/>
  <c r="AC1981" i="1" s="1"/>
  <c r="AD1981" i="1" l="1"/>
  <c r="Q1981" i="1"/>
  <c r="L1981" i="1"/>
  <c r="P1981" i="1" l="1"/>
  <c r="W1982" i="1" s="1"/>
  <c r="N1981" i="1"/>
  <c r="R1981" i="1" l="1"/>
  <c r="S1982" i="1" s="1"/>
  <c r="T1982" i="1" s="1"/>
  <c r="U1981" i="1"/>
  <c r="V1982" i="1" s="1"/>
  <c r="Y1982" i="1" s="1"/>
  <c r="O1981" i="1"/>
  <c r="G1982" i="1" s="1"/>
  <c r="AA1981" i="1"/>
  <c r="X1981" i="1"/>
  <c r="Z1981" i="1" s="1"/>
  <c r="K1982" i="1"/>
  <c r="J1982" i="1"/>
  <c r="AF1982" i="1"/>
  <c r="AG1982" i="1" l="1"/>
  <c r="AE1982" i="1" s="1"/>
  <c r="AH1982" i="1" s="1"/>
  <c r="M1982" i="1"/>
  <c r="I1982" i="1"/>
  <c r="H1982" i="1"/>
  <c r="AD1982" i="1" l="1"/>
  <c r="L1982" i="1"/>
  <c r="Q1982" i="1"/>
  <c r="AB1982" i="1"/>
  <c r="AC1982" i="1" s="1"/>
  <c r="P1982" i="1" l="1"/>
  <c r="W1983" i="1" s="1"/>
  <c r="N1982" i="1"/>
  <c r="R1982" i="1" l="1"/>
  <c r="S1983" i="1" s="1"/>
  <c r="T1983" i="1" s="1"/>
  <c r="U1982" i="1"/>
  <c r="V1983" i="1" s="1"/>
  <c r="Y1983" i="1" s="1"/>
  <c r="AA1982" i="1"/>
  <c r="O1982" i="1"/>
  <c r="G1983" i="1" s="1"/>
  <c r="J1983" i="1"/>
  <c r="K1983" i="1"/>
  <c r="AF1983" i="1"/>
  <c r="X1982" i="1" l="1"/>
  <c r="Z1982" i="1" s="1"/>
  <c r="AG1983" i="1"/>
  <c r="AE1983" i="1" s="1"/>
  <c r="AH1983" i="1" s="1"/>
  <c r="M1983" i="1"/>
  <c r="I1983" i="1"/>
  <c r="H1983" i="1"/>
  <c r="AD1983" i="1" l="1"/>
  <c r="L1983" i="1"/>
  <c r="Q1983" i="1"/>
  <c r="AB1983" i="1"/>
  <c r="AC1983" i="1" s="1"/>
  <c r="P1983" i="1" l="1"/>
  <c r="W1984" i="1" s="1"/>
  <c r="N1983" i="1"/>
  <c r="R1983" i="1" l="1"/>
  <c r="S1984" i="1" s="1"/>
  <c r="T1984" i="1" s="1"/>
  <c r="U1983" i="1"/>
  <c r="V1984" i="1" s="1"/>
  <c r="Y1984" i="1" s="1"/>
  <c r="O1983" i="1"/>
  <c r="G1984" i="1" s="1"/>
  <c r="AA1983" i="1"/>
  <c r="X1983" i="1"/>
  <c r="Z1983" i="1" s="1"/>
  <c r="J1984" i="1"/>
  <c r="K1984" i="1"/>
  <c r="AF1984" i="1"/>
  <c r="AG1984" i="1" l="1"/>
  <c r="AE1984" i="1" s="1"/>
  <c r="AH1984" i="1" s="1"/>
  <c r="M1984" i="1"/>
  <c r="I1984" i="1"/>
  <c r="H1984" i="1"/>
  <c r="AD1984" i="1" l="1"/>
  <c r="Q1984" i="1"/>
  <c r="L1984" i="1"/>
  <c r="AB1984" i="1"/>
  <c r="AC1984" i="1" s="1"/>
  <c r="P1984" i="1" l="1"/>
  <c r="W1985" i="1" s="1"/>
  <c r="N1984" i="1"/>
  <c r="R1984" i="1" l="1"/>
  <c r="S1985" i="1" s="1"/>
  <c r="T1985" i="1" s="1"/>
  <c r="U1984" i="1"/>
  <c r="V1985" i="1" s="1"/>
  <c r="Y1985" i="1" s="1"/>
  <c r="AA1984" i="1"/>
  <c r="O1984" i="1"/>
  <c r="G1985" i="1" s="1"/>
  <c r="X1984" i="1"/>
  <c r="Z1984" i="1" s="1"/>
  <c r="K1985" i="1"/>
  <c r="J1985" i="1"/>
  <c r="AF1985" i="1"/>
  <c r="AG1985" i="1" l="1"/>
  <c r="AE1985" i="1" s="1"/>
  <c r="AH1985" i="1" s="1"/>
  <c r="M1985" i="1"/>
  <c r="H1985" i="1"/>
  <c r="I1985" i="1"/>
  <c r="AD1985" i="1" l="1"/>
  <c r="L1985" i="1"/>
  <c r="Q1985" i="1"/>
  <c r="AB1985" i="1"/>
  <c r="AC1985" i="1" s="1"/>
  <c r="P1985" i="1" l="1"/>
  <c r="W1986" i="1" s="1"/>
  <c r="N1985" i="1"/>
  <c r="R1985" i="1" l="1"/>
  <c r="S1986" i="1" s="1"/>
  <c r="T1986" i="1" s="1"/>
  <c r="U1985" i="1"/>
  <c r="V1986" i="1" s="1"/>
  <c r="Y1986" i="1" s="1"/>
  <c r="O1985" i="1"/>
  <c r="G1986" i="1" s="1"/>
  <c r="AA1985" i="1"/>
  <c r="X1985" i="1"/>
  <c r="Z1985" i="1" s="1"/>
  <c r="K1986" i="1"/>
  <c r="J1986" i="1"/>
  <c r="AF1986" i="1"/>
  <c r="AG1986" i="1" l="1"/>
  <c r="AE1986" i="1" s="1"/>
  <c r="AH1986" i="1" s="1"/>
  <c r="M1986" i="1"/>
  <c r="I1986" i="1"/>
  <c r="H1986" i="1"/>
  <c r="L1986" i="1" l="1"/>
  <c r="AD1986" i="1"/>
  <c r="Q1986" i="1"/>
  <c r="AB1986" i="1"/>
  <c r="AC1986" i="1" s="1"/>
  <c r="P1986" i="1" l="1"/>
  <c r="W1987" i="1" s="1"/>
  <c r="N1986" i="1"/>
  <c r="R1986" i="1" l="1"/>
  <c r="S1987" i="1" s="1"/>
  <c r="T1987" i="1" s="1"/>
  <c r="U1986" i="1"/>
  <c r="V1987" i="1" s="1"/>
  <c r="O1986" i="1"/>
  <c r="AA1986" i="1"/>
  <c r="X1986" i="1"/>
  <c r="Z1986" i="1" s="1"/>
  <c r="G1987" i="1"/>
  <c r="J1987" i="1"/>
  <c r="K1987" i="1"/>
  <c r="AF1987" i="1"/>
  <c r="Y1987" i="1" l="1"/>
  <c r="M1987" i="1"/>
  <c r="H1987" i="1"/>
  <c r="I1987" i="1"/>
  <c r="AG1987" i="1"/>
  <c r="AE1987" i="1" s="1"/>
  <c r="AH1987" i="1" s="1"/>
  <c r="AB1987" i="1" s="1"/>
  <c r="AC1987" i="1" s="1"/>
  <c r="AD1987" i="1" l="1"/>
  <c r="Q1987" i="1"/>
  <c r="L1987" i="1"/>
  <c r="P1987" i="1" l="1"/>
  <c r="W1988" i="1" s="1"/>
  <c r="N1987" i="1"/>
  <c r="R1987" i="1" l="1"/>
  <c r="S1988" i="1" s="1"/>
  <c r="T1988" i="1" s="1"/>
  <c r="U1987" i="1"/>
  <c r="V1988" i="1" s="1"/>
  <c r="Y1988" i="1" s="1"/>
  <c r="O1987" i="1"/>
  <c r="AA1987" i="1"/>
  <c r="X1987" i="1"/>
  <c r="Z1987" i="1" s="1"/>
  <c r="G1988" i="1"/>
  <c r="K1988" i="1"/>
  <c r="J1988" i="1"/>
  <c r="AF1988" i="1"/>
  <c r="M1988" i="1" l="1"/>
  <c r="H1988" i="1"/>
  <c r="I1988" i="1"/>
  <c r="AG1988" i="1"/>
  <c r="AE1988" i="1" s="1"/>
  <c r="AH1988" i="1" s="1"/>
  <c r="AB1988" i="1" s="1"/>
  <c r="AC1988" i="1" s="1"/>
  <c r="Q1988" i="1" l="1"/>
  <c r="AD1988" i="1"/>
  <c r="L1988" i="1"/>
  <c r="P1988" i="1" l="1"/>
  <c r="W1989" i="1" s="1"/>
  <c r="N1988" i="1"/>
  <c r="R1988" i="1" l="1"/>
  <c r="S1989" i="1" s="1"/>
  <c r="T1989" i="1" s="1"/>
  <c r="U1988" i="1"/>
  <c r="V1989" i="1" s="1"/>
  <c r="Y1989" i="1" s="1"/>
  <c r="O1988" i="1"/>
  <c r="AA1988" i="1"/>
  <c r="X1988" i="1"/>
  <c r="Z1988" i="1" s="1"/>
  <c r="G1989" i="1"/>
  <c r="J1989" i="1"/>
  <c r="K1989" i="1"/>
  <c r="AF1989" i="1"/>
  <c r="M1989" i="1" l="1"/>
  <c r="I1989" i="1"/>
  <c r="H1989" i="1"/>
  <c r="AG1989" i="1"/>
  <c r="AE1989" i="1" s="1"/>
  <c r="AH1989" i="1" s="1"/>
  <c r="AB1989" i="1" s="1"/>
  <c r="AC1989" i="1" s="1"/>
  <c r="L1989" i="1" l="1"/>
  <c r="Q1989" i="1"/>
  <c r="AD1989" i="1"/>
  <c r="P1989" i="1" l="1"/>
  <c r="W1990" i="1" s="1"/>
  <c r="N1989" i="1"/>
  <c r="R1989" i="1" l="1"/>
  <c r="S1990" i="1" s="1"/>
  <c r="T1990" i="1" s="1"/>
  <c r="U1989" i="1"/>
  <c r="V1990" i="1" s="1"/>
  <c r="Y1990" i="1" s="1"/>
  <c r="O1989" i="1"/>
  <c r="AA1989" i="1"/>
  <c r="X1989" i="1"/>
  <c r="Z1989" i="1" s="1"/>
  <c r="G1990" i="1"/>
  <c r="K1990" i="1"/>
  <c r="J1990" i="1"/>
  <c r="AF1990" i="1"/>
  <c r="M1990" i="1" l="1"/>
  <c r="H1990" i="1"/>
  <c r="I1990" i="1"/>
  <c r="AG1990" i="1"/>
  <c r="AE1990" i="1" s="1"/>
  <c r="AH1990" i="1" s="1"/>
  <c r="AB1990" i="1" s="1"/>
  <c r="AC1990" i="1" s="1"/>
  <c r="AD1990" i="1" l="1"/>
  <c r="Q1990" i="1"/>
  <c r="L1990" i="1"/>
  <c r="P1990" i="1" l="1"/>
  <c r="W1991" i="1" s="1"/>
  <c r="N1990" i="1"/>
  <c r="R1990" i="1" l="1"/>
  <c r="S1991" i="1" s="1"/>
  <c r="T1991" i="1" s="1"/>
  <c r="U1990" i="1"/>
  <c r="V1991" i="1" s="1"/>
  <c r="Y1991" i="1" s="1"/>
  <c r="O1990" i="1"/>
  <c r="AA1990" i="1"/>
  <c r="X1990" i="1"/>
  <c r="Z1990" i="1" s="1"/>
  <c r="G1991" i="1"/>
  <c r="K1991" i="1"/>
  <c r="J1991" i="1"/>
  <c r="AF1991" i="1"/>
  <c r="I1991" i="1" l="1"/>
  <c r="H1991" i="1"/>
  <c r="M1991" i="1"/>
  <c r="AG1991" i="1"/>
  <c r="AE1991" i="1" s="1"/>
  <c r="AH1991" i="1" s="1"/>
  <c r="AB1991" i="1" s="1"/>
  <c r="AC1991" i="1" s="1"/>
  <c r="AD1991" i="1" l="1"/>
  <c r="L1991" i="1"/>
  <c r="Q1991" i="1"/>
  <c r="P1991" i="1" l="1"/>
  <c r="W1992" i="1" s="1"/>
  <c r="N1991" i="1"/>
  <c r="R1991" i="1" l="1"/>
  <c r="S1992" i="1" s="1"/>
  <c r="T1992" i="1" s="1"/>
  <c r="U1991" i="1"/>
  <c r="V1992" i="1" s="1"/>
  <c r="Y1992" i="1" s="1"/>
  <c r="AA1991" i="1"/>
  <c r="O1991" i="1"/>
  <c r="X1991" i="1"/>
  <c r="Z1991" i="1" s="1"/>
  <c r="G1992" i="1"/>
  <c r="K1992" i="1"/>
  <c r="J1992" i="1"/>
  <c r="AF1992" i="1"/>
  <c r="H1992" i="1" l="1"/>
  <c r="I1992" i="1"/>
  <c r="M1992" i="1"/>
  <c r="AG1992" i="1"/>
  <c r="AE1992" i="1" s="1"/>
  <c r="AH1992" i="1" s="1"/>
  <c r="AB1992" i="1" s="1"/>
  <c r="AC1992" i="1" s="1"/>
  <c r="AD1992" i="1" l="1"/>
  <c r="L1992" i="1"/>
  <c r="Q1992" i="1"/>
  <c r="P1992" i="1" l="1"/>
  <c r="W1993" i="1" s="1"/>
  <c r="N1992" i="1"/>
  <c r="R1992" i="1" l="1"/>
  <c r="S1993" i="1" s="1"/>
  <c r="T1993" i="1" s="1"/>
  <c r="U1992" i="1"/>
  <c r="V1993" i="1" s="1"/>
  <c r="Y1993" i="1" s="1"/>
  <c r="O1992" i="1"/>
  <c r="AA1992" i="1"/>
  <c r="X1992" i="1"/>
  <c r="Z1992" i="1" s="1"/>
  <c r="G1993" i="1"/>
  <c r="J1993" i="1"/>
  <c r="K1993" i="1"/>
  <c r="AF1993" i="1"/>
  <c r="M1993" i="1" l="1"/>
  <c r="H1993" i="1"/>
  <c r="I1993" i="1"/>
  <c r="AG1993" i="1"/>
  <c r="AE1993" i="1" s="1"/>
  <c r="AH1993" i="1" s="1"/>
  <c r="AB1993" i="1" s="1"/>
  <c r="AC1993" i="1" s="1"/>
  <c r="L1993" i="1" l="1"/>
  <c r="AD1993" i="1"/>
  <c r="Q1993" i="1"/>
  <c r="P1993" i="1" l="1"/>
  <c r="W1994" i="1" s="1"/>
  <c r="N1993" i="1"/>
  <c r="R1993" i="1" l="1"/>
  <c r="S1994" i="1" s="1"/>
  <c r="T1994" i="1" s="1"/>
  <c r="U1993" i="1"/>
  <c r="V1994" i="1" s="1"/>
  <c r="Y1994" i="1" s="1"/>
  <c r="AA1993" i="1"/>
  <c r="O1993" i="1"/>
  <c r="X1993" i="1"/>
  <c r="Z1993" i="1" s="1"/>
  <c r="G1994" i="1"/>
  <c r="K1994" i="1"/>
  <c r="J1994" i="1"/>
  <c r="AF1994" i="1"/>
  <c r="I1994" i="1" l="1"/>
  <c r="H1994" i="1"/>
  <c r="M1994" i="1"/>
  <c r="AG1994" i="1"/>
  <c r="AE1994" i="1" s="1"/>
  <c r="AH1994" i="1" s="1"/>
  <c r="AB1994" i="1" l="1"/>
  <c r="AC1994" i="1" s="1"/>
  <c r="L1994" i="1"/>
  <c r="Q1994" i="1"/>
  <c r="AD1994" i="1"/>
  <c r="P1994" i="1" l="1"/>
  <c r="W1995" i="1" s="1"/>
  <c r="N1994" i="1"/>
  <c r="R1994" i="1" l="1"/>
  <c r="S1995" i="1" s="1"/>
  <c r="T1995" i="1" s="1"/>
  <c r="U1994" i="1"/>
  <c r="V1995" i="1" s="1"/>
  <c r="Y1995" i="1" s="1"/>
  <c r="O1994" i="1"/>
  <c r="AA1994" i="1"/>
  <c r="X1994" i="1"/>
  <c r="Z1994" i="1" s="1"/>
  <c r="G1995" i="1"/>
  <c r="K1995" i="1"/>
  <c r="J1995" i="1"/>
  <c r="AF1995" i="1"/>
  <c r="M1995" i="1" l="1"/>
  <c r="I1995" i="1"/>
  <c r="H1995" i="1"/>
  <c r="AG1995" i="1"/>
  <c r="AE1995" i="1" s="1"/>
  <c r="AH1995" i="1" s="1"/>
  <c r="AB1995" i="1" s="1"/>
  <c r="AC1995" i="1" s="1"/>
  <c r="Q1995" i="1" l="1"/>
  <c r="AD1995" i="1"/>
  <c r="L1995" i="1"/>
  <c r="P1995" i="1" l="1"/>
  <c r="W1996" i="1" s="1"/>
  <c r="N1995" i="1"/>
  <c r="R1995" i="1" l="1"/>
  <c r="S1996" i="1" s="1"/>
  <c r="U1995" i="1"/>
  <c r="V1996" i="1" s="1"/>
  <c r="AA1995" i="1"/>
  <c r="O1995" i="1"/>
  <c r="X1995" i="1"/>
  <c r="Z1995" i="1" s="1"/>
  <c r="G1996" i="1"/>
  <c r="K1996" i="1"/>
  <c r="J1996" i="1"/>
  <c r="AF1996" i="1"/>
  <c r="Y1996" i="1" l="1"/>
  <c r="T1996" i="1"/>
  <c r="H1996" i="1"/>
  <c r="I1996" i="1"/>
  <c r="M1996" i="1"/>
  <c r="AG1996" i="1"/>
  <c r="AE1996" i="1" s="1"/>
  <c r="AH1996" i="1" s="1"/>
  <c r="AB1996" i="1" l="1"/>
  <c r="AC1996" i="1" s="1"/>
  <c r="AD1996" i="1"/>
  <c r="Q1996" i="1"/>
  <c r="L1996" i="1"/>
  <c r="P1996" i="1" l="1"/>
  <c r="W1997" i="1" s="1"/>
  <c r="N1996" i="1"/>
  <c r="R1996" i="1" l="1"/>
  <c r="S1997" i="1" s="1"/>
  <c r="T1997" i="1" s="1"/>
  <c r="U1996" i="1"/>
  <c r="V1997" i="1" s="1"/>
  <c r="Y1997" i="1" s="1"/>
  <c r="O1996" i="1"/>
  <c r="G1997" i="1" s="1"/>
  <c r="AA1996" i="1"/>
  <c r="X1996" i="1"/>
  <c r="Z1996" i="1" s="1"/>
  <c r="J1997" i="1"/>
  <c r="K1997" i="1"/>
  <c r="AF1997" i="1"/>
  <c r="AG1997" i="1" l="1"/>
  <c r="AE1997" i="1" s="1"/>
  <c r="AH1997" i="1" s="1"/>
  <c r="M1997" i="1"/>
  <c r="I1997" i="1"/>
  <c r="H1997" i="1"/>
  <c r="L1997" i="1" l="1"/>
  <c r="Q1997" i="1"/>
  <c r="AD1997" i="1"/>
  <c r="AB1997" i="1"/>
  <c r="AC1997" i="1" s="1"/>
  <c r="P1997" i="1" l="1"/>
  <c r="W1998" i="1" s="1"/>
  <c r="N1997" i="1"/>
  <c r="R1997" i="1" l="1"/>
  <c r="S1998" i="1" s="1"/>
  <c r="T1998" i="1" s="1"/>
  <c r="U1997" i="1"/>
  <c r="V1998" i="1" s="1"/>
  <c r="Y1998" i="1" s="1"/>
  <c r="AA1997" i="1"/>
  <c r="O1997" i="1"/>
  <c r="G1998" i="1" s="1"/>
  <c r="X1997" i="1"/>
  <c r="Z1997" i="1" s="1"/>
  <c r="K1998" i="1"/>
  <c r="J1998" i="1"/>
  <c r="AF1998" i="1"/>
  <c r="AG1998" i="1" l="1"/>
  <c r="AE1998" i="1" s="1"/>
  <c r="AH1998" i="1" s="1"/>
  <c r="M1998" i="1"/>
  <c r="I1998" i="1"/>
  <c r="H1998" i="1"/>
  <c r="AD1998" i="1" l="1"/>
  <c r="L1998" i="1"/>
  <c r="Q1998" i="1"/>
  <c r="AB1998" i="1"/>
  <c r="AC1998" i="1" s="1"/>
  <c r="P1998" i="1" l="1"/>
  <c r="W1999" i="1" s="1"/>
  <c r="N1998" i="1"/>
  <c r="R1998" i="1" l="1"/>
  <c r="S1999" i="1" s="1"/>
  <c r="T1999" i="1" s="1"/>
  <c r="U1998" i="1"/>
  <c r="V1999" i="1" s="1"/>
  <c r="AA1998" i="1"/>
  <c r="O1998" i="1"/>
  <c r="G1999" i="1" s="1"/>
  <c r="K1999" i="1"/>
  <c r="J1999" i="1"/>
  <c r="AF1999" i="1"/>
  <c r="X1998" i="1" l="1"/>
  <c r="Z1998" i="1" s="1"/>
  <c r="Y1999" i="1"/>
  <c r="AG1999" i="1"/>
  <c r="M1999" i="1"/>
  <c r="I1999" i="1"/>
  <c r="H1999" i="1"/>
  <c r="AE1999" i="1" l="1"/>
  <c r="AH1999" i="1" s="1"/>
  <c r="AB1999" i="1"/>
  <c r="AC1999" i="1" s="1"/>
  <c r="L1999" i="1"/>
  <c r="AD1999" i="1"/>
  <c r="Q1999" i="1"/>
  <c r="P1999" i="1" l="1"/>
  <c r="W2000" i="1" s="1"/>
  <c r="N1999" i="1"/>
  <c r="R1999" i="1" l="1"/>
  <c r="S2000" i="1" s="1"/>
  <c r="T2000" i="1" s="1"/>
  <c r="U1999" i="1"/>
  <c r="V2000" i="1" s="1"/>
  <c r="Y2000" i="1" s="1"/>
  <c r="O1999" i="1"/>
  <c r="AA1999" i="1"/>
  <c r="X1999" i="1"/>
  <c r="Z1999" i="1" s="1"/>
  <c r="G2000" i="1"/>
  <c r="J2000" i="1"/>
  <c r="K2000" i="1"/>
  <c r="AF2000" i="1"/>
  <c r="M2000" i="1" l="1"/>
  <c r="H2000" i="1"/>
  <c r="I2000" i="1"/>
  <c r="AG2000" i="1"/>
  <c r="AE2000" i="1" s="1"/>
  <c r="AH2000" i="1" s="1"/>
  <c r="AB2000" i="1" s="1"/>
  <c r="AC2000" i="1" s="1"/>
  <c r="AD2000" i="1" l="1"/>
  <c r="L2000" i="1"/>
  <c r="Q2000" i="1"/>
  <c r="P2000" i="1" l="1"/>
  <c r="W2001" i="1" s="1"/>
  <c r="N2000" i="1"/>
  <c r="R2000" i="1" l="1"/>
  <c r="S2001" i="1" s="1"/>
  <c r="T2001" i="1" s="1"/>
  <c r="U2000" i="1"/>
  <c r="V2001" i="1" s="1"/>
  <c r="Y2001" i="1" s="1"/>
  <c r="AA2000" i="1"/>
  <c r="O2000" i="1"/>
  <c r="X2000" i="1"/>
  <c r="Z2000" i="1" s="1"/>
  <c r="G2001" i="1"/>
  <c r="J2001" i="1"/>
  <c r="K2001" i="1"/>
  <c r="AF2001" i="1"/>
  <c r="M2001" i="1" l="1"/>
  <c r="H2001" i="1"/>
  <c r="I2001" i="1"/>
  <c r="AG2001" i="1"/>
  <c r="AE2001" i="1" s="1"/>
  <c r="AH2001" i="1" s="1"/>
  <c r="AB2001" i="1" s="1"/>
  <c r="AC2001" i="1" s="1"/>
  <c r="AD2001" i="1" l="1"/>
  <c r="L2001" i="1"/>
  <c r="Q2001" i="1"/>
  <c r="P2001" i="1" l="1"/>
  <c r="W2002" i="1" s="1"/>
  <c r="N2001" i="1"/>
  <c r="R2001" i="1" l="1"/>
  <c r="S2002" i="1" s="1"/>
  <c r="T2002" i="1" s="1"/>
  <c r="U2001" i="1"/>
  <c r="V2002" i="1" s="1"/>
  <c r="Y2002" i="1" s="1"/>
  <c r="O2001" i="1"/>
  <c r="AA2001" i="1"/>
  <c r="X2001" i="1"/>
  <c r="Z2001" i="1" s="1"/>
  <c r="G2002" i="1"/>
  <c r="J2002" i="1"/>
  <c r="K2002" i="1"/>
  <c r="AF2002" i="1"/>
  <c r="H2002" i="1" l="1"/>
  <c r="I2002" i="1"/>
  <c r="M2002" i="1"/>
  <c r="AG2002" i="1"/>
  <c r="AE2002" i="1" s="1"/>
  <c r="AH2002" i="1" s="1"/>
  <c r="AB2002" i="1" s="1"/>
  <c r="AC2002" i="1" s="1"/>
  <c r="AD2002" i="1" l="1"/>
  <c r="Q2002" i="1"/>
  <c r="L2002" i="1"/>
  <c r="P2002" i="1" l="1"/>
  <c r="W2003" i="1" s="1"/>
  <c r="N2002" i="1"/>
  <c r="R2002" i="1" l="1"/>
  <c r="S2003" i="1" s="1"/>
  <c r="T2003" i="1" s="1"/>
  <c r="U2002" i="1"/>
  <c r="V2003" i="1" s="1"/>
  <c r="Y2003" i="1" s="1"/>
  <c r="O2002" i="1"/>
  <c r="AA2002" i="1"/>
  <c r="X2002" i="1"/>
  <c r="Z2002" i="1" s="1"/>
  <c r="G2003" i="1"/>
  <c r="J2003" i="1"/>
  <c r="K2003" i="1"/>
  <c r="AF2003" i="1"/>
  <c r="M2003" i="1" l="1"/>
  <c r="H2003" i="1"/>
  <c r="I2003" i="1"/>
  <c r="AG2003" i="1"/>
  <c r="AE2003" i="1" s="1"/>
  <c r="AH2003" i="1" s="1"/>
  <c r="AB2003" i="1" s="1"/>
  <c r="AC2003" i="1" s="1"/>
  <c r="L2003" i="1" l="1"/>
  <c r="AD2003" i="1"/>
  <c r="Q2003" i="1"/>
  <c r="P2003" i="1" l="1"/>
  <c r="W2004" i="1" s="1"/>
  <c r="N2003" i="1"/>
  <c r="R2003" i="1" l="1"/>
  <c r="S2004" i="1" s="1"/>
  <c r="T2004" i="1" s="1"/>
  <c r="U2003" i="1"/>
  <c r="V2004" i="1" s="1"/>
  <c r="Y2004" i="1" s="1"/>
  <c r="O2003" i="1"/>
  <c r="AA2003" i="1"/>
  <c r="X2003" i="1"/>
  <c r="Z2003" i="1" s="1"/>
  <c r="G2004" i="1"/>
  <c r="J2004" i="1"/>
  <c r="K2004" i="1"/>
  <c r="AF2004" i="1"/>
  <c r="M2004" i="1" l="1"/>
  <c r="I2004" i="1"/>
  <c r="H2004" i="1"/>
  <c r="AG2004" i="1"/>
  <c r="AE2004" i="1" s="1"/>
  <c r="AH2004" i="1" s="1"/>
  <c r="AB2004" i="1" s="1"/>
  <c r="AC2004" i="1" s="1"/>
  <c r="Q2004" i="1" l="1"/>
  <c r="AD2004" i="1"/>
  <c r="L2004" i="1"/>
  <c r="P2004" i="1" l="1"/>
  <c r="W2005" i="1" s="1"/>
  <c r="N2004" i="1"/>
  <c r="R2004" i="1" l="1"/>
  <c r="S2005" i="1" s="1"/>
  <c r="T2005" i="1" s="1"/>
  <c r="U2004" i="1"/>
  <c r="V2005" i="1" s="1"/>
  <c r="Y2005" i="1" s="1"/>
  <c r="AA2004" i="1"/>
  <c r="O2004" i="1"/>
  <c r="X2004" i="1"/>
  <c r="Z2004" i="1" s="1"/>
  <c r="G2005" i="1"/>
  <c r="K2005" i="1"/>
  <c r="J2005" i="1"/>
  <c r="AF2005" i="1"/>
  <c r="M2005" i="1" l="1"/>
  <c r="H2005" i="1"/>
  <c r="I2005" i="1"/>
  <c r="AG2005" i="1"/>
  <c r="AE2005" i="1" s="1"/>
  <c r="AH2005" i="1" s="1"/>
  <c r="AB2005" i="1" s="1"/>
  <c r="AC2005" i="1" s="1"/>
  <c r="L2005" i="1" l="1"/>
  <c r="AD2005" i="1"/>
  <c r="Q2005" i="1"/>
  <c r="P2005" i="1" l="1"/>
  <c r="W2006" i="1" s="1"/>
  <c r="N2005" i="1"/>
  <c r="R2005" i="1" l="1"/>
  <c r="S2006" i="1" s="1"/>
  <c r="T2006" i="1" s="1"/>
  <c r="U2005" i="1"/>
  <c r="V2006" i="1" s="1"/>
  <c r="Y2006" i="1" s="1"/>
  <c r="AA2005" i="1"/>
  <c r="O2005" i="1"/>
  <c r="X2005" i="1"/>
  <c r="Z2005" i="1" s="1"/>
  <c r="G2006" i="1"/>
  <c r="J2006" i="1"/>
  <c r="K2006" i="1"/>
  <c r="AF2006" i="1"/>
  <c r="H2006" i="1" l="1"/>
  <c r="I2006" i="1"/>
  <c r="M2006" i="1"/>
  <c r="AG2006" i="1"/>
  <c r="AE2006" i="1" s="1"/>
  <c r="AH2006" i="1" s="1"/>
  <c r="AB2006" i="1" s="1"/>
  <c r="AC2006" i="1" s="1"/>
  <c r="Q2006" i="1" l="1"/>
  <c r="L2006" i="1"/>
  <c r="AD2006" i="1"/>
  <c r="P2006" i="1" l="1"/>
  <c r="W2007" i="1" s="1"/>
  <c r="N2006" i="1"/>
  <c r="R2006" i="1" l="1"/>
  <c r="S2007" i="1" s="1"/>
  <c r="T2007" i="1" s="1"/>
  <c r="U2006" i="1"/>
  <c r="V2007" i="1" s="1"/>
  <c r="Y2007" i="1" s="1"/>
  <c r="AA2006" i="1"/>
  <c r="O2006" i="1"/>
  <c r="X2006" i="1"/>
  <c r="Z2006" i="1" s="1"/>
  <c r="G2007" i="1"/>
  <c r="K2007" i="1"/>
  <c r="J2007" i="1"/>
  <c r="AF2007" i="1"/>
  <c r="M2007" i="1" l="1"/>
  <c r="H2007" i="1"/>
  <c r="I2007" i="1"/>
  <c r="AG2007" i="1"/>
  <c r="AE2007" i="1" s="1"/>
  <c r="AH2007" i="1" s="1"/>
  <c r="AB2007" i="1" s="1"/>
  <c r="AC2007" i="1" s="1"/>
  <c r="AD2007" i="1" l="1"/>
  <c r="Q2007" i="1"/>
  <c r="L2007" i="1"/>
  <c r="P2007" i="1" l="1"/>
  <c r="W2008" i="1" s="1"/>
  <c r="N2007" i="1"/>
  <c r="R2007" i="1" l="1"/>
  <c r="S2008" i="1" s="1"/>
  <c r="T2008" i="1" s="1"/>
  <c r="U2007" i="1"/>
  <c r="V2008" i="1" s="1"/>
  <c r="O2007" i="1"/>
  <c r="AA2007" i="1"/>
  <c r="G2008" i="1"/>
  <c r="J2008" i="1"/>
  <c r="K2008" i="1"/>
  <c r="AF2008" i="1"/>
  <c r="Y2008" i="1" l="1"/>
  <c r="X2007" i="1"/>
  <c r="Z2007" i="1" s="1"/>
  <c r="M2008" i="1"/>
  <c r="H2008" i="1"/>
  <c r="I2008" i="1"/>
  <c r="AG2008" i="1"/>
  <c r="AE2008" i="1" s="1"/>
  <c r="AH2008" i="1" s="1"/>
  <c r="AB2008" i="1" s="1"/>
  <c r="AC2008" i="1" s="1"/>
  <c r="AD2008" i="1" l="1"/>
  <c r="Q2008" i="1"/>
  <c r="L2008" i="1"/>
  <c r="P2008" i="1" l="1"/>
  <c r="W2009" i="1" s="1"/>
  <c r="N2008" i="1"/>
  <c r="R2008" i="1" l="1"/>
  <c r="S2009" i="1" s="1"/>
  <c r="T2009" i="1" s="1"/>
  <c r="U2008" i="1"/>
  <c r="V2009" i="1" s="1"/>
  <c r="Y2009" i="1" s="1"/>
  <c r="O2008" i="1"/>
  <c r="G2009" i="1" s="1"/>
  <c r="AA2008" i="1"/>
  <c r="J2009" i="1"/>
  <c r="K2009" i="1"/>
  <c r="AF2009" i="1"/>
  <c r="X2008" i="1" l="1"/>
  <c r="Z2008" i="1" s="1"/>
  <c r="AG2009" i="1"/>
  <c r="AE2009" i="1" s="1"/>
  <c r="AH2009" i="1" s="1"/>
  <c r="M2009" i="1"/>
  <c r="I2009" i="1"/>
  <c r="H2009" i="1"/>
  <c r="Q2009" i="1" l="1"/>
  <c r="L2009" i="1"/>
  <c r="AD2009" i="1"/>
  <c r="AB2009" i="1"/>
  <c r="AC2009" i="1" s="1"/>
  <c r="P2009" i="1" l="1"/>
  <c r="W2010" i="1" s="1"/>
  <c r="N2009" i="1"/>
  <c r="R2009" i="1" l="1"/>
  <c r="S2010" i="1" s="1"/>
  <c r="T2010" i="1" s="1"/>
  <c r="U2009" i="1"/>
  <c r="V2010" i="1" s="1"/>
  <c r="Y2010" i="1" s="1"/>
  <c r="O2009" i="1"/>
  <c r="G2010" i="1" s="1"/>
  <c r="AA2009" i="1"/>
  <c r="X2009" i="1"/>
  <c r="Z2009" i="1" s="1"/>
  <c r="J2010" i="1"/>
  <c r="K2010" i="1"/>
  <c r="AF2010" i="1"/>
  <c r="AG2010" i="1" l="1"/>
  <c r="AE2010" i="1" s="1"/>
  <c r="AH2010" i="1" s="1"/>
  <c r="M2010" i="1"/>
  <c r="I2010" i="1"/>
  <c r="H2010" i="1"/>
  <c r="AD2010" i="1" l="1"/>
  <c r="L2010" i="1"/>
  <c r="Q2010" i="1"/>
  <c r="AB2010" i="1"/>
  <c r="AC2010" i="1" s="1"/>
  <c r="P2010" i="1" l="1"/>
  <c r="W2011" i="1" s="1"/>
  <c r="N2010" i="1"/>
  <c r="R2010" i="1" l="1"/>
  <c r="S2011" i="1" s="1"/>
  <c r="T2011" i="1" s="1"/>
  <c r="U2010" i="1"/>
  <c r="V2011" i="1" s="1"/>
  <c r="Y2011" i="1" s="1"/>
  <c r="O2010" i="1"/>
  <c r="G2011" i="1" s="1"/>
  <c r="AA2010" i="1"/>
  <c r="X2010" i="1"/>
  <c r="Z2010" i="1" s="1"/>
  <c r="K2011" i="1"/>
  <c r="J2011" i="1"/>
  <c r="AF2011" i="1"/>
  <c r="AG2011" i="1" l="1"/>
  <c r="AE2011" i="1" s="1"/>
  <c r="AH2011" i="1" s="1"/>
  <c r="M2011" i="1"/>
  <c r="I2011" i="1"/>
  <c r="H2011" i="1"/>
  <c r="AD2011" i="1" l="1"/>
  <c r="Q2011" i="1"/>
  <c r="L2011" i="1"/>
  <c r="AB2011" i="1"/>
  <c r="AC2011" i="1" s="1"/>
  <c r="P2011" i="1" l="1"/>
  <c r="W2012" i="1" s="1"/>
  <c r="N2011" i="1"/>
  <c r="R2011" i="1" l="1"/>
  <c r="S2012" i="1" s="1"/>
  <c r="T2012" i="1" s="1"/>
  <c r="U2011" i="1"/>
  <c r="V2012" i="1" s="1"/>
  <c r="Y2012" i="1" s="1"/>
  <c r="O2011" i="1"/>
  <c r="G2012" i="1" s="1"/>
  <c r="AA2011" i="1"/>
  <c r="X2011" i="1"/>
  <c r="Z2011" i="1" s="1"/>
  <c r="K2012" i="1"/>
  <c r="J2012" i="1"/>
  <c r="AF2012" i="1"/>
  <c r="AG2012" i="1" l="1"/>
  <c r="AE2012" i="1" s="1"/>
  <c r="AH2012" i="1" s="1"/>
  <c r="M2012" i="1"/>
  <c r="I2012" i="1"/>
  <c r="H2012" i="1"/>
  <c r="L2012" i="1" l="1"/>
  <c r="AD2012" i="1"/>
  <c r="Q2012" i="1"/>
  <c r="AB2012" i="1"/>
  <c r="AC2012" i="1" s="1"/>
  <c r="P2012" i="1" l="1"/>
  <c r="W2013" i="1" s="1"/>
  <c r="N2012" i="1"/>
  <c r="R2012" i="1" l="1"/>
  <c r="S2013" i="1" s="1"/>
  <c r="T2013" i="1" s="1"/>
  <c r="U2012" i="1"/>
  <c r="V2013" i="1" s="1"/>
  <c r="Y2013" i="1" s="1"/>
  <c r="AA2012" i="1"/>
  <c r="O2012" i="1"/>
  <c r="G2013" i="1" s="1"/>
  <c r="X2012" i="1"/>
  <c r="Z2012" i="1" s="1"/>
  <c r="K2013" i="1"/>
  <c r="J2013" i="1"/>
  <c r="AF2013" i="1"/>
  <c r="AG2013" i="1" l="1"/>
  <c r="AE2013" i="1" s="1"/>
  <c r="AH2013" i="1" s="1"/>
  <c r="I2013" i="1"/>
  <c r="H2013" i="1"/>
  <c r="M2013" i="1"/>
  <c r="Q2013" i="1" l="1"/>
  <c r="L2013" i="1"/>
  <c r="AD2013" i="1"/>
  <c r="AB2013" i="1"/>
  <c r="AC2013" i="1" s="1"/>
  <c r="P2013" i="1" l="1"/>
  <c r="W2014" i="1" s="1"/>
  <c r="N2013" i="1"/>
  <c r="R2013" i="1" l="1"/>
  <c r="S2014" i="1" s="1"/>
  <c r="T2014" i="1" s="1"/>
  <c r="U2013" i="1"/>
  <c r="V2014" i="1" s="1"/>
  <c r="Y2014" i="1" s="1"/>
  <c r="O2013" i="1"/>
  <c r="G2014" i="1" s="1"/>
  <c r="AA2013" i="1"/>
  <c r="X2013" i="1"/>
  <c r="Z2013" i="1" s="1"/>
  <c r="K2014" i="1"/>
  <c r="J2014" i="1"/>
  <c r="AF2014" i="1"/>
  <c r="AG2014" i="1" l="1"/>
  <c r="AE2014" i="1" s="1"/>
  <c r="AH2014" i="1" s="1"/>
  <c r="M2014" i="1"/>
  <c r="I2014" i="1"/>
  <c r="H2014" i="1"/>
  <c r="AD2014" i="1" l="1"/>
  <c r="L2014" i="1"/>
  <c r="Q2014" i="1"/>
  <c r="AB2014" i="1"/>
  <c r="AC2014" i="1" s="1"/>
  <c r="P2014" i="1" l="1"/>
  <c r="W2015" i="1" s="1"/>
  <c r="N2014" i="1"/>
  <c r="R2014" i="1" l="1"/>
  <c r="S2015" i="1" s="1"/>
  <c r="T2015" i="1" s="1"/>
  <c r="U2014" i="1"/>
  <c r="V2015" i="1" s="1"/>
  <c r="Y2015" i="1" s="1"/>
  <c r="O2014" i="1"/>
  <c r="G2015" i="1" s="1"/>
  <c r="AA2014" i="1"/>
  <c r="X2014" i="1"/>
  <c r="Z2014" i="1" s="1"/>
  <c r="K2015" i="1"/>
  <c r="J2015" i="1"/>
  <c r="AF2015" i="1"/>
  <c r="M2015" i="1" l="1"/>
  <c r="AG2015" i="1"/>
  <c r="AE2015" i="1" s="1"/>
  <c r="AH2015" i="1" s="1"/>
  <c r="AB2015" i="1" s="1"/>
  <c r="AC2015" i="1" s="1"/>
  <c r="H2015" i="1"/>
  <c r="I2015" i="1"/>
  <c r="Q2015" i="1" l="1"/>
  <c r="L2015" i="1"/>
  <c r="AD2015" i="1"/>
  <c r="P2015" i="1" l="1"/>
  <c r="W2016" i="1" s="1"/>
  <c r="N2015" i="1"/>
  <c r="R2015" i="1" l="1"/>
  <c r="S2016" i="1" s="1"/>
  <c r="T2016" i="1" s="1"/>
  <c r="U2015" i="1"/>
  <c r="V2016" i="1" s="1"/>
  <c r="Y2016" i="1" s="1"/>
  <c r="AA2015" i="1"/>
  <c r="O2015" i="1"/>
  <c r="G2016" i="1" s="1"/>
  <c r="X2015" i="1"/>
  <c r="Z2015" i="1" s="1"/>
  <c r="K2016" i="1"/>
  <c r="J2016" i="1"/>
  <c r="AF2016" i="1"/>
  <c r="M2016" i="1" l="1"/>
  <c r="H2016" i="1"/>
  <c r="I2016" i="1"/>
  <c r="AG2016" i="1"/>
  <c r="AE2016" i="1" s="1"/>
  <c r="AH2016" i="1" s="1"/>
  <c r="AB2016" i="1" s="1"/>
  <c r="AC2016" i="1" s="1"/>
  <c r="L2016" i="1" l="1"/>
  <c r="AD2016" i="1"/>
  <c r="Q2016" i="1"/>
  <c r="P2016" i="1" l="1"/>
  <c r="W2017" i="1" s="1"/>
  <c r="N2016" i="1"/>
  <c r="R2016" i="1" l="1"/>
  <c r="S2017" i="1" s="1"/>
  <c r="T2017" i="1" s="1"/>
  <c r="U2016" i="1"/>
  <c r="V2017" i="1" s="1"/>
  <c r="Y2017" i="1" s="1"/>
  <c r="AA2016" i="1"/>
  <c r="O2016" i="1"/>
  <c r="G2017" i="1" s="1"/>
  <c r="X2016" i="1"/>
  <c r="Z2016" i="1" s="1"/>
  <c r="K2017" i="1"/>
  <c r="J2017" i="1"/>
  <c r="AF2017" i="1"/>
  <c r="M2017" i="1" l="1"/>
  <c r="I2017" i="1"/>
  <c r="H2017" i="1"/>
  <c r="AG2017" i="1"/>
  <c r="AE2017" i="1" s="1"/>
  <c r="AH2017" i="1" s="1"/>
  <c r="AB2017" i="1" s="1"/>
  <c r="AC2017" i="1" s="1"/>
  <c r="L2017" i="1" l="1"/>
  <c r="Q2017" i="1"/>
  <c r="AD2017" i="1"/>
  <c r="P2017" i="1" l="1"/>
  <c r="W2018" i="1" s="1"/>
  <c r="N2017" i="1"/>
  <c r="R2017" i="1" l="1"/>
  <c r="S2018" i="1" s="1"/>
  <c r="U2017" i="1"/>
  <c r="V2018" i="1" s="1"/>
  <c r="O2017" i="1"/>
  <c r="G2018" i="1" s="1"/>
  <c r="AA2017" i="1"/>
  <c r="X2017" i="1"/>
  <c r="Z2017" i="1" s="1"/>
  <c r="J2018" i="1"/>
  <c r="K2018" i="1"/>
  <c r="AF2018" i="1"/>
  <c r="Y2018" i="1" l="1"/>
  <c r="T2018" i="1"/>
  <c r="AG2018" i="1"/>
  <c r="AE2018" i="1" s="1"/>
  <c r="AH2018" i="1" s="1"/>
  <c r="M2018" i="1"/>
  <c r="H2018" i="1"/>
  <c r="I2018" i="1"/>
  <c r="L2018" i="1" l="1"/>
  <c r="AD2018" i="1"/>
  <c r="Q2018" i="1"/>
  <c r="AB2018" i="1"/>
  <c r="AC2018" i="1" s="1"/>
  <c r="P2018" i="1" l="1"/>
  <c r="W2019" i="1" s="1"/>
  <c r="N2018" i="1"/>
  <c r="R2018" i="1" l="1"/>
  <c r="S2019" i="1" s="1"/>
  <c r="T2019" i="1" s="1"/>
  <c r="U2018" i="1"/>
  <c r="V2019" i="1" s="1"/>
  <c r="Y2019" i="1" s="1"/>
  <c r="AA2018" i="1"/>
  <c r="O2018" i="1"/>
  <c r="G2019" i="1" s="1"/>
  <c r="X2018" i="1"/>
  <c r="Z2018" i="1" s="1"/>
  <c r="J2019" i="1"/>
  <c r="K2019" i="1"/>
  <c r="AF2019" i="1"/>
  <c r="AG2019" i="1" l="1"/>
  <c r="AE2019" i="1" s="1"/>
  <c r="AH2019" i="1" s="1"/>
  <c r="M2019" i="1"/>
  <c r="H2019" i="1"/>
  <c r="I2019" i="1"/>
  <c r="L2019" i="1" l="1"/>
  <c r="Q2019" i="1"/>
  <c r="AD2019" i="1"/>
  <c r="AB2019" i="1"/>
  <c r="AC2019" i="1" s="1"/>
  <c r="P2019" i="1" l="1"/>
  <c r="W2020" i="1" s="1"/>
  <c r="N2019" i="1"/>
  <c r="R2019" i="1" l="1"/>
  <c r="S2020" i="1" s="1"/>
  <c r="U2019" i="1"/>
  <c r="V2020" i="1" s="1"/>
  <c r="AA2019" i="1"/>
  <c r="O2019" i="1"/>
  <c r="X2019" i="1"/>
  <c r="Z2019" i="1" s="1"/>
  <c r="G2020" i="1"/>
  <c r="K2020" i="1"/>
  <c r="J2020" i="1"/>
  <c r="AF2020" i="1"/>
  <c r="Y2020" i="1" l="1"/>
  <c r="T2020" i="1"/>
  <c r="M2020" i="1"/>
  <c r="H2020" i="1"/>
  <c r="I2020" i="1"/>
  <c r="AG2020" i="1"/>
  <c r="AE2020" i="1" s="1"/>
  <c r="AH2020" i="1" s="1"/>
  <c r="AB2020" i="1" s="1"/>
  <c r="AC2020" i="1" s="1"/>
  <c r="AD2020" i="1" l="1"/>
  <c r="L2020" i="1"/>
  <c r="Q2020" i="1"/>
  <c r="P2020" i="1" l="1"/>
  <c r="W2021" i="1" s="1"/>
  <c r="N2020" i="1"/>
  <c r="R2020" i="1" l="1"/>
  <c r="S2021" i="1" s="1"/>
  <c r="T2021" i="1" s="1"/>
  <c r="U2020" i="1"/>
  <c r="V2021" i="1" s="1"/>
  <c r="O2020" i="1"/>
  <c r="AA2020" i="1"/>
  <c r="G2021" i="1"/>
  <c r="J2021" i="1"/>
  <c r="K2021" i="1"/>
  <c r="AF2021" i="1"/>
  <c r="X2020" i="1" l="1"/>
  <c r="Z2020" i="1" s="1"/>
  <c r="Y2021" i="1"/>
  <c r="M2021" i="1"/>
  <c r="I2021" i="1"/>
  <c r="H2021" i="1"/>
  <c r="AG2021" i="1"/>
  <c r="AE2021" i="1" s="1"/>
  <c r="AH2021" i="1" s="1"/>
  <c r="AB2021" i="1" s="1"/>
  <c r="AC2021" i="1" s="1"/>
  <c r="AD2021" i="1" l="1"/>
  <c r="L2021" i="1"/>
  <c r="Q2021" i="1"/>
  <c r="P2021" i="1" l="1"/>
  <c r="W2022" i="1" s="1"/>
  <c r="N2021" i="1"/>
  <c r="R2021" i="1" l="1"/>
  <c r="S2022" i="1" s="1"/>
  <c r="T2022" i="1" s="1"/>
  <c r="U2021" i="1"/>
  <c r="V2022" i="1" s="1"/>
  <c r="Y2022" i="1" s="1"/>
  <c r="AA2021" i="1"/>
  <c r="O2021" i="1"/>
  <c r="G2022" i="1" s="1"/>
  <c r="X2021" i="1"/>
  <c r="Z2021" i="1" s="1"/>
  <c r="J2022" i="1"/>
  <c r="K2022" i="1"/>
  <c r="AF2022" i="1"/>
  <c r="AG2022" i="1" l="1"/>
  <c r="AE2022" i="1" s="1"/>
  <c r="AH2022" i="1" s="1"/>
  <c r="M2022" i="1"/>
  <c r="I2022" i="1"/>
  <c r="H2022" i="1"/>
  <c r="Q2022" i="1" l="1"/>
  <c r="AD2022" i="1"/>
  <c r="L2022" i="1"/>
  <c r="AB2022" i="1"/>
  <c r="AC2022" i="1" s="1"/>
  <c r="P2022" i="1" l="1"/>
  <c r="W2023" i="1" s="1"/>
  <c r="N2022" i="1"/>
  <c r="R2022" i="1" l="1"/>
  <c r="S2023" i="1" s="1"/>
  <c r="T2023" i="1" s="1"/>
  <c r="U2022" i="1"/>
  <c r="V2023" i="1" s="1"/>
  <c r="Y2023" i="1" s="1"/>
  <c r="O2022" i="1"/>
  <c r="G2023" i="1" s="1"/>
  <c r="AA2022" i="1"/>
  <c r="X2022" i="1"/>
  <c r="Z2022" i="1" s="1"/>
  <c r="K2023" i="1"/>
  <c r="J2023" i="1"/>
  <c r="AF2023" i="1"/>
  <c r="AG2023" i="1" l="1"/>
  <c r="AE2023" i="1" s="1"/>
  <c r="AH2023" i="1" s="1"/>
  <c r="M2023" i="1"/>
  <c r="I2023" i="1"/>
  <c r="H2023" i="1"/>
  <c r="AD2023" i="1" l="1"/>
  <c r="Q2023" i="1"/>
  <c r="L2023" i="1"/>
  <c r="AB2023" i="1"/>
  <c r="AC2023" i="1" s="1"/>
  <c r="P2023" i="1" l="1"/>
  <c r="W2024" i="1" s="1"/>
  <c r="N2023" i="1"/>
  <c r="R2023" i="1" l="1"/>
  <c r="S2024" i="1" s="1"/>
  <c r="T2024" i="1" s="1"/>
  <c r="U2023" i="1"/>
  <c r="V2024" i="1" s="1"/>
  <c r="Y2024" i="1" s="1"/>
  <c r="AA2023" i="1"/>
  <c r="O2023" i="1"/>
  <c r="G2024" i="1" s="1"/>
  <c r="K2024" i="1"/>
  <c r="J2024" i="1"/>
  <c r="AF2024" i="1"/>
  <c r="X2023" i="1" l="1"/>
  <c r="Z2023" i="1" s="1"/>
  <c r="AG2024" i="1"/>
  <c r="AE2024" i="1" s="1"/>
  <c r="AH2024" i="1" s="1"/>
  <c r="M2024" i="1"/>
  <c r="H2024" i="1"/>
  <c r="I2024" i="1"/>
  <c r="L2024" i="1" l="1"/>
  <c r="Q2024" i="1"/>
  <c r="AD2024" i="1"/>
  <c r="AB2024" i="1"/>
  <c r="AC2024" i="1" s="1"/>
  <c r="P2024" i="1" l="1"/>
  <c r="W2025" i="1" s="1"/>
  <c r="N2024" i="1"/>
  <c r="R2024" i="1" l="1"/>
  <c r="S2025" i="1" s="1"/>
  <c r="T2025" i="1" s="1"/>
  <c r="U2024" i="1"/>
  <c r="V2025" i="1" s="1"/>
  <c r="O2024" i="1"/>
  <c r="G2025" i="1" s="1"/>
  <c r="AA2024" i="1"/>
  <c r="X2024" i="1"/>
  <c r="Z2024" i="1" s="1"/>
  <c r="K2025" i="1"/>
  <c r="J2025" i="1"/>
  <c r="AF2025" i="1"/>
  <c r="Y2025" i="1" l="1"/>
  <c r="I2025" i="1"/>
  <c r="H2025" i="1"/>
  <c r="M2025" i="1"/>
  <c r="AG2025" i="1"/>
  <c r="AE2025" i="1" s="1"/>
  <c r="AH2025" i="1" s="1"/>
  <c r="AB2025" i="1" s="1"/>
  <c r="AC2025" i="1" s="1"/>
  <c r="L2025" i="1" l="1"/>
  <c r="AD2025" i="1"/>
  <c r="Q2025" i="1"/>
  <c r="P2025" i="1" l="1"/>
  <c r="W2026" i="1" s="1"/>
  <c r="N2025" i="1"/>
  <c r="R2025" i="1" l="1"/>
  <c r="S2026" i="1" s="1"/>
  <c r="T2026" i="1" s="1"/>
  <c r="U2025" i="1"/>
  <c r="V2026" i="1" s="1"/>
  <c r="Y2026" i="1" s="1"/>
  <c r="AA2025" i="1"/>
  <c r="O2025" i="1"/>
  <c r="G2026" i="1" s="1"/>
  <c r="J2026" i="1"/>
  <c r="K2026" i="1"/>
  <c r="AF2026" i="1"/>
  <c r="X2025" i="1" l="1"/>
  <c r="Z2025" i="1" s="1"/>
  <c r="M2026" i="1"/>
  <c r="H2026" i="1"/>
  <c r="I2026" i="1"/>
  <c r="AG2026" i="1"/>
  <c r="AE2026" i="1" s="1"/>
  <c r="AH2026" i="1" s="1"/>
  <c r="AB2026" i="1" s="1"/>
  <c r="AC2026" i="1" s="1"/>
  <c r="Q2026" i="1" l="1"/>
  <c r="AD2026" i="1"/>
  <c r="L2026" i="1"/>
  <c r="P2026" i="1" l="1"/>
  <c r="W2027" i="1" s="1"/>
  <c r="N2026" i="1"/>
  <c r="R2026" i="1" l="1"/>
  <c r="S2027" i="1" s="1"/>
  <c r="T2027" i="1" s="1"/>
  <c r="U2026" i="1"/>
  <c r="V2027" i="1" s="1"/>
  <c r="Y2027" i="1" s="1"/>
  <c r="O2026" i="1"/>
  <c r="AA2026" i="1"/>
  <c r="X2026" i="1"/>
  <c r="Z2026" i="1" s="1"/>
  <c r="G2027" i="1"/>
  <c r="J2027" i="1"/>
  <c r="K2027" i="1"/>
  <c r="AF2027" i="1"/>
  <c r="H2027" i="1" l="1"/>
  <c r="I2027" i="1"/>
  <c r="M2027" i="1"/>
  <c r="AG2027" i="1"/>
  <c r="AE2027" i="1" s="1"/>
  <c r="AH2027" i="1" s="1"/>
  <c r="AB2027" i="1" s="1"/>
  <c r="AC2027" i="1" s="1"/>
  <c r="AD2027" i="1" l="1"/>
  <c r="L2027" i="1"/>
  <c r="Q2027" i="1"/>
  <c r="P2027" i="1" l="1"/>
  <c r="W2028" i="1" s="1"/>
  <c r="N2027" i="1"/>
  <c r="R2027" i="1" l="1"/>
  <c r="S2028" i="1" s="1"/>
  <c r="T2028" i="1" s="1"/>
  <c r="U2027" i="1"/>
  <c r="V2028" i="1" s="1"/>
  <c r="Y2028" i="1" s="1"/>
  <c r="O2027" i="1"/>
  <c r="G2028" i="1" s="1"/>
  <c r="AA2027" i="1"/>
  <c r="X2027" i="1"/>
  <c r="Z2027" i="1" s="1"/>
  <c r="J2028" i="1"/>
  <c r="K2028" i="1"/>
  <c r="AF2028" i="1"/>
  <c r="AG2028" i="1" l="1"/>
  <c r="AE2028" i="1" s="1"/>
  <c r="AH2028" i="1" s="1"/>
  <c r="M2028" i="1"/>
  <c r="I2028" i="1"/>
  <c r="H2028" i="1"/>
  <c r="AD2028" i="1" l="1"/>
  <c r="Q2028" i="1"/>
  <c r="L2028" i="1"/>
  <c r="AB2028" i="1"/>
  <c r="AC2028" i="1" s="1"/>
  <c r="P2028" i="1" l="1"/>
  <c r="W2029" i="1" s="1"/>
  <c r="N2028" i="1"/>
  <c r="R2028" i="1" l="1"/>
  <c r="S2029" i="1" s="1"/>
  <c r="T2029" i="1" s="1"/>
  <c r="U2028" i="1"/>
  <c r="V2029" i="1" s="1"/>
  <c r="Y2029" i="1" s="1"/>
  <c r="O2028" i="1"/>
  <c r="AA2028" i="1"/>
  <c r="X2028" i="1"/>
  <c r="Z2028" i="1" s="1"/>
  <c r="G2029" i="1"/>
  <c r="J2029" i="1"/>
  <c r="K2029" i="1"/>
  <c r="AF2029" i="1"/>
  <c r="M2029" i="1" l="1"/>
  <c r="H2029" i="1"/>
  <c r="I2029" i="1"/>
  <c r="AG2029" i="1"/>
  <c r="AE2029" i="1" s="1"/>
  <c r="AH2029" i="1" s="1"/>
  <c r="AB2029" i="1" s="1"/>
  <c r="AC2029" i="1" s="1"/>
  <c r="Q2029" i="1" l="1"/>
  <c r="L2029" i="1"/>
  <c r="AD2029" i="1"/>
  <c r="P2029" i="1" l="1"/>
  <c r="W2030" i="1" s="1"/>
  <c r="N2029" i="1"/>
  <c r="R2029" i="1" l="1"/>
  <c r="S2030" i="1" s="1"/>
  <c r="U2029" i="1"/>
  <c r="V2030" i="1" s="1"/>
  <c r="AA2029" i="1"/>
  <c r="O2029" i="1"/>
  <c r="X2029" i="1"/>
  <c r="Z2029" i="1" s="1"/>
  <c r="G2030" i="1"/>
  <c r="K2030" i="1"/>
  <c r="J2030" i="1"/>
  <c r="AF2030" i="1"/>
  <c r="Y2030" i="1" l="1"/>
  <c r="T2030" i="1"/>
  <c r="M2030" i="1"/>
  <c r="I2030" i="1"/>
  <c r="H2030" i="1"/>
  <c r="AG2030" i="1"/>
  <c r="AE2030" i="1" s="1"/>
  <c r="AH2030" i="1" s="1"/>
  <c r="AB2030" i="1" s="1"/>
  <c r="AC2030" i="1" s="1"/>
  <c r="Q2030" i="1" l="1"/>
  <c r="L2030" i="1"/>
  <c r="AD2030" i="1"/>
  <c r="P2030" i="1" l="1"/>
  <c r="W2031" i="1" s="1"/>
  <c r="N2030" i="1"/>
  <c r="R2030" i="1" l="1"/>
  <c r="S2031" i="1" s="1"/>
  <c r="T2031" i="1" s="1"/>
  <c r="U2030" i="1"/>
  <c r="V2031" i="1" s="1"/>
  <c r="O2030" i="1"/>
  <c r="AA2030" i="1"/>
  <c r="G2031" i="1"/>
  <c r="J2031" i="1"/>
  <c r="K2031" i="1"/>
  <c r="AF2031" i="1"/>
  <c r="X2030" i="1" l="1"/>
  <c r="Z2030" i="1" s="1"/>
  <c r="Y2031" i="1"/>
  <c r="H2031" i="1"/>
  <c r="I2031" i="1"/>
  <c r="M2031" i="1"/>
  <c r="AG2031" i="1"/>
  <c r="AE2031" i="1" s="1"/>
  <c r="AH2031" i="1" s="1"/>
  <c r="AB2031" i="1" s="1"/>
  <c r="AC2031" i="1" s="1"/>
  <c r="AD2031" i="1" l="1"/>
  <c r="Q2031" i="1"/>
  <c r="L2031" i="1"/>
  <c r="P2031" i="1" l="1"/>
  <c r="W2032" i="1" s="1"/>
  <c r="N2031" i="1"/>
  <c r="R2031" i="1" l="1"/>
  <c r="S2032" i="1" s="1"/>
  <c r="T2032" i="1" s="1"/>
  <c r="U2031" i="1"/>
  <c r="V2032" i="1" s="1"/>
  <c r="AA2031" i="1"/>
  <c r="O2031" i="1"/>
  <c r="X2031" i="1"/>
  <c r="Z2031" i="1" s="1"/>
  <c r="G2032" i="1"/>
  <c r="J2032" i="1"/>
  <c r="K2032" i="1"/>
  <c r="AF2032" i="1"/>
  <c r="Y2032" i="1" l="1"/>
  <c r="M2032" i="1"/>
  <c r="I2032" i="1"/>
  <c r="H2032" i="1"/>
  <c r="AG2032" i="1"/>
  <c r="AE2032" i="1" s="1"/>
  <c r="AH2032" i="1" s="1"/>
  <c r="AB2032" i="1" s="1"/>
  <c r="AC2032" i="1" s="1"/>
  <c r="L2032" i="1" l="1"/>
  <c r="Q2032" i="1"/>
  <c r="AD2032" i="1"/>
  <c r="P2032" i="1" l="1"/>
  <c r="W2033" i="1" s="1"/>
  <c r="N2032" i="1"/>
  <c r="R2032" i="1" l="1"/>
  <c r="S2033" i="1" s="1"/>
  <c r="T2033" i="1" s="1"/>
  <c r="U2032" i="1"/>
  <c r="V2033" i="1" s="1"/>
  <c r="Y2033" i="1" s="1"/>
  <c r="O2032" i="1"/>
  <c r="G2033" i="1" s="1"/>
  <c r="AA2032" i="1"/>
  <c r="X2032" i="1"/>
  <c r="Z2032" i="1" s="1"/>
  <c r="K2033" i="1"/>
  <c r="J2033" i="1"/>
  <c r="AF2033" i="1"/>
  <c r="AG2033" i="1" l="1"/>
  <c r="AE2033" i="1" s="1"/>
  <c r="AH2033" i="1" s="1"/>
  <c r="M2033" i="1"/>
  <c r="H2033" i="1"/>
  <c r="I2033" i="1"/>
  <c r="Q2033" i="1" l="1"/>
  <c r="AD2033" i="1"/>
  <c r="L2033" i="1"/>
  <c r="AB2033" i="1"/>
  <c r="AC2033" i="1" s="1"/>
  <c r="P2033" i="1" l="1"/>
  <c r="W2034" i="1" s="1"/>
  <c r="N2033" i="1"/>
  <c r="R2033" i="1" l="1"/>
  <c r="S2034" i="1" s="1"/>
  <c r="T2034" i="1" s="1"/>
  <c r="U2033" i="1"/>
  <c r="V2034" i="1" s="1"/>
  <c r="O2033" i="1"/>
  <c r="AA2033" i="1"/>
  <c r="G2034" i="1"/>
  <c r="K2034" i="1"/>
  <c r="J2034" i="1"/>
  <c r="AF2034" i="1"/>
  <c r="X2033" i="1" l="1"/>
  <c r="Z2033" i="1" s="1"/>
  <c r="Y2034" i="1"/>
  <c r="M2034" i="1"/>
  <c r="H2034" i="1"/>
  <c r="I2034" i="1"/>
  <c r="AG2034" i="1"/>
  <c r="AE2034" i="1" s="1"/>
  <c r="AH2034" i="1" s="1"/>
  <c r="AB2034" i="1" s="1"/>
  <c r="AC2034" i="1" s="1"/>
  <c r="Q2034" i="1" l="1"/>
  <c r="L2034" i="1"/>
  <c r="AD2034" i="1"/>
  <c r="P2034" i="1" l="1"/>
  <c r="W2035" i="1" s="1"/>
  <c r="N2034" i="1"/>
  <c r="R2034" i="1" l="1"/>
  <c r="S2035" i="1" s="1"/>
  <c r="T2035" i="1" s="1"/>
  <c r="U2034" i="1"/>
  <c r="V2035" i="1" s="1"/>
  <c r="Y2035" i="1" s="1"/>
  <c r="O2034" i="1"/>
  <c r="AA2034" i="1"/>
  <c r="G2035" i="1"/>
  <c r="J2035" i="1"/>
  <c r="K2035" i="1"/>
  <c r="AF2035" i="1"/>
  <c r="X2034" i="1" l="1"/>
  <c r="Z2034" i="1" s="1"/>
  <c r="M2035" i="1"/>
  <c r="I2035" i="1"/>
  <c r="H2035" i="1"/>
  <c r="AG2035" i="1"/>
  <c r="AE2035" i="1" s="1"/>
  <c r="AH2035" i="1" s="1"/>
  <c r="AB2035" i="1" s="1"/>
  <c r="AC2035" i="1" s="1"/>
  <c r="Q2035" i="1" l="1"/>
  <c r="AD2035" i="1"/>
  <c r="L2035" i="1"/>
  <c r="P2035" i="1" l="1"/>
  <c r="W2036" i="1" s="1"/>
  <c r="N2035" i="1"/>
  <c r="R2035" i="1" l="1"/>
  <c r="S2036" i="1" s="1"/>
  <c r="U2035" i="1"/>
  <c r="V2036" i="1" s="1"/>
  <c r="AA2035" i="1"/>
  <c r="O2035" i="1"/>
  <c r="G2036" i="1"/>
  <c r="K2036" i="1"/>
  <c r="J2036" i="1"/>
  <c r="AF2036" i="1"/>
  <c r="X2035" i="1" l="1"/>
  <c r="Z2035" i="1" s="1"/>
  <c r="T2036" i="1"/>
  <c r="Y2036" i="1"/>
  <c r="H2036" i="1"/>
  <c r="I2036" i="1"/>
  <c r="M2036" i="1"/>
  <c r="AG2036" i="1"/>
  <c r="AE2036" i="1" s="1"/>
  <c r="AH2036" i="1" s="1"/>
  <c r="AB2036" i="1" s="1"/>
  <c r="AC2036" i="1" s="1"/>
  <c r="L2036" i="1" l="1"/>
  <c r="Q2036" i="1"/>
  <c r="AD2036" i="1"/>
  <c r="P2036" i="1" l="1"/>
  <c r="W2037" i="1" s="1"/>
  <c r="N2036" i="1"/>
  <c r="R2036" i="1" l="1"/>
  <c r="S2037" i="1" s="1"/>
  <c r="T2037" i="1" s="1"/>
  <c r="U2036" i="1"/>
  <c r="V2037" i="1" s="1"/>
  <c r="O2036" i="1"/>
  <c r="AA2036" i="1"/>
  <c r="X2036" i="1"/>
  <c r="Z2036" i="1" s="1"/>
  <c r="G2037" i="1"/>
  <c r="J2037" i="1"/>
  <c r="K2037" i="1"/>
  <c r="AF2037" i="1"/>
  <c r="Y2037" i="1" l="1"/>
  <c r="M2037" i="1"/>
  <c r="I2037" i="1"/>
  <c r="H2037" i="1"/>
  <c r="AG2037" i="1"/>
  <c r="AE2037" i="1" s="1"/>
  <c r="AH2037" i="1" s="1"/>
  <c r="AB2037" i="1" s="1"/>
  <c r="AC2037" i="1" s="1"/>
  <c r="AD2037" i="1" l="1"/>
  <c r="Q2037" i="1"/>
  <c r="L2037" i="1"/>
  <c r="P2037" i="1" l="1"/>
  <c r="W2038" i="1" s="1"/>
  <c r="N2037" i="1"/>
  <c r="R2037" i="1" l="1"/>
  <c r="S2038" i="1" s="1"/>
  <c r="T2038" i="1" s="1"/>
  <c r="U2037" i="1"/>
  <c r="V2038" i="1" s="1"/>
  <c r="Y2038" i="1" s="1"/>
  <c r="O2037" i="1"/>
  <c r="G2038" i="1" s="1"/>
  <c r="AA2037" i="1"/>
  <c r="X2037" i="1"/>
  <c r="Z2037" i="1" s="1"/>
  <c r="J2038" i="1"/>
  <c r="K2038" i="1"/>
  <c r="AF2038" i="1"/>
  <c r="AG2038" i="1" l="1"/>
  <c r="AE2038" i="1" s="1"/>
  <c r="AH2038" i="1" s="1"/>
  <c r="M2038" i="1"/>
  <c r="H2038" i="1"/>
  <c r="I2038" i="1"/>
  <c r="AD2038" i="1" l="1"/>
  <c r="L2038" i="1"/>
  <c r="Q2038" i="1"/>
  <c r="AB2038" i="1"/>
  <c r="AC2038" i="1" s="1"/>
  <c r="P2038" i="1" l="1"/>
  <c r="W2039" i="1" s="1"/>
  <c r="N2038" i="1"/>
  <c r="R2038" i="1" l="1"/>
  <c r="S2039" i="1" s="1"/>
  <c r="T2039" i="1" s="1"/>
  <c r="U2038" i="1"/>
  <c r="V2039" i="1" s="1"/>
  <c r="Y2039" i="1" s="1"/>
  <c r="O2038" i="1"/>
  <c r="G2039" i="1" s="1"/>
  <c r="AA2038" i="1"/>
  <c r="X2038" i="1"/>
  <c r="Z2038" i="1" s="1"/>
  <c r="K2039" i="1"/>
  <c r="J2039" i="1"/>
  <c r="AF2039" i="1"/>
  <c r="AG2039" i="1" l="1"/>
  <c r="AE2039" i="1" s="1"/>
  <c r="AH2039" i="1" s="1"/>
  <c r="M2039" i="1"/>
  <c r="H2039" i="1"/>
  <c r="I2039" i="1"/>
  <c r="AD2039" i="1" l="1"/>
  <c r="Q2039" i="1"/>
  <c r="L2039" i="1"/>
  <c r="AB2039" i="1"/>
  <c r="AC2039" i="1" s="1"/>
  <c r="P2039" i="1" l="1"/>
  <c r="W2040" i="1" s="1"/>
  <c r="N2039" i="1"/>
  <c r="R2039" i="1" l="1"/>
  <c r="S2040" i="1" s="1"/>
  <c r="T2040" i="1" s="1"/>
  <c r="U2039" i="1"/>
  <c r="V2040" i="1" s="1"/>
  <c r="Y2040" i="1" s="1"/>
  <c r="O2039" i="1"/>
  <c r="G2040" i="1" s="1"/>
  <c r="AA2039" i="1"/>
  <c r="K2040" i="1"/>
  <c r="J2040" i="1"/>
  <c r="AF2040" i="1"/>
  <c r="X2039" i="1" l="1"/>
  <c r="Z2039" i="1" s="1"/>
  <c r="AG2040" i="1"/>
  <c r="AE2040" i="1" s="1"/>
  <c r="AH2040" i="1" s="1"/>
  <c r="M2040" i="1"/>
  <c r="I2040" i="1"/>
  <c r="H2040" i="1"/>
  <c r="AD2040" i="1" l="1"/>
  <c r="Q2040" i="1"/>
  <c r="L2040" i="1"/>
  <c r="AB2040" i="1"/>
  <c r="AC2040" i="1" s="1"/>
  <c r="P2040" i="1" l="1"/>
  <c r="W2041" i="1" s="1"/>
  <c r="N2040" i="1"/>
  <c r="R2040" i="1" l="1"/>
  <c r="S2041" i="1" s="1"/>
  <c r="T2041" i="1" s="1"/>
  <c r="U2040" i="1"/>
  <c r="V2041" i="1" s="1"/>
  <c r="Y2041" i="1" s="1"/>
  <c r="O2040" i="1"/>
  <c r="G2041" i="1" s="1"/>
  <c r="AA2040" i="1"/>
  <c r="X2040" i="1"/>
  <c r="Z2040" i="1" s="1"/>
  <c r="J2041" i="1"/>
  <c r="K2041" i="1"/>
  <c r="AF2041" i="1"/>
  <c r="AG2041" i="1" l="1"/>
  <c r="AE2041" i="1" s="1"/>
  <c r="AH2041" i="1" s="1"/>
  <c r="M2041" i="1"/>
  <c r="I2041" i="1"/>
  <c r="H2041" i="1"/>
  <c r="AD2041" i="1" l="1"/>
  <c r="L2041" i="1"/>
  <c r="Q2041" i="1"/>
  <c r="AB2041" i="1"/>
  <c r="AC2041" i="1" s="1"/>
  <c r="P2041" i="1" l="1"/>
  <c r="W2042" i="1" s="1"/>
  <c r="N2041" i="1"/>
  <c r="R2041" i="1" l="1"/>
  <c r="S2042" i="1" s="1"/>
  <c r="T2042" i="1" s="1"/>
  <c r="U2041" i="1"/>
  <c r="V2042" i="1" s="1"/>
  <c r="Y2042" i="1" s="1"/>
  <c r="AA2041" i="1"/>
  <c r="O2041" i="1"/>
  <c r="G2042" i="1" s="1"/>
  <c r="K2042" i="1"/>
  <c r="J2042" i="1"/>
  <c r="AF2042" i="1"/>
  <c r="X2041" i="1" l="1"/>
  <c r="Z2041" i="1" s="1"/>
  <c r="AG2042" i="1"/>
  <c r="AE2042" i="1" s="1"/>
  <c r="AH2042" i="1" s="1"/>
  <c r="M2042" i="1"/>
  <c r="H2042" i="1"/>
  <c r="I2042" i="1"/>
  <c r="Q2042" i="1" l="1"/>
  <c r="AD2042" i="1"/>
  <c r="L2042" i="1"/>
  <c r="AB2042" i="1"/>
  <c r="AC2042" i="1" s="1"/>
  <c r="P2042" i="1" l="1"/>
  <c r="W2043" i="1" s="1"/>
  <c r="N2042" i="1"/>
  <c r="R2042" i="1" l="1"/>
  <c r="S2043" i="1" s="1"/>
  <c r="U2042" i="1"/>
  <c r="V2043" i="1" s="1"/>
  <c r="AA2042" i="1"/>
  <c r="O2042" i="1"/>
  <c r="G2043" i="1" s="1"/>
  <c r="X2042" i="1"/>
  <c r="Z2042" i="1" s="1"/>
  <c r="J2043" i="1"/>
  <c r="K2043" i="1"/>
  <c r="AF2043" i="1"/>
  <c r="Y2043" i="1" l="1"/>
  <c r="T2043" i="1"/>
  <c r="H2043" i="1"/>
  <c r="I2043" i="1"/>
  <c r="M2043" i="1"/>
  <c r="AG2043" i="1"/>
  <c r="AE2043" i="1" s="1"/>
  <c r="AH2043" i="1" s="1"/>
  <c r="AB2043" i="1" s="1"/>
  <c r="AC2043" i="1" s="1"/>
  <c r="AD2043" i="1" l="1"/>
  <c r="Q2043" i="1"/>
  <c r="L2043" i="1"/>
  <c r="P2043" i="1" l="1"/>
  <c r="W2044" i="1" s="1"/>
  <c r="N2043" i="1"/>
  <c r="R2043" i="1" l="1"/>
  <c r="S2044" i="1" s="1"/>
  <c r="T2044" i="1" s="1"/>
  <c r="U2043" i="1"/>
  <c r="V2044" i="1" s="1"/>
  <c r="Y2044" i="1" s="1"/>
  <c r="O2043" i="1"/>
  <c r="G2044" i="1" s="1"/>
  <c r="AA2043" i="1"/>
  <c r="X2043" i="1"/>
  <c r="Z2043" i="1" s="1"/>
  <c r="K2044" i="1"/>
  <c r="J2044" i="1"/>
  <c r="AF2044" i="1"/>
  <c r="AG2044" i="1" l="1"/>
  <c r="AE2044" i="1" s="1"/>
  <c r="AH2044" i="1" s="1"/>
  <c r="M2044" i="1"/>
  <c r="I2044" i="1"/>
  <c r="H2044" i="1"/>
  <c r="L2044" i="1" l="1"/>
  <c r="AD2044" i="1"/>
  <c r="Q2044" i="1"/>
  <c r="AB2044" i="1"/>
  <c r="AC2044" i="1" s="1"/>
  <c r="P2044" i="1" l="1"/>
  <c r="W2045" i="1" s="1"/>
  <c r="N2044" i="1"/>
  <c r="R2044" i="1" l="1"/>
  <c r="S2045" i="1" s="1"/>
  <c r="T2045" i="1" s="1"/>
  <c r="U2044" i="1"/>
  <c r="V2045" i="1" s="1"/>
  <c r="Y2045" i="1" s="1"/>
  <c r="AA2044" i="1"/>
  <c r="O2044" i="1"/>
  <c r="G2045" i="1" s="1"/>
  <c r="X2044" i="1"/>
  <c r="Z2044" i="1" s="1"/>
  <c r="J2045" i="1"/>
  <c r="K2045" i="1"/>
  <c r="AF2045" i="1"/>
  <c r="AG2045" i="1" l="1"/>
  <c r="AE2045" i="1" s="1"/>
  <c r="AH2045" i="1" s="1"/>
  <c r="M2045" i="1"/>
  <c r="H2045" i="1"/>
  <c r="I2045" i="1"/>
  <c r="Q2045" i="1" l="1"/>
  <c r="L2045" i="1"/>
  <c r="AD2045" i="1"/>
  <c r="AB2045" i="1"/>
  <c r="AC2045" i="1" s="1"/>
  <c r="P2045" i="1" l="1"/>
  <c r="W2046" i="1" s="1"/>
  <c r="N2045" i="1"/>
  <c r="R2045" i="1" l="1"/>
  <c r="S2046" i="1" s="1"/>
  <c r="T2046" i="1" s="1"/>
  <c r="U2045" i="1"/>
  <c r="V2046" i="1" s="1"/>
  <c r="Y2046" i="1" s="1"/>
  <c r="AA2045" i="1"/>
  <c r="O2045" i="1"/>
  <c r="G2046" i="1" s="1"/>
  <c r="X2045" i="1"/>
  <c r="Z2045" i="1" s="1"/>
  <c r="K2046" i="1"/>
  <c r="J2046" i="1"/>
  <c r="AF2046" i="1"/>
  <c r="AG2046" i="1" l="1"/>
  <c r="AE2046" i="1" s="1"/>
  <c r="AH2046" i="1" s="1"/>
  <c r="M2046" i="1"/>
  <c r="H2046" i="1"/>
  <c r="I2046" i="1"/>
  <c r="Q2046" i="1" l="1"/>
  <c r="AD2046" i="1"/>
  <c r="L2046" i="1"/>
  <c r="AB2046" i="1"/>
  <c r="AC2046" i="1" s="1"/>
  <c r="P2046" i="1" l="1"/>
  <c r="W2047" i="1" s="1"/>
  <c r="N2046" i="1"/>
  <c r="R2046" i="1" l="1"/>
  <c r="S2047" i="1" s="1"/>
  <c r="U2046" i="1"/>
  <c r="V2047" i="1" s="1"/>
  <c r="AA2046" i="1"/>
  <c r="O2046" i="1"/>
  <c r="G2047" i="1" s="1"/>
  <c r="X2046" i="1"/>
  <c r="Z2046" i="1" s="1"/>
  <c r="K2047" i="1"/>
  <c r="J2047" i="1"/>
  <c r="AF2047" i="1"/>
  <c r="Y2047" i="1" l="1"/>
  <c r="T2047" i="1"/>
  <c r="H2047" i="1"/>
  <c r="I2047" i="1"/>
  <c r="M2047" i="1"/>
  <c r="AG2047" i="1"/>
  <c r="AE2047" i="1" s="1"/>
  <c r="AH2047" i="1" s="1"/>
  <c r="AB2047" i="1" s="1"/>
  <c r="AC2047" i="1" s="1"/>
  <c r="L2047" i="1" l="1"/>
  <c r="AD2047" i="1"/>
  <c r="Q2047" i="1"/>
  <c r="P2047" i="1" l="1"/>
  <c r="W2048" i="1" s="1"/>
  <c r="N2047" i="1"/>
  <c r="R2047" i="1" l="1"/>
  <c r="S2048" i="1" s="1"/>
  <c r="T2048" i="1" s="1"/>
  <c r="U2047" i="1"/>
  <c r="V2048" i="1" s="1"/>
  <c r="Y2048" i="1" s="1"/>
  <c r="O2047" i="1"/>
  <c r="G2048" i="1" s="1"/>
  <c r="AA2047" i="1"/>
  <c r="X2047" i="1"/>
  <c r="Z2047" i="1" s="1"/>
  <c r="J2048" i="1"/>
  <c r="K2048" i="1"/>
  <c r="AF2048" i="1"/>
  <c r="AG2048" i="1" l="1"/>
  <c r="AE2048" i="1" s="1"/>
  <c r="AH2048" i="1" s="1"/>
  <c r="M2048" i="1"/>
  <c r="I2048" i="1"/>
  <c r="H2048" i="1"/>
  <c r="AB2048" i="1" l="1"/>
  <c r="AC2048" i="1" s="1"/>
  <c r="Q2048" i="1"/>
  <c r="AD2048" i="1"/>
  <c r="L2048" i="1"/>
  <c r="P2048" i="1" l="1"/>
  <c r="W2049" i="1" s="1"/>
  <c r="N2048" i="1"/>
  <c r="R2048" i="1" l="1"/>
  <c r="S2049" i="1" s="1"/>
  <c r="T2049" i="1" s="1"/>
  <c r="U2048" i="1"/>
  <c r="V2049" i="1" s="1"/>
  <c r="Y2049" i="1" s="1"/>
  <c r="AA2048" i="1"/>
  <c r="O2048" i="1"/>
  <c r="X2048" i="1"/>
  <c r="Z2048" i="1" s="1"/>
  <c r="G2049" i="1"/>
  <c r="K2049" i="1"/>
  <c r="J2049" i="1"/>
  <c r="AF2049" i="1"/>
  <c r="M2049" i="1" l="1"/>
  <c r="H2049" i="1"/>
  <c r="I2049" i="1"/>
  <c r="AG2049" i="1"/>
  <c r="AE2049" i="1" s="1"/>
  <c r="AH2049" i="1" s="1"/>
  <c r="AB2049" i="1" s="1"/>
  <c r="AC2049" i="1" s="1"/>
  <c r="Q2049" i="1" l="1"/>
  <c r="L2049" i="1"/>
  <c r="AD2049" i="1"/>
  <c r="P2049" i="1" l="1"/>
  <c r="W2050" i="1" s="1"/>
  <c r="N2049" i="1"/>
  <c r="R2049" i="1" l="1"/>
  <c r="S2050" i="1" s="1"/>
  <c r="T2050" i="1" s="1"/>
  <c r="U2049" i="1"/>
  <c r="V2050" i="1" s="1"/>
  <c r="Y2050" i="1" s="1"/>
  <c r="O2049" i="1"/>
  <c r="G2050" i="1" s="1"/>
  <c r="AA2049" i="1"/>
  <c r="K2050" i="1"/>
  <c r="J2050" i="1"/>
  <c r="AF2050" i="1"/>
  <c r="X2049" i="1" l="1"/>
  <c r="Z2049" i="1" s="1"/>
  <c r="AG2050" i="1"/>
  <c r="AE2050" i="1" s="1"/>
  <c r="AH2050" i="1" s="1"/>
  <c r="M2050" i="1"/>
  <c r="I2050" i="1"/>
  <c r="H2050" i="1"/>
  <c r="L2050" i="1" l="1"/>
  <c r="Q2050" i="1"/>
  <c r="AD2050" i="1"/>
  <c r="AB2050" i="1"/>
  <c r="AC2050" i="1" s="1"/>
  <c r="P2050" i="1" l="1"/>
  <c r="W2051" i="1" s="1"/>
  <c r="N2050" i="1"/>
  <c r="R2050" i="1" l="1"/>
  <c r="S2051" i="1" s="1"/>
  <c r="T2051" i="1" s="1"/>
  <c r="U2050" i="1"/>
  <c r="V2051" i="1" s="1"/>
  <c r="Y2051" i="1" s="1"/>
  <c r="O2050" i="1"/>
  <c r="AA2050" i="1"/>
  <c r="X2050" i="1"/>
  <c r="Z2050" i="1" s="1"/>
  <c r="G2051" i="1"/>
  <c r="J2051" i="1"/>
  <c r="K2051" i="1"/>
  <c r="AF2051" i="1"/>
  <c r="M2051" i="1" l="1"/>
  <c r="H2051" i="1"/>
  <c r="I2051" i="1"/>
  <c r="AG2051" i="1"/>
  <c r="AE2051" i="1" s="1"/>
  <c r="AH2051" i="1" s="1"/>
  <c r="AB2051" i="1" s="1"/>
  <c r="AC2051" i="1" s="1"/>
  <c r="Q2051" i="1" l="1"/>
  <c r="AD2051" i="1"/>
  <c r="L2051" i="1"/>
  <c r="P2051" i="1" l="1"/>
  <c r="W2052" i="1" s="1"/>
  <c r="N2051" i="1"/>
  <c r="R2051" i="1" l="1"/>
  <c r="S2052" i="1" s="1"/>
  <c r="T2052" i="1" s="1"/>
  <c r="U2051" i="1"/>
  <c r="V2052" i="1" s="1"/>
  <c r="Y2052" i="1" s="1"/>
  <c r="AA2051" i="1"/>
  <c r="O2051" i="1"/>
  <c r="G2052" i="1" s="1"/>
  <c r="X2051" i="1"/>
  <c r="Z2051" i="1" s="1"/>
  <c r="J2052" i="1"/>
  <c r="K2052" i="1"/>
  <c r="AF2052" i="1"/>
  <c r="AG2052" i="1" l="1"/>
  <c r="AE2052" i="1" s="1"/>
  <c r="AH2052" i="1" s="1"/>
  <c r="M2052" i="1"/>
  <c r="H2052" i="1"/>
  <c r="I2052" i="1"/>
  <c r="AD2052" i="1" l="1"/>
  <c r="L2052" i="1"/>
  <c r="Q2052" i="1"/>
  <c r="AB2052" i="1"/>
  <c r="AC2052" i="1" s="1"/>
  <c r="P2052" i="1" l="1"/>
  <c r="W2053" i="1" s="1"/>
  <c r="N2052" i="1"/>
  <c r="R2052" i="1" l="1"/>
  <c r="S2053" i="1" s="1"/>
  <c r="T2053" i="1" s="1"/>
  <c r="U2052" i="1"/>
  <c r="V2053" i="1" s="1"/>
  <c r="Y2053" i="1" s="1"/>
  <c r="O2052" i="1"/>
  <c r="G2053" i="1" s="1"/>
  <c r="AA2052" i="1"/>
  <c r="X2052" i="1"/>
  <c r="Z2052" i="1" s="1"/>
  <c r="J2053" i="1"/>
  <c r="K2053" i="1"/>
  <c r="AF2053" i="1"/>
  <c r="AG2053" i="1" l="1"/>
  <c r="AE2053" i="1" s="1"/>
  <c r="AH2053" i="1" s="1"/>
  <c r="M2053" i="1"/>
  <c r="I2053" i="1"/>
  <c r="H2053" i="1"/>
  <c r="Q2053" i="1" l="1"/>
  <c r="L2053" i="1"/>
  <c r="AD2053" i="1"/>
  <c r="AB2053" i="1"/>
  <c r="AC2053" i="1" s="1"/>
  <c r="P2053" i="1" l="1"/>
  <c r="W2054" i="1" s="1"/>
  <c r="N2053" i="1"/>
  <c r="R2053" i="1" l="1"/>
  <c r="S2054" i="1" s="1"/>
  <c r="T2054" i="1" s="1"/>
  <c r="U2053" i="1"/>
  <c r="V2054" i="1" s="1"/>
  <c r="O2053" i="1"/>
  <c r="AA2053" i="1"/>
  <c r="X2053" i="1"/>
  <c r="Z2053" i="1" s="1"/>
  <c r="G2054" i="1"/>
  <c r="J2054" i="1"/>
  <c r="K2054" i="1"/>
  <c r="AF2054" i="1"/>
  <c r="Y2054" i="1" l="1"/>
  <c r="H2054" i="1"/>
  <c r="I2054" i="1"/>
  <c r="M2054" i="1"/>
  <c r="AG2054" i="1"/>
  <c r="AE2054" i="1" s="1"/>
  <c r="AH2054" i="1" s="1"/>
  <c r="AB2054" i="1" l="1"/>
  <c r="AC2054" i="1" s="1"/>
  <c r="L2054" i="1"/>
  <c r="Q2054" i="1"/>
  <c r="AD2054" i="1"/>
  <c r="P2054" i="1" l="1"/>
  <c r="W2055" i="1" s="1"/>
  <c r="N2054" i="1"/>
  <c r="R2054" i="1" l="1"/>
  <c r="S2055" i="1" s="1"/>
  <c r="T2055" i="1" s="1"/>
  <c r="U2054" i="1"/>
  <c r="V2055" i="1" s="1"/>
  <c r="Y2055" i="1" s="1"/>
  <c r="O2054" i="1"/>
  <c r="G2055" i="1" s="1"/>
  <c r="AA2054" i="1"/>
  <c r="X2054" i="1"/>
  <c r="Z2054" i="1" s="1"/>
  <c r="J2055" i="1"/>
  <c r="K2055" i="1"/>
  <c r="AF2055" i="1"/>
  <c r="AG2055" i="1" l="1"/>
  <c r="AE2055" i="1" s="1"/>
  <c r="AH2055" i="1" s="1"/>
  <c r="M2055" i="1"/>
  <c r="H2055" i="1"/>
  <c r="I2055" i="1"/>
  <c r="L2055" i="1" l="1"/>
  <c r="AD2055" i="1"/>
  <c r="Q2055" i="1"/>
  <c r="AB2055" i="1"/>
  <c r="AC2055" i="1" s="1"/>
  <c r="P2055" i="1" l="1"/>
  <c r="W2056" i="1" s="1"/>
  <c r="N2055" i="1"/>
  <c r="R2055" i="1" l="1"/>
  <c r="S2056" i="1" s="1"/>
  <c r="T2056" i="1" s="1"/>
  <c r="U2055" i="1"/>
  <c r="V2056" i="1" s="1"/>
  <c r="Y2056" i="1" s="1"/>
  <c r="AA2055" i="1"/>
  <c r="O2055" i="1"/>
  <c r="G2056" i="1"/>
  <c r="J2056" i="1"/>
  <c r="K2056" i="1"/>
  <c r="AF2056" i="1"/>
  <c r="X2055" i="1" l="1"/>
  <c r="Z2055" i="1" s="1"/>
  <c r="I2056" i="1"/>
  <c r="H2056" i="1"/>
  <c r="M2056" i="1"/>
  <c r="AG2056" i="1"/>
  <c r="AE2056" i="1" s="1"/>
  <c r="AH2056" i="1" s="1"/>
  <c r="AB2056" i="1" s="1"/>
  <c r="AC2056" i="1" s="1"/>
  <c r="L2056" i="1" l="1"/>
  <c r="Q2056" i="1"/>
  <c r="AD2056" i="1"/>
  <c r="P2056" i="1" l="1"/>
  <c r="W2057" i="1" s="1"/>
  <c r="N2056" i="1"/>
  <c r="R2056" i="1" l="1"/>
  <c r="S2057" i="1" s="1"/>
  <c r="T2057" i="1" s="1"/>
  <c r="U2056" i="1"/>
  <c r="V2057" i="1" s="1"/>
  <c r="Y2057" i="1" s="1"/>
  <c r="AA2056" i="1"/>
  <c r="O2056" i="1"/>
  <c r="G2057" i="1"/>
  <c r="K2057" i="1"/>
  <c r="J2057" i="1"/>
  <c r="AF2057" i="1"/>
  <c r="X2056" i="1" l="1"/>
  <c r="Z2056" i="1" s="1"/>
  <c r="H2057" i="1"/>
  <c r="I2057" i="1"/>
  <c r="M2057" i="1"/>
  <c r="AG2057" i="1"/>
  <c r="AE2057" i="1" s="1"/>
  <c r="AH2057" i="1" s="1"/>
  <c r="AB2057" i="1" s="1"/>
  <c r="AC2057" i="1" s="1"/>
  <c r="AD2057" i="1" l="1"/>
  <c r="L2057" i="1"/>
  <c r="Q2057" i="1"/>
  <c r="P2057" i="1" l="1"/>
  <c r="W2058" i="1" s="1"/>
  <c r="N2057" i="1"/>
  <c r="R2057" i="1" l="1"/>
  <c r="S2058" i="1" s="1"/>
  <c r="T2058" i="1" s="1"/>
  <c r="U2057" i="1"/>
  <c r="V2058" i="1" s="1"/>
  <c r="Y2058" i="1" s="1"/>
  <c r="O2057" i="1"/>
  <c r="G2058" i="1" s="1"/>
  <c r="AA2057" i="1"/>
  <c r="K2058" i="1"/>
  <c r="J2058" i="1"/>
  <c r="AF2058" i="1"/>
  <c r="X2057" i="1" l="1"/>
  <c r="Z2057" i="1" s="1"/>
  <c r="AG2058" i="1"/>
  <c r="AE2058" i="1" s="1"/>
  <c r="AH2058" i="1" s="1"/>
  <c r="M2058" i="1"/>
  <c r="I2058" i="1"/>
  <c r="H2058" i="1"/>
  <c r="L2058" i="1" l="1"/>
  <c r="AD2058" i="1"/>
  <c r="Q2058" i="1"/>
  <c r="AB2058" i="1"/>
  <c r="AC2058" i="1" s="1"/>
  <c r="P2058" i="1" l="1"/>
  <c r="W2059" i="1" s="1"/>
  <c r="N2058" i="1"/>
  <c r="R2058" i="1" l="1"/>
  <c r="S2059" i="1" s="1"/>
  <c r="T2059" i="1" s="1"/>
  <c r="U2058" i="1"/>
  <c r="V2059" i="1" s="1"/>
  <c r="AA2058" i="1"/>
  <c r="O2058" i="1"/>
  <c r="G2059" i="1" s="1"/>
  <c r="J2059" i="1"/>
  <c r="K2059" i="1"/>
  <c r="AF2059" i="1"/>
  <c r="Y2059" i="1" l="1"/>
  <c r="X2058" i="1"/>
  <c r="Z2058" i="1" s="1"/>
  <c r="AG2059" i="1"/>
  <c r="AE2059" i="1" s="1"/>
  <c r="AH2059" i="1" s="1"/>
  <c r="M2059" i="1"/>
  <c r="I2059" i="1"/>
  <c r="H2059" i="1"/>
  <c r="Q2059" i="1" l="1"/>
  <c r="AD2059" i="1"/>
  <c r="L2059" i="1"/>
  <c r="AB2059" i="1"/>
  <c r="AC2059" i="1" s="1"/>
  <c r="P2059" i="1" l="1"/>
  <c r="W2060" i="1" s="1"/>
  <c r="N2059" i="1"/>
  <c r="R2059" i="1" l="1"/>
  <c r="S2060" i="1" s="1"/>
  <c r="T2060" i="1" s="1"/>
  <c r="U2059" i="1"/>
  <c r="V2060" i="1" s="1"/>
  <c r="Y2060" i="1" s="1"/>
  <c r="O2059" i="1"/>
  <c r="AA2059" i="1"/>
  <c r="G2060" i="1"/>
  <c r="K2060" i="1"/>
  <c r="J2060" i="1"/>
  <c r="AF2060" i="1"/>
  <c r="X2059" i="1" l="1"/>
  <c r="Z2059" i="1" s="1"/>
  <c r="I2060" i="1"/>
  <c r="H2060" i="1"/>
  <c r="M2060" i="1"/>
  <c r="AG2060" i="1"/>
  <c r="AE2060" i="1" s="1"/>
  <c r="AH2060" i="1" s="1"/>
  <c r="AB2060" i="1" s="1"/>
  <c r="AC2060" i="1" s="1"/>
  <c r="AD2060" i="1" l="1"/>
  <c r="Q2060" i="1"/>
  <c r="L2060" i="1"/>
  <c r="P2060" i="1" l="1"/>
  <c r="W2061" i="1" s="1"/>
  <c r="N2060" i="1"/>
  <c r="R2060" i="1" l="1"/>
  <c r="S2061" i="1" s="1"/>
  <c r="T2061" i="1" s="1"/>
  <c r="U2060" i="1"/>
  <c r="V2061" i="1" s="1"/>
  <c r="Y2061" i="1" s="1"/>
  <c r="O2060" i="1"/>
  <c r="G2061" i="1" s="1"/>
  <c r="AA2060" i="1"/>
  <c r="X2060" i="1"/>
  <c r="Z2060" i="1" s="1"/>
  <c r="J2061" i="1"/>
  <c r="K2061" i="1"/>
  <c r="AF2061" i="1"/>
  <c r="AG2061" i="1" l="1"/>
  <c r="AE2061" i="1" s="1"/>
  <c r="AH2061" i="1" s="1"/>
  <c r="M2061" i="1"/>
  <c r="H2061" i="1"/>
  <c r="I2061" i="1"/>
  <c r="L2061" i="1" l="1"/>
  <c r="Q2061" i="1"/>
  <c r="AD2061" i="1"/>
  <c r="AB2061" i="1"/>
  <c r="AC2061" i="1" s="1"/>
  <c r="P2061" i="1" l="1"/>
  <c r="W2062" i="1" s="1"/>
  <c r="N2061" i="1"/>
  <c r="R2061" i="1" l="1"/>
  <c r="S2062" i="1" s="1"/>
  <c r="T2062" i="1" s="1"/>
  <c r="U2061" i="1"/>
  <c r="V2062" i="1" s="1"/>
  <c r="AA2061" i="1"/>
  <c r="O2061" i="1"/>
  <c r="G2062" i="1" s="1"/>
  <c r="J2062" i="1"/>
  <c r="K2062" i="1"/>
  <c r="AF2062" i="1"/>
  <c r="X2061" i="1" l="1"/>
  <c r="Z2061" i="1" s="1"/>
  <c r="Y2062" i="1"/>
  <c r="H2062" i="1"/>
  <c r="I2062" i="1"/>
  <c r="AG2062" i="1"/>
  <c r="AE2062" i="1" s="1"/>
  <c r="AH2062" i="1" s="1"/>
  <c r="M2062" i="1"/>
  <c r="AB2062" i="1" l="1"/>
  <c r="AC2062" i="1" s="1"/>
  <c r="AD2062" i="1"/>
  <c r="Q2062" i="1"/>
  <c r="L2062" i="1"/>
  <c r="P2062" i="1" l="1"/>
  <c r="W2063" i="1" s="1"/>
  <c r="N2062" i="1"/>
  <c r="R2062" i="1" l="1"/>
  <c r="S2063" i="1" s="1"/>
  <c r="T2063" i="1" s="1"/>
  <c r="U2062" i="1"/>
  <c r="V2063" i="1" s="1"/>
  <c r="Y2063" i="1" s="1"/>
  <c r="AA2062" i="1"/>
  <c r="O2062" i="1"/>
  <c r="G2063" i="1" s="1"/>
  <c r="X2062" i="1"/>
  <c r="Z2062" i="1" s="1"/>
  <c r="J2063" i="1"/>
  <c r="K2063" i="1"/>
  <c r="AF2063" i="1"/>
  <c r="AG2063" i="1" l="1"/>
  <c r="AE2063" i="1" s="1"/>
  <c r="AH2063" i="1" s="1"/>
  <c r="M2063" i="1"/>
  <c r="I2063" i="1"/>
  <c r="H2063" i="1"/>
  <c r="AD2063" i="1" l="1"/>
  <c r="Q2063" i="1"/>
  <c r="L2063" i="1"/>
  <c r="AB2063" i="1"/>
  <c r="AC2063" i="1" s="1"/>
  <c r="P2063" i="1" l="1"/>
  <c r="W2064" i="1" s="1"/>
  <c r="N2063" i="1"/>
  <c r="R2063" i="1" l="1"/>
  <c r="S2064" i="1" s="1"/>
  <c r="T2064" i="1" s="1"/>
  <c r="U2063" i="1"/>
  <c r="V2064" i="1" s="1"/>
  <c r="Y2064" i="1" s="1"/>
  <c r="O2063" i="1"/>
  <c r="AA2063" i="1"/>
  <c r="X2063" i="1"/>
  <c r="Z2063" i="1" s="1"/>
  <c r="G2064" i="1"/>
  <c r="K2064" i="1"/>
  <c r="J2064" i="1"/>
  <c r="AF2064" i="1"/>
  <c r="M2064" i="1" l="1"/>
  <c r="H2064" i="1"/>
  <c r="I2064" i="1"/>
  <c r="AG2064" i="1"/>
  <c r="AE2064" i="1" s="1"/>
  <c r="AH2064" i="1" s="1"/>
  <c r="AB2064" i="1" s="1"/>
  <c r="AC2064" i="1" s="1"/>
  <c r="Q2064" i="1" l="1"/>
  <c r="L2064" i="1"/>
  <c r="AD2064" i="1"/>
  <c r="P2064" i="1" l="1"/>
  <c r="W2065" i="1" s="1"/>
  <c r="N2064" i="1"/>
  <c r="R2064" i="1" l="1"/>
  <c r="S2065" i="1" s="1"/>
  <c r="T2065" i="1" s="1"/>
  <c r="U2064" i="1"/>
  <c r="V2065" i="1" s="1"/>
  <c r="Y2065" i="1" s="1"/>
  <c r="O2064" i="1"/>
  <c r="G2065" i="1" s="1"/>
  <c r="AA2064" i="1"/>
  <c r="X2064" i="1"/>
  <c r="Z2064" i="1" s="1"/>
  <c r="J2065" i="1"/>
  <c r="K2065" i="1"/>
  <c r="AF2065" i="1"/>
  <c r="AG2065" i="1" l="1"/>
  <c r="AE2065" i="1" s="1"/>
  <c r="AH2065" i="1" s="1"/>
  <c r="M2065" i="1"/>
  <c r="H2065" i="1"/>
  <c r="I2065" i="1"/>
  <c r="Q2065" i="1" l="1"/>
  <c r="L2065" i="1"/>
  <c r="AD2065" i="1"/>
  <c r="AB2065" i="1"/>
  <c r="AC2065" i="1" s="1"/>
  <c r="P2065" i="1" l="1"/>
  <c r="W2066" i="1" s="1"/>
  <c r="N2065" i="1"/>
  <c r="R2065" i="1" l="1"/>
  <c r="S2066" i="1" s="1"/>
  <c r="T2066" i="1" s="1"/>
  <c r="U2065" i="1"/>
  <c r="V2066" i="1" s="1"/>
  <c r="Y2066" i="1" s="1"/>
  <c r="AA2065" i="1"/>
  <c r="O2065" i="1"/>
  <c r="G2066" i="1" s="1"/>
  <c r="J2066" i="1"/>
  <c r="K2066" i="1"/>
  <c r="AF2066" i="1"/>
  <c r="X2065" i="1" l="1"/>
  <c r="Z2065" i="1" s="1"/>
  <c r="AG2066" i="1"/>
  <c r="AE2066" i="1" s="1"/>
  <c r="AH2066" i="1" s="1"/>
  <c r="M2066" i="1"/>
  <c r="I2066" i="1"/>
  <c r="H2066" i="1"/>
  <c r="Q2066" i="1" l="1"/>
  <c r="AD2066" i="1"/>
  <c r="L2066" i="1"/>
  <c r="AB2066" i="1"/>
  <c r="AC2066" i="1" s="1"/>
  <c r="P2066" i="1" l="1"/>
  <c r="W2067" i="1" s="1"/>
  <c r="N2066" i="1"/>
  <c r="R2066" i="1" l="1"/>
  <c r="S2067" i="1" s="1"/>
  <c r="T2067" i="1" s="1"/>
  <c r="U2066" i="1"/>
  <c r="V2067" i="1" s="1"/>
  <c r="Y2067" i="1" s="1"/>
  <c r="O2066" i="1"/>
  <c r="AA2066" i="1"/>
  <c r="X2066" i="1"/>
  <c r="Z2066" i="1" s="1"/>
  <c r="G2067" i="1"/>
  <c r="K2067" i="1"/>
  <c r="J2067" i="1"/>
  <c r="AF2067" i="1"/>
  <c r="M2067" i="1" l="1"/>
  <c r="H2067" i="1"/>
  <c r="I2067" i="1"/>
  <c r="AG2067" i="1"/>
  <c r="AE2067" i="1" s="1"/>
  <c r="AH2067" i="1" s="1"/>
  <c r="AB2067" i="1" s="1"/>
  <c r="AC2067" i="1" s="1"/>
  <c r="L2067" i="1" l="1"/>
  <c r="AD2067" i="1"/>
  <c r="Q2067" i="1"/>
  <c r="P2067" i="1" l="1"/>
  <c r="W2068" i="1" s="1"/>
  <c r="N2067" i="1"/>
  <c r="R2067" i="1" l="1"/>
  <c r="S2068" i="1" s="1"/>
  <c r="T2068" i="1" s="1"/>
  <c r="U2067" i="1"/>
  <c r="V2068" i="1" s="1"/>
  <c r="Y2068" i="1" s="1"/>
  <c r="AA2067" i="1"/>
  <c r="O2067" i="1"/>
  <c r="X2067" i="1"/>
  <c r="Z2067" i="1" s="1"/>
  <c r="G2068" i="1"/>
  <c r="J2068" i="1"/>
  <c r="K2068" i="1"/>
  <c r="AF2068" i="1"/>
  <c r="M2068" i="1" l="1"/>
  <c r="I2068" i="1"/>
  <c r="H2068" i="1"/>
  <c r="AG2068" i="1"/>
  <c r="AE2068" i="1" s="1"/>
  <c r="AH2068" i="1" s="1"/>
  <c r="AB2068" i="1" s="1"/>
  <c r="AC2068" i="1" s="1"/>
  <c r="Q2068" i="1" l="1"/>
  <c r="L2068" i="1"/>
  <c r="AD2068" i="1"/>
  <c r="P2068" i="1" l="1"/>
  <c r="W2069" i="1" s="1"/>
  <c r="N2068" i="1"/>
  <c r="R2068" i="1" l="1"/>
  <c r="S2069" i="1" s="1"/>
  <c r="T2069" i="1" s="1"/>
  <c r="U2068" i="1"/>
  <c r="V2069" i="1" s="1"/>
  <c r="Y2069" i="1" s="1"/>
  <c r="AA2068" i="1"/>
  <c r="O2068" i="1"/>
  <c r="G2069" i="1" s="1"/>
  <c r="K2069" i="1"/>
  <c r="J2069" i="1"/>
  <c r="AF2069" i="1"/>
  <c r="X2068" i="1" l="1"/>
  <c r="Z2068" i="1" s="1"/>
  <c r="I2069" i="1"/>
  <c r="H2069" i="1"/>
  <c r="AG2069" i="1"/>
  <c r="AE2069" i="1" s="1"/>
  <c r="AH2069" i="1" s="1"/>
  <c r="M2069" i="1"/>
  <c r="AB2069" i="1" l="1"/>
  <c r="AC2069" i="1" s="1"/>
  <c r="Q2069" i="1"/>
  <c r="L2069" i="1"/>
  <c r="AD2069" i="1"/>
  <c r="P2069" i="1" l="1"/>
  <c r="W2070" i="1" s="1"/>
  <c r="N2069" i="1"/>
  <c r="R2069" i="1" l="1"/>
  <c r="S2070" i="1" s="1"/>
  <c r="T2070" i="1" s="1"/>
  <c r="U2069" i="1"/>
  <c r="V2070" i="1" s="1"/>
  <c r="Y2070" i="1" s="1"/>
  <c r="AA2069" i="1"/>
  <c r="O2069" i="1"/>
  <c r="G2070" i="1" s="1"/>
  <c r="X2069" i="1"/>
  <c r="Z2069" i="1" s="1"/>
  <c r="J2070" i="1"/>
  <c r="K2070" i="1"/>
  <c r="AF2070" i="1"/>
  <c r="AG2070" i="1" l="1"/>
  <c r="AE2070" i="1" s="1"/>
  <c r="AH2070" i="1" s="1"/>
  <c r="M2070" i="1"/>
  <c r="H2070" i="1"/>
  <c r="I2070" i="1"/>
  <c r="Q2070" i="1" l="1"/>
  <c r="AD2070" i="1"/>
  <c r="L2070" i="1"/>
  <c r="AB2070" i="1"/>
  <c r="AC2070" i="1" s="1"/>
  <c r="P2070" i="1" l="1"/>
  <c r="W2071" i="1" s="1"/>
  <c r="N2070" i="1"/>
  <c r="R2070" i="1" l="1"/>
  <c r="S2071" i="1" s="1"/>
  <c r="T2071" i="1" s="1"/>
  <c r="U2070" i="1"/>
  <c r="V2071" i="1" s="1"/>
  <c r="Y2071" i="1" s="1"/>
  <c r="AA2070" i="1"/>
  <c r="O2070" i="1"/>
  <c r="G2071" i="1" s="1"/>
  <c r="X2070" i="1"/>
  <c r="Z2070" i="1" s="1"/>
  <c r="K2071" i="1"/>
  <c r="J2071" i="1"/>
  <c r="AF2071" i="1"/>
  <c r="AG2071" i="1" l="1"/>
  <c r="AE2071" i="1" s="1"/>
  <c r="AH2071" i="1" s="1"/>
  <c r="I2071" i="1"/>
  <c r="H2071" i="1"/>
  <c r="M2071" i="1"/>
  <c r="AD2071" i="1" l="1"/>
  <c r="L2071" i="1"/>
  <c r="Q2071" i="1"/>
  <c r="AB2071" i="1"/>
  <c r="AC2071" i="1" s="1"/>
  <c r="P2071" i="1" l="1"/>
  <c r="W2072" i="1" s="1"/>
  <c r="N2071" i="1"/>
  <c r="R2071" i="1" l="1"/>
  <c r="S2072" i="1" s="1"/>
  <c r="T2072" i="1" s="1"/>
  <c r="U2071" i="1"/>
  <c r="V2072" i="1" s="1"/>
  <c r="Y2072" i="1" s="1"/>
  <c r="AA2071" i="1"/>
  <c r="O2071" i="1"/>
  <c r="G2072" i="1"/>
  <c r="J2072" i="1"/>
  <c r="K2072" i="1"/>
  <c r="AF2072" i="1"/>
  <c r="X2071" i="1" l="1"/>
  <c r="Z2071" i="1" s="1"/>
  <c r="M2072" i="1"/>
  <c r="H2072" i="1"/>
  <c r="I2072" i="1"/>
  <c r="AG2072" i="1"/>
  <c r="AE2072" i="1" s="1"/>
  <c r="AH2072" i="1" s="1"/>
  <c r="AB2072" i="1" s="1"/>
  <c r="AC2072" i="1" s="1"/>
  <c r="AD2072" i="1" l="1"/>
  <c r="Q2072" i="1"/>
  <c r="L2072" i="1"/>
  <c r="P2072" i="1" l="1"/>
  <c r="W2073" i="1" s="1"/>
  <c r="N2072" i="1"/>
  <c r="R2072" i="1" l="1"/>
  <c r="S2073" i="1" s="1"/>
  <c r="T2073" i="1" s="1"/>
  <c r="U2072" i="1"/>
  <c r="V2073" i="1" s="1"/>
  <c r="Y2073" i="1" s="1"/>
  <c r="AA2072" i="1"/>
  <c r="O2072" i="1"/>
  <c r="G2073" i="1" s="1"/>
  <c r="X2072" i="1"/>
  <c r="Z2072" i="1" s="1"/>
  <c r="K2073" i="1"/>
  <c r="J2073" i="1"/>
  <c r="AF2073" i="1"/>
  <c r="H2073" i="1" l="1"/>
  <c r="I2073" i="1"/>
  <c r="AG2073" i="1"/>
  <c r="AE2073" i="1" s="1"/>
  <c r="AH2073" i="1" s="1"/>
  <c r="M2073" i="1"/>
  <c r="AB2073" i="1" l="1"/>
  <c r="AC2073" i="1" s="1"/>
  <c r="AD2073" i="1"/>
  <c r="L2073" i="1"/>
  <c r="Q2073" i="1"/>
  <c r="P2073" i="1" l="1"/>
  <c r="W2074" i="1" s="1"/>
  <c r="N2073" i="1"/>
  <c r="R2073" i="1" l="1"/>
  <c r="S2074" i="1" s="1"/>
  <c r="T2074" i="1" s="1"/>
  <c r="U2073" i="1"/>
  <c r="V2074" i="1" s="1"/>
  <c r="Y2074" i="1" s="1"/>
  <c r="O2073" i="1"/>
  <c r="G2074" i="1" s="1"/>
  <c r="AA2073" i="1"/>
  <c r="X2073" i="1"/>
  <c r="Z2073" i="1" s="1"/>
  <c r="J2074" i="1"/>
  <c r="K2074" i="1"/>
  <c r="AF2074" i="1"/>
  <c r="AG2074" i="1" l="1"/>
  <c r="AE2074" i="1" s="1"/>
  <c r="AH2074" i="1" s="1"/>
  <c r="M2074" i="1"/>
  <c r="H2074" i="1"/>
  <c r="I2074" i="1"/>
  <c r="Q2074" i="1" l="1"/>
  <c r="L2074" i="1"/>
  <c r="AD2074" i="1"/>
  <c r="AB2074" i="1"/>
  <c r="AC2074" i="1" s="1"/>
  <c r="P2074" i="1" l="1"/>
  <c r="W2075" i="1" s="1"/>
  <c r="N2074" i="1"/>
  <c r="R2074" i="1" l="1"/>
  <c r="S2075" i="1" s="1"/>
  <c r="T2075" i="1" s="1"/>
  <c r="U2074" i="1"/>
  <c r="V2075" i="1" s="1"/>
  <c r="Y2075" i="1" s="1"/>
  <c r="O2074" i="1"/>
  <c r="AA2074" i="1"/>
  <c r="X2074" i="1"/>
  <c r="Z2074" i="1" s="1"/>
  <c r="G2075" i="1"/>
  <c r="J2075" i="1"/>
  <c r="K2075" i="1"/>
  <c r="AF2075" i="1"/>
  <c r="I2075" i="1" l="1"/>
  <c r="H2075" i="1"/>
  <c r="M2075" i="1"/>
  <c r="AG2075" i="1"/>
  <c r="AE2075" i="1" s="1"/>
  <c r="AH2075" i="1" s="1"/>
  <c r="AB2075" i="1" s="1"/>
  <c r="AC2075" i="1" s="1"/>
  <c r="Q2075" i="1" l="1"/>
  <c r="AD2075" i="1"/>
  <c r="L2075" i="1"/>
  <c r="P2075" i="1" l="1"/>
  <c r="W2076" i="1" s="1"/>
  <c r="N2075" i="1"/>
  <c r="R2075" i="1" l="1"/>
  <c r="S2076" i="1" s="1"/>
  <c r="T2076" i="1" s="1"/>
  <c r="U2075" i="1"/>
  <c r="V2076" i="1" s="1"/>
  <c r="Y2076" i="1" s="1"/>
  <c r="AA2075" i="1"/>
  <c r="O2075" i="1"/>
  <c r="G2076" i="1" s="1"/>
  <c r="X2075" i="1"/>
  <c r="Z2075" i="1" s="1"/>
  <c r="J2076" i="1"/>
  <c r="K2076" i="1"/>
  <c r="AF2076" i="1"/>
  <c r="AG2076" i="1" l="1"/>
  <c r="AE2076" i="1" s="1"/>
  <c r="AH2076" i="1" s="1"/>
  <c r="M2076" i="1"/>
  <c r="I2076" i="1"/>
  <c r="H2076" i="1"/>
  <c r="Q2076" i="1" l="1"/>
  <c r="L2076" i="1"/>
  <c r="AD2076" i="1"/>
  <c r="AB2076" i="1"/>
  <c r="AC2076" i="1" s="1"/>
  <c r="P2076" i="1" l="1"/>
  <c r="W2077" i="1" s="1"/>
  <c r="N2076" i="1"/>
  <c r="R2076" i="1" l="1"/>
  <c r="S2077" i="1" s="1"/>
  <c r="T2077" i="1" s="1"/>
  <c r="U2076" i="1"/>
  <c r="V2077" i="1" s="1"/>
  <c r="Y2077" i="1" s="1"/>
  <c r="AA2076" i="1"/>
  <c r="O2076" i="1"/>
  <c r="G2077" i="1" s="1"/>
  <c r="X2076" i="1"/>
  <c r="Z2076" i="1" s="1"/>
  <c r="K2077" i="1"/>
  <c r="J2077" i="1"/>
  <c r="AF2077" i="1"/>
  <c r="AG2077" i="1" l="1"/>
  <c r="AE2077" i="1" s="1"/>
  <c r="AH2077" i="1" s="1"/>
  <c r="H2077" i="1"/>
  <c r="I2077" i="1"/>
  <c r="M2077" i="1"/>
  <c r="Q2077" i="1" l="1"/>
  <c r="AD2077" i="1"/>
  <c r="L2077" i="1"/>
  <c r="AB2077" i="1"/>
  <c r="AC2077" i="1" s="1"/>
  <c r="P2077" i="1" l="1"/>
  <c r="W2078" i="1" s="1"/>
  <c r="N2077" i="1"/>
  <c r="R2077" i="1" l="1"/>
  <c r="S2078" i="1" s="1"/>
  <c r="T2078" i="1" s="1"/>
  <c r="U2077" i="1"/>
  <c r="V2078" i="1" s="1"/>
  <c r="Y2078" i="1" s="1"/>
  <c r="AA2077" i="1"/>
  <c r="O2077" i="1"/>
  <c r="G2078" i="1" s="1"/>
  <c r="X2077" i="1"/>
  <c r="Z2077" i="1" s="1"/>
  <c r="K2078" i="1"/>
  <c r="J2078" i="1"/>
  <c r="AF2078" i="1"/>
  <c r="AG2078" i="1" l="1"/>
  <c r="AE2078" i="1" s="1"/>
  <c r="AH2078" i="1" s="1"/>
  <c r="H2078" i="1"/>
  <c r="I2078" i="1"/>
  <c r="M2078" i="1"/>
  <c r="Q2078" i="1" l="1"/>
  <c r="L2078" i="1"/>
  <c r="AD2078" i="1"/>
  <c r="AB2078" i="1"/>
  <c r="AC2078" i="1" s="1"/>
  <c r="P2078" i="1" l="1"/>
  <c r="W2079" i="1" s="1"/>
  <c r="N2078" i="1"/>
  <c r="R2078" i="1" l="1"/>
  <c r="S2079" i="1" s="1"/>
  <c r="T2079" i="1" s="1"/>
  <c r="U2078" i="1"/>
  <c r="V2079" i="1" s="1"/>
  <c r="Y2079" i="1" s="1"/>
  <c r="O2078" i="1"/>
  <c r="G2079" i="1" s="1"/>
  <c r="AA2078" i="1"/>
  <c r="X2078" i="1"/>
  <c r="Z2078" i="1" s="1"/>
  <c r="J2079" i="1"/>
  <c r="K2079" i="1"/>
  <c r="AF2079" i="1"/>
  <c r="AG2079" i="1" l="1"/>
  <c r="AE2079" i="1" s="1"/>
  <c r="AH2079" i="1" s="1"/>
  <c r="M2079" i="1"/>
  <c r="H2079" i="1"/>
  <c r="I2079" i="1"/>
  <c r="Q2079" i="1" l="1"/>
  <c r="AD2079" i="1"/>
  <c r="L2079" i="1"/>
  <c r="AB2079" i="1"/>
  <c r="AC2079" i="1" s="1"/>
  <c r="P2079" i="1" l="1"/>
  <c r="W2080" i="1" s="1"/>
  <c r="N2079" i="1"/>
  <c r="R2079" i="1" l="1"/>
  <c r="S2080" i="1" s="1"/>
  <c r="T2080" i="1" s="1"/>
  <c r="U2079" i="1"/>
  <c r="V2080" i="1" s="1"/>
  <c r="Y2080" i="1" s="1"/>
  <c r="O2079" i="1"/>
  <c r="AA2079" i="1"/>
  <c r="X2079" i="1"/>
  <c r="Z2079" i="1" s="1"/>
  <c r="G2080" i="1"/>
  <c r="J2080" i="1"/>
  <c r="K2080" i="1"/>
  <c r="AF2080" i="1"/>
  <c r="M2080" i="1" l="1"/>
  <c r="H2080" i="1"/>
  <c r="I2080" i="1"/>
  <c r="AG2080" i="1"/>
  <c r="AE2080" i="1" s="1"/>
  <c r="AH2080" i="1" s="1"/>
  <c r="AB2080" i="1" s="1"/>
  <c r="AC2080" i="1" s="1"/>
  <c r="Q2080" i="1" l="1"/>
  <c r="L2080" i="1"/>
  <c r="AD2080" i="1"/>
  <c r="P2080" i="1" l="1"/>
  <c r="W2081" i="1" s="1"/>
  <c r="N2080" i="1"/>
  <c r="R2080" i="1" l="1"/>
  <c r="S2081" i="1" s="1"/>
  <c r="T2081" i="1" s="1"/>
  <c r="U2080" i="1"/>
  <c r="V2081" i="1" s="1"/>
  <c r="Y2081" i="1" s="1"/>
  <c r="AA2080" i="1"/>
  <c r="O2080" i="1"/>
  <c r="G2081" i="1" s="1"/>
  <c r="X2080" i="1"/>
  <c r="Z2080" i="1" s="1"/>
  <c r="J2081" i="1"/>
  <c r="K2081" i="1"/>
  <c r="AF2081" i="1"/>
  <c r="AG2081" i="1" l="1"/>
  <c r="AE2081" i="1" s="1"/>
  <c r="AH2081" i="1" s="1"/>
  <c r="M2081" i="1"/>
  <c r="I2081" i="1"/>
  <c r="H2081" i="1"/>
  <c r="L2081" i="1" l="1"/>
  <c r="Q2081" i="1"/>
  <c r="AD2081" i="1"/>
  <c r="AB2081" i="1"/>
  <c r="AC2081" i="1" s="1"/>
  <c r="P2081" i="1" l="1"/>
  <c r="W2082" i="1" s="1"/>
  <c r="N2081" i="1"/>
  <c r="R2081" i="1" l="1"/>
  <c r="S2082" i="1" s="1"/>
  <c r="T2082" i="1" s="1"/>
  <c r="U2081" i="1"/>
  <c r="V2082" i="1" s="1"/>
  <c r="Y2082" i="1" s="1"/>
  <c r="O2081" i="1"/>
  <c r="G2082" i="1" s="1"/>
  <c r="AA2081" i="1"/>
  <c r="J2082" i="1"/>
  <c r="K2082" i="1"/>
  <c r="AF2082" i="1"/>
  <c r="X2081" i="1" l="1"/>
  <c r="Z2081" i="1" s="1"/>
  <c r="AG2082" i="1"/>
  <c r="AE2082" i="1" s="1"/>
  <c r="AH2082" i="1" s="1"/>
  <c r="M2082" i="1"/>
  <c r="H2082" i="1"/>
  <c r="I2082" i="1"/>
  <c r="Q2082" i="1" l="1"/>
  <c r="AD2082" i="1"/>
  <c r="L2082" i="1"/>
  <c r="AB2082" i="1"/>
  <c r="AC2082" i="1" s="1"/>
  <c r="P2082" i="1" l="1"/>
  <c r="W2083" i="1" s="1"/>
  <c r="N2082" i="1"/>
  <c r="R2082" i="1" l="1"/>
  <c r="S2083" i="1" s="1"/>
  <c r="T2083" i="1" s="1"/>
  <c r="U2082" i="1"/>
  <c r="V2083" i="1" s="1"/>
  <c r="Y2083" i="1" s="1"/>
  <c r="AA2082" i="1"/>
  <c r="O2082" i="1"/>
  <c r="X2082" i="1"/>
  <c r="Z2082" i="1" s="1"/>
  <c r="G2083" i="1"/>
  <c r="K2083" i="1"/>
  <c r="J2083" i="1"/>
  <c r="AF2083" i="1"/>
  <c r="M2083" i="1" l="1"/>
  <c r="I2083" i="1"/>
  <c r="H2083" i="1"/>
  <c r="AG2083" i="1"/>
  <c r="AE2083" i="1" s="1"/>
  <c r="AH2083" i="1" s="1"/>
  <c r="AB2083" i="1" s="1"/>
  <c r="AC2083" i="1" s="1"/>
  <c r="L2083" i="1" l="1"/>
  <c r="Q2083" i="1"/>
  <c r="AD2083" i="1"/>
  <c r="P2083" i="1" l="1"/>
  <c r="W2084" i="1" s="1"/>
  <c r="N2083" i="1"/>
  <c r="R2083" i="1" l="1"/>
  <c r="S2084" i="1" s="1"/>
  <c r="T2084" i="1" s="1"/>
  <c r="U2083" i="1"/>
  <c r="V2084" i="1" s="1"/>
  <c r="Y2084" i="1" s="1"/>
  <c r="AA2083" i="1"/>
  <c r="O2083" i="1"/>
  <c r="G2084" i="1" s="1"/>
  <c r="X2083" i="1"/>
  <c r="Z2083" i="1" s="1"/>
  <c r="K2084" i="1"/>
  <c r="J2084" i="1"/>
  <c r="AF2084" i="1"/>
  <c r="AG2084" i="1" l="1"/>
  <c r="AE2084" i="1" s="1"/>
  <c r="AH2084" i="1" s="1"/>
  <c r="M2084" i="1"/>
  <c r="I2084" i="1"/>
  <c r="H2084" i="1"/>
  <c r="L2084" i="1" l="1"/>
  <c r="AD2084" i="1"/>
  <c r="Q2084" i="1"/>
  <c r="AB2084" i="1"/>
  <c r="AC2084" i="1" s="1"/>
  <c r="P2084" i="1" l="1"/>
  <c r="W2085" i="1" s="1"/>
  <c r="N2084" i="1"/>
  <c r="R2084" i="1" l="1"/>
  <c r="S2085" i="1" s="1"/>
  <c r="U2084" i="1"/>
  <c r="V2085" i="1" s="1"/>
  <c r="O2084" i="1"/>
  <c r="AA2084" i="1"/>
  <c r="X2084" i="1"/>
  <c r="Z2084" i="1" s="1"/>
  <c r="G2085" i="1"/>
  <c r="K2085" i="1"/>
  <c r="J2085" i="1"/>
  <c r="AF2085" i="1"/>
  <c r="Y2085" i="1" l="1"/>
  <c r="T2085" i="1"/>
  <c r="M2085" i="1"/>
  <c r="H2085" i="1"/>
  <c r="I2085" i="1"/>
  <c r="AG2085" i="1"/>
  <c r="AE2085" i="1" s="1"/>
  <c r="AH2085" i="1" s="1"/>
  <c r="AB2085" i="1" s="1"/>
  <c r="AC2085" i="1" s="1"/>
  <c r="Q2085" i="1" l="1"/>
  <c r="AD2085" i="1"/>
  <c r="L2085" i="1"/>
  <c r="P2085" i="1" l="1"/>
  <c r="W2086" i="1" s="1"/>
  <c r="N2085" i="1"/>
  <c r="R2085" i="1" l="1"/>
  <c r="S2086" i="1" s="1"/>
  <c r="T2086" i="1" s="1"/>
  <c r="U2085" i="1"/>
  <c r="V2086" i="1" s="1"/>
  <c r="Y2086" i="1" s="1"/>
  <c r="O2085" i="1"/>
  <c r="G2086" i="1" s="1"/>
  <c r="AA2085" i="1"/>
  <c r="X2085" i="1"/>
  <c r="Z2085" i="1" s="1"/>
  <c r="J2086" i="1"/>
  <c r="K2086" i="1"/>
  <c r="AF2086" i="1"/>
  <c r="AG2086" i="1" l="1"/>
  <c r="AE2086" i="1" s="1"/>
  <c r="AH2086" i="1" s="1"/>
  <c r="M2086" i="1"/>
  <c r="H2086" i="1"/>
  <c r="I2086" i="1"/>
  <c r="Q2086" i="1" l="1"/>
  <c r="L2086" i="1"/>
  <c r="AD2086" i="1"/>
  <c r="AB2086" i="1"/>
  <c r="AC2086" i="1" s="1"/>
  <c r="P2086" i="1" l="1"/>
  <c r="W2087" i="1" s="1"/>
  <c r="N2086" i="1"/>
  <c r="R2086" i="1" l="1"/>
  <c r="S2087" i="1" s="1"/>
  <c r="T2087" i="1" s="1"/>
  <c r="U2086" i="1"/>
  <c r="V2087" i="1" s="1"/>
  <c r="Y2087" i="1" s="1"/>
  <c r="AA2086" i="1"/>
  <c r="O2086" i="1"/>
  <c r="X2086" i="1"/>
  <c r="Z2086" i="1" s="1"/>
  <c r="G2087" i="1"/>
  <c r="K2087" i="1"/>
  <c r="J2087" i="1"/>
  <c r="AF2087" i="1"/>
  <c r="M2087" i="1" l="1"/>
  <c r="H2087" i="1"/>
  <c r="I2087" i="1"/>
  <c r="AG2087" i="1"/>
  <c r="AE2087" i="1" s="1"/>
  <c r="AH2087" i="1" s="1"/>
  <c r="AB2087" i="1" l="1"/>
  <c r="AC2087" i="1" s="1"/>
  <c r="AD2087" i="1"/>
  <c r="L2087" i="1"/>
  <c r="Q2087" i="1"/>
  <c r="P2087" i="1" l="1"/>
  <c r="W2088" i="1" s="1"/>
  <c r="N2087" i="1"/>
  <c r="R2087" i="1" l="1"/>
  <c r="S2088" i="1" s="1"/>
  <c r="T2088" i="1" s="1"/>
  <c r="U2087" i="1"/>
  <c r="V2088" i="1" s="1"/>
  <c r="Y2088" i="1" s="1"/>
  <c r="O2087" i="1"/>
  <c r="AA2087" i="1"/>
  <c r="X2087" i="1"/>
  <c r="Z2087" i="1" s="1"/>
  <c r="G2088" i="1"/>
  <c r="J2088" i="1"/>
  <c r="K2088" i="1"/>
  <c r="AF2088" i="1"/>
  <c r="M2088" i="1" l="1"/>
  <c r="I2088" i="1"/>
  <c r="H2088" i="1"/>
  <c r="AG2088" i="1"/>
  <c r="AE2088" i="1" s="1"/>
  <c r="AH2088" i="1" s="1"/>
  <c r="AB2088" i="1" s="1"/>
  <c r="AC2088" i="1" s="1"/>
  <c r="Q2088" i="1" l="1"/>
  <c r="L2088" i="1"/>
  <c r="AD2088" i="1"/>
  <c r="P2088" i="1" l="1"/>
  <c r="W2089" i="1" s="1"/>
  <c r="N2088" i="1"/>
  <c r="R2088" i="1" l="1"/>
  <c r="S2089" i="1" s="1"/>
  <c r="T2089" i="1" s="1"/>
  <c r="U2088" i="1"/>
  <c r="V2089" i="1" s="1"/>
  <c r="Y2089" i="1" s="1"/>
  <c r="AA2088" i="1"/>
  <c r="O2088" i="1"/>
  <c r="G2089" i="1" s="1"/>
  <c r="K2089" i="1"/>
  <c r="J2089" i="1"/>
  <c r="AF2089" i="1"/>
  <c r="X2088" i="1" l="1"/>
  <c r="Z2088" i="1" s="1"/>
  <c r="AG2089" i="1"/>
  <c r="AE2089" i="1" s="1"/>
  <c r="AH2089" i="1" s="1"/>
  <c r="M2089" i="1"/>
  <c r="I2089" i="1"/>
  <c r="H2089" i="1"/>
  <c r="Q2089" i="1" l="1"/>
  <c r="L2089" i="1"/>
  <c r="AD2089" i="1"/>
  <c r="AB2089" i="1"/>
  <c r="AC2089" i="1" s="1"/>
  <c r="P2089" i="1" l="1"/>
  <c r="W2090" i="1" s="1"/>
  <c r="N2089" i="1"/>
  <c r="R2089" i="1" l="1"/>
  <c r="S2090" i="1" s="1"/>
  <c r="T2090" i="1" s="1"/>
  <c r="U2089" i="1"/>
  <c r="V2090" i="1" s="1"/>
  <c r="Y2090" i="1" s="1"/>
  <c r="AA2089" i="1"/>
  <c r="O2089" i="1"/>
  <c r="G2090" i="1" s="1"/>
  <c r="J2090" i="1"/>
  <c r="K2090" i="1"/>
  <c r="AF2090" i="1"/>
  <c r="X2089" i="1" l="1"/>
  <c r="Z2089" i="1" s="1"/>
  <c r="AG2090" i="1"/>
  <c r="AE2090" i="1" s="1"/>
  <c r="AH2090" i="1" s="1"/>
  <c r="M2090" i="1"/>
  <c r="I2090" i="1"/>
  <c r="H2090" i="1"/>
  <c r="L2090" i="1" l="1"/>
  <c r="AD2090" i="1"/>
  <c r="Q2090" i="1"/>
  <c r="AB2090" i="1"/>
  <c r="AC2090" i="1" s="1"/>
  <c r="P2090" i="1" l="1"/>
  <c r="W2091" i="1" s="1"/>
  <c r="N2090" i="1"/>
  <c r="R2090" i="1" l="1"/>
  <c r="S2091" i="1" s="1"/>
  <c r="T2091" i="1" s="1"/>
  <c r="U2090" i="1"/>
  <c r="V2091" i="1" s="1"/>
  <c r="Y2091" i="1" s="1"/>
  <c r="O2090" i="1"/>
  <c r="G2091" i="1" s="1"/>
  <c r="AA2090" i="1"/>
  <c r="K2091" i="1"/>
  <c r="J2091" i="1"/>
  <c r="AF2091" i="1"/>
  <c r="X2090" i="1" l="1"/>
  <c r="Z2090" i="1" s="1"/>
  <c r="M2091" i="1"/>
  <c r="AG2091" i="1"/>
  <c r="AE2091" i="1" s="1"/>
  <c r="AH2091" i="1" s="1"/>
  <c r="AB2091" i="1" s="1"/>
  <c r="AC2091" i="1" s="1"/>
  <c r="H2091" i="1"/>
  <c r="I2091" i="1"/>
  <c r="AD2091" i="1" l="1"/>
  <c r="L2091" i="1"/>
  <c r="Q2091" i="1"/>
  <c r="P2091" i="1" l="1"/>
  <c r="W2092" i="1" s="1"/>
  <c r="N2091" i="1"/>
  <c r="R2091" i="1" l="1"/>
  <c r="S2092" i="1" s="1"/>
  <c r="T2092" i="1" s="1"/>
  <c r="U2091" i="1"/>
  <c r="V2092" i="1" s="1"/>
  <c r="Y2092" i="1" s="1"/>
  <c r="AA2091" i="1"/>
  <c r="O2091" i="1"/>
  <c r="G2092" i="1" s="1"/>
  <c r="X2091" i="1"/>
  <c r="Z2091" i="1" s="1"/>
  <c r="J2092" i="1"/>
  <c r="K2092" i="1"/>
  <c r="AF2092" i="1"/>
  <c r="AG2092" i="1" l="1"/>
  <c r="AE2092" i="1" s="1"/>
  <c r="AH2092" i="1" s="1"/>
  <c r="M2092" i="1"/>
  <c r="H2092" i="1"/>
  <c r="I2092" i="1"/>
  <c r="AD2092" i="1" l="1"/>
  <c r="Q2092" i="1"/>
  <c r="L2092" i="1"/>
  <c r="AB2092" i="1"/>
  <c r="AC2092" i="1" s="1"/>
  <c r="P2092" i="1" l="1"/>
  <c r="W2093" i="1" s="1"/>
  <c r="N2092" i="1"/>
  <c r="R2092" i="1" l="1"/>
  <c r="S2093" i="1" s="1"/>
  <c r="T2093" i="1" s="1"/>
  <c r="U2092" i="1"/>
  <c r="V2093" i="1" s="1"/>
  <c r="Y2093" i="1" s="1"/>
  <c r="AA2092" i="1"/>
  <c r="O2092" i="1"/>
  <c r="X2092" i="1"/>
  <c r="Z2092" i="1" s="1"/>
  <c r="G2093" i="1"/>
  <c r="K2093" i="1"/>
  <c r="J2093" i="1"/>
  <c r="AF2093" i="1"/>
  <c r="M2093" i="1" l="1"/>
  <c r="I2093" i="1"/>
  <c r="H2093" i="1"/>
  <c r="AG2093" i="1"/>
  <c r="AE2093" i="1" s="1"/>
  <c r="AH2093" i="1" s="1"/>
  <c r="AB2093" i="1" s="1"/>
  <c r="AC2093" i="1" s="1"/>
  <c r="L2093" i="1" l="1"/>
  <c r="Q2093" i="1"/>
  <c r="AD2093" i="1"/>
  <c r="P2093" i="1" l="1"/>
  <c r="W2094" i="1" s="1"/>
  <c r="N2093" i="1"/>
  <c r="R2093" i="1" l="1"/>
  <c r="S2094" i="1" s="1"/>
  <c r="T2094" i="1" s="1"/>
  <c r="U2093" i="1"/>
  <c r="V2094" i="1" s="1"/>
  <c r="Y2094" i="1" s="1"/>
  <c r="AA2093" i="1"/>
  <c r="O2093" i="1"/>
  <c r="G2094" i="1" s="1"/>
  <c r="J2094" i="1"/>
  <c r="K2094" i="1"/>
  <c r="AF2094" i="1"/>
  <c r="X2093" i="1" l="1"/>
  <c r="Z2093" i="1" s="1"/>
  <c r="AG2094" i="1"/>
  <c r="AE2094" i="1" s="1"/>
  <c r="AH2094" i="1" s="1"/>
  <c r="M2094" i="1"/>
  <c r="H2094" i="1"/>
  <c r="I2094" i="1"/>
  <c r="Q2094" i="1" l="1"/>
  <c r="L2094" i="1"/>
  <c r="AD2094" i="1"/>
  <c r="AB2094" i="1"/>
  <c r="AC2094" i="1" s="1"/>
  <c r="P2094" i="1" l="1"/>
  <c r="W2095" i="1" s="1"/>
  <c r="N2094" i="1"/>
  <c r="R2094" i="1" l="1"/>
  <c r="S2095" i="1" s="1"/>
  <c r="T2095" i="1" s="1"/>
  <c r="U2094" i="1"/>
  <c r="V2095" i="1" s="1"/>
  <c r="Y2095" i="1" s="1"/>
  <c r="O2094" i="1"/>
  <c r="AA2094" i="1"/>
  <c r="X2094" i="1"/>
  <c r="Z2094" i="1" s="1"/>
  <c r="G2095" i="1"/>
  <c r="K2095" i="1"/>
  <c r="J2095" i="1"/>
  <c r="AF2095" i="1"/>
  <c r="H2095" i="1" l="1"/>
  <c r="I2095" i="1"/>
  <c r="M2095" i="1"/>
  <c r="AG2095" i="1"/>
  <c r="AE2095" i="1" s="1"/>
  <c r="AH2095" i="1" s="1"/>
  <c r="AB2095" i="1" s="1"/>
  <c r="AC2095" i="1" s="1"/>
  <c r="AD2095" i="1" l="1"/>
  <c r="L2095" i="1"/>
  <c r="Q2095" i="1"/>
  <c r="P2095" i="1" l="1"/>
  <c r="W2096" i="1" s="1"/>
  <c r="N2095" i="1"/>
  <c r="R2095" i="1" l="1"/>
  <c r="S2096" i="1" s="1"/>
  <c r="T2096" i="1" s="1"/>
  <c r="U2095" i="1"/>
  <c r="V2096" i="1" s="1"/>
  <c r="Y2096" i="1" s="1"/>
  <c r="O2095" i="1"/>
  <c r="G2096" i="1" s="1"/>
  <c r="AA2095" i="1"/>
  <c r="X2095" i="1"/>
  <c r="Z2095" i="1" s="1"/>
  <c r="K2096" i="1"/>
  <c r="J2096" i="1"/>
  <c r="AF2096" i="1"/>
  <c r="AG2096" i="1" l="1"/>
  <c r="AE2096" i="1" s="1"/>
  <c r="AH2096" i="1" s="1"/>
  <c r="M2096" i="1"/>
  <c r="H2096" i="1"/>
  <c r="I2096" i="1"/>
  <c r="Q2096" i="1" l="1"/>
  <c r="AD2096" i="1"/>
  <c r="L2096" i="1"/>
  <c r="AB2096" i="1"/>
  <c r="AC2096" i="1" s="1"/>
  <c r="P2096" i="1" l="1"/>
  <c r="W2097" i="1" s="1"/>
  <c r="N2096" i="1"/>
  <c r="R2096" i="1" l="1"/>
  <c r="S2097" i="1" s="1"/>
  <c r="T2097" i="1" s="1"/>
  <c r="U2096" i="1"/>
  <c r="V2097" i="1" s="1"/>
  <c r="AA2096" i="1"/>
  <c r="O2096" i="1"/>
  <c r="G2097" i="1" s="1"/>
  <c r="J2097" i="1"/>
  <c r="K2097" i="1"/>
  <c r="AF2097" i="1"/>
  <c r="X2096" i="1" l="1"/>
  <c r="Z2096" i="1" s="1"/>
  <c r="Y2097" i="1"/>
  <c r="M2097" i="1"/>
  <c r="AG2097" i="1"/>
  <c r="AE2097" i="1" s="1"/>
  <c r="AH2097" i="1" s="1"/>
  <c r="AB2097" i="1" s="1"/>
  <c r="AC2097" i="1" s="1"/>
  <c r="H2097" i="1"/>
  <c r="I2097" i="1"/>
  <c r="AD2097" i="1" l="1"/>
  <c r="Q2097" i="1"/>
  <c r="L2097" i="1"/>
  <c r="P2097" i="1" l="1"/>
  <c r="W2098" i="1" s="1"/>
  <c r="N2097" i="1"/>
  <c r="R2097" i="1" l="1"/>
  <c r="S2098" i="1" s="1"/>
  <c r="U2097" i="1"/>
  <c r="V2098" i="1" s="1"/>
  <c r="O2097" i="1"/>
  <c r="G2098" i="1" s="1"/>
  <c r="AA2097" i="1"/>
  <c r="X2097" i="1"/>
  <c r="Z2097" i="1" s="1"/>
  <c r="J2098" i="1"/>
  <c r="K2098" i="1"/>
  <c r="AF2098" i="1"/>
  <c r="T2098" i="1" l="1"/>
  <c r="Y2098" i="1"/>
  <c r="AG2098" i="1"/>
  <c r="M2098" i="1"/>
  <c r="H2098" i="1"/>
  <c r="I2098" i="1"/>
  <c r="AE2098" i="1" l="1"/>
  <c r="AH2098" i="1" s="1"/>
  <c r="AD2098" i="1"/>
  <c r="Q2098" i="1"/>
  <c r="L2098" i="1"/>
  <c r="AB2098" i="1"/>
  <c r="AC2098" i="1" s="1"/>
  <c r="P2098" i="1" l="1"/>
  <c r="W2099" i="1" s="1"/>
  <c r="N2098" i="1"/>
  <c r="R2098" i="1" l="1"/>
  <c r="S2099" i="1" s="1"/>
  <c r="T2099" i="1" s="1"/>
  <c r="U2098" i="1"/>
  <c r="V2099" i="1" s="1"/>
  <c r="Y2099" i="1" s="1"/>
  <c r="AA2098" i="1"/>
  <c r="O2098" i="1"/>
  <c r="G2099" i="1" s="1"/>
  <c r="X2098" i="1"/>
  <c r="Z2098" i="1" s="1"/>
  <c r="J2099" i="1"/>
  <c r="K2099" i="1"/>
  <c r="AF2099" i="1"/>
  <c r="AG2099" i="1" l="1"/>
  <c r="AE2099" i="1" s="1"/>
  <c r="AH2099" i="1" s="1"/>
  <c r="M2099" i="1"/>
  <c r="H2099" i="1"/>
  <c r="I2099" i="1"/>
  <c r="AD2099" i="1" l="1"/>
  <c r="Q2099" i="1"/>
  <c r="L2099" i="1"/>
  <c r="AB2099" i="1"/>
  <c r="AC2099" i="1" s="1"/>
  <c r="P2099" i="1" l="1"/>
  <c r="W2100" i="1" s="1"/>
  <c r="N2099" i="1"/>
  <c r="R2099" i="1" s="1"/>
  <c r="S2100" i="1" s="1"/>
  <c r="T2100" i="1" s="1"/>
  <c r="U2099" i="1" l="1"/>
  <c r="V2100" i="1" s="1"/>
  <c r="Y2100" i="1" s="1"/>
  <c r="AA2099" i="1"/>
  <c r="O2099" i="1"/>
  <c r="X2099" i="1"/>
  <c r="Z2099" i="1" s="1"/>
  <c r="G2100" i="1"/>
  <c r="K2100" i="1"/>
  <c r="J2100" i="1"/>
  <c r="AF2100" i="1"/>
  <c r="M2100" i="1" l="1"/>
  <c r="AG2100" i="1"/>
  <c r="AE2100" i="1" s="1"/>
  <c r="AH2100" i="1" s="1"/>
  <c r="I2100" i="1"/>
  <c r="H2100" i="1"/>
  <c r="Q2100" i="1" l="1"/>
  <c r="L2100" i="1"/>
  <c r="AB2100" i="1"/>
  <c r="AC2100" i="1" s="1"/>
  <c r="AD2100" i="1"/>
  <c r="P2100" i="1" l="1"/>
  <c r="W2101" i="1" s="1"/>
  <c r="N2100" i="1"/>
  <c r="R2100" i="1" l="1"/>
  <c r="S2101" i="1" s="1"/>
  <c r="T2101" i="1" s="1"/>
  <c r="U2100" i="1"/>
  <c r="V2101" i="1" s="1"/>
  <c r="Y2101" i="1" s="1"/>
  <c r="AA2100" i="1"/>
  <c r="O2100" i="1"/>
  <c r="X2100" i="1"/>
  <c r="Z2100" i="1" s="1"/>
  <c r="G2101" i="1"/>
  <c r="K2101" i="1"/>
  <c r="J2101" i="1"/>
  <c r="AF2101" i="1"/>
  <c r="M2101" i="1" l="1"/>
  <c r="H2101" i="1"/>
  <c r="I2101" i="1"/>
  <c r="AG2101" i="1"/>
  <c r="AE2101" i="1" s="1"/>
  <c r="AH2101" i="1" s="1"/>
  <c r="AB2101" i="1" s="1"/>
  <c r="AC2101" i="1" s="1"/>
  <c r="AD2101" i="1" l="1"/>
  <c r="L2101" i="1"/>
  <c r="Q2101" i="1"/>
  <c r="P2101" i="1" l="1"/>
  <c r="W2102" i="1" s="1"/>
  <c r="N2101" i="1"/>
  <c r="R2101" i="1" l="1"/>
  <c r="S2102" i="1" s="1"/>
  <c r="T2102" i="1" s="1"/>
  <c r="U2101" i="1"/>
  <c r="V2102" i="1" s="1"/>
  <c r="Y2102" i="1" s="1"/>
  <c r="O2101" i="1"/>
  <c r="G2102" i="1" s="1"/>
  <c r="AA2101" i="1"/>
  <c r="X2101" i="1"/>
  <c r="Z2101" i="1" s="1"/>
  <c r="J2102" i="1"/>
  <c r="K2102" i="1"/>
  <c r="AF2102" i="1"/>
  <c r="AG2102" i="1" l="1"/>
  <c r="AE2102" i="1" s="1"/>
  <c r="AH2102" i="1" s="1"/>
  <c r="M2102" i="1"/>
  <c r="H2102" i="1"/>
  <c r="I2102" i="1"/>
  <c r="Q2102" i="1" l="1"/>
  <c r="AD2102" i="1"/>
  <c r="L2102" i="1"/>
  <c r="AB2102" i="1"/>
  <c r="AC2102" i="1" s="1"/>
  <c r="P2102" i="1" l="1"/>
  <c r="W2103" i="1" s="1"/>
  <c r="N2102" i="1"/>
  <c r="R2102" i="1" l="1"/>
  <c r="S2103" i="1" s="1"/>
  <c r="T2103" i="1" s="1"/>
  <c r="U2102" i="1"/>
  <c r="V2103" i="1" s="1"/>
  <c r="Y2103" i="1" s="1"/>
  <c r="AA2102" i="1"/>
  <c r="O2102" i="1"/>
  <c r="G2103" i="1" s="1"/>
  <c r="K2103" i="1"/>
  <c r="J2103" i="1"/>
  <c r="AF2103" i="1"/>
  <c r="X2102" i="1" l="1"/>
  <c r="Z2102" i="1" s="1"/>
  <c r="AG2103" i="1"/>
  <c r="AE2103" i="1" s="1"/>
  <c r="AH2103" i="1" s="1"/>
  <c r="I2103" i="1"/>
  <c r="H2103" i="1"/>
  <c r="M2103" i="1"/>
  <c r="L2103" i="1" l="1"/>
  <c r="Q2103" i="1"/>
  <c r="AD2103" i="1"/>
  <c r="AB2103" i="1"/>
  <c r="AC2103" i="1" s="1"/>
  <c r="P2103" i="1" l="1"/>
  <c r="W2104" i="1" s="1"/>
  <c r="N2103" i="1"/>
  <c r="R2103" i="1" l="1"/>
  <c r="S2104" i="1" s="1"/>
  <c r="T2104" i="1" s="1"/>
  <c r="U2103" i="1"/>
  <c r="V2104" i="1" s="1"/>
  <c r="Y2104" i="1" s="1"/>
  <c r="O2103" i="1"/>
  <c r="G2104" i="1" s="1"/>
  <c r="AA2103" i="1"/>
  <c r="X2103" i="1"/>
  <c r="Z2103" i="1" s="1"/>
  <c r="J2104" i="1"/>
  <c r="K2104" i="1"/>
  <c r="AF2104" i="1"/>
  <c r="M2104" i="1" l="1"/>
  <c r="AG2104" i="1"/>
  <c r="AE2104" i="1" s="1"/>
  <c r="AH2104" i="1" s="1"/>
  <c r="AB2104" i="1" s="1"/>
  <c r="AC2104" i="1" s="1"/>
  <c r="H2104" i="1"/>
  <c r="I2104" i="1"/>
  <c r="AD2104" i="1" l="1"/>
  <c r="Q2104" i="1"/>
  <c r="L2104" i="1"/>
  <c r="P2104" i="1" l="1"/>
  <c r="W2105" i="1" s="1"/>
  <c r="N2104" i="1"/>
  <c r="R2104" i="1" l="1"/>
  <c r="S2105" i="1" s="1"/>
  <c r="T2105" i="1" s="1"/>
  <c r="U2104" i="1"/>
  <c r="V2105" i="1" s="1"/>
  <c r="Y2105" i="1" s="1"/>
  <c r="O2104" i="1"/>
  <c r="G2105" i="1" s="1"/>
  <c r="AA2104" i="1"/>
  <c r="X2104" i="1"/>
  <c r="Z2104" i="1" s="1"/>
  <c r="K2105" i="1"/>
  <c r="J2105" i="1"/>
  <c r="AF2105" i="1"/>
  <c r="AG2105" i="1" l="1"/>
  <c r="AE2105" i="1" s="1"/>
  <c r="AH2105" i="1" s="1"/>
  <c r="M2105" i="1"/>
  <c r="I2105" i="1"/>
  <c r="H2105" i="1"/>
  <c r="AD2105" i="1" l="1"/>
  <c r="Q2105" i="1"/>
  <c r="L2105" i="1"/>
  <c r="AB2105" i="1"/>
  <c r="AC2105" i="1" s="1"/>
  <c r="P2105" i="1" l="1"/>
  <c r="W2106" i="1" s="1"/>
  <c r="N2105" i="1"/>
  <c r="R2105" i="1" l="1"/>
  <c r="S2106" i="1" s="1"/>
  <c r="T2106" i="1" s="1"/>
  <c r="U2105" i="1"/>
  <c r="V2106" i="1" s="1"/>
  <c r="Y2106" i="1" s="1"/>
  <c r="O2105" i="1"/>
  <c r="AA2105" i="1"/>
  <c r="G2106" i="1"/>
  <c r="J2106" i="1"/>
  <c r="K2106" i="1"/>
  <c r="AF2106" i="1"/>
  <c r="X2105" i="1" l="1"/>
  <c r="Z2105" i="1" s="1"/>
  <c r="M2106" i="1"/>
  <c r="I2106" i="1"/>
  <c r="H2106" i="1"/>
  <c r="AG2106" i="1"/>
  <c r="AE2106" i="1" s="1"/>
  <c r="AH2106" i="1" s="1"/>
  <c r="AB2106" i="1" s="1"/>
  <c r="AC2106" i="1" s="1"/>
  <c r="Q2106" i="1" l="1"/>
  <c r="L2106" i="1"/>
  <c r="AD2106" i="1"/>
  <c r="P2106" i="1" l="1"/>
  <c r="W2107" i="1" s="1"/>
  <c r="N2106" i="1"/>
  <c r="R2106" i="1" l="1"/>
  <c r="S2107" i="1" s="1"/>
  <c r="T2107" i="1" s="1"/>
  <c r="U2106" i="1"/>
  <c r="V2107" i="1" s="1"/>
  <c r="Y2107" i="1" s="1"/>
  <c r="O2106" i="1"/>
  <c r="AA2106" i="1"/>
  <c r="X2106" i="1"/>
  <c r="Z2106" i="1" s="1"/>
  <c r="G2107" i="1"/>
  <c r="J2107" i="1"/>
  <c r="K2107" i="1"/>
  <c r="AF2107" i="1"/>
  <c r="H2107" i="1" l="1"/>
  <c r="I2107" i="1"/>
  <c r="M2107" i="1"/>
  <c r="AG2107" i="1"/>
  <c r="AE2107" i="1" s="1"/>
  <c r="AH2107" i="1" s="1"/>
  <c r="AB2107" i="1" s="1"/>
  <c r="AC2107" i="1" s="1"/>
  <c r="AD2107" i="1" l="1"/>
  <c r="L2107" i="1"/>
  <c r="Q2107" i="1"/>
  <c r="P2107" i="1" l="1"/>
  <c r="W2108" i="1" s="1"/>
  <c r="N2107" i="1"/>
  <c r="R2107" i="1" l="1"/>
  <c r="S2108" i="1" s="1"/>
  <c r="T2108" i="1" s="1"/>
  <c r="U2107" i="1"/>
  <c r="V2108" i="1" s="1"/>
  <c r="Y2108" i="1" s="1"/>
  <c r="AA2107" i="1"/>
  <c r="O2107" i="1"/>
  <c r="X2107" i="1"/>
  <c r="Z2107" i="1" s="1"/>
  <c r="G2108" i="1"/>
  <c r="K2108" i="1"/>
  <c r="J2108" i="1"/>
  <c r="AF2108" i="1"/>
  <c r="H2108" i="1" l="1"/>
  <c r="I2108" i="1"/>
  <c r="M2108" i="1"/>
  <c r="AG2108" i="1"/>
  <c r="AE2108" i="1" s="1"/>
  <c r="AH2108" i="1" s="1"/>
  <c r="AB2108" i="1" s="1"/>
  <c r="AC2108" i="1" s="1"/>
  <c r="Q2108" i="1" l="1"/>
  <c r="L2108" i="1"/>
  <c r="AD2108" i="1"/>
  <c r="P2108" i="1" l="1"/>
  <c r="W2109" i="1" s="1"/>
  <c r="N2108" i="1"/>
  <c r="R2108" i="1" l="1"/>
  <c r="S2109" i="1" s="1"/>
  <c r="T2109" i="1" s="1"/>
  <c r="U2108" i="1"/>
  <c r="V2109" i="1" s="1"/>
  <c r="Y2109" i="1" s="1"/>
  <c r="O2108" i="1"/>
  <c r="AA2108" i="1"/>
  <c r="X2108" i="1"/>
  <c r="Z2108" i="1" s="1"/>
  <c r="G2109" i="1"/>
  <c r="J2109" i="1"/>
  <c r="K2109" i="1"/>
  <c r="AF2109" i="1"/>
  <c r="M2109" i="1" l="1"/>
  <c r="I2109" i="1"/>
  <c r="H2109" i="1"/>
  <c r="AG2109" i="1"/>
  <c r="AE2109" i="1" s="1"/>
  <c r="AH2109" i="1" s="1"/>
  <c r="AB2109" i="1" s="1"/>
  <c r="AC2109" i="1" s="1"/>
  <c r="L2109" i="1" l="1"/>
  <c r="Q2109" i="1"/>
  <c r="AD2109" i="1"/>
  <c r="P2109" i="1" l="1"/>
  <c r="W2110" i="1" s="1"/>
  <c r="N2109" i="1"/>
  <c r="R2109" i="1" l="1"/>
  <c r="S2110" i="1" s="1"/>
  <c r="U2109" i="1"/>
  <c r="V2110" i="1" s="1"/>
  <c r="AA2109" i="1"/>
  <c r="O2109" i="1"/>
  <c r="X2109" i="1"/>
  <c r="Z2109" i="1" s="1"/>
  <c r="G2110" i="1"/>
  <c r="J2110" i="1"/>
  <c r="K2110" i="1"/>
  <c r="AF2110" i="1"/>
  <c r="T2110" i="1" l="1"/>
  <c r="Y2110" i="1"/>
  <c r="M2110" i="1"/>
  <c r="H2110" i="1"/>
  <c r="I2110" i="1"/>
  <c r="AG2110" i="1"/>
  <c r="AE2110" i="1" l="1"/>
  <c r="AH2110" i="1" s="1"/>
  <c r="AB2110" i="1" s="1"/>
  <c r="AC2110" i="1" s="1"/>
  <c r="AD2110" i="1"/>
  <c r="L2110" i="1"/>
  <c r="Q2110" i="1"/>
  <c r="P2110" i="1" l="1"/>
  <c r="W2111" i="1" s="1"/>
  <c r="N2110" i="1"/>
  <c r="R2110" i="1" l="1"/>
  <c r="S2111" i="1" s="1"/>
  <c r="U2110" i="1"/>
  <c r="V2111" i="1" s="1"/>
  <c r="AA2110" i="1"/>
  <c r="O2110" i="1"/>
  <c r="G2111" i="1" s="1"/>
  <c r="X2110" i="1"/>
  <c r="Z2110" i="1" s="1"/>
  <c r="K2111" i="1"/>
  <c r="J2111" i="1"/>
  <c r="AF2111" i="1"/>
  <c r="T2111" i="1" l="1"/>
  <c r="Y2111" i="1"/>
  <c r="AG2111" i="1"/>
  <c r="I2111" i="1"/>
  <c r="H2111" i="1"/>
  <c r="M2111" i="1"/>
  <c r="AE2111" i="1" l="1"/>
  <c r="AH2111" i="1" s="1"/>
  <c r="Q2111" i="1"/>
  <c r="L2111" i="1"/>
  <c r="AD2111" i="1"/>
  <c r="AB2111" i="1"/>
  <c r="AC2111" i="1" s="1"/>
  <c r="P2111" i="1" l="1"/>
  <c r="W2112" i="1" s="1"/>
  <c r="N2111" i="1"/>
  <c r="R2111" i="1" l="1"/>
  <c r="S2112" i="1" s="1"/>
  <c r="T2112" i="1" s="1"/>
  <c r="U2111" i="1"/>
  <c r="V2112" i="1" s="1"/>
  <c r="Y2112" i="1" s="1"/>
  <c r="AA2111" i="1"/>
  <c r="O2111" i="1"/>
  <c r="G2112" i="1" s="1"/>
  <c r="X2111" i="1"/>
  <c r="Z2111" i="1" s="1"/>
  <c r="K2112" i="1"/>
  <c r="J2112" i="1"/>
  <c r="AF2112" i="1"/>
  <c r="AG2112" i="1" l="1"/>
  <c r="AE2112" i="1" s="1"/>
  <c r="AH2112" i="1" s="1"/>
  <c r="M2112" i="1"/>
  <c r="I2112" i="1"/>
  <c r="H2112" i="1"/>
  <c r="AD2112" i="1" l="1"/>
  <c r="L2112" i="1"/>
  <c r="Q2112" i="1"/>
  <c r="AB2112" i="1"/>
  <c r="AC2112" i="1" s="1"/>
  <c r="P2112" i="1" l="1"/>
  <c r="W2113" i="1" s="1"/>
  <c r="N2112" i="1"/>
  <c r="R2112" i="1" l="1"/>
  <c r="S2113" i="1" s="1"/>
  <c r="U2112" i="1"/>
  <c r="V2113" i="1" s="1"/>
  <c r="AA2112" i="1"/>
  <c r="O2112" i="1"/>
  <c r="X2112" i="1"/>
  <c r="Z2112" i="1" s="1"/>
  <c r="G2113" i="1"/>
  <c r="J2113" i="1"/>
  <c r="K2113" i="1"/>
  <c r="AF2113" i="1"/>
  <c r="Y2113" i="1" l="1"/>
  <c r="T2113" i="1"/>
  <c r="M2113" i="1"/>
  <c r="I2113" i="1"/>
  <c r="H2113" i="1"/>
  <c r="AG2113" i="1"/>
  <c r="AE2113" i="1" s="1"/>
  <c r="AH2113" i="1" s="1"/>
  <c r="AB2113" i="1" s="1"/>
  <c r="AC2113" i="1" s="1"/>
  <c r="L2113" i="1" l="1"/>
  <c r="AD2113" i="1"/>
  <c r="Q2113" i="1"/>
  <c r="P2113" i="1" l="1"/>
  <c r="W2114" i="1" s="1"/>
  <c r="N2113" i="1"/>
  <c r="R2113" i="1" l="1"/>
  <c r="S2114" i="1" s="1"/>
  <c r="T2114" i="1" s="1"/>
  <c r="U2113" i="1"/>
  <c r="V2114" i="1" s="1"/>
  <c r="Y2114" i="1" s="1"/>
  <c r="AA2113" i="1"/>
  <c r="O2113" i="1"/>
  <c r="G2114" i="1" s="1"/>
  <c r="J2114" i="1"/>
  <c r="K2114" i="1"/>
  <c r="AF2114" i="1"/>
  <c r="X2113" i="1" l="1"/>
  <c r="Z2113" i="1" s="1"/>
  <c r="AG2114" i="1"/>
  <c r="AE2114" i="1" s="1"/>
  <c r="AH2114" i="1" s="1"/>
  <c r="I2114" i="1"/>
  <c r="H2114" i="1"/>
  <c r="M2114" i="1"/>
  <c r="AD2114" i="1" l="1"/>
  <c r="L2114" i="1"/>
  <c r="Q2114" i="1"/>
  <c r="AB2114" i="1"/>
  <c r="AC2114" i="1" s="1"/>
  <c r="P2114" i="1" l="1"/>
  <c r="W2115" i="1" s="1"/>
  <c r="N2114" i="1"/>
  <c r="R2114" i="1" l="1"/>
  <c r="S2115" i="1" s="1"/>
  <c r="T2115" i="1" s="1"/>
  <c r="U2114" i="1"/>
  <c r="V2115" i="1" s="1"/>
  <c r="Y2115" i="1" s="1"/>
  <c r="O2114" i="1"/>
  <c r="G2115" i="1" s="1"/>
  <c r="AA2114" i="1"/>
  <c r="X2114" i="1"/>
  <c r="Z2114" i="1" s="1"/>
  <c r="J2115" i="1"/>
  <c r="K2115" i="1"/>
  <c r="AF2115" i="1"/>
  <c r="AG2115" i="1" l="1"/>
  <c r="AE2115" i="1" s="1"/>
  <c r="AH2115" i="1" s="1"/>
  <c r="M2115" i="1"/>
  <c r="I2115" i="1"/>
  <c r="H2115" i="1"/>
  <c r="Q2115" i="1" l="1"/>
  <c r="L2115" i="1"/>
  <c r="AD2115" i="1"/>
  <c r="AB2115" i="1"/>
  <c r="AC2115" i="1" s="1"/>
  <c r="P2115" i="1" l="1"/>
  <c r="W2116" i="1" s="1"/>
  <c r="N2115" i="1"/>
  <c r="R2115" i="1" l="1"/>
  <c r="S2116" i="1" s="1"/>
  <c r="T2116" i="1" s="1"/>
  <c r="U2115" i="1"/>
  <c r="V2116" i="1" s="1"/>
  <c r="Y2116" i="1" s="1"/>
  <c r="AA2115" i="1"/>
  <c r="O2115" i="1"/>
  <c r="G2116" i="1" s="1"/>
  <c r="X2115" i="1"/>
  <c r="Z2115" i="1" s="1"/>
  <c r="K2116" i="1"/>
  <c r="J2116" i="1"/>
  <c r="AF2116" i="1"/>
  <c r="H2116" i="1" l="1"/>
  <c r="I2116" i="1"/>
  <c r="AG2116" i="1"/>
  <c r="AE2116" i="1" s="1"/>
  <c r="AH2116" i="1" s="1"/>
  <c r="M2116" i="1"/>
  <c r="AB2116" i="1" l="1"/>
  <c r="AC2116" i="1" s="1"/>
  <c r="L2116" i="1"/>
  <c r="AD2116" i="1"/>
  <c r="Q2116" i="1"/>
  <c r="P2116" i="1" l="1"/>
  <c r="W2117" i="1" s="1"/>
  <c r="N2116" i="1"/>
  <c r="R2116" i="1" l="1"/>
  <c r="S2117" i="1" s="1"/>
  <c r="T2117" i="1" s="1"/>
  <c r="U2116" i="1"/>
  <c r="V2117" i="1" s="1"/>
  <c r="Y2117" i="1" s="1"/>
  <c r="O2116" i="1"/>
  <c r="G2117" i="1" s="1"/>
  <c r="AA2116" i="1"/>
  <c r="X2116" i="1"/>
  <c r="Z2116" i="1" s="1"/>
  <c r="K2117" i="1"/>
  <c r="J2117" i="1"/>
  <c r="AF2117" i="1"/>
  <c r="AG2117" i="1" l="1"/>
  <c r="AE2117" i="1" s="1"/>
  <c r="AH2117" i="1" s="1"/>
  <c r="M2117" i="1"/>
  <c r="H2117" i="1"/>
  <c r="I2117" i="1"/>
  <c r="L2117" i="1" l="1"/>
  <c r="AD2117" i="1"/>
  <c r="Q2117" i="1"/>
  <c r="AB2117" i="1"/>
  <c r="AC2117" i="1" s="1"/>
  <c r="P2117" i="1" l="1"/>
  <c r="W2118" i="1" s="1"/>
  <c r="N2117" i="1"/>
  <c r="R2117" i="1" l="1"/>
  <c r="S2118" i="1" s="1"/>
  <c r="T2118" i="1" s="1"/>
  <c r="U2117" i="1"/>
  <c r="V2118" i="1" s="1"/>
  <c r="Y2118" i="1" s="1"/>
  <c r="O2117" i="1"/>
  <c r="G2118" i="1" s="1"/>
  <c r="AA2117" i="1"/>
  <c r="X2117" i="1"/>
  <c r="Z2117" i="1" s="1"/>
  <c r="K2118" i="1"/>
  <c r="J2118" i="1"/>
  <c r="AF2118" i="1"/>
  <c r="AG2118" i="1" l="1"/>
  <c r="AE2118" i="1" s="1"/>
  <c r="AH2118" i="1" s="1"/>
  <c r="M2118" i="1"/>
  <c r="I2118" i="1"/>
  <c r="H2118" i="1"/>
  <c r="L2118" i="1" l="1"/>
  <c r="Q2118" i="1"/>
  <c r="AD2118" i="1"/>
  <c r="AB2118" i="1"/>
  <c r="AC2118" i="1" s="1"/>
  <c r="P2118" i="1" l="1"/>
  <c r="W2119" i="1" s="1"/>
  <c r="N2118" i="1"/>
  <c r="R2118" i="1" l="1"/>
  <c r="S2119" i="1" s="1"/>
  <c r="T2119" i="1" s="1"/>
  <c r="U2118" i="1"/>
  <c r="V2119" i="1" s="1"/>
  <c r="Y2119" i="1" s="1"/>
  <c r="AA2118" i="1"/>
  <c r="O2118" i="1"/>
  <c r="G2119" i="1" s="1"/>
  <c r="X2118" i="1"/>
  <c r="Z2118" i="1" s="1"/>
  <c r="K2119" i="1"/>
  <c r="J2119" i="1"/>
  <c r="AF2119" i="1"/>
  <c r="M2119" i="1" l="1"/>
  <c r="AG2119" i="1"/>
  <c r="AE2119" i="1" s="1"/>
  <c r="AH2119" i="1" s="1"/>
  <c r="AB2119" i="1" s="1"/>
  <c r="AC2119" i="1" s="1"/>
  <c r="H2119" i="1"/>
  <c r="I2119" i="1"/>
  <c r="L2119" i="1" l="1"/>
  <c r="AD2119" i="1"/>
  <c r="Q2119" i="1"/>
  <c r="P2119" i="1" l="1"/>
  <c r="W2120" i="1" s="1"/>
  <c r="N2119" i="1"/>
  <c r="R2119" i="1" l="1"/>
  <c r="S2120" i="1" s="1"/>
  <c r="T2120" i="1" s="1"/>
  <c r="U2119" i="1"/>
  <c r="V2120" i="1" s="1"/>
  <c r="Y2120" i="1" s="1"/>
  <c r="AA2119" i="1"/>
  <c r="O2119" i="1"/>
  <c r="X2119" i="1"/>
  <c r="Z2119" i="1" s="1"/>
  <c r="G2120" i="1"/>
  <c r="K2120" i="1"/>
  <c r="J2120" i="1"/>
  <c r="AF2120" i="1"/>
  <c r="M2120" i="1" l="1"/>
  <c r="H2120" i="1"/>
  <c r="I2120" i="1"/>
  <c r="AG2120" i="1"/>
  <c r="AE2120" i="1" s="1"/>
  <c r="AH2120" i="1" s="1"/>
  <c r="AB2120" i="1" s="1"/>
  <c r="AC2120" i="1" s="1"/>
  <c r="Q2120" i="1" l="1"/>
  <c r="L2120" i="1"/>
  <c r="AD2120" i="1"/>
  <c r="P2120" i="1" l="1"/>
  <c r="W2121" i="1" s="1"/>
  <c r="N2120" i="1"/>
  <c r="R2120" i="1" l="1"/>
  <c r="S2121" i="1" s="1"/>
  <c r="T2121" i="1" s="1"/>
  <c r="U2120" i="1"/>
  <c r="V2121" i="1" s="1"/>
  <c r="Y2121" i="1" s="1"/>
  <c r="AA2120" i="1"/>
  <c r="O2120" i="1"/>
  <c r="X2120" i="1"/>
  <c r="Z2120" i="1" s="1"/>
  <c r="G2121" i="1"/>
  <c r="K2121" i="1"/>
  <c r="J2121" i="1"/>
  <c r="AF2121" i="1"/>
  <c r="M2121" i="1" l="1"/>
  <c r="I2121" i="1"/>
  <c r="H2121" i="1"/>
  <c r="AG2121" i="1"/>
  <c r="AE2121" i="1" s="1"/>
  <c r="AH2121" i="1" s="1"/>
  <c r="AB2121" i="1" s="1"/>
  <c r="AC2121" i="1" s="1"/>
  <c r="AD2121" i="1" l="1"/>
  <c r="Q2121" i="1"/>
  <c r="L2121" i="1"/>
  <c r="P2121" i="1" l="1"/>
  <c r="W2122" i="1" s="1"/>
  <c r="N2121" i="1"/>
  <c r="R2121" i="1" l="1"/>
  <c r="S2122" i="1" s="1"/>
  <c r="T2122" i="1" s="1"/>
  <c r="U2121" i="1"/>
  <c r="V2122" i="1" s="1"/>
  <c r="Y2122" i="1" s="1"/>
  <c r="AA2121" i="1"/>
  <c r="O2121" i="1"/>
  <c r="X2121" i="1"/>
  <c r="Z2121" i="1" s="1"/>
  <c r="G2122" i="1"/>
  <c r="K2122" i="1"/>
  <c r="J2122" i="1"/>
  <c r="AF2122" i="1"/>
  <c r="I2122" i="1" l="1"/>
  <c r="H2122" i="1"/>
  <c r="M2122" i="1"/>
  <c r="AG2122" i="1"/>
  <c r="AE2122" i="1" s="1"/>
  <c r="AH2122" i="1" s="1"/>
  <c r="AB2122" i="1" s="1"/>
  <c r="AC2122" i="1" s="1"/>
  <c r="Q2122" i="1" l="1"/>
  <c r="L2122" i="1"/>
  <c r="AD2122" i="1"/>
  <c r="P2122" i="1" l="1"/>
  <c r="W2123" i="1" s="1"/>
  <c r="N2122" i="1"/>
  <c r="R2122" i="1" l="1"/>
  <c r="S2123" i="1" s="1"/>
  <c r="T2123" i="1" s="1"/>
  <c r="U2122" i="1"/>
  <c r="V2123" i="1" s="1"/>
  <c r="Y2123" i="1" s="1"/>
  <c r="O2122" i="1"/>
  <c r="AA2122" i="1"/>
  <c r="X2122" i="1"/>
  <c r="Z2122" i="1" s="1"/>
  <c r="G2123" i="1"/>
  <c r="J2123" i="1"/>
  <c r="K2123" i="1"/>
  <c r="AF2123" i="1"/>
  <c r="M2123" i="1" l="1"/>
  <c r="H2123" i="1"/>
  <c r="I2123" i="1"/>
  <c r="AG2123" i="1"/>
  <c r="AE2123" i="1" s="1"/>
  <c r="AH2123" i="1" s="1"/>
  <c r="AB2123" i="1" s="1"/>
  <c r="AC2123" i="1" s="1"/>
  <c r="AD2123" i="1" l="1"/>
  <c r="Q2123" i="1"/>
  <c r="L2123" i="1"/>
  <c r="P2123" i="1" l="1"/>
  <c r="W2124" i="1" s="1"/>
  <c r="N2123" i="1"/>
  <c r="R2123" i="1" l="1"/>
  <c r="S2124" i="1" s="1"/>
  <c r="T2124" i="1" s="1"/>
  <c r="U2123" i="1"/>
  <c r="V2124" i="1" s="1"/>
  <c r="Y2124" i="1" s="1"/>
  <c r="AA2123" i="1"/>
  <c r="O2123" i="1"/>
  <c r="G2124" i="1" s="1"/>
  <c r="X2123" i="1"/>
  <c r="Z2123" i="1" s="1"/>
  <c r="K2124" i="1"/>
  <c r="J2124" i="1"/>
  <c r="AF2124" i="1"/>
  <c r="AG2124" i="1" l="1"/>
  <c r="AE2124" i="1" s="1"/>
  <c r="AH2124" i="1" s="1"/>
  <c r="H2124" i="1"/>
  <c r="I2124" i="1"/>
  <c r="M2124" i="1"/>
  <c r="L2124" i="1" l="1"/>
  <c r="AD2124" i="1"/>
  <c r="Q2124" i="1"/>
  <c r="AB2124" i="1"/>
  <c r="AC2124" i="1" s="1"/>
  <c r="P2124" i="1" l="1"/>
  <c r="W2125" i="1" s="1"/>
  <c r="N2124" i="1"/>
  <c r="R2124" i="1" l="1"/>
  <c r="S2125" i="1" s="1"/>
  <c r="T2125" i="1" s="1"/>
  <c r="U2124" i="1"/>
  <c r="V2125" i="1" s="1"/>
  <c r="Y2125" i="1" s="1"/>
  <c r="O2124" i="1"/>
  <c r="G2125" i="1" s="1"/>
  <c r="AA2124" i="1"/>
  <c r="X2124" i="1"/>
  <c r="Z2124" i="1" s="1"/>
  <c r="K2125" i="1"/>
  <c r="J2125" i="1"/>
  <c r="AF2125" i="1"/>
  <c r="AG2125" i="1" l="1"/>
  <c r="AE2125" i="1" s="1"/>
  <c r="AH2125" i="1" s="1"/>
  <c r="M2125" i="1"/>
  <c r="H2125" i="1"/>
  <c r="I2125" i="1"/>
  <c r="Q2125" i="1" l="1"/>
  <c r="L2125" i="1"/>
  <c r="AD2125" i="1"/>
  <c r="AB2125" i="1"/>
  <c r="AC2125" i="1" s="1"/>
  <c r="P2125" i="1" l="1"/>
  <c r="W2126" i="1" s="1"/>
  <c r="N2125" i="1"/>
  <c r="R2125" i="1" l="1"/>
  <c r="S2126" i="1" s="1"/>
  <c r="T2126" i="1" s="1"/>
  <c r="U2125" i="1"/>
  <c r="V2126" i="1" s="1"/>
  <c r="Y2126" i="1" s="1"/>
  <c r="AA2125" i="1"/>
  <c r="O2125" i="1"/>
  <c r="G2126" i="1"/>
  <c r="K2126" i="1"/>
  <c r="J2126" i="1"/>
  <c r="AF2126" i="1"/>
  <c r="X2125" i="1" l="1"/>
  <c r="Z2125" i="1" s="1"/>
  <c r="M2126" i="1"/>
  <c r="H2126" i="1"/>
  <c r="I2126" i="1"/>
  <c r="AG2126" i="1"/>
  <c r="AE2126" i="1" s="1"/>
  <c r="AH2126" i="1" s="1"/>
  <c r="AB2126" i="1" s="1"/>
  <c r="AC2126" i="1" s="1"/>
  <c r="Q2126" i="1" l="1"/>
  <c r="AD2126" i="1"/>
  <c r="L2126" i="1"/>
  <c r="P2126" i="1" l="1"/>
  <c r="W2127" i="1" s="1"/>
  <c r="N2126" i="1"/>
  <c r="R2126" i="1" l="1"/>
  <c r="S2127" i="1" s="1"/>
  <c r="T2127" i="1" s="1"/>
  <c r="U2126" i="1"/>
  <c r="V2127" i="1" s="1"/>
  <c r="Y2127" i="1" s="1"/>
  <c r="O2126" i="1"/>
  <c r="G2127" i="1" s="1"/>
  <c r="AA2126" i="1"/>
  <c r="J2127" i="1"/>
  <c r="K2127" i="1"/>
  <c r="AF2127" i="1"/>
  <c r="X2126" i="1" l="1"/>
  <c r="Z2126" i="1" s="1"/>
  <c r="AG2127" i="1"/>
  <c r="AE2127" i="1" s="1"/>
  <c r="AH2127" i="1" s="1"/>
  <c r="M2127" i="1"/>
  <c r="I2127" i="1"/>
  <c r="H2127" i="1"/>
  <c r="L2127" i="1" l="1"/>
  <c r="AD2127" i="1"/>
  <c r="Q2127" i="1"/>
  <c r="AB2127" i="1"/>
  <c r="AC2127" i="1" s="1"/>
  <c r="P2127" i="1" l="1"/>
  <c r="W2128" i="1" s="1"/>
  <c r="N2127" i="1"/>
  <c r="R2127" i="1" l="1"/>
  <c r="S2128" i="1" s="1"/>
  <c r="T2128" i="1" s="1"/>
  <c r="U2127" i="1"/>
  <c r="V2128" i="1" s="1"/>
  <c r="Y2128" i="1" s="1"/>
  <c r="O2127" i="1"/>
  <c r="G2128" i="1" s="1"/>
  <c r="AA2127" i="1"/>
  <c r="K2128" i="1"/>
  <c r="J2128" i="1"/>
  <c r="AF2128" i="1"/>
  <c r="X2127" i="1" l="1"/>
  <c r="Z2127" i="1" s="1"/>
  <c r="AG2128" i="1"/>
  <c r="AE2128" i="1" s="1"/>
  <c r="AH2128" i="1" s="1"/>
  <c r="M2128" i="1"/>
  <c r="I2128" i="1"/>
  <c r="H2128" i="1"/>
  <c r="L2128" i="1" l="1"/>
  <c r="AD2128" i="1"/>
  <c r="Q2128" i="1"/>
  <c r="AB2128" i="1"/>
  <c r="AC2128" i="1" s="1"/>
  <c r="P2128" i="1" l="1"/>
  <c r="W2129" i="1" s="1"/>
  <c r="N2128" i="1"/>
  <c r="R2128" i="1" l="1"/>
  <c r="S2129" i="1" s="1"/>
  <c r="T2129" i="1" s="1"/>
  <c r="U2128" i="1"/>
  <c r="V2129" i="1" s="1"/>
  <c r="Y2129" i="1" s="1"/>
  <c r="AA2128" i="1"/>
  <c r="O2128" i="1"/>
  <c r="X2128" i="1"/>
  <c r="Z2128" i="1" s="1"/>
  <c r="G2129" i="1"/>
  <c r="K2129" i="1"/>
  <c r="J2129" i="1"/>
  <c r="AF2129" i="1"/>
  <c r="I2129" i="1" l="1"/>
  <c r="H2129" i="1"/>
  <c r="M2129" i="1"/>
  <c r="AG2129" i="1"/>
  <c r="AE2129" i="1" s="1"/>
  <c r="AH2129" i="1" s="1"/>
  <c r="AB2129" i="1" s="1"/>
  <c r="AC2129" i="1" s="1"/>
  <c r="Q2129" i="1" l="1"/>
  <c r="AD2129" i="1"/>
  <c r="L2129" i="1"/>
  <c r="P2129" i="1" l="1"/>
  <c r="W2130" i="1" s="1"/>
  <c r="N2129" i="1"/>
  <c r="R2129" i="1" l="1"/>
  <c r="S2130" i="1" s="1"/>
  <c r="T2130" i="1" s="1"/>
  <c r="U2129" i="1"/>
  <c r="V2130" i="1" s="1"/>
  <c r="Y2130" i="1" s="1"/>
  <c r="O2129" i="1"/>
  <c r="G2130" i="1" s="1"/>
  <c r="AA2129" i="1"/>
  <c r="X2129" i="1"/>
  <c r="Z2129" i="1" s="1"/>
  <c r="K2130" i="1"/>
  <c r="J2130" i="1"/>
  <c r="AF2130" i="1"/>
  <c r="AG2130" i="1" l="1"/>
  <c r="AE2130" i="1" s="1"/>
  <c r="AH2130" i="1" s="1"/>
  <c r="M2130" i="1"/>
  <c r="H2130" i="1"/>
  <c r="I2130" i="1"/>
  <c r="L2130" i="1" l="1"/>
  <c r="Q2130" i="1"/>
  <c r="AD2130" i="1"/>
  <c r="AB2130" i="1"/>
  <c r="AC2130" i="1" s="1"/>
  <c r="P2130" i="1" l="1"/>
  <c r="W2131" i="1" s="1"/>
  <c r="N2130" i="1"/>
  <c r="R2130" i="1" l="1"/>
  <c r="S2131" i="1" s="1"/>
  <c r="T2131" i="1" s="1"/>
  <c r="U2130" i="1"/>
  <c r="V2131" i="1" s="1"/>
  <c r="Y2131" i="1" s="1"/>
  <c r="AA2130" i="1"/>
  <c r="O2130" i="1"/>
  <c r="G2131" i="1" s="1"/>
  <c r="J2131" i="1"/>
  <c r="K2131" i="1"/>
  <c r="AF2131" i="1"/>
  <c r="X2130" i="1" l="1"/>
  <c r="Z2130" i="1" s="1"/>
  <c r="AG2131" i="1"/>
  <c r="AE2131" i="1" s="1"/>
  <c r="AH2131" i="1" s="1"/>
  <c r="H2131" i="1"/>
  <c r="I2131" i="1"/>
  <c r="M2131" i="1"/>
  <c r="Q2131" i="1" l="1"/>
  <c r="L2131" i="1"/>
  <c r="AD2131" i="1"/>
  <c r="AB2131" i="1"/>
  <c r="AC2131" i="1" s="1"/>
  <c r="P2131" i="1" l="1"/>
  <c r="W2132" i="1" s="1"/>
  <c r="N2131" i="1"/>
  <c r="R2131" i="1" l="1"/>
  <c r="S2132" i="1" s="1"/>
  <c r="T2132" i="1" s="1"/>
  <c r="U2131" i="1"/>
  <c r="V2132" i="1" s="1"/>
  <c r="Y2132" i="1" s="1"/>
  <c r="AA2131" i="1"/>
  <c r="O2131" i="1"/>
  <c r="X2131" i="1"/>
  <c r="Z2131" i="1" s="1"/>
  <c r="G2132" i="1"/>
  <c r="K2132" i="1"/>
  <c r="J2132" i="1"/>
  <c r="AF2132" i="1"/>
  <c r="M2132" i="1" l="1"/>
  <c r="H2132" i="1"/>
  <c r="I2132" i="1"/>
  <c r="AG2132" i="1"/>
  <c r="AE2132" i="1" s="1"/>
  <c r="AH2132" i="1" s="1"/>
  <c r="AB2132" i="1" s="1"/>
  <c r="AC2132" i="1" s="1"/>
  <c r="Q2132" i="1" l="1"/>
  <c r="AD2132" i="1"/>
  <c r="L2132" i="1"/>
  <c r="P2132" i="1" l="1"/>
  <c r="W2133" i="1" s="1"/>
  <c r="N2132" i="1"/>
  <c r="R2132" i="1" l="1"/>
  <c r="S2133" i="1" s="1"/>
  <c r="T2133" i="1" s="1"/>
  <c r="U2132" i="1"/>
  <c r="V2133" i="1" s="1"/>
  <c r="Y2133" i="1" s="1"/>
  <c r="AA2132" i="1"/>
  <c r="O2132" i="1"/>
  <c r="G2133" i="1" s="1"/>
  <c r="K2133" i="1"/>
  <c r="J2133" i="1"/>
  <c r="AF2133" i="1"/>
  <c r="X2132" i="1" l="1"/>
  <c r="Z2132" i="1" s="1"/>
  <c r="AG2133" i="1"/>
  <c r="AE2133" i="1" s="1"/>
  <c r="AH2133" i="1" s="1"/>
  <c r="M2133" i="1"/>
  <c r="I2133" i="1"/>
  <c r="H2133" i="1"/>
  <c r="Q2133" i="1" l="1"/>
  <c r="L2133" i="1"/>
  <c r="AD2133" i="1"/>
  <c r="AB2133" i="1"/>
  <c r="AC2133" i="1" s="1"/>
  <c r="P2133" i="1" l="1"/>
  <c r="W2134" i="1" s="1"/>
  <c r="N2133" i="1"/>
  <c r="R2133" i="1" l="1"/>
  <c r="S2134" i="1" s="1"/>
  <c r="T2134" i="1" s="1"/>
  <c r="U2133" i="1"/>
  <c r="V2134" i="1" s="1"/>
  <c r="Y2134" i="1" s="1"/>
  <c r="AA2133" i="1"/>
  <c r="O2133" i="1"/>
  <c r="G2134" i="1" s="1"/>
  <c r="X2133" i="1"/>
  <c r="Z2133" i="1" s="1"/>
  <c r="K2134" i="1"/>
  <c r="J2134" i="1"/>
  <c r="AF2134" i="1"/>
  <c r="AG2134" i="1" l="1"/>
  <c r="AE2134" i="1" s="1"/>
  <c r="AH2134" i="1" s="1"/>
  <c r="M2134" i="1"/>
  <c r="H2134" i="1"/>
  <c r="I2134" i="1"/>
  <c r="L2134" i="1" l="1"/>
  <c r="AD2134" i="1"/>
  <c r="Q2134" i="1"/>
  <c r="AB2134" i="1"/>
  <c r="AC2134" i="1" s="1"/>
  <c r="P2134" i="1" l="1"/>
  <c r="W2135" i="1" s="1"/>
  <c r="N2134" i="1"/>
  <c r="R2134" i="1" l="1"/>
  <c r="S2135" i="1" s="1"/>
  <c r="T2135" i="1" s="1"/>
  <c r="U2134" i="1"/>
  <c r="V2135" i="1" s="1"/>
  <c r="Y2135" i="1" s="1"/>
  <c r="O2134" i="1"/>
  <c r="G2135" i="1" s="1"/>
  <c r="AA2134" i="1"/>
  <c r="J2135" i="1"/>
  <c r="K2135" i="1"/>
  <c r="AF2135" i="1"/>
  <c r="X2134" i="1" l="1"/>
  <c r="Z2134" i="1" s="1"/>
  <c r="AG2135" i="1"/>
  <c r="AE2135" i="1" s="1"/>
  <c r="AH2135" i="1" s="1"/>
  <c r="M2135" i="1"/>
  <c r="H2135" i="1"/>
  <c r="I2135" i="1"/>
  <c r="Q2135" i="1" l="1"/>
  <c r="AD2135" i="1"/>
  <c r="L2135" i="1"/>
  <c r="AB2135" i="1"/>
  <c r="AC2135" i="1" s="1"/>
  <c r="P2135" i="1" l="1"/>
  <c r="W2136" i="1" s="1"/>
  <c r="N2135" i="1"/>
  <c r="R2135" i="1" l="1"/>
  <c r="S2136" i="1" s="1"/>
  <c r="T2136" i="1" s="1"/>
  <c r="U2135" i="1"/>
  <c r="V2136" i="1" s="1"/>
  <c r="Y2136" i="1" s="1"/>
  <c r="O2135" i="1"/>
  <c r="G2136" i="1" s="1"/>
  <c r="AA2135" i="1"/>
  <c r="X2135" i="1"/>
  <c r="Z2135" i="1" s="1"/>
  <c r="K2136" i="1"/>
  <c r="J2136" i="1"/>
  <c r="AF2136" i="1"/>
  <c r="AG2136" i="1" l="1"/>
  <c r="AE2136" i="1" s="1"/>
  <c r="AH2136" i="1" s="1"/>
  <c r="M2136" i="1"/>
  <c r="H2136" i="1"/>
  <c r="I2136" i="1"/>
  <c r="L2136" i="1" l="1"/>
  <c r="AD2136" i="1"/>
  <c r="Q2136" i="1"/>
  <c r="AB2136" i="1"/>
  <c r="AC2136" i="1" s="1"/>
  <c r="P2136" i="1" l="1"/>
  <c r="W2137" i="1" s="1"/>
  <c r="N2136" i="1"/>
  <c r="R2136" i="1" l="1"/>
  <c r="S2137" i="1" s="1"/>
  <c r="T2137" i="1" s="1"/>
  <c r="U2136" i="1"/>
  <c r="V2137" i="1" s="1"/>
  <c r="Y2137" i="1" s="1"/>
  <c r="O2136" i="1"/>
  <c r="AA2136" i="1"/>
  <c r="X2136" i="1"/>
  <c r="Z2136" i="1" s="1"/>
  <c r="G2137" i="1"/>
  <c r="K2137" i="1"/>
  <c r="J2137" i="1"/>
  <c r="AF2137" i="1"/>
  <c r="M2137" i="1" l="1"/>
  <c r="I2137" i="1"/>
  <c r="H2137" i="1"/>
  <c r="AG2137" i="1"/>
  <c r="AE2137" i="1" s="1"/>
  <c r="AH2137" i="1" s="1"/>
  <c r="AB2137" i="1" s="1"/>
  <c r="AC2137" i="1" s="1"/>
  <c r="L2137" i="1" l="1"/>
  <c r="AD2137" i="1"/>
  <c r="Q2137" i="1"/>
  <c r="P2137" i="1" l="1"/>
  <c r="W2138" i="1" s="1"/>
  <c r="N2137" i="1"/>
  <c r="R2137" i="1" l="1"/>
  <c r="S2138" i="1" s="1"/>
  <c r="T2138" i="1" s="1"/>
  <c r="U2137" i="1"/>
  <c r="V2138" i="1" s="1"/>
  <c r="Y2138" i="1" s="1"/>
  <c r="AA2137" i="1"/>
  <c r="O2137" i="1"/>
  <c r="G2138" i="1" s="1"/>
  <c r="X2137" i="1"/>
  <c r="Z2137" i="1" s="1"/>
  <c r="J2138" i="1"/>
  <c r="K2138" i="1"/>
  <c r="AF2138" i="1"/>
  <c r="AG2138" i="1" l="1"/>
  <c r="AE2138" i="1" s="1"/>
  <c r="AH2138" i="1" s="1"/>
  <c r="M2138" i="1"/>
  <c r="H2138" i="1"/>
  <c r="I2138" i="1"/>
  <c r="Q2138" i="1" l="1"/>
  <c r="L2138" i="1"/>
  <c r="AD2138" i="1"/>
  <c r="AB2138" i="1"/>
  <c r="AC2138" i="1" s="1"/>
  <c r="P2138" i="1" l="1"/>
  <c r="W2139" i="1" s="1"/>
  <c r="N2138" i="1"/>
  <c r="R2138" i="1" l="1"/>
  <c r="S2139" i="1" s="1"/>
  <c r="U2138" i="1"/>
  <c r="V2139" i="1" s="1"/>
  <c r="O2138" i="1"/>
  <c r="AA2138" i="1"/>
  <c r="X2138" i="1"/>
  <c r="Z2138" i="1" s="1"/>
  <c r="G2139" i="1"/>
  <c r="J2139" i="1"/>
  <c r="K2139" i="1"/>
  <c r="AF2139" i="1"/>
  <c r="Y2139" i="1" l="1"/>
  <c r="T2139" i="1"/>
  <c r="M2139" i="1"/>
  <c r="I2139" i="1"/>
  <c r="H2139" i="1"/>
  <c r="AG2139" i="1"/>
  <c r="AE2139" i="1" s="1"/>
  <c r="AH2139" i="1" s="1"/>
  <c r="AB2139" i="1" l="1"/>
  <c r="AC2139" i="1" s="1"/>
  <c r="AD2139" i="1"/>
  <c r="Q2139" i="1"/>
  <c r="L2139" i="1"/>
  <c r="P2139" i="1" l="1"/>
  <c r="W2140" i="1" s="1"/>
  <c r="N2139" i="1"/>
  <c r="R2139" i="1" l="1"/>
  <c r="S2140" i="1" s="1"/>
  <c r="U2139" i="1"/>
  <c r="V2140" i="1" s="1"/>
  <c r="AA2139" i="1"/>
  <c r="O2139" i="1"/>
  <c r="G2140" i="1" s="1"/>
  <c r="X2139" i="1"/>
  <c r="Z2139" i="1" s="1"/>
  <c r="J2140" i="1"/>
  <c r="K2140" i="1"/>
  <c r="AF2140" i="1"/>
  <c r="Y2140" i="1" l="1"/>
  <c r="T2140" i="1"/>
  <c r="AG2140" i="1"/>
  <c r="AE2140" i="1" s="1"/>
  <c r="AH2140" i="1" s="1"/>
  <c r="M2140" i="1"/>
  <c r="I2140" i="1"/>
  <c r="H2140" i="1"/>
  <c r="AD2140" i="1" l="1"/>
  <c r="Q2140" i="1"/>
  <c r="L2140" i="1"/>
  <c r="AB2140" i="1"/>
  <c r="AC2140" i="1" s="1"/>
  <c r="P2140" i="1" l="1"/>
  <c r="W2141" i="1" s="1"/>
  <c r="N2140" i="1"/>
  <c r="R2140" i="1" l="1"/>
  <c r="S2141" i="1" s="1"/>
  <c r="U2140" i="1"/>
  <c r="V2141" i="1" s="1"/>
  <c r="AA2140" i="1"/>
  <c r="O2140" i="1"/>
  <c r="G2141" i="1" s="1"/>
  <c r="X2140" i="1"/>
  <c r="Z2140" i="1" s="1"/>
  <c r="K2141" i="1"/>
  <c r="J2141" i="1"/>
  <c r="AF2141" i="1"/>
  <c r="Y2141" i="1" l="1"/>
  <c r="T2141" i="1"/>
  <c r="M2141" i="1"/>
  <c r="H2141" i="1"/>
  <c r="I2141" i="1"/>
  <c r="AG2141" i="1"/>
  <c r="AE2141" i="1" s="1"/>
  <c r="AH2141" i="1" s="1"/>
  <c r="AB2141" i="1" s="1"/>
  <c r="AC2141" i="1" s="1"/>
  <c r="AD2141" i="1" l="1"/>
  <c r="Q2141" i="1"/>
  <c r="L2141" i="1"/>
  <c r="P2141" i="1" l="1"/>
  <c r="W2142" i="1" s="1"/>
  <c r="N2141" i="1"/>
  <c r="R2141" i="1" l="1"/>
  <c r="S2142" i="1" s="1"/>
  <c r="T2142" i="1" s="1"/>
  <c r="U2141" i="1"/>
  <c r="V2142" i="1" s="1"/>
  <c r="Y2142" i="1" s="1"/>
  <c r="O2141" i="1"/>
  <c r="AA2141" i="1"/>
  <c r="X2141" i="1"/>
  <c r="Z2141" i="1" s="1"/>
  <c r="G2142" i="1"/>
  <c r="K2142" i="1"/>
  <c r="J2142" i="1"/>
  <c r="AF2142" i="1"/>
  <c r="M2142" i="1" l="1"/>
  <c r="I2142" i="1"/>
  <c r="H2142" i="1"/>
  <c r="AG2142" i="1"/>
  <c r="AE2142" i="1" s="1"/>
  <c r="AH2142" i="1" s="1"/>
  <c r="AB2142" i="1" s="1"/>
  <c r="AC2142" i="1" s="1"/>
  <c r="Q2142" i="1" l="1"/>
  <c r="AD2142" i="1"/>
  <c r="L2142" i="1"/>
  <c r="P2142" i="1" l="1"/>
  <c r="W2143" i="1" s="1"/>
  <c r="N2142" i="1"/>
  <c r="R2142" i="1" l="1"/>
  <c r="S2143" i="1" s="1"/>
  <c r="T2143" i="1" s="1"/>
  <c r="U2142" i="1"/>
  <c r="V2143" i="1" s="1"/>
  <c r="AA2142" i="1"/>
  <c r="O2142" i="1"/>
  <c r="X2142" i="1"/>
  <c r="Z2142" i="1" s="1"/>
  <c r="G2143" i="1"/>
  <c r="J2143" i="1"/>
  <c r="K2143" i="1"/>
  <c r="AF2143" i="1"/>
  <c r="Y2143" i="1" l="1"/>
  <c r="I2143" i="1"/>
  <c r="H2143" i="1"/>
  <c r="M2143" i="1"/>
  <c r="AG2143" i="1"/>
  <c r="AE2143" i="1" s="1"/>
  <c r="AH2143" i="1" s="1"/>
  <c r="AB2143" i="1" s="1"/>
  <c r="AC2143" i="1" s="1"/>
  <c r="AD2143" i="1" l="1"/>
  <c r="L2143" i="1"/>
  <c r="Q2143" i="1"/>
  <c r="P2143" i="1" l="1"/>
  <c r="W2144" i="1" s="1"/>
  <c r="N2143" i="1"/>
  <c r="R2143" i="1" l="1"/>
  <c r="S2144" i="1" s="1"/>
  <c r="T2144" i="1" s="1"/>
  <c r="U2143" i="1"/>
  <c r="V2144" i="1" s="1"/>
  <c r="Y2144" i="1" s="1"/>
  <c r="AA2143" i="1"/>
  <c r="O2143" i="1"/>
  <c r="G2144" i="1" s="1"/>
  <c r="X2143" i="1"/>
  <c r="Z2143" i="1" s="1"/>
  <c r="J2144" i="1"/>
  <c r="K2144" i="1"/>
  <c r="AF2144" i="1"/>
  <c r="AG2144" i="1" l="1"/>
  <c r="AE2144" i="1" s="1"/>
  <c r="AH2144" i="1" s="1"/>
  <c r="H2144" i="1"/>
  <c r="I2144" i="1"/>
  <c r="M2144" i="1"/>
  <c r="AD2144" i="1" l="1"/>
  <c r="Q2144" i="1"/>
  <c r="L2144" i="1"/>
  <c r="AB2144" i="1"/>
  <c r="AC2144" i="1" s="1"/>
  <c r="P2144" i="1" l="1"/>
  <c r="W2145" i="1" s="1"/>
  <c r="N2144" i="1"/>
  <c r="R2144" i="1" l="1"/>
  <c r="S2145" i="1" s="1"/>
  <c r="T2145" i="1" s="1"/>
  <c r="U2144" i="1"/>
  <c r="V2145" i="1" s="1"/>
  <c r="Y2145" i="1" s="1"/>
  <c r="AA2144" i="1"/>
  <c r="O2144" i="1"/>
  <c r="X2144" i="1"/>
  <c r="Z2144" i="1" s="1"/>
  <c r="G2145" i="1"/>
  <c r="J2145" i="1"/>
  <c r="K2145" i="1"/>
  <c r="AF2145" i="1"/>
  <c r="M2145" i="1" l="1"/>
  <c r="H2145" i="1"/>
  <c r="I2145" i="1"/>
  <c r="AG2145" i="1"/>
  <c r="AE2145" i="1" s="1"/>
  <c r="AH2145" i="1" s="1"/>
  <c r="AB2145" i="1" s="1"/>
  <c r="AC2145" i="1" s="1"/>
  <c r="AD2145" i="1" l="1"/>
  <c r="L2145" i="1"/>
  <c r="Q2145" i="1"/>
  <c r="P2145" i="1" l="1"/>
  <c r="W2146" i="1" s="1"/>
  <c r="N2145" i="1"/>
  <c r="R2145" i="1" l="1"/>
  <c r="S2146" i="1" s="1"/>
  <c r="T2146" i="1" s="1"/>
  <c r="U2145" i="1"/>
  <c r="V2146" i="1" s="1"/>
  <c r="Y2146" i="1" s="1"/>
  <c r="O2145" i="1"/>
  <c r="G2146" i="1" s="1"/>
  <c r="AA2145" i="1"/>
  <c r="X2145" i="1"/>
  <c r="Z2145" i="1" s="1"/>
  <c r="J2146" i="1"/>
  <c r="K2146" i="1"/>
  <c r="AF2146" i="1"/>
  <c r="AG2146" i="1" l="1"/>
  <c r="AE2146" i="1" s="1"/>
  <c r="AH2146" i="1" s="1"/>
  <c r="M2146" i="1"/>
  <c r="I2146" i="1"/>
  <c r="H2146" i="1"/>
  <c r="Q2146" i="1" l="1"/>
  <c r="L2146" i="1"/>
  <c r="AD2146" i="1"/>
  <c r="AB2146" i="1"/>
  <c r="AC2146" i="1" s="1"/>
  <c r="P2146" i="1" l="1"/>
  <c r="W2147" i="1" s="1"/>
  <c r="N2146" i="1"/>
  <c r="R2146" i="1" l="1"/>
  <c r="S2147" i="1" s="1"/>
  <c r="T2147" i="1" s="1"/>
  <c r="U2146" i="1"/>
  <c r="V2147" i="1" s="1"/>
  <c r="Y2147" i="1" s="1"/>
  <c r="AA2146" i="1"/>
  <c r="O2146" i="1"/>
  <c r="X2146" i="1"/>
  <c r="Z2146" i="1" s="1"/>
  <c r="G2147" i="1"/>
  <c r="K2147" i="1"/>
  <c r="J2147" i="1"/>
  <c r="AF2147" i="1"/>
  <c r="I2147" i="1" l="1"/>
  <c r="H2147" i="1"/>
  <c r="M2147" i="1"/>
  <c r="AG2147" i="1"/>
  <c r="AE2147" i="1" s="1"/>
  <c r="AH2147" i="1" s="1"/>
  <c r="AB2147" i="1" s="1"/>
  <c r="AC2147" i="1" s="1"/>
  <c r="Q2147" i="1" l="1"/>
  <c r="L2147" i="1"/>
  <c r="AD2147" i="1"/>
  <c r="P2147" i="1" l="1"/>
  <c r="W2148" i="1" s="1"/>
  <c r="N2147" i="1"/>
  <c r="R2147" i="1" l="1"/>
  <c r="S2148" i="1" s="1"/>
  <c r="T2148" i="1" s="1"/>
  <c r="U2147" i="1"/>
  <c r="V2148" i="1" s="1"/>
  <c r="Y2148" i="1" s="1"/>
  <c r="AA2147" i="1"/>
  <c r="O2147" i="1"/>
  <c r="G2148" i="1" s="1"/>
  <c r="X2147" i="1"/>
  <c r="Z2147" i="1" s="1"/>
  <c r="J2148" i="1"/>
  <c r="K2148" i="1"/>
  <c r="AF2148" i="1"/>
  <c r="AG2148" i="1" l="1"/>
  <c r="AE2148" i="1" s="1"/>
  <c r="AH2148" i="1" s="1"/>
  <c r="M2148" i="1"/>
  <c r="H2148" i="1"/>
  <c r="I2148" i="1"/>
  <c r="Q2148" i="1" l="1"/>
  <c r="AD2148" i="1"/>
  <c r="L2148" i="1"/>
  <c r="AB2148" i="1"/>
  <c r="AC2148" i="1" s="1"/>
  <c r="P2148" i="1" l="1"/>
  <c r="W2149" i="1" s="1"/>
  <c r="N2148" i="1"/>
  <c r="R2148" i="1" l="1"/>
  <c r="S2149" i="1" s="1"/>
  <c r="T2149" i="1" s="1"/>
  <c r="U2148" i="1"/>
  <c r="V2149" i="1" s="1"/>
  <c r="Y2149" i="1" s="1"/>
  <c r="AA2148" i="1"/>
  <c r="O2148" i="1"/>
  <c r="X2148" i="1"/>
  <c r="Z2148" i="1" s="1"/>
  <c r="G2149" i="1"/>
  <c r="K2149" i="1"/>
  <c r="J2149" i="1"/>
  <c r="AF2149" i="1"/>
  <c r="M2149" i="1" l="1"/>
  <c r="I2149" i="1"/>
  <c r="H2149" i="1"/>
  <c r="AG2149" i="1"/>
  <c r="AE2149" i="1" s="1"/>
  <c r="AH2149" i="1" s="1"/>
  <c r="AB2149" i="1" s="1"/>
  <c r="AC2149" i="1" s="1"/>
  <c r="Q2149" i="1" l="1"/>
  <c r="AD2149" i="1"/>
  <c r="L2149" i="1"/>
  <c r="P2149" i="1" l="1"/>
  <c r="W2150" i="1" s="1"/>
  <c r="N2149" i="1"/>
  <c r="R2149" i="1" l="1"/>
  <c r="S2150" i="1" s="1"/>
  <c r="T2150" i="1" s="1"/>
  <c r="U2149" i="1"/>
  <c r="V2150" i="1" s="1"/>
  <c r="Y2150" i="1" s="1"/>
  <c r="O2149" i="1"/>
  <c r="G2150" i="1" s="1"/>
  <c r="AA2149" i="1"/>
  <c r="X2149" i="1"/>
  <c r="Z2149" i="1" s="1"/>
  <c r="J2150" i="1"/>
  <c r="K2150" i="1"/>
  <c r="AF2150" i="1"/>
  <c r="AG2150" i="1" l="1"/>
  <c r="AE2150" i="1" s="1"/>
  <c r="AH2150" i="1" s="1"/>
  <c r="M2150" i="1"/>
  <c r="H2150" i="1"/>
  <c r="I2150" i="1"/>
  <c r="Q2150" i="1" l="1"/>
  <c r="AD2150" i="1"/>
  <c r="L2150" i="1"/>
  <c r="AB2150" i="1"/>
  <c r="AC2150" i="1" s="1"/>
  <c r="P2150" i="1" l="1"/>
  <c r="W2151" i="1" s="1"/>
  <c r="N2150" i="1"/>
  <c r="R2150" i="1" l="1"/>
  <c r="S2151" i="1" s="1"/>
  <c r="T2151" i="1" s="1"/>
  <c r="U2150" i="1"/>
  <c r="V2151" i="1" s="1"/>
  <c r="Y2151" i="1" s="1"/>
  <c r="O2150" i="1"/>
  <c r="G2151" i="1" s="1"/>
  <c r="AA2150" i="1"/>
  <c r="X2150" i="1"/>
  <c r="Z2150" i="1" s="1"/>
  <c r="J2151" i="1"/>
  <c r="K2151" i="1"/>
  <c r="AF2151" i="1"/>
  <c r="AG2151" i="1" l="1"/>
  <c r="AE2151" i="1" s="1"/>
  <c r="AH2151" i="1" s="1"/>
  <c r="M2151" i="1"/>
  <c r="I2151" i="1"/>
  <c r="H2151" i="1"/>
  <c r="AD2151" i="1" l="1"/>
  <c r="Q2151" i="1"/>
  <c r="L2151" i="1"/>
  <c r="AB2151" i="1"/>
  <c r="AC2151" i="1" s="1"/>
  <c r="P2151" i="1" l="1"/>
  <c r="W2152" i="1" s="1"/>
  <c r="N2151" i="1"/>
  <c r="R2151" i="1" l="1"/>
  <c r="S2152" i="1" s="1"/>
  <c r="T2152" i="1" s="1"/>
  <c r="U2151" i="1"/>
  <c r="V2152" i="1" s="1"/>
  <c r="Y2152" i="1" s="1"/>
  <c r="AA2151" i="1"/>
  <c r="O2151" i="1"/>
  <c r="X2151" i="1"/>
  <c r="Z2151" i="1" s="1"/>
  <c r="G2152" i="1"/>
  <c r="K2152" i="1"/>
  <c r="J2152" i="1"/>
  <c r="AF2152" i="1"/>
  <c r="H2152" i="1" l="1"/>
  <c r="I2152" i="1"/>
  <c r="M2152" i="1"/>
  <c r="AG2152" i="1"/>
  <c r="AE2152" i="1" s="1"/>
  <c r="AH2152" i="1" s="1"/>
  <c r="AB2152" i="1" s="1"/>
  <c r="AC2152" i="1" s="1"/>
  <c r="Q2152" i="1" l="1"/>
  <c r="L2152" i="1"/>
  <c r="AD2152" i="1"/>
  <c r="P2152" i="1" l="1"/>
  <c r="W2153" i="1" s="1"/>
  <c r="N2152" i="1"/>
  <c r="R2152" i="1" l="1"/>
  <c r="S2153" i="1" s="1"/>
  <c r="T2153" i="1" s="1"/>
  <c r="U2152" i="1"/>
  <c r="V2153" i="1" s="1"/>
  <c r="Y2153" i="1" s="1"/>
  <c r="AA2152" i="1"/>
  <c r="O2152" i="1"/>
  <c r="X2152" i="1"/>
  <c r="Z2152" i="1" s="1"/>
  <c r="G2153" i="1"/>
  <c r="K2153" i="1"/>
  <c r="J2153" i="1"/>
  <c r="AF2153" i="1"/>
  <c r="M2153" i="1" l="1"/>
  <c r="H2153" i="1"/>
  <c r="I2153" i="1"/>
  <c r="AG2153" i="1"/>
  <c r="AE2153" i="1" s="1"/>
  <c r="AH2153" i="1" s="1"/>
  <c r="AB2153" i="1" s="1"/>
  <c r="AC2153" i="1" s="1"/>
  <c r="AD2153" i="1" l="1"/>
  <c r="Q2153" i="1"/>
  <c r="L2153" i="1"/>
  <c r="P2153" i="1" l="1"/>
  <c r="W2154" i="1" s="1"/>
  <c r="N2153" i="1"/>
  <c r="R2153" i="1" l="1"/>
  <c r="S2154" i="1" s="1"/>
  <c r="T2154" i="1" s="1"/>
  <c r="U2153" i="1"/>
  <c r="V2154" i="1" s="1"/>
  <c r="Y2154" i="1" s="1"/>
  <c r="AA2153" i="1"/>
  <c r="O2153" i="1"/>
  <c r="X2153" i="1"/>
  <c r="Z2153" i="1" s="1"/>
  <c r="G2154" i="1"/>
  <c r="J2154" i="1"/>
  <c r="K2154" i="1"/>
  <c r="AF2154" i="1"/>
  <c r="I2154" i="1" l="1"/>
  <c r="H2154" i="1"/>
  <c r="M2154" i="1"/>
  <c r="AG2154" i="1"/>
  <c r="AE2154" i="1" s="1"/>
  <c r="AH2154" i="1" s="1"/>
  <c r="AB2154" i="1" s="1"/>
  <c r="AC2154" i="1" s="1"/>
  <c r="AD2154" i="1" l="1"/>
  <c r="Q2154" i="1"/>
  <c r="L2154" i="1"/>
  <c r="P2154" i="1" l="1"/>
  <c r="W2155" i="1" s="1"/>
  <c r="N2154" i="1"/>
  <c r="R2154" i="1" l="1"/>
  <c r="S2155" i="1" s="1"/>
  <c r="T2155" i="1" s="1"/>
  <c r="U2154" i="1"/>
  <c r="V2155" i="1" s="1"/>
  <c r="Y2155" i="1" s="1"/>
  <c r="O2154" i="1"/>
  <c r="AA2154" i="1"/>
  <c r="X2154" i="1"/>
  <c r="Z2154" i="1" s="1"/>
  <c r="G2155" i="1"/>
  <c r="K2155" i="1"/>
  <c r="J2155" i="1"/>
  <c r="AF2155" i="1"/>
  <c r="I2155" i="1" l="1"/>
  <c r="H2155" i="1"/>
  <c r="M2155" i="1"/>
  <c r="AG2155" i="1"/>
  <c r="AE2155" i="1" s="1"/>
  <c r="AH2155" i="1" s="1"/>
  <c r="AB2155" i="1" s="1"/>
  <c r="AC2155" i="1" s="1"/>
  <c r="L2155" i="1" l="1"/>
  <c r="AD2155" i="1"/>
  <c r="Q2155" i="1"/>
  <c r="P2155" i="1" l="1"/>
  <c r="W2156" i="1" s="1"/>
  <c r="N2155" i="1"/>
  <c r="R2155" i="1" l="1"/>
  <c r="S2156" i="1" s="1"/>
  <c r="T2156" i="1" s="1"/>
  <c r="U2155" i="1"/>
  <c r="V2156" i="1" s="1"/>
  <c r="Y2156" i="1" s="1"/>
  <c r="O2155" i="1"/>
  <c r="G2156" i="1" s="1"/>
  <c r="AA2155" i="1"/>
  <c r="X2155" i="1"/>
  <c r="Z2155" i="1" s="1"/>
  <c r="K2156" i="1"/>
  <c r="J2156" i="1"/>
  <c r="AF2156" i="1"/>
  <c r="AG2156" i="1" l="1"/>
  <c r="AE2156" i="1" s="1"/>
  <c r="AH2156" i="1" s="1"/>
  <c r="M2156" i="1"/>
  <c r="H2156" i="1"/>
  <c r="I2156" i="1"/>
  <c r="AD2156" i="1" l="1"/>
  <c r="Q2156" i="1"/>
  <c r="L2156" i="1"/>
  <c r="AB2156" i="1"/>
  <c r="AC2156" i="1" s="1"/>
  <c r="P2156" i="1" l="1"/>
  <c r="W2157" i="1" s="1"/>
  <c r="N2156" i="1"/>
  <c r="R2156" i="1" l="1"/>
  <c r="S2157" i="1" s="1"/>
  <c r="T2157" i="1" s="1"/>
  <c r="U2156" i="1"/>
  <c r="V2157" i="1" s="1"/>
  <c r="Y2157" i="1" s="1"/>
  <c r="AA2156" i="1"/>
  <c r="O2156" i="1"/>
  <c r="G2157" i="1" s="1"/>
  <c r="X2156" i="1"/>
  <c r="Z2156" i="1" s="1"/>
  <c r="K2157" i="1"/>
  <c r="J2157" i="1"/>
  <c r="AF2157" i="1"/>
  <c r="AG2157" i="1" l="1"/>
  <c r="AE2157" i="1" s="1"/>
  <c r="AH2157" i="1" s="1"/>
  <c r="M2157" i="1"/>
  <c r="I2157" i="1"/>
  <c r="H2157" i="1"/>
  <c r="L2157" i="1" l="1"/>
  <c r="Q2157" i="1"/>
  <c r="AD2157" i="1"/>
  <c r="AB2157" i="1"/>
  <c r="AC2157" i="1" s="1"/>
  <c r="P2157" i="1" l="1"/>
  <c r="W2158" i="1" s="1"/>
  <c r="N2157" i="1"/>
  <c r="R2157" i="1" l="1"/>
  <c r="S2158" i="1" s="1"/>
  <c r="T2158" i="1" s="1"/>
  <c r="U2157" i="1"/>
  <c r="V2158" i="1" s="1"/>
  <c r="Y2158" i="1" s="1"/>
  <c r="AA2157" i="1"/>
  <c r="O2157" i="1"/>
  <c r="X2157" i="1"/>
  <c r="Z2157" i="1" s="1"/>
  <c r="G2158" i="1"/>
  <c r="J2158" i="1"/>
  <c r="K2158" i="1"/>
  <c r="AF2158" i="1"/>
  <c r="M2158" i="1" l="1"/>
  <c r="I2158" i="1"/>
  <c r="H2158" i="1"/>
  <c r="AG2158" i="1"/>
  <c r="AE2158" i="1" s="1"/>
  <c r="AH2158" i="1" s="1"/>
  <c r="AB2158" i="1" s="1"/>
  <c r="AC2158" i="1" s="1"/>
  <c r="AD2158" i="1" l="1"/>
  <c r="L2158" i="1"/>
  <c r="Q2158" i="1"/>
  <c r="P2158" i="1" l="1"/>
  <c r="W2159" i="1" s="1"/>
  <c r="N2158" i="1"/>
  <c r="R2158" i="1" l="1"/>
  <c r="S2159" i="1" s="1"/>
  <c r="U2158" i="1"/>
  <c r="V2159" i="1" s="1"/>
  <c r="O2158" i="1"/>
  <c r="G2159" i="1" s="1"/>
  <c r="AA2158" i="1"/>
  <c r="X2158" i="1"/>
  <c r="Z2158" i="1" s="1"/>
  <c r="K2159" i="1"/>
  <c r="J2159" i="1"/>
  <c r="AF2159" i="1"/>
  <c r="T2159" i="1" l="1"/>
  <c r="Y2159" i="1"/>
  <c r="AG2159" i="1"/>
  <c r="M2159" i="1"/>
  <c r="H2159" i="1"/>
  <c r="I2159" i="1"/>
  <c r="AE2159" i="1" l="1"/>
  <c r="AH2159" i="1" s="1"/>
  <c r="AD2159" i="1"/>
  <c r="Q2159" i="1"/>
  <c r="L2159" i="1"/>
  <c r="AB2159" i="1"/>
  <c r="AC2159" i="1" s="1"/>
  <c r="P2159" i="1" l="1"/>
  <c r="W2160" i="1" s="1"/>
  <c r="N2159" i="1"/>
  <c r="R2159" i="1" l="1"/>
  <c r="S2160" i="1" s="1"/>
  <c r="T2160" i="1" s="1"/>
  <c r="U2159" i="1"/>
  <c r="V2160" i="1" s="1"/>
  <c r="Y2160" i="1" s="1"/>
  <c r="O2159" i="1"/>
  <c r="G2160" i="1" s="1"/>
  <c r="AA2159" i="1"/>
  <c r="X2159" i="1"/>
  <c r="Z2159" i="1" s="1"/>
  <c r="K2160" i="1"/>
  <c r="J2160" i="1"/>
  <c r="AF2160" i="1"/>
  <c r="AG2160" i="1" l="1"/>
  <c r="AE2160" i="1" s="1"/>
  <c r="AH2160" i="1" s="1"/>
  <c r="M2160" i="1"/>
  <c r="H2160" i="1"/>
  <c r="I2160" i="1"/>
  <c r="Q2160" i="1" l="1"/>
  <c r="L2160" i="1"/>
  <c r="AD2160" i="1"/>
  <c r="AB2160" i="1"/>
  <c r="AC2160" i="1" s="1"/>
  <c r="P2160" i="1" l="1"/>
  <c r="W2161" i="1" s="1"/>
  <c r="N2160" i="1"/>
  <c r="R2160" i="1" l="1"/>
  <c r="S2161" i="1" s="1"/>
  <c r="T2161" i="1" s="1"/>
  <c r="U2160" i="1"/>
  <c r="V2161" i="1" s="1"/>
  <c r="Y2161" i="1" s="1"/>
  <c r="O2160" i="1"/>
  <c r="AA2160" i="1"/>
  <c r="X2160" i="1"/>
  <c r="Z2160" i="1" s="1"/>
  <c r="G2161" i="1"/>
  <c r="J2161" i="1"/>
  <c r="K2161" i="1"/>
  <c r="AF2161" i="1"/>
  <c r="M2161" i="1" l="1"/>
  <c r="H2161" i="1"/>
  <c r="I2161" i="1"/>
  <c r="AG2161" i="1"/>
  <c r="AE2161" i="1" s="1"/>
  <c r="AH2161" i="1" s="1"/>
  <c r="AB2161" i="1" s="1"/>
  <c r="AC2161" i="1" s="1"/>
  <c r="Q2161" i="1" l="1"/>
  <c r="L2161" i="1"/>
  <c r="AD2161" i="1"/>
  <c r="P2161" i="1" l="1"/>
  <c r="W2162" i="1" s="1"/>
  <c r="N2161" i="1"/>
  <c r="R2161" i="1" l="1"/>
  <c r="S2162" i="1" s="1"/>
  <c r="T2162" i="1" s="1"/>
  <c r="U2161" i="1"/>
  <c r="V2162" i="1" s="1"/>
  <c r="Y2162" i="1" s="1"/>
  <c r="AA2161" i="1"/>
  <c r="O2161" i="1"/>
  <c r="G2162" i="1" s="1"/>
  <c r="X2161" i="1"/>
  <c r="Z2161" i="1" s="1"/>
  <c r="K2162" i="1"/>
  <c r="J2162" i="1"/>
  <c r="AF2162" i="1"/>
  <c r="AG2162" i="1" l="1"/>
  <c r="AE2162" i="1" s="1"/>
  <c r="AH2162" i="1" s="1"/>
  <c r="M2162" i="1"/>
  <c r="H2162" i="1"/>
  <c r="I2162" i="1"/>
  <c r="Q2162" i="1" l="1"/>
  <c r="AD2162" i="1"/>
  <c r="L2162" i="1"/>
  <c r="AB2162" i="1"/>
  <c r="AC2162" i="1" s="1"/>
  <c r="P2162" i="1" l="1"/>
  <c r="W2163" i="1" s="1"/>
  <c r="N2162" i="1"/>
  <c r="R2162" i="1" l="1"/>
  <c r="S2163" i="1" s="1"/>
  <c r="T2163" i="1" s="1"/>
  <c r="U2162" i="1"/>
  <c r="V2163" i="1" s="1"/>
  <c r="Y2163" i="1" s="1"/>
  <c r="AA2162" i="1"/>
  <c r="O2162" i="1"/>
  <c r="X2162" i="1"/>
  <c r="Z2162" i="1" s="1"/>
  <c r="G2163" i="1"/>
  <c r="K2163" i="1"/>
  <c r="J2163" i="1"/>
  <c r="AF2163" i="1"/>
  <c r="I2163" i="1" l="1"/>
  <c r="H2163" i="1"/>
  <c r="M2163" i="1"/>
  <c r="AG2163" i="1"/>
  <c r="AE2163" i="1" s="1"/>
  <c r="AH2163" i="1" s="1"/>
  <c r="AB2163" i="1" s="1"/>
  <c r="AC2163" i="1" s="1"/>
  <c r="L2163" i="1" l="1"/>
  <c r="Q2163" i="1"/>
  <c r="AD2163" i="1"/>
  <c r="P2163" i="1" l="1"/>
  <c r="W2164" i="1" s="1"/>
  <c r="N2163" i="1"/>
  <c r="R2163" i="1" l="1"/>
  <c r="S2164" i="1" s="1"/>
  <c r="T2164" i="1" s="1"/>
  <c r="U2163" i="1"/>
  <c r="V2164" i="1" s="1"/>
  <c r="Y2164" i="1" s="1"/>
  <c r="AA2163" i="1"/>
  <c r="O2163" i="1"/>
  <c r="G2164" i="1" s="1"/>
  <c r="X2163" i="1"/>
  <c r="Z2163" i="1" s="1"/>
  <c r="K2164" i="1"/>
  <c r="J2164" i="1"/>
  <c r="AF2164" i="1"/>
  <c r="AG2164" i="1" l="1"/>
  <c r="AE2164" i="1" s="1"/>
  <c r="AH2164" i="1" s="1"/>
  <c r="H2164" i="1"/>
  <c r="I2164" i="1"/>
  <c r="M2164" i="1"/>
  <c r="Q2164" i="1" l="1"/>
  <c r="L2164" i="1"/>
  <c r="AD2164" i="1"/>
  <c r="AB2164" i="1"/>
  <c r="AC2164" i="1" s="1"/>
  <c r="P2164" i="1" l="1"/>
  <c r="W2165" i="1" s="1"/>
  <c r="N2164" i="1"/>
  <c r="R2164" i="1" l="1"/>
  <c r="S2165" i="1" s="1"/>
  <c r="T2165" i="1" s="1"/>
  <c r="U2164" i="1"/>
  <c r="V2165" i="1" s="1"/>
  <c r="Y2165" i="1" s="1"/>
  <c r="AA2164" i="1"/>
  <c r="O2164" i="1"/>
  <c r="X2164" i="1"/>
  <c r="Z2164" i="1" s="1"/>
  <c r="G2165" i="1"/>
  <c r="J2165" i="1"/>
  <c r="K2165" i="1"/>
  <c r="AF2165" i="1"/>
  <c r="M2165" i="1" l="1"/>
  <c r="I2165" i="1"/>
  <c r="H2165" i="1"/>
  <c r="AG2165" i="1"/>
  <c r="AE2165" i="1" s="1"/>
  <c r="AH2165" i="1" s="1"/>
  <c r="AB2165" i="1" s="1"/>
  <c r="AC2165" i="1" s="1"/>
  <c r="AD2165" i="1" l="1"/>
  <c r="L2165" i="1"/>
  <c r="Q2165" i="1"/>
  <c r="P2165" i="1" l="1"/>
  <c r="W2166" i="1" s="1"/>
  <c r="N2165" i="1"/>
  <c r="R2165" i="1" l="1"/>
  <c r="S2166" i="1" s="1"/>
  <c r="T2166" i="1" s="1"/>
  <c r="U2165" i="1"/>
  <c r="V2166" i="1" s="1"/>
  <c r="Y2166" i="1" s="1"/>
  <c r="AA2165" i="1"/>
  <c r="O2165" i="1"/>
  <c r="G2166" i="1" s="1"/>
  <c r="X2165" i="1"/>
  <c r="Z2165" i="1" s="1"/>
  <c r="J2166" i="1"/>
  <c r="K2166" i="1"/>
  <c r="AF2166" i="1"/>
  <c r="AG2166" i="1" l="1"/>
  <c r="AE2166" i="1" s="1"/>
  <c r="AH2166" i="1" s="1"/>
  <c r="M2166" i="1"/>
  <c r="I2166" i="1"/>
  <c r="H2166" i="1"/>
  <c r="L2166" i="1" l="1"/>
  <c r="Q2166" i="1"/>
  <c r="AD2166" i="1"/>
  <c r="AB2166" i="1"/>
  <c r="AC2166" i="1" s="1"/>
  <c r="P2166" i="1" l="1"/>
  <c r="W2167" i="1" s="1"/>
  <c r="N2166" i="1"/>
  <c r="R2166" i="1" l="1"/>
  <c r="S2167" i="1" s="1"/>
  <c r="U2166" i="1"/>
  <c r="V2167" i="1" s="1"/>
  <c r="O2166" i="1"/>
  <c r="G2167" i="1" s="1"/>
  <c r="AA2166" i="1"/>
  <c r="X2166" i="1"/>
  <c r="Z2166" i="1" s="1"/>
  <c r="K2167" i="1"/>
  <c r="J2167" i="1"/>
  <c r="AF2167" i="1"/>
  <c r="Y2167" i="1" l="1"/>
  <c r="T2167" i="1"/>
  <c r="AG2167" i="1"/>
  <c r="AE2167" i="1" s="1"/>
  <c r="AH2167" i="1" s="1"/>
  <c r="M2167" i="1"/>
  <c r="H2167" i="1"/>
  <c r="I2167" i="1"/>
  <c r="L2167" i="1" l="1"/>
  <c r="AD2167" i="1"/>
  <c r="Q2167" i="1"/>
  <c r="AB2167" i="1"/>
  <c r="AC2167" i="1" s="1"/>
  <c r="P2167" i="1" l="1"/>
  <c r="W2168" i="1" s="1"/>
  <c r="N2167" i="1"/>
  <c r="R2167" i="1" l="1"/>
  <c r="S2168" i="1" s="1"/>
  <c r="T2168" i="1" s="1"/>
  <c r="U2167" i="1"/>
  <c r="V2168" i="1" s="1"/>
  <c r="Y2168" i="1" s="1"/>
  <c r="AA2167" i="1"/>
  <c r="O2167" i="1"/>
  <c r="G2168" i="1" s="1"/>
  <c r="X2167" i="1"/>
  <c r="Z2167" i="1" s="1"/>
  <c r="K2168" i="1"/>
  <c r="J2168" i="1"/>
  <c r="AF2168" i="1"/>
  <c r="AG2168" i="1" l="1"/>
  <c r="AE2168" i="1" s="1"/>
  <c r="AH2168" i="1" s="1"/>
  <c r="I2168" i="1"/>
  <c r="H2168" i="1"/>
  <c r="M2168" i="1"/>
  <c r="AD2168" i="1" l="1"/>
  <c r="Q2168" i="1"/>
  <c r="L2168" i="1"/>
  <c r="AB2168" i="1"/>
  <c r="AC2168" i="1" s="1"/>
  <c r="P2168" i="1" l="1"/>
  <c r="W2169" i="1" s="1"/>
  <c r="N2168" i="1"/>
  <c r="R2168" i="1" l="1"/>
  <c r="S2169" i="1" s="1"/>
  <c r="T2169" i="1" s="1"/>
  <c r="U2168" i="1"/>
  <c r="V2169" i="1" s="1"/>
  <c r="Y2169" i="1" s="1"/>
  <c r="AA2168" i="1"/>
  <c r="O2168" i="1"/>
  <c r="G2169" i="1" s="1"/>
  <c r="X2168" i="1"/>
  <c r="Z2168" i="1" s="1"/>
  <c r="K2169" i="1"/>
  <c r="J2169" i="1"/>
  <c r="AF2169" i="1"/>
  <c r="AG2169" i="1" l="1"/>
  <c r="AE2169" i="1" s="1"/>
  <c r="AH2169" i="1" s="1"/>
  <c r="M2169" i="1"/>
  <c r="H2169" i="1"/>
  <c r="I2169" i="1"/>
  <c r="AD2169" i="1" l="1"/>
  <c r="L2169" i="1"/>
  <c r="Q2169" i="1"/>
  <c r="AB2169" i="1"/>
  <c r="AC2169" i="1" s="1"/>
  <c r="P2169" i="1" l="1"/>
  <c r="W2170" i="1" s="1"/>
  <c r="N2169" i="1"/>
  <c r="R2169" i="1" l="1"/>
  <c r="S2170" i="1" s="1"/>
  <c r="T2170" i="1" s="1"/>
  <c r="U2169" i="1"/>
  <c r="V2170" i="1" s="1"/>
  <c r="Y2170" i="1" s="1"/>
  <c r="AA2169" i="1"/>
  <c r="O2169" i="1"/>
  <c r="X2169" i="1"/>
  <c r="Z2169" i="1" s="1"/>
  <c r="G2170" i="1"/>
  <c r="J2170" i="1"/>
  <c r="K2170" i="1"/>
  <c r="AF2170" i="1"/>
  <c r="M2170" i="1" l="1"/>
  <c r="I2170" i="1"/>
  <c r="H2170" i="1"/>
  <c r="AG2170" i="1"/>
  <c r="AE2170" i="1" s="1"/>
  <c r="AH2170" i="1" s="1"/>
  <c r="AB2170" i="1" s="1"/>
  <c r="AC2170" i="1" s="1"/>
  <c r="Q2170" i="1" l="1"/>
  <c r="AD2170" i="1"/>
  <c r="L2170" i="1"/>
  <c r="P2170" i="1" l="1"/>
  <c r="W2171" i="1" s="1"/>
  <c r="N2170" i="1"/>
  <c r="R2170" i="1" l="1"/>
  <c r="S2171" i="1" s="1"/>
  <c r="T2171" i="1" s="1"/>
  <c r="U2170" i="1"/>
  <c r="V2171" i="1" s="1"/>
  <c r="Y2171" i="1" s="1"/>
  <c r="AA2170" i="1"/>
  <c r="O2170" i="1"/>
  <c r="G2171" i="1" s="1"/>
  <c r="X2170" i="1"/>
  <c r="Z2170" i="1" s="1"/>
  <c r="K2171" i="1"/>
  <c r="J2171" i="1"/>
  <c r="AF2171" i="1"/>
  <c r="I2171" i="1" l="1"/>
  <c r="H2171" i="1"/>
  <c r="AG2171" i="1"/>
  <c r="AE2171" i="1" s="1"/>
  <c r="AH2171" i="1" s="1"/>
  <c r="M2171" i="1"/>
  <c r="L2171" i="1" l="1"/>
  <c r="AD2171" i="1"/>
  <c r="Q2171" i="1"/>
  <c r="AB2171" i="1"/>
  <c r="AC2171" i="1" s="1"/>
  <c r="P2171" i="1" l="1"/>
  <c r="W2172" i="1" s="1"/>
  <c r="N2171" i="1"/>
  <c r="R2171" i="1" l="1"/>
  <c r="S2172" i="1" s="1"/>
  <c r="T2172" i="1" s="1"/>
  <c r="U2171" i="1"/>
  <c r="V2172" i="1" s="1"/>
  <c r="Y2172" i="1" s="1"/>
  <c r="O2171" i="1"/>
  <c r="G2172" i="1" s="1"/>
  <c r="AA2171" i="1"/>
  <c r="X2171" i="1"/>
  <c r="Z2171" i="1" s="1"/>
  <c r="K2172" i="1"/>
  <c r="J2172" i="1"/>
  <c r="AF2172" i="1"/>
  <c r="AG2172" i="1" l="1"/>
  <c r="AE2172" i="1" s="1"/>
  <c r="AH2172" i="1" s="1"/>
  <c r="M2172" i="1"/>
  <c r="H2172" i="1"/>
  <c r="I2172" i="1"/>
  <c r="L2172" i="1" l="1"/>
  <c r="Q2172" i="1"/>
  <c r="AD2172" i="1"/>
  <c r="AB2172" i="1"/>
  <c r="AC2172" i="1" s="1"/>
  <c r="P2172" i="1" l="1"/>
  <c r="W2173" i="1" s="1"/>
  <c r="N2172" i="1"/>
  <c r="R2172" i="1" l="1"/>
  <c r="S2173" i="1" s="1"/>
  <c r="T2173" i="1" s="1"/>
  <c r="U2172" i="1"/>
  <c r="V2173" i="1" s="1"/>
  <c r="Y2173" i="1" s="1"/>
  <c r="O2172" i="1"/>
  <c r="G2173" i="1" s="1"/>
  <c r="AA2172" i="1"/>
  <c r="X2172" i="1"/>
  <c r="Z2172" i="1" s="1"/>
  <c r="J2173" i="1"/>
  <c r="K2173" i="1"/>
  <c r="AF2173" i="1"/>
  <c r="AG2173" i="1" l="1"/>
  <c r="AE2173" i="1" s="1"/>
  <c r="AH2173" i="1" s="1"/>
  <c r="M2173" i="1"/>
  <c r="H2173" i="1"/>
  <c r="I2173" i="1"/>
  <c r="AD2173" i="1" l="1"/>
  <c r="L2173" i="1"/>
  <c r="Q2173" i="1"/>
  <c r="AB2173" i="1"/>
  <c r="AC2173" i="1" s="1"/>
  <c r="P2173" i="1" l="1"/>
  <c r="W2174" i="1" s="1"/>
  <c r="N2173" i="1"/>
  <c r="R2173" i="1" l="1"/>
  <c r="S2174" i="1" s="1"/>
  <c r="T2174" i="1" s="1"/>
  <c r="U2173" i="1"/>
  <c r="V2174" i="1" s="1"/>
  <c r="Y2174" i="1" s="1"/>
  <c r="O2173" i="1"/>
  <c r="G2174" i="1" s="1"/>
  <c r="AA2173" i="1"/>
  <c r="X2173" i="1"/>
  <c r="Z2173" i="1" s="1"/>
  <c r="J2174" i="1"/>
  <c r="K2174" i="1"/>
  <c r="AF2174" i="1"/>
  <c r="M2174" i="1" l="1"/>
  <c r="AG2174" i="1"/>
  <c r="AE2174" i="1" s="1"/>
  <c r="AH2174" i="1" s="1"/>
  <c r="AB2174" i="1" s="1"/>
  <c r="AC2174" i="1" s="1"/>
  <c r="I2174" i="1"/>
  <c r="H2174" i="1"/>
  <c r="AD2174" i="1" l="1"/>
  <c r="Q2174" i="1"/>
  <c r="L2174" i="1"/>
  <c r="P2174" i="1" l="1"/>
  <c r="W2175" i="1" s="1"/>
  <c r="N2174" i="1"/>
  <c r="R2174" i="1" l="1"/>
  <c r="S2175" i="1" s="1"/>
  <c r="T2175" i="1" s="1"/>
  <c r="U2174" i="1"/>
  <c r="V2175" i="1" s="1"/>
  <c r="Y2175" i="1" s="1"/>
  <c r="O2174" i="1"/>
  <c r="G2175" i="1" s="1"/>
  <c r="AA2174" i="1"/>
  <c r="K2175" i="1"/>
  <c r="J2175" i="1"/>
  <c r="AF2175" i="1"/>
  <c r="X2174" i="1" l="1"/>
  <c r="Z2174" i="1" s="1"/>
  <c r="AG2175" i="1"/>
  <c r="AE2175" i="1" s="1"/>
  <c r="AH2175" i="1" s="1"/>
  <c r="M2175" i="1"/>
  <c r="I2175" i="1"/>
  <c r="H2175" i="1"/>
  <c r="Q2175" i="1" l="1"/>
  <c r="L2175" i="1"/>
  <c r="AD2175" i="1"/>
  <c r="AB2175" i="1"/>
  <c r="AC2175" i="1" s="1"/>
  <c r="P2175" i="1" l="1"/>
  <c r="W2176" i="1" s="1"/>
  <c r="N2175" i="1"/>
  <c r="R2175" i="1" l="1"/>
  <c r="S2176" i="1" s="1"/>
  <c r="T2176" i="1" s="1"/>
  <c r="U2175" i="1"/>
  <c r="V2176" i="1" s="1"/>
  <c r="Y2176" i="1" s="1"/>
  <c r="O2175" i="1"/>
  <c r="G2176" i="1" s="1"/>
  <c r="AA2175" i="1"/>
  <c r="X2175" i="1"/>
  <c r="Z2175" i="1" s="1"/>
  <c r="K2176" i="1"/>
  <c r="J2176" i="1"/>
  <c r="AF2176" i="1"/>
  <c r="M2176" i="1" l="1"/>
  <c r="AG2176" i="1"/>
  <c r="AE2176" i="1" s="1"/>
  <c r="AH2176" i="1" s="1"/>
  <c r="AB2176" i="1" s="1"/>
  <c r="AC2176" i="1" s="1"/>
  <c r="H2176" i="1"/>
  <c r="I2176" i="1"/>
  <c r="AD2176" i="1" l="1"/>
  <c r="L2176" i="1"/>
  <c r="Q2176" i="1"/>
  <c r="P2176" i="1" l="1"/>
  <c r="W2177" i="1" s="1"/>
  <c r="N2176" i="1"/>
  <c r="R2176" i="1" l="1"/>
  <c r="S2177" i="1" s="1"/>
  <c r="T2177" i="1" s="1"/>
  <c r="U2176" i="1"/>
  <c r="V2177" i="1" s="1"/>
  <c r="Y2177" i="1" s="1"/>
  <c r="O2176" i="1"/>
  <c r="G2177" i="1" s="1"/>
  <c r="AA2176" i="1"/>
  <c r="X2176" i="1"/>
  <c r="Z2176" i="1" s="1"/>
  <c r="J2177" i="1"/>
  <c r="K2177" i="1"/>
  <c r="AF2177" i="1"/>
  <c r="AG2177" i="1" l="1"/>
  <c r="AE2177" i="1" s="1"/>
  <c r="AH2177" i="1" s="1"/>
  <c r="M2177" i="1"/>
  <c r="I2177" i="1"/>
  <c r="H2177" i="1"/>
  <c r="AD2177" i="1" l="1"/>
  <c r="Q2177" i="1"/>
  <c r="L2177" i="1"/>
  <c r="AB2177" i="1"/>
  <c r="AC2177" i="1" s="1"/>
  <c r="P2177" i="1" l="1"/>
  <c r="W2178" i="1" s="1"/>
  <c r="N2177" i="1"/>
  <c r="R2177" i="1" l="1"/>
  <c r="S2178" i="1" s="1"/>
  <c r="T2178" i="1" s="1"/>
  <c r="U2177" i="1"/>
  <c r="V2178" i="1" s="1"/>
  <c r="Y2178" i="1" s="1"/>
  <c r="AA2177" i="1"/>
  <c r="O2177" i="1"/>
  <c r="G2178" i="1" s="1"/>
  <c r="X2177" i="1"/>
  <c r="Z2177" i="1" s="1"/>
  <c r="K2178" i="1"/>
  <c r="J2178" i="1"/>
  <c r="AF2178" i="1"/>
  <c r="AG2178" i="1" l="1"/>
  <c r="AE2178" i="1" s="1"/>
  <c r="AH2178" i="1" s="1"/>
  <c r="M2178" i="1"/>
  <c r="H2178" i="1"/>
  <c r="I2178" i="1"/>
  <c r="Q2178" i="1" l="1"/>
  <c r="L2178" i="1"/>
  <c r="AD2178" i="1"/>
  <c r="AB2178" i="1"/>
  <c r="AC2178" i="1" s="1"/>
  <c r="P2178" i="1" l="1"/>
  <c r="W2179" i="1" s="1"/>
  <c r="N2178" i="1"/>
  <c r="R2178" i="1" l="1"/>
  <c r="S2179" i="1" s="1"/>
  <c r="T2179" i="1" s="1"/>
  <c r="U2178" i="1"/>
  <c r="V2179" i="1" s="1"/>
  <c r="Y2179" i="1" s="1"/>
  <c r="AA2178" i="1"/>
  <c r="O2178" i="1"/>
  <c r="X2178" i="1"/>
  <c r="Z2178" i="1" s="1"/>
  <c r="G2179" i="1"/>
  <c r="J2179" i="1"/>
  <c r="K2179" i="1"/>
  <c r="AF2179" i="1"/>
  <c r="M2179" i="1" l="1"/>
  <c r="I2179" i="1"/>
  <c r="H2179" i="1"/>
  <c r="AG2179" i="1"/>
  <c r="AE2179" i="1" s="1"/>
  <c r="AH2179" i="1" s="1"/>
  <c r="AB2179" i="1" s="1"/>
  <c r="AC2179" i="1" s="1"/>
  <c r="AD2179" i="1" l="1"/>
  <c r="L2179" i="1"/>
  <c r="Q2179" i="1"/>
  <c r="P2179" i="1" l="1"/>
  <c r="W2180" i="1" s="1"/>
  <c r="N2179" i="1"/>
  <c r="R2179" i="1" l="1"/>
  <c r="S2180" i="1" s="1"/>
  <c r="U2179" i="1"/>
  <c r="V2180" i="1" s="1"/>
  <c r="O2179" i="1"/>
  <c r="AA2179" i="1"/>
  <c r="G2180" i="1"/>
  <c r="K2180" i="1"/>
  <c r="J2180" i="1"/>
  <c r="AF2180" i="1"/>
  <c r="X2179" i="1" l="1"/>
  <c r="Z2179" i="1" s="1"/>
  <c r="Y2180" i="1"/>
  <c r="T2180" i="1"/>
  <c r="H2180" i="1"/>
  <c r="I2180" i="1"/>
  <c r="M2180" i="1"/>
  <c r="AG2180" i="1"/>
  <c r="AE2180" i="1" s="1"/>
  <c r="AH2180" i="1" s="1"/>
  <c r="AB2180" i="1" s="1"/>
  <c r="AC2180" i="1" s="1"/>
  <c r="AD2180" i="1" l="1"/>
  <c r="Q2180" i="1"/>
  <c r="L2180" i="1"/>
  <c r="P2180" i="1" l="1"/>
  <c r="W2181" i="1" s="1"/>
  <c r="N2180" i="1"/>
  <c r="R2180" i="1" l="1"/>
  <c r="S2181" i="1" s="1"/>
  <c r="T2181" i="1" s="1"/>
  <c r="U2180" i="1"/>
  <c r="V2181" i="1" s="1"/>
  <c r="Y2181" i="1" s="1"/>
  <c r="O2180" i="1"/>
  <c r="G2181" i="1" s="1"/>
  <c r="AA2180" i="1"/>
  <c r="X2180" i="1"/>
  <c r="Z2180" i="1" s="1"/>
  <c r="K2181" i="1"/>
  <c r="J2181" i="1"/>
  <c r="AF2181" i="1"/>
  <c r="AG2181" i="1" l="1"/>
  <c r="AE2181" i="1" s="1"/>
  <c r="AH2181" i="1" s="1"/>
  <c r="M2181" i="1"/>
  <c r="I2181" i="1"/>
  <c r="H2181" i="1"/>
  <c r="L2181" i="1" l="1"/>
  <c r="Q2181" i="1"/>
  <c r="AD2181" i="1"/>
  <c r="AB2181" i="1"/>
  <c r="AC2181" i="1" s="1"/>
  <c r="P2181" i="1" l="1"/>
  <c r="W2182" i="1" s="1"/>
  <c r="N2181" i="1"/>
  <c r="R2181" i="1" l="1"/>
  <c r="S2182" i="1" s="1"/>
  <c r="T2182" i="1" s="1"/>
  <c r="U2181" i="1"/>
  <c r="V2182" i="1" s="1"/>
  <c r="Y2182" i="1" s="1"/>
  <c r="O2181" i="1"/>
  <c r="AA2181" i="1"/>
  <c r="G2182" i="1"/>
  <c r="J2182" i="1"/>
  <c r="K2182" i="1"/>
  <c r="AF2182" i="1"/>
  <c r="X2181" i="1" l="1"/>
  <c r="Z2181" i="1" s="1"/>
  <c r="M2182" i="1"/>
  <c r="H2182" i="1"/>
  <c r="I2182" i="1"/>
  <c r="AG2182" i="1"/>
  <c r="AE2182" i="1" s="1"/>
  <c r="AH2182" i="1" s="1"/>
  <c r="AB2182" i="1" s="1"/>
  <c r="AC2182" i="1" s="1"/>
  <c r="Q2182" i="1" l="1"/>
  <c r="L2182" i="1"/>
  <c r="AD2182" i="1"/>
  <c r="P2182" i="1" l="1"/>
  <c r="W2183" i="1" s="1"/>
  <c r="N2182" i="1"/>
  <c r="R2182" i="1" l="1"/>
  <c r="S2183" i="1" s="1"/>
  <c r="T2183" i="1" s="1"/>
  <c r="U2182" i="1"/>
  <c r="V2183" i="1" s="1"/>
  <c r="Y2183" i="1" s="1"/>
  <c r="AA2182" i="1"/>
  <c r="O2182" i="1"/>
  <c r="X2182" i="1"/>
  <c r="Z2182" i="1" s="1"/>
  <c r="G2183" i="1"/>
  <c r="K2183" i="1"/>
  <c r="J2183" i="1"/>
  <c r="AF2183" i="1"/>
  <c r="M2183" i="1" l="1"/>
  <c r="H2183" i="1"/>
  <c r="I2183" i="1"/>
  <c r="AG2183" i="1"/>
  <c r="AE2183" i="1" s="1"/>
  <c r="AH2183" i="1" s="1"/>
  <c r="AB2183" i="1" s="1"/>
  <c r="AC2183" i="1" s="1"/>
  <c r="Q2183" i="1" l="1"/>
  <c r="AD2183" i="1"/>
  <c r="L2183" i="1"/>
  <c r="P2183" i="1" l="1"/>
  <c r="W2184" i="1" s="1"/>
  <c r="N2183" i="1"/>
  <c r="R2183" i="1" l="1"/>
  <c r="S2184" i="1" s="1"/>
  <c r="T2184" i="1" s="1"/>
  <c r="U2183" i="1"/>
  <c r="V2184" i="1" s="1"/>
  <c r="Y2184" i="1" s="1"/>
  <c r="AA2183" i="1"/>
  <c r="O2183" i="1"/>
  <c r="G2184" i="1" s="1"/>
  <c r="X2183" i="1"/>
  <c r="Z2183" i="1" s="1"/>
  <c r="K2184" i="1"/>
  <c r="J2184" i="1"/>
  <c r="AF2184" i="1"/>
  <c r="AG2184" i="1" l="1"/>
  <c r="AE2184" i="1" s="1"/>
  <c r="AH2184" i="1" s="1"/>
  <c r="M2184" i="1"/>
  <c r="H2184" i="1"/>
  <c r="I2184" i="1"/>
  <c r="AD2184" i="1" l="1"/>
  <c r="L2184" i="1"/>
  <c r="Q2184" i="1"/>
  <c r="AB2184" i="1"/>
  <c r="AC2184" i="1" s="1"/>
  <c r="P2184" i="1" l="1"/>
  <c r="W2185" i="1" s="1"/>
  <c r="N2184" i="1"/>
  <c r="R2184" i="1" l="1"/>
  <c r="S2185" i="1" s="1"/>
  <c r="T2185" i="1" s="1"/>
  <c r="U2184" i="1"/>
  <c r="V2185" i="1" s="1"/>
  <c r="Y2185" i="1" s="1"/>
  <c r="O2184" i="1"/>
  <c r="AA2184" i="1"/>
  <c r="X2184" i="1"/>
  <c r="Z2184" i="1" s="1"/>
  <c r="G2185" i="1"/>
  <c r="J2185" i="1"/>
  <c r="K2185" i="1"/>
  <c r="AF2185" i="1"/>
  <c r="M2185" i="1" l="1"/>
  <c r="H2185" i="1"/>
  <c r="I2185" i="1"/>
  <c r="AG2185" i="1"/>
  <c r="AE2185" i="1" s="1"/>
  <c r="AH2185" i="1" s="1"/>
  <c r="AB2185" i="1" s="1"/>
  <c r="AC2185" i="1" s="1"/>
  <c r="Q2185" i="1" l="1"/>
  <c r="AD2185" i="1"/>
  <c r="L2185" i="1"/>
  <c r="P2185" i="1" l="1"/>
  <c r="W2186" i="1" s="1"/>
  <c r="N2185" i="1"/>
  <c r="R2185" i="1" l="1"/>
  <c r="S2186" i="1" s="1"/>
  <c r="U2185" i="1"/>
  <c r="V2186" i="1" s="1"/>
  <c r="O2185" i="1"/>
  <c r="AA2185" i="1"/>
  <c r="G2186" i="1"/>
  <c r="K2186" i="1"/>
  <c r="J2186" i="1"/>
  <c r="AF2186" i="1"/>
  <c r="X2185" i="1" l="1"/>
  <c r="Z2185" i="1" s="1"/>
  <c r="T2186" i="1"/>
  <c r="Y2186" i="1"/>
  <c r="M2186" i="1"/>
  <c r="H2186" i="1"/>
  <c r="I2186" i="1"/>
  <c r="AG2186" i="1"/>
  <c r="AE2186" i="1" s="1"/>
  <c r="AH2186" i="1" s="1"/>
  <c r="AB2186" i="1" s="1"/>
  <c r="AC2186" i="1" s="1"/>
  <c r="Q2186" i="1" l="1"/>
  <c r="L2186" i="1"/>
  <c r="AD2186" i="1"/>
  <c r="P2186" i="1" l="1"/>
  <c r="W2187" i="1" s="1"/>
  <c r="N2186" i="1"/>
  <c r="R2186" i="1" l="1"/>
  <c r="S2187" i="1" s="1"/>
  <c r="T2187" i="1" s="1"/>
  <c r="U2186" i="1"/>
  <c r="V2187" i="1" s="1"/>
  <c r="Y2187" i="1" s="1"/>
  <c r="O2186" i="1"/>
  <c r="AA2186" i="1"/>
  <c r="G2187" i="1"/>
  <c r="K2187" i="1"/>
  <c r="J2187" i="1"/>
  <c r="AF2187" i="1"/>
  <c r="X2186" i="1" l="1"/>
  <c r="Z2186" i="1" s="1"/>
  <c r="H2187" i="1"/>
  <c r="I2187" i="1"/>
  <c r="M2187" i="1"/>
  <c r="AG2187" i="1"/>
  <c r="AE2187" i="1" s="1"/>
  <c r="AH2187" i="1" s="1"/>
  <c r="AB2187" i="1" s="1"/>
  <c r="AC2187" i="1" s="1"/>
  <c r="AD2187" i="1" l="1"/>
  <c r="L2187" i="1"/>
  <c r="Q2187" i="1"/>
  <c r="P2187" i="1" l="1"/>
  <c r="W2188" i="1" s="1"/>
  <c r="N2187" i="1"/>
  <c r="R2187" i="1" l="1"/>
  <c r="S2188" i="1" s="1"/>
  <c r="T2188" i="1" s="1"/>
  <c r="U2187" i="1"/>
  <c r="V2188" i="1" s="1"/>
  <c r="Y2188" i="1" s="1"/>
  <c r="AA2187" i="1"/>
  <c r="O2187" i="1"/>
  <c r="G2188" i="1" s="1"/>
  <c r="X2187" i="1"/>
  <c r="Z2187" i="1" s="1"/>
  <c r="K2188" i="1"/>
  <c r="J2188" i="1"/>
  <c r="AF2188" i="1"/>
  <c r="AG2188" i="1" l="1"/>
  <c r="AE2188" i="1" s="1"/>
  <c r="AH2188" i="1" s="1"/>
  <c r="M2188" i="1"/>
  <c r="H2188" i="1"/>
  <c r="I2188" i="1"/>
  <c r="Q2188" i="1" l="1"/>
  <c r="AD2188" i="1"/>
  <c r="L2188" i="1"/>
  <c r="AB2188" i="1"/>
  <c r="AC2188" i="1" s="1"/>
  <c r="P2188" i="1" l="1"/>
  <c r="W2189" i="1" s="1"/>
  <c r="N2188" i="1"/>
  <c r="R2188" i="1" l="1"/>
  <c r="S2189" i="1" s="1"/>
  <c r="T2189" i="1" s="1"/>
  <c r="U2188" i="1"/>
  <c r="V2189" i="1" s="1"/>
  <c r="Y2189" i="1" s="1"/>
  <c r="AA2188" i="1"/>
  <c r="O2188" i="1"/>
  <c r="X2188" i="1"/>
  <c r="Z2188" i="1" s="1"/>
  <c r="G2189" i="1"/>
  <c r="J2189" i="1"/>
  <c r="K2189" i="1"/>
  <c r="AF2189" i="1"/>
  <c r="M2189" i="1" l="1"/>
  <c r="I2189" i="1"/>
  <c r="H2189" i="1"/>
  <c r="AG2189" i="1"/>
  <c r="AE2189" i="1" s="1"/>
  <c r="AH2189" i="1" s="1"/>
  <c r="AB2189" i="1" s="1"/>
  <c r="AC2189" i="1" s="1"/>
  <c r="AD2189" i="1" l="1"/>
  <c r="L2189" i="1"/>
  <c r="Q2189" i="1"/>
  <c r="P2189" i="1" l="1"/>
  <c r="W2190" i="1" s="1"/>
  <c r="N2189" i="1"/>
  <c r="R2189" i="1" l="1"/>
  <c r="S2190" i="1" s="1"/>
  <c r="T2190" i="1" s="1"/>
  <c r="U2189" i="1"/>
  <c r="V2190" i="1" s="1"/>
  <c r="Y2190" i="1" s="1"/>
  <c r="AA2189" i="1"/>
  <c r="O2189" i="1"/>
  <c r="G2190" i="1" s="1"/>
  <c r="X2189" i="1"/>
  <c r="Z2189" i="1" s="1"/>
  <c r="J2190" i="1"/>
  <c r="K2190" i="1"/>
  <c r="AF2190" i="1"/>
  <c r="AG2190" i="1" l="1"/>
  <c r="AE2190" i="1" s="1"/>
  <c r="AH2190" i="1" s="1"/>
  <c r="M2190" i="1"/>
  <c r="H2190" i="1"/>
  <c r="I2190" i="1"/>
  <c r="L2190" i="1" l="1"/>
  <c r="AD2190" i="1"/>
  <c r="Q2190" i="1"/>
  <c r="AB2190" i="1"/>
  <c r="AC2190" i="1" s="1"/>
  <c r="P2190" i="1" l="1"/>
  <c r="W2191" i="1" s="1"/>
  <c r="N2190" i="1"/>
  <c r="R2190" i="1" l="1"/>
  <c r="S2191" i="1" s="1"/>
  <c r="T2191" i="1" s="1"/>
  <c r="U2190" i="1"/>
  <c r="V2191" i="1" s="1"/>
  <c r="Y2191" i="1" s="1"/>
  <c r="AA2190" i="1"/>
  <c r="O2190" i="1"/>
  <c r="G2191" i="1"/>
  <c r="J2191" i="1"/>
  <c r="K2191" i="1"/>
  <c r="AF2191" i="1"/>
  <c r="X2190" i="1" l="1"/>
  <c r="Z2190" i="1" s="1"/>
  <c r="M2191" i="1"/>
  <c r="I2191" i="1"/>
  <c r="H2191" i="1"/>
  <c r="AG2191" i="1"/>
  <c r="AE2191" i="1" s="1"/>
  <c r="AH2191" i="1" s="1"/>
  <c r="AB2191" i="1" s="1"/>
  <c r="AC2191" i="1" s="1"/>
  <c r="AD2191" i="1" l="1"/>
  <c r="L2191" i="1"/>
  <c r="Q2191" i="1"/>
  <c r="P2191" i="1" l="1"/>
  <c r="W2192" i="1" s="1"/>
  <c r="N2191" i="1"/>
  <c r="R2191" i="1" l="1"/>
  <c r="S2192" i="1" s="1"/>
  <c r="U2191" i="1"/>
  <c r="V2192" i="1" s="1"/>
  <c r="AA2191" i="1"/>
  <c r="O2191" i="1"/>
  <c r="G2192" i="1" s="1"/>
  <c r="K2192" i="1"/>
  <c r="J2192" i="1"/>
  <c r="AF2192" i="1"/>
  <c r="X2191" i="1" l="1"/>
  <c r="Z2191" i="1" s="1"/>
  <c r="T2192" i="1"/>
  <c r="Y2192" i="1"/>
  <c r="AG2192" i="1"/>
  <c r="AE2192" i="1" s="1"/>
  <c r="AH2192" i="1" s="1"/>
  <c r="M2192" i="1"/>
  <c r="H2192" i="1"/>
  <c r="I2192" i="1"/>
  <c r="AD2192" i="1" l="1"/>
  <c r="Q2192" i="1"/>
  <c r="L2192" i="1"/>
  <c r="AB2192" i="1"/>
  <c r="AC2192" i="1" s="1"/>
  <c r="P2192" i="1" l="1"/>
  <c r="W2193" i="1" s="1"/>
  <c r="N2192" i="1"/>
  <c r="R2192" i="1" l="1"/>
  <c r="S2193" i="1" s="1"/>
  <c r="T2193" i="1" s="1"/>
  <c r="U2192" i="1"/>
  <c r="V2193" i="1" s="1"/>
  <c r="Y2193" i="1" s="1"/>
  <c r="AA2192" i="1"/>
  <c r="O2192" i="1"/>
  <c r="G2193" i="1" s="1"/>
  <c r="X2192" i="1"/>
  <c r="Z2192" i="1" s="1"/>
  <c r="J2193" i="1"/>
  <c r="K2193" i="1"/>
  <c r="AF2193" i="1"/>
  <c r="AG2193" i="1" l="1"/>
  <c r="AE2193" i="1" s="1"/>
  <c r="AH2193" i="1" s="1"/>
  <c r="M2193" i="1"/>
  <c r="H2193" i="1"/>
  <c r="I2193" i="1"/>
  <c r="AD2193" i="1" l="1"/>
  <c r="L2193" i="1"/>
  <c r="Q2193" i="1"/>
  <c r="AB2193" i="1"/>
  <c r="AC2193" i="1" s="1"/>
  <c r="P2193" i="1" l="1"/>
  <c r="W2194" i="1" s="1"/>
  <c r="N2193" i="1"/>
  <c r="R2193" i="1" l="1"/>
  <c r="S2194" i="1" s="1"/>
  <c r="T2194" i="1" s="1"/>
  <c r="U2193" i="1"/>
  <c r="V2194" i="1" s="1"/>
  <c r="Y2194" i="1" s="1"/>
  <c r="AA2193" i="1"/>
  <c r="O2193" i="1"/>
  <c r="G2194" i="1" s="1"/>
  <c r="X2193" i="1"/>
  <c r="Z2193" i="1" s="1"/>
  <c r="K2194" i="1"/>
  <c r="J2194" i="1"/>
  <c r="AF2194" i="1"/>
  <c r="AG2194" i="1" l="1"/>
  <c r="AE2194" i="1" s="1"/>
  <c r="AH2194" i="1" s="1"/>
  <c r="M2194" i="1"/>
  <c r="H2194" i="1"/>
  <c r="I2194" i="1"/>
  <c r="AD2194" i="1" l="1"/>
  <c r="Q2194" i="1"/>
  <c r="L2194" i="1"/>
  <c r="AB2194" i="1"/>
  <c r="AC2194" i="1" s="1"/>
  <c r="P2194" i="1" l="1"/>
  <c r="W2195" i="1" s="1"/>
  <c r="N2194" i="1"/>
  <c r="R2194" i="1" l="1"/>
  <c r="S2195" i="1" s="1"/>
  <c r="T2195" i="1" s="1"/>
  <c r="U2194" i="1"/>
  <c r="V2195" i="1" s="1"/>
  <c r="Y2195" i="1" s="1"/>
  <c r="AA2194" i="1"/>
  <c r="O2194" i="1"/>
  <c r="X2194" i="1"/>
  <c r="Z2194" i="1" s="1"/>
  <c r="G2195" i="1"/>
  <c r="J2195" i="1"/>
  <c r="K2195" i="1"/>
  <c r="AF2195" i="1"/>
  <c r="AG2195" i="1" l="1"/>
  <c r="AE2195" i="1" s="1"/>
  <c r="AH2195" i="1" s="1"/>
  <c r="M2195" i="1"/>
  <c r="H2195" i="1"/>
  <c r="I2195" i="1"/>
  <c r="AD2195" i="1" l="1"/>
  <c r="L2195" i="1"/>
  <c r="Q2195" i="1"/>
  <c r="AB2195" i="1"/>
  <c r="AC2195" i="1" s="1"/>
  <c r="P2195" i="1" l="1"/>
  <c r="W2196" i="1" s="1"/>
  <c r="N2195" i="1"/>
  <c r="R2195" i="1" l="1"/>
  <c r="S2196" i="1" s="1"/>
  <c r="T2196" i="1" s="1"/>
  <c r="U2195" i="1"/>
  <c r="V2196" i="1" s="1"/>
  <c r="Y2196" i="1" s="1"/>
  <c r="O2195" i="1"/>
  <c r="G2196" i="1" s="1"/>
  <c r="AA2195" i="1"/>
  <c r="K2196" i="1"/>
  <c r="J2196" i="1"/>
  <c r="AF2196" i="1"/>
  <c r="X2195" i="1" l="1"/>
  <c r="Z2195" i="1" s="1"/>
  <c r="AG2196" i="1"/>
  <c r="AE2196" i="1" s="1"/>
  <c r="AH2196" i="1" s="1"/>
  <c r="M2196" i="1"/>
  <c r="H2196" i="1"/>
  <c r="I2196" i="1"/>
  <c r="L2196" i="1" l="1"/>
  <c r="Q2196" i="1"/>
  <c r="AD2196" i="1"/>
  <c r="AB2196" i="1"/>
  <c r="AC2196" i="1" s="1"/>
  <c r="P2196" i="1" l="1"/>
  <c r="W2197" i="1" s="1"/>
  <c r="N2196" i="1"/>
  <c r="R2196" i="1" s="1"/>
  <c r="S2197" i="1" s="1"/>
  <c r="T2197" i="1" s="1"/>
  <c r="U2196" i="1" l="1"/>
  <c r="V2197" i="1" s="1"/>
  <c r="Y2197" i="1" s="1"/>
  <c r="AA2196" i="1"/>
  <c r="O2196" i="1"/>
  <c r="G2197" i="1"/>
  <c r="J2197" i="1"/>
  <c r="K2197" i="1"/>
  <c r="AF2197" i="1"/>
  <c r="X2196" i="1" l="1"/>
  <c r="Z2196" i="1" s="1"/>
  <c r="I2197" i="1"/>
  <c r="H2197" i="1"/>
  <c r="AG2197" i="1"/>
  <c r="AE2197" i="1" s="1"/>
  <c r="AH2197" i="1" s="1"/>
  <c r="M2197" i="1"/>
  <c r="AB2197" i="1" l="1"/>
  <c r="AC2197" i="1" s="1"/>
  <c r="AD2197" i="1"/>
  <c r="L2197" i="1"/>
  <c r="Q2197" i="1"/>
  <c r="P2197" i="1" l="1"/>
  <c r="W2198" i="1" s="1"/>
  <c r="N2197" i="1"/>
  <c r="R2197" i="1" l="1"/>
  <c r="S2198" i="1" s="1"/>
  <c r="T2198" i="1" s="1"/>
  <c r="U2197" i="1"/>
  <c r="V2198" i="1" s="1"/>
  <c r="O2197" i="1"/>
  <c r="G2198" i="1" s="1"/>
  <c r="AA2197" i="1"/>
  <c r="K2198" i="1"/>
  <c r="J2198" i="1"/>
  <c r="AF2198" i="1"/>
  <c r="X2197" i="1" l="1"/>
  <c r="Z2197" i="1" s="1"/>
  <c r="Y2198" i="1"/>
  <c r="AG2198" i="1"/>
  <c r="AE2198" i="1" s="1"/>
  <c r="AH2198" i="1" s="1"/>
  <c r="M2198" i="1"/>
  <c r="H2198" i="1"/>
  <c r="I2198" i="1"/>
  <c r="AB2198" i="1" l="1"/>
  <c r="AC2198" i="1" s="1"/>
  <c r="L2198" i="1"/>
  <c r="AD2198" i="1"/>
  <c r="Q2198" i="1"/>
  <c r="P2198" i="1" l="1"/>
  <c r="W2199" i="1" s="1"/>
  <c r="N2198" i="1"/>
  <c r="R2198" i="1" l="1"/>
  <c r="S2199" i="1" s="1"/>
  <c r="T2199" i="1" s="1"/>
  <c r="U2198" i="1"/>
  <c r="V2199" i="1" s="1"/>
  <c r="Y2199" i="1" s="1"/>
  <c r="AA2198" i="1"/>
  <c r="O2198" i="1"/>
  <c r="G2199" i="1" s="1"/>
  <c r="X2198" i="1"/>
  <c r="Z2198" i="1" s="1"/>
  <c r="J2199" i="1"/>
  <c r="K2199" i="1"/>
  <c r="AF2199" i="1"/>
  <c r="H2199" i="1" l="1"/>
  <c r="I2199" i="1"/>
  <c r="AG2199" i="1"/>
  <c r="AE2199" i="1" s="1"/>
  <c r="AH2199" i="1" s="1"/>
  <c r="M2199" i="1"/>
  <c r="AB2199" i="1" l="1"/>
  <c r="AC2199" i="1" s="1"/>
  <c r="Q2199" i="1"/>
  <c r="AD2199" i="1"/>
  <c r="L2199" i="1"/>
  <c r="P2199" i="1" l="1"/>
  <c r="W2200" i="1" s="1"/>
  <c r="N2199" i="1"/>
  <c r="R2199" i="1" l="1"/>
  <c r="S2200" i="1" s="1"/>
  <c r="T2200" i="1" s="1"/>
  <c r="U2199" i="1"/>
  <c r="V2200" i="1" s="1"/>
  <c r="Y2200" i="1" s="1"/>
  <c r="AA2199" i="1"/>
  <c r="O2199" i="1"/>
  <c r="G2200" i="1" s="1"/>
  <c r="X2199" i="1"/>
  <c r="Z2199" i="1" s="1"/>
  <c r="K2200" i="1"/>
  <c r="J2200" i="1"/>
  <c r="AF2200" i="1"/>
  <c r="AG2200" i="1" l="1"/>
  <c r="AE2200" i="1" s="1"/>
  <c r="AH2200" i="1" s="1"/>
  <c r="M2200" i="1"/>
  <c r="H2200" i="1"/>
  <c r="I2200" i="1"/>
  <c r="L2200" i="1" l="1"/>
  <c r="Q2200" i="1"/>
  <c r="AD2200" i="1"/>
  <c r="AB2200" i="1"/>
  <c r="AC2200" i="1" s="1"/>
  <c r="P2200" i="1" l="1"/>
  <c r="W2201" i="1" s="1"/>
  <c r="N2200" i="1"/>
  <c r="R2200" i="1" l="1"/>
  <c r="S2201" i="1" s="1"/>
  <c r="U2200" i="1"/>
  <c r="V2201" i="1" s="1"/>
  <c r="AA2200" i="1"/>
  <c r="O2200" i="1"/>
  <c r="X2200" i="1"/>
  <c r="Z2200" i="1" s="1"/>
  <c r="G2201" i="1"/>
  <c r="J2201" i="1"/>
  <c r="K2201" i="1"/>
  <c r="AF2201" i="1"/>
  <c r="T2201" i="1" l="1"/>
  <c r="Y2201" i="1"/>
  <c r="I2201" i="1"/>
  <c r="H2201" i="1"/>
  <c r="M2201" i="1"/>
  <c r="AG2201" i="1"/>
  <c r="AE2201" i="1" s="1"/>
  <c r="AH2201" i="1" s="1"/>
  <c r="AB2201" i="1" s="1"/>
  <c r="AC2201" i="1" s="1"/>
  <c r="AD2201" i="1" l="1"/>
  <c r="Q2201" i="1"/>
  <c r="L2201" i="1"/>
  <c r="P2201" i="1" l="1"/>
  <c r="W2202" i="1" s="1"/>
  <c r="N2201" i="1"/>
  <c r="R2201" i="1" l="1"/>
  <c r="S2202" i="1" s="1"/>
  <c r="T2202" i="1" s="1"/>
  <c r="U2201" i="1"/>
  <c r="V2202" i="1" s="1"/>
  <c r="AA2201" i="1"/>
  <c r="O2201" i="1"/>
  <c r="G2202" i="1"/>
  <c r="K2202" i="1"/>
  <c r="J2202" i="1"/>
  <c r="AF2202" i="1"/>
  <c r="X2201" i="1" l="1"/>
  <c r="Z2201" i="1" s="1"/>
  <c r="Y2202" i="1"/>
  <c r="M2202" i="1"/>
  <c r="H2202" i="1"/>
  <c r="I2202" i="1"/>
  <c r="AG2202" i="1"/>
  <c r="AE2202" i="1" s="1"/>
  <c r="AH2202" i="1" s="1"/>
  <c r="AB2202" i="1" s="1"/>
  <c r="AC2202" i="1" s="1"/>
  <c r="Q2202" i="1" l="1"/>
  <c r="L2202" i="1"/>
  <c r="AD2202" i="1"/>
  <c r="P2202" i="1" l="1"/>
  <c r="W2203" i="1" s="1"/>
  <c r="N2202" i="1"/>
  <c r="R2202" i="1" l="1"/>
  <c r="S2203" i="1" s="1"/>
  <c r="U2202" i="1"/>
  <c r="V2203" i="1" s="1"/>
  <c r="O2202" i="1"/>
  <c r="G2203" i="1" s="1"/>
  <c r="AA2202" i="1"/>
  <c r="J2203" i="1"/>
  <c r="K2203" i="1"/>
  <c r="AF2203" i="1"/>
  <c r="X2202" i="1" l="1"/>
  <c r="Z2202" i="1" s="1"/>
  <c r="T2203" i="1"/>
  <c r="Y2203" i="1"/>
  <c r="AG2203" i="1"/>
  <c r="M2203" i="1"/>
  <c r="H2203" i="1"/>
  <c r="I2203" i="1"/>
  <c r="AE2203" i="1" l="1"/>
  <c r="AH2203" i="1" s="1"/>
  <c r="AD2203" i="1"/>
  <c r="Q2203" i="1"/>
  <c r="L2203" i="1"/>
  <c r="AB2203" i="1"/>
  <c r="AC2203" i="1" s="1"/>
  <c r="P2203" i="1" l="1"/>
  <c r="W2204" i="1" s="1"/>
  <c r="N2203" i="1"/>
  <c r="R2203" i="1" l="1"/>
  <c r="S2204" i="1" s="1"/>
  <c r="T2204" i="1" s="1"/>
  <c r="U2203" i="1"/>
  <c r="V2204" i="1" s="1"/>
  <c r="O2203" i="1"/>
  <c r="AA2203" i="1"/>
  <c r="X2203" i="1"/>
  <c r="Z2203" i="1" s="1"/>
  <c r="G2204" i="1"/>
  <c r="J2204" i="1"/>
  <c r="K2204" i="1"/>
  <c r="AF2204" i="1"/>
  <c r="Y2204" i="1" l="1"/>
  <c r="M2204" i="1"/>
  <c r="H2204" i="1"/>
  <c r="I2204" i="1"/>
  <c r="AG2204" i="1"/>
  <c r="AE2204" i="1" s="1"/>
  <c r="AH2204" i="1" s="1"/>
  <c r="AB2204" i="1" s="1"/>
  <c r="AC2204" i="1" s="1"/>
  <c r="AD2204" i="1" l="1"/>
  <c r="L2204" i="1"/>
  <c r="Q2204" i="1"/>
  <c r="P2204" i="1" l="1"/>
  <c r="W2205" i="1" s="1"/>
  <c r="N2204" i="1"/>
  <c r="R2204" i="1" l="1"/>
  <c r="S2205" i="1" s="1"/>
  <c r="T2205" i="1" s="1"/>
  <c r="U2204" i="1"/>
  <c r="V2205" i="1" s="1"/>
  <c r="Y2205" i="1" s="1"/>
  <c r="O2204" i="1"/>
  <c r="G2205" i="1" s="1"/>
  <c r="AA2204" i="1"/>
  <c r="X2204" i="1"/>
  <c r="Z2204" i="1" s="1"/>
  <c r="K2205" i="1"/>
  <c r="J2205" i="1"/>
  <c r="AF2205" i="1"/>
  <c r="AG2205" i="1" l="1"/>
  <c r="AE2205" i="1" s="1"/>
  <c r="AH2205" i="1" s="1"/>
  <c r="M2205" i="1"/>
  <c r="H2205" i="1"/>
  <c r="I2205" i="1"/>
  <c r="Q2205" i="1" l="1"/>
  <c r="AD2205" i="1"/>
  <c r="L2205" i="1"/>
  <c r="AB2205" i="1"/>
  <c r="AC2205" i="1" s="1"/>
  <c r="P2205" i="1" l="1"/>
  <c r="W2206" i="1" s="1"/>
  <c r="N2205" i="1"/>
  <c r="R2205" i="1" l="1"/>
  <c r="S2206" i="1" s="1"/>
  <c r="T2206" i="1" s="1"/>
  <c r="U2205" i="1"/>
  <c r="V2206" i="1" s="1"/>
  <c r="Y2206" i="1" s="1"/>
  <c r="O2205" i="1"/>
  <c r="AA2205" i="1"/>
  <c r="X2205" i="1"/>
  <c r="Z2205" i="1" s="1"/>
  <c r="G2206" i="1"/>
  <c r="J2206" i="1"/>
  <c r="K2206" i="1"/>
  <c r="AF2206" i="1"/>
  <c r="M2206" i="1" l="1"/>
  <c r="I2206" i="1"/>
  <c r="H2206" i="1"/>
  <c r="AG2206" i="1"/>
  <c r="AE2206" i="1" s="1"/>
  <c r="AH2206" i="1" s="1"/>
  <c r="AB2206" i="1" s="1"/>
  <c r="AC2206" i="1" s="1"/>
  <c r="Q2206" i="1" l="1"/>
  <c r="L2206" i="1"/>
  <c r="AD2206" i="1"/>
  <c r="P2206" i="1" l="1"/>
  <c r="W2207" i="1" s="1"/>
  <c r="N2206" i="1"/>
  <c r="R2206" i="1" l="1"/>
  <c r="S2207" i="1" s="1"/>
  <c r="T2207" i="1" s="1"/>
  <c r="U2206" i="1"/>
  <c r="V2207" i="1" s="1"/>
  <c r="Y2207" i="1" s="1"/>
  <c r="O2206" i="1"/>
  <c r="G2207" i="1" s="1"/>
  <c r="AA2206" i="1"/>
  <c r="X2206" i="1"/>
  <c r="Z2206" i="1" s="1"/>
  <c r="K2207" i="1"/>
  <c r="J2207" i="1"/>
  <c r="AF2207" i="1"/>
  <c r="AG2207" i="1" l="1"/>
  <c r="AE2207" i="1" s="1"/>
  <c r="AH2207" i="1" s="1"/>
  <c r="M2207" i="1"/>
  <c r="H2207" i="1"/>
  <c r="I2207" i="1"/>
  <c r="AD2207" i="1" l="1"/>
  <c r="L2207" i="1"/>
  <c r="Q2207" i="1"/>
  <c r="AB2207" i="1"/>
  <c r="AC2207" i="1" s="1"/>
  <c r="P2207" i="1" l="1"/>
  <c r="W2208" i="1" s="1"/>
  <c r="N2207" i="1"/>
  <c r="R2207" i="1" l="1"/>
  <c r="S2208" i="1" s="1"/>
  <c r="T2208" i="1" s="1"/>
  <c r="U2207" i="1"/>
  <c r="V2208" i="1" s="1"/>
  <c r="Y2208" i="1" s="1"/>
  <c r="AA2207" i="1"/>
  <c r="O2207" i="1"/>
  <c r="G2208" i="1" s="1"/>
  <c r="K2208" i="1"/>
  <c r="J2208" i="1"/>
  <c r="AF2208" i="1"/>
  <c r="X2207" i="1" l="1"/>
  <c r="Z2207" i="1" s="1"/>
  <c r="AG2208" i="1"/>
  <c r="AE2208" i="1" s="1"/>
  <c r="AH2208" i="1" s="1"/>
  <c r="M2208" i="1"/>
  <c r="I2208" i="1"/>
  <c r="H2208" i="1"/>
  <c r="AD2208" i="1" l="1"/>
  <c r="L2208" i="1"/>
  <c r="Q2208" i="1"/>
  <c r="AB2208" i="1"/>
  <c r="AC2208" i="1" s="1"/>
  <c r="P2208" i="1" l="1"/>
  <c r="W2209" i="1" s="1"/>
  <c r="N2208" i="1"/>
  <c r="R2208" i="1" l="1"/>
  <c r="S2209" i="1" s="1"/>
  <c r="T2209" i="1" s="1"/>
  <c r="U2208" i="1"/>
  <c r="V2209" i="1" s="1"/>
  <c r="Y2209" i="1" s="1"/>
  <c r="AA2208" i="1"/>
  <c r="O2208" i="1"/>
  <c r="G2209" i="1" s="1"/>
  <c r="X2208" i="1"/>
  <c r="Z2208" i="1" s="1"/>
  <c r="K2209" i="1"/>
  <c r="J2209" i="1"/>
  <c r="AF2209" i="1"/>
  <c r="AG2209" i="1" l="1"/>
  <c r="AE2209" i="1" s="1"/>
  <c r="AH2209" i="1" s="1"/>
  <c r="M2209" i="1"/>
  <c r="I2209" i="1"/>
  <c r="H2209" i="1"/>
  <c r="L2209" i="1" l="1"/>
  <c r="Q2209" i="1"/>
  <c r="AD2209" i="1"/>
  <c r="AB2209" i="1"/>
  <c r="AC2209" i="1" s="1"/>
  <c r="P2209" i="1" l="1"/>
  <c r="W2210" i="1" s="1"/>
  <c r="N2209" i="1"/>
  <c r="R2209" i="1" l="1"/>
  <c r="S2210" i="1" s="1"/>
  <c r="T2210" i="1" s="1"/>
  <c r="U2209" i="1"/>
  <c r="V2210" i="1" s="1"/>
  <c r="Y2210" i="1" s="1"/>
  <c r="AA2209" i="1"/>
  <c r="O2209" i="1"/>
  <c r="X2209" i="1"/>
  <c r="Z2209" i="1" s="1"/>
  <c r="G2210" i="1"/>
  <c r="K2210" i="1"/>
  <c r="J2210" i="1"/>
  <c r="AF2210" i="1"/>
  <c r="M2210" i="1" l="1"/>
  <c r="AD2210" i="1" s="1"/>
  <c r="Q2210" i="1"/>
  <c r="H2210" i="1"/>
  <c r="I2210" i="1"/>
  <c r="AG2210" i="1"/>
  <c r="AE2210" i="1" s="1"/>
  <c r="AH2210" i="1" s="1"/>
  <c r="AB2210" i="1" s="1"/>
  <c r="AC2210" i="1" s="1"/>
  <c r="L2210" i="1" l="1"/>
  <c r="P2210" i="1"/>
  <c r="W2211" i="1" s="1"/>
  <c r="N2210" i="1"/>
  <c r="R2210" i="1" s="1"/>
  <c r="S2211" i="1" s="1"/>
  <c r="T2211" i="1" s="1"/>
  <c r="J2211" i="1" l="1"/>
  <c r="K2211" i="1"/>
  <c r="AF2211" i="1"/>
  <c r="U2210" i="1"/>
  <c r="V2211" i="1" s="1"/>
  <c r="Y2211" i="1" s="1"/>
  <c r="AA2210" i="1"/>
  <c r="O2210" i="1"/>
  <c r="G2211" i="1" s="1"/>
  <c r="I2211" i="1" l="1"/>
  <c r="H2211" i="1"/>
  <c r="M2211" i="1"/>
  <c r="AG2211" i="1"/>
  <c r="AE2211" i="1" s="1"/>
  <c r="AH2211" i="1" s="1"/>
  <c r="X2210" i="1"/>
  <c r="Z2210" i="1" s="1"/>
  <c r="Q2211" i="1" l="1"/>
  <c r="L2211" i="1"/>
  <c r="AD2211" i="1"/>
  <c r="AB2211" i="1"/>
  <c r="AC2211" i="1" s="1"/>
  <c r="P2211" i="1" l="1"/>
  <c r="W2212" i="1" s="1"/>
  <c r="N2211" i="1"/>
  <c r="R2211" i="1" l="1"/>
  <c r="S2212" i="1" s="1"/>
  <c r="T2212" i="1" s="1"/>
  <c r="U2211" i="1"/>
  <c r="V2212" i="1" s="1"/>
  <c r="Y2212" i="1" s="1"/>
  <c r="AA2211" i="1"/>
  <c r="O2211" i="1"/>
  <c r="G2212" i="1" s="1"/>
  <c r="X2211" i="1"/>
  <c r="Z2211" i="1" s="1"/>
  <c r="K2212" i="1"/>
  <c r="J2212" i="1"/>
  <c r="AF2212" i="1"/>
  <c r="M2212" i="1" l="1"/>
  <c r="AG2212" i="1"/>
  <c r="AE2212" i="1" s="1"/>
  <c r="AH2212" i="1" s="1"/>
  <c r="AB2212" i="1" s="1"/>
  <c r="AC2212" i="1" s="1"/>
  <c r="I2212" i="1"/>
  <c r="H2212" i="1"/>
  <c r="L2212" i="1" l="1"/>
  <c r="Q2212" i="1"/>
  <c r="AD2212" i="1"/>
  <c r="P2212" i="1" l="1"/>
  <c r="W2213" i="1" s="1"/>
  <c r="N2212" i="1"/>
  <c r="R2212" i="1" l="1"/>
  <c r="S2213" i="1" s="1"/>
  <c r="U2212" i="1"/>
  <c r="V2213" i="1" s="1"/>
  <c r="O2212" i="1"/>
  <c r="G2213" i="1" s="1"/>
  <c r="AA2212" i="1"/>
  <c r="X2212" i="1"/>
  <c r="Z2212" i="1" s="1"/>
  <c r="J2213" i="1"/>
  <c r="K2213" i="1"/>
  <c r="AF2213" i="1"/>
  <c r="Y2213" i="1" l="1"/>
  <c r="T2213" i="1"/>
  <c r="AG2213" i="1"/>
  <c r="AE2213" i="1" s="1"/>
  <c r="AH2213" i="1" s="1"/>
  <c r="M2213" i="1"/>
  <c r="H2213" i="1"/>
  <c r="I2213" i="1"/>
  <c r="AD2213" i="1" l="1"/>
  <c r="L2213" i="1"/>
  <c r="Q2213" i="1"/>
  <c r="AB2213" i="1"/>
  <c r="AC2213" i="1" s="1"/>
  <c r="P2213" i="1" l="1"/>
  <c r="W2214" i="1" s="1"/>
  <c r="N2213" i="1"/>
  <c r="R2213" i="1" l="1"/>
  <c r="S2214" i="1" s="1"/>
  <c r="T2214" i="1" s="1"/>
  <c r="U2213" i="1"/>
  <c r="V2214" i="1" s="1"/>
  <c r="Y2214" i="1" s="1"/>
  <c r="O2213" i="1"/>
  <c r="G2214" i="1" s="1"/>
  <c r="AA2213" i="1"/>
  <c r="X2213" i="1"/>
  <c r="Z2213" i="1" s="1"/>
  <c r="K2214" i="1"/>
  <c r="J2214" i="1"/>
  <c r="AF2214" i="1"/>
  <c r="AG2214" i="1" l="1"/>
  <c r="AE2214" i="1" s="1"/>
  <c r="AH2214" i="1" s="1"/>
  <c r="M2214" i="1"/>
  <c r="H2214" i="1"/>
  <c r="I2214" i="1"/>
  <c r="Q2214" i="1" l="1"/>
  <c r="AD2214" i="1"/>
  <c r="L2214" i="1"/>
  <c r="AB2214" i="1"/>
  <c r="AC2214" i="1" s="1"/>
  <c r="P2214" i="1" l="1"/>
  <c r="W2215" i="1" s="1"/>
  <c r="N2214" i="1"/>
  <c r="R2214" i="1" l="1"/>
  <c r="S2215" i="1" s="1"/>
  <c r="T2215" i="1" s="1"/>
  <c r="U2214" i="1"/>
  <c r="V2215" i="1" s="1"/>
  <c r="Y2215" i="1" s="1"/>
  <c r="AA2214" i="1"/>
  <c r="O2214" i="1"/>
  <c r="G2215" i="1" s="1"/>
  <c r="X2214" i="1"/>
  <c r="Z2214" i="1" s="1"/>
  <c r="J2215" i="1"/>
  <c r="K2215" i="1"/>
  <c r="AF2215" i="1"/>
  <c r="AG2215" i="1" l="1"/>
  <c r="AE2215" i="1" s="1"/>
  <c r="AH2215" i="1" s="1"/>
  <c r="M2215" i="1"/>
  <c r="H2215" i="1"/>
  <c r="I2215" i="1"/>
  <c r="L2215" i="1" l="1"/>
  <c r="Q2215" i="1"/>
  <c r="AD2215" i="1"/>
  <c r="AB2215" i="1"/>
  <c r="AC2215" i="1" s="1"/>
  <c r="P2215" i="1" l="1"/>
  <c r="W2216" i="1" s="1"/>
  <c r="N2215" i="1"/>
  <c r="R2215" i="1" l="1"/>
  <c r="S2216" i="1" s="1"/>
  <c r="T2216" i="1" s="1"/>
  <c r="U2215" i="1"/>
  <c r="V2216" i="1" s="1"/>
  <c r="Y2216" i="1" s="1"/>
  <c r="AA2215" i="1"/>
  <c r="O2215" i="1"/>
  <c r="G2216" i="1" s="1"/>
  <c r="X2215" i="1"/>
  <c r="Z2215" i="1" s="1"/>
  <c r="K2216" i="1"/>
  <c r="J2216" i="1"/>
  <c r="AF2216" i="1"/>
  <c r="AG2216" i="1" l="1"/>
  <c r="AE2216" i="1" s="1"/>
  <c r="AH2216" i="1" s="1"/>
  <c r="M2216" i="1"/>
  <c r="H2216" i="1"/>
  <c r="I2216" i="1"/>
  <c r="L2216" i="1" l="1"/>
  <c r="Q2216" i="1"/>
  <c r="AD2216" i="1"/>
  <c r="AB2216" i="1"/>
  <c r="AC2216" i="1" s="1"/>
  <c r="P2216" i="1" l="1"/>
  <c r="W2217" i="1" s="1"/>
  <c r="N2216" i="1"/>
  <c r="R2216" i="1" l="1"/>
  <c r="S2217" i="1" s="1"/>
  <c r="T2217" i="1" s="1"/>
  <c r="U2216" i="1"/>
  <c r="V2217" i="1" s="1"/>
  <c r="Y2217" i="1" s="1"/>
  <c r="O2216" i="1"/>
  <c r="AA2216" i="1"/>
  <c r="X2216" i="1"/>
  <c r="Z2216" i="1" s="1"/>
  <c r="G2217" i="1"/>
  <c r="J2217" i="1"/>
  <c r="K2217" i="1"/>
  <c r="AF2217" i="1"/>
  <c r="H2217" i="1" l="1"/>
  <c r="I2217" i="1"/>
  <c r="M2217" i="1"/>
  <c r="AG2217" i="1"/>
  <c r="AE2217" i="1" s="1"/>
  <c r="AH2217" i="1" s="1"/>
  <c r="AB2217" i="1" s="1"/>
  <c r="AC2217" i="1" s="1"/>
  <c r="Q2217" i="1" l="1"/>
  <c r="L2217" i="1"/>
  <c r="AD2217" i="1"/>
  <c r="P2217" i="1" l="1"/>
  <c r="W2218" i="1" s="1"/>
  <c r="N2217" i="1"/>
  <c r="R2217" i="1" l="1"/>
  <c r="S2218" i="1" s="1"/>
  <c r="T2218" i="1" s="1"/>
  <c r="U2217" i="1"/>
  <c r="V2218" i="1" s="1"/>
  <c r="Y2218" i="1" s="1"/>
  <c r="AA2217" i="1"/>
  <c r="O2217" i="1"/>
  <c r="X2217" i="1"/>
  <c r="Z2217" i="1" s="1"/>
  <c r="G2218" i="1"/>
  <c r="J2218" i="1"/>
  <c r="K2218" i="1"/>
  <c r="AF2218" i="1"/>
  <c r="M2218" i="1" l="1"/>
  <c r="H2218" i="1"/>
  <c r="I2218" i="1"/>
  <c r="AG2218" i="1"/>
  <c r="AE2218" i="1" s="1"/>
  <c r="AH2218" i="1" s="1"/>
  <c r="AB2218" i="1" s="1"/>
  <c r="AC2218" i="1" s="1"/>
  <c r="AD2218" i="1" l="1"/>
  <c r="Q2218" i="1"/>
  <c r="L2218" i="1"/>
  <c r="P2218" i="1" l="1"/>
  <c r="W2219" i="1" s="1"/>
  <c r="N2218" i="1"/>
  <c r="R2218" i="1" l="1"/>
  <c r="S2219" i="1" s="1"/>
  <c r="T2219" i="1" s="1"/>
  <c r="U2218" i="1"/>
  <c r="V2219" i="1" s="1"/>
  <c r="Y2219" i="1" s="1"/>
  <c r="O2218" i="1"/>
  <c r="G2219" i="1" s="1"/>
  <c r="AA2218" i="1"/>
  <c r="X2218" i="1"/>
  <c r="Z2218" i="1" s="1"/>
  <c r="J2219" i="1"/>
  <c r="K2219" i="1"/>
  <c r="AF2219" i="1"/>
  <c r="AG2219" i="1" l="1"/>
  <c r="AE2219" i="1" s="1"/>
  <c r="AH2219" i="1" s="1"/>
  <c r="M2219" i="1"/>
  <c r="H2219" i="1"/>
  <c r="I2219" i="1"/>
  <c r="Q2219" i="1" l="1"/>
  <c r="AD2219" i="1"/>
  <c r="L2219" i="1"/>
  <c r="AB2219" i="1"/>
  <c r="AC2219" i="1" s="1"/>
  <c r="P2219" i="1" l="1"/>
  <c r="W2220" i="1" s="1"/>
  <c r="N2219" i="1"/>
  <c r="R2219" i="1" l="1"/>
  <c r="S2220" i="1" s="1"/>
  <c r="T2220" i="1" s="1"/>
  <c r="U2219" i="1"/>
  <c r="V2220" i="1" s="1"/>
  <c r="Y2220" i="1" s="1"/>
  <c r="AA2219" i="1"/>
  <c r="O2219" i="1"/>
  <c r="X2219" i="1"/>
  <c r="Z2219" i="1" s="1"/>
  <c r="G2220" i="1"/>
  <c r="J2220" i="1"/>
  <c r="K2220" i="1"/>
  <c r="AF2220" i="1"/>
  <c r="M2220" i="1" l="1"/>
  <c r="I2220" i="1"/>
  <c r="H2220" i="1"/>
  <c r="AG2220" i="1"/>
  <c r="AE2220" i="1" s="1"/>
  <c r="AH2220" i="1" s="1"/>
  <c r="AB2220" i="1" s="1"/>
  <c r="AC2220" i="1" s="1"/>
  <c r="L2220" i="1" l="1"/>
  <c r="AD2220" i="1"/>
  <c r="Q2220" i="1"/>
  <c r="P2220" i="1" l="1"/>
  <c r="W2221" i="1" s="1"/>
  <c r="N2220" i="1"/>
  <c r="R2220" i="1" l="1"/>
  <c r="S2221" i="1" s="1"/>
  <c r="U2220" i="1"/>
  <c r="V2221" i="1" s="1"/>
  <c r="AA2220" i="1"/>
  <c r="O2220" i="1"/>
  <c r="G2221" i="1" s="1"/>
  <c r="X2220" i="1"/>
  <c r="Z2220" i="1" s="1"/>
  <c r="K2221" i="1"/>
  <c r="J2221" i="1"/>
  <c r="AF2221" i="1"/>
  <c r="T2221" i="1" l="1"/>
  <c r="Y2221" i="1"/>
  <c r="AG2221" i="1"/>
  <c r="M2221" i="1"/>
  <c r="H2221" i="1"/>
  <c r="I2221" i="1"/>
  <c r="AE2221" i="1" l="1"/>
  <c r="AH2221" i="1" s="1"/>
  <c r="AD2221" i="1"/>
  <c r="Q2221" i="1"/>
  <c r="L2221" i="1"/>
  <c r="AB2221" i="1"/>
  <c r="AC2221" i="1" s="1"/>
  <c r="P2221" i="1" l="1"/>
  <c r="W2222" i="1" s="1"/>
  <c r="N2221" i="1"/>
  <c r="R2221" i="1" l="1"/>
  <c r="S2222" i="1" s="1"/>
  <c r="T2222" i="1" s="1"/>
  <c r="U2221" i="1"/>
  <c r="V2222" i="1" s="1"/>
  <c r="Y2222" i="1" s="1"/>
  <c r="AA2221" i="1"/>
  <c r="O2221" i="1"/>
  <c r="X2221" i="1"/>
  <c r="Z2221" i="1" s="1"/>
  <c r="G2222" i="1"/>
  <c r="K2222" i="1"/>
  <c r="J2222" i="1"/>
  <c r="AF2222" i="1"/>
  <c r="H2222" i="1" l="1"/>
  <c r="I2222" i="1"/>
  <c r="M2222" i="1"/>
  <c r="AG2222" i="1"/>
  <c r="AE2222" i="1" s="1"/>
  <c r="AH2222" i="1" s="1"/>
  <c r="AB2222" i="1" s="1"/>
  <c r="AC2222" i="1" s="1"/>
  <c r="Q2222" i="1" l="1"/>
  <c r="L2222" i="1"/>
  <c r="AD2222" i="1"/>
  <c r="P2222" i="1" l="1"/>
  <c r="W2223" i="1" s="1"/>
  <c r="N2222" i="1"/>
  <c r="R2222" i="1" l="1"/>
  <c r="S2223" i="1" s="1"/>
  <c r="T2223" i="1" s="1"/>
  <c r="U2222" i="1"/>
  <c r="V2223" i="1" s="1"/>
  <c r="Y2223" i="1" s="1"/>
  <c r="AA2222" i="1"/>
  <c r="O2222" i="1"/>
  <c r="G2223" i="1" s="1"/>
  <c r="X2222" i="1"/>
  <c r="Z2222" i="1" s="1"/>
  <c r="J2223" i="1"/>
  <c r="K2223" i="1"/>
  <c r="AF2223" i="1"/>
  <c r="AG2223" i="1" l="1"/>
  <c r="AE2223" i="1" s="1"/>
  <c r="AH2223" i="1" s="1"/>
  <c r="M2223" i="1"/>
  <c r="H2223" i="1"/>
  <c r="I2223" i="1"/>
  <c r="L2223" i="1" l="1"/>
  <c r="Q2223" i="1"/>
  <c r="AD2223" i="1"/>
  <c r="AB2223" i="1"/>
  <c r="AC2223" i="1" s="1"/>
  <c r="P2223" i="1" l="1"/>
  <c r="W2224" i="1" s="1"/>
  <c r="N2223" i="1"/>
  <c r="R2223" i="1" l="1"/>
  <c r="S2224" i="1" s="1"/>
  <c r="U2223" i="1"/>
  <c r="V2224" i="1" s="1"/>
  <c r="O2223" i="1"/>
  <c r="G2224" i="1" s="1"/>
  <c r="AA2223" i="1"/>
  <c r="J2224" i="1"/>
  <c r="K2224" i="1"/>
  <c r="AF2224" i="1"/>
  <c r="X2223" i="1" l="1"/>
  <c r="Z2223" i="1" s="1"/>
  <c r="T2224" i="1"/>
  <c r="Y2224" i="1"/>
  <c r="AG2224" i="1"/>
  <c r="M2224" i="1"/>
  <c r="I2224" i="1"/>
  <c r="H2224" i="1"/>
  <c r="AE2224" i="1" l="1"/>
  <c r="AH2224" i="1" s="1"/>
  <c r="Q2224" i="1"/>
  <c r="L2224" i="1"/>
  <c r="AD2224" i="1"/>
  <c r="AB2224" i="1"/>
  <c r="AC2224" i="1" s="1"/>
  <c r="P2224" i="1" l="1"/>
  <c r="W2225" i="1" s="1"/>
  <c r="N2224" i="1"/>
  <c r="R2224" i="1" l="1"/>
  <c r="S2225" i="1" s="1"/>
  <c r="T2225" i="1" s="1"/>
  <c r="U2224" i="1"/>
  <c r="V2225" i="1" s="1"/>
  <c r="Y2225" i="1" s="1"/>
  <c r="AA2224" i="1"/>
  <c r="O2224" i="1"/>
  <c r="X2224" i="1"/>
  <c r="Z2224" i="1" s="1"/>
  <c r="G2225" i="1"/>
  <c r="K2225" i="1"/>
  <c r="J2225" i="1"/>
  <c r="AF2225" i="1"/>
  <c r="M2225" i="1" l="1"/>
  <c r="I2225" i="1"/>
  <c r="H2225" i="1"/>
  <c r="AG2225" i="1"/>
  <c r="AE2225" i="1" s="1"/>
  <c r="AH2225" i="1" s="1"/>
  <c r="AB2225" i="1" s="1"/>
  <c r="AC2225" i="1" s="1"/>
  <c r="Q2225" i="1" l="1"/>
  <c r="AD2225" i="1"/>
  <c r="L2225" i="1"/>
  <c r="P2225" i="1" l="1"/>
  <c r="W2226" i="1" s="1"/>
  <c r="N2225" i="1"/>
  <c r="R2225" i="1" l="1"/>
  <c r="S2226" i="1" s="1"/>
  <c r="U2225" i="1"/>
  <c r="V2226" i="1" s="1"/>
  <c r="O2225" i="1"/>
  <c r="G2226" i="1" s="1"/>
  <c r="AA2225" i="1"/>
  <c r="X2225" i="1"/>
  <c r="Z2225" i="1" s="1"/>
  <c r="K2226" i="1"/>
  <c r="J2226" i="1"/>
  <c r="AF2226" i="1"/>
  <c r="Y2226" i="1" l="1"/>
  <c r="T2226" i="1"/>
  <c r="M2226" i="1"/>
  <c r="AG2226" i="1"/>
  <c r="AE2226" i="1" s="1"/>
  <c r="AH2226" i="1" s="1"/>
  <c r="AB2226" i="1" s="1"/>
  <c r="AC2226" i="1" s="1"/>
  <c r="I2226" i="1"/>
  <c r="H2226" i="1"/>
  <c r="AD2226" i="1" l="1"/>
  <c r="L2226" i="1"/>
  <c r="Q2226" i="1"/>
  <c r="P2226" i="1" l="1"/>
  <c r="W2227" i="1" s="1"/>
  <c r="N2226" i="1"/>
  <c r="R2226" i="1" l="1"/>
  <c r="S2227" i="1" s="1"/>
  <c r="T2227" i="1" s="1"/>
  <c r="U2226" i="1"/>
  <c r="V2227" i="1" s="1"/>
  <c r="O2226" i="1"/>
  <c r="G2227" i="1" s="1"/>
  <c r="AA2226" i="1"/>
  <c r="X2226" i="1"/>
  <c r="Z2226" i="1" s="1"/>
  <c r="K2227" i="1"/>
  <c r="J2227" i="1"/>
  <c r="AF2227" i="1"/>
  <c r="Y2227" i="1" l="1"/>
  <c r="M2227" i="1"/>
  <c r="AG2227" i="1"/>
  <c r="AE2227" i="1" s="1"/>
  <c r="AH2227" i="1" s="1"/>
  <c r="AB2227" i="1" s="1"/>
  <c r="AC2227" i="1" s="1"/>
  <c r="I2227" i="1"/>
  <c r="H2227" i="1"/>
  <c r="Q2227" i="1" l="1"/>
  <c r="L2227" i="1"/>
  <c r="AD2227" i="1"/>
  <c r="P2227" i="1" l="1"/>
  <c r="W2228" i="1" s="1"/>
  <c r="N2227" i="1"/>
  <c r="R2227" i="1" l="1"/>
  <c r="S2228" i="1" s="1"/>
  <c r="T2228" i="1" s="1"/>
  <c r="U2227" i="1"/>
  <c r="V2228" i="1" s="1"/>
  <c r="Y2228" i="1" s="1"/>
  <c r="AA2227" i="1"/>
  <c r="O2227" i="1"/>
  <c r="G2228" i="1" s="1"/>
  <c r="X2227" i="1"/>
  <c r="Z2227" i="1" s="1"/>
  <c r="K2228" i="1"/>
  <c r="J2228" i="1"/>
  <c r="AF2228" i="1"/>
  <c r="AG2228" i="1" l="1"/>
  <c r="AE2228" i="1" s="1"/>
  <c r="AH2228" i="1" s="1"/>
  <c r="M2228" i="1"/>
  <c r="I2228" i="1"/>
  <c r="H2228" i="1"/>
  <c r="Q2228" i="1" l="1"/>
  <c r="AD2228" i="1"/>
  <c r="L2228" i="1"/>
  <c r="AB2228" i="1"/>
  <c r="AC2228" i="1" s="1"/>
  <c r="P2228" i="1" l="1"/>
  <c r="W2229" i="1" s="1"/>
  <c r="N2228" i="1"/>
  <c r="R2228" i="1" l="1"/>
  <c r="S2229" i="1" s="1"/>
  <c r="U2228" i="1"/>
  <c r="V2229" i="1" s="1"/>
  <c r="AA2228" i="1"/>
  <c r="O2228" i="1"/>
  <c r="G2229" i="1" s="1"/>
  <c r="X2228" i="1"/>
  <c r="Z2228" i="1" s="1"/>
  <c r="J2229" i="1"/>
  <c r="K2229" i="1"/>
  <c r="AF2229" i="1"/>
  <c r="Y2229" i="1" l="1"/>
  <c r="T2229" i="1"/>
  <c r="H2229" i="1"/>
  <c r="I2229" i="1"/>
  <c r="M2229" i="1"/>
  <c r="AG2229" i="1"/>
  <c r="AE2229" i="1" s="1"/>
  <c r="AH2229" i="1" s="1"/>
  <c r="AB2229" i="1" s="1"/>
  <c r="AC2229" i="1" s="1"/>
  <c r="Q2229" i="1" l="1"/>
  <c r="L2229" i="1"/>
  <c r="AD2229" i="1"/>
  <c r="P2229" i="1" l="1"/>
  <c r="W2230" i="1" s="1"/>
  <c r="N2229" i="1"/>
  <c r="R2229" i="1" l="1"/>
  <c r="S2230" i="1" s="1"/>
  <c r="T2230" i="1" s="1"/>
  <c r="U2229" i="1"/>
  <c r="V2230" i="1" s="1"/>
  <c r="Y2230" i="1" s="1"/>
  <c r="O2229" i="1"/>
  <c r="G2230" i="1" s="1"/>
  <c r="AA2229" i="1"/>
  <c r="X2229" i="1"/>
  <c r="Z2229" i="1" s="1"/>
  <c r="K2230" i="1"/>
  <c r="J2230" i="1"/>
  <c r="AF2230" i="1"/>
  <c r="AG2230" i="1" l="1"/>
  <c r="AE2230" i="1" s="1"/>
  <c r="AH2230" i="1" s="1"/>
  <c r="M2230" i="1"/>
  <c r="H2230" i="1"/>
  <c r="I2230" i="1"/>
  <c r="L2230" i="1" l="1"/>
  <c r="Q2230" i="1"/>
  <c r="AD2230" i="1"/>
  <c r="AB2230" i="1"/>
  <c r="AC2230" i="1" s="1"/>
  <c r="P2230" i="1" l="1"/>
  <c r="W2231" i="1" s="1"/>
  <c r="N2230" i="1"/>
  <c r="R2230" i="1" l="1"/>
  <c r="S2231" i="1" s="1"/>
  <c r="T2231" i="1" s="1"/>
  <c r="U2230" i="1"/>
  <c r="V2231" i="1" s="1"/>
  <c r="Y2231" i="1" s="1"/>
  <c r="O2230" i="1"/>
  <c r="G2231" i="1" s="1"/>
  <c r="AA2230" i="1"/>
  <c r="X2230" i="1"/>
  <c r="Z2230" i="1" s="1"/>
  <c r="K2231" i="1"/>
  <c r="J2231" i="1"/>
  <c r="AF2231" i="1"/>
  <c r="AG2231" i="1" l="1"/>
  <c r="AE2231" i="1" s="1"/>
  <c r="AH2231" i="1" s="1"/>
  <c r="M2231" i="1"/>
  <c r="H2231" i="1"/>
  <c r="I2231" i="1"/>
  <c r="L2231" i="1" l="1"/>
  <c r="Q2231" i="1"/>
  <c r="AD2231" i="1"/>
  <c r="AB2231" i="1"/>
  <c r="AC2231" i="1" s="1"/>
  <c r="P2231" i="1" l="1"/>
  <c r="W2232" i="1" s="1"/>
  <c r="N2231" i="1"/>
  <c r="R2231" i="1" l="1"/>
  <c r="S2232" i="1" s="1"/>
  <c r="T2232" i="1" s="1"/>
  <c r="U2231" i="1"/>
  <c r="V2232" i="1" s="1"/>
  <c r="Y2232" i="1" s="1"/>
  <c r="AA2231" i="1"/>
  <c r="O2231" i="1"/>
  <c r="G2232" i="1" s="1"/>
  <c r="X2231" i="1"/>
  <c r="Z2231" i="1" s="1"/>
  <c r="J2232" i="1"/>
  <c r="K2232" i="1"/>
  <c r="AF2232" i="1"/>
  <c r="AG2232" i="1" l="1"/>
  <c r="AE2232" i="1" s="1"/>
  <c r="AH2232" i="1" s="1"/>
  <c r="H2232" i="1"/>
  <c r="I2232" i="1"/>
  <c r="M2232" i="1"/>
  <c r="AD2232" i="1" l="1"/>
  <c r="L2232" i="1"/>
  <c r="Q2232" i="1"/>
  <c r="AB2232" i="1"/>
  <c r="AC2232" i="1" s="1"/>
  <c r="P2232" i="1" l="1"/>
  <c r="W2233" i="1" s="1"/>
  <c r="N2232" i="1"/>
  <c r="R2232" i="1" l="1"/>
  <c r="S2233" i="1" s="1"/>
  <c r="T2233" i="1" s="1"/>
  <c r="U2232" i="1"/>
  <c r="V2233" i="1" s="1"/>
  <c r="Y2233" i="1" s="1"/>
  <c r="O2232" i="1"/>
  <c r="AA2232" i="1"/>
  <c r="X2232" i="1"/>
  <c r="Z2232" i="1" s="1"/>
  <c r="G2233" i="1"/>
  <c r="J2233" i="1"/>
  <c r="K2233" i="1"/>
  <c r="AF2233" i="1"/>
  <c r="H2233" i="1" l="1"/>
  <c r="I2233" i="1"/>
  <c r="M2233" i="1"/>
  <c r="AG2233" i="1"/>
  <c r="AE2233" i="1" s="1"/>
  <c r="AH2233" i="1" s="1"/>
  <c r="AB2233" i="1" s="1"/>
  <c r="AC2233" i="1" s="1"/>
  <c r="AD2233" i="1" l="1"/>
  <c r="Q2233" i="1"/>
  <c r="L2233" i="1"/>
  <c r="P2233" i="1" l="1"/>
  <c r="W2234" i="1" s="1"/>
  <c r="N2233" i="1"/>
  <c r="R2233" i="1" l="1"/>
  <c r="S2234" i="1" s="1"/>
  <c r="T2234" i="1" s="1"/>
  <c r="U2233" i="1"/>
  <c r="V2234" i="1" s="1"/>
  <c r="Y2234" i="1" s="1"/>
  <c r="AA2233" i="1"/>
  <c r="O2233" i="1"/>
  <c r="X2233" i="1"/>
  <c r="Z2233" i="1" s="1"/>
  <c r="G2234" i="1"/>
  <c r="K2234" i="1"/>
  <c r="J2234" i="1"/>
  <c r="AF2234" i="1"/>
  <c r="H2234" i="1" l="1"/>
  <c r="I2234" i="1"/>
  <c r="M2234" i="1"/>
  <c r="AG2234" i="1"/>
  <c r="AE2234" i="1" s="1"/>
  <c r="AH2234" i="1" s="1"/>
  <c r="AB2234" i="1" s="1"/>
  <c r="AC2234" i="1" s="1"/>
  <c r="AD2234" i="1" l="1"/>
  <c r="Q2234" i="1"/>
  <c r="L2234" i="1"/>
  <c r="P2234" i="1" l="1"/>
  <c r="W2235" i="1" s="1"/>
  <c r="N2234" i="1"/>
  <c r="R2234" i="1" l="1"/>
  <c r="S2235" i="1" s="1"/>
  <c r="T2235" i="1" s="1"/>
  <c r="U2234" i="1"/>
  <c r="V2235" i="1" s="1"/>
  <c r="Y2235" i="1" s="1"/>
  <c r="O2234" i="1"/>
  <c r="AA2234" i="1"/>
  <c r="X2234" i="1"/>
  <c r="Z2234" i="1" s="1"/>
  <c r="G2235" i="1"/>
  <c r="K2235" i="1"/>
  <c r="J2235" i="1"/>
  <c r="AF2235" i="1"/>
  <c r="M2235" i="1" l="1"/>
  <c r="I2235" i="1"/>
  <c r="H2235" i="1"/>
  <c r="AG2235" i="1"/>
  <c r="AE2235" i="1" s="1"/>
  <c r="AH2235" i="1" s="1"/>
  <c r="AB2235" i="1" s="1"/>
  <c r="AC2235" i="1" s="1"/>
  <c r="AD2235" i="1" l="1"/>
  <c r="L2235" i="1"/>
  <c r="Q2235" i="1"/>
  <c r="P2235" i="1" l="1"/>
  <c r="W2236" i="1" s="1"/>
  <c r="N2235" i="1"/>
  <c r="R2235" i="1" l="1"/>
  <c r="S2236" i="1" s="1"/>
  <c r="T2236" i="1" s="1"/>
  <c r="U2235" i="1"/>
  <c r="V2236" i="1" s="1"/>
  <c r="Y2236" i="1" s="1"/>
  <c r="O2235" i="1"/>
  <c r="AA2235" i="1"/>
  <c r="X2235" i="1"/>
  <c r="Z2235" i="1" s="1"/>
  <c r="G2236" i="1"/>
  <c r="J2236" i="1"/>
  <c r="K2236" i="1"/>
  <c r="AF2236" i="1"/>
  <c r="H2236" i="1" l="1"/>
  <c r="I2236" i="1"/>
  <c r="M2236" i="1"/>
  <c r="AG2236" i="1"/>
  <c r="AE2236" i="1" s="1"/>
  <c r="AH2236" i="1" s="1"/>
  <c r="AB2236" i="1" s="1"/>
  <c r="AC2236" i="1" s="1"/>
  <c r="Q2236" i="1" l="1"/>
  <c r="AD2236" i="1"/>
  <c r="L2236" i="1"/>
  <c r="P2236" i="1" l="1"/>
  <c r="W2237" i="1" s="1"/>
  <c r="N2236" i="1"/>
  <c r="R2236" i="1" l="1"/>
  <c r="S2237" i="1" s="1"/>
  <c r="T2237" i="1" s="1"/>
  <c r="U2236" i="1"/>
  <c r="V2237" i="1" s="1"/>
  <c r="Y2237" i="1" s="1"/>
  <c r="O2236" i="1"/>
  <c r="AA2236" i="1"/>
  <c r="X2236" i="1"/>
  <c r="Z2236" i="1" s="1"/>
  <c r="G2237" i="1"/>
  <c r="K2237" i="1"/>
  <c r="J2237" i="1"/>
  <c r="AF2237" i="1"/>
  <c r="I2237" i="1" l="1"/>
  <c r="H2237" i="1"/>
  <c r="M2237" i="1"/>
  <c r="AG2237" i="1"/>
  <c r="AE2237" i="1" s="1"/>
  <c r="AH2237" i="1" s="1"/>
  <c r="AB2237" i="1" s="1"/>
  <c r="AC2237" i="1" s="1"/>
  <c r="AD2237" i="1" l="1"/>
  <c r="L2237" i="1"/>
  <c r="Q2237" i="1"/>
  <c r="P2237" i="1" l="1"/>
  <c r="W2238" i="1" s="1"/>
  <c r="N2237" i="1"/>
  <c r="R2237" i="1" l="1"/>
  <c r="S2238" i="1" s="1"/>
  <c r="T2238" i="1" s="1"/>
  <c r="U2237" i="1"/>
  <c r="V2238" i="1" s="1"/>
  <c r="Y2238" i="1" s="1"/>
  <c r="AA2237" i="1"/>
  <c r="O2237" i="1"/>
  <c r="G2238" i="1" s="1"/>
  <c r="X2237" i="1"/>
  <c r="Z2237" i="1" s="1"/>
  <c r="K2238" i="1"/>
  <c r="J2238" i="1"/>
  <c r="AF2238" i="1"/>
  <c r="M2238" i="1" l="1"/>
  <c r="I2238" i="1"/>
  <c r="H2238" i="1"/>
  <c r="AG2238" i="1"/>
  <c r="AE2238" i="1" s="1"/>
  <c r="AH2238" i="1" s="1"/>
  <c r="AB2238" i="1" s="1"/>
  <c r="AC2238" i="1" s="1"/>
  <c r="Q2238" i="1" l="1"/>
  <c r="L2238" i="1"/>
  <c r="AD2238" i="1"/>
  <c r="P2238" i="1" l="1"/>
  <c r="W2239" i="1" s="1"/>
  <c r="N2238" i="1"/>
  <c r="R2238" i="1" l="1"/>
  <c r="S2239" i="1" s="1"/>
  <c r="T2239" i="1" s="1"/>
  <c r="U2238" i="1"/>
  <c r="V2239" i="1" s="1"/>
  <c r="Y2239" i="1" s="1"/>
  <c r="O2238" i="1"/>
  <c r="AA2238" i="1"/>
  <c r="X2238" i="1"/>
  <c r="Z2238" i="1" s="1"/>
  <c r="G2239" i="1"/>
  <c r="K2239" i="1"/>
  <c r="J2239" i="1"/>
  <c r="AF2239" i="1"/>
  <c r="M2239" i="1" l="1"/>
  <c r="I2239" i="1"/>
  <c r="H2239" i="1"/>
  <c r="AG2239" i="1"/>
  <c r="AE2239" i="1" s="1"/>
  <c r="AH2239" i="1" s="1"/>
  <c r="AB2239" i="1" s="1"/>
  <c r="AC2239" i="1" s="1"/>
  <c r="L2239" i="1" l="1"/>
  <c r="Q2239" i="1"/>
  <c r="AD2239" i="1"/>
  <c r="P2239" i="1" l="1"/>
  <c r="W2240" i="1" s="1"/>
  <c r="N2239" i="1"/>
  <c r="R2239" i="1" l="1"/>
  <c r="S2240" i="1" s="1"/>
  <c r="T2240" i="1" s="1"/>
  <c r="U2239" i="1"/>
  <c r="V2240" i="1" s="1"/>
  <c r="Y2240" i="1" s="1"/>
  <c r="AA2239" i="1"/>
  <c r="O2239" i="1"/>
  <c r="X2239" i="1"/>
  <c r="Z2239" i="1" s="1"/>
  <c r="G2240" i="1"/>
  <c r="J2240" i="1"/>
  <c r="K2240" i="1"/>
  <c r="AF2240" i="1"/>
  <c r="M2240" i="1" l="1"/>
  <c r="H2240" i="1"/>
  <c r="I2240" i="1"/>
  <c r="AG2240" i="1"/>
  <c r="AE2240" i="1" s="1"/>
  <c r="AH2240" i="1" s="1"/>
  <c r="AB2240" i="1" s="1"/>
  <c r="AC2240" i="1" s="1"/>
  <c r="AD2240" i="1" l="1"/>
  <c r="L2240" i="1"/>
  <c r="Q2240" i="1"/>
  <c r="P2240" i="1" l="1"/>
  <c r="W2241" i="1" s="1"/>
  <c r="N2240" i="1"/>
  <c r="R2240" i="1" l="1"/>
  <c r="S2241" i="1" s="1"/>
  <c r="T2241" i="1" s="1"/>
  <c r="U2240" i="1"/>
  <c r="V2241" i="1" s="1"/>
  <c r="Y2241" i="1" s="1"/>
  <c r="AA2240" i="1"/>
  <c r="O2240" i="1"/>
  <c r="X2240" i="1"/>
  <c r="Z2240" i="1" s="1"/>
  <c r="G2241" i="1"/>
  <c r="J2241" i="1"/>
  <c r="K2241" i="1"/>
  <c r="AF2241" i="1"/>
  <c r="M2241" i="1" l="1"/>
  <c r="H2241" i="1"/>
  <c r="I2241" i="1"/>
  <c r="AG2241" i="1"/>
  <c r="AE2241" i="1" s="1"/>
  <c r="AH2241" i="1" s="1"/>
  <c r="AB2241" i="1" s="1"/>
  <c r="AC2241" i="1" s="1"/>
  <c r="L2241" i="1" l="1"/>
  <c r="AD2241" i="1"/>
  <c r="Q2241" i="1"/>
  <c r="P2241" i="1" l="1"/>
  <c r="W2242" i="1" s="1"/>
  <c r="N2241" i="1"/>
  <c r="R2241" i="1" l="1"/>
  <c r="S2242" i="1" s="1"/>
  <c r="T2242" i="1" s="1"/>
  <c r="U2241" i="1"/>
  <c r="V2242" i="1" s="1"/>
  <c r="Y2242" i="1" s="1"/>
  <c r="AA2241" i="1"/>
  <c r="O2241" i="1"/>
  <c r="X2241" i="1"/>
  <c r="Z2241" i="1" s="1"/>
  <c r="G2242" i="1"/>
  <c r="K2242" i="1"/>
  <c r="J2242" i="1"/>
  <c r="AF2242" i="1"/>
  <c r="M2242" i="1" l="1"/>
  <c r="H2242" i="1"/>
  <c r="I2242" i="1"/>
  <c r="AG2242" i="1"/>
  <c r="AE2242" i="1" s="1"/>
  <c r="AH2242" i="1" s="1"/>
  <c r="AB2242" i="1" s="1"/>
  <c r="AC2242" i="1" s="1"/>
  <c r="L2242" i="1" l="1"/>
  <c r="AD2242" i="1"/>
  <c r="Q2242" i="1"/>
  <c r="P2242" i="1" l="1"/>
  <c r="W2243" i="1" s="1"/>
  <c r="N2242" i="1"/>
  <c r="R2242" i="1" l="1"/>
  <c r="S2243" i="1" s="1"/>
  <c r="T2243" i="1" s="1"/>
  <c r="U2242" i="1"/>
  <c r="V2243" i="1" s="1"/>
  <c r="Y2243" i="1" s="1"/>
  <c r="O2242" i="1"/>
  <c r="AA2242" i="1"/>
  <c r="X2242" i="1"/>
  <c r="Z2242" i="1" s="1"/>
  <c r="G2243" i="1"/>
  <c r="K2243" i="1"/>
  <c r="J2243" i="1"/>
  <c r="AF2243" i="1"/>
  <c r="I2243" i="1" l="1"/>
  <c r="H2243" i="1"/>
  <c r="M2243" i="1"/>
  <c r="AG2243" i="1"/>
  <c r="AE2243" i="1" s="1"/>
  <c r="AH2243" i="1" s="1"/>
  <c r="AB2243" i="1" s="1"/>
  <c r="AC2243" i="1" s="1"/>
  <c r="L2243" i="1" l="1"/>
  <c r="Q2243" i="1"/>
  <c r="AD2243" i="1"/>
  <c r="P2243" i="1" l="1"/>
  <c r="W2244" i="1" s="1"/>
  <c r="N2243" i="1"/>
  <c r="R2243" i="1" l="1"/>
  <c r="S2244" i="1" s="1"/>
  <c r="T2244" i="1" s="1"/>
  <c r="U2243" i="1"/>
  <c r="V2244" i="1" s="1"/>
  <c r="Y2244" i="1" s="1"/>
  <c r="AA2243" i="1"/>
  <c r="O2243" i="1"/>
  <c r="X2243" i="1"/>
  <c r="Z2243" i="1" s="1"/>
  <c r="G2244" i="1"/>
  <c r="J2244" i="1"/>
  <c r="K2244" i="1"/>
  <c r="AF2244" i="1"/>
  <c r="I2244" i="1" l="1"/>
  <c r="H2244" i="1"/>
  <c r="M2244" i="1"/>
  <c r="AG2244" i="1"/>
  <c r="AE2244" i="1" s="1"/>
  <c r="AH2244" i="1" s="1"/>
  <c r="AB2244" i="1" s="1"/>
  <c r="AC2244" i="1" s="1"/>
  <c r="AD2244" i="1" l="1"/>
  <c r="Q2244" i="1"/>
  <c r="L2244" i="1"/>
  <c r="P2244" i="1" l="1"/>
  <c r="W2245" i="1" s="1"/>
  <c r="N2244" i="1"/>
  <c r="R2244" i="1" l="1"/>
  <c r="S2245" i="1" s="1"/>
  <c r="T2245" i="1" s="1"/>
  <c r="U2244" i="1"/>
  <c r="V2245" i="1" s="1"/>
  <c r="Y2245" i="1" s="1"/>
  <c r="AA2244" i="1"/>
  <c r="O2244" i="1"/>
  <c r="X2244" i="1"/>
  <c r="Z2244" i="1" s="1"/>
  <c r="G2245" i="1"/>
  <c r="K2245" i="1"/>
  <c r="J2245" i="1"/>
  <c r="AF2245" i="1"/>
  <c r="M2245" i="1" l="1"/>
  <c r="H2245" i="1"/>
  <c r="I2245" i="1"/>
  <c r="AG2245" i="1"/>
  <c r="AE2245" i="1" s="1"/>
  <c r="AH2245" i="1" s="1"/>
  <c r="AB2245" i="1" s="1"/>
  <c r="AC2245" i="1" s="1"/>
  <c r="Q2245" i="1" l="1"/>
  <c r="L2245" i="1"/>
  <c r="AD2245" i="1"/>
  <c r="P2245" i="1" l="1"/>
  <c r="W2246" i="1" s="1"/>
  <c r="N2245" i="1"/>
  <c r="R2245" i="1" l="1"/>
  <c r="S2246" i="1" s="1"/>
  <c r="U2245" i="1"/>
  <c r="V2246" i="1" s="1"/>
  <c r="AA2245" i="1"/>
  <c r="O2245" i="1"/>
  <c r="X2245" i="1"/>
  <c r="Z2245" i="1" s="1"/>
  <c r="G2246" i="1"/>
  <c r="K2246" i="1"/>
  <c r="J2246" i="1"/>
  <c r="AF2246" i="1"/>
  <c r="Y2246" i="1" l="1"/>
  <c r="T2246" i="1"/>
  <c r="I2246" i="1"/>
  <c r="H2246" i="1"/>
  <c r="M2246" i="1"/>
  <c r="AG2246" i="1"/>
  <c r="AE2246" i="1" s="1"/>
  <c r="AH2246" i="1" s="1"/>
  <c r="AB2246" i="1" s="1"/>
  <c r="AC2246" i="1" s="1"/>
  <c r="Q2246" i="1" l="1"/>
  <c r="L2246" i="1"/>
  <c r="AD2246" i="1"/>
  <c r="P2246" i="1" l="1"/>
  <c r="W2247" i="1" s="1"/>
  <c r="N2246" i="1"/>
  <c r="R2246" i="1" l="1"/>
  <c r="S2247" i="1" s="1"/>
  <c r="T2247" i="1" s="1"/>
  <c r="U2246" i="1"/>
  <c r="V2247" i="1" s="1"/>
  <c r="Y2247" i="1" s="1"/>
  <c r="AA2246" i="1"/>
  <c r="O2246" i="1"/>
  <c r="X2246" i="1"/>
  <c r="Z2246" i="1" s="1"/>
  <c r="G2247" i="1"/>
  <c r="K2247" i="1"/>
  <c r="J2247" i="1"/>
  <c r="AF2247" i="1"/>
  <c r="M2247" i="1" l="1"/>
  <c r="H2247" i="1"/>
  <c r="I2247" i="1"/>
  <c r="AG2247" i="1"/>
  <c r="AE2247" i="1" s="1"/>
  <c r="AH2247" i="1" s="1"/>
  <c r="AB2247" i="1" s="1"/>
  <c r="AC2247" i="1" s="1"/>
  <c r="L2247" i="1" l="1"/>
  <c r="AD2247" i="1"/>
  <c r="Q2247" i="1"/>
  <c r="P2247" i="1" l="1"/>
  <c r="W2248" i="1" s="1"/>
  <c r="N2247" i="1"/>
  <c r="R2247" i="1" l="1"/>
  <c r="S2248" i="1" s="1"/>
  <c r="T2248" i="1" s="1"/>
  <c r="U2247" i="1"/>
  <c r="V2248" i="1" s="1"/>
  <c r="Y2248" i="1" s="1"/>
  <c r="AA2247" i="1"/>
  <c r="O2247" i="1"/>
  <c r="X2247" i="1"/>
  <c r="Z2247" i="1" s="1"/>
  <c r="G2248" i="1"/>
  <c r="J2248" i="1"/>
  <c r="K2248" i="1"/>
  <c r="AF2248" i="1"/>
  <c r="M2248" i="1" l="1"/>
  <c r="I2248" i="1"/>
  <c r="H2248" i="1"/>
  <c r="AG2248" i="1"/>
  <c r="AE2248" i="1" s="1"/>
  <c r="AH2248" i="1" s="1"/>
  <c r="AB2248" i="1" s="1"/>
  <c r="AC2248" i="1" s="1"/>
  <c r="Q2248" i="1" l="1"/>
  <c r="L2248" i="1"/>
  <c r="AD2248" i="1"/>
  <c r="P2248" i="1" l="1"/>
  <c r="W2249" i="1" s="1"/>
  <c r="N2248" i="1"/>
  <c r="R2248" i="1" l="1"/>
  <c r="S2249" i="1" s="1"/>
  <c r="U2248" i="1"/>
  <c r="V2249" i="1" s="1"/>
  <c r="O2248" i="1"/>
  <c r="AA2248" i="1"/>
  <c r="X2248" i="1"/>
  <c r="Z2248" i="1" s="1"/>
  <c r="G2249" i="1"/>
  <c r="K2249" i="1"/>
  <c r="J2249" i="1"/>
  <c r="AF2249" i="1"/>
  <c r="Y2249" i="1" l="1"/>
  <c r="T2249" i="1"/>
  <c r="H2249" i="1"/>
  <c r="I2249" i="1"/>
  <c r="M2249" i="1"/>
  <c r="AG2249" i="1"/>
  <c r="AE2249" i="1" s="1"/>
  <c r="AH2249" i="1" s="1"/>
  <c r="AB2249" i="1" s="1"/>
  <c r="AC2249" i="1" s="1"/>
  <c r="Q2249" i="1" l="1"/>
  <c r="L2249" i="1"/>
  <c r="AD2249" i="1"/>
  <c r="P2249" i="1" l="1"/>
  <c r="W2250" i="1" s="1"/>
  <c r="N2249" i="1"/>
  <c r="R2249" i="1" l="1"/>
  <c r="S2250" i="1" s="1"/>
  <c r="T2250" i="1" s="1"/>
  <c r="U2249" i="1"/>
  <c r="V2250" i="1" s="1"/>
  <c r="Y2250" i="1" s="1"/>
  <c r="O2249" i="1"/>
  <c r="G2250" i="1" s="1"/>
  <c r="AA2249" i="1"/>
  <c r="K2250" i="1"/>
  <c r="J2250" i="1"/>
  <c r="AF2250" i="1"/>
  <c r="X2249" i="1" l="1"/>
  <c r="Z2249" i="1" s="1"/>
  <c r="AG2250" i="1"/>
  <c r="AE2250" i="1" s="1"/>
  <c r="AH2250" i="1" s="1"/>
  <c r="M2250" i="1"/>
  <c r="I2250" i="1"/>
  <c r="H2250" i="1"/>
  <c r="Q2250" i="1" l="1"/>
  <c r="AD2250" i="1"/>
  <c r="L2250" i="1"/>
  <c r="AB2250" i="1"/>
  <c r="AC2250" i="1" s="1"/>
  <c r="P2250" i="1" l="1"/>
  <c r="W2251" i="1" s="1"/>
  <c r="N2250" i="1"/>
  <c r="R2250" i="1" l="1"/>
  <c r="S2251" i="1" s="1"/>
  <c r="T2251" i="1" s="1"/>
  <c r="U2250" i="1"/>
  <c r="V2251" i="1" s="1"/>
  <c r="Y2251" i="1" s="1"/>
  <c r="AA2250" i="1"/>
  <c r="O2250" i="1"/>
  <c r="G2251" i="1" s="1"/>
  <c r="X2250" i="1"/>
  <c r="Z2250" i="1" s="1"/>
  <c r="K2251" i="1"/>
  <c r="J2251" i="1"/>
  <c r="AF2251" i="1"/>
  <c r="AG2251" i="1" l="1"/>
  <c r="AE2251" i="1" s="1"/>
  <c r="AH2251" i="1" s="1"/>
  <c r="M2251" i="1"/>
  <c r="I2251" i="1"/>
  <c r="H2251" i="1"/>
  <c r="L2251" i="1" l="1"/>
  <c r="AD2251" i="1"/>
  <c r="Q2251" i="1"/>
  <c r="AB2251" i="1"/>
  <c r="AC2251" i="1" s="1"/>
  <c r="P2251" i="1" l="1"/>
  <c r="W2252" i="1" s="1"/>
  <c r="N2251" i="1"/>
  <c r="R2251" i="1" l="1"/>
  <c r="S2252" i="1" s="1"/>
  <c r="T2252" i="1" s="1"/>
  <c r="U2251" i="1"/>
  <c r="V2252" i="1" s="1"/>
  <c r="Y2252" i="1" s="1"/>
  <c r="AA2251" i="1"/>
  <c r="O2251" i="1"/>
  <c r="G2252" i="1"/>
  <c r="J2252" i="1"/>
  <c r="K2252" i="1"/>
  <c r="AF2252" i="1"/>
  <c r="X2251" i="1" l="1"/>
  <c r="Z2251" i="1" s="1"/>
  <c r="M2252" i="1"/>
  <c r="I2252" i="1"/>
  <c r="H2252" i="1"/>
  <c r="AG2252" i="1"/>
  <c r="AE2252" i="1" s="1"/>
  <c r="AH2252" i="1" s="1"/>
  <c r="AB2252" i="1" s="1"/>
  <c r="AC2252" i="1" s="1"/>
  <c r="AD2252" i="1" l="1"/>
  <c r="Q2252" i="1"/>
  <c r="L2252" i="1"/>
  <c r="P2252" i="1" l="1"/>
  <c r="W2253" i="1" s="1"/>
  <c r="N2252" i="1"/>
  <c r="R2252" i="1" l="1"/>
  <c r="S2253" i="1" s="1"/>
  <c r="T2253" i="1" s="1"/>
  <c r="U2252" i="1"/>
  <c r="V2253" i="1" s="1"/>
  <c r="Y2253" i="1" s="1"/>
  <c r="AA2252" i="1"/>
  <c r="O2252" i="1"/>
  <c r="X2252" i="1"/>
  <c r="Z2252" i="1" s="1"/>
  <c r="G2253" i="1"/>
  <c r="J2253" i="1"/>
  <c r="K2253" i="1"/>
  <c r="AF2253" i="1"/>
  <c r="I2253" i="1" l="1"/>
  <c r="H2253" i="1"/>
  <c r="M2253" i="1"/>
  <c r="AG2253" i="1"/>
  <c r="AE2253" i="1" s="1"/>
  <c r="AH2253" i="1" s="1"/>
  <c r="AB2253" i="1" s="1"/>
  <c r="AC2253" i="1" s="1"/>
  <c r="Q2253" i="1" l="1"/>
  <c r="L2253" i="1"/>
  <c r="AD2253" i="1"/>
  <c r="P2253" i="1" l="1"/>
  <c r="W2254" i="1" s="1"/>
  <c r="N2253" i="1"/>
  <c r="R2253" i="1" l="1"/>
  <c r="S2254" i="1" s="1"/>
  <c r="T2254" i="1" s="1"/>
  <c r="U2253" i="1"/>
  <c r="V2254" i="1" s="1"/>
  <c r="Y2254" i="1" s="1"/>
  <c r="O2253" i="1"/>
  <c r="G2254" i="1" s="1"/>
  <c r="AA2253" i="1"/>
  <c r="X2253" i="1"/>
  <c r="Z2253" i="1" s="1"/>
  <c r="J2254" i="1"/>
  <c r="K2254" i="1"/>
  <c r="AF2254" i="1"/>
  <c r="AG2254" i="1" l="1"/>
  <c r="AE2254" i="1" s="1"/>
  <c r="AH2254" i="1" s="1"/>
  <c r="M2254" i="1"/>
  <c r="H2254" i="1"/>
  <c r="I2254" i="1"/>
  <c r="AD2254" i="1" l="1"/>
  <c r="Q2254" i="1"/>
  <c r="L2254" i="1"/>
  <c r="AB2254" i="1"/>
  <c r="AC2254" i="1" s="1"/>
  <c r="P2254" i="1" l="1"/>
  <c r="W2255" i="1" s="1"/>
  <c r="N2254" i="1"/>
  <c r="R2254" i="1" l="1"/>
  <c r="S2255" i="1" s="1"/>
  <c r="T2255" i="1" s="1"/>
  <c r="U2254" i="1"/>
  <c r="V2255" i="1" s="1"/>
  <c r="Y2255" i="1" s="1"/>
  <c r="O2254" i="1"/>
  <c r="G2255" i="1" s="1"/>
  <c r="AA2254" i="1"/>
  <c r="X2254" i="1"/>
  <c r="Z2254" i="1" s="1"/>
  <c r="K2255" i="1"/>
  <c r="J2255" i="1"/>
  <c r="AF2255" i="1"/>
  <c r="AG2255" i="1" l="1"/>
  <c r="AE2255" i="1" s="1"/>
  <c r="AH2255" i="1" s="1"/>
  <c r="M2255" i="1"/>
  <c r="H2255" i="1"/>
  <c r="I2255" i="1"/>
  <c r="AB2255" i="1" l="1"/>
  <c r="AC2255" i="1" s="1"/>
  <c r="Q2255" i="1"/>
  <c r="AD2255" i="1"/>
  <c r="L2255" i="1"/>
  <c r="P2255" i="1" l="1"/>
  <c r="W2256" i="1" s="1"/>
  <c r="N2255" i="1"/>
  <c r="R2255" i="1" l="1"/>
  <c r="S2256" i="1" s="1"/>
  <c r="T2256" i="1" s="1"/>
  <c r="U2255" i="1"/>
  <c r="V2256" i="1" s="1"/>
  <c r="Y2256" i="1" s="1"/>
  <c r="AA2255" i="1"/>
  <c r="O2255" i="1"/>
  <c r="X2255" i="1"/>
  <c r="Z2255" i="1" s="1"/>
  <c r="G2256" i="1"/>
  <c r="K2256" i="1"/>
  <c r="J2256" i="1"/>
  <c r="AF2256" i="1"/>
  <c r="I2256" i="1" l="1"/>
  <c r="H2256" i="1"/>
  <c r="M2256" i="1"/>
  <c r="AG2256" i="1"/>
  <c r="AE2256" i="1" s="1"/>
  <c r="AH2256" i="1" s="1"/>
  <c r="AB2256" i="1" s="1"/>
  <c r="AC2256" i="1" s="1"/>
  <c r="AD2256" i="1" l="1"/>
  <c r="L2256" i="1"/>
  <c r="Q2256" i="1"/>
  <c r="P2256" i="1" l="1"/>
  <c r="W2257" i="1" s="1"/>
  <c r="N2256" i="1"/>
  <c r="R2256" i="1" l="1"/>
  <c r="S2257" i="1" s="1"/>
  <c r="T2257" i="1" s="1"/>
  <c r="U2256" i="1"/>
  <c r="V2257" i="1" s="1"/>
  <c r="Y2257" i="1" s="1"/>
  <c r="O2256" i="1"/>
  <c r="G2257" i="1" s="1"/>
  <c r="AA2256" i="1"/>
  <c r="X2256" i="1"/>
  <c r="Z2256" i="1" s="1"/>
  <c r="K2257" i="1"/>
  <c r="J2257" i="1"/>
  <c r="AF2257" i="1"/>
  <c r="AG2257" i="1" l="1"/>
  <c r="AE2257" i="1" s="1"/>
  <c r="AH2257" i="1" s="1"/>
  <c r="M2257" i="1"/>
  <c r="H2257" i="1"/>
  <c r="I2257" i="1"/>
  <c r="AB2257" i="1" l="1"/>
  <c r="AC2257" i="1" s="1"/>
  <c r="Q2257" i="1"/>
  <c r="AD2257" i="1"/>
  <c r="L2257" i="1"/>
  <c r="P2257" i="1" l="1"/>
  <c r="W2258" i="1" s="1"/>
  <c r="N2257" i="1"/>
  <c r="R2257" i="1" l="1"/>
  <c r="S2258" i="1" s="1"/>
  <c r="T2258" i="1" s="1"/>
  <c r="U2257" i="1"/>
  <c r="V2258" i="1" s="1"/>
  <c r="Y2258" i="1" s="1"/>
  <c r="AA2257" i="1"/>
  <c r="O2257" i="1"/>
  <c r="G2258" i="1" s="1"/>
  <c r="J2258" i="1"/>
  <c r="K2258" i="1"/>
  <c r="AF2258" i="1"/>
  <c r="X2257" i="1" l="1"/>
  <c r="Z2257" i="1" s="1"/>
  <c r="H2258" i="1"/>
  <c r="I2258" i="1"/>
  <c r="AG2258" i="1"/>
  <c r="AE2258" i="1" s="1"/>
  <c r="AH2258" i="1" s="1"/>
  <c r="M2258" i="1"/>
  <c r="AB2258" i="1" l="1"/>
  <c r="AC2258" i="1" s="1"/>
  <c r="Q2258" i="1"/>
  <c r="AD2258" i="1"/>
  <c r="L2258" i="1"/>
  <c r="P2258" i="1" l="1"/>
  <c r="W2259" i="1" s="1"/>
  <c r="N2258" i="1"/>
  <c r="R2258" i="1" l="1"/>
  <c r="S2259" i="1" s="1"/>
  <c r="T2259" i="1" s="1"/>
  <c r="U2258" i="1"/>
  <c r="V2259" i="1" s="1"/>
  <c r="Y2259" i="1" s="1"/>
  <c r="O2258" i="1"/>
  <c r="G2259" i="1" s="1"/>
  <c r="AA2258" i="1"/>
  <c r="J2259" i="1"/>
  <c r="K2259" i="1"/>
  <c r="AF2259" i="1"/>
  <c r="X2258" i="1" l="1"/>
  <c r="Z2258" i="1" s="1"/>
  <c r="M2259" i="1"/>
  <c r="AG2259" i="1"/>
  <c r="AE2259" i="1" s="1"/>
  <c r="AH2259" i="1" s="1"/>
  <c r="AB2259" i="1" s="1"/>
  <c r="AC2259" i="1" s="1"/>
  <c r="H2259" i="1"/>
  <c r="I2259" i="1"/>
  <c r="Q2259" i="1" l="1"/>
  <c r="AD2259" i="1"/>
  <c r="L2259" i="1"/>
  <c r="P2259" i="1" l="1"/>
  <c r="W2260" i="1" s="1"/>
  <c r="N2259" i="1"/>
  <c r="R2259" i="1" l="1"/>
  <c r="S2260" i="1" s="1"/>
  <c r="T2260" i="1" s="1"/>
  <c r="U2259" i="1"/>
  <c r="V2260" i="1" s="1"/>
  <c r="Y2260" i="1" s="1"/>
  <c r="O2259" i="1"/>
  <c r="G2260" i="1" s="1"/>
  <c r="AA2259" i="1"/>
  <c r="J2260" i="1"/>
  <c r="K2260" i="1"/>
  <c r="AF2260" i="1"/>
  <c r="X2259" i="1" l="1"/>
  <c r="Z2259" i="1" s="1"/>
  <c r="H2260" i="1"/>
  <c r="I2260" i="1"/>
  <c r="M2260" i="1"/>
  <c r="AG2260" i="1"/>
  <c r="AE2260" i="1" s="1"/>
  <c r="AH2260" i="1" s="1"/>
  <c r="AB2260" i="1" s="1"/>
  <c r="AC2260" i="1" s="1"/>
  <c r="L2260" i="1" l="1"/>
  <c r="AD2260" i="1"/>
  <c r="Q2260" i="1"/>
  <c r="P2260" i="1" l="1"/>
  <c r="W2261" i="1" s="1"/>
  <c r="N2260" i="1"/>
  <c r="R2260" i="1" l="1"/>
  <c r="S2261" i="1" s="1"/>
  <c r="T2261" i="1" s="1"/>
  <c r="U2260" i="1"/>
  <c r="V2261" i="1" s="1"/>
  <c r="Y2261" i="1" s="1"/>
  <c r="AA2260" i="1"/>
  <c r="O2260" i="1"/>
  <c r="X2260" i="1"/>
  <c r="Z2260" i="1" s="1"/>
  <c r="G2261" i="1"/>
  <c r="J2261" i="1"/>
  <c r="K2261" i="1"/>
  <c r="AF2261" i="1"/>
  <c r="H2261" i="1" l="1"/>
  <c r="I2261" i="1"/>
  <c r="M2261" i="1"/>
  <c r="AG2261" i="1"/>
  <c r="AE2261" i="1" s="1"/>
  <c r="AH2261" i="1" s="1"/>
  <c r="AB2261" i="1" s="1"/>
  <c r="AC2261" i="1" s="1"/>
  <c r="AD2261" i="1" l="1"/>
  <c r="L2261" i="1"/>
  <c r="Q2261" i="1"/>
  <c r="P2261" i="1" l="1"/>
  <c r="W2262" i="1" s="1"/>
  <c r="N2261" i="1"/>
  <c r="R2261" i="1" l="1"/>
  <c r="S2262" i="1" s="1"/>
  <c r="T2262" i="1" s="1"/>
  <c r="U2261" i="1"/>
  <c r="V2262" i="1" s="1"/>
  <c r="Y2262" i="1" s="1"/>
  <c r="O2261" i="1"/>
  <c r="G2262" i="1" s="1"/>
  <c r="AA2261" i="1"/>
  <c r="X2261" i="1"/>
  <c r="Z2261" i="1" s="1"/>
  <c r="K2262" i="1"/>
  <c r="J2262" i="1"/>
  <c r="AF2262" i="1"/>
  <c r="AG2262" i="1" l="1"/>
  <c r="AE2262" i="1" s="1"/>
  <c r="AH2262" i="1" s="1"/>
  <c r="M2262" i="1"/>
  <c r="I2262" i="1"/>
  <c r="H2262" i="1"/>
  <c r="L2262" i="1" l="1"/>
  <c r="Q2262" i="1"/>
  <c r="AD2262" i="1"/>
  <c r="AB2262" i="1"/>
  <c r="AC2262" i="1" s="1"/>
  <c r="P2262" i="1" l="1"/>
  <c r="W2263" i="1" s="1"/>
  <c r="N2262" i="1"/>
  <c r="R2262" i="1" l="1"/>
  <c r="S2263" i="1" s="1"/>
  <c r="T2263" i="1" s="1"/>
  <c r="U2262" i="1"/>
  <c r="V2263" i="1" s="1"/>
  <c r="Y2263" i="1" s="1"/>
  <c r="O2262" i="1"/>
  <c r="AA2262" i="1"/>
  <c r="X2262" i="1"/>
  <c r="Z2262" i="1" s="1"/>
  <c r="G2263" i="1"/>
  <c r="J2263" i="1"/>
  <c r="K2263" i="1"/>
  <c r="AF2263" i="1"/>
  <c r="H2263" i="1" l="1"/>
  <c r="I2263" i="1"/>
  <c r="M2263" i="1"/>
  <c r="AG2263" i="1"/>
  <c r="AE2263" i="1" s="1"/>
  <c r="AH2263" i="1" s="1"/>
  <c r="AB2263" i="1" s="1"/>
  <c r="AC2263" i="1" s="1"/>
  <c r="Q2263" i="1" l="1"/>
  <c r="L2263" i="1"/>
  <c r="AD2263" i="1"/>
  <c r="P2263" i="1" l="1"/>
  <c r="W2264" i="1" s="1"/>
  <c r="N2263" i="1"/>
  <c r="R2263" i="1" l="1"/>
  <c r="S2264" i="1" s="1"/>
  <c r="T2264" i="1" s="1"/>
  <c r="U2263" i="1"/>
  <c r="V2264" i="1" s="1"/>
  <c r="Y2264" i="1" s="1"/>
  <c r="AA2263" i="1"/>
  <c r="O2263" i="1"/>
  <c r="X2263" i="1"/>
  <c r="Z2263" i="1" s="1"/>
  <c r="G2264" i="1"/>
  <c r="J2264" i="1"/>
  <c r="K2264" i="1"/>
  <c r="AF2264" i="1"/>
  <c r="M2264" i="1" l="1"/>
  <c r="I2264" i="1"/>
  <c r="H2264" i="1"/>
  <c r="AG2264" i="1"/>
  <c r="AE2264" i="1" s="1"/>
  <c r="AH2264" i="1" s="1"/>
  <c r="AB2264" i="1" s="1"/>
  <c r="AC2264" i="1" s="1"/>
  <c r="L2264" i="1" l="1"/>
  <c r="Q2264" i="1"/>
  <c r="AD2264" i="1"/>
  <c r="P2264" i="1" l="1"/>
  <c r="W2265" i="1" s="1"/>
  <c r="N2264" i="1"/>
  <c r="R2264" i="1" l="1"/>
  <c r="S2265" i="1" s="1"/>
  <c r="U2264" i="1"/>
  <c r="V2265" i="1" s="1"/>
  <c r="AA2264" i="1"/>
  <c r="O2264" i="1"/>
  <c r="G2265" i="1" s="1"/>
  <c r="X2264" i="1"/>
  <c r="Z2264" i="1" s="1"/>
  <c r="J2265" i="1"/>
  <c r="K2265" i="1"/>
  <c r="AF2265" i="1"/>
  <c r="T2265" i="1" l="1"/>
  <c r="Y2265" i="1"/>
  <c r="H2265" i="1"/>
  <c r="I2265" i="1"/>
  <c r="M2265" i="1"/>
  <c r="AG2265" i="1"/>
  <c r="AE2265" i="1" s="1"/>
  <c r="AH2265" i="1" s="1"/>
  <c r="AB2265" i="1" s="1"/>
  <c r="AC2265" i="1" s="1"/>
  <c r="AD2265" i="1" l="1"/>
  <c r="Q2265" i="1"/>
  <c r="L2265" i="1"/>
  <c r="P2265" i="1" l="1"/>
  <c r="W2266" i="1" s="1"/>
  <c r="N2265" i="1"/>
  <c r="R2265" i="1" l="1"/>
  <c r="S2266" i="1" s="1"/>
  <c r="T2266" i="1" s="1"/>
  <c r="U2265" i="1"/>
  <c r="V2266" i="1" s="1"/>
  <c r="Y2266" i="1" s="1"/>
  <c r="O2265" i="1"/>
  <c r="G2266" i="1" s="1"/>
  <c r="AA2265" i="1"/>
  <c r="X2265" i="1"/>
  <c r="Z2265" i="1" s="1"/>
  <c r="J2266" i="1"/>
  <c r="K2266" i="1"/>
  <c r="AF2266" i="1"/>
  <c r="M2266" i="1" l="1"/>
  <c r="AG2266" i="1"/>
  <c r="AE2266" i="1" s="1"/>
  <c r="AH2266" i="1" s="1"/>
  <c r="AB2266" i="1" s="1"/>
  <c r="AC2266" i="1" s="1"/>
  <c r="H2266" i="1"/>
  <c r="I2266" i="1"/>
  <c r="Q2266" i="1" l="1"/>
  <c r="AD2266" i="1"/>
  <c r="L2266" i="1"/>
  <c r="P2266" i="1" l="1"/>
  <c r="W2267" i="1" s="1"/>
  <c r="N2266" i="1"/>
  <c r="R2266" i="1" l="1"/>
  <c r="S2267" i="1" s="1"/>
  <c r="U2266" i="1"/>
  <c r="V2267" i="1" s="1"/>
  <c r="O2266" i="1"/>
  <c r="G2267" i="1" s="1"/>
  <c r="AA2266" i="1"/>
  <c r="J2267" i="1"/>
  <c r="K2267" i="1"/>
  <c r="AF2267" i="1"/>
  <c r="X2266" i="1" l="1"/>
  <c r="Z2266" i="1" s="1"/>
  <c r="Y2267" i="1"/>
  <c r="T2267" i="1"/>
  <c r="AG2267" i="1"/>
  <c r="AE2267" i="1" s="1"/>
  <c r="AH2267" i="1" s="1"/>
  <c r="M2267" i="1"/>
  <c r="H2267" i="1"/>
  <c r="I2267" i="1"/>
  <c r="AD2267" i="1" l="1"/>
  <c r="Q2267" i="1"/>
  <c r="L2267" i="1"/>
  <c r="AB2267" i="1"/>
  <c r="AC2267" i="1" s="1"/>
  <c r="P2267" i="1" l="1"/>
  <c r="W2268" i="1" s="1"/>
  <c r="N2267" i="1"/>
  <c r="R2267" i="1" l="1"/>
  <c r="S2268" i="1" s="1"/>
  <c r="T2268" i="1" s="1"/>
  <c r="U2267" i="1"/>
  <c r="V2268" i="1" s="1"/>
  <c r="Y2268" i="1" s="1"/>
  <c r="O2267" i="1"/>
  <c r="G2268" i="1" s="1"/>
  <c r="AA2267" i="1"/>
  <c r="X2267" i="1"/>
  <c r="Z2267" i="1" s="1"/>
  <c r="K2268" i="1"/>
  <c r="J2268" i="1"/>
  <c r="AF2268" i="1"/>
  <c r="AG2268" i="1" l="1"/>
  <c r="AE2268" i="1" s="1"/>
  <c r="AH2268" i="1" s="1"/>
  <c r="M2268" i="1"/>
  <c r="H2268" i="1"/>
  <c r="I2268" i="1"/>
  <c r="L2268" i="1" l="1"/>
  <c r="AD2268" i="1"/>
  <c r="Q2268" i="1"/>
  <c r="AB2268" i="1"/>
  <c r="AC2268" i="1" s="1"/>
  <c r="P2268" i="1" l="1"/>
  <c r="W2269" i="1" s="1"/>
  <c r="N2268" i="1"/>
  <c r="R2268" i="1" l="1"/>
  <c r="S2269" i="1" s="1"/>
  <c r="T2269" i="1" s="1"/>
  <c r="U2268" i="1"/>
  <c r="V2269" i="1" s="1"/>
  <c r="Y2269" i="1" s="1"/>
  <c r="AA2268" i="1"/>
  <c r="O2268" i="1"/>
  <c r="X2268" i="1"/>
  <c r="Z2268" i="1" s="1"/>
  <c r="G2269" i="1"/>
  <c r="K2269" i="1"/>
  <c r="J2269" i="1"/>
  <c r="AF2269" i="1"/>
  <c r="I2269" i="1" l="1"/>
  <c r="H2269" i="1"/>
  <c r="M2269" i="1"/>
  <c r="AG2269" i="1"/>
  <c r="AE2269" i="1" s="1"/>
  <c r="AH2269" i="1" s="1"/>
  <c r="AB2269" i="1" s="1"/>
  <c r="AC2269" i="1" s="1"/>
  <c r="Q2269" i="1" l="1"/>
  <c r="AD2269" i="1"/>
  <c r="L2269" i="1"/>
  <c r="P2269" i="1" l="1"/>
  <c r="W2270" i="1" s="1"/>
  <c r="N2269" i="1"/>
  <c r="R2269" i="1" l="1"/>
  <c r="S2270" i="1" s="1"/>
  <c r="T2270" i="1" s="1"/>
  <c r="U2269" i="1"/>
  <c r="V2270" i="1" s="1"/>
  <c r="Y2270" i="1" s="1"/>
  <c r="AA2269" i="1"/>
  <c r="O2269" i="1"/>
  <c r="G2270" i="1" s="1"/>
  <c r="X2269" i="1"/>
  <c r="Z2269" i="1" s="1"/>
  <c r="J2270" i="1"/>
  <c r="K2270" i="1"/>
  <c r="AF2270" i="1"/>
  <c r="AG2270" i="1" l="1"/>
  <c r="AE2270" i="1" s="1"/>
  <c r="AH2270" i="1" s="1"/>
  <c r="H2270" i="1"/>
  <c r="I2270" i="1"/>
  <c r="M2270" i="1"/>
  <c r="Q2270" i="1" l="1"/>
  <c r="L2270" i="1"/>
  <c r="AD2270" i="1"/>
  <c r="AB2270" i="1"/>
  <c r="AC2270" i="1" s="1"/>
  <c r="P2270" i="1" l="1"/>
  <c r="W2271" i="1" s="1"/>
  <c r="N2270" i="1"/>
  <c r="R2270" i="1" l="1"/>
  <c r="S2271" i="1" s="1"/>
  <c r="T2271" i="1" s="1"/>
  <c r="U2270" i="1"/>
  <c r="V2271" i="1" s="1"/>
  <c r="O2270" i="1"/>
  <c r="G2271" i="1" s="1"/>
  <c r="AA2270" i="1"/>
  <c r="J2271" i="1"/>
  <c r="K2271" i="1"/>
  <c r="AF2271" i="1"/>
  <c r="X2270" i="1" l="1"/>
  <c r="Z2270" i="1" s="1"/>
  <c r="Y2271" i="1"/>
  <c r="AG2271" i="1"/>
  <c r="AE2271" i="1" s="1"/>
  <c r="AH2271" i="1" s="1"/>
  <c r="M2271" i="1"/>
  <c r="I2271" i="1"/>
  <c r="H2271" i="1"/>
  <c r="L2271" i="1" l="1"/>
  <c r="AD2271" i="1"/>
  <c r="Q2271" i="1"/>
  <c r="AB2271" i="1"/>
  <c r="AC2271" i="1" s="1"/>
  <c r="P2271" i="1" l="1"/>
  <c r="W2272" i="1" s="1"/>
  <c r="N2271" i="1"/>
  <c r="R2271" i="1" l="1"/>
  <c r="S2272" i="1" s="1"/>
  <c r="T2272" i="1" s="1"/>
  <c r="U2271" i="1"/>
  <c r="V2272" i="1" s="1"/>
  <c r="Y2272" i="1" s="1"/>
  <c r="O2271" i="1"/>
  <c r="G2272" i="1" s="1"/>
  <c r="AA2271" i="1"/>
  <c r="X2271" i="1"/>
  <c r="Z2271" i="1" s="1"/>
  <c r="K2272" i="1"/>
  <c r="J2272" i="1"/>
  <c r="AF2272" i="1"/>
  <c r="AG2272" i="1" l="1"/>
  <c r="AE2272" i="1" s="1"/>
  <c r="AH2272" i="1" s="1"/>
  <c r="M2272" i="1"/>
  <c r="H2272" i="1"/>
  <c r="I2272" i="1"/>
  <c r="AB2272" i="1" l="1"/>
  <c r="AC2272" i="1" s="1"/>
  <c r="Q2272" i="1"/>
  <c r="L2272" i="1"/>
  <c r="AD2272" i="1"/>
  <c r="P2272" i="1" l="1"/>
  <c r="W2273" i="1" s="1"/>
  <c r="N2272" i="1"/>
  <c r="R2272" i="1" l="1"/>
  <c r="S2273" i="1" s="1"/>
  <c r="T2273" i="1" s="1"/>
  <c r="U2272" i="1"/>
  <c r="V2273" i="1" s="1"/>
  <c r="Y2273" i="1" s="1"/>
  <c r="AA2272" i="1"/>
  <c r="O2272" i="1"/>
  <c r="G2273" i="1" s="1"/>
  <c r="K2273" i="1"/>
  <c r="J2273" i="1"/>
  <c r="AF2273" i="1"/>
  <c r="X2272" i="1" l="1"/>
  <c r="Z2272" i="1" s="1"/>
  <c r="AG2273" i="1"/>
  <c r="AE2273" i="1" s="1"/>
  <c r="AH2273" i="1" s="1"/>
  <c r="M2273" i="1"/>
  <c r="I2273" i="1"/>
  <c r="H2273" i="1"/>
  <c r="AD2273" i="1" l="1"/>
  <c r="L2273" i="1"/>
  <c r="Q2273" i="1"/>
  <c r="AB2273" i="1"/>
  <c r="AC2273" i="1" s="1"/>
  <c r="P2273" i="1" l="1"/>
  <c r="W2274" i="1" s="1"/>
  <c r="N2273" i="1"/>
  <c r="R2273" i="1" l="1"/>
  <c r="S2274" i="1" s="1"/>
  <c r="T2274" i="1" s="1"/>
  <c r="U2273" i="1"/>
  <c r="V2274" i="1" s="1"/>
  <c r="Y2274" i="1" s="1"/>
  <c r="O2273" i="1"/>
  <c r="G2274" i="1" s="1"/>
  <c r="AA2273" i="1"/>
  <c r="X2273" i="1"/>
  <c r="Z2273" i="1" s="1"/>
  <c r="K2274" i="1"/>
  <c r="J2274" i="1"/>
  <c r="AF2274" i="1"/>
  <c r="M2274" i="1" l="1"/>
  <c r="AG2274" i="1"/>
  <c r="AE2274" i="1" s="1"/>
  <c r="AH2274" i="1" s="1"/>
  <c r="AB2274" i="1" s="1"/>
  <c r="AC2274" i="1" s="1"/>
  <c r="H2274" i="1"/>
  <c r="I2274" i="1"/>
  <c r="L2274" i="1" l="1"/>
  <c r="Q2274" i="1"/>
  <c r="AD2274" i="1"/>
  <c r="P2274" i="1" l="1"/>
  <c r="W2275" i="1" s="1"/>
  <c r="N2274" i="1"/>
  <c r="R2274" i="1" l="1"/>
  <c r="S2275" i="1" s="1"/>
  <c r="T2275" i="1" s="1"/>
  <c r="U2274" i="1"/>
  <c r="V2275" i="1" s="1"/>
  <c r="Y2275" i="1" s="1"/>
  <c r="AA2274" i="1"/>
  <c r="O2274" i="1"/>
  <c r="G2275" i="1" s="1"/>
  <c r="X2274" i="1"/>
  <c r="Z2274" i="1" s="1"/>
  <c r="J2275" i="1"/>
  <c r="K2275" i="1"/>
  <c r="AF2275" i="1"/>
  <c r="AG2275" i="1" l="1"/>
  <c r="AE2275" i="1" s="1"/>
  <c r="AH2275" i="1" s="1"/>
  <c r="M2275" i="1"/>
  <c r="I2275" i="1"/>
  <c r="H2275" i="1"/>
  <c r="AD2275" i="1" l="1"/>
  <c r="Q2275" i="1"/>
  <c r="L2275" i="1"/>
  <c r="AB2275" i="1"/>
  <c r="AC2275" i="1" s="1"/>
  <c r="P2275" i="1" l="1"/>
  <c r="W2276" i="1" s="1"/>
  <c r="N2275" i="1"/>
  <c r="R2275" i="1" l="1"/>
  <c r="S2276" i="1" s="1"/>
  <c r="T2276" i="1" s="1"/>
  <c r="U2275" i="1"/>
  <c r="V2276" i="1" s="1"/>
  <c r="Y2276" i="1" s="1"/>
  <c r="O2275" i="1"/>
  <c r="G2276" i="1" s="1"/>
  <c r="AA2275" i="1"/>
  <c r="J2276" i="1"/>
  <c r="K2276" i="1"/>
  <c r="AF2276" i="1"/>
  <c r="X2275" i="1" l="1"/>
  <c r="Z2275" i="1" s="1"/>
  <c r="AG2276" i="1"/>
  <c r="AE2276" i="1" s="1"/>
  <c r="AH2276" i="1" s="1"/>
  <c r="M2276" i="1"/>
  <c r="I2276" i="1"/>
  <c r="H2276" i="1"/>
  <c r="Q2276" i="1" l="1"/>
  <c r="L2276" i="1"/>
  <c r="AD2276" i="1"/>
  <c r="AB2276" i="1"/>
  <c r="AC2276" i="1" s="1"/>
  <c r="P2276" i="1" l="1"/>
  <c r="W2277" i="1" s="1"/>
  <c r="N2276" i="1"/>
  <c r="R2276" i="1" l="1"/>
  <c r="S2277" i="1" s="1"/>
  <c r="T2277" i="1" s="1"/>
  <c r="U2276" i="1"/>
  <c r="V2277" i="1" s="1"/>
  <c r="Y2277" i="1" s="1"/>
  <c r="AA2276" i="1"/>
  <c r="O2276" i="1"/>
  <c r="G2277" i="1" s="1"/>
  <c r="X2276" i="1"/>
  <c r="Z2276" i="1" s="1"/>
  <c r="J2277" i="1"/>
  <c r="K2277" i="1"/>
  <c r="AF2277" i="1"/>
  <c r="AG2277" i="1" l="1"/>
  <c r="AE2277" i="1" s="1"/>
  <c r="AH2277" i="1" s="1"/>
  <c r="I2277" i="1"/>
  <c r="H2277" i="1"/>
  <c r="M2277" i="1"/>
  <c r="L2277" i="1" l="1"/>
  <c r="Q2277" i="1"/>
  <c r="AD2277" i="1"/>
  <c r="AB2277" i="1"/>
  <c r="AC2277" i="1" s="1"/>
  <c r="P2277" i="1" l="1"/>
  <c r="W2278" i="1" s="1"/>
  <c r="N2277" i="1"/>
  <c r="R2277" i="1" l="1"/>
  <c r="S2278" i="1" s="1"/>
  <c r="T2278" i="1" s="1"/>
  <c r="U2277" i="1"/>
  <c r="V2278" i="1" s="1"/>
  <c r="Y2278" i="1" s="1"/>
  <c r="O2277" i="1"/>
  <c r="G2278" i="1" s="1"/>
  <c r="AA2277" i="1"/>
  <c r="X2277" i="1"/>
  <c r="Z2277" i="1" s="1"/>
  <c r="K2278" i="1"/>
  <c r="J2278" i="1"/>
  <c r="AF2278" i="1"/>
  <c r="AG2278" i="1" l="1"/>
  <c r="AE2278" i="1" s="1"/>
  <c r="AH2278" i="1" s="1"/>
  <c r="M2278" i="1"/>
  <c r="H2278" i="1"/>
  <c r="I2278" i="1"/>
  <c r="Q2278" i="1" l="1"/>
  <c r="AD2278" i="1"/>
  <c r="L2278" i="1"/>
  <c r="AB2278" i="1"/>
  <c r="AC2278" i="1" s="1"/>
  <c r="P2278" i="1" l="1"/>
  <c r="W2279" i="1" s="1"/>
  <c r="N2278" i="1"/>
  <c r="R2278" i="1" l="1"/>
  <c r="S2279" i="1" s="1"/>
  <c r="T2279" i="1" s="1"/>
  <c r="U2278" i="1"/>
  <c r="V2279" i="1" s="1"/>
  <c r="Y2279" i="1" s="1"/>
  <c r="AA2278" i="1"/>
  <c r="O2278" i="1"/>
  <c r="G2279" i="1" s="1"/>
  <c r="K2279" i="1"/>
  <c r="J2279" i="1"/>
  <c r="AF2279" i="1"/>
  <c r="X2278" i="1" l="1"/>
  <c r="Z2278" i="1" s="1"/>
  <c r="AG2279" i="1"/>
  <c r="AE2279" i="1" s="1"/>
  <c r="AH2279" i="1" s="1"/>
  <c r="M2279" i="1"/>
  <c r="I2279" i="1"/>
  <c r="H2279" i="1"/>
  <c r="L2279" i="1" l="1"/>
  <c r="AD2279" i="1"/>
  <c r="Q2279" i="1"/>
  <c r="AB2279" i="1"/>
  <c r="AC2279" i="1" s="1"/>
  <c r="P2279" i="1" l="1"/>
  <c r="W2280" i="1" s="1"/>
  <c r="N2279" i="1"/>
  <c r="R2279" i="1" l="1"/>
  <c r="S2280" i="1" s="1"/>
  <c r="U2279" i="1"/>
  <c r="V2280" i="1" s="1"/>
  <c r="O2279" i="1"/>
  <c r="AA2279" i="1"/>
  <c r="G2280" i="1"/>
  <c r="J2280" i="1"/>
  <c r="K2280" i="1"/>
  <c r="AF2280" i="1"/>
  <c r="X2279" i="1" l="1"/>
  <c r="Z2279" i="1" s="1"/>
  <c r="Y2280" i="1"/>
  <c r="T2280" i="1"/>
  <c r="I2280" i="1"/>
  <c r="H2280" i="1"/>
  <c r="M2280" i="1"/>
  <c r="AG2280" i="1"/>
  <c r="AE2280" i="1" s="1"/>
  <c r="AH2280" i="1" s="1"/>
  <c r="AB2280" i="1" l="1"/>
  <c r="AC2280" i="1" s="1"/>
  <c r="Q2280" i="1"/>
  <c r="AD2280" i="1"/>
  <c r="L2280" i="1"/>
  <c r="P2280" i="1" l="1"/>
  <c r="W2281" i="1" s="1"/>
  <c r="N2280" i="1"/>
  <c r="R2280" i="1" l="1"/>
  <c r="S2281" i="1" s="1"/>
  <c r="T2281" i="1" s="1"/>
  <c r="U2280" i="1"/>
  <c r="V2281" i="1" s="1"/>
  <c r="Y2281" i="1" s="1"/>
  <c r="O2280" i="1"/>
  <c r="G2281" i="1" s="1"/>
  <c r="AA2280" i="1"/>
  <c r="X2280" i="1"/>
  <c r="Z2280" i="1" s="1"/>
  <c r="K2281" i="1"/>
  <c r="J2281" i="1"/>
  <c r="AF2281" i="1"/>
  <c r="M2281" i="1" l="1"/>
  <c r="AG2281" i="1"/>
  <c r="AE2281" i="1" s="1"/>
  <c r="AH2281" i="1" s="1"/>
  <c r="AB2281" i="1" s="1"/>
  <c r="AC2281" i="1" s="1"/>
  <c r="I2281" i="1"/>
  <c r="H2281" i="1"/>
  <c r="AD2281" i="1" l="1"/>
  <c r="L2281" i="1"/>
  <c r="Q2281" i="1"/>
  <c r="P2281" i="1" l="1"/>
  <c r="W2282" i="1" s="1"/>
  <c r="N2281" i="1"/>
  <c r="R2281" i="1" l="1"/>
  <c r="S2282" i="1" s="1"/>
  <c r="T2282" i="1" s="1"/>
  <c r="U2281" i="1"/>
  <c r="V2282" i="1" s="1"/>
  <c r="Y2282" i="1" s="1"/>
  <c r="AA2281" i="1"/>
  <c r="O2281" i="1"/>
  <c r="G2282" i="1" s="1"/>
  <c r="X2281" i="1"/>
  <c r="Z2281" i="1" s="1"/>
  <c r="K2282" i="1"/>
  <c r="J2282" i="1"/>
  <c r="AF2282" i="1"/>
  <c r="AG2282" i="1" l="1"/>
  <c r="AE2282" i="1" s="1"/>
  <c r="AH2282" i="1" s="1"/>
  <c r="M2282" i="1"/>
  <c r="H2282" i="1"/>
  <c r="I2282" i="1"/>
  <c r="L2282" i="1" l="1"/>
  <c r="AD2282" i="1"/>
  <c r="Q2282" i="1"/>
  <c r="AB2282" i="1"/>
  <c r="AC2282" i="1" s="1"/>
  <c r="P2282" i="1" l="1"/>
  <c r="W2283" i="1" s="1"/>
  <c r="N2282" i="1"/>
  <c r="R2282" i="1" l="1"/>
  <c r="S2283" i="1" s="1"/>
  <c r="T2283" i="1" s="1"/>
  <c r="U2282" i="1"/>
  <c r="V2283" i="1" s="1"/>
  <c r="Y2283" i="1" s="1"/>
  <c r="AA2282" i="1"/>
  <c r="O2282" i="1"/>
  <c r="G2283" i="1" s="1"/>
  <c r="X2282" i="1"/>
  <c r="Z2282" i="1" s="1"/>
  <c r="K2283" i="1"/>
  <c r="J2283" i="1"/>
  <c r="AF2283" i="1"/>
  <c r="I2283" i="1" l="1"/>
  <c r="H2283" i="1"/>
  <c r="M2283" i="1"/>
  <c r="AG2283" i="1"/>
  <c r="AE2283" i="1" s="1"/>
  <c r="AH2283" i="1" s="1"/>
  <c r="AB2283" i="1" s="1"/>
  <c r="AC2283" i="1" s="1"/>
  <c r="AD2283" i="1" l="1"/>
  <c r="Q2283" i="1"/>
  <c r="L2283" i="1"/>
  <c r="P2283" i="1" l="1"/>
  <c r="W2284" i="1" s="1"/>
  <c r="N2283" i="1"/>
  <c r="R2283" i="1" l="1"/>
  <c r="S2284" i="1" s="1"/>
  <c r="T2284" i="1" s="1"/>
  <c r="U2283" i="1"/>
  <c r="V2284" i="1" s="1"/>
  <c r="Y2284" i="1" s="1"/>
  <c r="AA2283" i="1"/>
  <c r="O2283" i="1"/>
  <c r="X2283" i="1"/>
  <c r="Z2283" i="1" s="1"/>
  <c r="G2284" i="1"/>
  <c r="J2284" i="1"/>
  <c r="K2284" i="1"/>
  <c r="AF2284" i="1"/>
  <c r="M2284" i="1" l="1"/>
  <c r="I2284" i="1"/>
  <c r="H2284" i="1"/>
  <c r="AG2284" i="1"/>
  <c r="AE2284" i="1" s="1"/>
  <c r="AH2284" i="1" s="1"/>
  <c r="AB2284" i="1" s="1"/>
  <c r="AC2284" i="1" s="1"/>
  <c r="Q2284" i="1" l="1"/>
  <c r="L2284" i="1"/>
  <c r="AD2284" i="1"/>
  <c r="P2284" i="1" l="1"/>
  <c r="W2285" i="1" s="1"/>
  <c r="N2284" i="1"/>
  <c r="R2284" i="1" l="1"/>
  <c r="S2285" i="1" s="1"/>
  <c r="U2284" i="1"/>
  <c r="V2285" i="1" s="1"/>
  <c r="AA2284" i="1"/>
  <c r="O2284" i="1"/>
  <c r="G2285" i="1" s="1"/>
  <c r="X2284" i="1"/>
  <c r="Z2284" i="1" s="1"/>
  <c r="J2285" i="1"/>
  <c r="K2285" i="1"/>
  <c r="AF2285" i="1"/>
  <c r="T2285" i="1" l="1"/>
  <c r="Y2285" i="1"/>
  <c r="AG2285" i="1"/>
  <c r="M2285" i="1"/>
  <c r="I2285" i="1"/>
  <c r="H2285" i="1"/>
  <c r="AE2285" i="1" l="1"/>
  <c r="AH2285" i="1" s="1"/>
  <c r="AB2285" i="1" s="1"/>
  <c r="AC2285" i="1" s="1"/>
  <c r="L2285" i="1"/>
  <c r="AD2285" i="1"/>
  <c r="Q2285" i="1"/>
  <c r="P2285" i="1" l="1"/>
  <c r="W2286" i="1" s="1"/>
  <c r="N2285" i="1"/>
  <c r="R2285" i="1" l="1"/>
  <c r="S2286" i="1" s="1"/>
  <c r="T2286" i="1" s="1"/>
  <c r="U2285" i="1"/>
  <c r="V2286" i="1" s="1"/>
  <c r="Y2286" i="1" s="1"/>
  <c r="AA2285" i="1"/>
  <c r="O2285" i="1"/>
  <c r="G2286" i="1" s="1"/>
  <c r="K2286" i="1"/>
  <c r="J2286" i="1"/>
  <c r="AF2286" i="1"/>
  <c r="X2285" i="1" l="1"/>
  <c r="Z2285" i="1" s="1"/>
  <c r="AG2286" i="1"/>
  <c r="AE2286" i="1" s="1"/>
  <c r="AH2286" i="1" s="1"/>
  <c r="M2286" i="1"/>
  <c r="H2286" i="1"/>
  <c r="I2286" i="1"/>
  <c r="AD2286" i="1" l="1"/>
  <c r="Q2286" i="1"/>
  <c r="L2286" i="1"/>
  <c r="AB2286" i="1"/>
  <c r="AC2286" i="1" s="1"/>
  <c r="P2286" i="1" l="1"/>
  <c r="W2287" i="1" s="1"/>
  <c r="N2286" i="1"/>
  <c r="R2286" i="1" l="1"/>
  <c r="S2287" i="1" s="1"/>
  <c r="T2287" i="1" s="1"/>
  <c r="U2286" i="1"/>
  <c r="V2287" i="1" s="1"/>
  <c r="Y2287" i="1" s="1"/>
  <c r="O2286" i="1"/>
  <c r="AA2286" i="1"/>
  <c r="X2286" i="1"/>
  <c r="Z2286" i="1" s="1"/>
  <c r="G2287" i="1"/>
  <c r="K2287" i="1"/>
  <c r="J2287" i="1"/>
  <c r="AF2287" i="1"/>
  <c r="M2287" i="1" l="1"/>
  <c r="I2287" i="1"/>
  <c r="H2287" i="1"/>
  <c r="AG2287" i="1"/>
  <c r="AE2287" i="1" s="1"/>
  <c r="AH2287" i="1" s="1"/>
  <c r="AB2287" i="1" s="1"/>
  <c r="AC2287" i="1" s="1"/>
  <c r="L2287" i="1" l="1"/>
  <c r="Q2287" i="1"/>
  <c r="AD2287" i="1"/>
  <c r="P2287" i="1" l="1"/>
  <c r="W2288" i="1" s="1"/>
  <c r="N2287" i="1"/>
  <c r="R2287" i="1" l="1"/>
  <c r="S2288" i="1" s="1"/>
  <c r="T2288" i="1" s="1"/>
  <c r="U2287" i="1"/>
  <c r="V2288" i="1" s="1"/>
  <c r="Y2288" i="1" s="1"/>
  <c r="O2287" i="1"/>
  <c r="G2288" i="1" s="1"/>
  <c r="AA2287" i="1"/>
  <c r="X2287" i="1"/>
  <c r="Z2287" i="1" s="1"/>
  <c r="K2288" i="1"/>
  <c r="J2288" i="1"/>
  <c r="AF2288" i="1"/>
  <c r="AG2288" i="1" l="1"/>
  <c r="AE2288" i="1" s="1"/>
  <c r="AH2288" i="1" s="1"/>
  <c r="M2288" i="1"/>
  <c r="H2288" i="1"/>
  <c r="I2288" i="1"/>
  <c r="L2288" i="1" l="1"/>
  <c r="AD2288" i="1"/>
  <c r="Q2288" i="1"/>
  <c r="AB2288" i="1"/>
  <c r="AC2288" i="1" s="1"/>
  <c r="P2288" i="1" l="1"/>
  <c r="W2289" i="1" s="1"/>
  <c r="N2288" i="1"/>
  <c r="R2288" i="1" l="1"/>
  <c r="S2289" i="1" s="1"/>
  <c r="T2289" i="1" s="1"/>
  <c r="U2288" i="1"/>
  <c r="V2289" i="1" s="1"/>
  <c r="Y2289" i="1" s="1"/>
  <c r="O2288" i="1"/>
  <c r="G2289" i="1" s="1"/>
  <c r="AA2288" i="1"/>
  <c r="X2288" i="1"/>
  <c r="Z2288" i="1" s="1"/>
  <c r="K2289" i="1"/>
  <c r="J2289" i="1"/>
  <c r="AF2289" i="1"/>
  <c r="AG2289" i="1" l="1"/>
  <c r="AE2289" i="1" s="1"/>
  <c r="AH2289" i="1" s="1"/>
  <c r="M2289" i="1"/>
  <c r="H2289" i="1"/>
  <c r="I2289" i="1"/>
  <c r="L2289" i="1" l="1"/>
  <c r="AD2289" i="1"/>
  <c r="Q2289" i="1"/>
  <c r="AB2289" i="1"/>
  <c r="AC2289" i="1" s="1"/>
  <c r="P2289" i="1" l="1"/>
  <c r="W2290" i="1" s="1"/>
  <c r="N2289" i="1"/>
  <c r="R2289" i="1" l="1"/>
  <c r="S2290" i="1" s="1"/>
  <c r="T2290" i="1" s="1"/>
  <c r="U2289" i="1"/>
  <c r="V2290" i="1" s="1"/>
  <c r="Y2290" i="1" s="1"/>
  <c r="AA2289" i="1"/>
  <c r="O2289" i="1"/>
  <c r="X2289" i="1"/>
  <c r="Z2289" i="1" s="1"/>
  <c r="G2290" i="1"/>
  <c r="K2290" i="1"/>
  <c r="J2290" i="1"/>
  <c r="AF2290" i="1"/>
  <c r="I2290" i="1" l="1"/>
  <c r="H2290" i="1"/>
  <c r="M2290" i="1"/>
  <c r="AG2290" i="1"/>
  <c r="AE2290" i="1" s="1"/>
  <c r="AH2290" i="1" s="1"/>
  <c r="AB2290" i="1" s="1"/>
  <c r="AC2290" i="1" s="1"/>
  <c r="Q2290" i="1" l="1"/>
  <c r="AD2290" i="1"/>
  <c r="L2290" i="1"/>
  <c r="P2290" i="1" l="1"/>
  <c r="W2291" i="1" s="1"/>
  <c r="N2290" i="1"/>
  <c r="R2290" i="1" l="1"/>
  <c r="S2291" i="1" s="1"/>
  <c r="T2291" i="1" s="1"/>
  <c r="U2290" i="1"/>
  <c r="V2291" i="1" s="1"/>
  <c r="Y2291" i="1" s="1"/>
  <c r="O2290" i="1"/>
  <c r="G2291" i="1" s="1"/>
  <c r="AA2290" i="1"/>
  <c r="X2290" i="1"/>
  <c r="Z2290" i="1" s="1"/>
  <c r="J2291" i="1"/>
  <c r="K2291" i="1"/>
  <c r="AF2291" i="1"/>
  <c r="AG2291" i="1" l="1"/>
  <c r="AE2291" i="1" s="1"/>
  <c r="AH2291" i="1" s="1"/>
  <c r="M2291" i="1"/>
  <c r="H2291" i="1"/>
  <c r="I2291" i="1"/>
  <c r="L2291" i="1" l="1"/>
  <c r="AD2291" i="1"/>
  <c r="Q2291" i="1"/>
  <c r="AB2291" i="1"/>
  <c r="AC2291" i="1" s="1"/>
  <c r="P2291" i="1" l="1"/>
  <c r="W2292" i="1" s="1"/>
  <c r="N2291" i="1"/>
  <c r="R2291" i="1" l="1"/>
  <c r="S2292" i="1" s="1"/>
  <c r="T2292" i="1" s="1"/>
  <c r="U2291" i="1"/>
  <c r="V2292" i="1" s="1"/>
  <c r="Y2292" i="1" s="1"/>
  <c r="O2291" i="1"/>
  <c r="G2292" i="1" s="1"/>
  <c r="AA2291" i="1"/>
  <c r="X2291" i="1"/>
  <c r="Z2291" i="1" s="1"/>
  <c r="K2292" i="1"/>
  <c r="J2292" i="1"/>
  <c r="AF2292" i="1"/>
  <c r="AG2292" i="1" l="1"/>
  <c r="AE2292" i="1" s="1"/>
  <c r="AH2292" i="1" s="1"/>
  <c r="M2292" i="1"/>
  <c r="H2292" i="1"/>
  <c r="I2292" i="1"/>
  <c r="L2292" i="1" l="1"/>
  <c r="AD2292" i="1"/>
  <c r="Q2292" i="1"/>
  <c r="AB2292" i="1"/>
  <c r="AC2292" i="1" s="1"/>
  <c r="P2292" i="1" l="1"/>
  <c r="W2293" i="1" s="1"/>
  <c r="N2292" i="1"/>
  <c r="R2292" i="1" l="1"/>
  <c r="S2293" i="1" s="1"/>
  <c r="T2293" i="1" s="1"/>
  <c r="U2292" i="1"/>
  <c r="V2293" i="1" s="1"/>
  <c r="Y2293" i="1" s="1"/>
  <c r="O2292" i="1"/>
  <c r="G2293" i="1" s="1"/>
  <c r="AA2292" i="1"/>
  <c r="X2292" i="1"/>
  <c r="Z2292" i="1" s="1"/>
  <c r="J2293" i="1"/>
  <c r="K2293" i="1"/>
  <c r="AF2293" i="1"/>
  <c r="AG2293" i="1" l="1"/>
  <c r="AE2293" i="1" s="1"/>
  <c r="AH2293" i="1" s="1"/>
  <c r="M2293" i="1"/>
  <c r="I2293" i="1"/>
  <c r="H2293" i="1"/>
  <c r="L2293" i="1" l="1"/>
  <c r="Q2293" i="1"/>
  <c r="AD2293" i="1"/>
  <c r="AB2293" i="1"/>
  <c r="AC2293" i="1" s="1"/>
  <c r="P2293" i="1" l="1"/>
  <c r="W2294" i="1" s="1"/>
  <c r="N2293" i="1"/>
  <c r="R2293" i="1" l="1"/>
  <c r="S2294" i="1" s="1"/>
  <c r="T2294" i="1" s="1"/>
  <c r="U2293" i="1"/>
  <c r="V2294" i="1" s="1"/>
  <c r="Y2294" i="1" s="1"/>
  <c r="O2293" i="1"/>
  <c r="G2294" i="1" s="1"/>
  <c r="AA2293" i="1"/>
  <c r="X2293" i="1"/>
  <c r="Z2293" i="1" s="1"/>
  <c r="J2294" i="1"/>
  <c r="K2294" i="1"/>
  <c r="AF2294" i="1"/>
  <c r="M2294" i="1" l="1"/>
  <c r="AG2294" i="1"/>
  <c r="AE2294" i="1" s="1"/>
  <c r="AH2294" i="1" s="1"/>
  <c r="AB2294" i="1" s="1"/>
  <c r="AC2294" i="1" s="1"/>
  <c r="H2294" i="1"/>
  <c r="I2294" i="1"/>
  <c r="Q2294" i="1" l="1"/>
  <c r="L2294" i="1"/>
  <c r="AD2294" i="1"/>
  <c r="P2294" i="1" l="1"/>
  <c r="W2295" i="1" s="1"/>
  <c r="N2294" i="1"/>
  <c r="R2294" i="1" l="1"/>
  <c r="S2295" i="1" s="1"/>
  <c r="T2295" i="1" s="1"/>
  <c r="U2294" i="1"/>
  <c r="V2295" i="1" s="1"/>
  <c r="Y2295" i="1" s="1"/>
  <c r="AA2294" i="1"/>
  <c r="O2294" i="1"/>
  <c r="X2294" i="1"/>
  <c r="Z2294" i="1" s="1"/>
  <c r="G2295" i="1"/>
  <c r="J2295" i="1"/>
  <c r="K2295" i="1"/>
  <c r="AF2295" i="1"/>
  <c r="M2295" i="1" l="1"/>
  <c r="H2295" i="1"/>
  <c r="I2295" i="1"/>
  <c r="AG2295" i="1"/>
  <c r="AE2295" i="1" s="1"/>
  <c r="AH2295" i="1" s="1"/>
  <c r="AB2295" i="1" s="1"/>
  <c r="AC2295" i="1" s="1"/>
  <c r="Q2295" i="1" l="1"/>
  <c r="L2295" i="1"/>
  <c r="AD2295" i="1"/>
  <c r="P2295" i="1" l="1"/>
  <c r="W2296" i="1" s="1"/>
  <c r="N2295" i="1"/>
  <c r="R2295" i="1" l="1"/>
  <c r="S2296" i="1" s="1"/>
  <c r="T2296" i="1" s="1"/>
  <c r="U2295" i="1"/>
  <c r="V2296" i="1" s="1"/>
  <c r="Y2296" i="1" s="1"/>
  <c r="O2295" i="1"/>
  <c r="G2296" i="1" s="1"/>
  <c r="AA2295" i="1"/>
  <c r="X2295" i="1"/>
  <c r="Z2295" i="1" s="1"/>
  <c r="J2296" i="1"/>
  <c r="K2296" i="1"/>
  <c r="AF2296" i="1"/>
  <c r="M2296" i="1" l="1"/>
  <c r="AG2296" i="1"/>
  <c r="AE2296" i="1" s="1"/>
  <c r="AH2296" i="1" s="1"/>
  <c r="AB2296" i="1" s="1"/>
  <c r="AC2296" i="1" s="1"/>
  <c r="H2296" i="1"/>
  <c r="I2296" i="1"/>
  <c r="AD2296" i="1" l="1"/>
  <c r="Q2296" i="1"/>
  <c r="L2296" i="1"/>
  <c r="P2296" i="1" l="1"/>
  <c r="W2297" i="1" s="1"/>
  <c r="N2296" i="1"/>
  <c r="R2296" i="1" l="1"/>
  <c r="S2297" i="1" s="1"/>
  <c r="T2297" i="1" s="1"/>
  <c r="U2296" i="1"/>
  <c r="V2297" i="1" s="1"/>
  <c r="Y2297" i="1" s="1"/>
  <c r="AA2296" i="1"/>
  <c r="O2296" i="1"/>
  <c r="X2296" i="1"/>
  <c r="Z2296" i="1" s="1"/>
  <c r="G2297" i="1"/>
  <c r="K2297" i="1"/>
  <c r="J2297" i="1"/>
  <c r="AF2297" i="1"/>
  <c r="M2297" i="1" l="1"/>
  <c r="H2297" i="1"/>
  <c r="I2297" i="1"/>
  <c r="AG2297" i="1"/>
  <c r="AE2297" i="1" s="1"/>
  <c r="AH2297" i="1" s="1"/>
  <c r="AB2297" i="1" s="1"/>
  <c r="AC2297" i="1" s="1"/>
  <c r="AD2297" i="1" l="1"/>
  <c r="Q2297" i="1"/>
  <c r="L2297" i="1"/>
  <c r="P2297" i="1" l="1"/>
  <c r="W2298" i="1" s="1"/>
  <c r="N2297" i="1"/>
  <c r="R2297" i="1" l="1"/>
  <c r="S2298" i="1" s="1"/>
  <c r="U2297" i="1"/>
  <c r="V2298" i="1" s="1"/>
  <c r="O2297" i="1"/>
  <c r="G2298" i="1" s="1"/>
  <c r="AA2297" i="1"/>
  <c r="X2297" i="1"/>
  <c r="Z2297" i="1" s="1"/>
  <c r="J2298" i="1"/>
  <c r="K2298" i="1"/>
  <c r="AF2298" i="1"/>
  <c r="Y2298" i="1" l="1"/>
  <c r="T2298" i="1"/>
  <c r="AG2298" i="1"/>
  <c r="AE2298" i="1" s="1"/>
  <c r="AH2298" i="1" s="1"/>
  <c r="M2298" i="1"/>
  <c r="I2298" i="1"/>
  <c r="H2298" i="1"/>
  <c r="Q2298" i="1" l="1"/>
  <c r="L2298" i="1"/>
  <c r="AD2298" i="1"/>
  <c r="AB2298" i="1"/>
  <c r="AC2298" i="1" s="1"/>
  <c r="P2298" i="1" l="1"/>
  <c r="W2299" i="1" s="1"/>
  <c r="N2298" i="1"/>
  <c r="R2298" i="1" l="1"/>
  <c r="S2299" i="1" s="1"/>
  <c r="T2299" i="1" s="1"/>
  <c r="U2298" i="1"/>
  <c r="V2299" i="1" s="1"/>
  <c r="Y2299" i="1" s="1"/>
  <c r="AA2298" i="1"/>
  <c r="O2298" i="1"/>
  <c r="G2299" i="1" s="1"/>
  <c r="X2298" i="1"/>
  <c r="Z2298" i="1" s="1"/>
  <c r="J2299" i="1"/>
  <c r="K2299" i="1"/>
  <c r="AF2299" i="1"/>
  <c r="AG2299" i="1" l="1"/>
  <c r="AE2299" i="1" s="1"/>
  <c r="AH2299" i="1" s="1"/>
  <c r="M2299" i="1"/>
  <c r="H2299" i="1"/>
  <c r="I2299" i="1"/>
  <c r="L2299" i="1" l="1"/>
  <c r="AD2299" i="1"/>
  <c r="Q2299" i="1"/>
  <c r="AB2299" i="1"/>
  <c r="AC2299" i="1" s="1"/>
  <c r="P2299" i="1" l="1"/>
  <c r="W2300" i="1" s="1"/>
  <c r="N2299" i="1"/>
  <c r="R2299" i="1" l="1"/>
  <c r="S2300" i="1" s="1"/>
  <c r="T2300" i="1" s="1"/>
  <c r="U2299" i="1"/>
  <c r="V2300" i="1" s="1"/>
  <c r="Y2300" i="1" s="1"/>
  <c r="O2299" i="1"/>
  <c r="AA2299" i="1"/>
  <c r="X2299" i="1"/>
  <c r="Z2299" i="1" s="1"/>
  <c r="G2300" i="1"/>
  <c r="J2300" i="1"/>
  <c r="K2300" i="1"/>
  <c r="AF2300" i="1"/>
  <c r="M2300" i="1" l="1"/>
  <c r="I2300" i="1"/>
  <c r="H2300" i="1"/>
  <c r="AG2300" i="1"/>
  <c r="AE2300" i="1" s="1"/>
  <c r="AH2300" i="1" s="1"/>
  <c r="AB2300" i="1" s="1"/>
  <c r="AC2300" i="1" s="1"/>
  <c r="Q2300" i="1" l="1"/>
  <c r="L2300" i="1"/>
  <c r="AD2300" i="1"/>
  <c r="P2300" i="1" l="1"/>
  <c r="W2301" i="1" s="1"/>
  <c r="N2300" i="1"/>
  <c r="R2300" i="1" l="1"/>
  <c r="S2301" i="1" s="1"/>
  <c r="U2300" i="1"/>
  <c r="V2301" i="1" s="1"/>
  <c r="O2300" i="1"/>
  <c r="AA2300" i="1"/>
  <c r="X2300" i="1"/>
  <c r="Z2300" i="1" s="1"/>
  <c r="G2301" i="1"/>
  <c r="J2301" i="1"/>
  <c r="K2301" i="1"/>
  <c r="AF2301" i="1"/>
  <c r="T2301" i="1" l="1"/>
  <c r="Y2301" i="1"/>
  <c r="M2301" i="1"/>
  <c r="H2301" i="1"/>
  <c r="I2301" i="1"/>
  <c r="AG2301" i="1"/>
  <c r="AE2301" i="1" s="1"/>
  <c r="AH2301" i="1" s="1"/>
  <c r="AB2301" i="1" s="1"/>
  <c r="AC2301" i="1" s="1"/>
  <c r="AD2301" i="1" l="1"/>
  <c r="L2301" i="1"/>
  <c r="Q2301" i="1"/>
  <c r="P2301" i="1" l="1"/>
  <c r="W2302" i="1" s="1"/>
  <c r="N2301" i="1"/>
  <c r="R2301" i="1" l="1"/>
  <c r="S2302" i="1" s="1"/>
  <c r="T2302" i="1" s="1"/>
  <c r="U2301" i="1"/>
  <c r="V2302" i="1" s="1"/>
  <c r="Y2302" i="1" s="1"/>
  <c r="AA2301" i="1"/>
  <c r="O2301" i="1"/>
  <c r="G2302" i="1" s="1"/>
  <c r="X2301" i="1"/>
  <c r="Z2301" i="1" s="1"/>
  <c r="J2302" i="1"/>
  <c r="K2302" i="1"/>
  <c r="AF2302" i="1"/>
  <c r="AG2302" i="1" l="1"/>
  <c r="AE2302" i="1" s="1"/>
  <c r="AH2302" i="1" s="1"/>
  <c r="M2302" i="1"/>
  <c r="I2302" i="1"/>
  <c r="H2302" i="1"/>
  <c r="AD2302" i="1" l="1"/>
  <c r="Q2302" i="1"/>
  <c r="L2302" i="1"/>
  <c r="AB2302" i="1"/>
  <c r="AC2302" i="1" s="1"/>
  <c r="P2302" i="1" l="1"/>
  <c r="W2303" i="1" s="1"/>
  <c r="N2302" i="1"/>
  <c r="R2302" i="1" l="1"/>
  <c r="S2303" i="1" s="1"/>
  <c r="U2302" i="1"/>
  <c r="V2303" i="1" s="1"/>
  <c r="O2302" i="1"/>
  <c r="G2303" i="1" s="1"/>
  <c r="AA2302" i="1"/>
  <c r="X2302" i="1"/>
  <c r="Z2302" i="1" s="1"/>
  <c r="K2303" i="1"/>
  <c r="J2303" i="1"/>
  <c r="AF2303" i="1"/>
  <c r="T2303" i="1" l="1"/>
  <c r="Y2303" i="1"/>
  <c r="AG2303" i="1"/>
  <c r="M2303" i="1"/>
  <c r="H2303" i="1"/>
  <c r="I2303" i="1"/>
  <c r="AE2303" i="1" l="1"/>
  <c r="AH2303" i="1" s="1"/>
  <c r="Q2303" i="1"/>
  <c r="AD2303" i="1"/>
  <c r="L2303" i="1"/>
  <c r="AB2303" i="1"/>
  <c r="AC2303" i="1" s="1"/>
  <c r="P2303" i="1" l="1"/>
  <c r="W2304" i="1" s="1"/>
  <c r="N2303" i="1"/>
  <c r="R2303" i="1" l="1"/>
  <c r="S2304" i="1" s="1"/>
  <c r="T2304" i="1" s="1"/>
  <c r="U2303" i="1"/>
  <c r="V2304" i="1" s="1"/>
  <c r="Y2304" i="1" s="1"/>
  <c r="AA2303" i="1"/>
  <c r="O2303" i="1"/>
  <c r="X2303" i="1"/>
  <c r="Z2303" i="1" s="1"/>
  <c r="G2304" i="1"/>
  <c r="J2304" i="1"/>
  <c r="K2304" i="1"/>
  <c r="AF2304" i="1"/>
  <c r="M2304" i="1" l="1"/>
  <c r="I2304" i="1"/>
  <c r="H2304" i="1"/>
  <c r="AG2304" i="1"/>
  <c r="AE2304" i="1" s="1"/>
  <c r="AH2304" i="1" s="1"/>
  <c r="AB2304" i="1" s="1"/>
  <c r="AC2304" i="1" s="1"/>
  <c r="AD2304" i="1" l="1"/>
  <c r="L2304" i="1"/>
  <c r="Q2304" i="1"/>
  <c r="P2304" i="1" l="1"/>
  <c r="W2305" i="1" s="1"/>
  <c r="N2304" i="1"/>
  <c r="R2304" i="1" l="1"/>
  <c r="S2305" i="1" s="1"/>
  <c r="T2305" i="1" s="1"/>
  <c r="U2304" i="1"/>
  <c r="V2305" i="1" s="1"/>
  <c r="Y2305" i="1" s="1"/>
  <c r="O2304" i="1"/>
  <c r="G2305" i="1" s="1"/>
  <c r="AA2304" i="1"/>
  <c r="X2304" i="1"/>
  <c r="Z2304" i="1" s="1"/>
  <c r="J2305" i="1"/>
  <c r="K2305" i="1"/>
  <c r="AF2305" i="1"/>
  <c r="AG2305" i="1" l="1"/>
  <c r="AE2305" i="1" s="1"/>
  <c r="AH2305" i="1" s="1"/>
  <c r="M2305" i="1"/>
  <c r="H2305" i="1"/>
  <c r="I2305" i="1"/>
  <c r="L2305" i="1" l="1"/>
  <c r="AD2305" i="1"/>
  <c r="Q2305" i="1"/>
  <c r="AB2305" i="1"/>
  <c r="AC2305" i="1" s="1"/>
  <c r="P2305" i="1" l="1"/>
  <c r="W2306" i="1" s="1"/>
  <c r="N2305" i="1"/>
  <c r="R2305" i="1" l="1"/>
  <c r="S2306" i="1" s="1"/>
  <c r="T2306" i="1" s="1"/>
  <c r="U2305" i="1"/>
  <c r="V2306" i="1" s="1"/>
  <c r="Y2306" i="1" s="1"/>
  <c r="AA2305" i="1"/>
  <c r="O2305" i="1"/>
  <c r="X2305" i="1"/>
  <c r="Z2305" i="1" s="1"/>
  <c r="G2306" i="1"/>
  <c r="K2306" i="1"/>
  <c r="J2306" i="1"/>
  <c r="AF2306" i="1"/>
  <c r="I2306" i="1" l="1"/>
  <c r="H2306" i="1"/>
  <c r="M2306" i="1"/>
  <c r="AG2306" i="1"/>
  <c r="AE2306" i="1" s="1"/>
  <c r="AH2306" i="1" s="1"/>
  <c r="AB2306" i="1" s="1"/>
  <c r="AC2306" i="1" s="1"/>
  <c r="AD2306" i="1" l="1"/>
  <c r="Q2306" i="1"/>
  <c r="L2306" i="1"/>
  <c r="P2306" i="1" l="1"/>
  <c r="W2307" i="1" s="1"/>
  <c r="N2306" i="1"/>
  <c r="R2306" i="1" l="1"/>
  <c r="S2307" i="1" s="1"/>
  <c r="T2307" i="1" s="1"/>
  <c r="U2306" i="1"/>
  <c r="V2307" i="1" s="1"/>
  <c r="Y2307" i="1" s="1"/>
  <c r="AA2306" i="1"/>
  <c r="O2306" i="1"/>
  <c r="X2306" i="1"/>
  <c r="Z2306" i="1" s="1"/>
  <c r="G2307" i="1"/>
  <c r="K2307" i="1"/>
  <c r="J2307" i="1"/>
  <c r="AF2307" i="1"/>
  <c r="H2307" i="1" l="1"/>
  <c r="I2307" i="1"/>
  <c r="M2307" i="1"/>
  <c r="AG2307" i="1"/>
  <c r="AE2307" i="1" s="1"/>
  <c r="AH2307" i="1" s="1"/>
  <c r="AB2307" i="1" s="1"/>
  <c r="AC2307" i="1" s="1"/>
  <c r="AD2307" i="1" l="1"/>
  <c r="L2307" i="1"/>
  <c r="Q2307" i="1"/>
  <c r="P2307" i="1" l="1"/>
  <c r="W2308" i="1" s="1"/>
  <c r="N2307" i="1"/>
  <c r="R2307" i="1" l="1"/>
  <c r="S2308" i="1" s="1"/>
  <c r="T2308" i="1" s="1"/>
  <c r="U2307" i="1"/>
  <c r="V2308" i="1" s="1"/>
  <c r="Y2308" i="1" s="1"/>
  <c r="O2307" i="1"/>
  <c r="G2308" i="1" s="1"/>
  <c r="AA2307" i="1"/>
  <c r="K2308" i="1"/>
  <c r="J2308" i="1"/>
  <c r="AF2308" i="1"/>
  <c r="X2307" i="1" l="1"/>
  <c r="Z2307" i="1" s="1"/>
  <c r="AG2308" i="1"/>
  <c r="AE2308" i="1" s="1"/>
  <c r="AH2308" i="1" s="1"/>
  <c r="M2308" i="1"/>
  <c r="I2308" i="1"/>
  <c r="H2308" i="1"/>
  <c r="AD2308" i="1" l="1"/>
  <c r="Q2308" i="1"/>
  <c r="L2308" i="1"/>
  <c r="AB2308" i="1"/>
  <c r="AC2308" i="1" s="1"/>
  <c r="P2308" i="1" l="1"/>
  <c r="W2309" i="1" s="1"/>
  <c r="N2308" i="1"/>
  <c r="R2308" i="1" l="1"/>
  <c r="S2309" i="1" s="1"/>
  <c r="T2309" i="1" s="1"/>
  <c r="U2308" i="1"/>
  <c r="V2309" i="1" s="1"/>
  <c r="Y2309" i="1" s="1"/>
  <c r="AA2308" i="1"/>
  <c r="O2308" i="1"/>
  <c r="G2309" i="1" s="1"/>
  <c r="X2308" i="1"/>
  <c r="Z2308" i="1" s="1"/>
  <c r="J2309" i="1"/>
  <c r="K2309" i="1"/>
  <c r="AF2309" i="1"/>
  <c r="AG2309" i="1" l="1"/>
  <c r="AE2309" i="1" s="1"/>
  <c r="AH2309" i="1" s="1"/>
  <c r="M2309" i="1"/>
  <c r="I2309" i="1"/>
  <c r="H2309" i="1"/>
  <c r="AD2309" i="1" l="1"/>
  <c r="L2309" i="1"/>
  <c r="Q2309" i="1"/>
  <c r="AB2309" i="1"/>
  <c r="AC2309" i="1" s="1"/>
  <c r="P2309" i="1" l="1"/>
  <c r="W2310" i="1" s="1"/>
  <c r="N2309" i="1"/>
  <c r="R2309" i="1" l="1"/>
  <c r="S2310" i="1" s="1"/>
  <c r="U2309" i="1"/>
  <c r="V2310" i="1" s="1"/>
  <c r="O2309" i="1"/>
  <c r="G2310" i="1" s="1"/>
  <c r="AA2309" i="1"/>
  <c r="X2309" i="1"/>
  <c r="Z2309" i="1" s="1"/>
  <c r="J2310" i="1"/>
  <c r="K2310" i="1"/>
  <c r="AF2310" i="1"/>
  <c r="Y2310" i="1" l="1"/>
  <c r="T2310" i="1"/>
  <c r="AG2310" i="1"/>
  <c r="AE2310" i="1" s="1"/>
  <c r="AH2310" i="1" s="1"/>
  <c r="M2310" i="1"/>
  <c r="I2310" i="1"/>
  <c r="H2310" i="1"/>
  <c r="AD2310" i="1" l="1"/>
  <c r="Q2310" i="1"/>
  <c r="L2310" i="1"/>
  <c r="AB2310" i="1"/>
  <c r="AC2310" i="1" s="1"/>
  <c r="P2310" i="1" l="1"/>
  <c r="W2311" i="1" s="1"/>
  <c r="N2310" i="1"/>
  <c r="R2310" i="1" l="1"/>
  <c r="S2311" i="1" s="1"/>
  <c r="T2311" i="1" s="1"/>
  <c r="U2310" i="1"/>
  <c r="V2311" i="1" s="1"/>
  <c r="Y2311" i="1" s="1"/>
  <c r="O2310" i="1"/>
  <c r="G2311" i="1" s="1"/>
  <c r="AA2310" i="1"/>
  <c r="X2310" i="1"/>
  <c r="Z2310" i="1" s="1"/>
  <c r="J2311" i="1"/>
  <c r="K2311" i="1"/>
  <c r="AF2311" i="1"/>
  <c r="AG2311" i="1" l="1"/>
  <c r="AE2311" i="1" s="1"/>
  <c r="AH2311" i="1" s="1"/>
  <c r="M2311" i="1"/>
  <c r="I2311" i="1"/>
  <c r="H2311" i="1"/>
  <c r="AD2311" i="1" l="1"/>
  <c r="Q2311" i="1"/>
  <c r="L2311" i="1"/>
  <c r="AB2311" i="1"/>
  <c r="AC2311" i="1" s="1"/>
  <c r="P2311" i="1" l="1"/>
  <c r="W2312" i="1" s="1"/>
  <c r="N2311" i="1"/>
  <c r="R2311" i="1" l="1"/>
  <c r="S2312" i="1" s="1"/>
  <c r="T2312" i="1" s="1"/>
  <c r="U2311" i="1"/>
  <c r="V2312" i="1" s="1"/>
  <c r="Y2312" i="1" s="1"/>
  <c r="AA2311" i="1"/>
  <c r="O2311" i="1"/>
  <c r="X2311" i="1"/>
  <c r="Z2311" i="1" s="1"/>
  <c r="G2312" i="1"/>
  <c r="K2312" i="1"/>
  <c r="J2312" i="1"/>
  <c r="AF2312" i="1"/>
  <c r="M2312" i="1" l="1"/>
  <c r="H2312" i="1"/>
  <c r="I2312" i="1"/>
  <c r="AG2312" i="1"/>
  <c r="AE2312" i="1" s="1"/>
  <c r="AH2312" i="1" s="1"/>
  <c r="AB2312" i="1" s="1"/>
  <c r="AC2312" i="1" s="1"/>
  <c r="Q2312" i="1" l="1"/>
  <c r="L2312" i="1"/>
  <c r="AD2312" i="1"/>
  <c r="P2312" i="1" l="1"/>
  <c r="W2313" i="1" s="1"/>
  <c r="N2312" i="1"/>
  <c r="R2312" i="1" l="1"/>
  <c r="S2313" i="1" s="1"/>
  <c r="U2312" i="1"/>
  <c r="V2313" i="1" s="1"/>
  <c r="AA2312" i="1"/>
  <c r="O2312" i="1"/>
  <c r="G2313" i="1" s="1"/>
  <c r="X2312" i="1"/>
  <c r="Z2312" i="1" s="1"/>
  <c r="K2313" i="1"/>
  <c r="J2313" i="1"/>
  <c r="AF2313" i="1"/>
  <c r="T2313" i="1" l="1"/>
  <c r="Y2313" i="1"/>
  <c r="AG2313" i="1"/>
  <c r="M2313" i="1"/>
  <c r="H2313" i="1"/>
  <c r="I2313" i="1"/>
  <c r="AE2313" i="1" l="1"/>
  <c r="AH2313" i="1" s="1"/>
  <c r="AD2313" i="1"/>
  <c r="Q2313" i="1"/>
  <c r="L2313" i="1"/>
  <c r="AB2313" i="1"/>
  <c r="AC2313" i="1" s="1"/>
  <c r="P2313" i="1" l="1"/>
  <c r="W2314" i="1" s="1"/>
  <c r="N2313" i="1"/>
  <c r="R2313" i="1" l="1"/>
  <c r="S2314" i="1" s="1"/>
  <c r="T2314" i="1" s="1"/>
  <c r="U2313" i="1"/>
  <c r="V2314" i="1" s="1"/>
  <c r="Y2314" i="1" s="1"/>
  <c r="O2313" i="1"/>
  <c r="G2314" i="1" s="1"/>
  <c r="AA2313" i="1"/>
  <c r="X2313" i="1"/>
  <c r="Z2313" i="1" s="1"/>
  <c r="K2314" i="1"/>
  <c r="J2314" i="1"/>
  <c r="AF2314" i="1"/>
  <c r="AG2314" i="1" l="1"/>
  <c r="AE2314" i="1" s="1"/>
  <c r="AH2314" i="1" s="1"/>
  <c r="M2314" i="1"/>
  <c r="H2314" i="1"/>
  <c r="I2314" i="1"/>
  <c r="Q2314" i="1" l="1"/>
  <c r="L2314" i="1"/>
  <c r="AD2314" i="1"/>
  <c r="AB2314" i="1"/>
  <c r="AC2314" i="1" s="1"/>
  <c r="P2314" i="1" l="1"/>
  <c r="W2315" i="1" s="1"/>
  <c r="N2314" i="1"/>
  <c r="R2314" i="1" l="1"/>
  <c r="S2315" i="1" s="1"/>
  <c r="T2315" i="1" s="1"/>
  <c r="U2314" i="1"/>
  <c r="V2315" i="1" s="1"/>
  <c r="Y2315" i="1" s="1"/>
  <c r="AA2314" i="1"/>
  <c r="O2314" i="1"/>
  <c r="G2315" i="1" s="1"/>
  <c r="X2314" i="1"/>
  <c r="Z2314" i="1" s="1"/>
  <c r="J2315" i="1"/>
  <c r="K2315" i="1"/>
  <c r="AF2315" i="1"/>
  <c r="AG2315" i="1" l="1"/>
  <c r="AE2315" i="1" s="1"/>
  <c r="AH2315" i="1" s="1"/>
  <c r="M2315" i="1"/>
  <c r="I2315" i="1"/>
  <c r="H2315" i="1"/>
  <c r="AD2315" i="1" l="1"/>
  <c r="Q2315" i="1"/>
  <c r="L2315" i="1"/>
  <c r="AB2315" i="1"/>
  <c r="AC2315" i="1" s="1"/>
  <c r="P2315" i="1" l="1"/>
  <c r="W2316" i="1" s="1"/>
  <c r="N2315" i="1"/>
  <c r="R2315" i="1" l="1"/>
  <c r="S2316" i="1" s="1"/>
  <c r="U2315" i="1"/>
  <c r="V2316" i="1" s="1"/>
  <c r="O2315" i="1"/>
  <c r="G2316" i="1" s="1"/>
  <c r="AA2315" i="1"/>
  <c r="X2315" i="1"/>
  <c r="Z2315" i="1" s="1"/>
  <c r="J2316" i="1"/>
  <c r="K2316" i="1"/>
  <c r="AF2316" i="1"/>
  <c r="Y2316" i="1" l="1"/>
  <c r="T2316" i="1"/>
  <c r="M2316" i="1"/>
  <c r="AG2316" i="1"/>
  <c r="AE2316" i="1" s="1"/>
  <c r="AH2316" i="1" s="1"/>
  <c r="AB2316" i="1" s="1"/>
  <c r="AC2316" i="1" s="1"/>
  <c r="I2316" i="1"/>
  <c r="H2316" i="1"/>
  <c r="AD2316" i="1" l="1"/>
  <c r="Q2316" i="1"/>
  <c r="L2316" i="1"/>
  <c r="P2316" i="1" l="1"/>
  <c r="W2317" i="1" s="1"/>
  <c r="N2316" i="1"/>
  <c r="R2316" i="1" l="1"/>
  <c r="S2317" i="1" s="1"/>
  <c r="T2317" i="1" s="1"/>
  <c r="U2316" i="1"/>
  <c r="V2317" i="1" s="1"/>
  <c r="Y2317" i="1" s="1"/>
  <c r="O2316" i="1"/>
  <c r="G2317" i="1" s="1"/>
  <c r="AA2316" i="1"/>
  <c r="X2316" i="1"/>
  <c r="Z2316" i="1" s="1"/>
  <c r="K2317" i="1"/>
  <c r="J2317" i="1"/>
  <c r="AF2317" i="1"/>
  <c r="AG2317" i="1" l="1"/>
  <c r="AE2317" i="1" s="1"/>
  <c r="AH2317" i="1" s="1"/>
  <c r="M2317" i="1"/>
  <c r="H2317" i="1"/>
  <c r="I2317" i="1"/>
  <c r="L2317" i="1" l="1"/>
  <c r="Q2317" i="1"/>
  <c r="AD2317" i="1"/>
  <c r="AB2317" i="1"/>
  <c r="AC2317" i="1" s="1"/>
  <c r="P2317" i="1" l="1"/>
  <c r="W2318" i="1" s="1"/>
  <c r="N2317" i="1"/>
  <c r="R2317" i="1" l="1"/>
  <c r="S2318" i="1" s="1"/>
  <c r="T2318" i="1" s="1"/>
  <c r="U2317" i="1"/>
  <c r="V2318" i="1" s="1"/>
  <c r="Y2318" i="1" s="1"/>
  <c r="AA2317" i="1"/>
  <c r="O2317" i="1"/>
  <c r="X2317" i="1"/>
  <c r="Z2317" i="1" s="1"/>
  <c r="G2318" i="1"/>
  <c r="K2318" i="1"/>
  <c r="J2318" i="1"/>
  <c r="AF2318" i="1"/>
  <c r="M2318" i="1" l="1"/>
  <c r="H2318" i="1"/>
  <c r="I2318" i="1"/>
  <c r="AG2318" i="1"/>
  <c r="AE2318" i="1" s="1"/>
  <c r="AH2318" i="1" s="1"/>
  <c r="AB2318" i="1" s="1"/>
  <c r="AC2318" i="1" s="1"/>
  <c r="AD2318" i="1" l="1"/>
  <c r="Q2318" i="1"/>
  <c r="L2318" i="1"/>
  <c r="P2318" i="1" l="1"/>
  <c r="W2319" i="1" s="1"/>
  <c r="N2318" i="1"/>
  <c r="R2318" i="1" l="1"/>
  <c r="S2319" i="1" s="1"/>
  <c r="T2319" i="1" s="1"/>
  <c r="U2318" i="1"/>
  <c r="V2319" i="1" s="1"/>
  <c r="Y2319" i="1" s="1"/>
  <c r="O2318" i="1"/>
  <c r="AA2318" i="1"/>
  <c r="X2318" i="1"/>
  <c r="Z2318" i="1" s="1"/>
  <c r="G2319" i="1"/>
  <c r="J2319" i="1"/>
  <c r="K2319" i="1"/>
  <c r="AF2319" i="1"/>
  <c r="M2319" i="1" l="1"/>
  <c r="I2319" i="1"/>
  <c r="H2319" i="1"/>
  <c r="AG2319" i="1"/>
  <c r="AE2319" i="1" s="1"/>
  <c r="AH2319" i="1" s="1"/>
  <c r="AB2319" i="1" s="1"/>
  <c r="AC2319" i="1" s="1"/>
  <c r="Q2319" i="1" l="1"/>
  <c r="AD2319" i="1"/>
  <c r="L2319" i="1"/>
  <c r="P2319" i="1" l="1"/>
  <c r="W2320" i="1" s="1"/>
  <c r="N2319" i="1"/>
  <c r="R2319" i="1" l="1"/>
  <c r="S2320" i="1" s="1"/>
  <c r="T2320" i="1" s="1"/>
  <c r="U2319" i="1"/>
  <c r="V2320" i="1" s="1"/>
  <c r="Y2320" i="1" s="1"/>
  <c r="O2319" i="1"/>
  <c r="AA2319" i="1"/>
  <c r="G2320" i="1"/>
  <c r="J2320" i="1"/>
  <c r="K2320" i="1"/>
  <c r="AF2320" i="1"/>
  <c r="X2319" i="1" l="1"/>
  <c r="Z2319" i="1" s="1"/>
  <c r="I2320" i="1"/>
  <c r="H2320" i="1"/>
  <c r="M2320" i="1"/>
  <c r="AG2320" i="1"/>
  <c r="AE2320" i="1" s="1"/>
  <c r="AH2320" i="1" s="1"/>
  <c r="AB2320" i="1" s="1"/>
  <c r="AC2320" i="1" s="1"/>
  <c r="AD2320" i="1" l="1"/>
  <c r="L2320" i="1"/>
  <c r="Q2320" i="1"/>
  <c r="P2320" i="1" l="1"/>
  <c r="W2321" i="1" s="1"/>
  <c r="N2320" i="1"/>
  <c r="R2320" i="1" l="1"/>
  <c r="S2321" i="1" s="1"/>
  <c r="T2321" i="1" s="1"/>
  <c r="U2320" i="1"/>
  <c r="V2321" i="1" s="1"/>
  <c r="Y2321" i="1" s="1"/>
  <c r="AA2320" i="1"/>
  <c r="O2320" i="1"/>
  <c r="X2320" i="1"/>
  <c r="Z2320" i="1" s="1"/>
  <c r="G2321" i="1"/>
  <c r="J2321" i="1"/>
  <c r="K2321" i="1"/>
  <c r="AF2321" i="1"/>
  <c r="I2321" i="1" l="1"/>
  <c r="H2321" i="1"/>
  <c r="M2321" i="1"/>
  <c r="AG2321" i="1"/>
  <c r="AE2321" i="1" s="1"/>
  <c r="AH2321" i="1" s="1"/>
  <c r="AB2321" i="1" s="1"/>
  <c r="AC2321" i="1" s="1"/>
  <c r="AD2321" i="1" l="1"/>
  <c r="Q2321" i="1"/>
  <c r="L2321" i="1"/>
  <c r="P2321" i="1" l="1"/>
  <c r="W2322" i="1" s="1"/>
  <c r="N2321" i="1"/>
  <c r="R2321" i="1" l="1"/>
  <c r="S2322" i="1" s="1"/>
  <c r="T2322" i="1" s="1"/>
  <c r="U2321" i="1"/>
  <c r="V2322" i="1" s="1"/>
  <c r="Y2322" i="1" s="1"/>
  <c r="O2321" i="1"/>
  <c r="AA2321" i="1"/>
  <c r="G2322" i="1"/>
  <c r="K2322" i="1"/>
  <c r="J2322" i="1"/>
  <c r="AF2322" i="1"/>
  <c r="X2321" i="1" l="1"/>
  <c r="Z2321" i="1" s="1"/>
  <c r="M2322" i="1"/>
  <c r="I2322" i="1"/>
  <c r="H2322" i="1"/>
  <c r="AG2322" i="1"/>
  <c r="AE2322" i="1" s="1"/>
  <c r="AH2322" i="1" s="1"/>
  <c r="AB2322" i="1" s="1"/>
  <c r="AC2322" i="1" s="1"/>
  <c r="Q2322" i="1" l="1"/>
  <c r="AD2322" i="1"/>
  <c r="L2322" i="1"/>
  <c r="P2322" i="1" l="1"/>
  <c r="W2323" i="1" s="1"/>
  <c r="N2322" i="1"/>
  <c r="R2322" i="1" l="1"/>
  <c r="S2323" i="1" s="1"/>
  <c r="T2323" i="1" s="1"/>
  <c r="U2322" i="1"/>
  <c r="V2323" i="1" s="1"/>
  <c r="Y2323" i="1" s="1"/>
  <c r="AA2322" i="1"/>
  <c r="O2322" i="1"/>
  <c r="G2323" i="1"/>
  <c r="K2323" i="1"/>
  <c r="J2323" i="1"/>
  <c r="AF2323" i="1"/>
  <c r="X2322" i="1" l="1"/>
  <c r="Z2322" i="1" s="1"/>
  <c r="M2323" i="1"/>
  <c r="H2323" i="1"/>
  <c r="I2323" i="1"/>
  <c r="AG2323" i="1"/>
  <c r="AE2323" i="1" s="1"/>
  <c r="AH2323" i="1" s="1"/>
  <c r="AB2323" i="1" s="1"/>
  <c r="AC2323" i="1" s="1"/>
  <c r="L2323" i="1" l="1"/>
  <c r="AD2323" i="1"/>
  <c r="Q2323" i="1"/>
  <c r="P2323" i="1" l="1"/>
  <c r="W2324" i="1" s="1"/>
  <c r="N2323" i="1"/>
  <c r="R2323" i="1" l="1"/>
  <c r="S2324" i="1" s="1"/>
  <c r="U2323" i="1"/>
  <c r="V2324" i="1" s="1"/>
  <c r="O2323" i="1"/>
  <c r="G2324" i="1" s="1"/>
  <c r="AA2323" i="1"/>
  <c r="K2324" i="1"/>
  <c r="J2324" i="1"/>
  <c r="AF2324" i="1"/>
  <c r="X2323" i="1" l="1"/>
  <c r="Z2323" i="1" s="1"/>
  <c r="Y2324" i="1"/>
  <c r="T2324" i="1"/>
  <c r="AG2324" i="1"/>
  <c r="AE2324" i="1" s="1"/>
  <c r="AH2324" i="1" s="1"/>
  <c r="M2324" i="1"/>
  <c r="H2324" i="1"/>
  <c r="I2324" i="1"/>
  <c r="Q2324" i="1" l="1"/>
  <c r="L2324" i="1"/>
  <c r="AD2324" i="1"/>
  <c r="AB2324" i="1"/>
  <c r="AC2324" i="1" s="1"/>
  <c r="P2324" i="1" l="1"/>
  <c r="W2325" i="1" s="1"/>
  <c r="N2324" i="1"/>
  <c r="R2324" i="1" l="1"/>
  <c r="S2325" i="1" s="1"/>
  <c r="T2325" i="1" s="1"/>
  <c r="U2324" i="1"/>
  <c r="V2325" i="1" s="1"/>
  <c r="Y2325" i="1" s="1"/>
  <c r="AA2324" i="1"/>
  <c r="O2324" i="1"/>
  <c r="G2325" i="1" s="1"/>
  <c r="X2324" i="1"/>
  <c r="Z2324" i="1" s="1"/>
  <c r="J2325" i="1"/>
  <c r="K2325" i="1"/>
  <c r="AF2325" i="1"/>
  <c r="H2325" i="1" l="1"/>
  <c r="I2325" i="1"/>
  <c r="AG2325" i="1"/>
  <c r="AE2325" i="1" s="1"/>
  <c r="AH2325" i="1" s="1"/>
  <c r="M2325" i="1"/>
  <c r="AD2325" i="1" l="1"/>
  <c r="L2325" i="1"/>
  <c r="Q2325" i="1"/>
  <c r="AB2325" i="1"/>
  <c r="AC2325" i="1" s="1"/>
  <c r="P2325" i="1" l="1"/>
  <c r="W2326" i="1" s="1"/>
  <c r="N2325" i="1"/>
  <c r="R2325" i="1" l="1"/>
  <c r="S2326" i="1" s="1"/>
  <c r="T2326" i="1" s="1"/>
  <c r="U2325" i="1"/>
  <c r="V2326" i="1" s="1"/>
  <c r="Y2326" i="1" s="1"/>
  <c r="AA2325" i="1"/>
  <c r="O2325" i="1"/>
  <c r="X2325" i="1"/>
  <c r="Z2325" i="1" s="1"/>
  <c r="G2326" i="1"/>
  <c r="J2326" i="1"/>
  <c r="K2326" i="1"/>
  <c r="AF2326" i="1"/>
  <c r="H2326" i="1" l="1"/>
  <c r="I2326" i="1"/>
  <c r="M2326" i="1"/>
  <c r="AG2326" i="1"/>
  <c r="AE2326" i="1" s="1"/>
  <c r="AH2326" i="1" s="1"/>
  <c r="AB2326" i="1" s="1"/>
  <c r="AC2326" i="1" s="1"/>
  <c r="Q2326" i="1" l="1"/>
  <c r="L2326" i="1"/>
  <c r="AD2326" i="1"/>
  <c r="P2326" i="1" l="1"/>
  <c r="W2327" i="1" s="1"/>
  <c r="N2326" i="1"/>
  <c r="R2326" i="1" l="1"/>
  <c r="S2327" i="1" s="1"/>
  <c r="T2327" i="1" s="1"/>
  <c r="U2326" i="1"/>
  <c r="V2327" i="1" s="1"/>
  <c r="Y2327" i="1" s="1"/>
  <c r="AA2326" i="1"/>
  <c r="O2326" i="1"/>
  <c r="X2326" i="1"/>
  <c r="Z2326" i="1" s="1"/>
  <c r="G2327" i="1"/>
  <c r="J2327" i="1"/>
  <c r="K2327" i="1"/>
  <c r="AF2327" i="1"/>
  <c r="M2327" i="1" l="1"/>
  <c r="H2327" i="1"/>
  <c r="I2327" i="1"/>
  <c r="AG2327" i="1"/>
  <c r="AE2327" i="1" s="1"/>
  <c r="AH2327" i="1" s="1"/>
  <c r="AB2327" i="1" s="1"/>
  <c r="AC2327" i="1" s="1"/>
  <c r="AD2327" i="1" l="1"/>
  <c r="L2327" i="1"/>
  <c r="Q2327" i="1"/>
  <c r="P2327" i="1" l="1"/>
  <c r="W2328" i="1" s="1"/>
  <c r="N2327" i="1"/>
  <c r="R2327" i="1" l="1"/>
  <c r="S2328" i="1" s="1"/>
  <c r="U2327" i="1"/>
  <c r="V2328" i="1" s="1"/>
  <c r="O2327" i="1"/>
  <c r="G2328" i="1" s="1"/>
  <c r="AA2327" i="1"/>
  <c r="X2327" i="1"/>
  <c r="Z2327" i="1" s="1"/>
  <c r="J2328" i="1"/>
  <c r="K2328" i="1"/>
  <c r="AF2328" i="1"/>
  <c r="T2328" i="1" l="1"/>
  <c r="Y2328" i="1"/>
  <c r="M2328" i="1"/>
  <c r="AG2328" i="1"/>
  <c r="AE2328" i="1" s="1"/>
  <c r="AH2328" i="1" s="1"/>
  <c r="AB2328" i="1" s="1"/>
  <c r="AC2328" i="1" s="1"/>
  <c r="I2328" i="1"/>
  <c r="H2328" i="1"/>
  <c r="Q2328" i="1" l="1"/>
  <c r="AD2328" i="1"/>
  <c r="L2328" i="1"/>
  <c r="P2328" i="1" l="1"/>
  <c r="W2329" i="1" s="1"/>
  <c r="N2328" i="1"/>
  <c r="R2328" i="1" l="1"/>
  <c r="S2329" i="1" s="1"/>
  <c r="T2329" i="1" s="1"/>
  <c r="U2328" i="1"/>
  <c r="V2329" i="1" s="1"/>
  <c r="Y2329" i="1" s="1"/>
  <c r="AA2328" i="1"/>
  <c r="O2328" i="1"/>
  <c r="G2329" i="1" s="1"/>
  <c r="X2328" i="1"/>
  <c r="Z2328" i="1" s="1"/>
  <c r="J2329" i="1"/>
  <c r="K2329" i="1"/>
  <c r="AF2329" i="1"/>
  <c r="AG2329" i="1" l="1"/>
  <c r="AE2329" i="1" s="1"/>
  <c r="AH2329" i="1" s="1"/>
  <c r="M2329" i="1"/>
  <c r="I2329" i="1"/>
  <c r="H2329" i="1"/>
  <c r="L2329" i="1" l="1"/>
  <c r="AD2329" i="1"/>
  <c r="Q2329" i="1"/>
  <c r="AB2329" i="1"/>
  <c r="AC2329" i="1" s="1"/>
  <c r="P2329" i="1" l="1"/>
  <c r="W2330" i="1" s="1"/>
  <c r="N2329" i="1"/>
  <c r="R2329" i="1" l="1"/>
  <c r="S2330" i="1" s="1"/>
  <c r="T2330" i="1" s="1"/>
  <c r="U2329" i="1"/>
  <c r="V2330" i="1" s="1"/>
  <c r="Y2330" i="1" s="1"/>
  <c r="O2329" i="1"/>
  <c r="G2330" i="1" s="1"/>
  <c r="AA2329" i="1"/>
  <c r="X2329" i="1"/>
  <c r="Z2329" i="1" s="1"/>
  <c r="K2330" i="1"/>
  <c r="J2330" i="1"/>
  <c r="AF2330" i="1"/>
  <c r="M2330" i="1" l="1"/>
  <c r="AG2330" i="1"/>
  <c r="AE2330" i="1" s="1"/>
  <c r="AH2330" i="1" s="1"/>
  <c r="AB2330" i="1" s="1"/>
  <c r="AC2330" i="1" s="1"/>
  <c r="I2330" i="1"/>
  <c r="H2330" i="1"/>
  <c r="Q2330" i="1" l="1"/>
  <c r="L2330" i="1"/>
  <c r="AD2330" i="1"/>
  <c r="P2330" i="1" l="1"/>
  <c r="W2331" i="1" s="1"/>
  <c r="N2330" i="1"/>
  <c r="R2330" i="1" l="1"/>
  <c r="S2331" i="1" s="1"/>
  <c r="T2331" i="1" s="1"/>
  <c r="U2330" i="1"/>
  <c r="V2331" i="1" s="1"/>
  <c r="Y2331" i="1" s="1"/>
  <c r="O2330" i="1"/>
  <c r="AA2330" i="1"/>
  <c r="G2331" i="1"/>
  <c r="J2331" i="1"/>
  <c r="K2331" i="1"/>
  <c r="AF2331" i="1"/>
  <c r="X2330" i="1" l="1"/>
  <c r="Z2330" i="1" s="1"/>
  <c r="M2331" i="1"/>
  <c r="H2331" i="1"/>
  <c r="I2331" i="1"/>
  <c r="AG2331" i="1"/>
  <c r="AE2331" i="1" s="1"/>
  <c r="AH2331" i="1" s="1"/>
  <c r="AB2331" i="1" s="1"/>
  <c r="AC2331" i="1" s="1"/>
  <c r="AD2331" i="1" l="1"/>
  <c r="Q2331" i="1"/>
  <c r="L2331" i="1"/>
  <c r="P2331" i="1" l="1"/>
  <c r="W2332" i="1" s="1"/>
  <c r="N2331" i="1"/>
  <c r="R2331" i="1" l="1"/>
  <c r="S2332" i="1" s="1"/>
  <c r="U2331" i="1"/>
  <c r="V2332" i="1" s="1"/>
  <c r="O2331" i="1"/>
  <c r="G2332" i="1" s="1"/>
  <c r="AA2331" i="1"/>
  <c r="X2331" i="1"/>
  <c r="Z2331" i="1" s="1"/>
  <c r="J2332" i="1"/>
  <c r="K2332" i="1"/>
  <c r="AF2332" i="1"/>
  <c r="Y2332" i="1" l="1"/>
  <c r="T2332" i="1"/>
  <c r="AG2332" i="1"/>
  <c r="AE2332" i="1" s="1"/>
  <c r="AH2332" i="1" s="1"/>
  <c r="M2332" i="1"/>
  <c r="H2332" i="1"/>
  <c r="I2332" i="1"/>
  <c r="Q2332" i="1" l="1"/>
  <c r="L2332" i="1"/>
  <c r="AD2332" i="1"/>
  <c r="AB2332" i="1"/>
  <c r="AC2332" i="1" s="1"/>
  <c r="P2332" i="1" l="1"/>
  <c r="W2333" i="1" s="1"/>
  <c r="N2332" i="1"/>
  <c r="R2332" i="1" l="1"/>
  <c r="S2333" i="1" s="1"/>
  <c r="T2333" i="1" s="1"/>
  <c r="U2332" i="1"/>
  <c r="V2333" i="1" s="1"/>
  <c r="Y2333" i="1" s="1"/>
  <c r="O2332" i="1"/>
  <c r="G2333" i="1" s="1"/>
  <c r="AA2332" i="1"/>
  <c r="J2333" i="1"/>
  <c r="K2333" i="1"/>
  <c r="AF2333" i="1"/>
  <c r="X2332" i="1" l="1"/>
  <c r="Z2332" i="1" s="1"/>
  <c r="AG2333" i="1"/>
  <c r="AE2333" i="1" s="1"/>
  <c r="AH2333" i="1" s="1"/>
  <c r="M2333" i="1"/>
  <c r="I2333" i="1"/>
  <c r="H2333" i="1"/>
  <c r="Q2333" i="1" l="1"/>
  <c r="AD2333" i="1"/>
  <c r="L2333" i="1"/>
  <c r="AB2333" i="1"/>
  <c r="AC2333" i="1" s="1"/>
  <c r="P2333" i="1" l="1"/>
  <c r="W2334" i="1" s="1"/>
  <c r="N2333" i="1"/>
  <c r="R2333" i="1" l="1"/>
  <c r="S2334" i="1" s="1"/>
  <c r="T2334" i="1" s="1"/>
  <c r="U2333" i="1"/>
  <c r="V2334" i="1" s="1"/>
  <c r="Y2334" i="1" s="1"/>
  <c r="O2333" i="1"/>
  <c r="G2334" i="1" s="1"/>
  <c r="AA2333" i="1"/>
  <c r="K2334" i="1"/>
  <c r="J2334" i="1"/>
  <c r="AF2334" i="1"/>
  <c r="X2333" i="1" l="1"/>
  <c r="Z2333" i="1" s="1"/>
  <c r="M2334" i="1"/>
  <c r="I2334" i="1"/>
  <c r="H2334" i="1"/>
  <c r="AG2334" i="1"/>
  <c r="AE2334" i="1" s="1"/>
  <c r="AH2334" i="1" s="1"/>
  <c r="AB2334" i="1" s="1"/>
  <c r="AC2334" i="1" s="1"/>
  <c r="L2334" i="1" l="1"/>
  <c r="Q2334" i="1"/>
  <c r="AD2334" i="1"/>
  <c r="P2334" i="1" l="1"/>
  <c r="W2335" i="1" s="1"/>
  <c r="N2334" i="1"/>
  <c r="R2334" i="1" l="1"/>
  <c r="S2335" i="1" s="1"/>
  <c r="T2335" i="1" s="1"/>
  <c r="U2334" i="1"/>
  <c r="V2335" i="1" s="1"/>
  <c r="O2334" i="1"/>
  <c r="AA2334" i="1"/>
  <c r="X2334" i="1"/>
  <c r="Z2334" i="1" s="1"/>
  <c r="G2335" i="1"/>
  <c r="J2335" i="1"/>
  <c r="K2335" i="1"/>
  <c r="AF2335" i="1"/>
  <c r="Y2335" i="1" l="1"/>
  <c r="M2335" i="1"/>
  <c r="I2335" i="1"/>
  <c r="H2335" i="1"/>
  <c r="AG2335" i="1"/>
  <c r="AE2335" i="1" s="1"/>
  <c r="AH2335" i="1" s="1"/>
  <c r="AB2335" i="1" s="1"/>
  <c r="AC2335" i="1" s="1"/>
  <c r="Q2335" i="1" l="1"/>
  <c r="L2335" i="1"/>
  <c r="AD2335" i="1"/>
  <c r="P2335" i="1" l="1"/>
  <c r="W2336" i="1" s="1"/>
  <c r="N2335" i="1"/>
  <c r="R2335" i="1" l="1"/>
  <c r="S2336" i="1" s="1"/>
  <c r="U2335" i="1"/>
  <c r="V2336" i="1" s="1"/>
  <c r="AA2335" i="1"/>
  <c r="O2335" i="1"/>
  <c r="G2336" i="1"/>
  <c r="J2336" i="1"/>
  <c r="K2336" i="1"/>
  <c r="AF2336" i="1"/>
  <c r="X2335" i="1" l="1"/>
  <c r="Z2335" i="1" s="1"/>
  <c r="Y2336" i="1"/>
  <c r="T2336" i="1"/>
  <c r="H2336" i="1"/>
  <c r="I2336" i="1"/>
  <c r="M2336" i="1"/>
  <c r="AG2336" i="1"/>
  <c r="AE2336" i="1" l="1"/>
  <c r="AH2336" i="1" s="1"/>
  <c r="AB2336" i="1" s="1"/>
  <c r="AC2336" i="1" s="1"/>
  <c r="L2336" i="1"/>
  <c r="AD2336" i="1"/>
  <c r="Q2336" i="1"/>
  <c r="P2336" i="1" l="1"/>
  <c r="W2337" i="1" s="1"/>
  <c r="N2336" i="1"/>
  <c r="R2336" i="1" l="1"/>
  <c r="S2337" i="1" s="1"/>
  <c r="T2337" i="1" s="1"/>
  <c r="U2336" i="1"/>
  <c r="V2337" i="1" s="1"/>
  <c r="Y2337" i="1" s="1"/>
  <c r="AA2336" i="1"/>
  <c r="O2336" i="1"/>
  <c r="X2336" i="1"/>
  <c r="Z2336" i="1" s="1"/>
  <c r="G2337" i="1"/>
  <c r="J2337" i="1"/>
  <c r="K2337" i="1"/>
  <c r="AF2337" i="1"/>
  <c r="M2337" i="1" l="1"/>
  <c r="H2337" i="1"/>
  <c r="I2337" i="1"/>
  <c r="AG2337" i="1"/>
  <c r="AE2337" i="1" s="1"/>
  <c r="AH2337" i="1" s="1"/>
  <c r="AB2337" i="1" s="1"/>
  <c r="AC2337" i="1" s="1"/>
  <c r="Q2337" i="1" l="1"/>
  <c r="L2337" i="1"/>
  <c r="AD2337" i="1"/>
  <c r="P2337" i="1" l="1"/>
  <c r="W2338" i="1" s="1"/>
  <c r="N2337" i="1"/>
  <c r="R2337" i="1" l="1"/>
  <c r="S2338" i="1" s="1"/>
  <c r="T2338" i="1" s="1"/>
  <c r="U2337" i="1"/>
  <c r="V2338" i="1" s="1"/>
  <c r="Y2338" i="1" s="1"/>
  <c r="AA2337" i="1"/>
  <c r="O2337" i="1"/>
  <c r="X2337" i="1"/>
  <c r="Z2337" i="1" s="1"/>
  <c r="G2338" i="1"/>
  <c r="K2338" i="1"/>
  <c r="J2338" i="1"/>
  <c r="AF2338" i="1"/>
  <c r="I2338" i="1" l="1"/>
  <c r="H2338" i="1"/>
  <c r="M2338" i="1"/>
  <c r="AG2338" i="1"/>
  <c r="AE2338" i="1" s="1"/>
  <c r="AH2338" i="1" s="1"/>
  <c r="AB2338" i="1" s="1"/>
  <c r="AC2338" i="1" s="1"/>
  <c r="AD2338" i="1" l="1"/>
  <c r="L2338" i="1"/>
  <c r="Q2338" i="1"/>
  <c r="P2338" i="1" l="1"/>
  <c r="W2339" i="1" s="1"/>
  <c r="N2338" i="1"/>
  <c r="R2338" i="1" l="1"/>
  <c r="S2339" i="1" s="1"/>
  <c r="T2339" i="1" s="1"/>
  <c r="U2338" i="1"/>
  <c r="V2339" i="1" s="1"/>
  <c r="Y2339" i="1" s="1"/>
  <c r="AA2338" i="1"/>
  <c r="O2338" i="1"/>
  <c r="X2338" i="1"/>
  <c r="Z2338" i="1" s="1"/>
  <c r="G2339" i="1"/>
  <c r="K2339" i="1"/>
  <c r="J2339" i="1"/>
  <c r="AF2339" i="1"/>
  <c r="M2339" i="1" l="1"/>
  <c r="I2339" i="1"/>
  <c r="H2339" i="1"/>
  <c r="AG2339" i="1"/>
  <c r="AE2339" i="1" s="1"/>
  <c r="AH2339" i="1" s="1"/>
  <c r="AB2339" i="1" s="1"/>
  <c r="AC2339" i="1" s="1"/>
  <c r="AD2339" i="1" l="1"/>
  <c r="Q2339" i="1"/>
  <c r="L2339" i="1"/>
  <c r="P2339" i="1" l="1"/>
  <c r="W2340" i="1" s="1"/>
  <c r="N2339" i="1"/>
  <c r="R2339" i="1" l="1"/>
  <c r="S2340" i="1" s="1"/>
  <c r="T2340" i="1" s="1"/>
  <c r="U2339" i="1"/>
  <c r="V2340" i="1" s="1"/>
  <c r="Y2340" i="1" s="1"/>
  <c r="AA2339" i="1"/>
  <c r="O2339" i="1"/>
  <c r="X2339" i="1"/>
  <c r="Z2339" i="1" s="1"/>
  <c r="G2340" i="1"/>
  <c r="J2340" i="1"/>
  <c r="K2340" i="1"/>
  <c r="AF2340" i="1"/>
  <c r="M2340" i="1" l="1"/>
  <c r="Q2340" i="1" s="1"/>
  <c r="L2340" i="1"/>
  <c r="I2340" i="1"/>
  <c r="H2340" i="1"/>
  <c r="AG2340" i="1"/>
  <c r="AE2340" i="1" s="1"/>
  <c r="AH2340" i="1" s="1"/>
  <c r="AB2340" i="1" s="1"/>
  <c r="AC2340" i="1" s="1"/>
  <c r="AD2340" i="1" l="1"/>
  <c r="P2340" i="1"/>
  <c r="W2341" i="1" s="1"/>
  <c r="N2340" i="1"/>
  <c r="R2340" i="1" s="1"/>
  <c r="S2341" i="1" s="1"/>
  <c r="T2341" i="1" s="1"/>
  <c r="U2340" i="1" l="1"/>
  <c r="V2341" i="1" s="1"/>
  <c r="Y2341" i="1" s="1"/>
  <c r="O2340" i="1"/>
  <c r="G2341" i="1" s="1"/>
  <c r="AA2340" i="1"/>
  <c r="X2340" i="1"/>
  <c r="Z2340" i="1" s="1"/>
  <c r="J2341" i="1"/>
  <c r="K2341" i="1"/>
  <c r="AF2341" i="1"/>
  <c r="I2341" i="1" l="1"/>
  <c r="H2341" i="1"/>
  <c r="M2341" i="1"/>
  <c r="AG2341" i="1"/>
  <c r="AE2341" i="1" s="1"/>
  <c r="AH2341" i="1" s="1"/>
  <c r="AB2341" i="1" s="1"/>
  <c r="AC2341" i="1" s="1"/>
  <c r="L2341" i="1" l="1"/>
  <c r="Q2341" i="1"/>
  <c r="AD2341" i="1"/>
  <c r="P2341" i="1" l="1"/>
  <c r="W2342" i="1" s="1"/>
  <c r="N2341" i="1"/>
  <c r="R2341" i="1" l="1"/>
  <c r="S2342" i="1" s="1"/>
  <c r="T2342" i="1" s="1"/>
  <c r="U2341" i="1"/>
  <c r="V2342" i="1" s="1"/>
  <c r="Y2342" i="1" s="1"/>
  <c r="AA2341" i="1"/>
  <c r="O2341" i="1"/>
  <c r="G2342" i="1" s="1"/>
  <c r="J2342" i="1"/>
  <c r="K2342" i="1"/>
  <c r="AF2342" i="1"/>
  <c r="X2341" i="1" l="1"/>
  <c r="Z2341" i="1" s="1"/>
  <c r="M2342" i="1"/>
  <c r="I2342" i="1"/>
  <c r="H2342" i="1"/>
  <c r="AG2342" i="1"/>
  <c r="AE2342" i="1" s="1"/>
  <c r="AH2342" i="1" s="1"/>
  <c r="AB2342" i="1" s="1"/>
  <c r="AC2342" i="1" s="1"/>
  <c r="Q2342" i="1" l="1"/>
  <c r="AD2342" i="1"/>
  <c r="L2342" i="1"/>
  <c r="P2342" i="1" l="1"/>
  <c r="W2343" i="1" s="1"/>
  <c r="N2342" i="1"/>
  <c r="R2342" i="1" l="1"/>
  <c r="S2343" i="1" s="1"/>
  <c r="T2343" i="1" s="1"/>
  <c r="U2342" i="1"/>
  <c r="V2343" i="1" s="1"/>
  <c r="Y2343" i="1" s="1"/>
  <c r="O2342" i="1"/>
  <c r="AA2342" i="1"/>
  <c r="X2342" i="1"/>
  <c r="Z2342" i="1" s="1"/>
  <c r="G2343" i="1"/>
  <c r="K2343" i="1"/>
  <c r="J2343" i="1"/>
  <c r="AF2343" i="1"/>
  <c r="I2343" i="1" l="1"/>
  <c r="H2343" i="1"/>
  <c r="M2343" i="1"/>
  <c r="AG2343" i="1"/>
  <c r="AE2343" i="1" s="1"/>
  <c r="AH2343" i="1" s="1"/>
  <c r="AB2343" i="1" s="1"/>
  <c r="AC2343" i="1" s="1"/>
  <c r="Q2343" i="1" l="1"/>
  <c r="L2343" i="1"/>
  <c r="AD2343" i="1"/>
  <c r="P2343" i="1" l="1"/>
  <c r="W2344" i="1" s="1"/>
  <c r="N2343" i="1"/>
  <c r="R2343" i="1" l="1"/>
  <c r="S2344" i="1" s="1"/>
  <c r="T2344" i="1" s="1"/>
  <c r="U2343" i="1"/>
  <c r="V2344" i="1" s="1"/>
  <c r="Y2344" i="1" s="1"/>
  <c r="O2343" i="1"/>
  <c r="G2344" i="1" s="1"/>
  <c r="AA2343" i="1"/>
  <c r="X2343" i="1"/>
  <c r="Z2343" i="1" s="1"/>
  <c r="K2344" i="1"/>
  <c r="J2344" i="1"/>
  <c r="AF2344" i="1"/>
  <c r="AG2344" i="1" l="1"/>
  <c r="AE2344" i="1" s="1"/>
  <c r="AH2344" i="1" s="1"/>
  <c r="M2344" i="1"/>
  <c r="I2344" i="1"/>
  <c r="H2344" i="1"/>
  <c r="Q2344" i="1" l="1"/>
  <c r="L2344" i="1"/>
  <c r="AD2344" i="1"/>
  <c r="AB2344" i="1"/>
  <c r="AC2344" i="1" s="1"/>
  <c r="P2344" i="1" l="1"/>
  <c r="W2345" i="1" s="1"/>
  <c r="N2344" i="1"/>
  <c r="R2344" i="1" l="1"/>
  <c r="S2345" i="1" s="1"/>
  <c r="T2345" i="1" s="1"/>
  <c r="U2344" i="1"/>
  <c r="V2345" i="1" s="1"/>
  <c r="Y2345" i="1" s="1"/>
  <c r="AA2344" i="1"/>
  <c r="O2344" i="1"/>
  <c r="G2345" i="1" s="1"/>
  <c r="X2344" i="1"/>
  <c r="Z2344" i="1" s="1"/>
  <c r="K2345" i="1"/>
  <c r="J2345" i="1"/>
  <c r="AF2345" i="1"/>
  <c r="M2345" i="1" l="1"/>
  <c r="H2345" i="1"/>
  <c r="I2345" i="1"/>
  <c r="AG2345" i="1"/>
  <c r="AE2345" i="1" s="1"/>
  <c r="AH2345" i="1" s="1"/>
  <c r="AB2345" i="1" s="1"/>
  <c r="AC2345" i="1" s="1"/>
  <c r="Q2345" i="1" l="1"/>
  <c r="L2345" i="1"/>
  <c r="AD2345" i="1"/>
  <c r="P2345" i="1" l="1"/>
  <c r="W2346" i="1" s="1"/>
  <c r="N2345" i="1"/>
  <c r="R2345" i="1" l="1"/>
  <c r="S2346" i="1" s="1"/>
  <c r="T2346" i="1" s="1"/>
  <c r="U2345" i="1"/>
  <c r="V2346" i="1" s="1"/>
  <c r="Y2346" i="1" s="1"/>
  <c r="AA2345" i="1"/>
  <c r="O2345" i="1"/>
  <c r="X2345" i="1"/>
  <c r="Z2345" i="1" s="1"/>
  <c r="G2346" i="1"/>
  <c r="J2346" i="1"/>
  <c r="K2346" i="1"/>
  <c r="AF2346" i="1"/>
  <c r="M2346" i="1" l="1"/>
  <c r="H2346" i="1"/>
  <c r="I2346" i="1"/>
  <c r="AG2346" i="1"/>
  <c r="AE2346" i="1" s="1"/>
  <c r="AH2346" i="1" s="1"/>
  <c r="AB2346" i="1" s="1"/>
  <c r="AC2346" i="1" s="1"/>
  <c r="Q2346" i="1" l="1"/>
  <c r="AD2346" i="1"/>
  <c r="L2346" i="1"/>
  <c r="P2346" i="1" l="1"/>
  <c r="W2347" i="1" s="1"/>
  <c r="N2346" i="1"/>
  <c r="R2346" i="1" l="1"/>
  <c r="S2347" i="1" s="1"/>
  <c r="U2346" i="1"/>
  <c r="V2347" i="1" s="1"/>
  <c r="AA2346" i="1"/>
  <c r="O2346" i="1"/>
  <c r="G2347" i="1"/>
  <c r="K2347" i="1"/>
  <c r="J2347" i="1"/>
  <c r="AF2347" i="1"/>
  <c r="X2346" i="1" l="1"/>
  <c r="Z2346" i="1" s="1"/>
  <c r="T2347" i="1"/>
  <c r="Y2347" i="1"/>
  <c r="M2347" i="1"/>
  <c r="H2347" i="1"/>
  <c r="I2347" i="1"/>
  <c r="AG2347" i="1"/>
  <c r="AE2347" i="1" s="1"/>
  <c r="AH2347" i="1" s="1"/>
  <c r="AB2347" i="1" s="1"/>
  <c r="AC2347" i="1" s="1"/>
  <c r="L2347" i="1" l="1"/>
  <c r="Q2347" i="1"/>
  <c r="AD2347" i="1"/>
  <c r="P2347" i="1" l="1"/>
  <c r="W2348" i="1" s="1"/>
  <c r="N2347" i="1"/>
  <c r="R2347" i="1" l="1"/>
  <c r="S2348" i="1" s="1"/>
  <c r="T2348" i="1" s="1"/>
  <c r="U2347" i="1"/>
  <c r="V2348" i="1" s="1"/>
  <c r="O2347" i="1"/>
  <c r="G2348" i="1" s="1"/>
  <c r="AA2347" i="1"/>
  <c r="X2347" i="1"/>
  <c r="Z2347" i="1" s="1"/>
  <c r="J2348" i="1"/>
  <c r="K2348" i="1"/>
  <c r="AF2348" i="1"/>
  <c r="Y2348" i="1" l="1"/>
  <c r="AG2348" i="1"/>
  <c r="AE2348" i="1" s="1"/>
  <c r="AH2348" i="1" s="1"/>
  <c r="M2348" i="1"/>
  <c r="I2348" i="1"/>
  <c r="H2348" i="1"/>
  <c r="AD2348" i="1" l="1"/>
  <c r="Q2348" i="1"/>
  <c r="L2348" i="1"/>
  <c r="AB2348" i="1"/>
  <c r="AC2348" i="1" s="1"/>
  <c r="P2348" i="1" l="1"/>
  <c r="W2349" i="1" s="1"/>
  <c r="N2348" i="1"/>
  <c r="R2348" i="1" l="1"/>
  <c r="S2349" i="1" s="1"/>
  <c r="T2349" i="1" s="1"/>
  <c r="U2348" i="1"/>
  <c r="V2349" i="1" s="1"/>
  <c r="Y2349" i="1" s="1"/>
  <c r="AA2348" i="1"/>
  <c r="O2348" i="1"/>
  <c r="X2348" i="1"/>
  <c r="Z2348" i="1" s="1"/>
  <c r="G2349" i="1"/>
  <c r="K2349" i="1"/>
  <c r="J2349" i="1"/>
  <c r="AF2349" i="1"/>
  <c r="I2349" i="1" l="1"/>
  <c r="H2349" i="1"/>
  <c r="M2349" i="1"/>
  <c r="AG2349" i="1"/>
  <c r="AE2349" i="1" s="1"/>
  <c r="AH2349" i="1" s="1"/>
  <c r="AB2349" i="1" s="1"/>
  <c r="AC2349" i="1" s="1"/>
  <c r="L2349" i="1" l="1"/>
  <c r="AD2349" i="1"/>
  <c r="Q2349" i="1"/>
  <c r="P2349" i="1" l="1"/>
  <c r="W2350" i="1" s="1"/>
  <c r="N2349" i="1"/>
  <c r="R2349" i="1" l="1"/>
  <c r="S2350" i="1" s="1"/>
  <c r="T2350" i="1" s="1"/>
  <c r="U2349" i="1"/>
  <c r="V2350" i="1" s="1"/>
  <c r="Y2350" i="1" s="1"/>
  <c r="AA2349" i="1"/>
  <c r="O2349" i="1"/>
  <c r="G2350" i="1" s="1"/>
  <c r="X2349" i="1"/>
  <c r="Z2349" i="1" s="1"/>
  <c r="J2350" i="1"/>
  <c r="K2350" i="1"/>
  <c r="AF2350" i="1"/>
  <c r="AG2350" i="1" l="1"/>
  <c r="AE2350" i="1" s="1"/>
  <c r="AH2350" i="1" s="1"/>
  <c r="I2350" i="1"/>
  <c r="H2350" i="1"/>
  <c r="M2350" i="1"/>
  <c r="Q2350" i="1" l="1"/>
  <c r="L2350" i="1"/>
  <c r="AD2350" i="1"/>
  <c r="AB2350" i="1"/>
  <c r="AC2350" i="1" s="1"/>
  <c r="P2350" i="1" l="1"/>
  <c r="W2351" i="1" s="1"/>
  <c r="N2350" i="1"/>
  <c r="R2350" i="1" l="1"/>
  <c r="S2351" i="1" s="1"/>
  <c r="T2351" i="1" s="1"/>
  <c r="U2350" i="1"/>
  <c r="V2351" i="1" s="1"/>
  <c r="O2350" i="1"/>
  <c r="G2351" i="1" s="1"/>
  <c r="AA2350" i="1"/>
  <c r="X2350" i="1"/>
  <c r="Z2350" i="1" s="1"/>
  <c r="J2351" i="1"/>
  <c r="K2351" i="1"/>
  <c r="AF2351" i="1"/>
  <c r="Y2351" i="1" l="1"/>
  <c r="AG2351" i="1"/>
  <c r="AE2351" i="1" s="1"/>
  <c r="AH2351" i="1" s="1"/>
  <c r="M2351" i="1"/>
  <c r="I2351" i="1"/>
  <c r="H2351" i="1"/>
  <c r="L2351" i="1" l="1"/>
  <c r="AD2351" i="1"/>
  <c r="Q2351" i="1"/>
  <c r="AB2351" i="1"/>
  <c r="AC2351" i="1" s="1"/>
  <c r="P2351" i="1" l="1"/>
  <c r="W2352" i="1" s="1"/>
  <c r="N2351" i="1"/>
  <c r="R2351" i="1" l="1"/>
  <c r="S2352" i="1" s="1"/>
  <c r="T2352" i="1" s="1"/>
  <c r="U2351" i="1"/>
  <c r="V2352" i="1" s="1"/>
  <c r="Y2352" i="1" s="1"/>
  <c r="O2351" i="1"/>
  <c r="AA2351" i="1"/>
  <c r="X2351" i="1"/>
  <c r="Z2351" i="1" s="1"/>
  <c r="G2352" i="1"/>
  <c r="K2352" i="1"/>
  <c r="J2352" i="1"/>
  <c r="AF2352" i="1"/>
  <c r="M2352" i="1" l="1"/>
  <c r="I2352" i="1"/>
  <c r="H2352" i="1"/>
  <c r="AG2352" i="1"/>
  <c r="AE2352" i="1" s="1"/>
  <c r="AH2352" i="1" s="1"/>
  <c r="AB2352" i="1" s="1"/>
  <c r="AC2352" i="1" s="1"/>
  <c r="L2352" i="1" l="1"/>
  <c r="AD2352" i="1"/>
  <c r="Q2352" i="1"/>
  <c r="P2352" i="1" l="1"/>
  <c r="W2353" i="1" s="1"/>
  <c r="N2352" i="1"/>
  <c r="R2352" i="1" l="1"/>
  <c r="S2353" i="1" s="1"/>
  <c r="T2353" i="1" s="1"/>
  <c r="U2352" i="1"/>
  <c r="V2353" i="1" s="1"/>
  <c r="AA2352" i="1"/>
  <c r="O2352" i="1"/>
  <c r="G2353" i="1" s="1"/>
  <c r="X2352" i="1"/>
  <c r="Z2352" i="1" s="1"/>
  <c r="K2353" i="1"/>
  <c r="J2353" i="1"/>
  <c r="AF2353" i="1"/>
  <c r="Y2353" i="1" l="1"/>
  <c r="AG2353" i="1"/>
  <c r="AE2353" i="1" s="1"/>
  <c r="AH2353" i="1" s="1"/>
  <c r="M2353" i="1"/>
  <c r="H2353" i="1"/>
  <c r="I2353" i="1"/>
  <c r="AD2353" i="1" l="1"/>
  <c r="L2353" i="1"/>
  <c r="Q2353" i="1"/>
  <c r="AB2353" i="1"/>
  <c r="AC2353" i="1" s="1"/>
  <c r="P2353" i="1" l="1"/>
  <c r="W2354" i="1" s="1"/>
  <c r="N2353" i="1"/>
  <c r="R2353" i="1" l="1"/>
  <c r="S2354" i="1" s="1"/>
  <c r="T2354" i="1" s="1"/>
  <c r="U2353" i="1"/>
  <c r="V2354" i="1" s="1"/>
  <c r="Y2354" i="1" s="1"/>
  <c r="O2353" i="1"/>
  <c r="G2354" i="1" s="1"/>
  <c r="AA2353" i="1"/>
  <c r="X2353" i="1"/>
  <c r="Z2353" i="1" s="1"/>
  <c r="J2354" i="1"/>
  <c r="K2354" i="1"/>
  <c r="AF2354" i="1"/>
  <c r="AG2354" i="1" l="1"/>
  <c r="AE2354" i="1" s="1"/>
  <c r="AH2354" i="1" s="1"/>
  <c r="M2354" i="1"/>
  <c r="I2354" i="1"/>
  <c r="H2354" i="1"/>
  <c r="Q2354" i="1" l="1"/>
  <c r="AD2354" i="1"/>
  <c r="L2354" i="1"/>
  <c r="AB2354" i="1"/>
  <c r="AC2354" i="1" s="1"/>
  <c r="P2354" i="1" l="1"/>
  <c r="W2355" i="1" s="1"/>
  <c r="N2354" i="1"/>
  <c r="R2354" i="1" l="1"/>
  <c r="S2355" i="1" s="1"/>
  <c r="T2355" i="1" s="1"/>
  <c r="U2354" i="1"/>
  <c r="V2355" i="1" s="1"/>
  <c r="Y2355" i="1" s="1"/>
  <c r="AA2354" i="1"/>
  <c r="O2354" i="1"/>
  <c r="X2354" i="1"/>
  <c r="Z2354" i="1" s="1"/>
  <c r="G2355" i="1"/>
  <c r="K2355" i="1"/>
  <c r="J2355" i="1"/>
  <c r="AF2355" i="1"/>
  <c r="M2355" i="1" l="1"/>
  <c r="I2355" i="1"/>
  <c r="H2355" i="1"/>
  <c r="AG2355" i="1"/>
  <c r="AE2355" i="1" s="1"/>
  <c r="AH2355" i="1" s="1"/>
  <c r="AB2355" i="1" s="1"/>
  <c r="AC2355" i="1" s="1"/>
  <c r="Q2355" i="1" l="1"/>
  <c r="L2355" i="1"/>
  <c r="AD2355" i="1"/>
  <c r="P2355" i="1" l="1"/>
  <c r="W2356" i="1" s="1"/>
  <c r="N2355" i="1"/>
  <c r="R2355" i="1" l="1"/>
  <c r="S2356" i="1" s="1"/>
  <c r="T2356" i="1" s="1"/>
  <c r="U2355" i="1"/>
  <c r="V2356" i="1" s="1"/>
  <c r="Y2356" i="1" s="1"/>
  <c r="O2355" i="1"/>
  <c r="G2356" i="1" s="1"/>
  <c r="AA2355" i="1"/>
  <c r="X2355" i="1"/>
  <c r="Z2355" i="1" s="1"/>
  <c r="K2356" i="1"/>
  <c r="J2356" i="1"/>
  <c r="AF2356" i="1"/>
  <c r="AG2356" i="1" l="1"/>
  <c r="AE2356" i="1" s="1"/>
  <c r="AH2356" i="1" s="1"/>
  <c r="M2356" i="1"/>
  <c r="H2356" i="1"/>
  <c r="I2356" i="1"/>
  <c r="AD2356" i="1" l="1"/>
  <c r="L2356" i="1"/>
  <c r="Q2356" i="1"/>
  <c r="AB2356" i="1"/>
  <c r="AC2356" i="1" s="1"/>
  <c r="P2356" i="1" l="1"/>
  <c r="W2357" i="1" s="1"/>
  <c r="N2356" i="1"/>
  <c r="R2356" i="1" l="1"/>
  <c r="S2357" i="1" s="1"/>
  <c r="T2357" i="1" s="1"/>
  <c r="U2356" i="1"/>
  <c r="V2357" i="1" s="1"/>
  <c r="Y2357" i="1" s="1"/>
  <c r="AA2356" i="1"/>
  <c r="O2356" i="1"/>
  <c r="G2357" i="1"/>
  <c r="K2357" i="1"/>
  <c r="J2357" i="1"/>
  <c r="AF2357" i="1"/>
  <c r="X2356" i="1" l="1"/>
  <c r="Z2356" i="1" s="1"/>
  <c r="AG2357" i="1"/>
  <c r="AE2357" i="1" s="1"/>
  <c r="AH2357" i="1" s="1"/>
  <c r="M2357" i="1"/>
  <c r="I2357" i="1"/>
  <c r="H2357" i="1"/>
  <c r="Q2357" i="1" l="1"/>
  <c r="AD2357" i="1"/>
  <c r="L2357" i="1"/>
  <c r="AB2357" i="1"/>
  <c r="AC2357" i="1" s="1"/>
  <c r="P2357" i="1" l="1"/>
  <c r="W2358" i="1" s="1"/>
  <c r="N2357" i="1"/>
  <c r="R2357" i="1" l="1"/>
  <c r="S2358" i="1" s="1"/>
  <c r="U2357" i="1"/>
  <c r="V2358" i="1" s="1"/>
  <c r="AA2357" i="1"/>
  <c r="O2357" i="1"/>
  <c r="X2357" i="1"/>
  <c r="Z2357" i="1" s="1"/>
  <c r="G2358" i="1"/>
  <c r="J2358" i="1"/>
  <c r="K2358" i="1"/>
  <c r="AF2358" i="1"/>
  <c r="Y2358" i="1" l="1"/>
  <c r="T2358" i="1"/>
  <c r="M2358" i="1"/>
  <c r="AD2358" i="1" s="1"/>
  <c r="I2358" i="1"/>
  <c r="H2358" i="1"/>
  <c r="Q2358" i="1"/>
  <c r="L2358" i="1"/>
  <c r="AG2358" i="1"/>
  <c r="AE2358" i="1" s="1"/>
  <c r="AH2358" i="1" s="1"/>
  <c r="AB2358" i="1" l="1"/>
  <c r="AC2358" i="1" s="1"/>
  <c r="P2358" i="1"/>
  <c r="W2359" i="1" s="1"/>
  <c r="N2358" i="1"/>
  <c r="R2358" i="1" s="1"/>
  <c r="S2359" i="1" s="1"/>
  <c r="T2359" i="1" s="1"/>
  <c r="U2358" i="1" l="1"/>
  <c r="V2359" i="1" s="1"/>
  <c r="Y2359" i="1" s="1"/>
  <c r="AA2358" i="1"/>
  <c r="O2358" i="1"/>
  <c r="G2359" i="1" s="1"/>
  <c r="J2359" i="1"/>
  <c r="K2359" i="1"/>
  <c r="AF2359" i="1"/>
  <c r="X2358" i="1" l="1"/>
  <c r="Z2358" i="1" s="1"/>
  <c r="M2359" i="1"/>
  <c r="H2359" i="1"/>
  <c r="I2359" i="1"/>
  <c r="AG2359" i="1"/>
  <c r="AE2359" i="1" s="1"/>
  <c r="AH2359" i="1" s="1"/>
  <c r="Q2359" i="1" l="1"/>
  <c r="AD2359" i="1"/>
  <c r="L2359" i="1"/>
  <c r="AB2359" i="1"/>
  <c r="AC2359" i="1" s="1"/>
  <c r="P2359" i="1" l="1"/>
  <c r="W2360" i="1" s="1"/>
  <c r="N2359" i="1"/>
  <c r="R2359" i="1" l="1"/>
  <c r="S2360" i="1" s="1"/>
  <c r="U2359" i="1"/>
  <c r="V2360" i="1" s="1"/>
  <c r="AA2359" i="1"/>
  <c r="O2359" i="1"/>
  <c r="X2359" i="1"/>
  <c r="Z2359" i="1" s="1"/>
  <c r="G2360" i="1"/>
  <c r="J2360" i="1"/>
  <c r="K2360" i="1"/>
  <c r="AF2360" i="1"/>
  <c r="T2360" i="1" l="1"/>
  <c r="Y2360" i="1"/>
  <c r="H2360" i="1"/>
  <c r="I2360" i="1"/>
  <c r="M2360" i="1"/>
  <c r="AG2360" i="1"/>
  <c r="AE2360" i="1" s="1"/>
  <c r="AH2360" i="1" s="1"/>
  <c r="AB2360" i="1" l="1"/>
  <c r="AC2360" i="1" s="1"/>
  <c r="Q2360" i="1"/>
  <c r="AD2360" i="1"/>
  <c r="L2360" i="1"/>
  <c r="P2360" i="1" l="1"/>
  <c r="W2361" i="1" s="1"/>
  <c r="N2360" i="1"/>
  <c r="R2360" i="1" l="1"/>
  <c r="S2361" i="1" s="1"/>
  <c r="T2361" i="1" s="1"/>
  <c r="U2360" i="1"/>
  <c r="V2361" i="1" s="1"/>
  <c r="Y2361" i="1" s="1"/>
  <c r="AA2360" i="1"/>
  <c r="O2360" i="1"/>
  <c r="G2361" i="1" s="1"/>
  <c r="X2360" i="1"/>
  <c r="Z2360" i="1" s="1"/>
  <c r="K2361" i="1"/>
  <c r="J2361" i="1"/>
  <c r="AF2361" i="1"/>
  <c r="AG2361" i="1" l="1"/>
  <c r="AE2361" i="1" s="1"/>
  <c r="AH2361" i="1" s="1"/>
  <c r="M2361" i="1"/>
  <c r="H2361" i="1"/>
  <c r="I2361" i="1"/>
  <c r="AD2361" i="1" l="1"/>
  <c r="L2361" i="1"/>
  <c r="Q2361" i="1"/>
  <c r="AB2361" i="1"/>
  <c r="AC2361" i="1" s="1"/>
  <c r="P2361" i="1" l="1"/>
  <c r="W2362" i="1" s="1"/>
  <c r="N2361" i="1"/>
  <c r="R2361" i="1" l="1"/>
  <c r="S2362" i="1" s="1"/>
  <c r="T2362" i="1" s="1"/>
  <c r="U2361" i="1"/>
  <c r="V2362" i="1" s="1"/>
  <c r="Y2362" i="1" s="1"/>
  <c r="AA2361" i="1"/>
  <c r="O2361" i="1"/>
  <c r="G2362" i="1" s="1"/>
  <c r="J2362" i="1"/>
  <c r="K2362" i="1"/>
  <c r="AF2362" i="1"/>
  <c r="X2361" i="1" l="1"/>
  <c r="Z2361" i="1" s="1"/>
  <c r="AG2362" i="1"/>
  <c r="AE2362" i="1" s="1"/>
  <c r="AH2362" i="1" s="1"/>
  <c r="I2362" i="1"/>
  <c r="H2362" i="1"/>
  <c r="M2362" i="1"/>
  <c r="Q2362" i="1" l="1"/>
  <c r="L2362" i="1"/>
  <c r="AD2362" i="1"/>
  <c r="AB2362" i="1"/>
  <c r="AC2362" i="1" s="1"/>
  <c r="P2362" i="1" l="1"/>
  <c r="W2363" i="1" s="1"/>
  <c r="N2362" i="1"/>
  <c r="R2362" i="1" l="1"/>
  <c r="S2363" i="1" s="1"/>
  <c r="T2363" i="1" s="1"/>
  <c r="U2362" i="1"/>
  <c r="V2363" i="1" s="1"/>
  <c r="Y2363" i="1" s="1"/>
  <c r="O2362" i="1"/>
  <c r="G2363" i="1" s="1"/>
  <c r="AA2362" i="1"/>
  <c r="X2362" i="1"/>
  <c r="Z2362" i="1" s="1"/>
  <c r="J2363" i="1"/>
  <c r="K2363" i="1"/>
  <c r="AF2363" i="1"/>
  <c r="AG2363" i="1" l="1"/>
  <c r="AE2363" i="1" s="1"/>
  <c r="AH2363" i="1" s="1"/>
  <c r="M2363" i="1"/>
  <c r="I2363" i="1"/>
  <c r="H2363" i="1"/>
  <c r="AD2363" i="1" l="1"/>
  <c r="Q2363" i="1"/>
  <c r="L2363" i="1"/>
  <c r="AB2363" i="1"/>
  <c r="AC2363" i="1" s="1"/>
  <c r="P2363" i="1" l="1"/>
  <c r="W2364" i="1" s="1"/>
  <c r="N2363" i="1"/>
  <c r="R2363" i="1" l="1"/>
  <c r="S2364" i="1" s="1"/>
  <c r="T2364" i="1" s="1"/>
  <c r="U2363" i="1"/>
  <c r="V2364" i="1" s="1"/>
  <c r="Y2364" i="1" s="1"/>
  <c r="O2363" i="1"/>
  <c r="G2364" i="1" s="1"/>
  <c r="AA2363" i="1"/>
  <c r="X2363" i="1"/>
  <c r="Z2363" i="1" s="1"/>
  <c r="J2364" i="1"/>
  <c r="K2364" i="1"/>
  <c r="AF2364" i="1"/>
  <c r="AG2364" i="1" l="1"/>
  <c r="AE2364" i="1" s="1"/>
  <c r="AH2364" i="1" s="1"/>
  <c r="M2364" i="1"/>
  <c r="H2364" i="1"/>
  <c r="I2364" i="1"/>
  <c r="Q2364" i="1" l="1"/>
  <c r="L2364" i="1"/>
  <c r="AD2364" i="1"/>
  <c r="AB2364" i="1"/>
  <c r="AC2364" i="1" s="1"/>
  <c r="P2364" i="1" l="1"/>
  <c r="W2365" i="1" s="1"/>
  <c r="N2364" i="1"/>
  <c r="R2364" i="1" l="1"/>
  <c r="S2365" i="1" s="1"/>
  <c r="T2365" i="1" s="1"/>
  <c r="U2364" i="1"/>
  <c r="V2365" i="1" s="1"/>
  <c r="Y2365" i="1" s="1"/>
  <c r="O2364" i="1"/>
  <c r="G2365" i="1" s="1"/>
  <c r="AA2364" i="1"/>
  <c r="J2365" i="1"/>
  <c r="K2365" i="1"/>
  <c r="AF2365" i="1"/>
  <c r="X2364" i="1" l="1"/>
  <c r="Z2364" i="1" s="1"/>
  <c r="M2365" i="1"/>
  <c r="AG2365" i="1"/>
  <c r="AE2365" i="1" s="1"/>
  <c r="AH2365" i="1" s="1"/>
  <c r="AB2365" i="1" s="1"/>
  <c r="AC2365" i="1" s="1"/>
  <c r="H2365" i="1"/>
  <c r="I2365" i="1"/>
  <c r="AD2365" i="1" l="1"/>
  <c r="L2365" i="1"/>
  <c r="Q2365" i="1"/>
  <c r="P2365" i="1" l="1"/>
  <c r="W2366" i="1" s="1"/>
  <c r="N2365" i="1"/>
  <c r="R2365" i="1" l="1"/>
  <c r="S2366" i="1" s="1"/>
  <c r="T2366" i="1" s="1"/>
  <c r="U2365" i="1"/>
  <c r="V2366" i="1" s="1"/>
  <c r="Y2366" i="1" s="1"/>
  <c r="O2365" i="1"/>
  <c r="G2366" i="1" s="1"/>
  <c r="AA2365" i="1"/>
  <c r="J2366" i="1"/>
  <c r="K2366" i="1"/>
  <c r="AF2366" i="1"/>
  <c r="X2365" i="1" l="1"/>
  <c r="Z2365" i="1" s="1"/>
  <c r="AG2366" i="1"/>
  <c r="AE2366" i="1" s="1"/>
  <c r="AH2366" i="1" s="1"/>
  <c r="M2366" i="1"/>
  <c r="H2366" i="1"/>
  <c r="I2366" i="1"/>
  <c r="L2366" i="1" l="1"/>
  <c r="Q2366" i="1"/>
  <c r="AD2366" i="1"/>
  <c r="AB2366" i="1"/>
  <c r="AC2366" i="1" s="1"/>
  <c r="P2366" i="1" l="1"/>
  <c r="W2367" i="1" s="1"/>
  <c r="N2366" i="1"/>
  <c r="R2366" i="1" l="1"/>
  <c r="S2367" i="1" s="1"/>
  <c r="T2367" i="1" s="1"/>
  <c r="U2366" i="1"/>
  <c r="V2367" i="1" s="1"/>
  <c r="Y2367" i="1" s="1"/>
  <c r="O2366" i="1"/>
  <c r="AA2366" i="1"/>
  <c r="G2367" i="1"/>
  <c r="J2367" i="1"/>
  <c r="K2367" i="1"/>
  <c r="AF2367" i="1"/>
  <c r="X2366" i="1" l="1"/>
  <c r="Z2366" i="1" s="1"/>
  <c r="M2367" i="1"/>
  <c r="H2367" i="1"/>
  <c r="I2367" i="1"/>
  <c r="AG2367" i="1"/>
  <c r="AE2367" i="1" s="1"/>
  <c r="AH2367" i="1" s="1"/>
  <c r="AB2367" i="1" s="1"/>
  <c r="AC2367" i="1" s="1"/>
  <c r="Q2367" i="1" l="1"/>
  <c r="L2367" i="1"/>
  <c r="AD2367" i="1"/>
  <c r="P2367" i="1" l="1"/>
  <c r="W2368" i="1" s="1"/>
  <c r="N2367" i="1"/>
  <c r="R2367" i="1" l="1"/>
  <c r="S2368" i="1" s="1"/>
  <c r="T2368" i="1" s="1"/>
  <c r="U2367" i="1"/>
  <c r="V2368" i="1" s="1"/>
  <c r="Y2368" i="1" s="1"/>
  <c r="AA2367" i="1"/>
  <c r="O2367" i="1"/>
  <c r="G2368" i="1" s="1"/>
  <c r="X2367" i="1"/>
  <c r="Z2367" i="1" s="1"/>
  <c r="K2368" i="1"/>
  <c r="J2368" i="1"/>
  <c r="AF2368" i="1"/>
  <c r="AG2368" i="1" l="1"/>
  <c r="AE2368" i="1" s="1"/>
  <c r="AH2368" i="1" s="1"/>
  <c r="I2368" i="1"/>
  <c r="H2368" i="1"/>
  <c r="M2368" i="1"/>
  <c r="Q2368" i="1" l="1"/>
  <c r="AD2368" i="1"/>
  <c r="L2368" i="1"/>
  <c r="AB2368" i="1"/>
  <c r="AC2368" i="1" s="1"/>
  <c r="P2368" i="1" l="1"/>
  <c r="W2369" i="1" s="1"/>
  <c r="N2368" i="1"/>
  <c r="R2368" i="1" l="1"/>
  <c r="S2369" i="1" s="1"/>
  <c r="T2369" i="1" s="1"/>
  <c r="U2368" i="1"/>
  <c r="V2369" i="1" s="1"/>
  <c r="Y2369" i="1" s="1"/>
  <c r="AA2368" i="1"/>
  <c r="O2368" i="1"/>
  <c r="X2368" i="1"/>
  <c r="Z2368" i="1" s="1"/>
  <c r="G2369" i="1"/>
  <c r="J2369" i="1"/>
  <c r="K2369" i="1"/>
  <c r="AF2369" i="1"/>
  <c r="M2369" i="1" l="1"/>
  <c r="H2369" i="1"/>
  <c r="I2369" i="1"/>
  <c r="AG2369" i="1"/>
  <c r="AE2369" i="1" s="1"/>
  <c r="AH2369" i="1" s="1"/>
  <c r="AB2369" i="1" s="1"/>
  <c r="AC2369" i="1" s="1"/>
  <c r="AD2369" i="1" l="1"/>
  <c r="L2369" i="1"/>
  <c r="Q2369" i="1"/>
  <c r="P2369" i="1" l="1"/>
  <c r="W2370" i="1" s="1"/>
  <c r="N2369" i="1"/>
  <c r="R2369" i="1" l="1"/>
  <c r="S2370" i="1" s="1"/>
  <c r="T2370" i="1" s="1"/>
  <c r="U2369" i="1"/>
  <c r="V2370" i="1" s="1"/>
  <c r="AA2369" i="1"/>
  <c r="O2369" i="1"/>
  <c r="G2370" i="1" s="1"/>
  <c r="X2369" i="1"/>
  <c r="Z2369" i="1" s="1"/>
  <c r="J2370" i="1"/>
  <c r="K2370" i="1"/>
  <c r="AF2370" i="1"/>
  <c r="Y2370" i="1" l="1"/>
  <c r="AG2370" i="1"/>
  <c r="AE2370" i="1" s="1"/>
  <c r="AH2370" i="1" s="1"/>
  <c r="M2370" i="1"/>
  <c r="H2370" i="1"/>
  <c r="I2370" i="1"/>
  <c r="AD2370" i="1" l="1"/>
  <c r="L2370" i="1"/>
  <c r="Q2370" i="1"/>
  <c r="AB2370" i="1"/>
  <c r="AC2370" i="1" s="1"/>
  <c r="P2370" i="1" l="1"/>
  <c r="W2371" i="1" s="1"/>
  <c r="N2370" i="1"/>
  <c r="R2370" i="1" l="1"/>
  <c r="S2371" i="1" s="1"/>
  <c r="T2371" i="1" s="1"/>
  <c r="U2370" i="1"/>
  <c r="V2371" i="1" s="1"/>
  <c r="Y2371" i="1" s="1"/>
  <c r="O2370" i="1"/>
  <c r="G2371" i="1" s="1"/>
  <c r="AA2370" i="1"/>
  <c r="X2370" i="1"/>
  <c r="Z2370" i="1" s="1"/>
  <c r="J2371" i="1"/>
  <c r="K2371" i="1"/>
  <c r="AF2371" i="1"/>
  <c r="M2371" i="1" l="1"/>
  <c r="H2371" i="1"/>
  <c r="I2371" i="1"/>
  <c r="AG2371" i="1"/>
  <c r="AE2371" i="1" s="1"/>
  <c r="AH2371" i="1" s="1"/>
  <c r="AB2371" i="1" s="1"/>
  <c r="AC2371" i="1" s="1"/>
  <c r="AD2371" i="1" l="1"/>
  <c r="L2371" i="1"/>
  <c r="Q2371" i="1"/>
  <c r="P2371" i="1" l="1"/>
  <c r="W2372" i="1" s="1"/>
  <c r="N2371" i="1"/>
  <c r="R2371" i="1" l="1"/>
  <c r="S2372" i="1" s="1"/>
  <c r="T2372" i="1" s="1"/>
  <c r="U2371" i="1"/>
  <c r="V2372" i="1" s="1"/>
  <c r="Y2372" i="1" s="1"/>
  <c r="AA2371" i="1"/>
  <c r="O2371" i="1"/>
  <c r="G2372" i="1" s="1"/>
  <c r="X2371" i="1"/>
  <c r="Z2371" i="1" s="1"/>
  <c r="J2372" i="1"/>
  <c r="K2372" i="1"/>
  <c r="AF2372" i="1"/>
  <c r="AG2372" i="1" l="1"/>
  <c r="AE2372" i="1" s="1"/>
  <c r="AH2372" i="1" s="1"/>
  <c r="M2372" i="1"/>
  <c r="H2372" i="1"/>
  <c r="I2372" i="1"/>
  <c r="Q2372" i="1" l="1"/>
  <c r="L2372" i="1"/>
  <c r="AD2372" i="1"/>
  <c r="AB2372" i="1"/>
  <c r="AC2372" i="1" s="1"/>
  <c r="P2372" i="1" l="1"/>
  <c r="W2373" i="1" s="1"/>
  <c r="N2372" i="1"/>
  <c r="R2372" i="1" l="1"/>
  <c r="S2373" i="1" s="1"/>
  <c r="T2373" i="1" s="1"/>
  <c r="U2372" i="1"/>
  <c r="V2373" i="1" s="1"/>
  <c r="Y2373" i="1" s="1"/>
  <c r="AA2372" i="1"/>
  <c r="O2372" i="1"/>
  <c r="G2373" i="1" s="1"/>
  <c r="X2372" i="1"/>
  <c r="Z2372" i="1" s="1"/>
  <c r="K2373" i="1"/>
  <c r="J2373" i="1"/>
  <c r="AF2373" i="1"/>
  <c r="AG2373" i="1" l="1"/>
  <c r="AE2373" i="1" s="1"/>
  <c r="AH2373" i="1" s="1"/>
  <c r="H2373" i="1"/>
  <c r="I2373" i="1"/>
  <c r="M2373" i="1"/>
  <c r="Q2373" i="1" l="1"/>
  <c r="L2373" i="1"/>
  <c r="AD2373" i="1"/>
  <c r="AB2373" i="1"/>
  <c r="AC2373" i="1" s="1"/>
  <c r="P2373" i="1" l="1"/>
  <c r="W2374" i="1" s="1"/>
  <c r="N2373" i="1"/>
  <c r="R2373" i="1" l="1"/>
  <c r="S2374" i="1" s="1"/>
  <c r="T2374" i="1" s="1"/>
  <c r="U2373" i="1"/>
  <c r="V2374" i="1" s="1"/>
  <c r="Y2374" i="1" s="1"/>
  <c r="AA2373" i="1"/>
  <c r="O2373" i="1"/>
  <c r="G2374" i="1"/>
  <c r="K2374" i="1"/>
  <c r="J2374" i="1"/>
  <c r="AF2374" i="1"/>
  <c r="X2373" i="1" l="1"/>
  <c r="Z2373" i="1" s="1"/>
  <c r="I2374" i="1"/>
  <c r="H2374" i="1"/>
  <c r="M2374" i="1"/>
  <c r="AG2374" i="1"/>
  <c r="AE2374" i="1" s="1"/>
  <c r="AH2374" i="1" s="1"/>
  <c r="AB2374" i="1" s="1"/>
  <c r="AC2374" i="1" s="1"/>
  <c r="L2374" i="1" l="1"/>
  <c r="Q2374" i="1"/>
  <c r="AD2374" i="1"/>
  <c r="P2374" i="1" l="1"/>
  <c r="W2375" i="1" s="1"/>
  <c r="N2374" i="1"/>
  <c r="R2374" i="1" l="1"/>
  <c r="S2375" i="1" s="1"/>
  <c r="T2375" i="1" s="1"/>
  <c r="U2374" i="1"/>
  <c r="V2375" i="1" s="1"/>
  <c r="Y2375" i="1" s="1"/>
  <c r="AA2374" i="1"/>
  <c r="O2374" i="1"/>
  <c r="G2375" i="1" s="1"/>
  <c r="X2374" i="1"/>
  <c r="Z2374" i="1" s="1"/>
  <c r="K2375" i="1"/>
  <c r="J2375" i="1"/>
  <c r="AF2375" i="1"/>
  <c r="AG2375" i="1" l="1"/>
  <c r="AE2375" i="1" s="1"/>
  <c r="AH2375" i="1" s="1"/>
  <c r="M2375" i="1"/>
  <c r="H2375" i="1"/>
  <c r="I2375" i="1"/>
  <c r="AD2375" i="1" l="1"/>
  <c r="L2375" i="1"/>
  <c r="Q2375" i="1"/>
  <c r="AB2375" i="1"/>
  <c r="AC2375" i="1" s="1"/>
  <c r="P2375" i="1" l="1"/>
  <c r="W2376" i="1" s="1"/>
  <c r="N2375" i="1"/>
  <c r="R2375" i="1" l="1"/>
  <c r="S2376" i="1" s="1"/>
  <c r="T2376" i="1" s="1"/>
  <c r="U2375" i="1"/>
  <c r="V2376" i="1" s="1"/>
  <c r="Y2376" i="1" s="1"/>
  <c r="AA2375" i="1"/>
  <c r="O2375" i="1"/>
  <c r="X2375" i="1"/>
  <c r="Z2375" i="1" s="1"/>
  <c r="G2376" i="1"/>
  <c r="J2376" i="1"/>
  <c r="K2376" i="1"/>
  <c r="AF2376" i="1"/>
  <c r="M2376" i="1" l="1"/>
  <c r="I2376" i="1"/>
  <c r="H2376" i="1"/>
  <c r="AG2376" i="1"/>
  <c r="AE2376" i="1" s="1"/>
  <c r="AH2376" i="1" s="1"/>
  <c r="AB2376" i="1" s="1"/>
  <c r="AC2376" i="1" s="1"/>
  <c r="Q2376" i="1" l="1"/>
  <c r="AD2376" i="1"/>
  <c r="L2376" i="1"/>
  <c r="P2376" i="1" l="1"/>
  <c r="W2377" i="1" s="1"/>
  <c r="N2376" i="1"/>
  <c r="R2376" i="1" l="1"/>
  <c r="S2377" i="1" s="1"/>
  <c r="T2377" i="1" s="1"/>
  <c r="U2376" i="1"/>
  <c r="V2377" i="1" s="1"/>
  <c r="Y2377" i="1" s="1"/>
  <c r="O2376" i="1"/>
  <c r="AA2376" i="1"/>
  <c r="G2377" i="1"/>
  <c r="J2377" i="1"/>
  <c r="K2377" i="1"/>
  <c r="AF2377" i="1"/>
  <c r="X2376" i="1" l="1"/>
  <c r="Z2376" i="1" s="1"/>
  <c r="M2377" i="1"/>
  <c r="I2377" i="1"/>
  <c r="H2377" i="1"/>
  <c r="AG2377" i="1"/>
  <c r="AE2377" i="1" s="1"/>
  <c r="AH2377" i="1" s="1"/>
  <c r="AB2377" i="1" s="1"/>
  <c r="AC2377" i="1" s="1"/>
  <c r="AD2377" i="1" l="1"/>
  <c r="L2377" i="1"/>
  <c r="Q2377" i="1"/>
  <c r="P2377" i="1" l="1"/>
  <c r="W2378" i="1" s="1"/>
  <c r="N2377" i="1"/>
  <c r="R2377" i="1" l="1"/>
  <c r="S2378" i="1" s="1"/>
  <c r="U2377" i="1"/>
  <c r="V2378" i="1" s="1"/>
  <c r="AA2377" i="1"/>
  <c r="O2377" i="1"/>
  <c r="G2378" i="1"/>
  <c r="J2378" i="1"/>
  <c r="K2378" i="1"/>
  <c r="AF2378" i="1"/>
  <c r="X2377" i="1" l="1"/>
  <c r="Z2377" i="1" s="1"/>
  <c r="Y2378" i="1"/>
  <c r="T2378" i="1"/>
  <c r="I2378" i="1"/>
  <c r="H2378" i="1"/>
  <c r="M2378" i="1"/>
  <c r="AG2378" i="1"/>
  <c r="AE2378" i="1" s="1"/>
  <c r="AH2378" i="1" s="1"/>
  <c r="AB2378" i="1" s="1"/>
  <c r="AC2378" i="1" s="1"/>
  <c r="Q2378" i="1" l="1"/>
  <c r="AD2378" i="1"/>
  <c r="L2378" i="1"/>
  <c r="P2378" i="1" l="1"/>
  <c r="W2379" i="1" s="1"/>
  <c r="N2378" i="1"/>
  <c r="R2378" i="1" l="1"/>
  <c r="S2379" i="1" s="1"/>
  <c r="T2379" i="1" s="1"/>
  <c r="U2378" i="1"/>
  <c r="V2379" i="1" s="1"/>
  <c r="Y2379" i="1" s="1"/>
  <c r="O2378" i="1"/>
  <c r="AA2378" i="1"/>
  <c r="X2378" i="1"/>
  <c r="Z2378" i="1" s="1"/>
  <c r="G2379" i="1"/>
  <c r="K2379" i="1"/>
  <c r="J2379" i="1"/>
  <c r="AF2379" i="1"/>
  <c r="H2379" i="1" l="1"/>
  <c r="I2379" i="1"/>
  <c r="M2379" i="1"/>
  <c r="AG2379" i="1"/>
  <c r="AE2379" i="1" s="1"/>
  <c r="AH2379" i="1" s="1"/>
  <c r="AB2379" i="1" s="1"/>
  <c r="AC2379" i="1" s="1"/>
  <c r="Q2379" i="1" l="1"/>
  <c r="L2379" i="1"/>
  <c r="AD2379" i="1"/>
  <c r="P2379" i="1" l="1"/>
  <c r="W2380" i="1" s="1"/>
  <c r="N2379" i="1"/>
  <c r="R2379" i="1" l="1"/>
  <c r="S2380" i="1" s="1"/>
  <c r="T2380" i="1" s="1"/>
  <c r="U2379" i="1"/>
  <c r="V2380" i="1" s="1"/>
  <c r="Y2380" i="1" s="1"/>
  <c r="O2379" i="1"/>
  <c r="AA2379" i="1"/>
  <c r="G2380" i="1"/>
  <c r="J2380" i="1"/>
  <c r="K2380" i="1"/>
  <c r="AF2380" i="1"/>
  <c r="X2379" i="1" l="1"/>
  <c r="Z2379" i="1" s="1"/>
  <c r="M2380" i="1"/>
  <c r="I2380" i="1"/>
  <c r="H2380" i="1"/>
  <c r="AG2380" i="1"/>
  <c r="AE2380" i="1" s="1"/>
  <c r="AH2380" i="1" s="1"/>
  <c r="AB2380" i="1" s="1"/>
  <c r="AC2380" i="1" s="1"/>
  <c r="L2380" i="1" l="1"/>
  <c r="AD2380" i="1"/>
  <c r="Q2380" i="1"/>
  <c r="P2380" i="1" l="1"/>
  <c r="W2381" i="1" s="1"/>
  <c r="N2380" i="1"/>
  <c r="R2380" i="1" l="1"/>
  <c r="S2381" i="1" s="1"/>
  <c r="T2381" i="1" s="1"/>
  <c r="U2380" i="1"/>
  <c r="V2381" i="1" s="1"/>
  <c r="Y2381" i="1" s="1"/>
  <c r="AA2380" i="1"/>
  <c r="O2380" i="1"/>
  <c r="X2380" i="1"/>
  <c r="Z2380" i="1" s="1"/>
  <c r="G2381" i="1"/>
  <c r="J2381" i="1"/>
  <c r="K2381" i="1"/>
  <c r="AF2381" i="1"/>
  <c r="I2381" i="1" l="1"/>
  <c r="H2381" i="1"/>
  <c r="M2381" i="1"/>
  <c r="AG2381" i="1"/>
  <c r="AE2381" i="1" s="1"/>
  <c r="AH2381" i="1" s="1"/>
  <c r="AB2381" i="1" s="1"/>
  <c r="AC2381" i="1" s="1"/>
  <c r="Q2381" i="1" l="1"/>
  <c r="L2381" i="1"/>
  <c r="AD2381" i="1"/>
  <c r="P2381" i="1" l="1"/>
  <c r="W2382" i="1" s="1"/>
  <c r="N2381" i="1"/>
  <c r="R2381" i="1" l="1"/>
  <c r="S2382" i="1" s="1"/>
  <c r="T2382" i="1" s="1"/>
  <c r="U2381" i="1"/>
  <c r="V2382" i="1" s="1"/>
  <c r="AA2381" i="1"/>
  <c r="O2381" i="1"/>
  <c r="X2381" i="1"/>
  <c r="Z2381" i="1" s="1"/>
  <c r="G2382" i="1"/>
  <c r="K2382" i="1"/>
  <c r="J2382" i="1"/>
  <c r="AF2382" i="1"/>
  <c r="Y2382" i="1" l="1"/>
  <c r="I2382" i="1"/>
  <c r="H2382" i="1"/>
  <c r="M2382" i="1"/>
  <c r="AG2382" i="1"/>
  <c r="AE2382" i="1" s="1"/>
  <c r="AH2382" i="1" s="1"/>
  <c r="AB2382" i="1" s="1"/>
  <c r="AC2382" i="1" s="1"/>
  <c r="AD2382" i="1" l="1"/>
  <c r="Q2382" i="1"/>
  <c r="L2382" i="1"/>
  <c r="P2382" i="1" l="1"/>
  <c r="W2383" i="1" s="1"/>
  <c r="N2382" i="1"/>
  <c r="R2382" i="1" l="1"/>
  <c r="S2383" i="1" s="1"/>
  <c r="T2383" i="1" s="1"/>
  <c r="U2382" i="1"/>
  <c r="V2383" i="1" s="1"/>
  <c r="Y2383" i="1" s="1"/>
  <c r="AA2382" i="1"/>
  <c r="O2382" i="1"/>
  <c r="G2383" i="1" s="1"/>
  <c r="X2382" i="1"/>
  <c r="Z2382" i="1" s="1"/>
  <c r="K2383" i="1"/>
  <c r="J2383" i="1"/>
  <c r="AF2383" i="1"/>
  <c r="AG2383" i="1" l="1"/>
  <c r="AE2383" i="1" s="1"/>
  <c r="AH2383" i="1" s="1"/>
  <c r="I2383" i="1"/>
  <c r="H2383" i="1"/>
  <c r="M2383" i="1"/>
  <c r="AD2383" i="1" l="1"/>
  <c r="Q2383" i="1"/>
  <c r="L2383" i="1"/>
  <c r="AB2383" i="1"/>
  <c r="AC2383" i="1" s="1"/>
  <c r="P2383" i="1" l="1"/>
  <c r="W2384" i="1" s="1"/>
  <c r="N2383" i="1"/>
  <c r="R2383" i="1" l="1"/>
  <c r="S2384" i="1" s="1"/>
  <c r="T2384" i="1" s="1"/>
  <c r="U2383" i="1"/>
  <c r="V2384" i="1" s="1"/>
  <c r="Y2384" i="1" s="1"/>
  <c r="O2383" i="1"/>
  <c r="AA2383" i="1"/>
  <c r="X2383" i="1"/>
  <c r="Z2383" i="1" s="1"/>
  <c r="G2384" i="1"/>
  <c r="K2384" i="1"/>
  <c r="J2384" i="1"/>
  <c r="AF2384" i="1"/>
  <c r="M2384" i="1" l="1"/>
  <c r="I2384" i="1"/>
  <c r="H2384" i="1"/>
  <c r="AG2384" i="1"/>
  <c r="AE2384" i="1" s="1"/>
  <c r="AH2384" i="1" s="1"/>
  <c r="AB2384" i="1" s="1"/>
  <c r="AC2384" i="1" s="1"/>
  <c r="L2384" i="1" l="1"/>
  <c r="AD2384" i="1"/>
  <c r="Q2384" i="1"/>
  <c r="P2384" i="1" l="1"/>
  <c r="W2385" i="1" s="1"/>
  <c r="N2384" i="1"/>
  <c r="R2384" i="1" l="1"/>
  <c r="S2385" i="1" s="1"/>
  <c r="T2385" i="1" s="1"/>
  <c r="U2384" i="1"/>
  <c r="V2385" i="1" s="1"/>
  <c r="Y2385" i="1" s="1"/>
  <c r="AA2384" i="1"/>
  <c r="O2384" i="1"/>
  <c r="X2384" i="1"/>
  <c r="Z2384" i="1" s="1"/>
  <c r="G2385" i="1"/>
  <c r="J2385" i="1"/>
  <c r="K2385" i="1"/>
  <c r="AF2385" i="1"/>
  <c r="M2385" i="1" l="1"/>
  <c r="H2385" i="1"/>
  <c r="I2385" i="1"/>
  <c r="AG2385" i="1"/>
  <c r="AE2385" i="1" s="1"/>
  <c r="AH2385" i="1" s="1"/>
  <c r="AB2385" i="1" s="1"/>
  <c r="AC2385" i="1" s="1"/>
  <c r="L2385" i="1" l="1"/>
  <c r="AD2385" i="1"/>
  <c r="Q2385" i="1"/>
  <c r="P2385" i="1" l="1"/>
  <c r="W2386" i="1" s="1"/>
  <c r="N2385" i="1"/>
  <c r="R2385" i="1" l="1"/>
  <c r="S2386" i="1" s="1"/>
  <c r="T2386" i="1" s="1"/>
  <c r="U2385" i="1"/>
  <c r="V2386" i="1" s="1"/>
  <c r="Y2386" i="1" s="1"/>
  <c r="AA2385" i="1"/>
  <c r="O2385" i="1"/>
  <c r="X2385" i="1"/>
  <c r="Z2385" i="1" s="1"/>
  <c r="G2386" i="1"/>
  <c r="J2386" i="1"/>
  <c r="K2386" i="1"/>
  <c r="AF2386" i="1"/>
  <c r="M2386" i="1" l="1"/>
  <c r="I2386" i="1"/>
  <c r="H2386" i="1"/>
  <c r="AG2386" i="1"/>
  <c r="AE2386" i="1" s="1"/>
  <c r="AH2386" i="1" s="1"/>
  <c r="AB2386" i="1" s="1"/>
  <c r="AC2386" i="1" s="1"/>
  <c r="Q2386" i="1" l="1"/>
  <c r="L2386" i="1"/>
  <c r="AD2386" i="1"/>
  <c r="P2386" i="1" l="1"/>
  <c r="W2387" i="1" s="1"/>
  <c r="N2386" i="1"/>
  <c r="R2386" i="1" l="1"/>
  <c r="S2387" i="1" s="1"/>
  <c r="U2386" i="1"/>
  <c r="V2387" i="1" s="1"/>
  <c r="O2386" i="1"/>
  <c r="AA2386" i="1"/>
  <c r="X2386" i="1"/>
  <c r="Z2386" i="1" s="1"/>
  <c r="G2387" i="1"/>
  <c r="K2387" i="1"/>
  <c r="J2387" i="1"/>
  <c r="AF2387" i="1"/>
  <c r="T2387" i="1" l="1"/>
  <c r="Y2387" i="1"/>
  <c r="M2387" i="1"/>
  <c r="I2387" i="1"/>
  <c r="H2387" i="1"/>
  <c r="AG2387" i="1"/>
  <c r="AE2387" i="1" s="1"/>
  <c r="AH2387" i="1" s="1"/>
  <c r="AB2387" i="1" l="1"/>
  <c r="AC2387" i="1" s="1"/>
  <c r="Q2387" i="1"/>
  <c r="AD2387" i="1"/>
  <c r="L2387" i="1"/>
  <c r="P2387" i="1" l="1"/>
  <c r="W2388" i="1" s="1"/>
  <c r="N2387" i="1"/>
  <c r="R2387" i="1" l="1"/>
  <c r="S2388" i="1" s="1"/>
  <c r="U2387" i="1"/>
  <c r="V2388" i="1" s="1"/>
  <c r="O2387" i="1"/>
  <c r="G2388" i="1" s="1"/>
  <c r="AA2387" i="1"/>
  <c r="J2388" i="1"/>
  <c r="K2388" i="1"/>
  <c r="AF2388" i="1"/>
  <c r="X2387" i="1" l="1"/>
  <c r="Z2387" i="1" s="1"/>
  <c r="T2388" i="1"/>
  <c r="Y2388" i="1"/>
  <c r="AG2388" i="1"/>
  <c r="AE2388" i="1" s="1"/>
  <c r="AH2388" i="1" s="1"/>
  <c r="M2388" i="1"/>
  <c r="H2388" i="1"/>
  <c r="I2388" i="1"/>
  <c r="L2388" i="1" l="1"/>
  <c r="Q2388" i="1"/>
  <c r="AD2388" i="1"/>
  <c r="AB2388" i="1"/>
  <c r="AC2388" i="1" s="1"/>
  <c r="P2388" i="1" l="1"/>
  <c r="W2389" i="1" s="1"/>
  <c r="N2388" i="1"/>
  <c r="R2388" i="1" l="1"/>
  <c r="S2389" i="1" s="1"/>
  <c r="T2389" i="1" s="1"/>
  <c r="U2388" i="1"/>
  <c r="V2389" i="1" s="1"/>
  <c r="Y2389" i="1" s="1"/>
  <c r="AA2388" i="1"/>
  <c r="O2388" i="1"/>
  <c r="G2389" i="1"/>
  <c r="K2389" i="1"/>
  <c r="J2389" i="1"/>
  <c r="AF2389" i="1"/>
  <c r="X2388" i="1" l="1"/>
  <c r="Z2388" i="1" s="1"/>
  <c r="M2389" i="1"/>
  <c r="H2389" i="1"/>
  <c r="I2389" i="1"/>
  <c r="AG2389" i="1"/>
  <c r="AE2389" i="1" s="1"/>
  <c r="AH2389" i="1" s="1"/>
  <c r="AB2389" i="1" s="1"/>
  <c r="AC2389" i="1" s="1"/>
  <c r="AD2389" i="1" l="1"/>
  <c r="Q2389" i="1"/>
  <c r="L2389" i="1"/>
  <c r="P2389" i="1" l="1"/>
  <c r="W2390" i="1" s="1"/>
  <c r="N2389" i="1"/>
  <c r="R2389" i="1" l="1"/>
  <c r="S2390" i="1" s="1"/>
  <c r="T2390" i="1" s="1"/>
  <c r="U2389" i="1"/>
  <c r="V2390" i="1" s="1"/>
  <c r="Y2390" i="1" s="1"/>
  <c r="AA2389" i="1"/>
  <c r="O2389" i="1"/>
  <c r="G2390" i="1" s="1"/>
  <c r="K2390" i="1"/>
  <c r="J2390" i="1"/>
  <c r="AF2390" i="1"/>
  <c r="X2389" i="1" l="1"/>
  <c r="Z2389" i="1" s="1"/>
  <c r="AG2390" i="1"/>
  <c r="AE2390" i="1" s="1"/>
  <c r="AH2390" i="1" s="1"/>
  <c r="I2390" i="1"/>
  <c r="H2390" i="1"/>
  <c r="M2390" i="1"/>
  <c r="Q2390" i="1" l="1"/>
  <c r="AD2390" i="1"/>
  <c r="L2390" i="1"/>
  <c r="AB2390" i="1"/>
  <c r="AC2390" i="1" s="1"/>
  <c r="P2390" i="1" l="1"/>
  <c r="W2391" i="1" s="1"/>
  <c r="N2390" i="1"/>
  <c r="R2390" i="1" l="1"/>
  <c r="S2391" i="1" s="1"/>
  <c r="T2391" i="1" s="1"/>
  <c r="U2390" i="1"/>
  <c r="V2391" i="1" s="1"/>
  <c r="Y2391" i="1" s="1"/>
  <c r="O2390" i="1"/>
  <c r="G2391" i="1" s="1"/>
  <c r="AA2390" i="1"/>
  <c r="J2391" i="1"/>
  <c r="K2391" i="1"/>
  <c r="AF2391" i="1"/>
  <c r="X2390" i="1" l="1"/>
  <c r="Z2390" i="1" s="1"/>
  <c r="AG2391" i="1"/>
  <c r="AE2391" i="1" s="1"/>
  <c r="AH2391" i="1" s="1"/>
  <c r="M2391" i="1"/>
  <c r="H2391" i="1"/>
  <c r="I2391" i="1"/>
  <c r="L2391" i="1" l="1"/>
  <c r="AD2391" i="1"/>
  <c r="Q2391" i="1"/>
  <c r="AB2391" i="1"/>
  <c r="AC2391" i="1" s="1"/>
  <c r="P2391" i="1" l="1"/>
  <c r="W2392" i="1" s="1"/>
  <c r="N2391" i="1"/>
  <c r="R2391" i="1" l="1"/>
  <c r="S2392" i="1" s="1"/>
  <c r="T2392" i="1" s="1"/>
  <c r="U2391" i="1"/>
  <c r="V2392" i="1" s="1"/>
  <c r="Y2392" i="1" s="1"/>
  <c r="O2391" i="1"/>
  <c r="G2392" i="1" s="1"/>
  <c r="AA2391" i="1"/>
  <c r="J2392" i="1"/>
  <c r="K2392" i="1"/>
  <c r="AF2392" i="1"/>
  <c r="X2391" i="1" l="1"/>
  <c r="Z2391" i="1" s="1"/>
  <c r="AG2392" i="1"/>
  <c r="AE2392" i="1" s="1"/>
  <c r="AH2392" i="1" s="1"/>
  <c r="M2392" i="1"/>
  <c r="I2392" i="1"/>
  <c r="H2392" i="1"/>
  <c r="AD2392" i="1" l="1"/>
  <c r="Q2392" i="1"/>
  <c r="L2392" i="1"/>
  <c r="AB2392" i="1"/>
  <c r="AC2392" i="1" s="1"/>
  <c r="P2392" i="1" l="1"/>
  <c r="W2393" i="1" s="1"/>
  <c r="N2392" i="1"/>
  <c r="R2392" i="1" l="1"/>
  <c r="S2393" i="1" s="1"/>
  <c r="T2393" i="1" s="1"/>
  <c r="U2392" i="1"/>
  <c r="V2393" i="1" s="1"/>
  <c r="Y2393" i="1" s="1"/>
  <c r="O2392" i="1"/>
  <c r="G2393" i="1" s="1"/>
  <c r="AA2392" i="1"/>
  <c r="J2393" i="1"/>
  <c r="K2393" i="1"/>
  <c r="AF2393" i="1"/>
  <c r="X2392" i="1" l="1"/>
  <c r="Z2392" i="1" s="1"/>
  <c r="AG2393" i="1"/>
  <c r="AE2393" i="1" s="1"/>
  <c r="AH2393" i="1" s="1"/>
  <c r="M2393" i="1"/>
  <c r="I2393" i="1"/>
  <c r="H2393" i="1"/>
  <c r="AD2393" i="1" l="1"/>
  <c r="L2393" i="1"/>
  <c r="Q2393" i="1"/>
  <c r="AB2393" i="1"/>
  <c r="AC2393" i="1" s="1"/>
  <c r="P2393" i="1" l="1"/>
  <c r="W2394" i="1" s="1"/>
  <c r="N2393" i="1"/>
  <c r="R2393" i="1" l="1"/>
  <c r="S2394" i="1" s="1"/>
  <c r="T2394" i="1" s="1"/>
  <c r="U2393" i="1"/>
  <c r="V2394" i="1" s="1"/>
  <c r="Y2394" i="1" s="1"/>
  <c r="O2393" i="1"/>
  <c r="AA2393" i="1"/>
  <c r="X2393" i="1"/>
  <c r="Z2393" i="1" s="1"/>
  <c r="G2394" i="1"/>
  <c r="K2394" i="1"/>
  <c r="J2394" i="1"/>
  <c r="AF2394" i="1"/>
  <c r="I2394" i="1" l="1"/>
  <c r="H2394" i="1"/>
  <c r="M2394" i="1"/>
  <c r="AG2394" i="1"/>
  <c r="AE2394" i="1" s="1"/>
  <c r="AH2394" i="1" s="1"/>
  <c r="AB2394" i="1" s="1"/>
  <c r="AC2394" i="1" s="1"/>
  <c r="Q2394" i="1" l="1"/>
  <c r="AD2394" i="1"/>
  <c r="L2394" i="1"/>
  <c r="P2394" i="1" l="1"/>
  <c r="W2395" i="1" s="1"/>
  <c r="N2394" i="1"/>
  <c r="R2394" i="1" l="1"/>
  <c r="S2395" i="1" s="1"/>
  <c r="T2395" i="1" s="1"/>
  <c r="U2394" i="1"/>
  <c r="V2395" i="1" s="1"/>
  <c r="Y2395" i="1" s="1"/>
  <c r="O2394" i="1"/>
  <c r="G2395" i="1" s="1"/>
  <c r="AA2394" i="1"/>
  <c r="J2395" i="1"/>
  <c r="K2395" i="1"/>
  <c r="AF2395" i="1"/>
  <c r="X2394" i="1" l="1"/>
  <c r="Z2394" i="1" s="1"/>
  <c r="AG2395" i="1"/>
  <c r="AE2395" i="1" s="1"/>
  <c r="AH2395" i="1" s="1"/>
  <c r="M2395" i="1"/>
  <c r="I2395" i="1"/>
  <c r="H2395" i="1"/>
  <c r="AD2395" i="1" l="1"/>
  <c r="Q2395" i="1"/>
  <c r="L2395" i="1"/>
  <c r="AB2395" i="1"/>
  <c r="AC2395" i="1" s="1"/>
  <c r="P2395" i="1" l="1"/>
  <c r="W2396" i="1" s="1"/>
  <c r="N2395" i="1"/>
  <c r="R2395" i="1" l="1"/>
  <c r="S2396" i="1" s="1"/>
  <c r="T2396" i="1" s="1"/>
  <c r="U2395" i="1"/>
  <c r="V2396" i="1" s="1"/>
  <c r="Y2396" i="1" s="1"/>
  <c r="AA2395" i="1"/>
  <c r="O2395" i="1"/>
  <c r="G2396" i="1" s="1"/>
  <c r="X2395" i="1"/>
  <c r="Z2395" i="1" s="1"/>
  <c r="K2396" i="1"/>
  <c r="J2396" i="1"/>
  <c r="AF2396" i="1"/>
  <c r="H2396" i="1" l="1"/>
  <c r="I2396" i="1"/>
  <c r="AG2396" i="1"/>
  <c r="AE2396" i="1" s="1"/>
  <c r="AH2396" i="1" s="1"/>
  <c r="M2396" i="1"/>
  <c r="AB2396" i="1" l="1"/>
  <c r="AC2396" i="1" s="1"/>
  <c r="Q2396" i="1"/>
  <c r="L2396" i="1"/>
  <c r="AD2396" i="1"/>
  <c r="P2396" i="1" l="1"/>
  <c r="W2397" i="1" s="1"/>
  <c r="N2396" i="1"/>
  <c r="R2396" i="1" l="1"/>
  <c r="S2397" i="1" s="1"/>
  <c r="T2397" i="1" s="1"/>
  <c r="U2396" i="1"/>
  <c r="V2397" i="1" s="1"/>
  <c r="Y2397" i="1" s="1"/>
  <c r="AA2396" i="1"/>
  <c r="O2396" i="1"/>
  <c r="G2397" i="1" s="1"/>
  <c r="J2397" i="1"/>
  <c r="K2397" i="1"/>
  <c r="AF2397" i="1"/>
  <c r="X2396" i="1" l="1"/>
  <c r="Z2396" i="1" s="1"/>
  <c r="AG2397" i="1"/>
  <c r="AE2397" i="1" s="1"/>
  <c r="AH2397" i="1" s="1"/>
  <c r="M2397" i="1"/>
  <c r="I2397" i="1"/>
  <c r="H2397" i="1"/>
  <c r="AD2397" i="1" l="1"/>
  <c r="L2397" i="1"/>
  <c r="Q2397" i="1"/>
  <c r="AB2397" i="1"/>
  <c r="AC2397" i="1" s="1"/>
  <c r="P2397" i="1" l="1"/>
  <c r="W2398" i="1" s="1"/>
  <c r="N2397" i="1"/>
  <c r="R2397" i="1" l="1"/>
  <c r="S2398" i="1" s="1"/>
  <c r="U2397" i="1"/>
  <c r="V2398" i="1" s="1"/>
  <c r="AA2397" i="1"/>
  <c r="O2397" i="1"/>
  <c r="G2398" i="1" s="1"/>
  <c r="K2398" i="1"/>
  <c r="J2398" i="1"/>
  <c r="AF2398" i="1"/>
  <c r="X2397" i="1" l="1"/>
  <c r="Z2397" i="1" s="1"/>
  <c r="Y2398" i="1"/>
  <c r="T2398" i="1"/>
  <c r="M2398" i="1"/>
  <c r="I2398" i="1"/>
  <c r="H2398" i="1"/>
  <c r="AG2398" i="1"/>
  <c r="AE2398" i="1" s="1"/>
  <c r="AH2398" i="1" s="1"/>
  <c r="AB2398" i="1" s="1"/>
  <c r="AC2398" i="1" s="1"/>
  <c r="Q2398" i="1" l="1"/>
  <c r="AD2398" i="1"/>
  <c r="L2398" i="1"/>
  <c r="P2398" i="1" l="1"/>
  <c r="W2399" i="1" s="1"/>
  <c r="N2398" i="1"/>
  <c r="R2398" i="1" l="1"/>
  <c r="S2399" i="1" s="1"/>
  <c r="T2399" i="1" s="1"/>
  <c r="U2398" i="1"/>
  <c r="V2399" i="1" s="1"/>
  <c r="Y2399" i="1" s="1"/>
  <c r="AA2398" i="1"/>
  <c r="O2398" i="1"/>
  <c r="G2399" i="1"/>
  <c r="J2399" i="1"/>
  <c r="K2399" i="1"/>
  <c r="AF2399" i="1"/>
  <c r="X2398" i="1" l="1"/>
  <c r="Z2398" i="1" s="1"/>
  <c r="M2399" i="1"/>
  <c r="I2399" i="1"/>
  <c r="H2399" i="1"/>
  <c r="AG2399" i="1"/>
  <c r="AE2399" i="1" s="1"/>
  <c r="AH2399" i="1" s="1"/>
  <c r="AB2399" i="1" s="1"/>
  <c r="AC2399" i="1" s="1"/>
  <c r="L2399" i="1" l="1"/>
  <c r="AD2399" i="1"/>
  <c r="Q2399" i="1"/>
  <c r="P2399" i="1" l="1"/>
  <c r="W2400" i="1" s="1"/>
  <c r="N2399" i="1"/>
  <c r="R2399" i="1" l="1"/>
  <c r="S2400" i="1" s="1"/>
  <c r="U2399" i="1"/>
  <c r="V2400" i="1" s="1"/>
  <c r="AA2399" i="1"/>
  <c r="O2399" i="1"/>
  <c r="G2400" i="1" s="1"/>
  <c r="X2399" i="1"/>
  <c r="Z2399" i="1" s="1"/>
  <c r="K2400" i="1"/>
  <c r="J2400" i="1"/>
  <c r="AF2400" i="1"/>
  <c r="Y2400" i="1" l="1"/>
  <c r="T2400" i="1"/>
  <c r="AG2400" i="1"/>
  <c r="AE2400" i="1" s="1"/>
  <c r="AH2400" i="1" s="1"/>
  <c r="M2400" i="1"/>
  <c r="I2400" i="1"/>
  <c r="H2400" i="1"/>
  <c r="AD2400" i="1" l="1"/>
  <c r="Q2400" i="1"/>
  <c r="L2400" i="1"/>
  <c r="AB2400" i="1"/>
  <c r="AC2400" i="1" s="1"/>
  <c r="P2400" i="1" l="1"/>
  <c r="W2401" i="1" s="1"/>
  <c r="N2400" i="1"/>
  <c r="R2400" i="1" l="1"/>
  <c r="S2401" i="1" s="1"/>
  <c r="U2400" i="1"/>
  <c r="V2401" i="1" s="1"/>
  <c r="O2400" i="1"/>
  <c r="G2401" i="1" s="1"/>
  <c r="AA2400" i="1"/>
  <c r="X2400" i="1"/>
  <c r="Z2400" i="1" s="1"/>
  <c r="K2401" i="1"/>
  <c r="J2401" i="1"/>
  <c r="AF2401" i="1"/>
  <c r="Y2401" i="1" l="1"/>
  <c r="T2401" i="1"/>
  <c r="AG2401" i="1"/>
  <c r="AE2401" i="1" s="1"/>
  <c r="AH2401" i="1" s="1"/>
  <c r="M2401" i="1"/>
  <c r="H2401" i="1"/>
  <c r="I2401" i="1"/>
  <c r="L2401" i="1" l="1"/>
  <c r="AD2401" i="1"/>
  <c r="Q2401" i="1"/>
  <c r="AB2401" i="1"/>
  <c r="AC2401" i="1" s="1"/>
  <c r="P2401" i="1" l="1"/>
  <c r="W2402" i="1" s="1"/>
  <c r="N2401" i="1"/>
  <c r="R2401" i="1" l="1"/>
  <c r="S2402" i="1" s="1"/>
  <c r="T2402" i="1" s="1"/>
  <c r="U2401" i="1"/>
  <c r="V2402" i="1" s="1"/>
  <c r="Y2402" i="1" s="1"/>
  <c r="O2401" i="1"/>
  <c r="AA2401" i="1"/>
  <c r="G2402" i="1"/>
  <c r="J2402" i="1"/>
  <c r="K2402" i="1"/>
  <c r="AF2402" i="1"/>
  <c r="X2401" i="1" l="1"/>
  <c r="Z2401" i="1" s="1"/>
  <c r="H2402" i="1"/>
  <c r="I2402" i="1"/>
  <c r="M2402" i="1"/>
  <c r="AG2402" i="1"/>
  <c r="AE2402" i="1" s="1"/>
  <c r="AH2402" i="1" s="1"/>
  <c r="AB2402" i="1" s="1"/>
  <c r="AC2402" i="1" s="1"/>
  <c r="AD2402" i="1" l="1"/>
  <c r="Q2402" i="1"/>
  <c r="L2402" i="1"/>
  <c r="P2402" i="1" l="1"/>
  <c r="W2403" i="1" s="1"/>
  <c r="N2402" i="1"/>
  <c r="R2402" i="1" l="1"/>
  <c r="S2403" i="1" s="1"/>
  <c r="T2403" i="1" s="1"/>
  <c r="U2402" i="1"/>
  <c r="V2403" i="1" s="1"/>
  <c r="Y2403" i="1" s="1"/>
  <c r="AA2402" i="1"/>
  <c r="O2402" i="1"/>
  <c r="G2403" i="1" s="1"/>
  <c r="X2402" i="1"/>
  <c r="Z2402" i="1" s="1"/>
  <c r="J2403" i="1"/>
  <c r="K2403" i="1"/>
  <c r="AF2403" i="1"/>
  <c r="AG2403" i="1" l="1"/>
  <c r="AE2403" i="1" s="1"/>
  <c r="AH2403" i="1" s="1"/>
  <c r="M2403" i="1"/>
  <c r="I2403" i="1"/>
  <c r="H2403" i="1"/>
  <c r="Q2403" i="1" l="1"/>
  <c r="AD2403" i="1"/>
  <c r="L2403" i="1"/>
  <c r="AB2403" i="1"/>
  <c r="AC2403" i="1" s="1"/>
  <c r="P2403" i="1" l="1"/>
  <c r="W2404" i="1" s="1"/>
  <c r="N2403" i="1"/>
  <c r="R2403" i="1" l="1"/>
  <c r="S2404" i="1" s="1"/>
  <c r="T2404" i="1" s="1"/>
  <c r="U2403" i="1"/>
  <c r="V2404" i="1" s="1"/>
  <c r="Y2404" i="1" s="1"/>
  <c r="AA2403" i="1"/>
  <c r="O2403" i="1"/>
  <c r="G2404" i="1" s="1"/>
  <c r="X2403" i="1"/>
  <c r="Z2403" i="1" s="1"/>
  <c r="J2404" i="1"/>
  <c r="K2404" i="1"/>
  <c r="AF2404" i="1"/>
  <c r="M2404" i="1" l="1"/>
  <c r="I2404" i="1"/>
  <c r="H2404" i="1"/>
  <c r="AG2404" i="1"/>
  <c r="AE2404" i="1" s="1"/>
  <c r="AH2404" i="1" s="1"/>
  <c r="AB2404" i="1" s="1"/>
  <c r="AC2404" i="1" s="1"/>
  <c r="AD2404" i="1" l="1"/>
  <c r="L2404" i="1"/>
  <c r="Q2404" i="1"/>
  <c r="P2404" i="1" l="1"/>
  <c r="W2405" i="1" s="1"/>
  <c r="N2404" i="1"/>
  <c r="R2404" i="1" l="1"/>
  <c r="S2405" i="1" s="1"/>
  <c r="T2405" i="1" s="1"/>
  <c r="U2404" i="1"/>
  <c r="V2405" i="1" s="1"/>
  <c r="Y2405" i="1" s="1"/>
  <c r="AA2404" i="1"/>
  <c r="O2404" i="1"/>
  <c r="G2405" i="1" s="1"/>
  <c r="X2404" i="1"/>
  <c r="Z2404" i="1" s="1"/>
  <c r="K2405" i="1"/>
  <c r="J2405" i="1"/>
  <c r="AF2405" i="1"/>
  <c r="M2405" i="1" l="1"/>
  <c r="I2405" i="1"/>
  <c r="H2405" i="1"/>
  <c r="AG2405" i="1"/>
  <c r="AE2405" i="1" s="1"/>
  <c r="AH2405" i="1" s="1"/>
  <c r="AB2405" i="1" s="1"/>
  <c r="AC2405" i="1" s="1"/>
  <c r="AD2405" i="1" l="1"/>
  <c r="Q2405" i="1"/>
  <c r="L2405" i="1"/>
  <c r="P2405" i="1" l="1"/>
  <c r="W2406" i="1" s="1"/>
  <c r="N2405" i="1"/>
  <c r="R2405" i="1" l="1"/>
  <c r="S2406" i="1" s="1"/>
  <c r="T2406" i="1" s="1"/>
  <c r="U2405" i="1"/>
  <c r="V2406" i="1" s="1"/>
  <c r="Y2406" i="1" s="1"/>
  <c r="O2405" i="1"/>
  <c r="G2406" i="1" s="1"/>
  <c r="AA2405" i="1"/>
  <c r="X2405" i="1"/>
  <c r="Z2405" i="1" s="1"/>
  <c r="K2406" i="1"/>
  <c r="J2406" i="1"/>
  <c r="AF2406" i="1"/>
  <c r="AG2406" i="1" l="1"/>
  <c r="AE2406" i="1" s="1"/>
  <c r="AH2406" i="1" s="1"/>
  <c r="M2406" i="1"/>
  <c r="I2406" i="1"/>
  <c r="H2406" i="1"/>
  <c r="Q2406" i="1" l="1"/>
  <c r="L2406" i="1"/>
  <c r="AD2406" i="1"/>
  <c r="AB2406" i="1"/>
  <c r="AC2406" i="1" s="1"/>
  <c r="P2406" i="1" l="1"/>
  <c r="W2407" i="1" s="1"/>
  <c r="N2406" i="1"/>
  <c r="R2406" i="1" l="1"/>
  <c r="S2407" i="1" s="1"/>
  <c r="T2407" i="1" s="1"/>
  <c r="U2406" i="1"/>
  <c r="V2407" i="1" s="1"/>
  <c r="Y2407" i="1" s="1"/>
  <c r="AA2406" i="1"/>
  <c r="O2406" i="1"/>
  <c r="X2406" i="1"/>
  <c r="Z2406" i="1" s="1"/>
  <c r="G2407" i="1"/>
  <c r="K2407" i="1"/>
  <c r="J2407" i="1"/>
  <c r="AF2407" i="1"/>
  <c r="I2407" i="1" l="1"/>
  <c r="H2407" i="1"/>
  <c r="M2407" i="1"/>
  <c r="AG2407" i="1"/>
  <c r="AE2407" i="1" s="1"/>
  <c r="AH2407" i="1" s="1"/>
  <c r="AB2407" i="1" s="1"/>
  <c r="AC2407" i="1" s="1"/>
  <c r="L2407" i="1" l="1"/>
  <c r="AD2407" i="1"/>
  <c r="Q2407" i="1"/>
  <c r="P2407" i="1" l="1"/>
  <c r="W2408" i="1" s="1"/>
  <c r="N2407" i="1"/>
  <c r="R2407" i="1" l="1"/>
  <c r="S2408" i="1" s="1"/>
  <c r="T2408" i="1" s="1"/>
  <c r="U2407" i="1"/>
  <c r="V2408" i="1" s="1"/>
  <c r="Y2408" i="1" s="1"/>
  <c r="AA2407" i="1"/>
  <c r="O2407" i="1"/>
  <c r="X2407" i="1"/>
  <c r="Z2407" i="1" s="1"/>
  <c r="G2408" i="1"/>
  <c r="J2408" i="1"/>
  <c r="K2408" i="1"/>
  <c r="AF2408" i="1"/>
  <c r="M2408" i="1" l="1"/>
  <c r="I2408" i="1"/>
  <c r="H2408" i="1"/>
  <c r="AG2408" i="1"/>
  <c r="AE2408" i="1" s="1"/>
  <c r="AH2408" i="1" s="1"/>
  <c r="AB2408" i="1" s="1"/>
  <c r="AC2408" i="1" s="1"/>
  <c r="Q2408" i="1" l="1"/>
  <c r="L2408" i="1"/>
  <c r="AD2408" i="1"/>
  <c r="P2408" i="1" l="1"/>
  <c r="W2409" i="1" s="1"/>
  <c r="N2408" i="1"/>
  <c r="R2408" i="1" l="1"/>
  <c r="S2409" i="1" s="1"/>
  <c r="U2408" i="1"/>
  <c r="V2409" i="1" s="1"/>
  <c r="O2408" i="1"/>
  <c r="G2409" i="1" s="1"/>
  <c r="AA2408" i="1"/>
  <c r="J2409" i="1"/>
  <c r="K2409" i="1"/>
  <c r="AF2409" i="1"/>
  <c r="X2408" i="1" l="1"/>
  <c r="Z2408" i="1" s="1"/>
  <c r="T2409" i="1"/>
  <c r="Y2409" i="1"/>
  <c r="AG2409" i="1"/>
  <c r="M2409" i="1"/>
  <c r="H2409" i="1"/>
  <c r="I2409" i="1"/>
  <c r="AE2409" i="1" l="1"/>
  <c r="AH2409" i="1" s="1"/>
  <c r="AD2409" i="1"/>
  <c r="L2409" i="1"/>
  <c r="Q2409" i="1"/>
  <c r="AB2409" i="1"/>
  <c r="AC2409" i="1" s="1"/>
  <c r="P2409" i="1" l="1"/>
  <c r="W2410" i="1" s="1"/>
  <c r="N2409" i="1"/>
  <c r="R2409" i="1" l="1"/>
  <c r="S2410" i="1" s="1"/>
  <c r="T2410" i="1" s="1"/>
  <c r="U2409" i="1"/>
  <c r="V2410" i="1" s="1"/>
  <c r="Y2410" i="1" s="1"/>
  <c r="O2409" i="1"/>
  <c r="G2410" i="1" s="1"/>
  <c r="AA2409" i="1"/>
  <c r="K2410" i="1"/>
  <c r="J2410" i="1"/>
  <c r="AF2410" i="1"/>
  <c r="X2409" i="1" l="1"/>
  <c r="Z2409" i="1" s="1"/>
  <c r="AG2410" i="1"/>
  <c r="AE2410" i="1" s="1"/>
  <c r="AH2410" i="1" s="1"/>
  <c r="M2410" i="1"/>
  <c r="I2410" i="1"/>
  <c r="H2410" i="1"/>
  <c r="L2410" i="1" l="1"/>
  <c r="Q2410" i="1"/>
  <c r="AD2410" i="1"/>
  <c r="AB2410" i="1"/>
  <c r="AC2410" i="1" s="1"/>
  <c r="P2410" i="1" l="1"/>
  <c r="W2411" i="1" s="1"/>
  <c r="N2410" i="1"/>
  <c r="R2410" i="1" l="1"/>
  <c r="S2411" i="1" s="1"/>
  <c r="T2411" i="1" s="1"/>
  <c r="U2410" i="1"/>
  <c r="V2411" i="1" s="1"/>
  <c r="Y2411" i="1" s="1"/>
  <c r="AA2410" i="1"/>
  <c r="O2410" i="1"/>
  <c r="G2411" i="1" s="1"/>
  <c r="X2410" i="1"/>
  <c r="Z2410" i="1" s="1"/>
  <c r="K2411" i="1"/>
  <c r="J2411" i="1"/>
  <c r="AF2411" i="1"/>
  <c r="AG2411" i="1" l="1"/>
  <c r="AE2411" i="1" s="1"/>
  <c r="AH2411" i="1" s="1"/>
  <c r="H2411" i="1"/>
  <c r="I2411" i="1"/>
  <c r="M2411" i="1"/>
  <c r="L2411" i="1" l="1"/>
  <c r="AD2411" i="1"/>
  <c r="Q2411" i="1"/>
  <c r="AB2411" i="1"/>
  <c r="AC2411" i="1" s="1"/>
  <c r="P2411" i="1" l="1"/>
  <c r="W2412" i="1" s="1"/>
  <c r="N2411" i="1"/>
  <c r="R2411" i="1" l="1"/>
  <c r="S2412" i="1" s="1"/>
  <c r="T2412" i="1" s="1"/>
  <c r="U2411" i="1"/>
  <c r="V2412" i="1" s="1"/>
  <c r="O2411" i="1"/>
  <c r="G2412" i="1" s="1"/>
  <c r="AA2411" i="1"/>
  <c r="X2411" i="1"/>
  <c r="Z2411" i="1" s="1"/>
  <c r="J2412" i="1"/>
  <c r="K2412" i="1"/>
  <c r="AF2412" i="1"/>
  <c r="Y2412" i="1" l="1"/>
  <c r="AG2412" i="1"/>
  <c r="AE2412" i="1" s="1"/>
  <c r="AH2412" i="1" s="1"/>
  <c r="M2412" i="1"/>
  <c r="I2412" i="1"/>
  <c r="H2412" i="1"/>
  <c r="AD2412" i="1" l="1"/>
  <c r="Q2412" i="1"/>
  <c r="L2412" i="1"/>
  <c r="AB2412" i="1"/>
  <c r="AC2412" i="1" s="1"/>
  <c r="P2412" i="1" l="1"/>
  <c r="W2413" i="1" s="1"/>
  <c r="N2412" i="1"/>
  <c r="R2412" i="1" l="1"/>
  <c r="S2413" i="1" s="1"/>
  <c r="T2413" i="1" s="1"/>
  <c r="U2412" i="1"/>
  <c r="V2413" i="1" s="1"/>
  <c r="O2412" i="1"/>
  <c r="AA2412" i="1"/>
  <c r="X2412" i="1"/>
  <c r="Z2412" i="1" s="1"/>
  <c r="G2413" i="1"/>
  <c r="J2413" i="1"/>
  <c r="K2413" i="1"/>
  <c r="AF2413" i="1"/>
  <c r="Y2413" i="1" l="1"/>
  <c r="M2413" i="1"/>
  <c r="I2413" i="1"/>
  <c r="H2413" i="1"/>
  <c r="AG2413" i="1"/>
  <c r="AE2413" i="1" s="1"/>
  <c r="AH2413" i="1" s="1"/>
  <c r="AB2413" i="1" s="1"/>
  <c r="AC2413" i="1" s="1"/>
  <c r="L2413" i="1" l="1"/>
  <c r="AD2413" i="1"/>
  <c r="Q2413" i="1"/>
  <c r="P2413" i="1" l="1"/>
  <c r="W2414" i="1" s="1"/>
  <c r="N2413" i="1"/>
  <c r="R2413" i="1" l="1"/>
  <c r="S2414" i="1" s="1"/>
  <c r="T2414" i="1" s="1"/>
  <c r="U2413" i="1"/>
  <c r="V2414" i="1" s="1"/>
  <c r="Y2414" i="1" s="1"/>
  <c r="AA2413" i="1"/>
  <c r="O2413" i="1"/>
  <c r="G2414" i="1" s="1"/>
  <c r="J2414" i="1"/>
  <c r="K2414" i="1"/>
  <c r="AF2414" i="1"/>
  <c r="X2413" i="1" l="1"/>
  <c r="Z2413" i="1" s="1"/>
  <c r="M2414" i="1"/>
  <c r="I2414" i="1"/>
  <c r="H2414" i="1"/>
  <c r="AG2414" i="1"/>
  <c r="AE2414" i="1" s="1"/>
  <c r="AH2414" i="1" s="1"/>
  <c r="AB2414" i="1" s="1"/>
  <c r="AC2414" i="1" s="1"/>
  <c r="L2414" i="1" l="1"/>
  <c r="Q2414" i="1"/>
  <c r="AD2414" i="1"/>
  <c r="P2414" i="1" l="1"/>
  <c r="W2415" i="1" s="1"/>
  <c r="N2414" i="1"/>
  <c r="R2414" i="1" l="1"/>
  <c r="S2415" i="1" s="1"/>
  <c r="T2415" i="1" s="1"/>
  <c r="U2414" i="1"/>
  <c r="V2415" i="1" s="1"/>
  <c r="Y2415" i="1" s="1"/>
  <c r="AA2414" i="1"/>
  <c r="O2414" i="1"/>
  <c r="G2415" i="1"/>
  <c r="J2415" i="1"/>
  <c r="K2415" i="1"/>
  <c r="AF2415" i="1"/>
  <c r="X2414" i="1" l="1"/>
  <c r="Z2414" i="1" s="1"/>
  <c r="M2415" i="1"/>
  <c r="H2415" i="1"/>
  <c r="I2415" i="1"/>
  <c r="AG2415" i="1"/>
  <c r="AE2415" i="1" s="1"/>
  <c r="AH2415" i="1" s="1"/>
  <c r="AB2415" i="1" s="1"/>
  <c r="AC2415" i="1" s="1"/>
  <c r="AD2415" i="1" l="1"/>
  <c r="L2415" i="1"/>
  <c r="Q2415" i="1"/>
  <c r="P2415" i="1" l="1"/>
  <c r="W2416" i="1" s="1"/>
  <c r="N2415" i="1"/>
  <c r="R2415" i="1" l="1"/>
  <c r="S2416" i="1" s="1"/>
  <c r="T2416" i="1" s="1"/>
  <c r="U2415" i="1"/>
  <c r="V2416" i="1" s="1"/>
  <c r="Y2416" i="1" s="1"/>
  <c r="O2415" i="1"/>
  <c r="G2416" i="1" s="1"/>
  <c r="AA2415" i="1"/>
  <c r="X2415" i="1"/>
  <c r="Z2415" i="1" s="1"/>
  <c r="J2416" i="1"/>
  <c r="K2416" i="1"/>
  <c r="AF2416" i="1"/>
  <c r="AG2416" i="1" l="1"/>
  <c r="AE2416" i="1" s="1"/>
  <c r="AH2416" i="1" s="1"/>
  <c r="M2416" i="1"/>
  <c r="H2416" i="1"/>
  <c r="I2416" i="1"/>
  <c r="L2416" i="1" l="1"/>
  <c r="Q2416" i="1"/>
  <c r="AD2416" i="1"/>
  <c r="AB2416" i="1"/>
  <c r="AC2416" i="1" s="1"/>
  <c r="P2416" i="1" l="1"/>
  <c r="W2417" i="1" s="1"/>
  <c r="N2416" i="1"/>
  <c r="R2416" i="1" l="1"/>
  <c r="S2417" i="1" s="1"/>
  <c r="T2417" i="1" s="1"/>
  <c r="U2416" i="1"/>
  <c r="V2417" i="1" s="1"/>
  <c r="Y2417" i="1" s="1"/>
  <c r="O2416" i="1"/>
  <c r="G2417" i="1" s="1"/>
  <c r="AA2416" i="1"/>
  <c r="X2416" i="1"/>
  <c r="Z2416" i="1" s="1"/>
  <c r="K2417" i="1"/>
  <c r="J2417" i="1"/>
  <c r="AF2417" i="1"/>
  <c r="AG2417" i="1" l="1"/>
  <c r="AE2417" i="1" s="1"/>
  <c r="AH2417" i="1" s="1"/>
  <c r="M2417" i="1"/>
  <c r="I2417" i="1"/>
  <c r="H2417" i="1"/>
  <c r="AD2417" i="1" l="1"/>
  <c r="L2417" i="1"/>
  <c r="Q2417" i="1"/>
  <c r="AB2417" i="1"/>
  <c r="AC2417" i="1" s="1"/>
  <c r="P2417" i="1" l="1"/>
  <c r="W2418" i="1" s="1"/>
  <c r="N2417" i="1"/>
  <c r="R2417" i="1" l="1"/>
  <c r="S2418" i="1" s="1"/>
  <c r="T2418" i="1" s="1"/>
  <c r="U2417" i="1"/>
  <c r="V2418" i="1" s="1"/>
  <c r="Y2418" i="1" s="1"/>
  <c r="O2417" i="1"/>
  <c r="AA2417" i="1"/>
  <c r="X2417" i="1"/>
  <c r="Z2417" i="1" s="1"/>
  <c r="G2418" i="1"/>
  <c r="J2418" i="1"/>
  <c r="K2418" i="1"/>
  <c r="AF2418" i="1"/>
  <c r="I2418" i="1" l="1"/>
  <c r="H2418" i="1"/>
  <c r="M2418" i="1"/>
  <c r="AG2418" i="1"/>
  <c r="AE2418" i="1" s="1"/>
  <c r="AH2418" i="1" s="1"/>
  <c r="AB2418" i="1" s="1"/>
  <c r="AC2418" i="1" s="1"/>
  <c r="AD2418" i="1" l="1"/>
  <c r="L2418" i="1"/>
  <c r="Q2418" i="1"/>
  <c r="P2418" i="1" l="1"/>
  <c r="W2419" i="1" s="1"/>
  <c r="N2418" i="1"/>
  <c r="R2418" i="1" l="1"/>
  <c r="S2419" i="1" s="1"/>
  <c r="T2419" i="1" s="1"/>
  <c r="U2418" i="1"/>
  <c r="V2419" i="1" s="1"/>
  <c r="Y2419" i="1" s="1"/>
  <c r="O2418" i="1"/>
  <c r="G2419" i="1" s="1"/>
  <c r="AA2418" i="1"/>
  <c r="X2418" i="1"/>
  <c r="Z2418" i="1" s="1"/>
  <c r="J2419" i="1"/>
  <c r="K2419" i="1"/>
  <c r="AF2419" i="1"/>
  <c r="AG2419" i="1" l="1"/>
  <c r="AE2419" i="1" s="1"/>
  <c r="AH2419" i="1" s="1"/>
  <c r="M2419" i="1"/>
  <c r="H2419" i="1"/>
  <c r="I2419" i="1"/>
  <c r="AD2419" i="1" l="1"/>
  <c r="Q2419" i="1"/>
  <c r="L2419" i="1"/>
  <c r="AB2419" i="1"/>
  <c r="AC2419" i="1" s="1"/>
  <c r="P2419" i="1" l="1"/>
  <c r="W2420" i="1" s="1"/>
  <c r="N2419" i="1"/>
  <c r="R2419" i="1" l="1"/>
  <c r="S2420" i="1" s="1"/>
  <c r="T2420" i="1" s="1"/>
  <c r="U2419" i="1"/>
  <c r="V2420" i="1" s="1"/>
  <c r="Y2420" i="1" s="1"/>
  <c r="O2419" i="1"/>
  <c r="G2420" i="1" s="1"/>
  <c r="AA2419" i="1"/>
  <c r="X2419" i="1"/>
  <c r="Z2419" i="1" s="1"/>
  <c r="J2420" i="1"/>
  <c r="K2420" i="1"/>
  <c r="AF2420" i="1"/>
  <c r="AG2420" i="1" l="1"/>
  <c r="AE2420" i="1" s="1"/>
  <c r="AH2420" i="1" s="1"/>
  <c r="M2420" i="1"/>
  <c r="I2420" i="1"/>
  <c r="H2420" i="1"/>
  <c r="Q2420" i="1" l="1"/>
  <c r="L2420" i="1"/>
  <c r="AD2420" i="1"/>
  <c r="AB2420" i="1"/>
  <c r="AC2420" i="1" s="1"/>
  <c r="P2420" i="1" l="1"/>
  <c r="W2421" i="1" s="1"/>
  <c r="N2420" i="1"/>
  <c r="R2420" i="1" l="1"/>
  <c r="S2421" i="1" s="1"/>
  <c r="T2421" i="1" s="1"/>
  <c r="U2420" i="1"/>
  <c r="V2421" i="1" s="1"/>
  <c r="Y2421" i="1" s="1"/>
  <c r="AA2420" i="1"/>
  <c r="O2420" i="1"/>
  <c r="X2420" i="1"/>
  <c r="Z2420" i="1" s="1"/>
  <c r="G2421" i="1"/>
  <c r="J2421" i="1"/>
  <c r="K2421" i="1"/>
  <c r="AF2421" i="1"/>
  <c r="M2421" i="1" l="1"/>
  <c r="H2421" i="1"/>
  <c r="I2421" i="1"/>
  <c r="AG2421" i="1"/>
  <c r="AE2421" i="1" s="1"/>
  <c r="AH2421" i="1" s="1"/>
  <c r="AB2421" i="1" s="1"/>
  <c r="AC2421" i="1" s="1"/>
  <c r="Q2421" i="1" l="1"/>
  <c r="AD2421" i="1"/>
  <c r="L2421" i="1"/>
  <c r="P2421" i="1" l="1"/>
  <c r="W2422" i="1" s="1"/>
  <c r="N2421" i="1"/>
  <c r="R2421" i="1" l="1"/>
  <c r="S2422" i="1" s="1"/>
  <c r="T2422" i="1" s="1"/>
  <c r="U2421" i="1"/>
  <c r="V2422" i="1" s="1"/>
  <c r="Y2422" i="1" s="1"/>
  <c r="O2421" i="1"/>
  <c r="G2422" i="1" s="1"/>
  <c r="AA2421" i="1"/>
  <c r="X2421" i="1"/>
  <c r="Z2421" i="1" s="1"/>
  <c r="K2422" i="1"/>
  <c r="J2422" i="1"/>
  <c r="AF2422" i="1"/>
  <c r="AG2422" i="1" l="1"/>
  <c r="AE2422" i="1" s="1"/>
  <c r="AH2422" i="1" s="1"/>
  <c r="M2422" i="1"/>
  <c r="I2422" i="1"/>
  <c r="H2422" i="1"/>
  <c r="AB2422" i="1" l="1"/>
  <c r="AC2422" i="1" s="1"/>
  <c r="AD2422" i="1"/>
  <c r="L2422" i="1"/>
  <c r="Q2422" i="1"/>
  <c r="P2422" i="1" l="1"/>
  <c r="W2423" i="1" s="1"/>
  <c r="N2422" i="1"/>
  <c r="R2422" i="1" l="1"/>
  <c r="S2423" i="1" s="1"/>
  <c r="T2423" i="1" s="1"/>
  <c r="U2422" i="1"/>
  <c r="V2423" i="1" s="1"/>
  <c r="Y2423" i="1" s="1"/>
  <c r="AA2422" i="1"/>
  <c r="O2422" i="1"/>
  <c r="G2423" i="1"/>
  <c r="K2423" i="1"/>
  <c r="J2423" i="1"/>
  <c r="AF2423" i="1"/>
  <c r="X2422" i="1" l="1"/>
  <c r="Z2422" i="1" s="1"/>
  <c r="M2423" i="1"/>
  <c r="H2423" i="1"/>
  <c r="I2423" i="1"/>
  <c r="AG2423" i="1"/>
  <c r="AE2423" i="1" s="1"/>
  <c r="AH2423" i="1" s="1"/>
  <c r="AB2423" i="1" s="1"/>
  <c r="AC2423" i="1" s="1"/>
  <c r="AD2423" i="1" l="1"/>
  <c r="Q2423" i="1"/>
  <c r="L2423" i="1"/>
  <c r="P2423" i="1" l="1"/>
  <c r="W2424" i="1" s="1"/>
  <c r="N2423" i="1"/>
  <c r="R2423" i="1" l="1"/>
  <c r="S2424" i="1" s="1"/>
  <c r="T2424" i="1" s="1"/>
  <c r="U2423" i="1"/>
  <c r="V2424" i="1" s="1"/>
  <c r="Y2424" i="1" s="1"/>
  <c r="AA2423" i="1"/>
  <c r="O2423" i="1"/>
  <c r="G2424" i="1" s="1"/>
  <c r="J2424" i="1"/>
  <c r="K2424" i="1"/>
  <c r="AF2424" i="1"/>
  <c r="X2423" i="1" l="1"/>
  <c r="Z2423" i="1" s="1"/>
  <c r="AG2424" i="1"/>
  <c r="AE2424" i="1" s="1"/>
  <c r="AH2424" i="1" s="1"/>
  <c r="H2424" i="1"/>
  <c r="I2424" i="1"/>
  <c r="M2424" i="1"/>
  <c r="AD2424" i="1" l="1"/>
  <c r="L2424" i="1"/>
  <c r="Q2424" i="1"/>
  <c r="AB2424" i="1"/>
  <c r="AC2424" i="1" s="1"/>
  <c r="P2424" i="1" l="1"/>
  <c r="W2425" i="1" s="1"/>
  <c r="N2424" i="1"/>
  <c r="R2424" i="1" l="1"/>
  <c r="S2425" i="1" s="1"/>
  <c r="T2425" i="1" s="1"/>
  <c r="U2424" i="1"/>
  <c r="V2425" i="1" s="1"/>
  <c r="AA2424" i="1"/>
  <c r="O2424" i="1"/>
  <c r="G2425" i="1"/>
  <c r="K2425" i="1"/>
  <c r="J2425" i="1"/>
  <c r="AF2425" i="1"/>
  <c r="X2424" i="1" l="1"/>
  <c r="Z2424" i="1" s="1"/>
  <c r="Y2425" i="1"/>
  <c r="H2425" i="1"/>
  <c r="I2425" i="1"/>
  <c r="M2425" i="1"/>
  <c r="AG2425" i="1"/>
  <c r="AE2425" i="1" s="1"/>
  <c r="AH2425" i="1" s="1"/>
  <c r="AB2425" i="1" s="1"/>
  <c r="AC2425" i="1" s="1"/>
  <c r="L2425" i="1" l="1"/>
  <c r="AD2425" i="1"/>
  <c r="Q2425" i="1"/>
  <c r="P2425" i="1" l="1"/>
  <c r="W2426" i="1" s="1"/>
  <c r="N2425" i="1"/>
  <c r="R2425" i="1" l="1"/>
  <c r="S2426" i="1" s="1"/>
  <c r="T2426" i="1" s="1"/>
  <c r="U2425" i="1"/>
  <c r="V2426" i="1" s="1"/>
  <c r="Y2426" i="1" s="1"/>
  <c r="O2425" i="1"/>
  <c r="AA2425" i="1"/>
  <c r="G2426" i="1"/>
  <c r="J2426" i="1"/>
  <c r="K2426" i="1"/>
  <c r="AF2426" i="1"/>
  <c r="X2425" i="1" l="1"/>
  <c r="Z2425" i="1" s="1"/>
  <c r="M2426" i="1"/>
  <c r="I2426" i="1"/>
  <c r="H2426" i="1"/>
  <c r="AG2426" i="1"/>
  <c r="AE2426" i="1" s="1"/>
  <c r="AH2426" i="1" s="1"/>
  <c r="AB2426" i="1" s="1"/>
  <c r="AC2426" i="1" s="1"/>
  <c r="L2426" i="1" l="1"/>
  <c r="AD2426" i="1"/>
  <c r="Q2426" i="1"/>
  <c r="P2426" i="1" l="1"/>
  <c r="W2427" i="1" s="1"/>
  <c r="N2426" i="1"/>
  <c r="R2426" i="1" l="1"/>
  <c r="S2427" i="1" s="1"/>
  <c r="T2427" i="1" s="1"/>
  <c r="U2426" i="1"/>
  <c r="V2427" i="1" s="1"/>
  <c r="Y2427" i="1" s="1"/>
  <c r="O2426" i="1"/>
  <c r="G2427" i="1" s="1"/>
  <c r="AA2426" i="1"/>
  <c r="K2427" i="1"/>
  <c r="J2427" i="1"/>
  <c r="AF2427" i="1"/>
  <c r="X2426" i="1" l="1"/>
  <c r="Z2426" i="1" s="1"/>
  <c r="M2427" i="1"/>
  <c r="AG2427" i="1"/>
  <c r="AE2427" i="1" s="1"/>
  <c r="AH2427" i="1" s="1"/>
  <c r="I2427" i="1"/>
  <c r="H2427" i="1"/>
  <c r="AB2427" i="1" l="1"/>
  <c r="AC2427" i="1" s="1"/>
  <c r="L2427" i="1"/>
  <c r="Q2427" i="1"/>
  <c r="AD2427" i="1"/>
  <c r="P2427" i="1" l="1"/>
  <c r="W2428" i="1" s="1"/>
  <c r="N2427" i="1"/>
  <c r="R2427" i="1" l="1"/>
  <c r="S2428" i="1" s="1"/>
  <c r="U2427" i="1"/>
  <c r="V2428" i="1" s="1"/>
  <c r="O2427" i="1"/>
  <c r="G2428" i="1" s="1"/>
  <c r="AA2427" i="1"/>
  <c r="X2427" i="1"/>
  <c r="Z2427" i="1" s="1"/>
  <c r="J2428" i="1"/>
  <c r="K2428" i="1"/>
  <c r="AF2428" i="1"/>
  <c r="Y2428" i="1" l="1"/>
  <c r="T2428" i="1"/>
  <c r="M2428" i="1"/>
  <c r="AG2428" i="1"/>
  <c r="AE2428" i="1" s="1"/>
  <c r="AH2428" i="1" s="1"/>
  <c r="AB2428" i="1" s="1"/>
  <c r="AC2428" i="1" s="1"/>
  <c r="I2428" i="1"/>
  <c r="H2428" i="1"/>
  <c r="Q2428" i="1" l="1"/>
  <c r="AD2428" i="1"/>
  <c r="L2428" i="1"/>
  <c r="P2428" i="1" l="1"/>
  <c r="W2429" i="1" s="1"/>
  <c r="N2428" i="1"/>
  <c r="R2428" i="1" l="1"/>
  <c r="S2429" i="1" s="1"/>
  <c r="T2429" i="1" s="1"/>
  <c r="U2428" i="1"/>
  <c r="V2429" i="1" s="1"/>
  <c r="Y2429" i="1" s="1"/>
  <c r="AA2428" i="1"/>
  <c r="O2428" i="1"/>
  <c r="G2429" i="1" s="1"/>
  <c r="X2428" i="1"/>
  <c r="Z2428" i="1" s="1"/>
  <c r="J2429" i="1"/>
  <c r="K2429" i="1"/>
  <c r="AF2429" i="1"/>
  <c r="AG2429" i="1" l="1"/>
  <c r="AE2429" i="1" s="1"/>
  <c r="AH2429" i="1" s="1"/>
  <c r="M2429" i="1"/>
  <c r="I2429" i="1"/>
  <c r="H2429" i="1"/>
  <c r="Q2429" i="1" l="1"/>
  <c r="L2429" i="1"/>
  <c r="AD2429" i="1"/>
  <c r="AB2429" i="1"/>
  <c r="AC2429" i="1" s="1"/>
  <c r="P2429" i="1" l="1"/>
  <c r="W2430" i="1" s="1"/>
  <c r="N2429" i="1"/>
  <c r="R2429" i="1" l="1"/>
  <c r="S2430" i="1" s="1"/>
  <c r="T2430" i="1" s="1"/>
  <c r="U2429" i="1"/>
  <c r="V2430" i="1" s="1"/>
  <c r="Y2430" i="1" s="1"/>
  <c r="O2429" i="1"/>
  <c r="G2430" i="1" s="1"/>
  <c r="AA2429" i="1"/>
  <c r="X2429" i="1"/>
  <c r="Z2429" i="1" s="1"/>
  <c r="K2430" i="1"/>
  <c r="J2430" i="1"/>
  <c r="AF2430" i="1"/>
  <c r="M2430" i="1" l="1"/>
  <c r="AG2430" i="1"/>
  <c r="AE2430" i="1" s="1"/>
  <c r="AH2430" i="1" s="1"/>
  <c r="AB2430" i="1" s="1"/>
  <c r="AC2430" i="1" s="1"/>
  <c r="H2430" i="1"/>
  <c r="I2430" i="1"/>
  <c r="AD2430" i="1" l="1"/>
  <c r="L2430" i="1"/>
  <c r="Q2430" i="1"/>
  <c r="P2430" i="1" l="1"/>
  <c r="W2431" i="1" s="1"/>
  <c r="N2430" i="1"/>
  <c r="R2430" i="1" l="1"/>
  <c r="S2431" i="1" s="1"/>
  <c r="U2430" i="1"/>
  <c r="V2431" i="1" s="1"/>
  <c r="O2430" i="1"/>
  <c r="G2431" i="1" s="1"/>
  <c r="AA2430" i="1"/>
  <c r="X2430" i="1"/>
  <c r="Z2430" i="1" s="1"/>
  <c r="K2431" i="1"/>
  <c r="J2431" i="1"/>
  <c r="AF2431" i="1"/>
  <c r="Y2431" i="1" l="1"/>
  <c r="T2431" i="1"/>
  <c r="AG2431" i="1"/>
  <c r="AE2431" i="1" s="1"/>
  <c r="AH2431" i="1" s="1"/>
  <c r="M2431" i="1"/>
  <c r="H2431" i="1"/>
  <c r="I2431" i="1"/>
  <c r="L2431" i="1" l="1"/>
  <c r="AD2431" i="1"/>
  <c r="Q2431" i="1"/>
  <c r="AB2431" i="1"/>
  <c r="AC2431" i="1" s="1"/>
  <c r="P2431" i="1" l="1"/>
  <c r="W2432" i="1" s="1"/>
  <c r="N2431" i="1"/>
  <c r="R2431" i="1" l="1"/>
  <c r="S2432" i="1" s="1"/>
  <c r="T2432" i="1" s="1"/>
  <c r="U2431" i="1"/>
  <c r="V2432" i="1" s="1"/>
  <c r="Y2432" i="1" s="1"/>
  <c r="AA2431" i="1"/>
  <c r="O2431" i="1"/>
  <c r="G2432" i="1" s="1"/>
  <c r="K2432" i="1"/>
  <c r="J2432" i="1"/>
  <c r="AF2432" i="1"/>
  <c r="X2431" i="1" l="1"/>
  <c r="Z2431" i="1" s="1"/>
  <c r="M2432" i="1"/>
  <c r="AG2432" i="1"/>
  <c r="AE2432" i="1" s="1"/>
  <c r="AH2432" i="1" s="1"/>
  <c r="AB2432" i="1" s="1"/>
  <c r="AC2432" i="1" s="1"/>
  <c r="H2432" i="1"/>
  <c r="I2432" i="1"/>
  <c r="AD2432" i="1" l="1"/>
  <c r="Q2432" i="1"/>
  <c r="L2432" i="1"/>
  <c r="P2432" i="1" l="1"/>
  <c r="W2433" i="1" s="1"/>
  <c r="N2432" i="1"/>
  <c r="R2432" i="1" l="1"/>
  <c r="S2433" i="1" s="1"/>
  <c r="U2432" i="1"/>
  <c r="V2433" i="1" s="1"/>
  <c r="O2432" i="1"/>
  <c r="G2433" i="1" s="1"/>
  <c r="AA2432" i="1"/>
  <c r="X2432" i="1"/>
  <c r="Z2432" i="1" s="1"/>
  <c r="J2433" i="1"/>
  <c r="K2433" i="1"/>
  <c r="AF2433" i="1"/>
  <c r="Y2433" i="1" l="1"/>
  <c r="T2433" i="1"/>
  <c r="AG2433" i="1"/>
  <c r="AE2433" i="1" s="1"/>
  <c r="AH2433" i="1" s="1"/>
  <c r="M2433" i="1"/>
  <c r="H2433" i="1"/>
  <c r="I2433" i="1"/>
  <c r="Q2433" i="1" l="1"/>
  <c r="L2433" i="1"/>
  <c r="AD2433" i="1"/>
  <c r="AB2433" i="1"/>
  <c r="AC2433" i="1" s="1"/>
  <c r="P2433" i="1" l="1"/>
  <c r="W2434" i="1" s="1"/>
  <c r="N2433" i="1"/>
  <c r="R2433" i="1" l="1"/>
  <c r="S2434" i="1" s="1"/>
  <c r="T2434" i="1" s="1"/>
  <c r="U2433" i="1"/>
  <c r="V2434" i="1" s="1"/>
  <c r="Y2434" i="1" s="1"/>
  <c r="O2433" i="1"/>
  <c r="AA2433" i="1"/>
  <c r="G2434" i="1"/>
  <c r="K2434" i="1"/>
  <c r="J2434" i="1"/>
  <c r="AF2434" i="1"/>
  <c r="X2433" i="1" l="1"/>
  <c r="Z2433" i="1" s="1"/>
  <c r="M2434" i="1"/>
  <c r="I2434" i="1"/>
  <c r="H2434" i="1"/>
  <c r="AG2434" i="1"/>
  <c r="AE2434" i="1" s="1"/>
  <c r="AH2434" i="1" s="1"/>
  <c r="AB2434" i="1" s="1"/>
  <c r="AC2434" i="1" s="1"/>
  <c r="Q2434" i="1" l="1"/>
  <c r="AD2434" i="1"/>
  <c r="L2434" i="1"/>
  <c r="P2434" i="1" l="1"/>
  <c r="W2435" i="1" s="1"/>
  <c r="N2434" i="1"/>
  <c r="R2434" i="1" l="1"/>
  <c r="S2435" i="1" s="1"/>
  <c r="T2435" i="1" s="1"/>
  <c r="U2434" i="1"/>
  <c r="V2435" i="1" s="1"/>
  <c r="Y2435" i="1" s="1"/>
  <c r="O2434" i="1"/>
  <c r="AA2434" i="1"/>
  <c r="X2434" i="1"/>
  <c r="Z2434" i="1" s="1"/>
  <c r="G2435" i="1"/>
  <c r="J2435" i="1"/>
  <c r="K2435" i="1"/>
  <c r="AF2435" i="1"/>
  <c r="M2435" i="1" l="1"/>
  <c r="I2435" i="1"/>
  <c r="H2435" i="1"/>
  <c r="AG2435" i="1"/>
  <c r="AE2435" i="1" s="1"/>
  <c r="AH2435" i="1" s="1"/>
  <c r="AB2435" i="1" s="1"/>
  <c r="AC2435" i="1" s="1"/>
  <c r="AD2435" i="1" l="1"/>
  <c r="L2435" i="1"/>
  <c r="Q2435" i="1"/>
  <c r="P2435" i="1" l="1"/>
  <c r="W2436" i="1" s="1"/>
  <c r="N2435" i="1"/>
  <c r="R2435" i="1" l="1"/>
  <c r="S2436" i="1" s="1"/>
  <c r="T2436" i="1" s="1"/>
  <c r="U2435" i="1"/>
  <c r="V2436" i="1" s="1"/>
  <c r="Y2436" i="1" s="1"/>
  <c r="O2435" i="1"/>
  <c r="AA2435" i="1"/>
  <c r="G2436" i="1"/>
  <c r="J2436" i="1"/>
  <c r="K2436" i="1"/>
  <c r="AF2436" i="1"/>
  <c r="X2435" i="1" l="1"/>
  <c r="Z2435" i="1" s="1"/>
  <c r="H2436" i="1"/>
  <c r="I2436" i="1"/>
  <c r="M2436" i="1"/>
  <c r="AG2436" i="1"/>
  <c r="AE2436" i="1" s="1"/>
  <c r="AH2436" i="1" s="1"/>
  <c r="AB2436" i="1" s="1"/>
  <c r="AC2436" i="1" s="1"/>
  <c r="AD2436" i="1" l="1"/>
  <c r="Q2436" i="1"/>
  <c r="L2436" i="1"/>
  <c r="P2436" i="1" l="1"/>
  <c r="W2437" i="1" s="1"/>
  <c r="N2436" i="1"/>
  <c r="R2436" i="1" l="1"/>
  <c r="S2437" i="1" s="1"/>
  <c r="T2437" i="1" s="1"/>
  <c r="U2436" i="1"/>
  <c r="V2437" i="1" s="1"/>
  <c r="O2436" i="1"/>
  <c r="G2437" i="1" s="1"/>
  <c r="AA2436" i="1"/>
  <c r="X2436" i="1"/>
  <c r="Z2436" i="1" s="1"/>
  <c r="J2437" i="1"/>
  <c r="K2437" i="1"/>
  <c r="AF2437" i="1"/>
  <c r="Y2437" i="1" l="1"/>
  <c r="AG2437" i="1"/>
  <c r="AE2437" i="1" s="1"/>
  <c r="AH2437" i="1" s="1"/>
  <c r="M2437" i="1"/>
  <c r="H2437" i="1"/>
  <c r="I2437" i="1"/>
  <c r="L2437" i="1" l="1"/>
  <c r="AD2437" i="1"/>
  <c r="Q2437" i="1"/>
  <c r="AB2437" i="1"/>
  <c r="AC2437" i="1" s="1"/>
  <c r="P2437" i="1" l="1"/>
  <c r="W2438" i="1" s="1"/>
  <c r="N2437" i="1"/>
  <c r="R2437" i="1" l="1"/>
  <c r="S2438" i="1" s="1"/>
  <c r="T2438" i="1" s="1"/>
  <c r="U2437" i="1"/>
  <c r="V2438" i="1" s="1"/>
  <c r="Y2438" i="1" s="1"/>
  <c r="AA2437" i="1"/>
  <c r="O2437" i="1"/>
  <c r="X2437" i="1"/>
  <c r="Z2437" i="1" s="1"/>
  <c r="G2438" i="1"/>
  <c r="J2438" i="1"/>
  <c r="K2438" i="1"/>
  <c r="AF2438" i="1"/>
  <c r="M2438" i="1" l="1"/>
  <c r="H2438" i="1"/>
  <c r="I2438" i="1"/>
  <c r="AG2438" i="1"/>
  <c r="AE2438" i="1" s="1"/>
  <c r="AH2438" i="1" s="1"/>
  <c r="AB2438" i="1" s="1"/>
  <c r="AC2438" i="1" s="1"/>
  <c r="L2438" i="1" l="1"/>
  <c r="Q2438" i="1"/>
  <c r="AD2438" i="1"/>
  <c r="P2438" i="1" l="1"/>
  <c r="W2439" i="1" s="1"/>
  <c r="N2438" i="1"/>
  <c r="R2438" i="1" l="1"/>
  <c r="S2439" i="1" s="1"/>
  <c r="U2438" i="1"/>
  <c r="V2439" i="1" s="1"/>
  <c r="AA2438" i="1"/>
  <c r="O2438" i="1"/>
  <c r="X2438" i="1"/>
  <c r="Z2438" i="1" s="1"/>
  <c r="G2439" i="1"/>
  <c r="K2439" i="1"/>
  <c r="J2439" i="1"/>
  <c r="AF2439" i="1"/>
  <c r="T2439" i="1" l="1"/>
  <c r="Y2439" i="1"/>
  <c r="M2439" i="1"/>
  <c r="H2439" i="1"/>
  <c r="I2439" i="1"/>
  <c r="AG2439" i="1"/>
  <c r="AE2439" i="1" s="1"/>
  <c r="AH2439" i="1" s="1"/>
  <c r="AB2439" i="1" s="1"/>
  <c r="AC2439" i="1" s="1"/>
  <c r="L2439" i="1" l="1"/>
  <c r="Q2439" i="1"/>
  <c r="AD2439" i="1"/>
  <c r="P2439" i="1" l="1"/>
  <c r="W2440" i="1" s="1"/>
  <c r="N2439" i="1"/>
  <c r="R2439" i="1" l="1"/>
  <c r="S2440" i="1" s="1"/>
  <c r="T2440" i="1" s="1"/>
  <c r="U2439" i="1"/>
  <c r="V2440" i="1" s="1"/>
  <c r="Y2440" i="1" s="1"/>
  <c r="AA2439" i="1"/>
  <c r="O2439" i="1"/>
  <c r="G2440" i="1" s="1"/>
  <c r="K2440" i="1"/>
  <c r="J2440" i="1"/>
  <c r="AF2440" i="1"/>
  <c r="X2439" i="1" l="1"/>
  <c r="Z2439" i="1" s="1"/>
  <c r="AG2440" i="1"/>
  <c r="AE2440" i="1" s="1"/>
  <c r="AH2440" i="1" s="1"/>
  <c r="I2440" i="1"/>
  <c r="H2440" i="1"/>
  <c r="M2440" i="1"/>
  <c r="AD2440" i="1" l="1"/>
  <c r="Q2440" i="1"/>
  <c r="L2440" i="1"/>
  <c r="AB2440" i="1"/>
  <c r="AC2440" i="1" s="1"/>
  <c r="P2440" i="1" l="1"/>
  <c r="W2441" i="1" s="1"/>
  <c r="N2440" i="1"/>
  <c r="R2440" i="1" l="1"/>
  <c r="S2441" i="1" s="1"/>
  <c r="T2441" i="1" s="1"/>
  <c r="U2440" i="1"/>
  <c r="V2441" i="1" s="1"/>
  <c r="Y2441" i="1" s="1"/>
  <c r="AA2440" i="1"/>
  <c r="O2440" i="1"/>
  <c r="X2440" i="1"/>
  <c r="Z2440" i="1" s="1"/>
  <c r="G2441" i="1"/>
  <c r="K2441" i="1"/>
  <c r="J2441" i="1"/>
  <c r="AF2441" i="1"/>
  <c r="M2441" i="1" l="1"/>
  <c r="I2441" i="1"/>
  <c r="H2441" i="1"/>
  <c r="AG2441" i="1"/>
  <c r="AE2441" i="1" s="1"/>
  <c r="AH2441" i="1" s="1"/>
  <c r="AB2441" i="1" s="1"/>
  <c r="AC2441" i="1" s="1"/>
  <c r="Q2441" i="1" l="1"/>
  <c r="AD2441" i="1"/>
  <c r="L2441" i="1"/>
  <c r="P2441" i="1" l="1"/>
  <c r="W2442" i="1" s="1"/>
  <c r="N2441" i="1"/>
  <c r="R2441" i="1" l="1"/>
  <c r="S2442" i="1" s="1"/>
  <c r="T2442" i="1" s="1"/>
  <c r="U2441" i="1"/>
  <c r="V2442" i="1" s="1"/>
  <c r="Y2442" i="1" s="1"/>
  <c r="O2441" i="1"/>
  <c r="G2442" i="1" s="1"/>
  <c r="AA2441" i="1"/>
  <c r="X2441" i="1"/>
  <c r="Z2441" i="1" s="1"/>
  <c r="K2442" i="1"/>
  <c r="J2442" i="1"/>
  <c r="AF2442" i="1"/>
  <c r="AG2442" i="1" l="1"/>
  <c r="AE2442" i="1" s="1"/>
  <c r="AH2442" i="1" s="1"/>
  <c r="M2442" i="1"/>
  <c r="I2442" i="1"/>
  <c r="H2442" i="1"/>
  <c r="AD2442" i="1" l="1"/>
  <c r="L2442" i="1"/>
  <c r="Q2442" i="1"/>
  <c r="AB2442" i="1"/>
  <c r="AC2442" i="1" s="1"/>
  <c r="P2442" i="1" l="1"/>
  <c r="W2443" i="1" s="1"/>
  <c r="N2442" i="1"/>
  <c r="R2442" i="1" l="1"/>
  <c r="S2443" i="1" s="1"/>
  <c r="T2443" i="1" s="1"/>
  <c r="U2442" i="1"/>
  <c r="V2443" i="1" s="1"/>
  <c r="Y2443" i="1" s="1"/>
  <c r="AA2442" i="1"/>
  <c r="O2442" i="1"/>
  <c r="G2443" i="1" s="1"/>
  <c r="X2442" i="1"/>
  <c r="Z2442" i="1" s="1"/>
  <c r="J2443" i="1"/>
  <c r="K2443" i="1"/>
  <c r="AF2443" i="1"/>
  <c r="AG2443" i="1" l="1"/>
  <c r="AE2443" i="1" s="1"/>
  <c r="AH2443" i="1" s="1"/>
  <c r="I2443" i="1"/>
  <c r="H2443" i="1"/>
  <c r="M2443" i="1"/>
  <c r="AD2443" i="1" l="1"/>
  <c r="L2443" i="1"/>
  <c r="Q2443" i="1"/>
  <c r="AB2443" i="1"/>
  <c r="AC2443" i="1" s="1"/>
  <c r="P2443" i="1" l="1"/>
  <c r="W2444" i="1" s="1"/>
  <c r="N2443" i="1"/>
  <c r="R2443" i="1" l="1"/>
  <c r="S2444" i="1" s="1"/>
  <c r="T2444" i="1" s="1"/>
  <c r="U2443" i="1"/>
  <c r="V2444" i="1" s="1"/>
  <c r="O2443" i="1"/>
  <c r="G2444" i="1" s="1"/>
  <c r="AA2443" i="1"/>
  <c r="X2443" i="1"/>
  <c r="Z2443" i="1" s="1"/>
  <c r="K2444" i="1"/>
  <c r="J2444" i="1"/>
  <c r="AF2444" i="1"/>
  <c r="Y2444" i="1" l="1"/>
  <c r="AG2444" i="1"/>
  <c r="AE2444" i="1" s="1"/>
  <c r="AH2444" i="1" s="1"/>
  <c r="M2444" i="1"/>
  <c r="H2444" i="1"/>
  <c r="I2444" i="1"/>
  <c r="Q2444" i="1" l="1"/>
  <c r="L2444" i="1"/>
  <c r="AD2444" i="1"/>
  <c r="AB2444" i="1"/>
  <c r="AC2444" i="1" s="1"/>
  <c r="P2444" i="1" l="1"/>
  <c r="W2445" i="1" s="1"/>
  <c r="N2444" i="1"/>
  <c r="R2444" i="1" l="1"/>
  <c r="S2445" i="1" s="1"/>
  <c r="T2445" i="1" s="1"/>
  <c r="U2444" i="1"/>
  <c r="V2445" i="1" s="1"/>
  <c r="Y2445" i="1" s="1"/>
  <c r="AA2444" i="1"/>
  <c r="O2444" i="1"/>
  <c r="X2444" i="1"/>
  <c r="Z2444" i="1" s="1"/>
  <c r="G2445" i="1"/>
  <c r="J2445" i="1"/>
  <c r="K2445" i="1"/>
  <c r="AF2445" i="1"/>
  <c r="M2445" i="1" l="1"/>
  <c r="I2445" i="1"/>
  <c r="H2445" i="1"/>
  <c r="AG2445" i="1"/>
  <c r="AE2445" i="1" s="1"/>
  <c r="AH2445" i="1" s="1"/>
  <c r="AB2445" i="1" s="1"/>
  <c r="AC2445" i="1" s="1"/>
  <c r="AD2445" i="1" l="1"/>
  <c r="L2445" i="1"/>
  <c r="Q2445" i="1"/>
  <c r="P2445" i="1" l="1"/>
  <c r="W2446" i="1" s="1"/>
  <c r="N2445" i="1"/>
  <c r="R2445" i="1" l="1"/>
  <c r="S2446" i="1" s="1"/>
  <c r="T2446" i="1" s="1"/>
  <c r="U2445" i="1"/>
  <c r="V2446" i="1" s="1"/>
  <c r="Y2446" i="1" s="1"/>
  <c r="AA2445" i="1"/>
  <c r="O2445" i="1"/>
  <c r="X2445" i="1"/>
  <c r="Z2445" i="1" s="1"/>
  <c r="G2446" i="1"/>
  <c r="J2446" i="1"/>
  <c r="K2446" i="1"/>
  <c r="AF2446" i="1"/>
  <c r="I2446" i="1" l="1"/>
  <c r="H2446" i="1"/>
  <c r="M2446" i="1"/>
  <c r="AG2446" i="1"/>
  <c r="AE2446" i="1" s="1"/>
  <c r="AH2446" i="1" s="1"/>
  <c r="AB2446" i="1" s="1"/>
  <c r="AC2446" i="1" s="1"/>
  <c r="AD2446" i="1" l="1"/>
  <c r="L2446" i="1"/>
  <c r="Q2446" i="1"/>
  <c r="P2446" i="1" l="1"/>
  <c r="W2447" i="1" s="1"/>
  <c r="N2446" i="1"/>
  <c r="R2446" i="1" l="1"/>
  <c r="S2447" i="1" s="1"/>
  <c r="T2447" i="1" s="1"/>
  <c r="U2446" i="1"/>
  <c r="V2447" i="1" s="1"/>
  <c r="Y2447" i="1" s="1"/>
  <c r="O2446" i="1"/>
  <c r="AA2446" i="1"/>
  <c r="X2446" i="1"/>
  <c r="Z2446" i="1" s="1"/>
  <c r="G2447" i="1"/>
  <c r="J2447" i="1"/>
  <c r="K2447" i="1"/>
  <c r="AF2447" i="1"/>
  <c r="H2447" i="1" l="1"/>
  <c r="I2447" i="1"/>
  <c r="M2447" i="1"/>
  <c r="AG2447" i="1"/>
  <c r="AE2447" i="1" s="1"/>
  <c r="AH2447" i="1" s="1"/>
  <c r="AB2447" i="1" s="1"/>
  <c r="AC2447" i="1" s="1"/>
  <c r="AD2447" i="1" l="1"/>
  <c r="Q2447" i="1"/>
  <c r="L2447" i="1"/>
  <c r="P2447" i="1" l="1"/>
  <c r="W2448" i="1" s="1"/>
  <c r="N2447" i="1"/>
  <c r="R2447" i="1" l="1"/>
  <c r="S2448" i="1" s="1"/>
  <c r="T2448" i="1" s="1"/>
  <c r="U2447" i="1"/>
  <c r="V2448" i="1" s="1"/>
  <c r="AA2447" i="1"/>
  <c r="O2447" i="1"/>
  <c r="X2447" i="1"/>
  <c r="Z2447" i="1" s="1"/>
  <c r="G2448" i="1"/>
  <c r="K2448" i="1"/>
  <c r="J2448" i="1"/>
  <c r="AF2448" i="1"/>
  <c r="Y2448" i="1" l="1"/>
  <c r="H2448" i="1"/>
  <c r="I2448" i="1"/>
  <c r="M2448" i="1"/>
  <c r="AG2448" i="1"/>
  <c r="AE2448" i="1" s="1"/>
  <c r="AH2448" i="1" s="1"/>
  <c r="AB2448" i="1" s="1"/>
  <c r="AC2448" i="1" s="1"/>
  <c r="AD2448" i="1" l="1"/>
  <c r="L2448" i="1"/>
  <c r="Q2448" i="1"/>
  <c r="P2448" i="1" l="1"/>
  <c r="W2449" i="1" s="1"/>
  <c r="N2448" i="1"/>
  <c r="R2448" i="1" l="1"/>
  <c r="S2449" i="1" s="1"/>
  <c r="T2449" i="1" s="1"/>
  <c r="U2448" i="1"/>
  <c r="V2449" i="1" s="1"/>
  <c r="Y2449" i="1" s="1"/>
  <c r="O2448" i="1"/>
  <c r="G2449" i="1" s="1"/>
  <c r="AA2448" i="1"/>
  <c r="X2448" i="1"/>
  <c r="Z2448" i="1" s="1"/>
  <c r="J2449" i="1"/>
  <c r="K2449" i="1"/>
  <c r="AF2449" i="1"/>
  <c r="AG2449" i="1" l="1"/>
  <c r="AE2449" i="1" s="1"/>
  <c r="AH2449" i="1" s="1"/>
  <c r="M2449" i="1"/>
  <c r="H2449" i="1"/>
  <c r="I2449" i="1"/>
  <c r="AD2449" i="1" l="1"/>
  <c r="L2449" i="1"/>
  <c r="Q2449" i="1"/>
  <c r="AB2449" i="1"/>
  <c r="AC2449" i="1" s="1"/>
  <c r="P2449" i="1" l="1"/>
  <c r="W2450" i="1" s="1"/>
  <c r="N2449" i="1"/>
  <c r="R2449" i="1" l="1"/>
  <c r="S2450" i="1" s="1"/>
  <c r="T2450" i="1" s="1"/>
  <c r="U2449" i="1"/>
  <c r="V2450" i="1" s="1"/>
  <c r="Y2450" i="1" s="1"/>
  <c r="AA2449" i="1"/>
  <c r="O2449" i="1"/>
  <c r="G2450" i="1" s="1"/>
  <c r="K2450" i="1"/>
  <c r="J2450" i="1"/>
  <c r="AF2450" i="1"/>
  <c r="X2449" i="1" l="1"/>
  <c r="Z2449" i="1" s="1"/>
  <c r="AG2450" i="1"/>
  <c r="AE2450" i="1" s="1"/>
  <c r="AH2450" i="1" s="1"/>
  <c r="M2450" i="1"/>
  <c r="H2450" i="1"/>
  <c r="I2450" i="1"/>
  <c r="Q2450" i="1" l="1"/>
  <c r="L2450" i="1"/>
  <c r="AD2450" i="1"/>
  <c r="AB2450" i="1"/>
  <c r="AC2450" i="1" s="1"/>
  <c r="P2450" i="1" l="1"/>
  <c r="W2451" i="1" s="1"/>
  <c r="N2450" i="1"/>
  <c r="R2450" i="1" l="1"/>
  <c r="S2451" i="1" s="1"/>
  <c r="T2451" i="1" s="1"/>
  <c r="U2450" i="1"/>
  <c r="V2451" i="1" s="1"/>
  <c r="Y2451" i="1" s="1"/>
  <c r="O2450" i="1"/>
  <c r="G2451" i="1" s="1"/>
  <c r="AA2450" i="1"/>
  <c r="X2450" i="1"/>
  <c r="Z2450" i="1" s="1"/>
  <c r="J2451" i="1"/>
  <c r="K2451" i="1"/>
  <c r="AF2451" i="1"/>
  <c r="AG2451" i="1" l="1"/>
  <c r="AE2451" i="1" s="1"/>
  <c r="AH2451" i="1" s="1"/>
  <c r="M2451" i="1"/>
  <c r="H2451" i="1"/>
  <c r="I2451" i="1"/>
  <c r="L2451" i="1" l="1"/>
  <c r="Q2451" i="1"/>
  <c r="AD2451" i="1"/>
  <c r="AB2451" i="1"/>
  <c r="AC2451" i="1" s="1"/>
  <c r="P2451" i="1" l="1"/>
  <c r="W2452" i="1" s="1"/>
  <c r="N2451" i="1"/>
  <c r="R2451" i="1" l="1"/>
  <c r="S2452" i="1" s="1"/>
  <c r="T2452" i="1" s="1"/>
  <c r="U2451" i="1"/>
  <c r="V2452" i="1" s="1"/>
  <c r="Y2452" i="1" s="1"/>
  <c r="AA2451" i="1"/>
  <c r="O2451" i="1"/>
  <c r="G2452" i="1"/>
  <c r="K2452" i="1"/>
  <c r="J2452" i="1"/>
  <c r="AF2452" i="1"/>
  <c r="X2451" i="1" l="1"/>
  <c r="Z2451" i="1" s="1"/>
  <c r="M2452" i="1"/>
  <c r="I2452" i="1"/>
  <c r="H2452" i="1"/>
  <c r="AG2452" i="1"/>
  <c r="AE2452" i="1" s="1"/>
  <c r="AH2452" i="1" s="1"/>
  <c r="AB2452" i="1" s="1"/>
  <c r="AC2452" i="1" s="1"/>
  <c r="L2452" i="1" l="1"/>
  <c r="AD2452" i="1"/>
  <c r="Q2452" i="1"/>
  <c r="P2452" i="1" l="1"/>
  <c r="W2453" i="1" s="1"/>
  <c r="N2452" i="1"/>
  <c r="R2452" i="1" l="1"/>
  <c r="S2453" i="1" s="1"/>
  <c r="T2453" i="1" s="1"/>
  <c r="U2452" i="1"/>
  <c r="V2453" i="1" s="1"/>
  <c r="Y2453" i="1" s="1"/>
  <c r="AA2452" i="1"/>
  <c r="O2452" i="1"/>
  <c r="X2452" i="1"/>
  <c r="Z2452" i="1" s="1"/>
  <c r="G2453" i="1"/>
  <c r="J2453" i="1"/>
  <c r="K2453" i="1"/>
  <c r="AF2453" i="1"/>
  <c r="M2453" i="1" l="1"/>
  <c r="I2453" i="1"/>
  <c r="H2453" i="1"/>
  <c r="AG2453" i="1"/>
  <c r="AE2453" i="1" s="1"/>
  <c r="AH2453" i="1" s="1"/>
  <c r="AB2453" i="1" s="1"/>
  <c r="AC2453" i="1" s="1"/>
  <c r="AD2453" i="1" l="1"/>
  <c r="Q2453" i="1"/>
  <c r="L2453" i="1"/>
  <c r="P2453" i="1" l="1"/>
  <c r="W2454" i="1" s="1"/>
  <c r="N2453" i="1"/>
  <c r="R2453" i="1" l="1"/>
  <c r="S2454" i="1" s="1"/>
  <c r="T2454" i="1" s="1"/>
  <c r="U2453" i="1"/>
  <c r="V2454" i="1" s="1"/>
  <c r="Y2454" i="1" s="1"/>
  <c r="AA2453" i="1"/>
  <c r="O2453" i="1"/>
  <c r="G2454" i="1" s="1"/>
  <c r="X2453" i="1"/>
  <c r="Z2453" i="1" s="1"/>
  <c r="K2454" i="1"/>
  <c r="J2454" i="1"/>
  <c r="AF2454" i="1"/>
  <c r="H2454" i="1" l="1"/>
  <c r="I2454" i="1"/>
  <c r="AG2454" i="1"/>
  <c r="AE2454" i="1" s="1"/>
  <c r="AH2454" i="1" s="1"/>
  <c r="M2454" i="1"/>
  <c r="L2454" i="1" l="1"/>
  <c r="Q2454" i="1"/>
  <c r="AD2454" i="1"/>
  <c r="AB2454" i="1"/>
  <c r="AC2454" i="1" s="1"/>
  <c r="P2454" i="1" l="1"/>
  <c r="W2455" i="1" s="1"/>
  <c r="N2454" i="1"/>
  <c r="R2454" i="1" l="1"/>
  <c r="S2455" i="1" s="1"/>
  <c r="T2455" i="1" s="1"/>
  <c r="U2454" i="1"/>
  <c r="V2455" i="1" s="1"/>
  <c r="Y2455" i="1" s="1"/>
  <c r="O2454" i="1"/>
  <c r="G2455" i="1" s="1"/>
  <c r="AA2454" i="1"/>
  <c r="X2454" i="1"/>
  <c r="Z2454" i="1" s="1"/>
  <c r="J2455" i="1"/>
  <c r="K2455" i="1"/>
  <c r="AF2455" i="1"/>
  <c r="AG2455" i="1" l="1"/>
  <c r="AE2455" i="1" s="1"/>
  <c r="AH2455" i="1" s="1"/>
  <c r="M2455" i="1"/>
  <c r="I2455" i="1"/>
  <c r="H2455" i="1"/>
  <c r="L2455" i="1" l="1"/>
  <c r="AD2455" i="1"/>
  <c r="Q2455" i="1"/>
  <c r="AB2455" i="1"/>
  <c r="AC2455" i="1" s="1"/>
  <c r="P2455" i="1" l="1"/>
  <c r="W2456" i="1" s="1"/>
  <c r="N2455" i="1"/>
  <c r="R2455" i="1" l="1"/>
  <c r="S2456" i="1" s="1"/>
  <c r="T2456" i="1" s="1"/>
  <c r="U2455" i="1"/>
  <c r="V2456" i="1" s="1"/>
  <c r="O2455" i="1"/>
  <c r="AA2455" i="1"/>
  <c r="X2455" i="1"/>
  <c r="Z2455" i="1" s="1"/>
  <c r="G2456" i="1"/>
  <c r="K2456" i="1"/>
  <c r="J2456" i="1"/>
  <c r="AF2456" i="1"/>
  <c r="Y2456" i="1" l="1"/>
  <c r="M2456" i="1"/>
  <c r="I2456" i="1"/>
  <c r="H2456" i="1"/>
  <c r="AG2456" i="1"/>
  <c r="AE2456" i="1" s="1"/>
  <c r="AH2456" i="1" s="1"/>
  <c r="AB2456" i="1" s="1"/>
  <c r="AC2456" i="1" s="1"/>
  <c r="AD2456" i="1" l="1"/>
  <c r="Q2456" i="1"/>
  <c r="L2456" i="1"/>
  <c r="P2456" i="1" l="1"/>
  <c r="W2457" i="1" s="1"/>
  <c r="N2456" i="1"/>
  <c r="R2456" i="1" l="1"/>
  <c r="S2457" i="1" s="1"/>
  <c r="T2457" i="1" s="1"/>
  <c r="U2456" i="1"/>
  <c r="V2457" i="1" s="1"/>
  <c r="Y2457" i="1" s="1"/>
  <c r="AA2456" i="1"/>
  <c r="O2456" i="1"/>
  <c r="X2456" i="1"/>
  <c r="Z2456" i="1" s="1"/>
  <c r="G2457" i="1"/>
  <c r="J2457" i="1"/>
  <c r="K2457" i="1"/>
  <c r="AF2457" i="1"/>
  <c r="I2457" i="1" l="1"/>
  <c r="H2457" i="1"/>
  <c r="M2457" i="1"/>
  <c r="AG2457" i="1"/>
  <c r="AE2457" i="1" s="1"/>
  <c r="AH2457" i="1" s="1"/>
  <c r="AB2457" i="1" s="1"/>
  <c r="AC2457" i="1" s="1"/>
  <c r="AD2457" i="1" l="1"/>
  <c r="L2457" i="1"/>
  <c r="Q2457" i="1"/>
  <c r="P2457" i="1" l="1"/>
  <c r="W2458" i="1" s="1"/>
  <c r="N2457" i="1"/>
  <c r="R2457" i="1" l="1"/>
  <c r="S2458" i="1" s="1"/>
  <c r="T2458" i="1" s="1"/>
  <c r="U2457" i="1"/>
  <c r="V2458" i="1" s="1"/>
  <c r="Y2458" i="1" s="1"/>
  <c r="AA2457" i="1"/>
  <c r="O2457" i="1"/>
  <c r="G2458" i="1" s="1"/>
  <c r="X2457" i="1"/>
  <c r="Z2457" i="1" s="1"/>
  <c r="K2458" i="1"/>
  <c r="J2458" i="1"/>
  <c r="AF2458" i="1"/>
  <c r="I2458" i="1" l="1"/>
  <c r="H2458" i="1"/>
  <c r="AG2458" i="1"/>
  <c r="AE2458" i="1" s="1"/>
  <c r="AH2458" i="1" s="1"/>
  <c r="M2458" i="1"/>
  <c r="AB2458" i="1" l="1"/>
  <c r="AC2458" i="1" s="1"/>
  <c r="L2458" i="1"/>
  <c r="Q2458" i="1"/>
  <c r="AD2458" i="1"/>
  <c r="P2458" i="1" l="1"/>
  <c r="W2459" i="1" s="1"/>
  <c r="N2458" i="1"/>
  <c r="R2458" i="1" l="1"/>
  <c r="S2459" i="1" s="1"/>
  <c r="T2459" i="1" s="1"/>
  <c r="U2458" i="1"/>
  <c r="V2459" i="1" s="1"/>
  <c r="Y2459" i="1" s="1"/>
  <c r="AA2458" i="1"/>
  <c r="O2458" i="1"/>
  <c r="G2459" i="1" s="1"/>
  <c r="K2459" i="1"/>
  <c r="J2459" i="1"/>
  <c r="AF2459" i="1"/>
  <c r="X2458" i="1" l="1"/>
  <c r="Z2458" i="1" s="1"/>
  <c r="AG2459" i="1"/>
  <c r="AE2459" i="1" s="1"/>
  <c r="AH2459" i="1" s="1"/>
  <c r="H2459" i="1"/>
  <c r="I2459" i="1"/>
  <c r="M2459" i="1"/>
  <c r="L2459" i="1" l="1"/>
  <c r="Q2459" i="1"/>
  <c r="AD2459" i="1"/>
  <c r="AB2459" i="1"/>
  <c r="AC2459" i="1" s="1"/>
  <c r="P2459" i="1" l="1"/>
  <c r="W2460" i="1" s="1"/>
  <c r="N2459" i="1"/>
  <c r="R2459" i="1" l="1"/>
  <c r="S2460" i="1" s="1"/>
  <c r="T2460" i="1" s="1"/>
  <c r="U2459" i="1"/>
  <c r="V2460" i="1" s="1"/>
  <c r="Y2460" i="1" s="1"/>
  <c r="AA2459" i="1"/>
  <c r="O2459" i="1"/>
  <c r="G2460" i="1" s="1"/>
  <c r="X2459" i="1"/>
  <c r="Z2459" i="1" s="1"/>
  <c r="J2460" i="1"/>
  <c r="K2460" i="1"/>
  <c r="AF2460" i="1"/>
  <c r="M2460" i="1" l="1"/>
  <c r="I2460" i="1"/>
  <c r="H2460" i="1"/>
  <c r="AG2460" i="1"/>
  <c r="AE2460" i="1" s="1"/>
  <c r="AH2460" i="1" s="1"/>
  <c r="AB2460" i="1" s="1"/>
  <c r="AC2460" i="1" s="1"/>
  <c r="AD2460" i="1" l="1"/>
  <c r="Q2460" i="1"/>
  <c r="L2460" i="1"/>
  <c r="P2460" i="1" l="1"/>
  <c r="W2461" i="1" s="1"/>
  <c r="N2460" i="1"/>
  <c r="R2460" i="1" l="1"/>
  <c r="S2461" i="1" s="1"/>
  <c r="T2461" i="1" s="1"/>
  <c r="U2460" i="1"/>
  <c r="V2461" i="1" s="1"/>
  <c r="Y2461" i="1" s="1"/>
  <c r="AA2460" i="1"/>
  <c r="O2460" i="1"/>
  <c r="G2461" i="1"/>
  <c r="K2461" i="1"/>
  <c r="J2461" i="1"/>
  <c r="AF2461" i="1"/>
  <c r="X2460" i="1" l="1"/>
  <c r="Z2460" i="1" s="1"/>
  <c r="H2461" i="1"/>
  <c r="I2461" i="1"/>
  <c r="M2461" i="1"/>
  <c r="AG2461" i="1"/>
  <c r="AE2461" i="1" s="1"/>
  <c r="AH2461" i="1" s="1"/>
  <c r="AB2461" i="1" s="1"/>
  <c r="AC2461" i="1" s="1"/>
  <c r="Q2461" i="1" l="1"/>
  <c r="L2461" i="1"/>
  <c r="AD2461" i="1"/>
  <c r="P2461" i="1" l="1"/>
  <c r="W2462" i="1" s="1"/>
  <c r="N2461" i="1"/>
  <c r="R2461" i="1" l="1"/>
  <c r="S2462" i="1" s="1"/>
  <c r="T2462" i="1" s="1"/>
  <c r="U2461" i="1"/>
  <c r="V2462" i="1" s="1"/>
  <c r="O2461" i="1"/>
  <c r="AA2461" i="1"/>
  <c r="G2462" i="1"/>
  <c r="J2462" i="1"/>
  <c r="K2462" i="1"/>
  <c r="AF2462" i="1"/>
  <c r="X2461" i="1" l="1"/>
  <c r="Z2461" i="1" s="1"/>
  <c r="Y2462" i="1"/>
  <c r="M2462" i="1"/>
  <c r="H2462" i="1"/>
  <c r="I2462" i="1"/>
  <c r="AG2462" i="1"/>
  <c r="AE2462" i="1" s="1"/>
  <c r="AH2462" i="1" s="1"/>
  <c r="AB2462" i="1" s="1"/>
  <c r="AC2462" i="1" s="1"/>
  <c r="AD2462" i="1" l="1"/>
  <c r="Q2462" i="1"/>
  <c r="L2462" i="1"/>
  <c r="P2462" i="1" l="1"/>
  <c r="W2463" i="1" s="1"/>
  <c r="N2462" i="1"/>
  <c r="R2462" i="1" l="1"/>
  <c r="S2463" i="1" s="1"/>
  <c r="T2463" i="1" s="1"/>
  <c r="U2462" i="1"/>
  <c r="V2463" i="1" s="1"/>
  <c r="Y2463" i="1" s="1"/>
  <c r="AA2462" i="1"/>
  <c r="O2462" i="1"/>
  <c r="G2463" i="1"/>
  <c r="J2463" i="1"/>
  <c r="K2463" i="1"/>
  <c r="AF2463" i="1"/>
  <c r="X2462" i="1" l="1"/>
  <c r="Z2462" i="1" s="1"/>
  <c r="M2463" i="1"/>
  <c r="H2463" i="1"/>
  <c r="I2463" i="1"/>
  <c r="AG2463" i="1"/>
  <c r="AE2463" i="1" s="1"/>
  <c r="AH2463" i="1" s="1"/>
  <c r="AB2463" i="1" s="1"/>
  <c r="AC2463" i="1" s="1"/>
  <c r="Q2463" i="1" l="1"/>
  <c r="AD2463" i="1"/>
  <c r="L2463" i="1"/>
  <c r="P2463" i="1" l="1"/>
  <c r="W2464" i="1" s="1"/>
  <c r="N2463" i="1"/>
  <c r="R2463" i="1" l="1"/>
  <c r="S2464" i="1" s="1"/>
  <c r="T2464" i="1" s="1"/>
  <c r="U2463" i="1"/>
  <c r="V2464" i="1" s="1"/>
  <c r="Y2464" i="1" s="1"/>
  <c r="O2463" i="1"/>
  <c r="G2464" i="1" s="1"/>
  <c r="AA2463" i="1"/>
  <c r="J2464" i="1"/>
  <c r="K2464" i="1"/>
  <c r="AF2464" i="1"/>
  <c r="X2463" i="1" l="1"/>
  <c r="Z2463" i="1" s="1"/>
  <c r="AG2464" i="1"/>
  <c r="AE2464" i="1" s="1"/>
  <c r="AH2464" i="1" s="1"/>
  <c r="M2464" i="1"/>
  <c r="H2464" i="1"/>
  <c r="I2464" i="1"/>
  <c r="L2464" i="1" l="1"/>
  <c r="Q2464" i="1"/>
  <c r="AD2464" i="1"/>
  <c r="AB2464" i="1"/>
  <c r="AC2464" i="1" s="1"/>
  <c r="P2464" i="1" l="1"/>
  <c r="W2465" i="1" s="1"/>
  <c r="N2464" i="1"/>
  <c r="R2464" i="1" l="1"/>
  <c r="S2465" i="1" s="1"/>
  <c r="T2465" i="1" s="1"/>
  <c r="U2464" i="1"/>
  <c r="V2465" i="1" s="1"/>
  <c r="AA2464" i="1"/>
  <c r="O2464" i="1"/>
  <c r="G2465" i="1" s="1"/>
  <c r="X2464" i="1"/>
  <c r="Z2464" i="1" s="1"/>
  <c r="K2465" i="1"/>
  <c r="J2465" i="1"/>
  <c r="AF2465" i="1"/>
  <c r="Y2465" i="1" l="1"/>
  <c r="M2465" i="1"/>
  <c r="AG2465" i="1"/>
  <c r="AE2465" i="1" s="1"/>
  <c r="AH2465" i="1" s="1"/>
  <c r="AB2465" i="1" s="1"/>
  <c r="AC2465" i="1" s="1"/>
  <c r="I2465" i="1"/>
  <c r="H2465" i="1"/>
  <c r="Q2465" i="1" l="1"/>
  <c r="L2465" i="1"/>
  <c r="AD2465" i="1"/>
  <c r="P2465" i="1" l="1"/>
  <c r="W2466" i="1" s="1"/>
  <c r="N2465" i="1"/>
  <c r="R2465" i="1" l="1"/>
  <c r="S2466" i="1" s="1"/>
  <c r="U2465" i="1"/>
  <c r="V2466" i="1" s="1"/>
  <c r="AA2465" i="1"/>
  <c r="O2465" i="1"/>
  <c r="X2465" i="1"/>
  <c r="Z2465" i="1" s="1"/>
  <c r="G2466" i="1"/>
  <c r="K2466" i="1"/>
  <c r="J2466" i="1"/>
  <c r="AF2466" i="1"/>
  <c r="Y2466" i="1" l="1"/>
  <c r="T2466" i="1"/>
  <c r="M2466" i="1"/>
  <c r="H2466" i="1"/>
  <c r="I2466" i="1"/>
  <c r="AG2466" i="1"/>
  <c r="AE2466" i="1" s="1"/>
  <c r="AH2466" i="1" s="1"/>
  <c r="AB2466" i="1" s="1"/>
  <c r="AC2466" i="1" s="1"/>
  <c r="L2466" i="1" l="1"/>
  <c r="AD2466" i="1"/>
  <c r="Q2466" i="1"/>
  <c r="P2466" i="1" l="1"/>
  <c r="W2467" i="1" s="1"/>
  <c r="N2466" i="1"/>
  <c r="R2466" i="1" l="1"/>
  <c r="S2467" i="1" s="1"/>
  <c r="T2467" i="1" s="1"/>
  <c r="U2466" i="1"/>
  <c r="V2467" i="1" s="1"/>
  <c r="AA2466" i="1"/>
  <c r="O2466" i="1"/>
  <c r="G2467" i="1" s="1"/>
  <c r="X2466" i="1"/>
  <c r="Z2466" i="1" s="1"/>
  <c r="K2467" i="1"/>
  <c r="J2467" i="1"/>
  <c r="AF2467" i="1"/>
  <c r="Y2467" i="1" l="1"/>
  <c r="M2467" i="1"/>
  <c r="H2467" i="1"/>
  <c r="I2467" i="1"/>
  <c r="AG2467" i="1"/>
  <c r="AE2467" i="1" s="1"/>
  <c r="AH2467" i="1" s="1"/>
  <c r="AB2467" i="1" s="1"/>
  <c r="AC2467" i="1" s="1"/>
  <c r="AD2467" i="1" l="1"/>
  <c r="L2467" i="1"/>
  <c r="Q2467" i="1"/>
  <c r="P2467" i="1" l="1"/>
  <c r="W2468" i="1" s="1"/>
  <c r="N2467" i="1"/>
  <c r="R2467" i="1" l="1"/>
  <c r="S2468" i="1" s="1"/>
  <c r="T2468" i="1" s="1"/>
  <c r="U2467" i="1"/>
  <c r="V2468" i="1" s="1"/>
  <c r="Y2468" i="1" s="1"/>
  <c r="O2467" i="1"/>
  <c r="G2468" i="1" s="1"/>
  <c r="AA2467" i="1"/>
  <c r="J2468" i="1"/>
  <c r="K2468" i="1"/>
  <c r="AF2468" i="1"/>
  <c r="X2467" i="1" l="1"/>
  <c r="Z2467" i="1" s="1"/>
  <c r="AG2468" i="1"/>
  <c r="AE2468" i="1" s="1"/>
  <c r="AH2468" i="1" s="1"/>
  <c r="M2468" i="1"/>
  <c r="H2468" i="1"/>
  <c r="I2468" i="1"/>
  <c r="AD2468" i="1" l="1"/>
  <c r="L2468" i="1"/>
  <c r="Q2468" i="1"/>
  <c r="AB2468" i="1"/>
  <c r="AC2468" i="1" s="1"/>
  <c r="P2468" i="1" l="1"/>
  <c r="W2469" i="1" s="1"/>
  <c r="N2468" i="1"/>
  <c r="R2468" i="1" l="1"/>
  <c r="S2469" i="1" s="1"/>
  <c r="T2469" i="1" s="1"/>
  <c r="U2468" i="1"/>
  <c r="V2469" i="1" s="1"/>
  <c r="O2468" i="1"/>
  <c r="AA2468" i="1"/>
  <c r="G2469" i="1"/>
  <c r="J2469" i="1"/>
  <c r="K2469" i="1"/>
  <c r="AF2469" i="1"/>
  <c r="X2468" i="1" l="1"/>
  <c r="Z2468" i="1" s="1"/>
  <c r="Y2469" i="1"/>
  <c r="M2469" i="1"/>
  <c r="H2469" i="1"/>
  <c r="I2469" i="1"/>
  <c r="AG2469" i="1"/>
  <c r="AE2469" i="1" s="1"/>
  <c r="AH2469" i="1" s="1"/>
  <c r="AB2469" i="1" s="1"/>
  <c r="AC2469" i="1" s="1"/>
  <c r="AD2469" i="1" l="1"/>
  <c r="L2469" i="1"/>
  <c r="Q2469" i="1"/>
  <c r="P2469" i="1" l="1"/>
  <c r="W2470" i="1" s="1"/>
  <c r="N2469" i="1"/>
  <c r="R2469" i="1" l="1"/>
  <c r="S2470" i="1" s="1"/>
  <c r="T2470" i="1" s="1"/>
  <c r="U2469" i="1"/>
  <c r="V2470" i="1" s="1"/>
  <c r="AA2469" i="1"/>
  <c r="O2469" i="1"/>
  <c r="G2470" i="1" s="1"/>
  <c r="X2469" i="1"/>
  <c r="Z2469" i="1" s="1"/>
  <c r="K2470" i="1"/>
  <c r="J2470" i="1"/>
  <c r="AF2470" i="1"/>
  <c r="Y2470" i="1" l="1"/>
  <c r="AG2470" i="1"/>
  <c r="AE2470" i="1" s="1"/>
  <c r="AH2470" i="1" s="1"/>
  <c r="M2470" i="1"/>
  <c r="I2470" i="1"/>
  <c r="H2470" i="1"/>
  <c r="AD2470" i="1" l="1"/>
  <c r="Q2470" i="1"/>
  <c r="L2470" i="1"/>
  <c r="AB2470" i="1"/>
  <c r="AC2470" i="1" s="1"/>
  <c r="P2470" i="1" l="1"/>
  <c r="W2471" i="1" s="1"/>
  <c r="N2470" i="1"/>
  <c r="R2470" i="1" l="1"/>
  <c r="S2471" i="1" s="1"/>
  <c r="T2471" i="1" s="1"/>
  <c r="U2470" i="1"/>
  <c r="V2471" i="1" s="1"/>
  <c r="Y2471" i="1" s="1"/>
  <c r="O2470" i="1"/>
  <c r="G2471" i="1" s="1"/>
  <c r="AA2470" i="1"/>
  <c r="J2471" i="1"/>
  <c r="K2471" i="1"/>
  <c r="AF2471" i="1"/>
  <c r="X2470" i="1" l="1"/>
  <c r="Z2470" i="1" s="1"/>
  <c r="AG2471" i="1"/>
  <c r="AE2471" i="1" s="1"/>
  <c r="AH2471" i="1" s="1"/>
  <c r="M2471" i="1"/>
  <c r="H2471" i="1"/>
  <c r="I2471" i="1"/>
  <c r="Q2471" i="1" l="1"/>
  <c r="L2471" i="1"/>
  <c r="AD2471" i="1"/>
  <c r="AB2471" i="1"/>
  <c r="AC2471" i="1" s="1"/>
  <c r="P2471" i="1" l="1"/>
  <c r="W2472" i="1" s="1"/>
  <c r="N2471" i="1"/>
  <c r="R2471" i="1" l="1"/>
  <c r="S2472" i="1" s="1"/>
  <c r="T2472" i="1" s="1"/>
  <c r="U2471" i="1"/>
  <c r="V2472" i="1" s="1"/>
  <c r="Y2472" i="1" s="1"/>
  <c r="AA2471" i="1"/>
  <c r="O2471" i="1"/>
  <c r="G2472" i="1" s="1"/>
  <c r="J2472" i="1"/>
  <c r="K2472" i="1"/>
  <c r="AF2472" i="1"/>
  <c r="X2471" i="1" l="1"/>
  <c r="Z2471" i="1" s="1"/>
  <c r="AG2472" i="1"/>
  <c r="AE2472" i="1" s="1"/>
  <c r="AH2472" i="1" s="1"/>
  <c r="H2472" i="1"/>
  <c r="I2472" i="1"/>
  <c r="M2472" i="1"/>
  <c r="Q2472" i="1" l="1"/>
  <c r="AD2472" i="1"/>
  <c r="L2472" i="1"/>
  <c r="AB2472" i="1"/>
  <c r="AC2472" i="1" s="1"/>
  <c r="P2472" i="1" l="1"/>
  <c r="W2473" i="1" s="1"/>
  <c r="N2472" i="1"/>
  <c r="R2472" i="1" l="1"/>
  <c r="S2473" i="1" s="1"/>
  <c r="T2473" i="1" s="1"/>
  <c r="U2472" i="1"/>
  <c r="V2473" i="1" s="1"/>
  <c r="Y2473" i="1" s="1"/>
  <c r="O2472" i="1"/>
  <c r="G2473" i="1" s="1"/>
  <c r="AA2472" i="1"/>
  <c r="X2472" i="1"/>
  <c r="Z2472" i="1" s="1"/>
  <c r="J2473" i="1"/>
  <c r="K2473" i="1"/>
  <c r="AF2473" i="1"/>
  <c r="AG2473" i="1" l="1"/>
  <c r="AE2473" i="1" s="1"/>
  <c r="AH2473" i="1" s="1"/>
  <c r="M2473" i="1"/>
  <c r="H2473" i="1"/>
  <c r="I2473" i="1"/>
  <c r="AD2473" i="1" l="1"/>
  <c r="L2473" i="1"/>
  <c r="Q2473" i="1"/>
  <c r="AB2473" i="1"/>
  <c r="AC2473" i="1" s="1"/>
  <c r="P2473" i="1" l="1"/>
  <c r="W2474" i="1" s="1"/>
  <c r="N2473" i="1"/>
  <c r="R2473" i="1" l="1"/>
  <c r="S2474" i="1" s="1"/>
  <c r="T2474" i="1" s="1"/>
  <c r="U2473" i="1"/>
  <c r="V2474" i="1" s="1"/>
  <c r="Y2474" i="1" s="1"/>
  <c r="AA2473" i="1"/>
  <c r="O2473" i="1"/>
  <c r="G2474" i="1"/>
  <c r="K2474" i="1"/>
  <c r="J2474" i="1"/>
  <c r="AF2474" i="1"/>
  <c r="X2473" i="1" l="1"/>
  <c r="Z2473" i="1" s="1"/>
  <c r="M2474" i="1"/>
  <c r="I2474" i="1"/>
  <c r="H2474" i="1"/>
  <c r="AG2474" i="1"/>
  <c r="AE2474" i="1" s="1"/>
  <c r="AH2474" i="1" s="1"/>
  <c r="AB2474" i="1" s="1"/>
  <c r="AC2474" i="1" s="1"/>
  <c r="AD2474" i="1" l="1"/>
  <c r="Q2474" i="1"/>
  <c r="L2474" i="1"/>
  <c r="P2474" i="1" l="1"/>
  <c r="W2475" i="1" s="1"/>
  <c r="N2474" i="1"/>
  <c r="R2474" i="1" l="1"/>
  <c r="S2475" i="1" s="1"/>
  <c r="T2475" i="1" s="1"/>
  <c r="U2474" i="1"/>
  <c r="V2475" i="1" s="1"/>
  <c r="Y2475" i="1" s="1"/>
  <c r="AA2474" i="1"/>
  <c r="O2474" i="1"/>
  <c r="G2475" i="1" s="1"/>
  <c r="J2475" i="1"/>
  <c r="K2475" i="1"/>
  <c r="AF2475" i="1"/>
  <c r="X2474" i="1" l="1"/>
  <c r="Z2474" i="1" s="1"/>
  <c r="M2475" i="1"/>
  <c r="I2475" i="1"/>
  <c r="H2475" i="1"/>
  <c r="AG2475" i="1"/>
  <c r="AE2475" i="1" s="1"/>
  <c r="AH2475" i="1" s="1"/>
  <c r="AB2475" i="1" s="1"/>
  <c r="AC2475" i="1" s="1"/>
  <c r="Q2475" i="1" l="1"/>
  <c r="AD2475" i="1"/>
  <c r="L2475" i="1"/>
  <c r="P2475" i="1" l="1"/>
  <c r="W2476" i="1" s="1"/>
  <c r="N2475" i="1"/>
  <c r="R2475" i="1" l="1"/>
  <c r="S2476" i="1" s="1"/>
  <c r="T2476" i="1" s="1"/>
  <c r="U2475" i="1"/>
  <c r="V2476" i="1" s="1"/>
  <c r="Y2476" i="1" s="1"/>
  <c r="AA2475" i="1"/>
  <c r="O2475" i="1"/>
  <c r="G2476" i="1" s="1"/>
  <c r="X2475" i="1"/>
  <c r="Z2475" i="1" s="1"/>
  <c r="K2476" i="1"/>
  <c r="J2476" i="1"/>
  <c r="AF2476" i="1"/>
  <c r="AG2476" i="1" l="1"/>
  <c r="AE2476" i="1" s="1"/>
  <c r="AH2476" i="1" s="1"/>
  <c r="I2476" i="1"/>
  <c r="H2476" i="1"/>
  <c r="M2476" i="1"/>
  <c r="L2476" i="1" l="1"/>
  <c r="AD2476" i="1"/>
  <c r="Q2476" i="1"/>
  <c r="AB2476" i="1"/>
  <c r="AC2476" i="1" s="1"/>
  <c r="P2476" i="1" l="1"/>
  <c r="W2477" i="1" s="1"/>
  <c r="N2476" i="1"/>
  <c r="R2476" i="1" l="1"/>
  <c r="S2477" i="1" s="1"/>
  <c r="T2477" i="1" s="1"/>
  <c r="U2476" i="1"/>
  <c r="V2477" i="1" s="1"/>
  <c r="Y2477" i="1" s="1"/>
  <c r="AA2476" i="1"/>
  <c r="O2476" i="1"/>
  <c r="G2477" i="1" s="1"/>
  <c r="J2477" i="1"/>
  <c r="K2477" i="1"/>
  <c r="AF2477" i="1"/>
  <c r="X2476" i="1" l="1"/>
  <c r="Z2476" i="1" s="1"/>
  <c r="AG2477" i="1"/>
  <c r="AE2477" i="1" s="1"/>
  <c r="AH2477" i="1" s="1"/>
  <c r="M2477" i="1"/>
  <c r="I2477" i="1"/>
  <c r="H2477" i="1"/>
  <c r="L2477" i="1" l="1"/>
  <c r="Q2477" i="1"/>
  <c r="AD2477" i="1"/>
  <c r="AB2477" i="1"/>
  <c r="AC2477" i="1" s="1"/>
  <c r="P2477" i="1" l="1"/>
  <c r="W2478" i="1" s="1"/>
  <c r="N2477" i="1"/>
  <c r="R2477" i="1" l="1"/>
  <c r="S2478" i="1" s="1"/>
  <c r="T2478" i="1" s="1"/>
  <c r="U2477" i="1"/>
  <c r="V2478" i="1" s="1"/>
  <c r="Y2478" i="1" s="1"/>
  <c r="AA2477" i="1"/>
  <c r="O2477" i="1"/>
  <c r="G2478" i="1" s="1"/>
  <c r="J2478" i="1"/>
  <c r="K2478" i="1"/>
  <c r="AF2478" i="1"/>
  <c r="X2477" i="1" l="1"/>
  <c r="Z2477" i="1" s="1"/>
  <c r="M2478" i="1"/>
  <c r="H2478" i="1"/>
  <c r="I2478" i="1"/>
  <c r="AG2478" i="1"/>
  <c r="AE2478" i="1" s="1"/>
  <c r="AH2478" i="1" s="1"/>
  <c r="AB2478" i="1" s="1"/>
  <c r="AC2478" i="1" s="1"/>
  <c r="Q2478" i="1" l="1"/>
  <c r="L2478" i="1"/>
  <c r="AD2478" i="1"/>
  <c r="P2478" i="1" l="1"/>
  <c r="W2479" i="1" s="1"/>
  <c r="N2478" i="1"/>
  <c r="R2478" i="1" l="1"/>
  <c r="S2479" i="1" s="1"/>
  <c r="T2479" i="1" s="1"/>
  <c r="U2478" i="1"/>
  <c r="V2479" i="1" s="1"/>
  <c r="Y2479" i="1" s="1"/>
  <c r="O2478" i="1"/>
  <c r="G2479" i="1" s="1"/>
  <c r="AA2478" i="1"/>
  <c r="J2479" i="1"/>
  <c r="K2479" i="1"/>
  <c r="AF2479" i="1"/>
  <c r="X2478" i="1" l="1"/>
  <c r="Z2478" i="1" s="1"/>
  <c r="AG2479" i="1"/>
  <c r="AE2479" i="1" s="1"/>
  <c r="AH2479" i="1" s="1"/>
  <c r="M2479" i="1"/>
  <c r="H2479" i="1"/>
  <c r="I2479" i="1"/>
  <c r="L2479" i="1" l="1"/>
  <c r="Q2479" i="1"/>
  <c r="AD2479" i="1"/>
  <c r="AB2479" i="1"/>
  <c r="AC2479" i="1" s="1"/>
  <c r="P2479" i="1" l="1"/>
  <c r="W2480" i="1" s="1"/>
  <c r="N2479" i="1"/>
  <c r="R2479" i="1" l="1"/>
  <c r="S2480" i="1" s="1"/>
  <c r="T2480" i="1" s="1"/>
  <c r="U2479" i="1"/>
  <c r="V2480" i="1" s="1"/>
  <c r="Y2480" i="1" s="1"/>
  <c r="O2479" i="1"/>
  <c r="G2480" i="1" s="1"/>
  <c r="AA2479" i="1"/>
  <c r="X2479" i="1"/>
  <c r="Z2479" i="1" s="1"/>
  <c r="K2480" i="1"/>
  <c r="J2480" i="1"/>
  <c r="AF2480" i="1"/>
  <c r="AG2480" i="1" s="1"/>
  <c r="AE2480" i="1" l="1"/>
  <c r="AH2480" i="1" s="1"/>
  <c r="M2480" i="1"/>
  <c r="AB2480" i="1" s="1"/>
  <c r="AC2480" i="1" s="1"/>
  <c r="H2480" i="1"/>
  <c r="I2480" i="1"/>
  <c r="AD2480" i="1" l="1"/>
  <c r="L2480" i="1"/>
  <c r="Q2480" i="1"/>
  <c r="P2480" i="1" l="1"/>
  <c r="W2481" i="1" s="1"/>
  <c r="N2480" i="1"/>
  <c r="R2480" i="1" l="1"/>
  <c r="S2481" i="1" s="1"/>
  <c r="T2481" i="1" s="1"/>
  <c r="U2480" i="1"/>
  <c r="V2481" i="1" s="1"/>
  <c r="Y2481" i="1" s="1"/>
  <c r="AA2480" i="1"/>
  <c r="O2480" i="1"/>
  <c r="G2481" i="1" s="1"/>
  <c r="AF2481" i="1"/>
  <c r="J2481" i="1"/>
  <c r="K2481" i="1"/>
  <c r="X2480" i="1" l="1"/>
  <c r="Z2480" i="1" s="1"/>
  <c r="M2481" i="1"/>
  <c r="AG2481" i="1"/>
  <c r="AE2481" i="1" s="1"/>
  <c r="AH2481" i="1" s="1"/>
  <c r="AB2481" i="1" s="1"/>
  <c r="AC2481" i="1" s="1"/>
  <c r="H2481" i="1"/>
  <c r="I2481" i="1"/>
  <c r="Q2481" i="1" l="1"/>
  <c r="L2481" i="1"/>
  <c r="AD2481" i="1"/>
  <c r="P2481" i="1" l="1"/>
  <c r="W2482" i="1" s="1"/>
  <c r="N2481" i="1"/>
  <c r="R2481" i="1" l="1"/>
  <c r="S2482" i="1" s="1"/>
  <c r="U2481" i="1"/>
  <c r="V2482" i="1" s="1"/>
  <c r="O2481" i="1"/>
  <c r="G2482" i="1" s="1"/>
  <c r="AA2481" i="1"/>
  <c r="X2481" i="1"/>
  <c r="Z2481" i="1" s="1"/>
  <c r="K2482" i="1"/>
  <c r="J2482" i="1"/>
  <c r="AF2482" i="1"/>
  <c r="Y2482" i="1" l="1"/>
  <c r="T2482" i="1"/>
  <c r="AG2482" i="1"/>
  <c r="AE2482" i="1" s="1"/>
  <c r="AH2482" i="1" s="1"/>
  <c r="M2482" i="1"/>
  <c r="H2482" i="1"/>
  <c r="I2482" i="1"/>
  <c r="AD2482" i="1" l="1"/>
  <c r="Q2482" i="1"/>
  <c r="L2482" i="1"/>
  <c r="AB2482" i="1"/>
  <c r="AC2482" i="1" s="1"/>
  <c r="P2482" i="1" l="1"/>
  <c r="W2483" i="1" s="1"/>
  <c r="N2482" i="1"/>
  <c r="R2482" i="1" l="1"/>
  <c r="S2483" i="1" s="1"/>
  <c r="T2483" i="1" s="1"/>
  <c r="U2482" i="1"/>
  <c r="V2483" i="1" s="1"/>
  <c r="Y2483" i="1" s="1"/>
  <c r="O2482" i="1"/>
  <c r="AA2482" i="1"/>
  <c r="G2483" i="1"/>
  <c r="K2483" i="1"/>
  <c r="J2483" i="1"/>
  <c r="AF2483" i="1"/>
  <c r="X2482" i="1" l="1"/>
  <c r="Z2482" i="1" s="1"/>
  <c r="I2483" i="1"/>
  <c r="H2483" i="1"/>
  <c r="M2483" i="1"/>
  <c r="AG2483" i="1"/>
  <c r="AE2483" i="1" s="1"/>
  <c r="AH2483" i="1" s="1"/>
  <c r="AB2483" i="1" s="1"/>
  <c r="AC2483" i="1" s="1"/>
  <c r="Q2483" i="1" l="1"/>
  <c r="AD2483" i="1"/>
  <c r="L2483" i="1"/>
  <c r="P2483" i="1" l="1"/>
  <c r="W2484" i="1" s="1"/>
  <c r="N2483" i="1"/>
  <c r="R2483" i="1" l="1"/>
  <c r="S2484" i="1" s="1"/>
  <c r="T2484" i="1" s="1"/>
  <c r="U2483" i="1"/>
  <c r="V2484" i="1" s="1"/>
  <c r="AA2483" i="1"/>
  <c r="O2483" i="1"/>
  <c r="X2483" i="1"/>
  <c r="Z2483" i="1" s="1"/>
  <c r="G2484" i="1"/>
  <c r="K2484" i="1"/>
  <c r="J2484" i="1"/>
  <c r="AF2484" i="1"/>
  <c r="Y2484" i="1" l="1"/>
  <c r="I2484" i="1"/>
  <c r="H2484" i="1"/>
  <c r="M2484" i="1"/>
  <c r="AG2484" i="1"/>
  <c r="AE2484" i="1" s="1"/>
  <c r="AH2484" i="1" s="1"/>
  <c r="AB2484" i="1" s="1"/>
  <c r="AC2484" i="1" s="1"/>
  <c r="L2484" i="1" l="1"/>
  <c r="Q2484" i="1"/>
  <c r="AD2484" i="1"/>
  <c r="P2484" i="1" l="1"/>
  <c r="W2485" i="1" s="1"/>
  <c r="N2484" i="1"/>
  <c r="R2484" i="1" l="1"/>
  <c r="S2485" i="1" s="1"/>
  <c r="T2485" i="1" s="1"/>
  <c r="U2484" i="1"/>
  <c r="V2485" i="1" s="1"/>
  <c r="Y2485" i="1" s="1"/>
  <c r="O2484" i="1"/>
  <c r="AA2484" i="1"/>
  <c r="G2485" i="1"/>
  <c r="K2485" i="1"/>
  <c r="J2485" i="1"/>
  <c r="AF2485" i="1"/>
  <c r="X2484" i="1" l="1"/>
  <c r="Z2484" i="1" s="1"/>
  <c r="M2485" i="1"/>
  <c r="H2485" i="1"/>
  <c r="I2485" i="1"/>
  <c r="AG2485" i="1"/>
  <c r="AE2485" i="1" s="1"/>
  <c r="AH2485" i="1" s="1"/>
  <c r="AB2485" i="1" s="1"/>
  <c r="AC2485" i="1" s="1"/>
  <c r="Q2485" i="1" l="1"/>
  <c r="L2485" i="1"/>
  <c r="AD2485" i="1"/>
  <c r="P2485" i="1" l="1"/>
  <c r="W2486" i="1" s="1"/>
  <c r="N2485" i="1"/>
  <c r="R2485" i="1" l="1"/>
  <c r="S2486" i="1" s="1"/>
  <c r="T2486" i="1" s="1"/>
  <c r="U2485" i="1"/>
  <c r="V2486" i="1" s="1"/>
  <c r="Y2486" i="1" s="1"/>
  <c r="O2485" i="1"/>
  <c r="G2486" i="1" s="1"/>
  <c r="AA2485" i="1"/>
  <c r="X2485" i="1"/>
  <c r="Z2485" i="1" s="1"/>
  <c r="J2486" i="1"/>
  <c r="K2486" i="1"/>
  <c r="AF2486" i="1"/>
  <c r="AG2486" i="1" l="1"/>
  <c r="AE2486" i="1" s="1"/>
  <c r="AH2486" i="1" s="1"/>
  <c r="M2486" i="1"/>
  <c r="H2486" i="1"/>
  <c r="I2486" i="1"/>
  <c r="AB2486" i="1" l="1"/>
  <c r="AC2486" i="1" s="1"/>
  <c r="L2486" i="1"/>
  <c r="Q2486" i="1"/>
  <c r="AD2486" i="1"/>
  <c r="P2486" i="1" l="1"/>
  <c r="W2487" i="1" s="1"/>
  <c r="N2486" i="1"/>
  <c r="R2486" i="1" l="1"/>
  <c r="S2487" i="1" s="1"/>
  <c r="T2487" i="1" s="1"/>
  <c r="U2486" i="1"/>
  <c r="V2487" i="1" s="1"/>
  <c r="AA2486" i="1"/>
  <c r="O2486" i="1"/>
  <c r="G2487" i="1" s="1"/>
  <c r="K2487" i="1"/>
  <c r="J2487" i="1"/>
  <c r="AF2487" i="1"/>
  <c r="X2486" i="1" l="1"/>
  <c r="Z2486" i="1" s="1"/>
  <c r="Y2487" i="1"/>
  <c r="AG2487" i="1"/>
  <c r="AE2487" i="1" s="1"/>
  <c r="AH2487" i="1" s="1"/>
  <c r="M2487" i="1"/>
  <c r="H2487" i="1"/>
  <c r="I2487" i="1"/>
  <c r="L2487" i="1" l="1"/>
  <c r="Q2487" i="1"/>
  <c r="AD2487" i="1"/>
  <c r="AB2487" i="1"/>
  <c r="AC2487" i="1" s="1"/>
  <c r="P2487" i="1" l="1"/>
  <c r="W2488" i="1" s="1"/>
  <c r="N2487" i="1"/>
  <c r="R2487" i="1" l="1"/>
  <c r="S2488" i="1" s="1"/>
  <c r="T2488" i="1" s="1"/>
  <c r="U2487" i="1"/>
  <c r="V2488" i="1" s="1"/>
  <c r="AA2487" i="1"/>
  <c r="O2487" i="1"/>
  <c r="G2488" i="1" s="1"/>
  <c r="X2487" i="1"/>
  <c r="Z2487" i="1" s="1"/>
  <c r="J2488" i="1"/>
  <c r="K2488" i="1"/>
  <c r="AF2488" i="1"/>
  <c r="Y2488" i="1" l="1"/>
  <c r="M2488" i="1"/>
  <c r="AG2488" i="1"/>
  <c r="AE2488" i="1" s="1"/>
  <c r="AH2488" i="1" s="1"/>
  <c r="AB2488" i="1" s="1"/>
  <c r="AC2488" i="1" s="1"/>
  <c r="H2488" i="1"/>
  <c r="I2488" i="1"/>
  <c r="AD2488" i="1" l="1"/>
  <c r="L2488" i="1"/>
  <c r="Q2488" i="1"/>
  <c r="P2488" i="1" l="1"/>
  <c r="W2489" i="1" s="1"/>
  <c r="N2488" i="1"/>
  <c r="R2488" i="1" l="1"/>
  <c r="S2489" i="1" s="1"/>
  <c r="U2488" i="1"/>
  <c r="V2489" i="1" s="1"/>
  <c r="AA2488" i="1"/>
  <c r="O2488" i="1"/>
  <c r="G2489" i="1"/>
  <c r="J2489" i="1"/>
  <c r="K2489" i="1"/>
  <c r="AF2489" i="1"/>
  <c r="X2488" i="1" l="1"/>
  <c r="Z2488" i="1" s="1"/>
  <c r="Y2489" i="1"/>
  <c r="T2489" i="1"/>
  <c r="M2489" i="1"/>
  <c r="I2489" i="1"/>
  <c r="H2489" i="1"/>
  <c r="AG2489" i="1"/>
  <c r="AE2489" i="1" s="1"/>
  <c r="AH2489" i="1" s="1"/>
  <c r="AB2489" i="1" s="1"/>
  <c r="AC2489" i="1" s="1"/>
  <c r="Q2489" i="1" l="1"/>
  <c r="L2489" i="1"/>
  <c r="AD2489" i="1"/>
  <c r="P2489" i="1" l="1"/>
  <c r="W2490" i="1" s="1"/>
  <c r="N2489" i="1"/>
  <c r="R2489" i="1" l="1"/>
  <c r="S2490" i="1" s="1"/>
  <c r="T2490" i="1" s="1"/>
  <c r="U2489" i="1"/>
  <c r="V2490" i="1" s="1"/>
  <c r="Y2490" i="1" s="1"/>
  <c r="AA2489" i="1"/>
  <c r="O2489" i="1"/>
  <c r="G2490" i="1" s="1"/>
  <c r="K2490" i="1"/>
  <c r="J2490" i="1"/>
  <c r="AF2490" i="1"/>
  <c r="X2489" i="1" l="1"/>
  <c r="Z2489" i="1" s="1"/>
  <c r="M2490" i="1"/>
  <c r="AG2490" i="1"/>
  <c r="AE2490" i="1" s="1"/>
  <c r="AH2490" i="1" s="1"/>
  <c r="AB2490" i="1" s="1"/>
  <c r="AC2490" i="1" s="1"/>
  <c r="I2490" i="1"/>
  <c r="H2490" i="1"/>
  <c r="Q2490" i="1" l="1"/>
  <c r="L2490" i="1"/>
  <c r="AD2490" i="1"/>
  <c r="P2490" i="1" l="1"/>
  <c r="W2491" i="1" s="1"/>
  <c r="N2490" i="1"/>
  <c r="R2490" i="1" l="1"/>
  <c r="S2491" i="1" s="1"/>
  <c r="U2490" i="1"/>
  <c r="V2491" i="1" s="1"/>
  <c r="AA2490" i="1"/>
  <c r="O2490" i="1"/>
  <c r="G2491" i="1" s="1"/>
  <c r="J2491" i="1"/>
  <c r="K2491" i="1"/>
  <c r="AF2491" i="1"/>
  <c r="X2490" i="1" l="1"/>
  <c r="Z2490" i="1" s="1"/>
  <c r="T2491" i="1"/>
  <c r="Y2491" i="1"/>
  <c r="AG2491" i="1"/>
  <c r="I2491" i="1"/>
  <c r="H2491" i="1"/>
  <c r="M2491" i="1"/>
  <c r="AE2491" i="1" l="1"/>
  <c r="AH2491" i="1" s="1"/>
  <c r="Q2491" i="1"/>
  <c r="AD2491" i="1"/>
  <c r="L2491" i="1"/>
  <c r="AB2491" i="1"/>
  <c r="AC2491" i="1" s="1"/>
  <c r="P2491" i="1" l="1"/>
  <c r="W2492" i="1" s="1"/>
  <c r="N2491" i="1"/>
  <c r="R2491" i="1" l="1"/>
  <c r="S2492" i="1" s="1"/>
  <c r="T2492" i="1" s="1"/>
  <c r="U2491" i="1"/>
  <c r="V2492" i="1" s="1"/>
  <c r="Y2492" i="1" s="1"/>
  <c r="O2491" i="1"/>
  <c r="G2492" i="1" s="1"/>
  <c r="AA2491" i="1"/>
  <c r="X2491" i="1"/>
  <c r="Z2491" i="1" s="1"/>
  <c r="J2492" i="1"/>
  <c r="K2492" i="1"/>
  <c r="AF2492" i="1"/>
  <c r="AG2492" i="1" l="1"/>
  <c r="AE2492" i="1" s="1"/>
  <c r="AH2492" i="1" s="1"/>
  <c r="M2492" i="1"/>
  <c r="I2492" i="1"/>
  <c r="H2492" i="1"/>
  <c r="Q2492" i="1" l="1"/>
  <c r="AD2492" i="1"/>
  <c r="L2492" i="1"/>
  <c r="AB2492" i="1"/>
  <c r="AC2492" i="1" s="1"/>
  <c r="P2492" i="1" l="1"/>
  <c r="W2493" i="1" s="1"/>
  <c r="N2492" i="1"/>
  <c r="R2492" i="1" l="1"/>
  <c r="S2493" i="1" s="1"/>
  <c r="T2493" i="1" s="1"/>
  <c r="U2492" i="1"/>
  <c r="V2493" i="1" s="1"/>
  <c r="Y2493" i="1" s="1"/>
  <c r="AA2492" i="1"/>
  <c r="O2492" i="1"/>
  <c r="G2493" i="1" s="1"/>
  <c r="J2493" i="1"/>
  <c r="K2493" i="1"/>
  <c r="AF2493" i="1"/>
  <c r="X2492" i="1" l="1"/>
  <c r="Z2492" i="1" s="1"/>
  <c r="AG2493" i="1"/>
  <c r="AE2493" i="1" s="1"/>
  <c r="AH2493" i="1" s="1"/>
  <c r="H2493" i="1"/>
  <c r="I2493" i="1"/>
  <c r="M2493" i="1"/>
  <c r="AD2493" i="1" l="1"/>
  <c r="L2493" i="1"/>
  <c r="Q2493" i="1"/>
  <c r="AB2493" i="1"/>
  <c r="AC2493" i="1" s="1"/>
  <c r="P2493" i="1" l="1"/>
  <c r="W2494" i="1" s="1"/>
  <c r="N2493" i="1"/>
  <c r="R2493" i="1" l="1"/>
  <c r="S2494" i="1" s="1"/>
  <c r="T2494" i="1" s="1"/>
  <c r="U2493" i="1"/>
  <c r="V2494" i="1" s="1"/>
  <c r="Y2494" i="1" s="1"/>
  <c r="AA2493" i="1"/>
  <c r="O2493" i="1"/>
  <c r="G2494" i="1" s="1"/>
  <c r="K2494" i="1"/>
  <c r="J2494" i="1"/>
  <c r="AF2494" i="1"/>
  <c r="X2493" i="1" l="1"/>
  <c r="Z2493" i="1" s="1"/>
  <c r="AG2494" i="1"/>
  <c r="AE2494" i="1" s="1"/>
  <c r="AH2494" i="1" s="1"/>
  <c r="M2494" i="1"/>
  <c r="H2494" i="1"/>
  <c r="I2494" i="1"/>
  <c r="L2494" i="1" l="1"/>
  <c r="AD2494" i="1"/>
  <c r="Q2494" i="1"/>
  <c r="AB2494" i="1"/>
  <c r="AC2494" i="1" s="1"/>
  <c r="P2494" i="1" l="1"/>
  <c r="W2495" i="1" s="1"/>
  <c r="N2494" i="1"/>
  <c r="R2494" i="1" l="1"/>
  <c r="S2495" i="1" s="1"/>
  <c r="T2495" i="1" s="1"/>
  <c r="U2494" i="1"/>
  <c r="V2495" i="1" s="1"/>
  <c r="Y2495" i="1" s="1"/>
  <c r="O2494" i="1"/>
  <c r="AA2494" i="1"/>
  <c r="G2495" i="1"/>
  <c r="J2495" i="1"/>
  <c r="K2495" i="1"/>
  <c r="AF2495" i="1"/>
  <c r="X2494" i="1" l="1"/>
  <c r="Z2494" i="1" s="1"/>
  <c r="M2495" i="1"/>
  <c r="H2495" i="1"/>
  <c r="I2495" i="1"/>
  <c r="AG2495" i="1"/>
  <c r="AE2495" i="1" s="1"/>
  <c r="AH2495" i="1" s="1"/>
  <c r="AB2495" i="1" s="1"/>
  <c r="AC2495" i="1" s="1"/>
  <c r="L2495" i="1" l="1"/>
  <c r="AD2495" i="1"/>
  <c r="Q2495" i="1"/>
  <c r="P2495" i="1" l="1"/>
  <c r="W2496" i="1" s="1"/>
  <c r="N2495" i="1"/>
  <c r="R2495" i="1" l="1"/>
  <c r="S2496" i="1" s="1"/>
  <c r="T2496" i="1" s="1"/>
  <c r="U2495" i="1"/>
  <c r="V2496" i="1" s="1"/>
  <c r="Y2496" i="1" s="1"/>
  <c r="O2495" i="1"/>
  <c r="G2496" i="1" s="1"/>
  <c r="AA2495" i="1"/>
  <c r="K2496" i="1"/>
  <c r="J2496" i="1"/>
  <c r="AF2496" i="1"/>
  <c r="X2495" i="1" l="1"/>
  <c r="Z2495" i="1" s="1"/>
  <c r="AG2496" i="1"/>
  <c r="AE2496" i="1" s="1"/>
  <c r="AH2496" i="1" s="1"/>
  <c r="M2496" i="1"/>
  <c r="I2496" i="1"/>
  <c r="H2496" i="1"/>
  <c r="Q2496" i="1" l="1"/>
  <c r="AD2496" i="1"/>
  <c r="L2496" i="1"/>
  <c r="AB2496" i="1"/>
  <c r="AC2496" i="1" s="1"/>
  <c r="P2496" i="1" l="1"/>
  <c r="W2497" i="1" s="1"/>
  <c r="N2496" i="1"/>
  <c r="R2496" i="1" l="1"/>
  <c r="S2497" i="1" s="1"/>
  <c r="T2497" i="1" s="1"/>
  <c r="U2496" i="1"/>
  <c r="V2497" i="1" s="1"/>
  <c r="Y2497" i="1" s="1"/>
  <c r="O2496" i="1"/>
  <c r="G2497" i="1" s="1"/>
  <c r="AA2496" i="1"/>
  <c r="X2496" i="1"/>
  <c r="Z2496" i="1" s="1"/>
  <c r="K2497" i="1"/>
  <c r="J2497" i="1"/>
  <c r="AF2497" i="1"/>
  <c r="AG2497" i="1" l="1"/>
  <c r="AE2497" i="1" s="1"/>
  <c r="AH2497" i="1" s="1"/>
  <c r="M2497" i="1"/>
  <c r="H2497" i="1"/>
  <c r="I2497" i="1"/>
  <c r="L2497" i="1" l="1"/>
  <c r="AD2497" i="1"/>
  <c r="Q2497" i="1"/>
  <c r="AB2497" i="1"/>
  <c r="AC2497" i="1" s="1"/>
  <c r="P2497" i="1" l="1"/>
  <c r="W2498" i="1" s="1"/>
  <c r="N2497" i="1"/>
  <c r="R2497" i="1" l="1"/>
  <c r="S2498" i="1" s="1"/>
  <c r="T2498" i="1" s="1"/>
  <c r="U2497" i="1"/>
  <c r="V2498" i="1" s="1"/>
  <c r="O2497" i="1"/>
  <c r="AA2497" i="1"/>
  <c r="G2498" i="1"/>
  <c r="J2498" i="1"/>
  <c r="K2498" i="1"/>
  <c r="AF2498" i="1"/>
  <c r="X2497" i="1" l="1"/>
  <c r="Z2497" i="1" s="1"/>
  <c r="Y2498" i="1"/>
  <c r="H2498" i="1"/>
  <c r="I2498" i="1"/>
  <c r="M2498" i="1"/>
  <c r="AG2498" i="1"/>
  <c r="AE2498" i="1" s="1"/>
  <c r="AH2498" i="1" s="1"/>
  <c r="AB2498" i="1" s="1"/>
  <c r="AC2498" i="1" s="1"/>
  <c r="AD2498" i="1" l="1"/>
  <c r="L2498" i="1"/>
  <c r="Q2498" i="1"/>
  <c r="P2498" i="1" l="1"/>
  <c r="W2499" i="1" s="1"/>
  <c r="N2498" i="1"/>
  <c r="R2498" i="1" l="1"/>
  <c r="S2499" i="1" s="1"/>
  <c r="T2499" i="1" s="1"/>
  <c r="U2498" i="1"/>
  <c r="V2499" i="1" s="1"/>
  <c r="Y2499" i="1" s="1"/>
  <c r="AA2498" i="1"/>
  <c r="O2498" i="1"/>
  <c r="G2499" i="1" s="1"/>
  <c r="J2499" i="1"/>
  <c r="K2499" i="1"/>
  <c r="AF2499" i="1"/>
  <c r="X2498" i="1" l="1"/>
  <c r="Z2498" i="1" s="1"/>
  <c r="AG2499" i="1"/>
  <c r="AE2499" i="1" s="1"/>
  <c r="AH2499" i="1" s="1"/>
  <c r="M2499" i="1"/>
  <c r="H2499" i="1"/>
  <c r="I2499" i="1"/>
  <c r="L2499" i="1" l="1"/>
  <c r="AD2499" i="1"/>
  <c r="Q2499" i="1"/>
  <c r="AB2499" i="1"/>
  <c r="AC2499" i="1" s="1"/>
  <c r="P2499" i="1" l="1"/>
  <c r="W2500" i="1" s="1"/>
  <c r="N2499" i="1"/>
  <c r="R2499" i="1" l="1"/>
  <c r="S2500" i="1" s="1"/>
  <c r="T2500" i="1" s="1"/>
  <c r="U2499" i="1"/>
  <c r="V2500" i="1" s="1"/>
  <c r="AA2499" i="1"/>
  <c r="O2499" i="1"/>
  <c r="G2500" i="1"/>
  <c r="J2500" i="1"/>
  <c r="K2500" i="1"/>
  <c r="AF2500" i="1"/>
  <c r="Y2500" i="1" l="1"/>
  <c r="X2499" i="1"/>
  <c r="Z2499" i="1" s="1"/>
  <c r="M2500" i="1"/>
  <c r="I2500" i="1"/>
  <c r="H2500" i="1"/>
  <c r="AG2500" i="1"/>
  <c r="AE2500" i="1" s="1"/>
  <c r="AH2500" i="1" s="1"/>
  <c r="AB2500" i="1" s="1"/>
  <c r="AC2500" i="1" s="1"/>
  <c r="Q2500" i="1" l="1"/>
  <c r="L2500" i="1"/>
  <c r="AD2500" i="1"/>
  <c r="P2500" i="1" l="1"/>
  <c r="W2501" i="1" s="1"/>
  <c r="N2500" i="1"/>
  <c r="R2500" i="1" l="1"/>
  <c r="S2501" i="1" s="1"/>
  <c r="T2501" i="1" s="1"/>
  <c r="U2500" i="1"/>
  <c r="V2501" i="1" s="1"/>
  <c r="Y2501" i="1" s="1"/>
  <c r="AA2500" i="1"/>
  <c r="O2500" i="1"/>
  <c r="G2501" i="1"/>
  <c r="J2501" i="1"/>
  <c r="K2501" i="1"/>
  <c r="AF2501" i="1"/>
  <c r="X2500" i="1" l="1"/>
  <c r="Z2500" i="1" s="1"/>
  <c r="M2501" i="1"/>
  <c r="I2501" i="1"/>
  <c r="H2501" i="1"/>
  <c r="AG2501" i="1"/>
  <c r="AE2501" i="1" s="1"/>
  <c r="AH2501" i="1" s="1"/>
  <c r="AB2501" i="1" l="1"/>
  <c r="AC2501" i="1" s="1"/>
  <c r="Q2501" i="1"/>
  <c r="L2501" i="1"/>
  <c r="AD2501" i="1"/>
  <c r="P2501" i="1" l="1"/>
  <c r="W2502" i="1" s="1"/>
  <c r="N2501" i="1"/>
  <c r="R2501" i="1" l="1"/>
  <c r="S2502" i="1" s="1"/>
  <c r="T2502" i="1" s="1"/>
  <c r="U2501" i="1"/>
  <c r="V2502" i="1" s="1"/>
  <c r="Y2502" i="1" s="1"/>
  <c r="AA2501" i="1"/>
  <c r="O2501" i="1"/>
  <c r="G2502" i="1" s="1"/>
  <c r="X2501" i="1"/>
  <c r="Z2501" i="1" s="1"/>
  <c r="K2502" i="1"/>
  <c r="J2502" i="1"/>
  <c r="AF2502" i="1"/>
  <c r="M2502" i="1" l="1"/>
  <c r="H2502" i="1"/>
  <c r="I2502" i="1"/>
  <c r="AG2502" i="1"/>
  <c r="AE2502" i="1" s="1"/>
  <c r="AH2502" i="1" s="1"/>
  <c r="AB2502" i="1" s="1"/>
  <c r="AC2502" i="1" s="1"/>
  <c r="AD2502" i="1" l="1"/>
  <c r="Q2502" i="1"/>
  <c r="L2502" i="1"/>
  <c r="P2502" i="1" l="1"/>
  <c r="W2503" i="1" s="1"/>
  <c r="N2502" i="1"/>
  <c r="R2502" i="1" l="1"/>
  <c r="S2503" i="1" s="1"/>
  <c r="U2502" i="1"/>
  <c r="V2503" i="1" s="1"/>
  <c r="O2502" i="1"/>
  <c r="G2503" i="1" s="1"/>
  <c r="AA2502" i="1"/>
  <c r="X2502" i="1"/>
  <c r="Z2502" i="1" s="1"/>
  <c r="K2503" i="1"/>
  <c r="J2503" i="1"/>
  <c r="AF2503" i="1"/>
  <c r="Y2503" i="1" l="1"/>
  <c r="T2503" i="1"/>
  <c r="AG2503" i="1"/>
  <c r="AE2503" i="1" s="1"/>
  <c r="AH2503" i="1" s="1"/>
  <c r="M2503" i="1"/>
  <c r="I2503" i="1"/>
  <c r="H2503" i="1"/>
  <c r="AD2503" i="1" l="1"/>
  <c r="Q2503" i="1"/>
  <c r="L2503" i="1"/>
  <c r="AB2503" i="1"/>
  <c r="AC2503" i="1" s="1"/>
  <c r="P2503" i="1" l="1"/>
  <c r="W2504" i="1" s="1"/>
  <c r="N2503" i="1"/>
  <c r="R2503" i="1" l="1"/>
  <c r="S2504" i="1" s="1"/>
  <c r="T2504" i="1" s="1"/>
  <c r="U2503" i="1"/>
  <c r="V2504" i="1" s="1"/>
  <c r="Y2504" i="1" s="1"/>
  <c r="O2503" i="1"/>
  <c r="AA2503" i="1"/>
  <c r="X2503" i="1"/>
  <c r="Z2503" i="1" s="1"/>
  <c r="G2504" i="1"/>
  <c r="K2504" i="1"/>
  <c r="J2504" i="1"/>
  <c r="AF2504" i="1"/>
  <c r="H2504" i="1" l="1"/>
  <c r="I2504" i="1"/>
  <c r="M2504" i="1"/>
  <c r="AG2504" i="1"/>
  <c r="AE2504" i="1" s="1"/>
  <c r="AH2504" i="1" s="1"/>
  <c r="Q2504" i="1" l="1"/>
  <c r="L2504" i="1"/>
  <c r="AD2504" i="1"/>
  <c r="AB2504" i="1"/>
  <c r="AC2504" i="1" s="1"/>
  <c r="P2504" i="1" l="1"/>
  <c r="W2505" i="1" s="1"/>
  <c r="N2504" i="1"/>
  <c r="R2504" i="1" l="1"/>
  <c r="S2505" i="1" s="1"/>
  <c r="T2505" i="1" s="1"/>
  <c r="U2504" i="1"/>
  <c r="V2505" i="1" s="1"/>
  <c r="O2504" i="1"/>
  <c r="G2505" i="1" s="1"/>
  <c r="AA2504" i="1"/>
  <c r="K2505" i="1"/>
  <c r="J2505" i="1"/>
  <c r="AF2505" i="1"/>
  <c r="Y2505" i="1" l="1"/>
  <c r="X2504" i="1"/>
  <c r="Z2504" i="1" s="1"/>
  <c r="AG2505" i="1"/>
  <c r="AE2505" i="1" s="1"/>
  <c r="AH2505" i="1" s="1"/>
  <c r="M2505" i="1"/>
  <c r="I2505" i="1"/>
  <c r="H2505" i="1"/>
  <c r="L2505" i="1" l="1"/>
  <c r="Q2505" i="1"/>
  <c r="AD2505" i="1"/>
  <c r="AB2505" i="1"/>
  <c r="AC2505" i="1" s="1"/>
  <c r="P2505" i="1" l="1"/>
  <c r="W2506" i="1" s="1"/>
  <c r="N2505" i="1"/>
  <c r="R2505" i="1" l="1"/>
  <c r="S2506" i="1" s="1"/>
  <c r="T2506" i="1" s="1"/>
  <c r="U2505" i="1"/>
  <c r="V2506" i="1" s="1"/>
  <c r="Y2506" i="1" s="1"/>
  <c r="AA2505" i="1"/>
  <c r="O2505" i="1"/>
  <c r="G2506" i="1"/>
  <c r="K2506" i="1"/>
  <c r="J2506" i="1"/>
  <c r="AF2506" i="1"/>
  <c r="X2505" i="1" l="1"/>
  <c r="Z2505" i="1" s="1"/>
  <c r="M2506" i="1"/>
  <c r="H2506" i="1"/>
  <c r="I2506" i="1"/>
  <c r="AG2506" i="1"/>
  <c r="AE2506" i="1" s="1"/>
  <c r="AH2506" i="1" s="1"/>
  <c r="AB2506" i="1" s="1"/>
  <c r="AC2506" i="1" s="1"/>
  <c r="AD2506" i="1" l="1"/>
  <c r="Q2506" i="1"/>
  <c r="L2506" i="1"/>
  <c r="P2506" i="1" l="1"/>
  <c r="W2507" i="1" s="1"/>
  <c r="N2506" i="1"/>
  <c r="R2506" i="1" l="1"/>
  <c r="S2507" i="1" s="1"/>
  <c r="T2507" i="1" s="1"/>
  <c r="U2506" i="1"/>
  <c r="V2507" i="1" s="1"/>
  <c r="AA2506" i="1"/>
  <c r="O2506" i="1"/>
  <c r="G2507" i="1" s="1"/>
  <c r="K2507" i="1"/>
  <c r="J2507" i="1"/>
  <c r="AF2507" i="1"/>
  <c r="Y2507" i="1" l="1"/>
  <c r="X2506" i="1"/>
  <c r="Z2506" i="1" s="1"/>
  <c r="AG2507" i="1"/>
  <c r="AE2507" i="1" s="1"/>
  <c r="AH2507" i="1" s="1"/>
  <c r="M2507" i="1"/>
  <c r="I2507" i="1"/>
  <c r="H2507" i="1"/>
  <c r="AD2507" i="1" l="1"/>
  <c r="L2507" i="1"/>
  <c r="Q2507" i="1"/>
  <c r="AB2507" i="1"/>
  <c r="AC2507" i="1" s="1"/>
  <c r="P2507" i="1" l="1"/>
  <c r="W2508" i="1" s="1"/>
  <c r="N2507" i="1"/>
  <c r="R2507" i="1" l="1"/>
  <c r="S2508" i="1" s="1"/>
  <c r="T2508" i="1" s="1"/>
  <c r="U2507" i="1"/>
  <c r="V2508" i="1" s="1"/>
  <c r="Y2508" i="1" s="1"/>
  <c r="AA2507" i="1"/>
  <c r="O2507" i="1"/>
  <c r="G2508" i="1" s="1"/>
  <c r="K2508" i="1"/>
  <c r="J2508" i="1"/>
  <c r="AF2508" i="1"/>
  <c r="X2507" i="1" l="1"/>
  <c r="Z2507" i="1" s="1"/>
  <c r="H2508" i="1"/>
  <c r="I2508" i="1"/>
  <c r="AG2508" i="1"/>
  <c r="AE2508" i="1" s="1"/>
  <c r="AH2508" i="1" s="1"/>
  <c r="M2508" i="1"/>
  <c r="AB2508" i="1" l="1"/>
  <c r="AC2508" i="1" s="1"/>
  <c r="AD2508" i="1"/>
  <c r="L2508" i="1"/>
  <c r="Q2508" i="1"/>
  <c r="P2508" i="1" l="1"/>
  <c r="W2509" i="1" s="1"/>
  <c r="N2508" i="1"/>
  <c r="R2508" i="1" l="1"/>
  <c r="S2509" i="1" s="1"/>
  <c r="T2509" i="1" s="1"/>
  <c r="U2508" i="1"/>
  <c r="V2509" i="1" s="1"/>
  <c r="Y2509" i="1" s="1"/>
  <c r="AA2508" i="1"/>
  <c r="O2508" i="1"/>
  <c r="G2509" i="1" s="1"/>
  <c r="K2509" i="1"/>
  <c r="J2509" i="1"/>
  <c r="AF2509" i="1"/>
  <c r="X2508" i="1" l="1"/>
  <c r="Z2508" i="1" s="1"/>
  <c r="AG2509" i="1"/>
  <c r="AE2509" i="1" s="1"/>
  <c r="AH2509" i="1" s="1"/>
  <c r="M2509" i="1"/>
  <c r="H2509" i="1"/>
  <c r="I2509" i="1"/>
  <c r="AD2509" i="1" l="1"/>
  <c r="Q2509" i="1"/>
  <c r="L2509" i="1"/>
  <c r="AB2509" i="1"/>
  <c r="AC2509" i="1" s="1"/>
  <c r="P2509" i="1" l="1"/>
  <c r="W2510" i="1" s="1"/>
  <c r="N2509" i="1"/>
  <c r="R2509" i="1" l="1"/>
  <c r="S2510" i="1" s="1"/>
  <c r="T2510" i="1" s="1"/>
  <c r="U2509" i="1"/>
  <c r="V2510" i="1" s="1"/>
  <c r="Y2510" i="1" s="1"/>
  <c r="O2509" i="1"/>
  <c r="AA2509" i="1"/>
  <c r="X2509" i="1"/>
  <c r="Z2509" i="1" s="1"/>
  <c r="G2510" i="1"/>
  <c r="K2510" i="1"/>
  <c r="J2510" i="1"/>
  <c r="AF2510" i="1"/>
  <c r="I2510" i="1" l="1"/>
  <c r="H2510" i="1"/>
  <c r="AG2510" i="1"/>
  <c r="AE2510" i="1" s="1"/>
  <c r="AH2510" i="1" s="1"/>
  <c r="M2510" i="1"/>
  <c r="AB2510" i="1" l="1"/>
  <c r="AC2510" i="1" s="1"/>
  <c r="L2510" i="1"/>
  <c r="AD2510" i="1"/>
  <c r="Q2510" i="1"/>
  <c r="P2510" i="1" l="1"/>
  <c r="W2511" i="1" s="1"/>
  <c r="N2510" i="1"/>
  <c r="R2510" i="1" l="1"/>
  <c r="S2511" i="1" s="1"/>
  <c r="T2511" i="1" s="1"/>
  <c r="U2510" i="1"/>
  <c r="V2511" i="1" s="1"/>
  <c r="O2510" i="1"/>
  <c r="G2511" i="1" s="1"/>
  <c r="AA2510" i="1"/>
  <c r="X2510" i="1"/>
  <c r="Z2510" i="1" s="1"/>
  <c r="J2511" i="1"/>
  <c r="K2511" i="1"/>
  <c r="AF2511" i="1"/>
  <c r="Y2511" i="1" l="1"/>
  <c r="AG2511" i="1"/>
  <c r="AE2511" i="1" s="1"/>
  <c r="AH2511" i="1" s="1"/>
  <c r="M2511" i="1"/>
  <c r="I2511" i="1"/>
  <c r="H2511" i="1"/>
  <c r="Q2511" i="1" l="1"/>
  <c r="L2511" i="1"/>
  <c r="AD2511" i="1"/>
  <c r="AB2511" i="1"/>
  <c r="AC2511" i="1" s="1"/>
  <c r="P2511" i="1" l="1"/>
  <c r="W2512" i="1" s="1"/>
  <c r="N2511" i="1"/>
  <c r="R2511" i="1" s="1"/>
  <c r="S2512" i="1" s="1"/>
  <c r="T2512" i="1" s="1"/>
  <c r="U2511" i="1" l="1"/>
  <c r="V2512" i="1" s="1"/>
  <c r="Y2512" i="1" s="1"/>
  <c r="O2511" i="1"/>
  <c r="G2512" i="1" s="1"/>
  <c r="AA2511" i="1"/>
  <c r="J2512" i="1"/>
  <c r="K2512" i="1"/>
  <c r="AF2512" i="1"/>
  <c r="X2511" i="1" l="1"/>
  <c r="Z2511" i="1" s="1"/>
  <c r="M2512" i="1"/>
  <c r="H2512" i="1"/>
  <c r="I2512" i="1"/>
  <c r="AG2512" i="1"/>
  <c r="AE2512" i="1" s="1"/>
  <c r="AH2512" i="1" s="1"/>
  <c r="AB2512" i="1" s="1"/>
  <c r="AC2512" i="1" s="1"/>
  <c r="Q2512" i="1" l="1"/>
  <c r="AD2512" i="1"/>
  <c r="L2512" i="1"/>
  <c r="P2512" i="1" l="1"/>
  <c r="W2513" i="1" s="1"/>
  <c r="N2512" i="1"/>
  <c r="R2512" i="1" l="1"/>
  <c r="S2513" i="1" s="1"/>
  <c r="T2513" i="1" s="1"/>
  <c r="U2512" i="1"/>
  <c r="V2513" i="1" s="1"/>
  <c r="O2512" i="1"/>
  <c r="G2513" i="1" s="1"/>
  <c r="AA2512" i="1"/>
  <c r="X2512" i="1"/>
  <c r="Z2512" i="1" s="1"/>
  <c r="K2513" i="1"/>
  <c r="J2513" i="1"/>
  <c r="AF2513" i="1"/>
  <c r="Y2513" i="1" l="1"/>
  <c r="AG2513" i="1"/>
  <c r="AE2513" i="1" s="1"/>
  <c r="AH2513" i="1" s="1"/>
  <c r="M2513" i="1"/>
  <c r="I2513" i="1"/>
  <c r="H2513" i="1"/>
  <c r="AD2513" i="1" l="1"/>
  <c r="Q2513" i="1"/>
  <c r="L2513" i="1"/>
  <c r="AB2513" i="1"/>
  <c r="AC2513" i="1" s="1"/>
  <c r="P2513" i="1" l="1"/>
  <c r="W2514" i="1" s="1"/>
  <c r="N2513" i="1"/>
  <c r="R2513" i="1" l="1"/>
  <c r="S2514" i="1" s="1"/>
  <c r="T2514" i="1" s="1"/>
  <c r="U2513" i="1"/>
  <c r="V2514" i="1" s="1"/>
  <c r="Y2514" i="1" s="1"/>
  <c r="AA2513" i="1"/>
  <c r="O2513" i="1"/>
  <c r="G2514" i="1" s="1"/>
  <c r="K2514" i="1"/>
  <c r="J2514" i="1"/>
  <c r="AF2514" i="1"/>
  <c r="X2513" i="1" l="1"/>
  <c r="Z2513" i="1" s="1"/>
  <c r="AG2514" i="1"/>
  <c r="AE2514" i="1" s="1"/>
  <c r="AH2514" i="1" s="1"/>
  <c r="I2514" i="1"/>
  <c r="H2514" i="1"/>
  <c r="M2514" i="1"/>
  <c r="Q2514" i="1" l="1"/>
  <c r="L2514" i="1"/>
  <c r="AD2514" i="1"/>
  <c r="AB2514" i="1"/>
  <c r="AC2514" i="1" s="1"/>
  <c r="P2514" i="1" l="1"/>
  <c r="W2515" i="1" s="1"/>
  <c r="N2514" i="1"/>
  <c r="R2514" i="1" l="1"/>
  <c r="S2515" i="1" s="1"/>
  <c r="T2515" i="1" s="1"/>
  <c r="U2514" i="1"/>
  <c r="V2515" i="1" s="1"/>
  <c r="Y2515" i="1" s="1"/>
  <c r="AA2514" i="1"/>
  <c r="O2514" i="1"/>
  <c r="G2515" i="1" s="1"/>
  <c r="X2514" i="1"/>
  <c r="Z2514" i="1" s="1"/>
  <c r="K2515" i="1"/>
  <c r="J2515" i="1"/>
  <c r="AF2515" i="1"/>
  <c r="AG2515" i="1" l="1"/>
  <c r="AE2515" i="1" s="1"/>
  <c r="AH2515" i="1" s="1"/>
  <c r="M2515" i="1"/>
  <c r="I2515" i="1"/>
  <c r="H2515" i="1"/>
  <c r="AD2515" i="1" l="1"/>
  <c r="Q2515" i="1"/>
  <c r="L2515" i="1"/>
  <c r="AB2515" i="1"/>
  <c r="AC2515" i="1" s="1"/>
  <c r="P2515" i="1" l="1"/>
  <c r="W2516" i="1" s="1"/>
  <c r="N2515" i="1"/>
  <c r="R2515" i="1" l="1"/>
  <c r="S2516" i="1" s="1"/>
  <c r="U2515" i="1"/>
  <c r="V2516" i="1" s="1"/>
  <c r="O2515" i="1"/>
  <c r="G2516" i="1" s="1"/>
  <c r="AA2515" i="1"/>
  <c r="K2516" i="1"/>
  <c r="J2516" i="1"/>
  <c r="AF2516" i="1"/>
  <c r="X2515" i="1" l="1"/>
  <c r="Z2515" i="1" s="1"/>
  <c r="T2516" i="1"/>
  <c r="Y2516" i="1"/>
  <c r="AG2516" i="1"/>
  <c r="AE2516" i="1" s="1"/>
  <c r="AH2516" i="1" s="1"/>
  <c r="M2516" i="1"/>
  <c r="H2516" i="1"/>
  <c r="I2516" i="1"/>
  <c r="AD2516" i="1" l="1"/>
  <c r="L2516" i="1"/>
  <c r="Q2516" i="1"/>
  <c r="AB2516" i="1"/>
  <c r="AC2516" i="1" s="1"/>
  <c r="P2516" i="1" l="1"/>
  <c r="W2517" i="1" s="1"/>
  <c r="N2516" i="1"/>
  <c r="R2516" i="1" l="1"/>
  <c r="S2517" i="1" s="1"/>
  <c r="T2517" i="1" s="1"/>
  <c r="U2516" i="1"/>
  <c r="V2517" i="1" s="1"/>
  <c r="Y2517" i="1" s="1"/>
  <c r="O2516" i="1"/>
  <c r="AA2516" i="1"/>
  <c r="G2517" i="1"/>
  <c r="K2517" i="1"/>
  <c r="J2517" i="1"/>
  <c r="AF2517" i="1"/>
  <c r="X2516" i="1" l="1"/>
  <c r="Z2516" i="1" s="1"/>
  <c r="I2517" i="1"/>
  <c r="H2517" i="1"/>
  <c r="M2517" i="1"/>
  <c r="AG2517" i="1"/>
  <c r="AE2517" i="1" s="1"/>
  <c r="AH2517" i="1" s="1"/>
  <c r="AB2517" i="1" s="1"/>
  <c r="AC2517" i="1" s="1"/>
  <c r="AD2517" i="1" l="1"/>
  <c r="L2517" i="1"/>
  <c r="Q2517" i="1"/>
  <c r="P2517" i="1" l="1"/>
  <c r="W2518" i="1" s="1"/>
  <c r="N2517" i="1"/>
  <c r="R2517" i="1" l="1"/>
  <c r="S2518" i="1" s="1"/>
  <c r="T2518" i="1" s="1"/>
  <c r="U2517" i="1"/>
  <c r="V2518" i="1" s="1"/>
  <c r="Y2518" i="1" s="1"/>
  <c r="O2517" i="1"/>
  <c r="AA2517" i="1"/>
  <c r="G2518" i="1"/>
  <c r="K2518" i="1"/>
  <c r="J2518" i="1"/>
  <c r="AF2518" i="1"/>
  <c r="X2517" i="1" l="1"/>
  <c r="Z2517" i="1" s="1"/>
  <c r="H2518" i="1"/>
  <c r="I2518" i="1"/>
  <c r="M2518" i="1"/>
  <c r="AG2518" i="1"/>
  <c r="AE2518" i="1" s="1"/>
  <c r="AH2518" i="1" s="1"/>
  <c r="AB2518" i="1" s="1"/>
  <c r="AC2518" i="1" s="1"/>
  <c r="AD2518" i="1" l="1"/>
  <c r="Q2518" i="1"/>
  <c r="L2518" i="1"/>
  <c r="P2518" i="1" l="1"/>
  <c r="W2519" i="1" s="1"/>
  <c r="N2518" i="1"/>
  <c r="R2518" i="1" l="1"/>
  <c r="S2519" i="1" s="1"/>
  <c r="T2519" i="1" s="1"/>
  <c r="U2518" i="1"/>
  <c r="V2519" i="1" s="1"/>
  <c r="AA2518" i="1"/>
  <c r="O2518" i="1"/>
  <c r="G2519" i="1" s="1"/>
  <c r="K2519" i="1"/>
  <c r="J2519" i="1"/>
  <c r="AF2519" i="1"/>
  <c r="X2518" i="1" l="1"/>
  <c r="Z2518" i="1" s="1"/>
  <c r="Y2519" i="1"/>
  <c r="M2519" i="1"/>
  <c r="I2519" i="1"/>
  <c r="H2519" i="1"/>
  <c r="AG2519" i="1"/>
  <c r="AE2519" i="1" s="1"/>
  <c r="AH2519" i="1" s="1"/>
  <c r="AB2519" i="1" s="1"/>
  <c r="AC2519" i="1" s="1"/>
  <c r="L2519" i="1" l="1"/>
  <c r="Q2519" i="1"/>
  <c r="AD2519" i="1"/>
  <c r="P2519" i="1" l="1"/>
  <c r="W2520" i="1" s="1"/>
  <c r="N2519" i="1"/>
  <c r="R2519" i="1" l="1"/>
  <c r="S2520" i="1" s="1"/>
  <c r="T2520" i="1" s="1"/>
  <c r="U2519" i="1"/>
  <c r="V2520" i="1" s="1"/>
  <c r="Y2520" i="1" s="1"/>
  <c r="AA2519" i="1"/>
  <c r="O2519" i="1"/>
  <c r="G2520" i="1" s="1"/>
  <c r="X2519" i="1"/>
  <c r="Z2519" i="1" s="1"/>
  <c r="K2520" i="1"/>
  <c r="J2520" i="1"/>
  <c r="AF2520" i="1"/>
  <c r="M2520" i="1" l="1"/>
  <c r="AG2520" i="1"/>
  <c r="AE2520" i="1" s="1"/>
  <c r="AH2520" i="1" s="1"/>
  <c r="AB2520" i="1" s="1"/>
  <c r="AC2520" i="1" s="1"/>
  <c r="H2520" i="1"/>
  <c r="I2520" i="1"/>
  <c r="AD2520" i="1" l="1"/>
  <c r="L2520" i="1"/>
  <c r="Q2520" i="1"/>
  <c r="P2520" i="1" l="1"/>
  <c r="W2521" i="1" s="1"/>
  <c r="N2520" i="1"/>
  <c r="R2520" i="1" l="1"/>
  <c r="S2521" i="1" s="1"/>
  <c r="U2520" i="1"/>
  <c r="V2521" i="1" s="1"/>
  <c r="O2520" i="1"/>
  <c r="G2521" i="1" s="1"/>
  <c r="AA2520" i="1"/>
  <c r="K2521" i="1"/>
  <c r="J2521" i="1"/>
  <c r="AF2521" i="1"/>
  <c r="X2520" i="1" l="1"/>
  <c r="Z2520" i="1" s="1"/>
  <c r="T2521" i="1"/>
  <c r="Y2521" i="1"/>
  <c r="AG2521" i="1"/>
  <c r="M2521" i="1"/>
  <c r="I2521" i="1"/>
  <c r="H2521" i="1"/>
  <c r="AE2521" i="1" l="1"/>
  <c r="AH2521" i="1" s="1"/>
  <c r="AD2521" i="1"/>
  <c r="L2521" i="1"/>
  <c r="Q2521" i="1"/>
  <c r="AB2521" i="1"/>
  <c r="AC2521" i="1" s="1"/>
  <c r="P2521" i="1" l="1"/>
  <c r="W2522" i="1" s="1"/>
  <c r="N2521" i="1"/>
  <c r="R2521" i="1" l="1"/>
  <c r="S2522" i="1" s="1"/>
  <c r="T2522" i="1" s="1"/>
  <c r="U2521" i="1"/>
  <c r="V2522" i="1" s="1"/>
  <c r="O2521" i="1"/>
  <c r="G2522" i="1" s="1"/>
  <c r="AA2521" i="1"/>
  <c r="X2521" i="1"/>
  <c r="Z2521" i="1" s="1"/>
  <c r="J2522" i="1"/>
  <c r="K2522" i="1"/>
  <c r="AF2522" i="1"/>
  <c r="Y2522" i="1" l="1"/>
  <c r="AG2522" i="1"/>
  <c r="AE2522" i="1" s="1"/>
  <c r="AH2522" i="1" s="1"/>
  <c r="M2522" i="1"/>
  <c r="I2522" i="1"/>
  <c r="H2522" i="1"/>
  <c r="AD2522" i="1" l="1"/>
  <c r="L2522" i="1"/>
  <c r="Q2522" i="1"/>
  <c r="AB2522" i="1"/>
  <c r="AC2522" i="1" s="1"/>
  <c r="P2522" i="1" l="1"/>
  <c r="W2523" i="1" s="1"/>
  <c r="N2522" i="1"/>
  <c r="R2522" i="1" l="1"/>
  <c r="S2523" i="1" s="1"/>
  <c r="T2523" i="1" s="1"/>
  <c r="U2522" i="1"/>
  <c r="V2523" i="1" s="1"/>
  <c r="Y2523" i="1" s="1"/>
  <c r="O2522" i="1"/>
  <c r="G2523" i="1" s="1"/>
  <c r="AA2522" i="1"/>
  <c r="K2523" i="1"/>
  <c r="J2523" i="1"/>
  <c r="AF2523" i="1"/>
  <c r="X2522" i="1" l="1"/>
  <c r="Z2522" i="1" s="1"/>
  <c r="AG2523" i="1"/>
  <c r="AE2523" i="1" s="1"/>
  <c r="AH2523" i="1" s="1"/>
  <c r="M2523" i="1"/>
  <c r="H2523" i="1"/>
  <c r="I2523" i="1"/>
  <c r="Q2523" i="1" l="1"/>
  <c r="L2523" i="1"/>
  <c r="AD2523" i="1"/>
  <c r="AB2523" i="1"/>
  <c r="AC2523" i="1" s="1"/>
  <c r="P2523" i="1" l="1"/>
  <c r="W2524" i="1" s="1"/>
  <c r="N2523" i="1"/>
  <c r="R2523" i="1" l="1"/>
  <c r="S2524" i="1" s="1"/>
  <c r="T2524" i="1" s="1"/>
  <c r="U2523" i="1"/>
  <c r="V2524" i="1" s="1"/>
  <c r="Y2524" i="1" s="1"/>
  <c r="O2523" i="1"/>
  <c r="G2524" i="1" s="1"/>
  <c r="AA2523" i="1"/>
  <c r="X2523" i="1"/>
  <c r="Z2523" i="1" s="1"/>
  <c r="J2524" i="1"/>
  <c r="K2524" i="1"/>
  <c r="AF2524" i="1"/>
  <c r="AG2524" i="1" l="1"/>
  <c r="AE2524" i="1" s="1"/>
  <c r="AH2524" i="1" s="1"/>
  <c r="M2524" i="1"/>
  <c r="I2524" i="1"/>
  <c r="H2524" i="1"/>
  <c r="AD2524" i="1" l="1"/>
  <c r="Q2524" i="1"/>
  <c r="L2524" i="1"/>
  <c r="AB2524" i="1"/>
  <c r="AC2524" i="1" s="1"/>
  <c r="P2524" i="1" l="1"/>
  <c r="W2525" i="1" s="1"/>
  <c r="N2524" i="1"/>
  <c r="R2524" i="1" l="1"/>
  <c r="S2525" i="1" s="1"/>
  <c r="T2525" i="1" s="1"/>
  <c r="U2524" i="1"/>
  <c r="V2525" i="1" s="1"/>
  <c r="AA2524" i="1"/>
  <c r="O2524" i="1"/>
  <c r="G2525" i="1" s="1"/>
  <c r="X2524" i="1"/>
  <c r="Z2524" i="1" s="1"/>
  <c r="K2525" i="1"/>
  <c r="J2525" i="1"/>
  <c r="AF2525" i="1"/>
  <c r="Y2525" i="1" l="1"/>
  <c r="AG2525" i="1"/>
  <c r="M2525" i="1"/>
  <c r="H2525" i="1"/>
  <c r="I2525" i="1"/>
  <c r="AE2525" i="1" l="1"/>
  <c r="AH2525" i="1" s="1"/>
  <c r="AB2525" i="1" s="1"/>
  <c r="AC2525" i="1" s="1"/>
  <c r="Q2525" i="1"/>
  <c r="AD2525" i="1"/>
  <c r="L2525" i="1"/>
  <c r="P2525" i="1" l="1"/>
  <c r="W2526" i="1" s="1"/>
  <c r="N2525" i="1"/>
  <c r="R2525" i="1" l="1"/>
  <c r="S2526" i="1" s="1"/>
  <c r="T2526" i="1" s="1"/>
  <c r="U2525" i="1"/>
  <c r="V2526" i="1" s="1"/>
  <c r="Y2526" i="1" s="1"/>
  <c r="AA2525" i="1"/>
  <c r="O2525" i="1"/>
  <c r="X2525" i="1"/>
  <c r="Z2525" i="1" s="1"/>
  <c r="G2526" i="1"/>
  <c r="K2526" i="1"/>
  <c r="J2526" i="1"/>
  <c r="AF2526" i="1"/>
  <c r="M2526" i="1" l="1"/>
  <c r="I2526" i="1"/>
  <c r="H2526" i="1"/>
  <c r="AG2526" i="1"/>
  <c r="AE2526" i="1" s="1"/>
  <c r="AH2526" i="1" s="1"/>
  <c r="AB2526" i="1" s="1"/>
  <c r="AC2526" i="1" s="1"/>
  <c r="Q2526" i="1" l="1"/>
  <c r="AD2526" i="1"/>
  <c r="L2526" i="1"/>
  <c r="P2526" i="1" l="1"/>
  <c r="W2527" i="1" s="1"/>
  <c r="N2526" i="1"/>
  <c r="R2526" i="1" l="1"/>
  <c r="S2527" i="1" s="1"/>
  <c r="T2527" i="1" s="1"/>
  <c r="U2526" i="1"/>
  <c r="V2527" i="1" s="1"/>
  <c r="AA2526" i="1"/>
  <c r="O2526" i="1"/>
  <c r="X2526" i="1"/>
  <c r="Z2526" i="1" s="1"/>
  <c r="G2527" i="1"/>
  <c r="K2527" i="1"/>
  <c r="J2527" i="1"/>
  <c r="AF2527" i="1"/>
  <c r="Y2527" i="1" l="1"/>
  <c r="H2527" i="1"/>
  <c r="I2527" i="1"/>
  <c r="M2527" i="1"/>
  <c r="AG2527" i="1"/>
  <c r="AE2527" i="1" s="1"/>
  <c r="AH2527" i="1" s="1"/>
  <c r="AB2527" i="1" s="1"/>
  <c r="AC2527" i="1" s="1"/>
  <c r="L2527" i="1" l="1"/>
  <c r="Q2527" i="1"/>
  <c r="AD2527" i="1"/>
  <c r="P2527" i="1" l="1"/>
  <c r="W2528" i="1" s="1"/>
  <c r="N2527" i="1"/>
  <c r="R2527" i="1" l="1"/>
  <c r="S2528" i="1" s="1"/>
  <c r="T2528" i="1" s="1"/>
  <c r="U2527" i="1"/>
  <c r="V2528" i="1" s="1"/>
  <c r="Y2528" i="1" s="1"/>
  <c r="O2527" i="1"/>
  <c r="AA2527" i="1"/>
  <c r="X2527" i="1"/>
  <c r="Z2527" i="1" s="1"/>
  <c r="G2528" i="1"/>
  <c r="J2528" i="1"/>
  <c r="K2528" i="1"/>
  <c r="AF2528" i="1"/>
  <c r="I2528" i="1" l="1"/>
  <c r="H2528" i="1"/>
  <c r="M2528" i="1"/>
  <c r="AG2528" i="1"/>
  <c r="AE2528" i="1" s="1"/>
  <c r="AH2528" i="1" s="1"/>
  <c r="AB2528" i="1" s="1"/>
  <c r="AC2528" i="1" s="1"/>
  <c r="AD2528" i="1" l="1"/>
  <c r="Q2528" i="1"/>
  <c r="L2528" i="1"/>
  <c r="P2528" i="1" l="1"/>
  <c r="W2529" i="1" s="1"/>
  <c r="N2528" i="1"/>
  <c r="R2528" i="1" l="1"/>
  <c r="S2529" i="1" s="1"/>
  <c r="T2529" i="1" s="1"/>
  <c r="U2528" i="1"/>
  <c r="V2529" i="1" s="1"/>
  <c r="O2528" i="1"/>
  <c r="G2529" i="1" s="1"/>
  <c r="AA2528" i="1"/>
  <c r="X2528" i="1"/>
  <c r="Z2528" i="1" s="1"/>
  <c r="K2529" i="1"/>
  <c r="J2529" i="1"/>
  <c r="AF2529" i="1"/>
  <c r="Y2529" i="1" l="1"/>
  <c r="AG2529" i="1"/>
  <c r="M2529" i="1"/>
  <c r="H2529" i="1"/>
  <c r="I2529" i="1"/>
  <c r="AE2529" i="1" l="1"/>
  <c r="AH2529" i="1" s="1"/>
  <c r="AD2529" i="1"/>
  <c r="L2529" i="1"/>
  <c r="Q2529" i="1"/>
  <c r="AB2529" i="1"/>
  <c r="AC2529" i="1" s="1"/>
  <c r="P2529" i="1" l="1"/>
  <c r="W2530" i="1" s="1"/>
  <c r="N2529" i="1"/>
  <c r="R2529" i="1" l="1"/>
  <c r="S2530" i="1" s="1"/>
  <c r="T2530" i="1" s="1"/>
  <c r="U2529" i="1"/>
  <c r="V2530" i="1" s="1"/>
  <c r="Y2530" i="1" s="1"/>
  <c r="AA2529" i="1"/>
  <c r="O2529" i="1"/>
  <c r="G2530" i="1"/>
  <c r="K2530" i="1"/>
  <c r="J2530" i="1"/>
  <c r="AF2530" i="1"/>
  <c r="X2529" i="1" l="1"/>
  <c r="Z2529" i="1" s="1"/>
  <c r="M2530" i="1"/>
  <c r="H2530" i="1"/>
  <c r="I2530" i="1"/>
  <c r="AG2530" i="1"/>
  <c r="AE2530" i="1" s="1"/>
  <c r="AH2530" i="1" s="1"/>
  <c r="AB2530" i="1" s="1"/>
  <c r="AC2530" i="1" s="1"/>
  <c r="Q2530" i="1" l="1"/>
  <c r="AD2530" i="1"/>
  <c r="L2530" i="1"/>
  <c r="P2530" i="1" l="1"/>
  <c r="W2531" i="1" s="1"/>
  <c r="N2530" i="1"/>
  <c r="R2530" i="1" l="1"/>
  <c r="S2531" i="1" s="1"/>
  <c r="T2531" i="1" s="1"/>
  <c r="U2530" i="1"/>
  <c r="V2531" i="1" s="1"/>
  <c r="Y2531" i="1" s="1"/>
  <c r="O2530" i="1"/>
  <c r="G2531" i="1" s="1"/>
  <c r="AA2530" i="1"/>
  <c r="J2531" i="1"/>
  <c r="K2531" i="1"/>
  <c r="AF2531" i="1"/>
  <c r="X2530" i="1" l="1"/>
  <c r="Z2530" i="1" s="1"/>
  <c r="AG2531" i="1"/>
  <c r="AE2531" i="1" s="1"/>
  <c r="AH2531" i="1" s="1"/>
  <c r="M2531" i="1"/>
  <c r="H2531" i="1"/>
  <c r="I2531" i="1"/>
  <c r="AD2531" i="1" l="1"/>
  <c r="L2531" i="1"/>
  <c r="Q2531" i="1"/>
  <c r="AB2531" i="1"/>
  <c r="AC2531" i="1" s="1"/>
  <c r="P2531" i="1" l="1"/>
  <c r="W2532" i="1" s="1"/>
  <c r="N2531" i="1"/>
  <c r="R2531" i="1" l="1"/>
  <c r="S2532" i="1" s="1"/>
  <c r="T2532" i="1" s="1"/>
  <c r="U2531" i="1"/>
  <c r="V2532" i="1" s="1"/>
  <c r="Y2532" i="1" s="1"/>
  <c r="AA2531" i="1"/>
  <c r="O2531" i="1"/>
  <c r="G2532" i="1" s="1"/>
  <c r="K2532" i="1"/>
  <c r="J2532" i="1"/>
  <c r="AF2532" i="1"/>
  <c r="AG2532" i="1" s="1"/>
  <c r="AE2532" i="1" s="1"/>
  <c r="AH2532" i="1" s="1"/>
  <c r="X2531" i="1" l="1"/>
  <c r="Z2531" i="1" s="1"/>
  <c r="M2532" i="1"/>
  <c r="H2532" i="1"/>
  <c r="I2532" i="1"/>
  <c r="L2532" i="1" l="1"/>
  <c r="AB2532" i="1"/>
  <c r="AC2532" i="1" s="1"/>
  <c r="Q2532" i="1"/>
  <c r="AD2532" i="1"/>
  <c r="P2532" i="1" l="1"/>
  <c r="W2533" i="1" s="1"/>
  <c r="N2532" i="1"/>
  <c r="R2532" i="1" l="1"/>
  <c r="S2533" i="1" s="1"/>
  <c r="T2533" i="1" s="1"/>
  <c r="U2532" i="1"/>
  <c r="V2533" i="1" s="1"/>
  <c r="Y2533" i="1" s="1"/>
  <c r="O2532" i="1"/>
  <c r="G2533" i="1" s="1"/>
  <c r="AA2532" i="1"/>
  <c r="AF2533" i="1"/>
  <c r="J2533" i="1"/>
  <c r="K2533" i="1"/>
  <c r="X2532" i="1" l="1"/>
  <c r="Z2532" i="1" s="1"/>
  <c r="M2533" i="1"/>
  <c r="AG2533" i="1"/>
  <c r="AE2533" i="1" s="1"/>
  <c r="AH2533" i="1" s="1"/>
  <c r="AB2533" i="1" s="1"/>
  <c r="AC2533" i="1" s="1"/>
  <c r="H2533" i="1"/>
  <c r="I2533" i="1"/>
  <c r="L2533" i="1" l="1"/>
  <c r="Q2533" i="1"/>
  <c r="AD2533" i="1"/>
  <c r="P2533" i="1" l="1"/>
  <c r="W2534" i="1" s="1"/>
  <c r="N2533" i="1"/>
  <c r="R2533" i="1" l="1"/>
  <c r="S2534" i="1" s="1"/>
  <c r="T2534" i="1" s="1"/>
  <c r="U2533" i="1"/>
  <c r="V2534" i="1" s="1"/>
  <c r="Y2534" i="1" s="1"/>
  <c r="O2533" i="1"/>
  <c r="G2534" i="1" s="1"/>
  <c r="AA2533" i="1"/>
  <c r="J2534" i="1"/>
  <c r="K2534" i="1"/>
  <c r="AF2534" i="1"/>
  <c r="X2533" i="1" l="1"/>
  <c r="Z2533" i="1" s="1"/>
  <c r="AG2534" i="1"/>
  <c r="AE2534" i="1" s="1"/>
  <c r="AH2534" i="1" s="1"/>
  <c r="M2534" i="1"/>
  <c r="H2534" i="1"/>
  <c r="I2534" i="1"/>
  <c r="L2534" i="1" l="1"/>
  <c r="Q2534" i="1"/>
  <c r="AD2534" i="1"/>
  <c r="AB2534" i="1"/>
  <c r="AC2534" i="1" s="1"/>
  <c r="P2534" i="1" l="1"/>
  <c r="W2535" i="1" s="1"/>
  <c r="N2534" i="1"/>
  <c r="R2534" i="1" l="1"/>
  <c r="S2535" i="1" s="1"/>
  <c r="T2535" i="1" s="1"/>
  <c r="U2534" i="1"/>
  <c r="V2535" i="1" s="1"/>
  <c r="Y2535" i="1" s="1"/>
  <c r="O2534" i="1"/>
  <c r="G2535" i="1" s="1"/>
  <c r="AA2534" i="1"/>
  <c r="X2534" i="1"/>
  <c r="Z2534" i="1" s="1"/>
  <c r="J2535" i="1"/>
  <c r="K2535" i="1"/>
  <c r="AF2535" i="1"/>
  <c r="AG2535" i="1" l="1"/>
  <c r="AE2535" i="1" s="1"/>
  <c r="AH2535" i="1" s="1"/>
  <c r="M2535" i="1"/>
  <c r="I2535" i="1"/>
  <c r="H2535" i="1"/>
  <c r="Q2535" i="1" l="1"/>
  <c r="L2535" i="1"/>
  <c r="AD2535" i="1"/>
  <c r="AB2535" i="1"/>
  <c r="AC2535" i="1" s="1"/>
  <c r="P2535" i="1" l="1"/>
  <c r="W2536" i="1" s="1"/>
  <c r="N2535" i="1"/>
  <c r="R2535" i="1" l="1"/>
  <c r="S2536" i="1" s="1"/>
  <c r="T2536" i="1" s="1"/>
  <c r="U2535" i="1"/>
  <c r="V2536" i="1" s="1"/>
  <c r="AA2535" i="1"/>
  <c r="O2535" i="1"/>
  <c r="X2535" i="1"/>
  <c r="Z2535" i="1" s="1"/>
  <c r="G2536" i="1"/>
  <c r="K2536" i="1"/>
  <c r="J2536" i="1"/>
  <c r="AF2536" i="1"/>
  <c r="Y2536" i="1" l="1"/>
  <c r="I2536" i="1"/>
  <c r="H2536" i="1"/>
  <c r="M2536" i="1"/>
  <c r="AG2536" i="1"/>
  <c r="AE2536" i="1" s="1"/>
  <c r="AH2536" i="1" s="1"/>
  <c r="AB2536" i="1" s="1"/>
  <c r="AC2536" i="1" s="1"/>
  <c r="L2536" i="1" l="1"/>
  <c r="AD2536" i="1"/>
  <c r="Q2536" i="1"/>
  <c r="P2536" i="1" l="1"/>
  <c r="W2537" i="1" s="1"/>
  <c r="N2536" i="1"/>
  <c r="R2536" i="1" l="1"/>
  <c r="S2537" i="1" s="1"/>
  <c r="T2537" i="1" s="1"/>
  <c r="U2536" i="1"/>
  <c r="V2537" i="1" s="1"/>
  <c r="Y2537" i="1" s="1"/>
  <c r="O2536" i="1"/>
  <c r="G2537" i="1" s="1"/>
  <c r="AA2536" i="1"/>
  <c r="K2537" i="1"/>
  <c r="J2537" i="1"/>
  <c r="AF2537" i="1"/>
  <c r="X2536" i="1" l="1"/>
  <c r="Z2536" i="1" s="1"/>
  <c r="AG2537" i="1"/>
  <c r="AE2537" i="1" s="1"/>
  <c r="AH2537" i="1" s="1"/>
  <c r="M2537" i="1"/>
  <c r="H2537" i="1"/>
  <c r="I2537" i="1"/>
  <c r="AD2537" i="1" l="1"/>
  <c r="L2537" i="1"/>
  <c r="Q2537" i="1"/>
  <c r="AB2537" i="1"/>
  <c r="AC2537" i="1" s="1"/>
  <c r="P2537" i="1" l="1"/>
  <c r="W2538" i="1" s="1"/>
  <c r="N2537" i="1"/>
  <c r="R2537" i="1" l="1"/>
  <c r="S2538" i="1" s="1"/>
  <c r="T2538" i="1" s="1"/>
  <c r="U2537" i="1"/>
  <c r="V2538" i="1" s="1"/>
  <c r="AA2537" i="1"/>
  <c r="O2537" i="1"/>
  <c r="G2538" i="1" s="1"/>
  <c r="K2538" i="1"/>
  <c r="J2538" i="1"/>
  <c r="AF2538" i="1"/>
  <c r="Y2538" i="1" l="1"/>
  <c r="X2537" i="1"/>
  <c r="Z2537" i="1" s="1"/>
  <c r="AG2538" i="1"/>
  <c r="AE2538" i="1" s="1"/>
  <c r="AH2538" i="1" s="1"/>
  <c r="M2538" i="1"/>
  <c r="H2538" i="1"/>
  <c r="I2538" i="1"/>
  <c r="L2538" i="1" l="1"/>
  <c r="AD2538" i="1"/>
  <c r="Q2538" i="1"/>
  <c r="AB2538" i="1"/>
  <c r="AC2538" i="1" s="1"/>
  <c r="P2538" i="1" l="1"/>
  <c r="W2539" i="1" s="1"/>
  <c r="N2538" i="1"/>
  <c r="R2538" i="1" l="1"/>
  <c r="S2539" i="1" s="1"/>
  <c r="T2539" i="1" s="1"/>
  <c r="U2538" i="1"/>
  <c r="V2539" i="1" s="1"/>
  <c r="Y2539" i="1" s="1"/>
  <c r="AA2538" i="1"/>
  <c r="O2538" i="1"/>
  <c r="G2539" i="1" s="1"/>
  <c r="J2539" i="1"/>
  <c r="K2539" i="1"/>
  <c r="AF2539" i="1"/>
  <c r="X2538" i="1" l="1"/>
  <c r="Z2538" i="1" s="1"/>
  <c r="AG2539" i="1"/>
  <c r="AE2539" i="1" s="1"/>
  <c r="AH2539" i="1" s="1"/>
  <c r="M2539" i="1"/>
  <c r="I2539" i="1"/>
  <c r="H2539" i="1"/>
  <c r="Q2539" i="1" l="1"/>
  <c r="L2539" i="1"/>
  <c r="AD2539" i="1"/>
  <c r="AB2539" i="1"/>
  <c r="AC2539" i="1" s="1"/>
  <c r="P2539" i="1" l="1"/>
  <c r="W2540" i="1" s="1"/>
  <c r="N2539" i="1"/>
  <c r="R2539" i="1" l="1"/>
  <c r="S2540" i="1" s="1"/>
  <c r="T2540" i="1" s="1"/>
  <c r="U2539" i="1"/>
  <c r="V2540" i="1" s="1"/>
  <c r="Y2540" i="1" s="1"/>
  <c r="O2539" i="1"/>
  <c r="G2540" i="1" s="1"/>
  <c r="AA2539" i="1"/>
  <c r="K2540" i="1"/>
  <c r="J2540" i="1"/>
  <c r="AF2540" i="1"/>
  <c r="X2539" i="1" l="1"/>
  <c r="Z2539" i="1" s="1"/>
  <c r="AG2540" i="1"/>
  <c r="AE2540" i="1" s="1"/>
  <c r="AH2540" i="1" s="1"/>
  <c r="M2540" i="1"/>
  <c r="I2540" i="1"/>
  <c r="H2540" i="1"/>
  <c r="Q2540" i="1" l="1"/>
  <c r="AD2540" i="1"/>
  <c r="L2540" i="1"/>
  <c r="AB2540" i="1"/>
  <c r="AC2540" i="1" s="1"/>
  <c r="P2540" i="1" l="1"/>
  <c r="W2541" i="1" s="1"/>
  <c r="N2540" i="1"/>
  <c r="R2540" i="1" l="1"/>
  <c r="S2541" i="1" s="1"/>
  <c r="T2541" i="1" s="1"/>
  <c r="U2540" i="1"/>
  <c r="V2541" i="1" s="1"/>
  <c r="AA2540" i="1"/>
  <c r="O2540" i="1"/>
  <c r="G2541" i="1" s="1"/>
  <c r="X2540" i="1"/>
  <c r="Z2540" i="1" s="1"/>
  <c r="K2541" i="1"/>
  <c r="J2541" i="1"/>
  <c r="AF2541" i="1"/>
  <c r="AG2541" i="1" s="1"/>
  <c r="Y2541" i="1" l="1"/>
  <c r="AE2541" i="1"/>
  <c r="AH2541" i="1" s="1"/>
  <c r="M2541" i="1"/>
  <c r="H2541" i="1"/>
  <c r="I2541" i="1"/>
  <c r="AD2541" i="1" l="1"/>
  <c r="L2541" i="1"/>
  <c r="Q2541" i="1"/>
  <c r="AB2541" i="1"/>
  <c r="AC2541" i="1" s="1"/>
  <c r="P2541" i="1" l="1"/>
  <c r="W2542" i="1" s="1"/>
  <c r="N2541" i="1"/>
  <c r="R2541" i="1" l="1"/>
  <c r="S2542" i="1" s="1"/>
  <c r="T2542" i="1" s="1"/>
  <c r="U2541" i="1"/>
  <c r="V2542" i="1" s="1"/>
  <c r="Y2542" i="1" s="1"/>
  <c r="AA2541" i="1"/>
  <c r="O2541" i="1"/>
  <c r="G2542" i="1"/>
  <c r="AF2542" i="1"/>
  <c r="K2542" i="1"/>
  <c r="J2542" i="1"/>
  <c r="X2541" i="1" l="1"/>
  <c r="Z2541" i="1" s="1"/>
  <c r="AG2542" i="1"/>
  <c r="AE2542" i="1" s="1"/>
  <c r="AH2542" i="1" s="1"/>
  <c r="M2542" i="1"/>
  <c r="I2542" i="1"/>
  <c r="H2542" i="1"/>
  <c r="AB2542" i="1" l="1"/>
  <c r="AC2542" i="1" s="1"/>
  <c r="Q2542" i="1"/>
  <c r="L2542" i="1"/>
  <c r="AD2542" i="1"/>
  <c r="P2542" i="1" l="1"/>
  <c r="W2543" i="1" s="1"/>
  <c r="N2542" i="1"/>
  <c r="R2542" i="1" l="1"/>
  <c r="S2543" i="1" s="1"/>
  <c r="T2543" i="1" s="1"/>
  <c r="U2542" i="1"/>
  <c r="V2543" i="1" s="1"/>
  <c r="Y2543" i="1" s="1"/>
  <c r="AA2542" i="1"/>
  <c r="O2542" i="1"/>
  <c r="X2542" i="1"/>
  <c r="Z2542" i="1" s="1"/>
  <c r="G2543" i="1"/>
  <c r="K2543" i="1"/>
  <c r="J2543" i="1"/>
  <c r="AF2543" i="1"/>
  <c r="H2543" i="1" l="1"/>
  <c r="I2543" i="1"/>
  <c r="M2543" i="1"/>
  <c r="AG2543" i="1"/>
  <c r="AE2543" i="1" s="1"/>
  <c r="AH2543" i="1" s="1"/>
  <c r="AB2543" i="1" s="1"/>
  <c r="AC2543" i="1" s="1"/>
  <c r="L2543" i="1" l="1"/>
  <c r="AD2543" i="1"/>
  <c r="Q2543" i="1"/>
  <c r="P2543" i="1" l="1"/>
  <c r="W2544" i="1" s="1"/>
  <c r="N2543" i="1"/>
  <c r="R2543" i="1" l="1"/>
  <c r="S2544" i="1" s="1"/>
  <c r="T2544" i="1" s="1"/>
  <c r="U2543" i="1"/>
  <c r="V2544" i="1" s="1"/>
  <c r="Y2544" i="1" s="1"/>
  <c r="O2543" i="1"/>
  <c r="G2544" i="1" s="1"/>
  <c r="AA2543" i="1"/>
  <c r="X2543" i="1"/>
  <c r="Z2543" i="1" s="1"/>
  <c r="J2544" i="1"/>
  <c r="K2544" i="1"/>
  <c r="AF2544" i="1"/>
  <c r="AG2544" i="1" l="1"/>
  <c r="AE2544" i="1" s="1"/>
  <c r="AH2544" i="1" s="1"/>
  <c r="M2544" i="1"/>
  <c r="H2544" i="1"/>
  <c r="I2544" i="1"/>
  <c r="L2544" i="1" l="1"/>
  <c r="Q2544" i="1"/>
  <c r="AD2544" i="1"/>
  <c r="AB2544" i="1"/>
  <c r="AC2544" i="1" s="1"/>
  <c r="P2544" i="1" l="1"/>
  <c r="W2545" i="1" s="1"/>
  <c r="N2544" i="1"/>
  <c r="R2544" i="1" l="1"/>
  <c r="S2545" i="1" s="1"/>
  <c r="T2545" i="1" s="1"/>
  <c r="U2544" i="1"/>
  <c r="V2545" i="1" s="1"/>
  <c r="Y2545" i="1" s="1"/>
  <c r="O2544" i="1"/>
  <c r="G2545" i="1" s="1"/>
  <c r="AA2544" i="1"/>
  <c r="X2544" i="1"/>
  <c r="Z2544" i="1" s="1"/>
  <c r="J2545" i="1"/>
  <c r="K2545" i="1"/>
  <c r="AF2545" i="1"/>
  <c r="AG2545" i="1" l="1"/>
  <c r="AE2545" i="1" s="1"/>
  <c r="AH2545" i="1" s="1"/>
  <c r="M2545" i="1"/>
  <c r="I2545" i="1"/>
  <c r="H2545" i="1"/>
  <c r="L2545" i="1" l="1"/>
  <c r="Q2545" i="1"/>
  <c r="AD2545" i="1"/>
  <c r="AB2545" i="1"/>
  <c r="AC2545" i="1" s="1"/>
  <c r="P2545" i="1" l="1"/>
  <c r="W2546" i="1" s="1"/>
  <c r="N2545" i="1"/>
  <c r="R2545" i="1" l="1"/>
  <c r="S2546" i="1" s="1"/>
  <c r="T2546" i="1" s="1"/>
  <c r="U2545" i="1"/>
  <c r="V2546" i="1" s="1"/>
  <c r="AA2545" i="1"/>
  <c r="O2545" i="1"/>
  <c r="G2546" i="1" s="1"/>
  <c r="X2545" i="1"/>
  <c r="Z2545" i="1" s="1"/>
  <c r="J2546" i="1"/>
  <c r="K2546" i="1"/>
  <c r="AF2546" i="1"/>
  <c r="Y2546" i="1" l="1"/>
  <c r="AG2546" i="1"/>
  <c r="AE2546" i="1" s="1"/>
  <c r="AH2546" i="1" s="1"/>
  <c r="M2546" i="1"/>
  <c r="H2546" i="1"/>
  <c r="I2546" i="1"/>
  <c r="Q2546" i="1" l="1"/>
  <c r="AD2546" i="1"/>
  <c r="L2546" i="1"/>
  <c r="AB2546" i="1"/>
  <c r="AC2546" i="1" s="1"/>
  <c r="P2546" i="1" l="1"/>
  <c r="W2547" i="1" s="1"/>
  <c r="N2546" i="1"/>
  <c r="R2546" i="1" l="1"/>
  <c r="S2547" i="1" s="1"/>
  <c r="U2546" i="1"/>
  <c r="V2547" i="1" s="1"/>
  <c r="O2546" i="1"/>
  <c r="G2547" i="1" s="1"/>
  <c r="AA2546" i="1"/>
  <c r="X2546" i="1"/>
  <c r="Z2546" i="1" s="1"/>
  <c r="K2547" i="1"/>
  <c r="J2547" i="1"/>
  <c r="AF2547" i="1"/>
  <c r="Y2547" i="1" l="1"/>
  <c r="T2547" i="1"/>
  <c r="AG2547" i="1"/>
  <c r="AE2547" i="1" s="1"/>
  <c r="AH2547" i="1" s="1"/>
  <c r="M2547" i="1"/>
  <c r="H2547" i="1"/>
  <c r="I2547" i="1"/>
  <c r="AD2547" i="1" l="1"/>
  <c r="AB2547" i="1"/>
  <c r="AC2547" i="1" s="1"/>
  <c r="L2547" i="1"/>
  <c r="Q2547" i="1"/>
  <c r="P2547" i="1" l="1"/>
  <c r="W2548" i="1" s="1"/>
  <c r="N2547" i="1"/>
  <c r="R2547" i="1" l="1"/>
  <c r="S2548" i="1" s="1"/>
  <c r="T2548" i="1" s="1"/>
  <c r="U2547" i="1"/>
  <c r="V2548" i="1" s="1"/>
  <c r="Y2548" i="1" s="1"/>
  <c r="O2547" i="1"/>
  <c r="G2548" i="1" s="1"/>
  <c r="AA2547" i="1"/>
  <c r="X2547" i="1"/>
  <c r="Z2547" i="1" s="1"/>
  <c r="J2548" i="1"/>
  <c r="K2548" i="1"/>
  <c r="AF2548" i="1"/>
  <c r="AG2548" i="1" l="1"/>
  <c r="AE2548" i="1" s="1"/>
  <c r="AH2548" i="1" s="1"/>
  <c r="M2548" i="1"/>
  <c r="H2548" i="1"/>
  <c r="I2548" i="1"/>
  <c r="L2548" i="1" l="1"/>
  <c r="AD2548" i="1"/>
  <c r="Q2548" i="1"/>
  <c r="AB2548" i="1"/>
  <c r="AC2548" i="1" s="1"/>
  <c r="P2548" i="1" l="1"/>
  <c r="W2549" i="1" s="1"/>
  <c r="N2548" i="1"/>
  <c r="R2548" i="1" l="1"/>
  <c r="S2549" i="1" s="1"/>
  <c r="T2549" i="1" s="1"/>
  <c r="U2548" i="1"/>
  <c r="V2549" i="1" s="1"/>
  <c r="Y2549" i="1" s="1"/>
  <c r="AA2548" i="1"/>
  <c r="O2548" i="1"/>
  <c r="G2549" i="1"/>
  <c r="J2549" i="1"/>
  <c r="K2549" i="1"/>
  <c r="AF2549" i="1"/>
  <c r="X2548" i="1" l="1"/>
  <c r="Z2548" i="1" s="1"/>
  <c r="I2549" i="1"/>
  <c r="H2549" i="1"/>
  <c r="M2549" i="1"/>
  <c r="AG2549" i="1"/>
  <c r="AE2549" i="1" s="1"/>
  <c r="AH2549" i="1" s="1"/>
  <c r="AB2549" i="1" s="1"/>
  <c r="AC2549" i="1" s="1"/>
  <c r="AD2549" i="1" l="1"/>
  <c r="Q2549" i="1"/>
  <c r="L2549" i="1"/>
  <c r="P2549" i="1" l="1"/>
  <c r="W2550" i="1" s="1"/>
  <c r="N2549" i="1"/>
  <c r="R2549" i="1" l="1"/>
  <c r="S2550" i="1" s="1"/>
  <c r="T2550" i="1" s="1"/>
  <c r="U2549" i="1"/>
  <c r="V2550" i="1" s="1"/>
  <c r="Y2550" i="1" s="1"/>
  <c r="O2549" i="1"/>
  <c r="G2550" i="1" s="1"/>
  <c r="AA2549" i="1"/>
  <c r="K2550" i="1"/>
  <c r="J2550" i="1"/>
  <c r="AF2550" i="1"/>
  <c r="X2549" i="1" l="1"/>
  <c r="Z2549" i="1" s="1"/>
  <c r="AG2550" i="1"/>
  <c r="AE2550" i="1" s="1"/>
  <c r="AH2550" i="1" s="1"/>
  <c r="M2550" i="1"/>
  <c r="I2550" i="1"/>
  <c r="H2550" i="1"/>
  <c r="AD2550" i="1" l="1"/>
  <c r="Q2550" i="1"/>
  <c r="L2550" i="1"/>
  <c r="AB2550" i="1"/>
  <c r="AC2550" i="1" s="1"/>
  <c r="P2550" i="1" l="1"/>
  <c r="W2551" i="1" s="1"/>
  <c r="N2550" i="1"/>
  <c r="R2550" i="1" l="1"/>
  <c r="S2551" i="1" s="1"/>
  <c r="T2551" i="1" s="1"/>
  <c r="U2550" i="1"/>
  <c r="V2551" i="1" s="1"/>
  <c r="Y2551" i="1" s="1"/>
  <c r="O2550" i="1"/>
  <c r="AA2550" i="1"/>
  <c r="X2550" i="1"/>
  <c r="Z2550" i="1" s="1"/>
  <c r="G2551" i="1"/>
  <c r="J2551" i="1"/>
  <c r="K2551" i="1"/>
  <c r="AF2551" i="1"/>
  <c r="M2551" i="1" l="1"/>
  <c r="H2551" i="1"/>
  <c r="I2551" i="1"/>
  <c r="AG2551" i="1"/>
  <c r="AE2551" i="1" s="1"/>
  <c r="AH2551" i="1" s="1"/>
  <c r="AB2551" i="1" s="1"/>
  <c r="AC2551" i="1" s="1"/>
  <c r="AD2551" i="1" l="1"/>
  <c r="Q2551" i="1"/>
  <c r="L2551" i="1"/>
  <c r="P2551" i="1" l="1"/>
  <c r="W2552" i="1" s="1"/>
  <c r="N2551" i="1"/>
  <c r="R2551" i="1" l="1"/>
  <c r="S2552" i="1" s="1"/>
  <c r="T2552" i="1" s="1"/>
  <c r="U2551" i="1"/>
  <c r="V2552" i="1" s="1"/>
  <c r="Y2552" i="1" s="1"/>
  <c r="O2551" i="1"/>
  <c r="G2552" i="1" s="1"/>
  <c r="AA2551" i="1"/>
  <c r="J2552" i="1"/>
  <c r="K2552" i="1"/>
  <c r="AF2552" i="1"/>
  <c r="X2551" i="1" l="1"/>
  <c r="Z2551" i="1" s="1"/>
  <c r="AG2552" i="1"/>
  <c r="AE2552" i="1" s="1"/>
  <c r="AH2552" i="1" s="1"/>
  <c r="M2552" i="1"/>
  <c r="H2552" i="1"/>
  <c r="I2552" i="1"/>
  <c r="Q2552" i="1" l="1"/>
  <c r="AD2552" i="1"/>
  <c r="L2552" i="1"/>
  <c r="AB2552" i="1"/>
  <c r="AC2552" i="1" s="1"/>
  <c r="P2552" i="1" l="1"/>
  <c r="W2553" i="1" s="1"/>
  <c r="N2552" i="1"/>
  <c r="R2552" i="1" l="1"/>
  <c r="S2553" i="1" s="1"/>
  <c r="T2553" i="1" s="1"/>
  <c r="U2552" i="1"/>
  <c r="V2553" i="1" s="1"/>
  <c r="Y2553" i="1" s="1"/>
  <c r="AA2552" i="1"/>
  <c r="O2552" i="1"/>
  <c r="G2553" i="1" s="1"/>
  <c r="X2552" i="1"/>
  <c r="Z2552" i="1" s="1"/>
  <c r="J2553" i="1"/>
  <c r="K2553" i="1"/>
  <c r="AF2553" i="1"/>
  <c r="M2553" i="1" l="1"/>
  <c r="AG2553" i="1"/>
  <c r="AE2553" i="1" s="1"/>
  <c r="AH2553" i="1" s="1"/>
  <c r="AB2553" i="1" s="1"/>
  <c r="AC2553" i="1" s="1"/>
  <c r="I2553" i="1"/>
  <c r="H2553" i="1"/>
  <c r="AD2553" i="1" l="1"/>
  <c r="Q2553" i="1"/>
  <c r="L2553" i="1"/>
  <c r="P2553" i="1" l="1"/>
  <c r="W2554" i="1" s="1"/>
  <c r="N2553" i="1"/>
  <c r="R2553" i="1" l="1"/>
  <c r="S2554" i="1" s="1"/>
  <c r="U2553" i="1"/>
  <c r="V2554" i="1" s="1"/>
  <c r="O2553" i="1"/>
  <c r="AA2553" i="1"/>
  <c r="G2554" i="1"/>
  <c r="J2554" i="1"/>
  <c r="K2554" i="1"/>
  <c r="AF2554" i="1"/>
  <c r="X2553" i="1" l="1"/>
  <c r="Z2553" i="1" s="1"/>
  <c r="T2554" i="1"/>
  <c r="Y2554" i="1"/>
  <c r="M2554" i="1"/>
  <c r="H2554" i="1"/>
  <c r="I2554" i="1"/>
  <c r="AG2554" i="1"/>
  <c r="AE2554" i="1" s="1"/>
  <c r="AH2554" i="1" s="1"/>
  <c r="AB2554" i="1" s="1"/>
  <c r="AC2554" i="1" s="1"/>
  <c r="Q2554" i="1" l="1"/>
  <c r="L2554" i="1"/>
  <c r="AD2554" i="1"/>
  <c r="P2554" i="1" l="1"/>
  <c r="W2555" i="1" s="1"/>
  <c r="N2554" i="1"/>
  <c r="R2554" i="1" l="1"/>
  <c r="S2555" i="1" s="1"/>
  <c r="U2554" i="1"/>
  <c r="V2555" i="1" s="1"/>
  <c r="AA2554" i="1"/>
  <c r="O2554" i="1"/>
  <c r="X2554" i="1"/>
  <c r="Z2554" i="1" s="1"/>
  <c r="G2555" i="1"/>
  <c r="K2555" i="1"/>
  <c r="J2555" i="1"/>
  <c r="AF2555" i="1"/>
  <c r="Y2555" i="1" l="1"/>
  <c r="T2555" i="1"/>
  <c r="M2555" i="1"/>
  <c r="H2555" i="1"/>
  <c r="I2555" i="1"/>
  <c r="AG2555" i="1"/>
  <c r="AE2555" i="1" s="1"/>
  <c r="AH2555" i="1" s="1"/>
  <c r="AB2555" i="1" s="1"/>
  <c r="AC2555" i="1" s="1"/>
  <c r="AD2555" i="1" l="1"/>
  <c r="Q2555" i="1"/>
  <c r="L2555" i="1"/>
  <c r="P2555" i="1" l="1"/>
  <c r="W2556" i="1" s="1"/>
  <c r="N2555" i="1"/>
  <c r="R2555" i="1" l="1"/>
  <c r="S2556" i="1" s="1"/>
  <c r="T2556" i="1" s="1"/>
  <c r="U2555" i="1"/>
  <c r="V2556" i="1" s="1"/>
  <c r="Y2556" i="1" s="1"/>
  <c r="AA2555" i="1"/>
  <c r="O2555" i="1"/>
  <c r="X2555" i="1"/>
  <c r="Z2555" i="1" s="1"/>
  <c r="G2556" i="1"/>
  <c r="K2556" i="1"/>
  <c r="J2556" i="1"/>
  <c r="AF2556" i="1"/>
  <c r="I2556" i="1" l="1"/>
  <c r="H2556" i="1"/>
  <c r="M2556" i="1"/>
  <c r="AG2556" i="1"/>
  <c r="AE2556" i="1" s="1"/>
  <c r="AH2556" i="1" s="1"/>
  <c r="AB2556" i="1" s="1"/>
  <c r="AC2556" i="1" s="1"/>
  <c r="AD2556" i="1" l="1"/>
  <c r="L2556" i="1"/>
  <c r="Q2556" i="1"/>
  <c r="P2556" i="1" l="1"/>
  <c r="W2557" i="1" s="1"/>
  <c r="N2556" i="1"/>
  <c r="R2556" i="1" l="1"/>
  <c r="S2557" i="1" s="1"/>
  <c r="U2556" i="1"/>
  <c r="V2557" i="1" s="1"/>
  <c r="AA2556" i="1"/>
  <c r="O2556" i="1"/>
  <c r="G2557" i="1" s="1"/>
  <c r="J2557" i="1"/>
  <c r="K2557" i="1"/>
  <c r="AF2557" i="1"/>
  <c r="X2556" i="1" l="1"/>
  <c r="Z2556" i="1" s="1"/>
  <c r="T2557" i="1"/>
  <c r="Y2557" i="1"/>
  <c r="M2557" i="1"/>
  <c r="H2557" i="1"/>
  <c r="I2557" i="1"/>
  <c r="AG2557" i="1"/>
  <c r="AE2557" i="1" s="1"/>
  <c r="AH2557" i="1" s="1"/>
  <c r="AD2557" i="1" l="1"/>
  <c r="AB2557" i="1"/>
  <c r="AC2557" i="1" s="1"/>
  <c r="Q2557" i="1"/>
  <c r="L2557" i="1"/>
  <c r="P2557" i="1" l="1"/>
  <c r="W2558" i="1" s="1"/>
  <c r="N2557" i="1"/>
  <c r="R2557" i="1" l="1"/>
  <c r="S2558" i="1" s="1"/>
  <c r="T2558" i="1" s="1"/>
  <c r="U2557" i="1"/>
  <c r="V2558" i="1" s="1"/>
  <c r="Y2558" i="1" s="1"/>
  <c r="AA2557" i="1"/>
  <c r="O2557" i="1"/>
  <c r="G2558" i="1" s="1"/>
  <c r="J2558" i="1"/>
  <c r="K2558" i="1"/>
  <c r="AF2558" i="1"/>
  <c r="X2557" i="1" l="1"/>
  <c r="Z2557" i="1" s="1"/>
  <c r="AG2558" i="1"/>
  <c r="AE2558" i="1" s="1"/>
  <c r="AH2558" i="1" s="1"/>
  <c r="H2558" i="1"/>
  <c r="I2558" i="1"/>
  <c r="M2558" i="1"/>
  <c r="L2558" i="1" l="1"/>
  <c r="AB2558" i="1"/>
  <c r="AC2558" i="1" s="1"/>
  <c r="Q2558" i="1"/>
  <c r="AD2558" i="1"/>
  <c r="P2558" i="1" l="1"/>
  <c r="W2559" i="1" s="1"/>
  <c r="N2558" i="1"/>
  <c r="R2558" i="1" l="1"/>
  <c r="S2559" i="1" s="1"/>
  <c r="T2559" i="1" s="1"/>
  <c r="U2558" i="1"/>
  <c r="V2559" i="1" s="1"/>
  <c r="AA2558" i="1"/>
  <c r="O2558" i="1"/>
  <c r="G2559" i="1" s="1"/>
  <c r="K2559" i="1"/>
  <c r="J2559" i="1"/>
  <c r="AF2559" i="1"/>
  <c r="X2558" i="1" l="1"/>
  <c r="Z2558" i="1" s="1"/>
  <c r="Y2559" i="1"/>
  <c r="M2559" i="1"/>
  <c r="H2559" i="1"/>
  <c r="I2559" i="1"/>
  <c r="AG2559" i="1"/>
  <c r="AE2559" i="1" s="1"/>
  <c r="AH2559" i="1" s="1"/>
  <c r="L2559" i="1" l="1"/>
  <c r="AB2559" i="1"/>
  <c r="AC2559" i="1" s="1"/>
  <c r="Q2559" i="1"/>
  <c r="AD2559" i="1"/>
  <c r="P2559" i="1" l="1"/>
  <c r="W2560" i="1" s="1"/>
  <c r="N2559" i="1"/>
  <c r="R2559" i="1" l="1"/>
  <c r="S2560" i="1" s="1"/>
  <c r="T2560" i="1" s="1"/>
  <c r="U2559" i="1"/>
  <c r="V2560" i="1" s="1"/>
  <c r="O2559" i="1"/>
  <c r="AA2559" i="1"/>
  <c r="X2559" i="1"/>
  <c r="Z2559" i="1" s="1"/>
  <c r="G2560" i="1"/>
  <c r="J2560" i="1"/>
  <c r="K2560" i="1"/>
  <c r="AF2560" i="1"/>
  <c r="Y2560" i="1" l="1"/>
  <c r="M2560" i="1"/>
  <c r="I2560" i="1"/>
  <c r="H2560" i="1"/>
  <c r="AG2560" i="1"/>
  <c r="AE2560" i="1" s="1"/>
  <c r="AH2560" i="1" s="1"/>
  <c r="L2560" i="1" l="1"/>
  <c r="AB2560" i="1"/>
  <c r="AC2560" i="1" s="1"/>
  <c r="AD2560" i="1"/>
  <c r="Q2560" i="1"/>
  <c r="P2560" i="1" l="1"/>
  <c r="W2561" i="1" s="1"/>
  <c r="N2560" i="1"/>
  <c r="R2560" i="1" l="1"/>
  <c r="S2561" i="1" s="1"/>
  <c r="T2561" i="1" s="1"/>
  <c r="U2560" i="1"/>
  <c r="V2561" i="1" s="1"/>
  <c r="O2560" i="1"/>
  <c r="G2561" i="1" s="1"/>
  <c r="AA2560" i="1"/>
  <c r="X2560" i="1"/>
  <c r="Z2560" i="1" s="1"/>
  <c r="K2561" i="1"/>
  <c r="J2561" i="1"/>
  <c r="AF2561" i="1"/>
  <c r="Y2561" i="1" l="1"/>
  <c r="AG2561" i="1"/>
  <c r="AE2561" i="1" s="1"/>
  <c r="AH2561" i="1" s="1"/>
  <c r="M2561" i="1"/>
  <c r="I2561" i="1"/>
  <c r="H2561" i="1"/>
  <c r="AD2561" i="1" l="1"/>
  <c r="L2561" i="1"/>
  <c r="Q2561" i="1"/>
  <c r="AB2561" i="1"/>
  <c r="AC2561" i="1" s="1"/>
  <c r="P2561" i="1" l="1"/>
  <c r="W2562" i="1" s="1"/>
  <c r="N2561" i="1"/>
  <c r="R2561" i="1" l="1"/>
  <c r="S2562" i="1" s="1"/>
  <c r="T2562" i="1" s="1"/>
  <c r="U2561" i="1"/>
  <c r="V2562" i="1" s="1"/>
  <c r="Y2562" i="1" s="1"/>
  <c r="O2561" i="1"/>
  <c r="AA2561" i="1"/>
  <c r="G2562" i="1"/>
  <c r="K2562" i="1"/>
  <c r="J2562" i="1"/>
  <c r="AF2562" i="1"/>
  <c r="X2561" i="1" l="1"/>
  <c r="Z2561" i="1" s="1"/>
  <c r="I2562" i="1"/>
  <c r="H2562" i="1"/>
  <c r="M2562" i="1"/>
  <c r="AG2562" i="1"/>
  <c r="AE2562" i="1" s="1"/>
  <c r="AH2562" i="1" s="1"/>
  <c r="AB2562" i="1" s="1"/>
  <c r="AC2562" i="1" s="1"/>
  <c r="Q2562" i="1" l="1"/>
  <c r="L2562" i="1"/>
  <c r="AD2562" i="1"/>
  <c r="P2562" i="1" l="1"/>
  <c r="W2563" i="1" s="1"/>
  <c r="N2562" i="1"/>
  <c r="R2562" i="1" l="1"/>
  <c r="S2563" i="1" s="1"/>
  <c r="T2563" i="1" s="1"/>
  <c r="U2562" i="1"/>
  <c r="V2563" i="1" s="1"/>
  <c r="AA2562" i="1"/>
  <c r="O2562" i="1"/>
  <c r="G2563" i="1" s="1"/>
  <c r="K2563" i="1"/>
  <c r="J2563" i="1"/>
  <c r="AF2563" i="1"/>
  <c r="X2562" i="1" l="1"/>
  <c r="Z2562" i="1" s="1"/>
  <c r="Y2563" i="1"/>
  <c r="M2563" i="1"/>
  <c r="AG2563" i="1"/>
  <c r="AE2563" i="1" s="1"/>
  <c r="AH2563" i="1" s="1"/>
  <c r="AB2563" i="1" s="1"/>
  <c r="AC2563" i="1" s="1"/>
  <c r="I2563" i="1"/>
  <c r="H2563" i="1"/>
  <c r="L2563" i="1" l="1"/>
  <c r="Q2563" i="1"/>
  <c r="AD2563" i="1"/>
  <c r="P2563" i="1" l="1"/>
  <c r="W2564" i="1" s="1"/>
  <c r="N2563" i="1"/>
  <c r="R2563" i="1" l="1"/>
  <c r="S2564" i="1" s="1"/>
  <c r="T2564" i="1" s="1"/>
  <c r="U2563" i="1"/>
  <c r="V2564" i="1" s="1"/>
  <c r="AA2563" i="1"/>
  <c r="O2563" i="1"/>
  <c r="G2564" i="1"/>
  <c r="J2564" i="1"/>
  <c r="K2564" i="1"/>
  <c r="AF2564" i="1"/>
  <c r="Y2564" i="1" l="1"/>
  <c r="X2563" i="1"/>
  <c r="Z2563" i="1" s="1"/>
  <c r="I2564" i="1"/>
  <c r="H2564" i="1"/>
  <c r="M2564" i="1"/>
  <c r="AG2564" i="1"/>
  <c r="AE2564" i="1" s="1"/>
  <c r="AH2564" i="1" s="1"/>
  <c r="AB2564" i="1" s="1"/>
  <c r="AC2564" i="1" s="1"/>
  <c r="L2564" i="1" l="1"/>
  <c r="AD2564" i="1"/>
  <c r="Q2564" i="1"/>
  <c r="P2564" i="1" l="1"/>
  <c r="W2565" i="1" s="1"/>
  <c r="N2564" i="1"/>
  <c r="R2564" i="1" l="1"/>
  <c r="S2565" i="1" s="1"/>
  <c r="T2565" i="1" s="1"/>
  <c r="U2564" i="1"/>
  <c r="V2565" i="1" s="1"/>
  <c r="AA2564" i="1"/>
  <c r="O2564" i="1"/>
  <c r="G2565" i="1" s="1"/>
  <c r="K2565" i="1"/>
  <c r="J2565" i="1"/>
  <c r="AF2565" i="1"/>
  <c r="X2564" i="1" l="1"/>
  <c r="Z2564" i="1" s="1"/>
  <c r="Y2565" i="1"/>
  <c r="M2565" i="1"/>
  <c r="I2565" i="1"/>
  <c r="H2565" i="1"/>
  <c r="AG2565" i="1"/>
  <c r="AE2565" i="1" s="1"/>
  <c r="AH2565" i="1" s="1"/>
  <c r="AB2565" i="1" s="1"/>
  <c r="AC2565" i="1" s="1"/>
  <c r="Q2565" i="1" l="1"/>
  <c r="L2565" i="1"/>
  <c r="AD2565" i="1"/>
  <c r="P2565" i="1" l="1"/>
  <c r="W2566" i="1" s="1"/>
  <c r="N2565" i="1"/>
  <c r="R2565" i="1" l="1"/>
  <c r="S2566" i="1" s="1"/>
  <c r="T2566" i="1" s="1"/>
  <c r="U2565" i="1"/>
  <c r="V2566" i="1" s="1"/>
  <c r="Y2566" i="1" s="1"/>
  <c r="AA2565" i="1"/>
  <c r="O2565" i="1"/>
  <c r="G2566" i="1" s="1"/>
  <c r="J2566" i="1"/>
  <c r="K2566" i="1"/>
  <c r="AF2566" i="1"/>
  <c r="X2565" i="1" l="1"/>
  <c r="Z2565" i="1" s="1"/>
  <c r="M2566" i="1"/>
  <c r="AG2566" i="1"/>
  <c r="AE2566" i="1" s="1"/>
  <c r="AH2566" i="1" s="1"/>
  <c r="I2566" i="1"/>
  <c r="H2566" i="1"/>
  <c r="L2566" i="1" l="1"/>
  <c r="AB2566" i="1"/>
  <c r="AC2566" i="1" s="1"/>
  <c r="AD2566" i="1"/>
  <c r="Q2566" i="1"/>
  <c r="P2566" i="1" l="1"/>
  <c r="W2567" i="1" s="1"/>
  <c r="N2566" i="1"/>
  <c r="R2566" i="1" l="1"/>
  <c r="S2567" i="1" s="1"/>
  <c r="T2567" i="1" s="1"/>
  <c r="U2566" i="1"/>
  <c r="V2567" i="1" s="1"/>
  <c r="Y2567" i="1" s="1"/>
  <c r="AA2566" i="1"/>
  <c r="O2566" i="1"/>
  <c r="G2567" i="1" s="1"/>
  <c r="K2567" i="1"/>
  <c r="J2567" i="1"/>
  <c r="AF2567" i="1"/>
  <c r="X2566" i="1" l="1"/>
  <c r="Z2566" i="1" s="1"/>
  <c r="M2567" i="1"/>
  <c r="AG2567" i="1"/>
  <c r="AE2567" i="1" s="1"/>
  <c r="AH2567" i="1" s="1"/>
  <c r="H2567" i="1"/>
  <c r="I2567" i="1"/>
  <c r="AB2567" i="1" l="1"/>
  <c r="AC2567" i="1" s="1"/>
  <c r="AD2567" i="1"/>
  <c r="Q2567" i="1"/>
  <c r="L2567" i="1"/>
  <c r="P2567" i="1" l="1"/>
  <c r="W2568" i="1" s="1"/>
  <c r="N2567" i="1"/>
  <c r="R2567" i="1" l="1"/>
  <c r="S2568" i="1" s="1"/>
  <c r="U2567" i="1"/>
  <c r="V2568" i="1" s="1"/>
  <c r="AA2567" i="1"/>
  <c r="O2567" i="1"/>
  <c r="G2568" i="1" s="1"/>
  <c r="J2568" i="1"/>
  <c r="K2568" i="1"/>
  <c r="AF2568" i="1"/>
  <c r="X2567" i="1" l="1"/>
  <c r="Z2567" i="1" s="1"/>
  <c r="T2568" i="1"/>
  <c r="Y2568" i="1"/>
  <c r="M2568" i="1"/>
  <c r="I2568" i="1"/>
  <c r="H2568" i="1"/>
  <c r="AG2568" i="1"/>
  <c r="AE2568" i="1" s="1"/>
  <c r="AH2568" i="1" s="1"/>
  <c r="AB2568" i="1" s="1"/>
  <c r="AC2568" i="1" s="1"/>
  <c r="L2568" i="1" l="1"/>
  <c r="Q2568" i="1"/>
  <c r="AD2568" i="1"/>
  <c r="P2568" i="1" l="1"/>
  <c r="W2569" i="1" s="1"/>
  <c r="N2568" i="1"/>
  <c r="R2568" i="1" l="1"/>
  <c r="S2569" i="1" s="1"/>
  <c r="T2569" i="1" s="1"/>
  <c r="U2568" i="1"/>
  <c r="V2569" i="1" s="1"/>
  <c r="AA2568" i="1"/>
  <c r="O2568" i="1"/>
  <c r="G2569" i="1" s="1"/>
  <c r="J2569" i="1"/>
  <c r="K2569" i="1"/>
  <c r="AF2569" i="1"/>
  <c r="X2568" i="1" l="1"/>
  <c r="Z2568" i="1" s="1"/>
  <c r="Y2569" i="1"/>
  <c r="M2569" i="1"/>
  <c r="AG2569" i="1"/>
  <c r="AE2569" i="1" s="1"/>
  <c r="AH2569" i="1" s="1"/>
  <c r="H2569" i="1"/>
  <c r="I2569" i="1"/>
  <c r="AB2569" i="1" l="1"/>
  <c r="AC2569" i="1" s="1"/>
  <c r="AD2569" i="1"/>
  <c r="Q2569" i="1"/>
  <c r="L2569" i="1"/>
  <c r="P2569" i="1" l="1"/>
  <c r="W2570" i="1" s="1"/>
  <c r="N2569" i="1"/>
  <c r="R2569" i="1" l="1"/>
  <c r="S2570" i="1" s="1"/>
  <c r="T2570" i="1" s="1"/>
  <c r="U2569" i="1"/>
  <c r="V2570" i="1" s="1"/>
  <c r="Y2570" i="1" s="1"/>
  <c r="O2569" i="1"/>
  <c r="AA2569" i="1"/>
  <c r="X2569" i="1"/>
  <c r="Z2569" i="1" s="1"/>
  <c r="G2570" i="1"/>
  <c r="K2570" i="1"/>
  <c r="J2570" i="1"/>
  <c r="AF2570" i="1"/>
  <c r="M2570" i="1" l="1"/>
  <c r="H2570" i="1"/>
  <c r="I2570" i="1"/>
  <c r="AG2570" i="1"/>
  <c r="AE2570" i="1" s="1"/>
  <c r="AH2570" i="1" s="1"/>
  <c r="AB2570" i="1" s="1"/>
  <c r="AC2570" i="1" s="1"/>
  <c r="AD2570" i="1" l="1"/>
  <c r="Q2570" i="1"/>
  <c r="L2570" i="1"/>
  <c r="P2570" i="1" l="1"/>
  <c r="W2571" i="1" s="1"/>
  <c r="N2570" i="1"/>
  <c r="R2570" i="1" l="1"/>
  <c r="S2571" i="1" s="1"/>
  <c r="T2571" i="1" s="1"/>
  <c r="U2570" i="1"/>
  <c r="V2571" i="1" s="1"/>
  <c r="Y2571" i="1" s="1"/>
  <c r="O2570" i="1"/>
  <c r="AA2570" i="1"/>
  <c r="X2570" i="1"/>
  <c r="Z2570" i="1" s="1"/>
  <c r="G2571" i="1"/>
  <c r="K2571" i="1"/>
  <c r="J2571" i="1"/>
  <c r="AF2571" i="1"/>
  <c r="H2571" i="1" l="1"/>
  <c r="I2571" i="1"/>
  <c r="M2571" i="1"/>
  <c r="AG2571" i="1"/>
  <c r="AE2571" i="1" s="1"/>
  <c r="AH2571" i="1" s="1"/>
  <c r="AB2571" i="1" l="1"/>
  <c r="AC2571" i="1" s="1"/>
  <c r="Q2571" i="1"/>
  <c r="AD2571" i="1"/>
  <c r="L2571" i="1"/>
  <c r="P2571" i="1" l="1"/>
  <c r="W2572" i="1" s="1"/>
  <c r="N2571" i="1"/>
  <c r="R2571" i="1" l="1"/>
  <c r="S2572" i="1" s="1"/>
  <c r="U2571" i="1"/>
  <c r="V2572" i="1" s="1"/>
  <c r="AA2571" i="1"/>
  <c r="O2571" i="1"/>
  <c r="G2572" i="1" s="1"/>
  <c r="X2571" i="1"/>
  <c r="Z2571" i="1" s="1"/>
  <c r="AF2572" i="1"/>
  <c r="J2572" i="1"/>
  <c r="K2572" i="1"/>
  <c r="T2572" i="1" l="1"/>
  <c r="Y2572" i="1"/>
  <c r="M2572" i="1"/>
  <c r="H2572" i="1"/>
  <c r="I2572" i="1"/>
  <c r="AG2572" i="1"/>
  <c r="AE2572" i="1" l="1"/>
  <c r="AH2572" i="1" s="1"/>
  <c r="AB2572" i="1" s="1"/>
  <c r="AC2572" i="1" s="1"/>
  <c r="Q2572" i="1"/>
  <c r="AD2572" i="1"/>
  <c r="L2572" i="1"/>
  <c r="P2572" i="1" l="1"/>
  <c r="W2573" i="1" s="1"/>
  <c r="N2572" i="1"/>
  <c r="R2572" i="1" l="1"/>
  <c r="S2573" i="1" s="1"/>
  <c r="U2572" i="1"/>
  <c r="V2573" i="1" s="1"/>
  <c r="AA2572" i="1"/>
  <c r="O2572" i="1"/>
  <c r="G2573" i="1"/>
  <c r="J2573" i="1"/>
  <c r="K2573" i="1"/>
  <c r="AF2573" i="1"/>
  <c r="X2572" i="1" l="1"/>
  <c r="Z2572" i="1" s="1"/>
  <c r="T2573" i="1"/>
  <c r="Y2573" i="1"/>
  <c r="I2573" i="1"/>
  <c r="H2573" i="1"/>
  <c r="M2573" i="1"/>
  <c r="AG2573" i="1"/>
  <c r="AE2573" i="1" s="1"/>
  <c r="AH2573" i="1" s="1"/>
  <c r="AB2573" i="1" s="1"/>
  <c r="AC2573" i="1" s="1"/>
  <c r="L2573" i="1" l="1"/>
  <c r="AD2573" i="1"/>
  <c r="Q2573" i="1"/>
  <c r="P2573" i="1" l="1"/>
  <c r="W2574" i="1" s="1"/>
  <c r="N2573" i="1"/>
  <c r="R2573" i="1" l="1"/>
  <c r="S2574" i="1" s="1"/>
  <c r="T2574" i="1" s="1"/>
  <c r="U2573" i="1"/>
  <c r="V2574" i="1" s="1"/>
  <c r="AA2573" i="1"/>
  <c r="O2573" i="1"/>
  <c r="X2573" i="1"/>
  <c r="Z2573" i="1" s="1"/>
  <c r="G2574" i="1"/>
  <c r="J2574" i="1"/>
  <c r="K2574" i="1"/>
  <c r="AF2574" i="1"/>
  <c r="Y2574" i="1" l="1"/>
  <c r="H2574" i="1"/>
  <c r="I2574" i="1"/>
  <c r="M2574" i="1"/>
  <c r="AG2574" i="1"/>
  <c r="AE2574" i="1" s="1"/>
  <c r="AH2574" i="1" s="1"/>
  <c r="AB2574" i="1" s="1"/>
  <c r="AC2574" i="1" s="1"/>
  <c r="AD2574" i="1" l="1"/>
  <c r="L2574" i="1"/>
  <c r="Q2574" i="1"/>
  <c r="P2574" i="1" l="1"/>
  <c r="W2575" i="1" s="1"/>
  <c r="N2574" i="1"/>
  <c r="R2574" i="1" l="1"/>
  <c r="S2575" i="1" s="1"/>
  <c r="T2575" i="1" s="1"/>
  <c r="U2574" i="1"/>
  <c r="V2575" i="1" s="1"/>
  <c r="Y2575" i="1" s="1"/>
  <c r="AA2574" i="1"/>
  <c r="O2574" i="1"/>
  <c r="X2574" i="1"/>
  <c r="Z2574" i="1" s="1"/>
  <c r="G2575" i="1"/>
  <c r="J2575" i="1"/>
  <c r="K2575" i="1"/>
  <c r="AF2575" i="1"/>
  <c r="M2575" i="1" l="1"/>
  <c r="H2575" i="1"/>
  <c r="I2575" i="1"/>
  <c r="AG2575" i="1"/>
  <c r="AE2575" i="1" s="1"/>
  <c r="AH2575" i="1" s="1"/>
  <c r="AB2575" i="1" s="1"/>
  <c r="AC2575" i="1" s="1"/>
  <c r="AD2575" i="1" l="1"/>
  <c r="Q2575" i="1"/>
  <c r="L2575" i="1"/>
  <c r="P2575" i="1" l="1"/>
  <c r="W2576" i="1" s="1"/>
  <c r="N2575" i="1"/>
  <c r="R2575" i="1" l="1"/>
  <c r="S2576" i="1" s="1"/>
  <c r="T2576" i="1" s="1"/>
  <c r="U2575" i="1"/>
  <c r="V2576" i="1" s="1"/>
  <c r="Y2576" i="1" s="1"/>
  <c r="O2575" i="1"/>
  <c r="G2576" i="1" s="1"/>
  <c r="AA2575" i="1"/>
  <c r="X2575" i="1"/>
  <c r="Z2575" i="1" s="1"/>
  <c r="J2576" i="1"/>
  <c r="K2576" i="1"/>
  <c r="AF2576" i="1"/>
  <c r="AG2576" i="1" l="1"/>
  <c r="AE2576" i="1" s="1"/>
  <c r="AH2576" i="1" s="1"/>
  <c r="M2576" i="1"/>
  <c r="I2576" i="1"/>
  <c r="H2576" i="1"/>
  <c r="AB2576" i="1" l="1"/>
  <c r="AC2576" i="1" s="1"/>
  <c r="L2576" i="1"/>
  <c r="Q2576" i="1"/>
  <c r="AD2576" i="1"/>
  <c r="P2576" i="1" l="1"/>
  <c r="W2577" i="1" s="1"/>
  <c r="N2576" i="1"/>
  <c r="R2576" i="1" l="1"/>
  <c r="S2577" i="1" s="1"/>
  <c r="T2577" i="1" s="1"/>
  <c r="U2576" i="1"/>
  <c r="V2577" i="1" s="1"/>
  <c r="Y2577" i="1" s="1"/>
  <c r="AA2576" i="1"/>
  <c r="O2576" i="1"/>
  <c r="G2577" i="1" s="1"/>
  <c r="X2576" i="1"/>
  <c r="Z2576" i="1" s="1"/>
  <c r="K2577" i="1"/>
  <c r="J2577" i="1"/>
  <c r="AF2577" i="1"/>
  <c r="AG2577" i="1" l="1"/>
  <c r="AE2577" i="1" s="1"/>
  <c r="AH2577" i="1" s="1"/>
  <c r="I2577" i="1"/>
  <c r="H2577" i="1"/>
  <c r="M2577" i="1"/>
  <c r="Q2577" i="1" l="1"/>
  <c r="AD2577" i="1"/>
  <c r="L2577" i="1"/>
  <c r="AB2577" i="1"/>
  <c r="AC2577" i="1" s="1"/>
  <c r="P2577" i="1" l="1"/>
  <c r="W2578" i="1" s="1"/>
  <c r="N2577" i="1"/>
  <c r="R2577" i="1" l="1"/>
  <c r="S2578" i="1" s="1"/>
  <c r="T2578" i="1" s="1"/>
  <c r="U2577" i="1"/>
  <c r="V2578" i="1" s="1"/>
  <c r="Y2578" i="1" s="1"/>
  <c r="AA2577" i="1"/>
  <c r="O2577" i="1"/>
  <c r="G2578" i="1" s="1"/>
  <c r="X2577" i="1"/>
  <c r="Z2577" i="1" s="1"/>
  <c r="J2578" i="1"/>
  <c r="K2578" i="1"/>
  <c r="AF2578" i="1"/>
  <c r="AG2578" i="1" l="1"/>
  <c r="AE2578" i="1" s="1"/>
  <c r="AH2578" i="1" s="1"/>
  <c r="I2578" i="1"/>
  <c r="H2578" i="1"/>
  <c r="M2578" i="1"/>
  <c r="Q2578" i="1" l="1"/>
  <c r="AD2578" i="1"/>
  <c r="L2578" i="1"/>
  <c r="AB2578" i="1"/>
  <c r="AC2578" i="1" s="1"/>
  <c r="P2578" i="1" l="1"/>
  <c r="W2579" i="1" s="1"/>
  <c r="N2578" i="1"/>
  <c r="R2578" i="1" l="1"/>
  <c r="S2579" i="1" s="1"/>
  <c r="T2579" i="1" s="1"/>
  <c r="U2578" i="1"/>
  <c r="V2579" i="1" s="1"/>
  <c r="Y2579" i="1" s="1"/>
  <c r="O2578" i="1"/>
  <c r="G2579" i="1" s="1"/>
  <c r="AA2578" i="1"/>
  <c r="X2578" i="1"/>
  <c r="Z2578" i="1" s="1"/>
  <c r="K2579" i="1"/>
  <c r="J2579" i="1"/>
  <c r="AF2579" i="1"/>
  <c r="AG2579" i="1" l="1"/>
  <c r="AE2579" i="1" s="1"/>
  <c r="AH2579" i="1" s="1"/>
  <c r="M2579" i="1"/>
  <c r="H2579" i="1"/>
  <c r="I2579" i="1"/>
  <c r="AD2579" i="1" l="1"/>
  <c r="Q2579" i="1"/>
  <c r="L2579" i="1"/>
  <c r="AB2579" i="1"/>
  <c r="AC2579" i="1" s="1"/>
  <c r="P2579" i="1" l="1"/>
  <c r="W2580" i="1" s="1"/>
  <c r="N2579" i="1"/>
  <c r="R2579" i="1" l="1"/>
  <c r="S2580" i="1" s="1"/>
  <c r="T2580" i="1" s="1"/>
  <c r="U2579" i="1"/>
  <c r="V2580" i="1" s="1"/>
  <c r="Y2580" i="1" s="1"/>
  <c r="AA2579" i="1"/>
  <c r="O2579" i="1"/>
  <c r="G2580" i="1"/>
  <c r="J2580" i="1"/>
  <c r="K2580" i="1"/>
  <c r="AF2580" i="1"/>
  <c r="X2579" i="1" l="1"/>
  <c r="Z2579" i="1" s="1"/>
  <c r="M2580" i="1"/>
  <c r="I2580" i="1"/>
  <c r="H2580" i="1"/>
  <c r="AG2580" i="1"/>
  <c r="AE2580" i="1" s="1"/>
  <c r="AH2580" i="1" s="1"/>
  <c r="Q2580" i="1" l="1"/>
  <c r="AD2580" i="1"/>
  <c r="L2580" i="1"/>
  <c r="AB2580" i="1"/>
  <c r="AC2580" i="1" s="1"/>
  <c r="P2580" i="1" l="1"/>
  <c r="W2581" i="1" s="1"/>
  <c r="N2580" i="1"/>
  <c r="R2580" i="1" l="1"/>
  <c r="S2581" i="1" s="1"/>
  <c r="T2581" i="1" s="1"/>
  <c r="U2580" i="1"/>
  <c r="V2581" i="1" s="1"/>
  <c r="O2580" i="1"/>
  <c r="G2581" i="1" s="1"/>
  <c r="AA2580" i="1"/>
  <c r="X2580" i="1"/>
  <c r="Z2580" i="1" s="1"/>
  <c r="K2581" i="1"/>
  <c r="J2581" i="1"/>
  <c r="AF2581" i="1"/>
  <c r="Y2581" i="1" l="1"/>
  <c r="AG2581" i="1"/>
  <c r="AE2581" i="1" s="1"/>
  <c r="AH2581" i="1" s="1"/>
  <c r="M2581" i="1"/>
  <c r="H2581" i="1"/>
  <c r="I2581" i="1"/>
  <c r="Q2581" i="1" l="1"/>
  <c r="AD2581" i="1"/>
  <c r="L2581" i="1"/>
  <c r="AB2581" i="1"/>
  <c r="AC2581" i="1" s="1"/>
  <c r="P2581" i="1" l="1"/>
  <c r="W2582" i="1" s="1"/>
  <c r="N2581" i="1"/>
  <c r="R2581" i="1" l="1"/>
  <c r="S2582" i="1" s="1"/>
  <c r="T2582" i="1" s="1"/>
  <c r="U2581" i="1"/>
  <c r="V2582" i="1" s="1"/>
  <c r="Y2582" i="1" s="1"/>
  <c r="AA2581" i="1"/>
  <c r="O2581" i="1"/>
  <c r="G2582" i="1" s="1"/>
  <c r="X2581" i="1"/>
  <c r="Z2581" i="1" s="1"/>
  <c r="K2582" i="1"/>
  <c r="J2582" i="1"/>
  <c r="AF2582" i="1"/>
  <c r="AG2582" i="1" l="1"/>
  <c r="AE2582" i="1" s="1"/>
  <c r="AH2582" i="1" s="1"/>
  <c r="I2582" i="1"/>
  <c r="H2582" i="1"/>
  <c r="M2582" i="1"/>
  <c r="L2582" i="1" l="1"/>
  <c r="Q2582" i="1"/>
  <c r="AD2582" i="1"/>
  <c r="AB2582" i="1"/>
  <c r="AC2582" i="1" s="1"/>
  <c r="P2582" i="1" l="1"/>
  <c r="W2583" i="1" s="1"/>
  <c r="N2582" i="1"/>
  <c r="R2582" i="1" l="1"/>
  <c r="S2583" i="1" s="1"/>
  <c r="T2583" i="1" s="1"/>
  <c r="U2582" i="1"/>
  <c r="V2583" i="1" s="1"/>
  <c r="AA2582" i="1"/>
  <c r="O2582" i="1"/>
  <c r="G2583" i="1" s="1"/>
  <c r="K2583" i="1"/>
  <c r="J2583" i="1"/>
  <c r="AF2583" i="1"/>
  <c r="Y2583" i="1" l="1"/>
  <c r="X2582" i="1"/>
  <c r="Z2582" i="1" s="1"/>
  <c r="AG2583" i="1"/>
  <c r="AE2583" i="1" s="1"/>
  <c r="AH2583" i="1" s="1"/>
  <c r="H2583" i="1"/>
  <c r="I2583" i="1"/>
  <c r="M2583" i="1"/>
  <c r="L2583" i="1" l="1"/>
  <c r="AD2583" i="1"/>
  <c r="Q2583" i="1"/>
  <c r="AB2583" i="1"/>
  <c r="AC2583" i="1" s="1"/>
  <c r="P2583" i="1" l="1"/>
  <c r="W2584" i="1" s="1"/>
  <c r="N2583" i="1"/>
  <c r="R2583" i="1" l="1"/>
  <c r="S2584" i="1" s="1"/>
  <c r="T2584" i="1" s="1"/>
  <c r="U2583" i="1"/>
  <c r="V2584" i="1" s="1"/>
  <c r="Y2584" i="1" s="1"/>
  <c r="AA2583" i="1"/>
  <c r="O2583" i="1"/>
  <c r="G2584" i="1"/>
  <c r="K2584" i="1"/>
  <c r="J2584" i="1"/>
  <c r="AF2584" i="1"/>
  <c r="X2583" i="1" l="1"/>
  <c r="Z2583" i="1" s="1"/>
  <c r="M2584" i="1"/>
  <c r="H2584" i="1"/>
  <c r="I2584" i="1"/>
  <c r="AG2584" i="1"/>
  <c r="AE2584" i="1" s="1"/>
  <c r="AH2584" i="1" s="1"/>
  <c r="Q2584" i="1" l="1"/>
  <c r="AB2584" i="1"/>
  <c r="AC2584" i="1" s="1"/>
  <c r="AD2584" i="1"/>
  <c r="L2584" i="1"/>
  <c r="P2584" i="1" l="1"/>
  <c r="W2585" i="1" s="1"/>
  <c r="N2584" i="1"/>
  <c r="R2584" i="1" l="1"/>
  <c r="S2585" i="1" s="1"/>
  <c r="T2585" i="1" s="1"/>
  <c r="U2584" i="1"/>
  <c r="V2585" i="1" s="1"/>
  <c r="Y2585" i="1" s="1"/>
  <c r="O2584" i="1"/>
  <c r="G2585" i="1" s="1"/>
  <c r="AA2584" i="1"/>
  <c r="K2585" i="1"/>
  <c r="J2585" i="1"/>
  <c r="AF2585" i="1"/>
  <c r="X2584" i="1" l="1"/>
  <c r="Z2584" i="1" s="1"/>
  <c r="AG2585" i="1"/>
  <c r="AE2585" i="1" s="1"/>
  <c r="AH2585" i="1" s="1"/>
  <c r="M2585" i="1"/>
  <c r="H2585" i="1"/>
  <c r="I2585" i="1"/>
  <c r="AD2585" i="1" l="1"/>
  <c r="L2585" i="1"/>
  <c r="Q2585" i="1"/>
  <c r="AB2585" i="1"/>
  <c r="AC2585" i="1" s="1"/>
  <c r="P2585" i="1" l="1"/>
  <c r="W2586" i="1" s="1"/>
  <c r="N2585" i="1"/>
  <c r="R2585" i="1" l="1"/>
  <c r="S2586" i="1" s="1"/>
  <c r="T2586" i="1" s="1"/>
  <c r="U2585" i="1"/>
  <c r="V2586" i="1" s="1"/>
  <c r="Y2586" i="1" s="1"/>
  <c r="AA2585" i="1"/>
  <c r="O2585" i="1"/>
  <c r="G2586" i="1" s="1"/>
  <c r="K2586" i="1"/>
  <c r="J2586" i="1"/>
  <c r="AF2586" i="1"/>
  <c r="X2585" i="1" l="1"/>
  <c r="Z2585" i="1" s="1"/>
  <c r="AG2586" i="1"/>
  <c r="AE2586" i="1" s="1"/>
  <c r="AH2586" i="1" s="1"/>
  <c r="M2586" i="1"/>
  <c r="H2586" i="1"/>
  <c r="I2586" i="1"/>
  <c r="L2586" i="1" l="1"/>
  <c r="AB2586" i="1"/>
  <c r="AC2586" i="1" s="1"/>
  <c r="Q2586" i="1"/>
  <c r="AD2586" i="1"/>
  <c r="P2586" i="1" l="1"/>
  <c r="W2587" i="1" s="1"/>
  <c r="N2586" i="1"/>
  <c r="R2586" i="1" l="1"/>
  <c r="S2587" i="1" s="1"/>
  <c r="U2586" i="1"/>
  <c r="V2587" i="1" s="1"/>
  <c r="AA2586" i="1"/>
  <c r="O2586" i="1"/>
  <c r="X2586" i="1"/>
  <c r="Z2586" i="1" s="1"/>
  <c r="G2587" i="1"/>
  <c r="J2587" i="1"/>
  <c r="K2587" i="1"/>
  <c r="AF2587" i="1"/>
  <c r="Y2587" i="1" l="1"/>
  <c r="T2587" i="1"/>
  <c r="I2587" i="1"/>
  <c r="H2587" i="1"/>
  <c r="M2587" i="1"/>
  <c r="AG2587" i="1"/>
  <c r="AE2587" i="1" s="1"/>
  <c r="AH2587" i="1" s="1"/>
  <c r="AB2587" i="1" l="1"/>
  <c r="AC2587" i="1" s="1"/>
  <c r="L2587" i="1"/>
  <c r="Q2587" i="1"/>
  <c r="AD2587" i="1"/>
  <c r="P2587" i="1" l="1"/>
  <c r="W2588" i="1" s="1"/>
  <c r="N2587" i="1"/>
  <c r="R2587" i="1" l="1"/>
  <c r="S2588" i="1" s="1"/>
  <c r="T2588" i="1" s="1"/>
  <c r="U2587" i="1"/>
  <c r="V2588" i="1" s="1"/>
  <c r="Y2588" i="1" s="1"/>
  <c r="AA2587" i="1"/>
  <c r="O2587" i="1"/>
  <c r="X2587" i="1"/>
  <c r="Z2587" i="1" s="1"/>
  <c r="G2588" i="1"/>
  <c r="J2588" i="1"/>
  <c r="K2588" i="1"/>
  <c r="AF2588" i="1"/>
  <c r="I2588" i="1" l="1"/>
  <c r="H2588" i="1"/>
  <c r="AG2588" i="1"/>
  <c r="AE2588" i="1" s="1"/>
  <c r="AH2588" i="1" s="1"/>
  <c r="M2588" i="1"/>
  <c r="Q2588" i="1" l="1"/>
  <c r="L2588" i="1"/>
  <c r="AB2588" i="1"/>
  <c r="AC2588" i="1" s="1"/>
  <c r="AD2588" i="1"/>
  <c r="P2588" i="1" l="1"/>
  <c r="W2589" i="1" s="1"/>
  <c r="N2588" i="1"/>
  <c r="R2588" i="1" l="1"/>
  <c r="S2589" i="1" s="1"/>
  <c r="T2589" i="1" s="1"/>
  <c r="U2588" i="1"/>
  <c r="V2589" i="1" s="1"/>
  <c r="O2588" i="1"/>
  <c r="G2589" i="1" s="1"/>
  <c r="AA2588" i="1"/>
  <c r="J2589" i="1"/>
  <c r="K2589" i="1"/>
  <c r="AF2589" i="1"/>
  <c r="X2588" i="1" l="1"/>
  <c r="Z2588" i="1" s="1"/>
  <c r="Y2589" i="1"/>
  <c r="AG2589" i="1"/>
  <c r="AE2589" i="1" s="1"/>
  <c r="AH2589" i="1" s="1"/>
  <c r="M2589" i="1"/>
  <c r="H2589" i="1"/>
  <c r="I2589" i="1"/>
  <c r="Q2589" i="1" l="1"/>
  <c r="AD2589" i="1"/>
  <c r="AB2589" i="1"/>
  <c r="AC2589" i="1" s="1"/>
  <c r="L2589" i="1"/>
  <c r="P2589" i="1" l="1"/>
  <c r="W2590" i="1" s="1"/>
  <c r="N2589" i="1"/>
  <c r="R2589" i="1" l="1"/>
  <c r="S2590" i="1" s="1"/>
  <c r="T2590" i="1" s="1"/>
  <c r="U2589" i="1"/>
  <c r="V2590" i="1" s="1"/>
  <c r="Y2590" i="1" s="1"/>
  <c r="AA2589" i="1"/>
  <c r="O2589" i="1"/>
  <c r="G2590" i="1" s="1"/>
  <c r="X2589" i="1"/>
  <c r="Z2589" i="1" s="1"/>
  <c r="J2590" i="1"/>
  <c r="K2590" i="1"/>
  <c r="AF2590" i="1"/>
  <c r="AG2590" i="1" l="1"/>
  <c r="AE2590" i="1" s="1"/>
  <c r="AH2590" i="1" s="1"/>
  <c r="I2590" i="1"/>
  <c r="H2590" i="1"/>
  <c r="M2590" i="1"/>
  <c r="Q2590" i="1" l="1"/>
  <c r="AD2590" i="1"/>
  <c r="L2590" i="1"/>
  <c r="AB2590" i="1"/>
  <c r="AC2590" i="1" s="1"/>
  <c r="P2590" i="1" l="1"/>
  <c r="W2591" i="1" s="1"/>
  <c r="N2590" i="1"/>
  <c r="R2590" i="1" s="1"/>
  <c r="S2591" i="1" s="1"/>
  <c r="T2591" i="1" s="1"/>
  <c r="U2590" i="1" l="1"/>
  <c r="V2591" i="1" s="1"/>
  <c r="Y2591" i="1" s="1"/>
  <c r="O2590" i="1"/>
  <c r="AA2590" i="1"/>
  <c r="X2590" i="1"/>
  <c r="Z2590" i="1" s="1"/>
  <c r="G2591" i="1"/>
  <c r="J2591" i="1"/>
  <c r="K2591" i="1"/>
  <c r="AF2591" i="1"/>
  <c r="I2591" i="1" l="1"/>
  <c r="H2591" i="1"/>
  <c r="AG2591" i="1"/>
  <c r="AE2591" i="1" s="1"/>
  <c r="AH2591" i="1" s="1"/>
  <c r="M2591" i="1"/>
  <c r="Q2591" i="1" l="1"/>
  <c r="AB2591" i="1"/>
  <c r="AC2591" i="1" s="1"/>
  <c r="L2591" i="1"/>
  <c r="AD2591" i="1"/>
  <c r="P2591" i="1" l="1"/>
  <c r="W2592" i="1" s="1"/>
  <c r="N2591" i="1"/>
  <c r="R2591" i="1" l="1"/>
  <c r="S2592" i="1" s="1"/>
  <c r="T2592" i="1" s="1"/>
  <c r="U2591" i="1"/>
  <c r="V2592" i="1" s="1"/>
  <c r="Y2592" i="1" s="1"/>
  <c r="O2591" i="1"/>
  <c r="AA2591" i="1"/>
  <c r="G2592" i="1"/>
  <c r="K2592" i="1"/>
  <c r="J2592" i="1"/>
  <c r="AF2592" i="1"/>
  <c r="X2591" i="1" l="1"/>
  <c r="Z2591" i="1" s="1"/>
  <c r="M2592" i="1"/>
  <c r="AG2592" i="1"/>
  <c r="AE2592" i="1" s="1"/>
  <c r="AH2592" i="1" s="1"/>
  <c r="AB2592" i="1" s="1"/>
  <c r="AC2592" i="1" s="1"/>
  <c r="I2592" i="1"/>
  <c r="H2592" i="1"/>
  <c r="L2592" i="1" l="1"/>
  <c r="AD2592" i="1"/>
  <c r="Q2592" i="1"/>
  <c r="P2592" i="1" l="1"/>
  <c r="W2593" i="1" s="1"/>
  <c r="N2592" i="1"/>
  <c r="R2592" i="1" l="1"/>
  <c r="S2593" i="1" s="1"/>
  <c r="U2592" i="1"/>
  <c r="V2593" i="1" s="1"/>
  <c r="AA2592" i="1"/>
  <c r="O2592" i="1"/>
  <c r="G2593" i="1" s="1"/>
  <c r="X2592" i="1"/>
  <c r="Z2592" i="1" s="1"/>
  <c r="K2593" i="1"/>
  <c r="J2593" i="1"/>
  <c r="AF2593" i="1"/>
  <c r="T2593" i="1" l="1"/>
  <c r="Y2593" i="1"/>
  <c r="M2593" i="1"/>
  <c r="I2593" i="1"/>
  <c r="H2593" i="1"/>
  <c r="AG2593" i="1"/>
  <c r="AE2593" i="1" s="1"/>
  <c r="AH2593" i="1" s="1"/>
  <c r="AD2593" i="1" l="1"/>
  <c r="Q2593" i="1"/>
  <c r="L2593" i="1"/>
  <c r="AB2593" i="1"/>
  <c r="AC2593" i="1" s="1"/>
  <c r="P2593" i="1" l="1"/>
  <c r="W2594" i="1" s="1"/>
  <c r="N2593" i="1"/>
  <c r="R2593" i="1" l="1"/>
  <c r="S2594" i="1" s="1"/>
  <c r="T2594" i="1" s="1"/>
  <c r="U2593" i="1"/>
  <c r="V2594" i="1" s="1"/>
  <c r="AA2593" i="1"/>
  <c r="O2593" i="1"/>
  <c r="X2593" i="1"/>
  <c r="Z2593" i="1" s="1"/>
  <c r="G2594" i="1"/>
  <c r="J2594" i="1"/>
  <c r="K2594" i="1"/>
  <c r="AF2594" i="1"/>
  <c r="Y2594" i="1" l="1"/>
  <c r="H2594" i="1"/>
  <c r="I2594" i="1"/>
  <c r="M2594" i="1"/>
  <c r="AG2594" i="1"/>
  <c r="AE2594" i="1" s="1"/>
  <c r="AH2594" i="1" s="1"/>
  <c r="AB2594" i="1" s="1"/>
  <c r="AC2594" i="1" s="1"/>
  <c r="L2594" i="1" l="1"/>
  <c r="Q2594" i="1"/>
  <c r="AD2594" i="1"/>
  <c r="P2594" i="1" l="1"/>
  <c r="W2595" i="1" s="1"/>
  <c r="N2594" i="1"/>
  <c r="R2594" i="1" l="1"/>
  <c r="S2595" i="1" s="1"/>
  <c r="T2595" i="1" s="1"/>
  <c r="U2594" i="1"/>
  <c r="V2595" i="1" s="1"/>
  <c r="Y2595" i="1" s="1"/>
  <c r="AA2594" i="1"/>
  <c r="O2594" i="1"/>
  <c r="G2595" i="1" s="1"/>
  <c r="K2595" i="1"/>
  <c r="J2595" i="1"/>
  <c r="AF2595" i="1"/>
  <c r="X2594" i="1" l="1"/>
  <c r="Z2594" i="1" s="1"/>
  <c r="AG2595" i="1"/>
  <c r="AE2595" i="1" s="1"/>
  <c r="AH2595" i="1" s="1"/>
  <c r="I2595" i="1"/>
  <c r="H2595" i="1"/>
  <c r="M2595" i="1"/>
  <c r="Q2595" i="1" l="1"/>
  <c r="L2595" i="1"/>
  <c r="AD2595" i="1"/>
  <c r="AB2595" i="1"/>
  <c r="AC2595" i="1" s="1"/>
  <c r="P2595" i="1" l="1"/>
  <c r="W2596" i="1" s="1"/>
  <c r="N2595" i="1"/>
  <c r="R2595" i="1" l="1"/>
  <c r="S2596" i="1" s="1"/>
  <c r="T2596" i="1" s="1"/>
  <c r="U2595" i="1"/>
  <c r="V2596" i="1" s="1"/>
  <c r="Y2596" i="1" s="1"/>
  <c r="AA2595" i="1"/>
  <c r="O2595" i="1"/>
  <c r="G2596" i="1" s="1"/>
  <c r="X2595" i="1"/>
  <c r="Z2595" i="1" s="1"/>
  <c r="K2596" i="1"/>
  <c r="J2596" i="1"/>
  <c r="AF2596" i="1"/>
  <c r="AG2596" i="1" l="1"/>
  <c r="AE2596" i="1" s="1"/>
  <c r="AH2596" i="1" s="1"/>
  <c r="H2596" i="1"/>
  <c r="I2596" i="1"/>
  <c r="M2596" i="1"/>
  <c r="Q2596" i="1" l="1"/>
  <c r="L2596" i="1"/>
  <c r="AD2596" i="1"/>
  <c r="AB2596" i="1"/>
  <c r="AC2596" i="1" s="1"/>
  <c r="P2596" i="1" l="1"/>
  <c r="W2597" i="1" s="1"/>
  <c r="N2596" i="1"/>
  <c r="R2596" i="1" l="1"/>
  <c r="S2597" i="1" s="1"/>
  <c r="T2597" i="1" s="1"/>
  <c r="U2596" i="1"/>
  <c r="V2597" i="1" s="1"/>
  <c r="AA2596" i="1"/>
  <c r="O2596" i="1"/>
  <c r="G2597" i="1" s="1"/>
  <c r="K2597" i="1"/>
  <c r="J2597" i="1"/>
  <c r="AF2597" i="1"/>
  <c r="X2596" i="1" l="1"/>
  <c r="Z2596" i="1" s="1"/>
  <c r="Y2597" i="1"/>
  <c r="AG2597" i="1"/>
  <c r="AE2597" i="1" s="1"/>
  <c r="AH2597" i="1" s="1"/>
  <c r="M2597" i="1"/>
  <c r="I2597" i="1"/>
  <c r="H2597" i="1"/>
  <c r="Q2597" i="1" l="1"/>
  <c r="AD2597" i="1"/>
  <c r="L2597" i="1"/>
  <c r="AB2597" i="1"/>
  <c r="AC2597" i="1" s="1"/>
  <c r="P2597" i="1" l="1"/>
  <c r="W2598" i="1" s="1"/>
  <c r="N2597" i="1"/>
  <c r="R2597" i="1" l="1"/>
  <c r="S2598" i="1" s="1"/>
  <c r="T2598" i="1" s="1"/>
  <c r="U2597" i="1"/>
  <c r="V2598" i="1" s="1"/>
  <c r="Y2598" i="1" s="1"/>
  <c r="O2597" i="1"/>
  <c r="G2598" i="1" s="1"/>
  <c r="AA2597" i="1"/>
  <c r="K2598" i="1"/>
  <c r="J2598" i="1"/>
  <c r="AF2598" i="1"/>
  <c r="X2597" i="1" l="1"/>
  <c r="Z2597" i="1" s="1"/>
  <c r="AG2598" i="1"/>
  <c r="AE2598" i="1" s="1"/>
  <c r="AH2598" i="1" s="1"/>
  <c r="M2598" i="1"/>
  <c r="I2598" i="1"/>
  <c r="H2598" i="1"/>
  <c r="L2598" i="1" l="1"/>
  <c r="Q2598" i="1"/>
  <c r="AD2598" i="1"/>
  <c r="AB2598" i="1"/>
  <c r="AC2598" i="1" s="1"/>
  <c r="P2598" i="1" l="1"/>
  <c r="W2599" i="1" s="1"/>
  <c r="N2598" i="1"/>
  <c r="R2598" i="1" l="1"/>
  <c r="S2599" i="1" s="1"/>
  <c r="T2599" i="1" s="1"/>
  <c r="U2598" i="1"/>
  <c r="V2599" i="1" s="1"/>
  <c r="O2598" i="1"/>
  <c r="G2599" i="1" s="1"/>
  <c r="AA2598" i="1"/>
  <c r="X2598" i="1"/>
  <c r="Z2598" i="1" s="1"/>
  <c r="K2599" i="1"/>
  <c r="J2599" i="1"/>
  <c r="AF2599" i="1"/>
  <c r="Y2599" i="1" l="1"/>
  <c r="AG2599" i="1"/>
  <c r="AE2599" i="1" s="1"/>
  <c r="AH2599" i="1" s="1"/>
  <c r="M2599" i="1"/>
  <c r="I2599" i="1"/>
  <c r="H2599" i="1"/>
  <c r="L2599" i="1" l="1"/>
  <c r="AD2599" i="1"/>
  <c r="Q2599" i="1"/>
  <c r="AB2599" i="1"/>
  <c r="AC2599" i="1" s="1"/>
  <c r="P2599" i="1" l="1"/>
  <c r="W2600" i="1" s="1"/>
  <c r="N2599" i="1"/>
  <c r="R2599" i="1" l="1"/>
  <c r="S2600" i="1" s="1"/>
  <c r="T2600" i="1" s="1"/>
  <c r="U2599" i="1"/>
  <c r="V2600" i="1" s="1"/>
  <c r="AA2599" i="1"/>
  <c r="O2599" i="1"/>
  <c r="G2600" i="1" s="1"/>
  <c r="K2600" i="1"/>
  <c r="J2600" i="1"/>
  <c r="AF2600" i="1"/>
  <c r="X2599" i="1" l="1"/>
  <c r="Z2599" i="1" s="1"/>
  <c r="Y2600" i="1"/>
  <c r="AG2600" i="1"/>
  <c r="AE2600" i="1" s="1"/>
  <c r="AH2600" i="1" s="1"/>
  <c r="H2600" i="1"/>
  <c r="I2600" i="1"/>
  <c r="M2600" i="1"/>
  <c r="L2600" i="1" l="1"/>
  <c r="Q2600" i="1"/>
  <c r="AD2600" i="1"/>
  <c r="AB2600" i="1"/>
  <c r="AC2600" i="1" s="1"/>
  <c r="P2600" i="1" l="1"/>
  <c r="W2601" i="1" s="1"/>
  <c r="N2600" i="1"/>
  <c r="R2600" i="1" l="1"/>
  <c r="S2601" i="1" s="1"/>
  <c r="T2601" i="1" s="1"/>
  <c r="U2600" i="1"/>
  <c r="V2601" i="1" s="1"/>
  <c r="Y2601" i="1" s="1"/>
  <c r="AA2600" i="1"/>
  <c r="O2600" i="1"/>
  <c r="G2601" i="1" s="1"/>
  <c r="K2601" i="1"/>
  <c r="J2601" i="1"/>
  <c r="AF2601" i="1"/>
  <c r="X2600" i="1" l="1"/>
  <c r="Z2600" i="1" s="1"/>
  <c r="AG2601" i="1"/>
  <c r="AE2601" i="1" s="1"/>
  <c r="AH2601" i="1" s="1"/>
  <c r="H2601" i="1"/>
  <c r="I2601" i="1"/>
  <c r="M2601" i="1"/>
  <c r="AD2601" i="1" l="1"/>
  <c r="Q2601" i="1"/>
  <c r="L2601" i="1"/>
  <c r="AB2601" i="1"/>
  <c r="AC2601" i="1" s="1"/>
  <c r="P2601" i="1" l="1"/>
  <c r="W2602" i="1" s="1"/>
  <c r="N2601" i="1"/>
  <c r="R2601" i="1" l="1"/>
  <c r="S2602" i="1" s="1"/>
  <c r="T2602" i="1" s="1"/>
  <c r="U2601" i="1"/>
  <c r="V2602" i="1" s="1"/>
  <c r="Y2602" i="1" s="1"/>
  <c r="AA2601" i="1"/>
  <c r="O2601" i="1"/>
  <c r="G2602" i="1" s="1"/>
  <c r="J2602" i="1"/>
  <c r="K2602" i="1"/>
  <c r="AF2602" i="1"/>
  <c r="X2601" i="1" l="1"/>
  <c r="Z2601" i="1" s="1"/>
  <c r="AG2602" i="1"/>
  <c r="AE2602" i="1" s="1"/>
  <c r="AH2602" i="1" s="1"/>
  <c r="M2602" i="1"/>
  <c r="I2602" i="1"/>
  <c r="H2602" i="1"/>
  <c r="Q2602" i="1" l="1"/>
  <c r="AD2602" i="1"/>
  <c r="L2602" i="1"/>
  <c r="AB2602" i="1"/>
  <c r="AC2602" i="1" s="1"/>
  <c r="P2602" i="1" l="1"/>
  <c r="W2603" i="1" s="1"/>
  <c r="N2602" i="1"/>
  <c r="R2602" i="1" l="1"/>
  <c r="S2603" i="1" s="1"/>
  <c r="T2603" i="1" s="1"/>
  <c r="U2602" i="1"/>
  <c r="V2603" i="1" s="1"/>
  <c r="Y2603" i="1" s="1"/>
  <c r="AA2602" i="1"/>
  <c r="O2602" i="1"/>
  <c r="G2603" i="1"/>
  <c r="K2603" i="1"/>
  <c r="J2603" i="1"/>
  <c r="AF2603" i="1"/>
  <c r="X2602" i="1" l="1"/>
  <c r="Z2602" i="1" s="1"/>
  <c r="H2603" i="1"/>
  <c r="I2603" i="1"/>
  <c r="M2603" i="1"/>
  <c r="AG2603" i="1"/>
  <c r="AE2603" i="1" s="1"/>
  <c r="AH2603" i="1" s="1"/>
  <c r="AB2603" i="1" s="1"/>
  <c r="AC2603" i="1" s="1"/>
  <c r="AD2603" i="1" l="1"/>
  <c r="Q2603" i="1"/>
  <c r="L2603" i="1"/>
  <c r="P2603" i="1" l="1"/>
  <c r="W2604" i="1" s="1"/>
  <c r="N2603" i="1"/>
  <c r="R2603" i="1" l="1"/>
  <c r="S2604" i="1" s="1"/>
  <c r="U2603" i="1"/>
  <c r="V2604" i="1" s="1"/>
  <c r="O2603" i="1"/>
  <c r="G2604" i="1" s="1"/>
  <c r="AA2603" i="1"/>
  <c r="X2603" i="1"/>
  <c r="Z2603" i="1" s="1"/>
  <c r="J2604" i="1"/>
  <c r="K2604" i="1"/>
  <c r="AF2604" i="1"/>
  <c r="T2604" i="1" l="1"/>
  <c r="Y2604" i="1"/>
  <c r="AG2604" i="1"/>
  <c r="M2604" i="1"/>
  <c r="H2604" i="1"/>
  <c r="I2604" i="1"/>
  <c r="AE2604" i="1" l="1"/>
  <c r="AH2604" i="1" s="1"/>
  <c r="AB2604" i="1" s="1"/>
  <c r="AC2604" i="1" s="1"/>
  <c r="L2604" i="1"/>
  <c r="Q2604" i="1"/>
  <c r="AD2604" i="1"/>
  <c r="P2604" i="1" l="1"/>
  <c r="W2605" i="1" s="1"/>
  <c r="N2604" i="1"/>
  <c r="R2604" i="1" l="1"/>
  <c r="S2605" i="1" s="1"/>
  <c r="T2605" i="1" s="1"/>
  <c r="U2604" i="1"/>
  <c r="V2605" i="1" s="1"/>
  <c r="AA2604" i="1"/>
  <c r="O2604" i="1"/>
  <c r="G2605" i="1" s="1"/>
  <c r="X2604" i="1"/>
  <c r="Z2604" i="1" s="1"/>
  <c r="J2605" i="1"/>
  <c r="K2605" i="1"/>
  <c r="AF2605" i="1"/>
  <c r="Y2605" i="1" l="1"/>
  <c r="AG2605" i="1"/>
  <c r="AE2605" i="1" s="1"/>
  <c r="AH2605" i="1" s="1"/>
  <c r="I2605" i="1"/>
  <c r="H2605" i="1"/>
  <c r="M2605" i="1"/>
  <c r="Q2605" i="1" l="1"/>
  <c r="AD2605" i="1"/>
  <c r="AB2605" i="1"/>
  <c r="AC2605" i="1" s="1"/>
  <c r="L2605" i="1"/>
  <c r="P2605" i="1" l="1"/>
  <c r="W2606" i="1" s="1"/>
  <c r="N2605" i="1"/>
  <c r="R2605" i="1" l="1"/>
  <c r="S2606" i="1" s="1"/>
  <c r="T2606" i="1" s="1"/>
  <c r="U2605" i="1"/>
  <c r="V2606" i="1" s="1"/>
  <c r="Y2606" i="1" s="1"/>
  <c r="O2605" i="1"/>
  <c r="AA2605" i="1"/>
  <c r="X2605" i="1"/>
  <c r="Z2605" i="1" s="1"/>
  <c r="G2606" i="1"/>
  <c r="K2606" i="1"/>
  <c r="J2606" i="1"/>
  <c r="AF2606" i="1"/>
  <c r="M2606" i="1" l="1"/>
  <c r="H2606" i="1"/>
  <c r="I2606" i="1"/>
  <c r="AG2606" i="1"/>
  <c r="AE2606" i="1" s="1"/>
  <c r="AH2606" i="1" s="1"/>
  <c r="Q2606" i="1" l="1"/>
  <c r="L2606" i="1"/>
  <c r="AB2606" i="1"/>
  <c r="AC2606" i="1" s="1"/>
  <c r="AD2606" i="1"/>
  <c r="P2606" i="1" l="1"/>
  <c r="W2607" i="1" s="1"/>
  <c r="N2606" i="1"/>
  <c r="R2606" i="1" l="1"/>
  <c r="S2607" i="1" s="1"/>
  <c r="T2607" i="1" s="1"/>
  <c r="U2606" i="1"/>
  <c r="V2607" i="1" s="1"/>
  <c r="Y2607" i="1" s="1"/>
  <c r="AA2606" i="1"/>
  <c r="O2606" i="1"/>
  <c r="G2607" i="1" s="1"/>
  <c r="X2606" i="1"/>
  <c r="Z2606" i="1" s="1"/>
  <c r="K2607" i="1"/>
  <c r="J2607" i="1"/>
  <c r="AF2607" i="1"/>
  <c r="H2607" i="1" l="1"/>
  <c r="I2607" i="1"/>
  <c r="AG2607" i="1"/>
  <c r="AE2607" i="1" s="1"/>
  <c r="AH2607" i="1" s="1"/>
  <c r="M2607" i="1"/>
  <c r="Q2607" i="1" l="1"/>
  <c r="L2607" i="1"/>
  <c r="AD2607" i="1"/>
  <c r="AB2607" i="1"/>
  <c r="AC2607" i="1" s="1"/>
  <c r="P2607" i="1" l="1"/>
  <c r="W2608" i="1" s="1"/>
  <c r="N2607" i="1"/>
  <c r="R2607" i="1" l="1"/>
  <c r="S2608" i="1" s="1"/>
  <c r="T2608" i="1" s="1"/>
  <c r="U2607" i="1"/>
  <c r="V2608" i="1" s="1"/>
  <c r="Y2608" i="1" s="1"/>
  <c r="AA2607" i="1"/>
  <c r="O2607" i="1"/>
  <c r="G2608" i="1" s="1"/>
  <c r="X2607" i="1"/>
  <c r="Z2607" i="1" s="1"/>
  <c r="K2608" i="1"/>
  <c r="J2608" i="1"/>
  <c r="AF2608" i="1"/>
  <c r="AG2608" i="1" l="1"/>
  <c r="AE2608" i="1" s="1"/>
  <c r="AH2608" i="1" s="1"/>
  <c r="M2608" i="1"/>
  <c r="H2608" i="1"/>
  <c r="I2608" i="1"/>
  <c r="AD2608" i="1" l="1"/>
  <c r="L2608" i="1"/>
  <c r="Q2608" i="1"/>
  <c r="AB2608" i="1"/>
  <c r="AC2608" i="1" s="1"/>
  <c r="P2608" i="1" l="1"/>
  <c r="W2609" i="1" s="1"/>
  <c r="N2608" i="1"/>
  <c r="R2608" i="1" l="1"/>
  <c r="S2609" i="1" s="1"/>
  <c r="U2608" i="1"/>
  <c r="V2609" i="1" s="1"/>
  <c r="O2608" i="1"/>
  <c r="G2609" i="1" s="1"/>
  <c r="AA2608" i="1"/>
  <c r="J2609" i="1"/>
  <c r="K2609" i="1"/>
  <c r="AF2609" i="1"/>
  <c r="X2608" i="1" l="1"/>
  <c r="Z2608" i="1" s="1"/>
  <c r="Y2609" i="1"/>
  <c r="T2609" i="1"/>
  <c r="AG2609" i="1"/>
  <c r="M2609" i="1"/>
  <c r="H2609" i="1"/>
  <c r="I2609" i="1"/>
  <c r="AE2609" i="1" l="1"/>
  <c r="AH2609" i="1" s="1"/>
  <c r="AD2609" i="1"/>
  <c r="L2609" i="1"/>
  <c r="Q2609" i="1"/>
  <c r="AB2609" i="1"/>
  <c r="AC2609" i="1" s="1"/>
  <c r="P2609" i="1" l="1"/>
  <c r="W2610" i="1" s="1"/>
  <c r="N2609" i="1"/>
  <c r="R2609" i="1" l="1"/>
  <c r="S2610" i="1" s="1"/>
  <c r="T2610" i="1" s="1"/>
  <c r="U2609" i="1"/>
  <c r="V2610" i="1" s="1"/>
  <c r="Y2610" i="1" s="1"/>
  <c r="O2609" i="1"/>
  <c r="AA2609" i="1"/>
  <c r="X2609" i="1"/>
  <c r="Z2609" i="1" s="1"/>
  <c r="G2610" i="1"/>
  <c r="J2610" i="1"/>
  <c r="K2610" i="1"/>
  <c r="AF2610" i="1"/>
  <c r="M2610" i="1" l="1"/>
  <c r="I2610" i="1"/>
  <c r="H2610" i="1"/>
  <c r="AG2610" i="1"/>
  <c r="AE2610" i="1" s="1"/>
  <c r="AH2610" i="1" s="1"/>
  <c r="AB2610" i="1" s="1"/>
  <c r="AC2610" i="1" s="1"/>
  <c r="L2610" i="1" l="1"/>
  <c r="Q2610" i="1"/>
  <c r="AD2610" i="1"/>
  <c r="P2610" i="1" l="1"/>
  <c r="W2611" i="1" s="1"/>
  <c r="N2610" i="1"/>
  <c r="R2610" i="1" l="1"/>
  <c r="S2611" i="1" s="1"/>
  <c r="T2611" i="1" s="1"/>
  <c r="U2610" i="1"/>
  <c r="V2611" i="1" s="1"/>
  <c r="Y2611" i="1" s="1"/>
  <c r="O2610" i="1"/>
  <c r="G2611" i="1" s="1"/>
  <c r="AA2610" i="1"/>
  <c r="X2610" i="1"/>
  <c r="Z2610" i="1" s="1"/>
  <c r="K2611" i="1"/>
  <c r="J2611" i="1"/>
  <c r="AF2611" i="1"/>
  <c r="M2611" i="1" l="1"/>
  <c r="AG2611" i="1"/>
  <c r="AE2611" i="1" s="1"/>
  <c r="AH2611" i="1" s="1"/>
  <c r="AB2611" i="1" s="1"/>
  <c r="AC2611" i="1" s="1"/>
  <c r="H2611" i="1"/>
  <c r="I2611" i="1"/>
  <c r="AD2611" i="1" l="1"/>
  <c r="Q2611" i="1"/>
  <c r="L2611" i="1"/>
  <c r="P2611" i="1" l="1"/>
  <c r="W2612" i="1" s="1"/>
  <c r="N2611" i="1"/>
  <c r="R2611" i="1" l="1"/>
  <c r="S2612" i="1" s="1"/>
  <c r="T2612" i="1" s="1"/>
  <c r="U2611" i="1"/>
  <c r="V2612" i="1" s="1"/>
  <c r="AA2611" i="1"/>
  <c r="O2611" i="1"/>
  <c r="G2612" i="1" s="1"/>
  <c r="X2611" i="1"/>
  <c r="Z2611" i="1" s="1"/>
  <c r="K2612" i="1"/>
  <c r="J2612" i="1"/>
  <c r="AF2612" i="1"/>
  <c r="Y2612" i="1" l="1"/>
  <c r="AG2612" i="1"/>
  <c r="AE2612" i="1" s="1"/>
  <c r="AH2612" i="1" s="1"/>
  <c r="M2612" i="1"/>
  <c r="H2612" i="1"/>
  <c r="I2612" i="1"/>
  <c r="L2612" i="1" l="1"/>
  <c r="Q2612" i="1"/>
  <c r="AD2612" i="1"/>
  <c r="AB2612" i="1"/>
  <c r="AC2612" i="1" s="1"/>
  <c r="P2612" i="1" l="1"/>
  <c r="W2613" i="1" s="1"/>
  <c r="N2612" i="1"/>
  <c r="R2612" i="1" l="1"/>
  <c r="S2613" i="1" s="1"/>
  <c r="T2613" i="1" s="1"/>
  <c r="U2612" i="1"/>
  <c r="V2613" i="1" s="1"/>
  <c r="Y2613" i="1" s="1"/>
  <c r="O2612" i="1"/>
  <c r="AA2612" i="1"/>
  <c r="G2613" i="1"/>
  <c r="J2613" i="1"/>
  <c r="K2613" i="1"/>
  <c r="AF2613" i="1"/>
  <c r="X2612" i="1" l="1"/>
  <c r="Z2612" i="1" s="1"/>
  <c r="M2613" i="1"/>
  <c r="I2613" i="1"/>
  <c r="H2613" i="1"/>
  <c r="AG2613" i="1"/>
  <c r="AE2613" i="1" s="1"/>
  <c r="AH2613" i="1" s="1"/>
  <c r="Q2613" i="1" l="1"/>
  <c r="L2613" i="1"/>
  <c r="AB2613" i="1"/>
  <c r="AC2613" i="1" s="1"/>
  <c r="AD2613" i="1"/>
  <c r="P2613" i="1" l="1"/>
  <c r="W2614" i="1" s="1"/>
  <c r="N2613" i="1"/>
  <c r="R2613" i="1" l="1"/>
  <c r="S2614" i="1" s="1"/>
  <c r="U2613" i="1"/>
  <c r="V2614" i="1" s="1"/>
  <c r="AA2613" i="1"/>
  <c r="O2613" i="1"/>
  <c r="G2614" i="1" s="1"/>
  <c r="K2614" i="1"/>
  <c r="J2614" i="1"/>
  <c r="AF2614" i="1"/>
  <c r="X2613" i="1" l="1"/>
  <c r="Z2613" i="1" s="1"/>
  <c r="Y2614" i="1"/>
  <c r="T2614" i="1"/>
  <c r="M2614" i="1"/>
  <c r="AG2614" i="1"/>
  <c r="AE2614" i="1" s="1"/>
  <c r="AH2614" i="1" s="1"/>
  <c r="AB2614" i="1" s="1"/>
  <c r="AC2614" i="1" s="1"/>
  <c r="I2614" i="1"/>
  <c r="H2614" i="1"/>
  <c r="L2614" i="1" l="1"/>
  <c r="Q2614" i="1"/>
  <c r="AD2614" i="1"/>
  <c r="P2614" i="1" l="1"/>
  <c r="W2615" i="1" s="1"/>
  <c r="N2614" i="1"/>
  <c r="R2614" i="1" l="1"/>
  <c r="S2615" i="1" s="1"/>
  <c r="U2614" i="1"/>
  <c r="V2615" i="1" s="1"/>
  <c r="AA2614" i="1"/>
  <c r="O2614" i="1"/>
  <c r="G2615" i="1" s="1"/>
  <c r="X2614" i="1"/>
  <c r="Z2614" i="1" s="1"/>
  <c r="K2615" i="1"/>
  <c r="J2615" i="1"/>
  <c r="AF2615" i="1"/>
  <c r="Y2615" i="1" l="1"/>
  <c r="T2615" i="1"/>
  <c r="AG2615" i="1"/>
  <c r="AE2615" i="1" s="1"/>
  <c r="AH2615" i="1" s="1"/>
  <c r="M2615" i="1"/>
  <c r="I2615" i="1"/>
  <c r="H2615" i="1"/>
  <c r="L2615" i="1" l="1"/>
  <c r="Q2615" i="1"/>
  <c r="AB2615" i="1"/>
  <c r="AC2615" i="1" s="1"/>
  <c r="AD2615" i="1"/>
  <c r="P2615" i="1" l="1"/>
  <c r="W2616" i="1" s="1"/>
  <c r="N2615" i="1"/>
  <c r="R2615" i="1" l="1"/>
  <c r="S2616" i="1" s="1"/>
  <c r="T2616" i="1" s="1"/>
  <c r="U2615" i="1"/>
  <c r="V2616" i="1" s="1"/>
  <c r="Y2616" i="1" s="1"/>
  <c r="O2615" i="1"/>
  <c r="G2616" i="1" s="1"/>
  <c r="AA2615" i="1"/>
  <c r="J2616" i="1"/>
  <c r="K2616" i="1"/>
  <c r="AF2616" i="1"/>
  <c r="X2615" i="1" l="1"/>
  <c r="Z2615" i="1" s="1"/>
  <c r="AG2616" i="1"/>
  <c r="AE2616" i="1" s="1"/>
  <c r="AH2616" i="1" s="1"/>
  <c r="M2616" i="1"/>
  <c r="H2616" i="1"/>
  <c r="I2616" i="1"/>
  <c r="L2616" i="1" l="1"/>
  <c r="AD2616" i="1"/>
  <c r="Q2616" i="1"/>
  <c r="AB2616" i="1"/>
  <c r="AC2616" i="1" s="1"/>
  <c r="P2616" i="1" l="1"/>
  <c r="W2617" i="1" s="1"/>
  <c r="N2616" i="1"/>
  <c r="R2616" i="1" l="1"/>
  <c r="S2617" i="1" s="1"/>
  <c r="T2617" i="1" s="1"/>
  <c r="U2616" i="1"/>
  <c r="V2617" i="1" s="1"/>
  <c r="AA2616" i="1"/>
  <c r="O2616" i="1"/>
  <c r="G2617" i="1" s="1"/>
  <c r="K2617" i="1"/>
  <c r="J2617" i="1"/>
  <c r="AF2617" i="1"/>
  <c r="X2616" i="1" l="1"/>
  <c r="Z2616" i="1" s="1"/>
  <c r="Y2617" i="1"/>
  <c r="AG2617" i="1"/>
  <c r="H2617" i="1"/>
  <c r="I2617" i="1"/>
  <c r="M2617" i="1"/>
  <c r="AE2617" i="1" l="1"/>
  <c r="AH2617" i="1" s="1"/>
  <c r="AD2617" i="1"/>
  <c r="L2617" i="1"/>
  <c r="Q2617" i="1"/>
  <c r="AB2617" i="1"/>
  <c r="AC2617" i="1" s="1"/>
  <c r="P2617" i="1" l="1"/>
  <c r="W2618" i="1" s="1"/>
  <c r="N2617" i="1"/>
  <c r="R2617" i="1" l="1"/>
  <c r="S2618" i="1" s="1"/>
  <c r="T2618" i="1" s="1"/>
  <c r="U2617" i="1"/>
  <c r="V2618" i="1" s="1"/>
  <c r="Y2618" i="1" s="1"/>
  <c r="O2617" i="1"/>
  <c r="AA2617" i="1"/>
  <c r="G2618" i="1"/>
  <c r="J2618" i="1"/>
  <c r="K2618" i="1"/>
  <c r="AF2618" i="1"/>
  <c r="X2617" i="1" l="1"/>
  <c r="Z2617" i="1" s="1"/>
  <c r="M2618" i="1"/>
  <c r="I2618" i="1"/>
  <c r="H2618" i="1"/>
  <c r="AG2618" i="1"/>
  <c r="AE2618" i="1" s="1"/>
  <c r="AH2618" i="1" s="1"/>
  <c r="L2618" i="1" l="1"/>
  <c r="Q2618" i="1"/>
  <c r="AB2618" i="1"/>
  <c r="AC2618" i="1" s="1"/>
  <c r="AD2618" i="1"/>
  <c r="P2618" i="1" l="1"/>
  <c r="W2619" i="1" s="1"/>
  <c r="N2618" i="1"/>
  <c r="R2618" i="1" l="1"/>
  <c r="S2619" i="1" s="1"/>
  <c r="T2619" i="1" s="1"/>
  <c r="U2618" i="1"/>
  <c r="V2619" i="1" s="1"/>
  <c r="Y2619" i="1" s="1"/>
  <c r="O2618" i="1"/>
  <c r="AA2618" i="1"/>
  <c r="G2619" i="1"/>
  <c r="K2619" i="1"/>
  <c r="J2619" i="1"/>
  <c r="AF2619" i="1"/>
  <c r="X2618" i="1" l="1"/>
  <c r="Z2618" i="1" s="1"/>
  <c r="M2619" i="1"/>
  <c r="I2619" i="1"/>
  <c r="H2619" i="1"/>
  <c r="AG2619" i="1"/>
  <c r="AE2619" i="1" s="1"/>
  <c r="AH2619" i="1" s="1"/>
  <c r="AD2619" i="1" l="1"/>
  <c r="L2619" i="1"/>
  <c r="Q2619" i="1"/>
  <c r="AB2619" i="1"/>
  <c r="AC2619" i="1" s="1"/>
  <c r="P2619" i="1" l="1"/>
  <c r="W2620" i="1" s="1"/>
  <c r="N2619" i="1"/>
  <c r="R2619" i="1" l="1"/>
  <c r="S2620" i="1" s="1"/>
  <c r="T2620" i="1" s="1"/>
  <c r="U2619" i="1"/>
  <c r="V2620" i="1" s="1"/>
  <c r="Y2620" i="1" s="1"/>
  <c r="O2619" i="1"/>
  <c r="AA2619" i="1"/>
  <c r="G2620" i="1"/>
  <c r="J2620" i="1"/>
  <c r="K2620" i="1"/>
  <c r="AF2620" i="1"/>
  <c r="X2619" i="1" l="1"/>
  <c r="Z2619" i="1" s="1"/>
  <c r="M2620" i="1"/>
  <c r="H2620" i="1"/>
  <c r="I2620" i="1"/>
  <c r="AG2620" i="1"/>
  <c r="AE2620" i="1" s="1"/>
  <c r="AH2620" i="1" s="1"/>
  <c r="AB2620" i="1" l="1"/>
  <c r="AC2620" i="1" s="1"/>
  <c r="L2620" i="1"/>
  <c r="AD2620" i="1"/>
  <c r="Q2620" i="1"/>
  <c r="P2620" i="1" l="1"/>
  <c r="W2621" i="1" s="1"/>
  <c r="N2620" i="1"/>
  <c r="R2620" i="1" l="1"/>
  <c r="S2621" i="1" s="1"/>
  <c r="T2621" i="1" s="1"/>
  <c r="U2620" i="1"/>
  <c r="V2621" i="1" s="1"/>
  <c r="Y2621" i="1" s="1"/>
  <c r="O2620" i="1"/>
  <c r="AA2620" i="1"/>
  <c r="G2621" i="1"/>
  <c r="J2621" i="1"/>
  <c r="K2621" i="1"/>
  <c r="AF2621" i="1"/>
  <c r="X2620" i="1" l="1"/>
  <c r="Z2620" i="1" s="1"/>
  <c r="M2621" i="1"/>
  <c r="H2621" i="1"/>
  <c r="I2621" i="1"/>
  <c r="AG2621" i="1"/>
  <c r="AE2621" i="1" s="1"/>
  <c r="AH2621" i="1" s="1"/>
  <c r="AB2621" i="1" s="1"/>
  <c r="AC2621" i="1" s="1"/>
  <c r="AD2621" i="1" l="1"/>
  <c r="L2621" i="1"/>
  <c r="Q2621" i="1"/>
  <c r="P2621" i="1" l="1"/>
  <c r="W2622" i="1" s="1"/>
  <c r="N2621" i="1"/>
  <c r="R2621" i="1" l="1"/>
  <c r="S2622" i="1" s="1"/>
  <c r="U2621" i="1"/>
  <c r="V2622" i="1" s="1"/>
  <c r="AA2621" i="1"/>
  <c r="O2621" i="1"/>
  <c r="X2621" i="1"/>
  <c r="Z2621" i="1" s="1"/>
  <c r="G2622" i="1"/>
  <c r="J2622" i="1"/>
  <c r="K2622" i="1"/>
  <c r="AF2622" i="1"/>
  <c r="Y2622" i="1" l="1"/>
  <c r="T2622" i="1"/>
  <c r="M2622" i="1"/>
  <c r="H2622" i="1"/>
  <c r="I2622" i="1"/>
  <c r="AG2622" i="1"/>
  <c r="AE2622" i="1" s="1"/>
  <c r="AH2622" i="1" s="1"/>
  <c r="AB2622" i="1" s="1"/>
  <c r="AC2622" i="1" s="1"/>
  <c r="AD2622" i="1" l="1"/>
  <c r="L2622" i="1"/>
  <c r="Q2622" i="1"/>
  <c r="P2622" i="1" l="1"/>
  <c r="W2623" i="1" s="1"/>
  <c r="N2622" i="1"/>
  <c r="R2622" i="1" l="1"/>
  <c r="S2623" i="1" s="1"/>
  <c r="T2623" i="1" s="1"/>
  <c r="U2622" i="1"/>
  <c r="V2623" i="1" s="1"/>
  <c r="Y2623" i="1" s="1"/>
  <c r="AA2622" i="1"/>
  <c r="O2622" i="1"/>
  <c r="G2623" i="1" s="1"/>
  <c r="K2623" i="1"/>
  <c r="J2623" i="1"/>
  <c r="AF2623" i="1"/>
  <c r="X2622" i="1" l="1"/>
  <c r="Z2622" i="1" s="1"/>
  <c r="AG2623" i="1"/>
  <c r="AE2623" i="1" s="1"/>
  <c r="AH2623" i="1" s="1"/>
  <c r="M2623" i="1"/>
  <c r="I2623" i="1"/>
  <c r="H2623" i="1"/>
  <c r="AD2623" i="1" l="1"/>
  <c r="L2623" i="1"/>
  <c r="Q2623" i="1"/>
  <c r="AB2623" i="1"/>
  <c r="AC2623" i="1" s="1"/>
  <c r="P2623" i="1" l="1"/>
  <c r="W2624" i="1" s="1"/>
  <c r="N2623" i="1"/>
  <c r="R2623" i="1" l="1"/>
  <c r="S2624" i="1" s="1"/>
  <c r="U2623" i="1"/>
  <c r="V2624" i="1" s="1"/>
  <c r="O2623" i="1"/>
  <c r="AA2623" i="1"/>
  <c r="G2624" i="1"/>
  <c r="J2624" i="1"/>
  <c r="K2624" i="1"/>
  <c r="AF2624" i="1"/>
  <c r="X2623" i="1" l="1"/>
  <c r="Z2623" i="1" s="1"/>
  <c r="Y2624" i="1"/>
  <c r="T2624" i="1"/>
  <c r="I2624" i="1"/>
  <c r="H2624" i="1"/>
  <c r="M2624" i="1"/>
  <c r="AG2624" i="1"/>
  <c r="AE2624" i="1" l="1"/>
  <c r="AH2624" i="1" s="1"/>
  <c r="AB2624" i="1" s="1"/>
  <c r="AC2624" i="1" s="1"/>
  <c r="L2624" i="1"/>
  <c r="Q2624" i="1"/>
  <c r="AD2624" i="1"/>
  <c r="P2624" i="1" l="1"/>
  <c r="W2625" i="1" s="1"/>
  <c r="N2624" i="1"/>
  <c r="R2624" i="1" l="1"/>
  <c r="S2625" i="1" s="1"/>
  <c r="T2625" i="1" s="1"/>
  <c r="U2624" i="1"/>
  <c r="V2625" i="1" s="1"/>
  <c r="AA2624" i="1"/>
  <c r="O2624" i="1"/>
  <c r="G2625" i="1"/>
  <c r="K2625" i="1"/>
  <c r="J2625" i="1"/>
  <c r="AF2625" i="1"/>
  <c r="X2624" i="1" l="1"/>
  <c r="Z2624" i="1" s="1"/>
  <c r="Y2625" i="1"/>
  <c r="M2625" i="1"/>
  <c r="I2625" i="1"/>
  <c r="H2625" i="1"/>
  <c r="AG2625" i="1"/>
  <c r="AE2625" i="1" s="1"/>
  <c r="AH2625" i="1" s="1"/>
  <c r="AB2625" i="1" s="1"/>
  <c r="AC2625" i="1" s="1"/>
  <c r="AD2625" i="1" l="1"/>
  <c r="L2625" i="1"/>
  <c r="Q2625" i="1"/>
  <c r="P2625" i="1" l="1"/>
  <c r="W2626" i="1" s="1"/>
  <c r="N2625" i="1"/>
  <c r="R2625" i="1" l="1"/>
  <c r="S2626" i="1" s="1"/>
  <c r="T2626" i="1" s="1"/>
  <c r="U2625" i="1"/>
  <c r="V2626" i="1" s="1"/>
  <c r="Y2626" i="1" s="1"/>
  <c r="AA2625" i="1"/>
  <c r="O2625" i="1"/>
  <c r="G2626" i="1" s="1"/>
  <c r="J2626" i="1"/>
  <c r="K2626" i="1"/>
  <c r="AF2626" i="1"/>
  <c r="X2625" i="1" l="1"/>
  <c r="Z2625" i="1" s="1"/>
  <c r="M2626" i="1"/>
  <c r="I2626" i="1"/>
  <c r="H2626" i="1"/>
  <c r="AG2626" i="1"/>
  <c r="AE2626" i="1" s="1"/>
  <c r="AH2626" i="1" s="1"/>
  <c r="AB2626" i="1" s="1"/>
  <c r="AC2626" i="1" s="1"/>
  <c r="AD2626" i="1" l="1"/>
  <c r="L2626" i="1"/>
  <c r="Q2626" i="1"/>
  <c r="P2626" i="1" l="1"/>
  <c r="W2627" i="1" s="1"/>
  <c r="N2626" i="1"/>
  <c r="R2626" i="1" l="1"/>
  <c r="S2627" i="1" s="1"/>
  <c r="T2627" i="1" s="1"/>
  <c r="U2626" i="1"/>
  <c r="V2627" i="1" s="1"/>
  <c r="Y2627" i="1" s="1"/>
  <c r="AA2626" i="1"/>
  <c r="O2626" i="1"/>
  <c r="X2626" i="1"/>
  <c r="Z2626" i="1" s="1"/>
  <c r="G2627" i="1"/>
  <c r="J2627" i="1"/>
  <c r="K2627" i="1"/>
  <c r="AF2627" i="1"/>
  <c r="M2627" i="1" l="1"/>
  <c r="I2627" i="1"/>
  <c r="H2627" i="1"/>
  <c r="AG2627" i="1"/>
  <c r="AE2627" i="1" s="1"/>
  <c r="AH2627" i="1" s="1"/>
  <c r="AB2627" i="1" s="1"/>
  <c r="AC2627" i="1" s="1"/>
  <c r="AD2627" i="1" l="1"/>
  <c r="Q2627" i="1"/>
  <c r="L2627" i="1"/>
  <c r="P2627" i="1" l="1"/>
  <c r="W2628" i="1" s="1"/>
  <c r="N2627" i="1"/>
  <c r="R2627" i="1" l="1"/>
  <c r="S2628" i="1" s="1"/>
  <c r="U2627" i="1"/>
  <c r="V2628" i="1" s="1"/>
  <c r="O2627" i="1"/>
  <c r="AA2627" i="1"/>
  <c r="G2628" i="1"/>
  <c r="J2628" i="1"/>
  <c r="K2628" i="1"/>
  <c r="AF2628" i="1"/>
  <c r="X2627" i="1" l="1"/>
  <c r="Z2627" i="1" s="1"/>
  <c r="T2628" i="1"/>
  <c r="Y2628" i="1"/>
  <c r="I2628" i="1"/>
  <c r="H2628" i="1"/>
  <c r="M2628" i="1"/>
  <c r="AG2628" i="1"/>
  <c r="AE2628" i="1" s="1"/>
  <c r="AH2628" i="1" s="1"/>
  <c r="AB2628" i="1" l="1"/>
  <c r="AC2628" i="1" s="1"/>
  <c r="AD2628" i="1"/>
  <c r="L2628" i="1"/>
  <c r="Q2628" i="1"/>
  <c r="P2628" i="1" l="1"/>
  <c r="W2629" i="1" s="1"/>
  <c r="N2628" i="1"/>
  <c r="R2628" i="1" l="1"/>
  <c r="S2629" i="1" s="1"/>
  <c r="T2629" i="1" s="1"/>
  <c r="U2628" i="1"/>
  <c r="V2629" i="1" s="1"/>
  <c r="AA2628" i="1"/>
  <c r="O2628" i="1"/>
  <c r="G2629" i="1" s="1"/>
  <c r="X2628" i="1"/>
  <c r="Z2628" i="1" s="1"/>
  <c r="K2629" i="1"/>
  <c r="J2629" i="1"/>
  <c r="R2629" i="1"/>
  <c r="S2630" i="1" s="1"/>
  <c r="AF2629" i="1"/>
  <c r="Y2629" i="1" l="1"/>
  <c r="T2630" i="1"/>
  <c r="H2629" i="1"/>
  <c r="I2629" i="1"/>
  <c r="AG2629" i="1"/>
  <c r="AE2629" i="1" s="1"/>
  <c r="AH2629" i="1" s="1"/>
  <c r="M2629" i="1"/>
  <c r="L2629" i="1" l="1"/>
  <c r="AD2629" i="1"/>
  <c r="Q2629" i="1"/>
  <c r="AB2629" i="1"/>
  <c r="AC2629" i="1" s="1"/>
  <c r="P2629" i="1" l="1"/>
  <c r="W2630" i="1" s="1"/>
  <c r="N2629" i="1"/>
  <c r="U2629" i="1" s="1"/>
  <c r="V2630" i="1" s="1"/>
  <c r="Y2630" i="1" s="1"/>
  <c r="O2629" i="1" l="1"/>
  <c r="AA2629" i="1"/>
  <c r="X2629" i="1"/>
  <c r="Z2629" i="1" s="1"/>
  <c r="G2630" i="1"/>
  <c r="J2630" i="1"/>
  <c r="K2630" i="1"/>
  <c r="R2630" i="1"/>
  <c r="S2631" i="1" s="1"/>
  <c r="AF2630" i="1"/>
  <c r="T2631" i="1" l="1"/>
  <c r="H2630" i="1"/>
  <c r="I2630" i="1"/>
  <c r="M2630" i="1"/>
  <c r="U2630" i="1"/>
  <c r="V2631" i="1" s="1"/>
  <c r="Y2631" i="1" s="1"/>
  <c r="AG2630" i="1"/>
  <c r="AE2630" i="1" s="1"/>
  <c r="AH2630" i="1" s="1"/>
  <c r="AB2630" i="1" s="1"/>
  <c r="AC2630" i="1" s="1"/>
  <c r="AD2630" i="1" l="1"/>
  <c r="Q2630" i="1"/>
  <c r="L2630" i="1"/>
  <c r="P2630" i="1" l="1"/>
  <c r="W2631" i="1" s="1"/>
  <c r="N2630" i="1"/>
  <c r="AA2630" i="1" l="1"/>
  <c r="O2630" i="1"/>
  <c r="X2630" i="1"/>
  <c r="Z2630" i="1" s="1"/>
  <c r="G2631" i="1"/>
  <c r="J2631" i="1"/>
  <c r="K2631" i="1"/>
  <c r="R2631" i="1"/>
  <c r="S2632" i="1" s="1"/>
  <c r="AF2631" i="1"/>
  <c r="T2632" i="1" l="1"/>
  <c r="H2631" i="1"/>
  <c r="I2631" i="1"/>
  <c r="M2631" i="1"/>
  <c r="U2631" i="1"/>
  <c r="V2632" i="1" s="1"/>
  <c r="Y2632" i="1" s="1"/>
  <c r="AG2631" i="1"/>
  <c r="AE2631" i="1" s="1"/>
  <c r="AH2631" i="1" s="1"/>
  <c r="AB2631" i="1" s="1"/>
  <c r="AC2631" i="1" s="1"/>
  <c r="L2631" i="1" l="1"/>
  <c r="AD2631" i="1"/>
  <c r="Q2631" i="1"/>
  <c r="P2631" i="1" l="1"/>
  <c r="W2632" i="1" s="1"/>
  <c r="N2631" i="1"/>
  <c r="AA2631" i="1" l="1"/>
  <c r="O2631" i="1"/>
  <c r="X2631" i="1"/>
  <c r="Z2631" i="1" s="1"/>
  <c r="G2632" i="1"/>
  <c r="K2632" i="1"/>
  <c r="J2632" i="1"/>
  <c r="R2632" i="1"/>
  <c r="S2633" i="1" s="1"/>
  <c r="AF2632" i="1"/>
  <c r="T2633" i="1" l="1"/>
  <c r="I2632" i="1"/>
  <c r="H2632" i="1"/>
  <c r="M2632" i="1"/>
  <c r="U2632" i="1"/>
  <c r="V2633" i="1" s="1"/>
  <c r="Y2633" i="1" s="1"/>
  <c r="AG2632" i="1"/>
  <c r="AE2632" i="1" s="1"/>
  <c r="AH2632" i="1" s="1"/>
  <c r="AB2632" i="1" s="1"/>
  <c r="AC2632" i="1" s="1"/>
  <c r="L2632" i="1" l="1"/>
  <c r="Q2632" i="1"/>
  <c r="AD2632" i="1"/>
  <c r="P2632" i="1" l="1"/>
  <c r="W2633" i="1" s="1"/>
  <c r="N2632" i="1"/>
  <c r="AA2632" i="1" l="1"/>
  <c r="O2632" i="1"/>
  <c r="X2632" i="1"/>
  <c r="Z2632" i="1" s="1"/>
  <c r="G2633" i="1"/>
  <c r="K2633" i="1"/>
  <c r="J2633" i="1"/>
  <c r="R2633" i="1"/>
  <c r="S2634" i="1" s="1"/>
  <c r="AF2633" i="1"/>
  <c r="M2633" i="1" l="1"/>
  <c r="U2633" i="1"/>
  <c r="V2634" i="1" s="1"/>
  <c r="Y2634" i="1" s="1"/>
  <c r="T2634" i="1"/>
  <c r="I2633" i="1"/>
  <c r="H2633" i="1"/>
  <c r="AG2633" i="1"/>
  <c r="AE2633" i="1" s="1"/>
  <c r="AH2633" i="1" s="1"/>
  <c r="AB2633" i="1" s="1"/>
  <c r="AC2633" i="1" s="1"/>
  <c r="AD2633" i="1" l="1"/>
  <c r="L2633" i="1"/>
  <c r="Q2633" i="1"/>
  <c r="P2633" i="1" l="1"/>
  <c r="W2634" i="1" s="1"/>
  <c r="N2633" i="1"/>
  <c r="O2633" i="1" l="1"/>
  <c r="G2634" i="1" s="1"/>
  <c r="AA2633" i="1"/>
  <c r="X2633" i="1"/>
  <c r="Z2633" i="1" s="1"/>
  <c r="J2634" i="1"/>
  <c r="K2634" i="1"/>
  <c r="R2634" i="1"/>
  <c r="S2635" i="1" s="1"/>
  <c r="AF2634" i="1"/>
  <c r="AG2634" i="1" l="1"/>
  <c r="AE2634" i="1" s="1"/>
  <c r="AH2634" i="1" s="1"/>
  <c r="M2634" i="1"/>
  <c r="U2634" i="1"/>
  <c r="V2635" i="1" s="1"/>
  <c r="Y2635" i="1" s="1"/>
  <c r="T2635" i="1"/>
  <c r="I2634" i="1"/>
  <c r="H2634" i="1"/>
  <c r="AD2634" i="1" l="1"/>
  <c r="Q2634" i="1"/>
  <c r="L2634" i="1"/>
  <c r="AB2634" i="1"/>
  <c r="AC2634" i="1" s="1"/>
  <c r="P2634" i="1" l="1"/>
  <c r="W2635" i="1" s="1"/>
  <c r="N2634" i="1"/>
  <c r="O2634" i="1" l="1"/>
  <c r="AA2634" i="1"/>
  <c r="X2634" i="1"/>
  <c r="Z2634" i="1" s="1"/>
  <c r="G2635" i="1"/>
  <c r="K2635" i="1"/>
  <c r="J2635" i="1"/>
  <c r="R2635" i="1"/>
  <c r="S2636" i="1" s="1"/>
  <c r="AF2635" i="1"/>
  <c r="M2635" i="1" l="1"/>
  <c r="U2635" i="1"/>
  <c r="V2636" i="1" s="1"/>
  <c r="Y2636" i="1" s="1"/>
  <c r="I2635" i="1"/>
  <c r="H2635" i="1"/>
  <c r="T2636" i="1"/>
  <c r="AG2635" i="1"/>
  <c r="AE2635" i="1" s="1"/>
  <c r="AH2635" i="1" s="1"/>
  <c r="AB2635" i="1" s="1"/>
  <c r="AC2635" i="1" s="1"/>
  <c r="Q2635" i="1" l="1"/>
  <c r="L2635" i="1"/>
  <c r="AD2635" i="1"/>
  <c r="P2635" i="1" l="1"/>
  <c r="W2636" i="1" s="1"/>
  <c r="N2635" i="1"/>
  <c r="O2635" i="1" l="1"/>
  <c r="G2636" i="1" s="1"/>
  <c r="AA2635" i="1"/>
  <c r="X2635" i="1"/>
  <c r="Z2635" i="1" s="1"/>
  <c r="J2636" i="1"/>
  <c r="K2636" i="1"/>
  <c r="R2636" i="1"/>
  <c r="S2637" i="1" s="1"/>
  <c r="AF2636" i="1"/>
  <c r="T2637" i="1" l="1"/>
  <c r="M2636" i="1"/>
  <c r="U2636" i="1"/>
  <c r="V2637" i="1" s="1"/>
  <c r="Y2637" i="1" s="1"/>
  <c r="I2636" i="1"/>
  <c r="H2636" i="1"/>
  <c r="AG2636" i="1"/>
  <c r="AE2636" i="1" s="1"/>
  <c r="AH2636" i="1" s="1"/>
  <c r="AB2636" i="1" s="1"/>
  <c r="AC2636" i="1" s="1"/>
  <c r="AD2636" i="1" l="1"/>
  <c r="L2636" i="1"/>
  <c r="Q2636" i="1"/>
  <c r="P2636" i="1" l="1"/>
  <c r="W2637" i="1" s="1"/>
  <c r="N2636" i="1"/>
  <c r="O2636" i="1" l="1"/>
  <c r="G2637" i="1" s="1"/>
  <c r="AA2636" i="1"/>
  <c r="X2636" i="1"/>
  <c r="Z2636" i="1" s="1"/>
  <c r="J2637" i="1"/>
  <c r="K2637" i="1"/>
  <c r="R2637" i="1"/>
  <c r="S2638" i="1" s="1"/>
  <c r="AF2637" i="1"/>
  <c r="AG2637" i="1" l="1"/>
  <c r="AE2637" i="1" s="1"/>
  <c r="AH2637" i="1" s="1"/>
  <c r="T2638" i="1"/>
  <c r="M2637" i="1"/>
  <c r="U2637" i="1"/>
  <c r="V2638" i="1" s="1"/>
  <c r="Y2638" i="1" s="1"/>
  <c r="I2637" i="1"/>
  <c r="H2637" i="1"/>
  <c r="Q2637" i="1" l="1"/>
  <c r="AD2637" i="1"/>
  <c r="L2637" i="1"/>
  <c r="AB2637" i="1"/>
  <c r="AC2637" i="1" s="1"/>
  <c r="P2637" i="1" l="1"/>
  <c r="W2638" i="1" s="1"/>
  <c r="N2637" i="1"/>
  <c r="O2637" i="1" l="1"/>
  <c r="G2638" i="1" s="1"/>
  <c r="AA2637" i="1"/>
  <c r="X2637" i="1"/>
  <c r="Z2637" i="1" s="1"/>
  <c r="J2638" i="1"/>
  <c r="K2638" i="1"/>
  <c r="R2638" i="1"/>
  <c r="S2639" i="1" s="1"/>
  <c r="AF2638" i="1"/>
  <c r="AG2638" i="1" l="1"/>
  <c r="AE2638" i="1" s="1"/>
  <c r="AH2638" i="1" s="1"/>
  <c r="T2639" i="1"/>
  <c r="M2638" i="1"/>
  <c r="U2638" i="1"/>
  <c r="V2639" i="1" s="1"/>
  <c r="Y2639" i="1" s="1"/>
  <c r="H2638" i="1"/>
  <c r="I2638" i="1"/>
  <c r="L2638" i="1" l="1"/>
  <c r="AD2638" i="1"/>
  <c r="Q2638" i="1"/>
  <c r="AB2638" i="1"/>
  <c r="AC2638" i="1" s="1"/>
  <c r="P2638" i="1" l="1"/>
  <c r="W2639" i="1" s="1"/>
  <c r="N2638" i="1"/>
  <c r="AA2638" i="1" l="1"/>
  <c r="O2638" i="1"/>
  <c r="X2638" i="1"/>
  <c r="Z2638" i="1" s="1"/>
  <c r="G2639" i="1"/>
  <c r="K2639" i="1"/>
  <c r="J2639" i="1"/>
  <c r="R2639" i="1"/>
  <c r="S2640" i="1" s="1"/>
  <c r="AF2639" i="1"/>
  <c r="M2639" i="1" l="1"/>
  <c r="U2639" i="1"/>
  <c r="V2640" i="1" s="1"/>
  <c r="Y2640" i="1" s="1"/>
  <c r="I2639" i="1"/>
  <c r="H2639" i="1"/>
  <c r="T2640" i="1"/>
  <c r="AG2639" i="1"/>
  <c r="AE2639" i="1" s="1"/>
  <c r="AH2639" i="1" s="1"/>
  <c r="AB2639" i="1" s="1"/>
  <c r="AC2639" i="1" s="1"/>
  <c r="L2639" i="1" l="1"/>
  <c r="AD2639" i="1"/>
  <c r="Q2639" i="1"/>
  <c r="P2639" i="1" l="1"/>
  <c r="W2640" i="1" s="1"/>
  <c r="N2639" i="1"/>
  <c r="AA2639" i="1" l="1"/>
  <c r="O2639" i="1"/>
  <c r="X2639" i="1"/>
  <c r="Z2639" i="1" s="1"/>
  <c r="G2640" i="1"/>
  <c r="K2640" i="1"/>
  <c r="J2640" i="1"/>
  <c r="R2640" i="1"/>
  <c r="S2641" i="1" s="1"/>
  <c r="AF2640" i="1"/>
  <c r="T2641" i="1" l="1"/>
  <c r="M2640" i="1"/>
  <c r="U2640" i="1"/>
  <c r="V2641" i="1" s="1"/>
  <c r="Y2641" i="1" s="1"/>
  <c r="I2640" i="1"/>
  <c r="H2640" i="1"/>
  <c r="AG2640" i="1"/>
  <c r="AE2640" i="1" s="1"/>
  <c r="AH2640" i="1" s="1"/>
  <c r="AB2640" i="1" s="1"/>
  <c r="AC2640" i="1" s="1"/>
  <c r="AD2640" i="1" l="1"/>
  <c r="L2640" i="1"/>
  <c r="Q2640" i="1"/>
  <c r="P2640" i="1" l="1"/>
  <c r="W2641" i="1" s="1"/>
  <c r="N2640" i="1"/>
  <c r="O2640" i="1" l="1"/>
  <c r="G2641" i="1" s="1"/>
  <c r="AA2640" i="1"/>
  <c r="X2640" i="1"/>
  <c r="Z2640" i="1" s="1"/>
  <c r="K2641" i="1"/>
  <c r="J2641" i="1"/>
  <c r="R2641" i="1"/>
  <c r="S2642" i="1" s="1"/>
  <c r="AF2641" i="1"/>
  <c r="AG2641" i="1" l="1"/>
  <c r="AE2641" i="1" s="1"/>
  <c r="AH2641" i="1" s="1"/>
  <c r="T2642" i="1"/>
  <c r="M2641" i="1"/>
  <c r="U2641" i="1"/>
  <c r="V2642" i="1" s="1"/>
  <c r="Y2642" i="1" s="1"/>
  <c r="H2641" i="1"/>
  <c r="I2641" i="1"/>
  <c r="L2641" i="1" l="1"/>
  <c r="AD2641" i="1"/>
  <c r="Q2641" i="1"/>
  <c r="AB2641" i="1"/>
  <c r="AC2641" i="1" s="1"/>
  <c r="P2641" i="1" l="1"/>
  <c r="W2642" i="1" s="1"/>
  <c r="N2641" i="1"/>
  <c r="O2641" i="1" l="1"/>
  <c r="AA2641" i="1"/>
  <c r="X2641" i="1"/>
  <c r="Z2641" i="1" s="1"/>
  <c r="G2642" i="1"/>
  <c r="J2642" i="1"/>
  <c r="K2642" i="1"/>
  <c r="R2642" i="1"/>
  <c r="S2643" i="1" s="1"/>
  <c r="AF2642" i="1"/>
  <c r="T2643" i="1" l="1"/>
  <c r="I2642" i="1"/>
  <c r="H2642" i="1"/>
  <c r="M2642" i="1"/>
  <c r="U2642" i="1"/>
  <c r="V2643" i="1" s="1"/>
  <c r="Y2643" i="1" s="1"/>
  <c r="AG2642" i="1"/>
  <c r="AE2642" i="1" s="1"/>
  <c r="AH2642" i="1" s="1"/>
  <c r="AB2642" i="1" s="1"/>
  <c r="AC2642" i="1" s="1"/>
  <c r="L2642" i="1" l="1"/>
  <c r="Q2642" i="1"/>
  <c r="AD2642" i="1"/>
  <c r="P2642" i="1" l="1"/>
  <c r="W2643" i="1" s="1"/>
  <c r="N2642" i="1"/>
  <c r="O2642" i="1" l="1"/>
  <c r="G2643" i="1" s="1"/>
  <c r="AA2642" i="1"/>
  <c r="X2642" i="1"/>
  <c r="Z2642" i="1" s="1"/>
  <c r="K2643" i="1"/>
  <c r="J2643" i="1"/>
  <c r="R2643" i="1"/>
  <c r="S2644" i="1" s="1"/>
  <c r="AF2643" i="1"/>
  <c r="AG2643" i="1" l="1"/>
  <c r="AE2643" i="1" s="1"/>
  <c r="AH2643" i="1" s="1"/>
  <c r="T2644" i="1"/>
  <c r="M2643" i="1"/>
  <c r="U2643" i="1"/>
  <c r="V2644" i="1" s="1"/>
  <c r="Y2644" i="1" s="1"/>
  <c r="H2643" i="1"/>
  <c r="I2643" i="1"/>
  <c r="Q2643" i="1" l="1"/>
  <c r="L2643" i="1"/>
  <c r="AD2643" i="1"/>
  <c r="AB2643" i="1"/>
  <c r="AC2643" i="1" s="1"/>
  <c r="P2643" i="1" l="1"/>
  <c r="W2644" i="1" s="1"/>
  <c r="N2643" i="1"/>
  <c r="AA2643" i="1" l="1"/>
  <c r="O2643" i="1"/>
  <c r="X2643" i="1"/>
  <c r="Z2643" i="1" s="1"/>
  <c r="G2644" i="1"/>
  <c r="J2644" i="1"/>
  <c r="K2644" i="1"/>
  <c r="R2644" i="1"/>
  <c r="S2645" i="1" s="1"/>
  <c r="AF2644" i="1"/>
  <c r="T2645" i="1" l="1"/>
  <c r="M2644" i="1"/>
  <c r="U2644" i="1"/>
  <c r="V2645" i="1" s="1"/>
  <c r="Y2645" i="1" s="1"/>
  <c r="I2644" i="1"/>
  <c r="H2644" i="1"/>
  <c r="AG2644" i="1"/>
  <c r="AE2644" i="1" s="1"/>
  <c r="AH2644" i="1" s="1"/>
  <c r="AB2644" i="1" s="1"/>
  <c r="AC2644" i="1" s="1"/>
  <c r="Q2644" i="1" l="1"/>
  <c r="AD2644" i="1"/>
  <c r="L2644" i="1"/>
  <c r="P2644" i="1" l="1"/>
  <c r="W2645" i="1" s="1"/>
  <c r="N2644" i="1"/>
  <c r="O2644" i="1" l="1"/>
  <c r="G2645" i="1" s="1"/>
  <c r="AA2644" i="1"/>
  <c r="X2644" i="1"/>
  <c r="Z2644" i="1" s="1"/>
  <c r="J2645" i="1"/>
  <c r="K2645" i="1"/>
  <c r="R2645" i="1"/>
  <c r="S2646" i="1" s="1"/>
  <c r="AF2645" i="1"/>
  <c r="AG2645" i="1" l="1"/>
  <c r="AE2645" i="1" s="1"/>
  <c r="AH2645" i="1" s="1"/>
  <c r="M2645" i="1"/>
  <c r="U2645" i="1"/>
  <c r="V2646" i="1" s="1"/>
  <c r="Y2646" i="1" s="1"/>
  <c r="T2646" i="1"/>
  <c r="H2645" i="1"/>
  <c r="I2645" i="1"/>
  <c r="Q2645" i="1" l="1"/>
  <c r="AD2645" i="1"/>
  <c r="L2645" i="1"/>
  <c r="AB2645" i="1"/>
  <c r="AC2645" i="1" s="1"/>
  <c r="P2645" i="1" l="1"/>
  <c r="W2646" i="1" s="1"/>
  <c r="N2645" i="1"/>
  <c r="AA2645" i="1" l="1"/>
  <c r="O2645" i="1"/>
  <c r="X2645" i="1"/>
  <c r="Z2645" i="1" s="1"/>
  <c r="G2646" i="1"/>
  <c r="K2646" i="1"/>
  <c r="J2646" i="1"/>
  <c r="R2646" i="1"/>
  <c r="S2647" i="1" s="1"/>
  <c r="AF2646" i="1"/>
  <c r="T2647" i="1" l="1"/>
  <c r="H2646" i="1"/>
  <c r="I2646" i="1"/>
  <c r="M2646" i="1"/>
  <c r="U2646" i="1"/>
  <c r="V2647" i="1" s="1"/>
  <c r="Y2647" i="1" s="1"/>
  <c r="AG2646" i="1"/>
  <c r="AE2646" i="1" s="1"/>
  <c r="AH2646" i="1" s="1"/>
  <c r="AB2646" i="1" s="1"/>
  <c r="AC2646" i="1" s="1"/>
  <c r="AD2646" i="1" l="1"/>
  <c r="L2646" i="1"/>
  <c r="Q2646" i="1"/>
  <c r="P2646" i="1" l="1"/>
  <c r="W2647" i="1" s="1"/>
  <c r="N2646" i="1"/>
  <c r="O2646" i="1" l="1"/>
  <c r="AA2646" i="1"/>
  <c r="X2646" i="1"/>
  <c r="Z2646" i="1" s="1"/>
  <c r="G2647" i="1"/>
  <c r="J2647" i="1"/>
  <c r="K2647" i="1"/>
  <c r="R2647" i="1"/>
  <c r="S2648" i="1" s="1"/>
  <c r="AF2647" i="1"/>
  <c r="T2648" i="1" l="1"/>
  <c r="M2647" i="1"/>
  <c r="U2647" i="1"/>
  <c r="V2648" i="1" s="1"/>
  <c r="Y2648" i="1" s="1"/>
  <c r="I2647" i="1"/>
  <c r="H2647" i="1"/>
  <c r="AG2647" i="1"/>
  <c r="AE2647" i="1" s="1"/>
  <c r="AH2647" i="1" s="1"/>
  <c r="AB2647" i="1" s="1"/>
  <c r="AC2647" i="1" s="1"/>
  <c r="L2647" i="1" l="1"/>
  <c r="Q2647" i="1"/>
  <c r="AD2647" i="1"/>
  <c r="P2647" i="1" l="1"/>
  <c r="W2648" i="1" s="1"/>
  <c r="N2647" i="1"/>
  <c r="AA2647" i="1" l="1"/>
  <c r="O2647" i="1"/>
  <c r="X2647" i="1"/>
  <c r="Z2647" i="1" s="1"/>
  <c r="G2648" i="1"/>
  <c r="J2648" i="1"/>
  <c r="K2648" i="1"/>
  <c r="R2648" i="1"/>
  <c r="S2649" i="1" s="1"/>
  <c r="AF2648" i="1"/>
  <c r="T2649" i="1" l="1"/>
  <c r="M2648" i="1"/>
  <c r="U2648" i="1"/>
  <c r="V2649" i="1" s="1"/>
  <c r="Y2649" i="1" s="1"/>
  <c r="H2648" i="1"/>
  <c r="I2648" i="1"/>
  <c r="AG2648" i="1"/>
  <c r="AE2648" i="1" s="1"/>
  <c r="AH2648" i="1" s="1"/>
  <c r="AB2648" i="1" s="1"/>
  <c r="AC2648" i="1" s="1"/>
  <c r="L2648" i="1" l="1"/>
  <c r="AD2648" i="1"/>
  <c r="Q2648" i="1"/>
  <c r="P2648" i="1" l="1"/>
  <c r="W2649" i="1" s="1"/>
  <c r="N2648" i="1"/>
  <c r="O2648" i="1" l="1"/>
  <c r="AA2648" i="1"/>
  <c r="X2648" i="1"/>
  <c r="Z2648" i="1" s="1"/>
  <c r="G2649" i="1"/>
  <c r="K2649" i="1"/>
  <c r="J2649" i="1"/>
  <c r="R2649" i="1"/>
  <c r="S2650" i="1" s="1"/>
  <c r="AF2649" i="1"/>
  <c r="M2649" i="1" l="1"/>
  <c r="U2649" i="1"/>
  <c r="V2650" i="1" s="1"/>
  <c r="Y2650" i="1" s="1"/>
  <c r="H2649" i="1"/>
  <c r="I2649" i="1"/>
  <c r="T2650" i="1"/>
  <c r="AG2649" i="1"/>
  <c r="AE2649" i="1" s="1"/>
  <c r="AH2649" i="1" s="1"/>
  <c r="AB2649" i="1" s="1"/>
  <c r="AC2649" i="1" s="1"/>
  <c r="AD2649" i="1" l="1"/>
  <c r="L2649" i="1"/>
  <c r="Q2649" i="1"/>
  <c r="P2649" i="1" l="1"/>
  <c r="W2650" i="1" s="1"/>
  <c r="N2649" i="1"/>
  <c r="AA2649" i="1" l="1"/>
  <c r="O2649" i="1"/>
  <c r="X2649" i="1"/>
  <c r="Z2649" i="1" s="1"/>
  <c r="G2650" i="1"/>
  <c r="K2650" i="1"/>
  <c r="J2650" i="1"/>
  <c r="R2650" i="1"/>
  <c r="S2651" i="1" s="1"/>
  <c r="AF2650" i="1"/>
  <c r="T2651" i="1" l="1"/>
  <c r="M2650" i="1"/>
  <c r="U2650" i="1"/>
  <c r="V2651" i="1" s="1"/>
  <c r="Y2651" i="1" s="1"/>
  <c r="I2650" i="1"/>
  <c r="H2650" i="1"/>
  <c r="AG2650" i="1"/>
  <c r="AE2650" i="1" s="1"/>
  <c r="AH2650" i="1" s="1"/>
  <c r="AB2650" i="1" s="1"/>
  <c r="AC2650" i="1" s="1"/>
  <c r="L2650" i="1" l="1"/>
  <c r="Q2650" i="1"/>
  <c r="AD2650" i="1"/>
  <c r="P2650" i="1" l="1"/>
  <c r="W2651" i="1" s="1"/>
  <c r="N2650" i="1"/>
  <c r="O2650" i="1" l="1"/>
  <c r="AA2650" i="1"/>
  <c r="X2650" i="1"/>
  <c r="Z2650" i="1" s="1"/>
  <c r="G2651" i="1"/>
  <c r="K2651" i="1"/>
  <c r="J2651" i="1"/>
  <c r="R2651" i="1"/>
  <c r="S2652" i="1" s="1"/>
  <c r="AF2651" i="1"/>
  <c r="T2652" i="1" l="1"/>
  <c r="H2651" i="1"/>
  <c r="I2651" i="1"/>
  <c r="M2651" i="1"/>
  <c r="U2651" i="1"/>
  <c r="V2652" i="1" s="1"/>
  <c r="Y2652" i="1" s="1"/>
  <c r="AG2651" i="1"/>
  <c r="AE2651" i="1" s="1"/>
  <c r="AH2651" i="1" s="1"/>
  <c r="AB2651" i="1" s="1"/>
  <c r="AC2651" i="1" s="1"/>
  <c r="L2651" i="1" l="1"/>
  <c r="AD2651" i="1"/>
  <c r="Q2651" i="1"/>
  <c r="P2651" i="1" l="1"/>
  <c r="W2652" i="1" s="1"/>
  <c r="N2651" i="1"/>
  <c r="O2651" i="1" l="1"/>
  <c r="G2652" i="1" s="1"/>
  <c r="AA2651" i="1"/>
  <c r="X2651" i="1"/>
  <c r="Z2651" i="1" s="1"/>
  <c r="K2652" i="1"/>
  <c r="J2652" i="1"/>
  <c r="R2652" i="1"/>
  <c r="S2653" i="1" s="1"/>
  <c r="AF2652" i="1"/>
  <c r="AG2652" i="1" l="1"/>
  <c r="AE2652" i="1" s="1"/>
  <c r="AH2652" i="1" s="1"/>
  <c r="T2653" i="1"/>
  <c r="M2652" i="1"/>
  <c r="U2652" i="1"/>
  <c r="V2653" i="1" s="1"/>
  <c r="Y2653" i="1" s="1"/>
  <c r="H2652" i="1"/>
  <c r="I2652" i="1"/>
  <c r="L2652" i="1" l="1"/>
  <c r="AD2652" i="1"/>
  <c r="Q2652" i="1"/>
  <c r="AB2652" i="1"/>
  <c r="AC2652" i="1" s="1"/>
  <c r="P2652" i="1" l="1"/>
  <c r="W2653" i="1" s="1"/>
  <c r="N2652" i="1"/>
  <c r="O2652" i="1" l="1"/>
  <c r="G2653" i="1" s="1"/>
  <c r="AA2652" i="1"/>
  <c r="X2652" i="1"/>
  <c r="Z2652" i="1" s="1"/>
  <c r="J2653" i="1"/>
  <c r="K2653" i="1"/>
  <c r="R2653" i="1"/>
  <c r="S2654" i="1" s="1"/>
  <c r="AF2653" i="1"/>
  <c r="AG2653" i="1" l="1"/>
  <c r="AE2653" i="1" s="1"/>
  <c r="AH2653" i="1" s="1"/>
  <c r="M2653" i="1"/>
  <c r="U2653" i="1"/>
  <c r="V2654" i="1" s="1"/>
  <c r="Y2654" i="1" s="1"/>
  <c r="T2654" i="1"/>
  <c r="H2653" i="1"/>
  <c r="I2653" i="1"/>
  <c r="L2653" i="1" l="1"/>
  <c r="Q2653" i="1"/>
  <c r="AD2653" i="1"/>
  <c r="AB2653" i="1"/>
  <c r="AC2653" i="1" s="1"/>
  <c r="P2653" i="1" l="1"/>
  <c r="W2654" i="1" s="1"/>
  <c r="N2653" i="1"/>
  <c r="O2653" i="1" l="1"/>
  <c r="G2654" i="1" s="1"/>
  <c r="AA2653" i="1"/>
  <c r="X2653" i="1"/>
  <c r="Z2653" i="1" s="1"/>
  <c r="K2654" i="1"/>
  <c r="J2654" i="1"/>
  <c r="R2654" i="1"/>
  <c r="S2655" i="1" s="1"/>
  <c r="AF2654" i="1"/>
  <c r="AG2654" i="1" l="1"/>
  <c r="AE2654" i="1" s="1"/>
  <c r="AH2654" i="1" s="1"/>
  <c r="T2655" i="1"/>
  <c r="M2654" i="1"/>
  <c r="U2654" i="1"/>
  <c r="V2655" i="1" s="1"/>
  <c r="Y2655" i="1" s="1"/>
  <c r="I2654" i="1"/>
  <c r="H2654" i="1"/>
  <c r="Q2654" i="1" l="1"/>
  <c r="AD2654" i="1"/>
  <c r="L2654" i="1"/>
  <c r="AB2654" i="1"/>
  <c r="AC2654" i="1" s="1"/>
  <c r="P2654" i="1" l="1"/>
  <c r="W2655" i="1" s="1"/>
  <c r="N2654" i="1"/>
  <c r="O2654" i="1" l="1"/>
  <c r="AA2654" i="1"/>
  <c r="X2654" i="1"/>
  <c r="Z2654" i="1" s="1"/>
  <c r="G2655" i="1"/>
  <c r="J2655" i="1"/>
  <c r="K2655" i="1"/>
  <c r="R2655" i="1"/>
  <c r="S2656" i="1" s="1"/>
  <c r="AF2655" i="1"/>
  <c r="T2656" i="1" l="1"/>
  <c r="H2655" i="1"/>
  <c r="I2655" i="1"/>
  <c r="M2655" i="1"/>
  <c r="U2655" i="1"/>
  <c r="V2656" i="1" s="1"/>
  <c r="Y2656" i="1" s="1"/>
  <c r="AG2655" i="1"/>
  <c r="AE2655" i="1" s="1"/>
  <c r="AH2655" i="1" s="1"/>
  <c r="AB2655" i="1" s="1"/>
  <c r="AC2655" i="1" s="1"/>
  <c r="AD2655" i="1" l="1"/>
  <c r="L2655" i="1"/>
  <c r="Q2655" i="1"/>
  <c r="P2655" i="1" l="1"/>
  <c r="W2656" i="1" s="1"/>
  <c r="N2655" i="1"/>
  <c r="AA2655" i="1" l="1"/>
  <c r="O2655" i="1"/>
  <c r="G2656" i="1" s="1"/>
  <c r="X2655" i="1"/>
  <c r="Z2655" i="1" s="1"/>
  <c r="J2656" i="1"/>
  <c r="K2656" i="1"/>
  <c r="R2656" i="1"/>
  <c r="S2657" i="1" s="1"/>
  <c r="AF2656" i="1"/>
  <c r="AG2656" i="1" l="1"/>
  <c r="AE2656" i="1" s="1"/>
  <c r="AH2656" i="1" s="1"/>
  <c r="T2657" i="1"/>
  <c r="I2656" i="1"/>
  <c r="H2656" i="1"/>
  <c r="M2656" i="1"/>
  <c r="U2656" i="1"/>
  <c r="V2657" i="1" s="1"/>
  <c r="Y2657" i="1" s="1"/>
  <c r="AD2656" i="1" l="1"/>
  <c r="Q2656" i="1"/>
  <c r="L2656" i="1"/>
  <c r="AB2656" i="1"/>
  <c r="AC2656" i="1" s="1"/>
  <c r="P2656" i="1" l="1"/>
  <c r="W2657" i="1" s="1"/>
  <c r="N2656" i="1"/>
  <c r="O2656" i="1" l="1"/>
  <c r="AA2656" i="1"/>
  <c r="X2656" i="1"/>
  <c r="Z2656" i="1" s="1"/>
  <c r="G2657" i="1"/>
  <c r="J2657" i="1"/>
  <c r="K2657" i="1"/>
  <c r="R2657" i="1"/>
  <c r="S2658" i="1" s="1"/>
  <c r="AF2657" i="1"/>
  <c r="M2657" i="1" l="1"/>
  <c r="U2657" i="1"/>
  <c r="V2658" i="1" s="1"/>
  <c r="Y2658" i="1" s="1"/>
  <c r="I2657" i="1"/>
  <c r="H2657" i="1"/>
  <c r="T2658" i="1"/>
  <c r="AG2657" i="1"/>
  <c r="AE2657" i="1" s="1"/>
  <c r="AH2657" i="1" s="1"/>
  <c r="AB2657" i="1" s="1"/>
  <c r="AC2657" i="1" s="1"/>
  <c r="Q2657" i="1" l="1"/>
  <c r="AD2657" i="1"/>
  <c r="L2657" i="1"/>
  <c r="P2657" i="1" l="1"/>
  <c r="W2658" i="1" s="1"/>
  <c r="N2657" i="1"/>
  <c r="O2657" i="1" l="1"/>
  <c r="G2658" i="1" s="1"/>
  <c r="AA2657" i="1"/>
  <c r="X2657" i="1"/>
  <c r="Z2657" i="1" s="1"/>
  <c r="K2658" i="1"/>
  <c r="J2658" i="1"/>
  <c r="R2658" i="1"/>
  <c r="S2659" i="1" s="1"/>
  <c r="AF2658" i="1"/>
  <c r="AG2658" i="1" l="1"/>
  <c r="AE2658" i="1" s="1"/>
  <c r="AH2658" i="1" s="1"/>
  <c r="T2659" i="1"/>
  <c r="M2658" i="1"/>
  <c r="U2658" i="1"/>
  <c r="V2659" i="1" s="1"/>
  <c r="Y2659" i="1" s="1"/>
  <c r="I2658" i="1"/>
  <c r="H2658" i="1"/>
  <c r="Q2658" i="1" l="1"/>
  <c r="AD2658" i="1"/>
  <c r="L2658" i="1"/>
  <c r="AB2658" i="1"/>
  <c r="AC2658" i="1" s="1"/>
  <c r="P2658" i="1" l="1"/>
  <c r="W2659" i="1" s="1"/>
  <c r="N2658" i="1"/>
  <c r="AA2658" i="1" l="1"/>
  <c r="O2658" i="1"/>
  <c r="G2659" i="1" s="1"/>
  <c r="X2658" i="1"/>
  <c r="Z2658" i="1" s="1"/>
  <c r="K2659" i="1"/>
  <c r="J2659" i="1"/>
  <c r="R2659" i="1"/>
  <c r="S2660" i="1" s="1"/>
  <c r="AF2659" i="1"/>
  <c r="AG2659" i="1" l="1"/>
  <c r="AE2659" i="1" s="1"/>
  <c r="AH2659" i="1" s="1"/>
  <c r="I2659" i="1"/>
  <c r="H2659" i="1"/>
  <c r="T2660" i="1"/>
  <c r="M2659" i="1"/>
  <c r="U2659" i="1"/>
  <c r="Q2659" i="1" l="1"/>
  <c r="L2659" i="1"/>
  <c r="AD2659" i="1"/>
  <c r="V2660" i="1"/>
  <c r="Y2660" i="1" s="1"/>
  <c r="AB2659" i="1"/>
  <c r="AC2659" i="1" s="1"/>
  <c r="P2659" i="1" l="1"/>
  <c r="W2660" i="1" s="1"/>
  <c r="N2659" i="1"/>
  <c r="J2660" i="1"/>
  <c r="K2660" i="1"/>
  <c r="R2660" i="1"/>
  <c r="S2661" i="1" s="1"/>
  <c r="AF2660" i="1"/>
  <c r="O2659" i="1" l="1"/>
  <c r="AA2659" i="1"/>
  <c r="G2660" i="1"/>
  <c r="X2659" i="1"/>
  <c r="Z2659" i="1" s="1"/>
  <c r="T2661" i="1"/>
  <c r="AG2660" i="1"/>
  <c r="AE2660" i="1" s="1"/>
  <c r="AH2660" i="1" s="1"/>
  <c r="M2660" i="1"/>
  <c r="U2660" i="1"/>
  <c r="AB2660" i="1" l="1"/>
  <c r="AC2660" i="1" s="1"/>
  <c r="H2660" i="1"/>
  <c r="I2660" i="1"/>
  <c r="V2661" i="1"/>
  <c r="Y2661" i="1" s="1"/>
  <c r="L2660" i="1"/>
  <c r="Q2660" i="1"/>
  <c r="AD2660" i="1"/>
  <c r="P2660" i="1" l="1"/>
  <c r="W2661" i="1" s="1"/>
  <c r="N2660" i="1"/>
  <c r="K2661" i="1"/>
  <c r="J2661" i="1"/>
  <c r="R2661" i="1"/>
  <c r="S2662" i="1" s="1"/>
  <c r="AF2661" i="1"/>
  <c r="O2660" i="1" l="1"/>
  <c r="G2661" i="1" s="1"/>
  <c r="AA2660" i="1"/>
  <c r="X2660" i="1"/>
  <c r="Z2660" i="1" s="1"/>
  <c r="AG2661" i="1"/>
  <c r="AE2661" i="1" s="1"/>
  <c r="AH2661" i="1" s="1"/>
  <c r="T2662" i="1"/>
  <c r="M2661" i="1"/>
  <c r="U2661" i="1"/>
  <c r="AB2661" i="1" l="1"/>
  <c r="AC2661" i="1" s="1"/>
  <c r="H2661" i="1"/>
  <c r="I2661" i="1"/>
  <c r="V2662" i="1"/>
  <c r="Y2662" i="1" s="1"/>
  <c r="Q2661" i="1"/>
  <c r="L2661" i="1"/>
  <c r="AD2661" i="1"/>
  <c r="P2661" i="1" l="1"/>
  <c r="W2662" i="1" s="1"/>
  <c r="N2661" i="1"/>
  <c r="K2662" i="1"/>
  <c r="J2662" i="1"/>
  <c r="R2662" i="1"/>
  <c r="S2663" i="1" s="1"/>
  <c r="AF2662" i="1"/>
  <c r="O2661" i="1" l="1"/>
  <c r="G2662" i="1" s="1"/>
  <c r="AA2661" i="1"/>
  <c r="X2661" i="1"/>
  <c r="Z2661" i="1" s="1"/>
  <c r="T2663" i="1"/>
  <c r="AG2662" i="1"/>
  <c r="AE2662" i="1" s="1"/>
  <c r="AH2662" i="1" s="1"/>
  <c r="AB2662" i="1" s="1"/>
  <c r="AC2662" i="1" s="1"/>
  <c r="M2662" i="1"/>
  <c r="U2662" i="1"/>
  <c r="H2662" i="1" l="1"/>
  <c r="I2662" i="1"/>
  <c r="V2663" i="1"/>
  <c r="Y2663" i="1" s="1"/>
  <c r="L2662" i="1"/>
  <c r="AD2662" i="1"/>
  <c r="Q2662" i="1"/>
  <c r="P2662" i="1" l="1"/>
  <c r="W2663" i="1" s="1"/>
  <c r="N2662" i="1"/>
  <c r="K2663" i="1"/>
  <c r="J2663" i="1"/>
  <c r="R2663" i="1"/>
  <c r="S2664" i="1" s="1"/>
  <c r="AF2663" i="1"/>
  <c r="AA2662" i="1" l="1"/>
  <c r="O2662" i="1"/>
  <c r="G2663" i="1" s="1"/>
  <c r="X2662" i="1"/>
  <c r="Z2662" i="1" s="1"/>
  <c r="T2664" i="1"/>
  <c r="M2663" i="1"/>
  <c r="U2663" i="1"/>
  <c r="AG2663" i="1"/>
  <c r="AE2663" i="1" s="1"/>
  <c r="AH2663" i="1" s="1"/>
  <c r="AB2663" i="1" s="1"/>
  <c r="AC2663" i="1" s="1"/>
  <c r="I2663" i="1" l="1"/>
  <c r="H2663" i="1"/>
  <c r="V2664" i="1"/>
  <c r="Y2664" i="1" s="1"/>
  <c r="AD2663" i="1"/>
  <c r="Q2663" i="1"/>
  <c r="L2663" i="1"/>
  <c r="P2663" i="1" l="1"/>
  <c r="W2664" i="1" s="1"/>
  <c r="N2663" i="1"/>
  <c r="J2664" i="1"/>
  <c r="K2664" i="1"/>
  <c r="R2664" i="1"/>
  <c r="S2665" i="1" s="1"/>
  <c r="AF2664" i="1"/>
  <c r="O2663" i="1" l="1"/>
  <c r="G2664" i="1" s="1"/>
  <c r="AA2663" i="1"/>
  <c r="X2663" i="1"/>
  <c r="Z2663" i="1" s="1"/>
  <c r="T2665" i="1"/>
  <c r="AG2664" i="1"/>
  <c r="AE2664" i="1" s="1"/>
  <c r="AH2664" i="1" s="1"/>
  <c r="M2664" i="1"/>
  <c r="U2664" i="1"/>
  <c r="H2664" i="1" l="1"/>
  <c r="I2664" i="1"/>
  <c r="AD2664" i="1"/>
  <c r="L2664" i="1"/>
  <c r="Q2664" i="1"/>
  <c r="AB2664" i="1"/>
  <c r="AC2664" i="1" s="1"/>
  <c r="V2665" i="1"/>
  <c r="Y2665" i="1" s="1"/>
  <c r="P2664" i="1" l="1"/>
  <c r="W2665" i="1" s="1"/>
  <c r="N2664" i="1"/>
  <c r="J2665" i="1"/>
  <c r="K2665" i="1"/>
  <c r="R2665" i="1"/>
  <c r="S2666" i="1" s="1"/>
  <c r="AF2665" i="1"/>
  <c r="AA2664" i="1" l="1"/>
  <c r="O2664" i="1"/>
  <c r="G2665" i="1" s="1"/>
  <c r="X2664" i="1"/>
  <c r="Z2664" i="1" s="1"/>
  <c r="AG2665" i="1"/>
  <c r="AE2665" i="1" s="1"/>
  <c r="AH2665" i="1" s="1"/>
  <c r="M2665" i="1"/>
  <c r="U2665" i="1"/>
  <c r="T2666" i="1"/>
  <c r="I2665" i="1" l="1"/>
  <c r="H2665" i="1"/>
  <c r="V2666" i="1"/>
  <c r="Y2666" i="1" s="1"/>
  <c r="L2665" i="1"/>
  <c r="AD2665" i="1"/>
  <c r="Q2665" i="1"/>
  <c r="AB2665" i="1"/>
  <c r="AC2665" i="1" s="1"/>
  <c r="P2665" i="1" l="1"/>
  <c r="W2666" i="1" s="1"/>
  <c r="K2666" i="1" s="1"/>
  <c r="N2665" i="1"/>
  <c r="J2666" i="1"/>
  <c r="R2666" i="1"/>
  <c r="S2667" i="1" s="1"/>
  <c r="AF2666" i="1"/>
  <c r="AA2665" i="1" l="1"/>
  <c r="O2665" i="1"/>
  <c r="G2666" i="1" s="1"/>
  <c r="X2665" i="1"/>
  <c r="Z2665" i="1" s="1"/>
  <c r="AG2666" i="1"/>
  <c r="AE2666" i="1" s="1"/>
  <c r="AH2666" i="1" s="1"/>
  <c r="T2667" i="1"/>
  <c r="M2666" i="1"/>
  <c r="U2666" i="1"/>
  <c r="H2666" i="1" l="1"/>
  <c r="I2666" i="1"/>
  <c r="V2667" i="1"/>
  <c r="Y2667" i="1" s="1"/>
  <c r="L2666" i="1"/>
  <c r="AD2666" i="1"/>
  <c r="Q2666" i="1"/>
  <c r="AB2666" i="1"/>
  <c r="AC2666" i="1" s="1"/>
  <c r="P2666" i="1" l="1"/>
  <c r="W2667" i="1" s="1"/>
  <c r="N2666" i="1"/>
  <c r="J2667" i="1"/>
  <c r="K2667" i="1"/>
  <c r="R2667" i="1"/>
  <c r="S2668" i="1" s="1"/>
  <c r="AF2667" i="1"/>
  <c r="AA2666" i="1" l="1"/>
  <c r="O2666" i="1"/>
  <c r="G2667" i="1" s="1"/>
  <c r="X2666" i="1"/>
  <c r="Z2666" i="1" s="1"/>
  <c r="T2668" i="1"/>
  <c r="AG2667" i="1"/>
  <c r="AE2667" i="1" s="1"/>
  <c r="AH2667" i="1" s="1"/>
  <c r="M2667" i="1"/>
  <c r="U2667" i="1"/>
  <c r="H2667" i="1" l="1"/>
  <c r="I2667" i="1"/>
  <c r="AB2667" i="1"/>
  <c r="AC2667" i="1" s="1"/>
  <c r="AD2667" i="1"/>
  <c r="Q2667" i="1"/>
  <c r="L2667" i="1"/>
  <c r="V2668" i="1"/>
  <c r="Y2668" i="1" s="1"/>
  <c r="P2667" i="1" l="1"/>
  <c r="W2668" i="1" s="1"/>
  <c r="J2668" i="1" s="1"/>
  <c r="N2667" i="1"/>
  <c r="K2668" i="1"/>
  <c r="AF2668" i="1"/>
  <c r="AA2667" i="1" l="1"/>
  <c r="O2667" i="1"/>
  <c r="G2668" i="1" s="1"/>
  <c r="X2667" i="1"/>
  <c r="Z2667" i="1" s="1"/>
  <c r="R2668" i="1"/>
  <c r="S2669" i="1" s="1"/>
  <c r="T2669" i="1" s="1"/>
  <c r="M2668" i="1"/>
  <c r="U2668" i="1"/>
  <c r="AG2668" i="1"/>
  <c r="AE2668" i="1" s="1"/>
  <c r="AH2668" i="1" s="1"/>
  <c r="H2668" i="1" l="1"/>
  <c r="I2668" i="1"/>
  <c r="AB2668" i="1"/>
  <c r="AC2668" i="1" s="1"/>
  <c r="V2669" i="1"/>
  <c r="Y2669" i="1" s="1"/>
  <c r="AD2668" i="1"/>
  <c r="Q2668" i="1"/>
  <c r="L2668" i="1"/>
  <c r="P2668" i="1" l="1"/>
  <c r="W2669" i="1" s="1"/>
  <c r="J2669" i="1" s="1"/>
  <c r="N2668" i="1"/>
  <c r="R2669" i="1"/>
  <c r="S2670" i="1" s="1"/>
  <c r="AF2669" i="1"/>
  <c r="K2669" i="1" l="1"/>
  <c r="M2669" i="1" s="1"/>
  <c r="O2668" i="1"/>
  <c r="G2669" i="1" s="1"/>
  <c r="AA2668" i="1"/>
  <c r="X2668" i="1"/>
  <c r="Z2668" i="1" s="1"/>
  <c r="AG2669" i="1"/>
  <c r="AE2669" i="1" s="1"/>
  <c r="AH2669" i="1" s="1"/>
  <c r="U2669" i="1"/>
  <c r="T2670" i="1"/>
  <c r="I2669" i="1" l="1"/>
  <c r="H2669" i="1"/>
  <c r="AB2669" i="1"/>
  <c r="AC2669" i="1" s="1"/>
  <c r="L2669" i="1"/>
  <c r="AD2669" i="1"/>
  <c r="Q2669" i="1"/>
  <c r="V2670" i="1"/>
  <c r="Y2670" i="1" s="1"/>
  <c r="P2669" i="1" l="1"/>
  <c r="W2670" i="1" s="1"/>
  <c r="N2669" i="1"/>
  <c r="K2670" i="1"/>
  <c r="J2670" i="1"/>
  <c r="R2670" i="1"/>
  <c r="S2671" i="1" s="1"/>
  <c r="AF2670" i="1"/>
  <c r="AA2669" i="1" l="1"/>
  <c r="O2669" i="1"/>
  <c r="G2670" i="1" s="1"/>
  <c r="X2669" i="1"/>
  <c r="Z2669" i="1" s="1"/>
  <c r="AG2670" i="1"/>
  <c r="AE2670" i="1" s="1"/>
  <c r="AH2670" i="1" s="1"/>
  <c r="T2671" i="1"/>
  <c r="M2670" i="1"/>
  <c r="U2670" i="1"/>
  <c r="H2670" i="1" l="1"/>
  <c r="I2670" i="1"/>
  <c r="L2670" i="1"/>
  <c r="AD2670" i="1"/>
  <c r="Q2670" i="1"/>
  <c r="V2671" i="1"/>
  <c r="Y2671" i="1" s="1"/>
  <c r="AB2670" i="1"/>
  <c r="AC2670" i="1" s="1"/>
  <c r="P2670" i="1" l="1"/>
  <c r="W2671" i="1" s="1"/>
  <c r="K2671" i="1" s="1"/>
  <c r="N2670" i="1"/>
  <c r="AF2671" i="1"/>
  <c r="R2671" i="1" l="1"/>
  <c r="S2672" i="1" s="1"/>
  <c r="O2670" i="1"/>
  <c r="AA2670" i="1"/>
  <c r="X2670" i="1"/>
  <c r="Z2670" i="1" s="1"/>
  <c r="J2671" i="1"/>
  <c r="G2671" i="1"/>
  <c r="M2671" i="1"/>
  <c r="U2671" i="1"/>
  <c r="AG2671" i="1"/>
  <c r="AE2671" i="1" s="1"/>
  <c r="AH2671" i="1" s="1"/>
  <c r="T2672" i="1"/>
  <c r="H2671" i="1" l="1"/>
  <c r="I2671" i="1"/>
  <c r="AB2671" i="1"/>
  <c r="AC2671" i="1" s="1"/>
  <c r="V2672" i="1"/>
  <c r="Y2672" i="1" s="1"/>
  <c r="AD2671" i="1"/>
  <c r="Q2671" i="1"/>
  <c r="L2671" i="1"/>
  <c r="P2671" i="1" l="1"/>
  <c r="W2672" i="1" s="1"/>
  <c r="R2672" i="1" s="1"/>
  <c r="S2673" i="1" s="1"/>
  <c r="N2671" i="1"/>
  <c r="K2672" i="1"/>
  <c r="J2672" i="1"/>
  <c r="O2671" i="1" l="1"/>
  <c r="G2672" i="1" s="1"/>
  <c r="AA2671" i="1"/>
  <c r="X2671" i="1"/>
  <c r="Z2671" i="1" s="1"/>
  <c r="AF2672" i="1"/>
  <c r="M2672" i="1" s="1"/>
  <c r="U2672" i="1"/>
  <c r="AG2672" i="1"/>
  <c r="AE2672" i="1" s="1"/>
  <c r="AH2672" i="1" s="1"/>
  <c r="T2673" i="1"/>
  <c r="AB2672" i="1" l="1"/>
  <c r="H2672" i="1"/>
  <c r="I2672" i="1"/>
  <c r="AC2672" i="1"/>
  <c r="V2673" i="1"/>
  <c r="Y2673" i="1" s="1"/>
  <c r="L2672" i="1"/>
  <c r="AD2672" i="1"/>
  <c r="Q2672" i="1"/>
  <c r="P2672" i="1" l="1"/>
  <c r="W2673" i="1" s="1"/>
  <c r="N2672" i="1"/>
  <c r="J2673" i="1"/>
  <c r="K2673" i="1"/>
  <c r="R2673" i="1"/>
  <c r="S2674" i="1" s="1"/>
  <c r="AF2673" i="1"/>
  <c r="AA2672" i="1" l="1"/>
  <c r="O2672" i="1"/>
  <c r="X2672" i="1"/>
  <c r="Z2672" i="1" s="1"/>
  <c r="G2673" i="1"/>
  <c r="T2674" i="1"/>
  <c r="M2673" i="1"/>
  <c r="U2673" i="1"/>
  <c r="AG2673" i="1"/>
  <c r="AE2673" i="1" s="1"/>
  <c r="AH2673" i="1" s="1"/>
  <c r="H2673" i="1" l="1"/>
  <c r="I2673" i="1"/>
  <c r="AB2673" i="1"/>
  <c r="AC2673" i="1" s="1"/>
  <c r="L2673" i="1"/>
  <c r="Q2673" i="1"/>
  <c r="AD2673" i="1"/>
  <c r="V2674" i="1"/>
  <c r="Y2674" i="1" s="1"/>
  <c r="P2673" i="1" l="1"/>
  <c r="W2674" i="1" s="1"/>
  <c r="N2673" i="1"/>
  <c r="K2674" i="1"/>
  <c r="J2674" i="1"/>
  <c r="R2674" i="1"/>
  <c r="S2675" i="1" s="1"/>
  <c r="AF2674" i="1"/>
  <c r="O2673" i="1" l="1"/>
  <c r="G2674" i="1" s="1"/>
  <c r="AA2673" i="1"/>
  <c r="X2673" i="1"/>
  <c r="Z2673" i="1" s="1"/>
  <c r="T2675" i="1"/>
  <c r="AG2674" i="1"/>
  <c r="AE2674" i="1" s="1"/>
  <c r="AH2674" i="1" s="1"/>
  <c r="M2674" i="1"/>
  <c r="U2674" i="1"/>
  <c r="I2674" i="1" l="1"/>
  <c r="H2674" i="1"/>
  <c r="L2674" i="1"/>
  <c r="Q2674" i="1"/>
  <c r="AD2674" i="1"/>
  <c r="AB2674" i="1"/>
  <c r="AC2674" i="1" s="1"/>
  <c r="V2675" i="1"/>
  <c r="Y2675" i="1" s="1"/>
  <c r="P2674" i="1" l="1"/>
  <c r="W2675" i="1" s="1"/>
  <c r="N2674" i="1"/>
  <c r="K2675" i="1"/>
  <c r="J2675" i="1"/>
  <c r="R2675" i="1"/>
  <c r="S2676" i="1" s="1"/>
  <c r="AF2675" i="1"/>
  <c r="AA2674" i="1" l="1"/>
  <c r="O2674" i="1"/>
  <c r="G2675" i="1" s="1"/>
  <c r="X2674" i="1"/>
  <c r="Z2674" i="1" s="1"/>
  <c r="AG2675" i="1"/>
  <c r="AE2675" i="1" s="1"/>
  <c r="AH2675" i="1" s="1"/>
  <c r="T2676" i="1"/>
  <c r="M2675" i="1"/>
  <c r="U2675" i="1"/>
  <c r="H2675" i="1" l="1"/>
  <c r="I2675" i="1"/>
  <c r="V2676" i="1"/>
  <c r="Y2676" i="1" s="1"/>
  <c r="L2675" i="1"/>
  <c r="AD2675" i="1"/>
  <c r="Q2675" i="1"/>
  <c r="AB2675" i="1"/>
  <c r="AC2675" i="1" s="1"/>
  <c r="P2675" i="1" l="1"/>
  <c r="W2676" i="1" s="1"/>
  <c r="N2675" i="1"/>
  <c r="J2676" i="1"/>
  <c r="K2676" i="1"/>
  <c r="R2676" i="1"/>
  <c r="S2677" i="1" s="1"/>
  <c r="AF2676" i="1"/>
  <c r="AA2675" i="1" l="1"/>
  <c r="O2675" i="1"/>
  <c r="G2676" i="1" s="1"/>
  <c r="X2675" i="1"/>
  <c r="Z2675" i="1" s="1"/>
  <c r="T2677" i="1"/>
  <c r="AG2676" i="1"/>
  <c r="AE2676" i="1" s="1"/>
  <c r="AH2676" i="1" s="1"/>
  <c r="M2676" i="1"/>
  <c r="U2676" i="1"/>
  <c r="I2676" i="1" l="1"/>
  <c r="H2676" i="1"/>
  <c r="AB2676" i="1"/>
  <c r="AC2676" i="1" s="1"/>
  <c r="V2677" i="1"/>
  <c r="Y2677" i="1" s="1"/>
  <c r="AD2676" i="1"/>
  <c r="Q2676" i="1"/>
  <c r="L2676" i="1"/>
  <c r="P2676" i="1" l="1"/>
  <c r="W2677" i="1" s="1"/>
  <c r="N2676" i="1"/>
  <c r="K2677" i="1"/>
  <c r="J2677" i="1"/>
  <c r="R2677" i="1"/>
  <c r="S2678" i="1" s="1"/>
  <c r="AF2677" i="1"/>
  <c r="O2676" i="1" l="1"/>
  <c r="G2677" i="1" s="1"/>
  <c r="AA2676" i="1"/>
  <c r="X2676" i="1"/>
  <c r="Z2676" i="1" s="1"/>
  <c r="AG2677" i="1"/>
  <c r="AE2677" i="1" s="1"/>
  <c r="AH2677" i="1" s="1"/>
  <c r="T2678" i="1"/>
  <c r="M2677" i="1"/>
  <c r="U2677" i="1"/>
  <c r="AB2677" i="1" l="1"/>
  <c r="AC2677" i="1" s="1"/>
  <c r="I2677" i="1"/>
  <c r="H2677" i="1"/>
  <c r="L2677" i="1"/>
  <c r="AD2677" i="1"/>
  <c r="Q2677" i="1"/>
  <c r="V2678" i="1"/>
  <c r="Y2678" i="1" s="1"/>
  <c r="P2677" i="1" l="1"/>
  <c r="W2678" i="1" s="1"/>
  <c r="N2677" i="1"/>
  <c r="J2678" i="1"/>
  <c r="K2678" i="1"/>
  <c r="R2678" i="1"/>
  <c r="S2679" i="1" s="1"/>
  <c r="AF2678" i="1"/>
  <c r="O2677" i="1" l="1"/>
  <c r="G2678" i="1" s="1"/>
  <c r="AA2677" i="1"/>
  <c r="X2677" i="1"/>
  <c r="Z2677" i="1" s="1"/>
  <c r="M2678" i="1"/>
  <c r="U2678" i="1"/>
  <c r="AG2678" i="1"/>
  <c r="AE2678" i="1" s="1"/>
  <c r="AH2678" i="1" s="1"/>
  <c r="AB2678" i="1" s="1"/>
  <c r="AC2678" i="1" s="1"/>
  <c r="T2679" i="1"/>
  <c r="H2678" i="1" l="1"/>
  <c r="I2678" i="1"/>
  <c r="V2679" i="1"/>
  <c r="Y2679" i="1" s="1"/>
  <c r="Q2678" i="1"/>
  <c r="AD2678" i="1"/>
  <c r="L2678" i="1"/>
  <c r="P2678" i="1" l="1"/>
  <c r="W2679" i="1" s="1"/>
  <c r="J2679" i="1" s="1"/>
  <c r="N2678" i="1"/>
  <c r="K2679" i="1"/>
  <c r="R2679" i="1"/>
  <c r="S2680" i="1" s="1"/>
  <c r="AF2679" i="1"/>
  <c r="AA2678" i="1" l="1"/>
  <c r="O2678" i="1"/>
  <c r="X2678" i="1"/>
  <c r="Z2678" i="1" s="1"/>
  <c r="G2679" i="1"/>
  <c r="T2680" i="1"/>
  <c r="AG2679" i="1"/>
  <c r="AE2679" i="1" s="1"/>
  <c r="AH2679" i="1" s="1"/>
  <c r="AB2679" i="1" s="1"/>
  <c r="M2679" i="1"/>
  <c r="U2679" i="1"/>
  <c r="H2679" i="1" l="1"/>
  <c r="I2679" i="1"/>
  <c r="AC2679" i="1"/>
  <c r="V2680" i="1"/>
  <c r="Y2680" i="1" s="1"/>
  <c r="L2679" i="1"/>
  <c r="AD2679" i="1"/>
  <c r="Q2679" i="1"/>
  <c r="P2679" i="1" l="1"/>
  <c r="W2680" i="1" s="1"/>
  <c r="R2680" i="1" s="1"/>
  <c r="S2681" i="1" s="1"/>
  <c r="N2679" i="1"/>
  <c r="J2680" i="1" l="1"/>
  <c r="AA2679" i="1"/>
  <c r="O2679" i="1"/>
  <c r="X2679" i="1"/>
  <c r="Z2679" i="1" s="1"/>
  <c r="G2680" i="1"/>
  <c r="K2680" i="1"/>
  <c r="AF2680" i="1"/>
  <c r="AG2680" i="1" s="1"/>
  <c r="AE2680" i="1" s="1"/>
  <c r="AH2680" i="1" s="1"/>
  <c r="T2681" i="1"/>
  <c r="M2680" i="1" l="1"/>
  <c r="U2680" i="1"/>
  <c r="I2680" i="1"/>
  <c r="H2680" i="1"/>
  <c r="V2681" i="1"/>
  <c r="Y2681" i="1" s="1"/>
  <c r="AB2680" i="1"/>
  <c r="AC2680" i="1" s="1"/>
  <c r="L2680" i="1"/>
  <c r="Q2680" i="1"/>
  <c r="AD2680" i="1"/>
  <c r="P2680" i="1" l="1"/>
  <c r="W2681" i="1" s="1"/>
  <c r="N2680" i="1"/>
  <c r="J2681" i="1"/>
  <c r="K2681" i="1"/>
  <c r="R2681" i="1"/>
  <c r="S2682" i="1" s="1"/>
  <c r="AF2681" i="1"/>
  <c r="O2680" i="1" l="1"/>
  <c r="G2681" i="1" s="1"/>
  <c r="AA2680" i="1"/>
  <c r="X2680" i="1"/>
  <c r="Z2680" i="1" s="1"/>
  <c r="T2682" i="1"/>
  <c r="M2681" i="1"/>
  <c r="U2681" i="1"/>
  <c r="AG2681" i="1"/>
  <c r="AE2681" i="1" s="1"/>
  <c r="AH2681" i="1" s="1"/>
  <c r="AB2681" i="1" l="1"/>
  <c r="AC2681" i="1" s="1"/>
  <c r="H2681" i="1"/>
  <c r="I2681" i="1"/>
  <c r="V2682" i="1"/>
  <c r="Y2682" i="1" s="1"/>
  <c r="Q2681" i="1"/>
  <c r="AD2681" i="1"/>
  <c r="L2681" i="1"/>
  <c r="P2681" i="1" l="1"/>
  <c r="W2682" i="1" s="1"/>
  <c r="K2682" i="1" s="1"/>
  <c r="N2681" i="1"/>
  <c r="AF2682" i="1"/>
  <c r="R2682" i="1" l="1"/>
  <c r="S2683" i="1" s="1"/>
  <c r="AA2681" i="1"/>
  <c r="O2681" i="1"/>
  <c r="X2681" i="1"/>
  <c r="Z2681" i="1" s="1"/>
  <c r="J2682" i="1"/>
  <c r="G2682" i="1"/>
  <c r="M2682" i="1"/>
  <c r="U2682" i="1"/>
  <c r="AG2682" i="1"/>
  <c r="AE2682" i="1" s="1"/>
  <c r="AH2682" i="1" s="1"/>
  <c r="T2683" i="1"/>
  <c r="H2682" i="1" l="1"/>
  <c r="I2682" i="1"/>
  <c r="AB2682" i="1"/>
  <c r="AC2682" i="1" s="1"/>
  <c r="V2683" i="1"/>
  <c r="Y2683" i="1" s="1"/>
  <c r="L2682" i="1"/>
  <c r="AD2682" i="1"/>
  <c r="Q2682" i="1"/>
  <c r="P2682" i="1" l="1"/>
  <c r="W2683" i="1" s="1"/>
  <c r="N2682" i="1"/>
  <c r="J2683" i="1"/>
  <c r="K2683" i="1"/>
  <c r="R2683" i="1"/>
  <c r="S2684" i="1" s="1"/>
  <c r="AF2683" i="1"/>
  <c r="AA2682" i="1" l="1"/>
  <c r="O2682" i="1"/>
  <c r="G2683" i="1" s="1"/>
  <c r="X2682" i="1"/>
  <c r="Z2682" i="1" s="1"/>
  <c r="M2683" i="1"/>
  <c r="U2683" i="1"/>
  <c r="AG2683" i="1"/>
  <c r="AE2683" i="1" s="1"/>
  <c r="AH2683" i="1" s="1"/>
  <c r="AB2683" i="1" s="1"/>
  <c r="AC2683" i="1" s="1"/>
  <c r="T2684" i="1"/>
  <c r="H2683" i="1" l="1"/>
  <c r="I2683" i="1"/>
  <c r="V2684" i="1"/>
  <c r="Y2684" i="1" s="1"/>
  <c r="AD2683" i="1"/>
  <c r="L2683" i="1"/>
  <c r="Q2683" i="1"/>
  <c r="P2683" i="1" l="1"/>
  <c r="W2684" i="1" s="1"/>
  <c r="J2684" i="1" s="1"/>
  <c r="N2683" i="1"/>
  <c r="K2684" i="1"/>
  <c r="AF2684" i="1"/>
  <c r="O2683" i="1" l="1"/>
  <c r="AA2683" i="1"/>
  <c r="X2683" i="1"/>
  <c r="Z2683" i="1" s="1"/>
  <c r="R2684" i="1"/>
  <c r="S2685" i="1" s="1"/>
  <c r="T2685" i="1" s="1"/>
  <c r="G2684" i="1"/>
  <c r="M2684" i="1"/>
  <c r="U2684" i="1"/>
  <c r="AG2684" i="1"/>
  <c r="AE2684" i="1" s="1"/>
  <c r="AH2684" i="1" s="1"/>
  <c r="AB2684" i="1" s="1"/>
  <c r="AC2684" i="1" s="1"/>
  <c r="I2684" i="1" l="1"/>
  <c r="H2684" i="1"/>
  <c r="V2685" i="1"/>
  <c r="Y2685" i="1" s="1"/>
  <c r="Q2684" i="1"/>
  <c r="AD2684" i="1"/>
  <c r="L2684" i="1"/>
  <c r="P2684" i="1" l="1"/>
  <c r="W2685" i="1" s="1"/>
  <c r="N2684" i="1"/>
  <c r="K2685" i="1"/>
  <c r="J2685" i="1"/>
  <c r="R2685" i="1"/>
  <c r="S2686" i="1" s="1"/>
  <c r="AF2685" i="1"/>
  <c r="O2684" i="1" l="1"/>
  <c r="G2685" i="1" s="1"/>
  <c r="AA2684" i="1"/>
  <c r="X2684" i="1"/>
  <c r="Z2684" i="1" s="1"/>
  <c r="T2686" i="1"/>
  <c r="AG2685" i="1"/>
  <c r="AE2685" i="1" s="1"/>
  <c r="AH2685" i="1" s="1"/>
  <c r="AB2685" i="1" s="1"/>
  <c r="AC2685" i="1" s="1"/>
  <c r="M2685" i="1"/>
  <c r="U2685" i="1"/>
  <c r="I2685" i="1" l="1"/>
  <c r="H2685" i="1"/>
  <c r="V2686" i="1"/>
  <c r="Y2686" i="1" s="1"/>
  <c r="Q2685" i="1"/>
  <c r="AD2685" i="1"/>
  <c r="L2685" i="1"/>
  <c r="P2685" i="1" l="1"/>
  <c r="W2686" i="1" s="1"/>
  <c r="R2686" i="1" s="1"/>
  <c r="S2687" i="1" s="1"/>
  <c r="N2685" i="1"/>
  <c r="J2686" i="1"/>
  <c r="K2686" i="1"/>
  <c r="AF2686" i="1"/>
  <c r="O2685" i="1" l="1"/>
  <c r="G2686" i="1" s="1"/>
  <c r="AA2685" i="1"/>
  <c r="X2685" i="1"/>
  <c r="Z2685" i="1" s="1"/>
  <c r="AG2686" i="1"/>
  <c r="AE2686" i="1" s="1"/>
  <c r="AH2686" i="1" s="1"/>
  <c r="T2687" i="1"/>
  <c r="M2686" i="1"/>
  <c r="U2686" i="1"/>
  <c r="H2686" i="1" l="1"/>
  <c r="I2686" i="1"/>
  <c r="V2687" i="1"/>
  <c r="Y2687" i="1" s="1"/>
  <c r="AD2686" i="1"/>
  <c r="Q2686" i="1"/>
  <c r="L2686" i="1"/>
  <c r="AB2686" i="1"/>
  <c r="AC2686" i="1" s="1"/>
  <c r="P2686" i="1" l="1"/>
  <c r="W2687" i="1" s="1"/>
  <c r="J2687" i="1" s="1"/>
  <c r="N2686" i="1"/>
  <c r="K2687" i="1"/>
  <c r="R2687" i="1"/>
  <c r="S2688" i="1" s="1"/>
  <c r="AF2687" i="1"/>
  <c r="AA2686" i="1" l="1"/>
  <c r="O2686" i="1"/>
  <c r="G2687" i="1" s="1"/>
  <c r="X2686" i="1"/>
  <c r="Z2686" i="1" s="1"/>
  <c r="T2688" i="1"/>
  <c r="AG2687" i="1"/>
  <c r="AE2687" i="1" s="1"/>
  <c r="AH2687" i="1" s="1"/>
  <c r="M2687" i="1"/>
  <c r="U2687" i="1"/>
  <c r="H2687" i="1" l="1"/>
  <c r="I2687" i="1"/>
  <c r="V2688" i="1"/>
  <c r="Y2688" i="1" s="1"/>
  <c r="Q2687" i="1"/>
  <c r="L2687" i="1"/>
  <c r="AD2687" i="1"/>
  <c r="AB2687" i="1"/>
  <c r="AC2687" i="1" s="1"/>
  <c r="P2687" i="1" l="1"/>
  <c r="W2688" i="1" s="1"/>
  <c r="R2688" i="1" s="1"/>
  <c r="S2689" i="1" s="1"/>
  <c r="N2687" i="1"/>
  <c r="J2688" i="1"/>
  <c r="K2688" i="1" l="1"/>
  <c r="AA2687" i="1"/>
  <c r="O2687" i="1"/>
  <c r="G2688" i="1" s="1"/>
  <c r="X2687" i="1"/>
  <c r="Z2687" i="1" s="1"/>
  <c r="AF2688" i="1"/>
  <c r="M2688" i="1"/>
  <c r="U2688" i="1"/>
  <c r="AG2688" i="1"/>
  <c r="AE2688" i="1" s="1"/>
  <c r="AH2688" i="1" s="1"/>
  <c r="AB2688" i="1" s="1"/>
  <c r="T2689" i="1"/>
  <c r="H2688" i="1" l="1"/>
  <c r="I2688" i="1"/>
  <c r="AC2688" i="1"/>
  <c r="V2689" i="1"/>
  <c r="Y2689" i="1" s="1"/>
  <c r="AD2688" i="1"/>
  <c r="Q2688" i="1"/>
  <c r="L2688" i="1"/>
  <c r="P2688" i="1" l="1"/>
  <c r="W2689" i="1" s="1"/>
  <c r="R2689" i="1" s="1"/>
  <c r="S2690" i="1" s="1"/>
  <c r="N2688" i="1"/>
  <c r="J2689" i="1"/>
  <c r="K2689" i="1"/>
  <c r="O2688" i="1" l="1"/>
  <c r="AA2688" i="1"/>
  <c r="X2688" i="1"/>
  <c r="Z2688" i="1" s="1"/>
  <c r="AF2689" i="1"/>
  <c r="M2689" i="1" s="1"/>
  <c r="G2689" i="1"/>
  <c r="AG2689" i="1"/>
  <c r="AE2689" i="1" s="1"/>
  <c r="AH2689" i="1" s="1"/>
  <c r="U2689" i="1"/>
  <c r="T2690" i="1"/>
  <c r="I2689" i="1" l="1"/>
  <c r="H2689" i="1"/>
  <c r="AB2689" i="1"/>
  <c r="AC2689" i="1" s="1"/>
  <c r="V2690" i="1"/>
  <c r="Y2690" i="1" s="1"/>
  <c r="L2689" i="1"/>
  <c r="Q2689" i="1"/>
  <c r="AD2689" i="1"/>
  <c r="P2689" i="1" l="1"/>
  <c r="W2690" i="1" s="1"/>
  <c r="N2689" i="1"/>
  <c r="J2690" i="1"/>
  <c r="K2690" i="1"/>
  <c r="R2690" i="1"/>
  <c r="S2691" i="1" s="1"/>
  <c r="AF2690" i="1"/>
  <c r="O2689" i="1" l="1"/>
  <c r="G2690" i="1" s="1"/>
  <c r="AA2689" i="1"/>
  <c r="X2689" i="1"/>
  <c r="Z2689" i="1" s="1"/>
  <c r="T2691" i="1"/>
  <c r="M2690" i="1"/>
  <c r="U2690" i="1"/>
  <c r="AG2690" i="1"/>
  <c r="AE2690" i="1" s="1"/>
  <c r="AH2690" i="1" s="1"/>
  <c r="AB2690" i="1" l="1"/>
  <c r="AC2690" i="1" s="1"/>
  <c r="H2690" i="1"/>
  <c r="I2690" i="1"/>
  <c r="V2691" i="1"/>
  <c r="Y2691" i="1" s="1"/>
  <c r="Q2690" i="1"/>
  <c r="AD2690" i="1"/>
  <c r="L2690" i="1"/>
  <c r="P2690" i="1" l="1"/>
  <c r="W2691" i="1" s="1"/>
  <c r="AF2691" i="1" s="1"/>
  <c r="N2690" i="1"/>
  <c r="J2691" i="1"/>
  <c r="K2691" i="1"/>
  <c r="R2691" i="1"/>
  <c r="S2692" i="1" s="1"/>
  <c r="O2690" i="1" l="1"/>
  <c r="AA2690" i="1"/>
  <c r="X2690" i="1"/>
  <c r="Z2690" i="1" s="1"/>
  <c r="G2691" i="1"/>
  <c r="T2692" i="1"/>
  <c r="M2691" i="1"/>
  <c r="U2691" i="1"/>
  <c r="AG2691" i="1"/>
  <c r="AE2691" i="1" s="1"/>
  <c r="AH2691" i="1" s="1"/>
  <c r="I2691" i="1" l="1"/>
  <c r="H2691" i="1"/>
  <c r="AB2691" i="1"/>
  <c r="AC2691" i="1" s="1"/>
  <c r="V2692" i="1"/>
  <c r="Y2692" i="1" s="1"/>
  <c r="Q2691" i="1"/>
  <c r="L2691" i="1"/>
  <c r="AD2691" i="1"/>
  <c r="P2691" i="1" l="1"/>
  <c r="W2692" i="1" s="1"/>
  <c r="N2691" i="1"/>
  <c r="K2692" i="1"/>
  <c r="J2692" i="1"/>
  <c r="R2692" i="1"/>
  <c r="S2693" i="1" s="1"/>
  <c r="AF2692" i="1"/>
  <c r="O2691" i="1" l="1"/>
  <c r="G2692" i="1" s="1"/>
  <c r="AA2691" i="1"/>
  <c r="X2691" i="1"/>
  <c r="Z2691" i="1" s="1"/>
  <c r="T2693" i="1"/>
  <c r="AG2692" i="1"/>
  <c r="AE2692" i="1" s="1"/>
  <c r="AH2692" i="1" s="1"/>
  <c r="M2692" i="1"/>
  <c r="U2692" i="1"/>
  <c r="AB2692" i="1" l="1"/>
  <c r="AC2692" i="1" s="1"/>
  <c r="I2692" i="1"/>
  <c r="H2692" i="1"/>
  <c r="V2693" i="1"/>
  <c r="Y2693" i="1" s="1"/>
  <c r="Q2692" i="1"/>
  <c r="L2692" i="1"/>
  <c r="AD2692" i="1"/>
  <c r="P2692" i="1" l="1"/>
  <c r="W2693" i="1" s="1"/>
  <c r="N2692" i="1"/>
  <c r="J2693" i="1"/>
  <c r="K2693" i="1"/>
  <c r="R2693" i="1"/>
  <c r="S2694" i="1" s="1"/>
  <c r="AF2693" i="1"/>
  <c r="O2692" i="1" l="1"/>
  <c r="G2693" i="1" s="1"/>
  <c r="AA2692" i="1"/>
  <c r="X2692" i="1"/>
  <c r="Z2692" i="1" s="1"/>
  <c r="AG2693" i="1"/>
  <c r="AE2693" i="1" s="1"/>
  <c r="AH2693" i="1" s="1"/>
  <c r="M2693" i="1"/>
  <c r="U2693" i="1"/>
  <c r="T2694" i="1"/>
  <c r="I2693" i="1" l="1"/>
  <c r="H2693" i="1"/>
  <c r="L2693" i="1"/>
  <c r="Q2693" i="1"/>
  <c r="AD2693" i="1"/>
  <c r="AB2693" i="1"/>
  <c r="AC2693" i="1" s="1"/>
  <c r="V2694" i="1"/>
  <c r="Y2694" i="1" s="1"/>
  <c r="P2693" i="1" l="1"/>
  <c r="W2694" i="1" s="1"/>
  <c r="K2694" i="1" s="1"/>
  <c r="N2693" i="1"/>
  <c r="AF2694" i="1"/>
  <c r="J2694" i="1" l="1"/>
  <c r="R2694" i="1"/>
  <c r="S2695" i="1" s="1"/>
  <c r="AA2693" i="1"/>
  <c r="O2693" i="1"/>
  <c r="G2694" i="1" s="1"/>
  <c r="X2693" i="1"/>
  <c r="Z2693" i="1" s="1"/>
  <c r="T2695" i="1"/>
  <c r="M2694" i="1"/>
  <c r="U2694" i="1"/>
  <c r="AG2694" i="1"/>
  <c r="AE2694" i="1" s="1"/>
  <c r="AH2694" i="1" s="1"/>
  <c r="I2694" i="1" l="1"/>
  <c r="H2694" i="1"/>
  <c r="AB2694" i="1"/>
  <c r="AC2694" i="1" s="1"/>
  <c r="V2695" i="1"/>
  <c r="Y2695" i="1" s="1"/>
  <c r="AD2694" i="1"/>
  <c r="L2694" i="1"/>
  <c r="Q2694" i="1"/>
  <c r="P2694" i="1" l="1"/>
  <c r="W2695" i="1" s="1"/>
  <c r="N2694" i="1"/>
  <c r="K2695" i="1"/>
  <c r="J2695" i="1"/>
  <c r="R2695" i="1"/>
  <c r="S2696" i="1" s="1"/>
  <c r="AF2695" i="1"/>
  <c r="O2694" i="1" l="1"/>
  <c r="G2695" i="1" s="1"/>
  <c r="AA2694" i="1"/>
  <c r="X2694" i="1"/>
  <c r="Z2694" i="1" s="1"/>
  <c r="M2695" i="1"/>
  <c r="U2695" i="1"/>
  <c r="AG2695" i="1"/>
  <c r="AE2695" i="1" s="1"/>
  <c r="AH2695" i="1" s="1"/>
  <c r="AB2695" i="1" s="1"/>
  <c r="AC2695" i="1" s="1"/>
  <c r="T2696" i="1"/>
  <c r="I2695" i="1" l="1"/>
  <c r="H2695" i="1"/>
  <c r="V2696" i="1"/>
  <c r="Y2696" i="1" s="1"/>
  <c r="L2695" i="1"/>
  <c r="AD2695" i="1"/>
  <c r="Q2695" i="1"/>
  <c r="P2695" i="1" l="1"/>
  <c r="W2696" i="1" s="1"/>
  <c r="N2695" i="1"/>
  <c r="K2696" i="1"/>
  <c r="J2696" i="1"/>
  <c r="R2696" i="1"/>
  <c r="S2697" i="1" s="1"/>
  <c r="AF2696" i="1"/>
  <c r="O2695" i="1" l="1"/>
  <c r="G2696" i="1" s="1"/>
  <c r="AA2695" i="1"/>
  <c r="X2695" i="1"/>
  <c r="Z2695" i="1" s="1"/>
  <c r="M2696" i="1"/>
  <c r="U2696" i="1"/>
  <c r="T2697" i="1"/>
  <c r="AG2696" i="1"/>
  <c r="AE2696" i="1" s="1"/>
  <c r="AH2696" i="1" s="1"/>
  <c r="AB2696" i="1" s="1"/>
  <c r="AC2696" i="1" s="1"/>
  <c r="H2696" i="1" l="1"/>
  <c r="I2696" i="1"/>
  <c r="V2697" i="1"/>
  <c r="Y2697" i="1" s="1"/>
  <c r="Q2696" i="1"/>
  <c r="L2696" i="1"/>
  <c r="AD2696" i="1"/>
  <c r="P2696" i="1" l="1"/>
  <c r="W2697" i="1" s="1"/>
  <c r="AF2697" i="1" s="1"/>
  <c r="N2696" i="1"/>
  <c r="J2697" i="1"/>
  <c r="K2697" i="1"/>
  <c r="R2697" i="1"/>
  <c r="S2698" i="1" s="1"/>
  <c r="AA2696" i="1" l="1"/>
  <c r="O2696" i="1"/>
  <c r="G2697" i="1" s="1"/>
  <c r="X2696" i="1"/>
  <c r="Z2696" i="1" s="1"/>
  <c r="AG2697" i="1"/>
  <c r="AE2697" i="1" s="1"/>
  <c r="AH2697" i="1" s="1"/>
  <c r="M2697" i="1"/>
  <c r="U2697" i="1"/>
  <c r="T2698" i="1"/>
  <c r="H2697" i="1" l="1"/>
  <c r="I2697" i="1"/>
  <c r="V2698" i="1"/>
  <c r="Y2698" i="1" s="1"/>
  <c r="AD2697" i="1"/>
  <c r="L2697" i="1"/>
  <c r="Q2697" i="1"/>
  <c r="AB2697" i="1"/>
  <c r="AC2697" i="1" s="1"/>
  <c r="P2697" i="1" l="1"/>
  <c r="W2698" i="1" s="1"/>
  <c r="N2697" i="1"/>
  <c r="J2698" i="1"/>
  <c r="K2698" i="1"/>
  <c r="R2698" i="1"/>
  <c r="S2699" i="1" s="1"/>
  <c r="AF2698" i="1"/>
  <c r="O2697" i="1" l="1"/>
  <c r="AA2697" i="1"/>
  <c r="X2697" i="1"/>
  <c r="Z2697" i="1" s="1"/>
  <c r="G2698" i="1"/>
  <c r="M2698" i="1"/>
  <c r="U2698" i="1"/>
  <c r="AG2698" i="1"/>
  <c r="AE2698" i="1" s="1"/>
  <c r="AH2698" i="1" s="1"/>
  <c r="AB2698" i="1" s="1"/>
  <c r="AC2698" i="1" s="1"/>
  <c r="T2699" i="1"/>
  <c r="H2698" i="1" l="1"/>
  <c r="I2698" i="1"/>
  <c r="V2699" i="1"/>
  <c r="Y2699" i="1" s="1"/>
  <c r="L2698" i="1"/>
  <c r="AD2698" i="1"/>
  <c r="Q2698" i="1"/>
  <c r="P2698" i="1" l="1"/>
  <c r="W2699" i="1" s="1"/>
  <c r="AF2699" i="1" s="1"/>
  <c r="N2698" i="1"/>
  <c r="K2699" i="1"/>
  <c r="R2699" i="1"/>
  <c r="S2700" i="1" s="1"/>
  <c r="J2699" i="1" l="1"/>
  <c r="AA2698" i="1"/>
  <c r="O2698" i="1"/>
  <c r="G2699" i="1" s="1"/>
  <c r="X2698" i="1"/>
  <c r="Z2698" i="1" s="1"/>
  <c r="T2700" i="1"/>
  <c r="M2699" i="1"/>
  <c r="U2699" i="1"/>
  <c r="AG2699" i="1"/>
  <c r="AE2699" i="1" s="1"/>
  <c r="AH2699" i="1" s="1"/>
  <c r="AB2699" i="1" s="1"/>
  <c r="AC2699" i="1" s="1"/>
  <c r="H2699" i="1" l="1"/>
  <c r="I2699" i="1"/>
  <c r="V2700" i="1"/>
  <c r="Y2700" i="1" s="1"/>
  <c r="L2699" i="1"/>
  <c r="AD2699" i="1"/>
  <c r="Q2699" i="1"/>
  <c r="P2699" i="1" l="1"/>
  <c r="W2700" i="1" s="1"/>
  <c r="J2700" i="1" s="1"/>
  <c r="N2699" i="1"/>
  <c r="K2700" i="1"/>
  <c r="R2700" i="1"/>
  <c r="S2701" i="1" s="1"/>
  <c r="AF2700" i="1"/>
  <c r="AA2699" i="1" l="1"/>
  <c r="O2699" i="1"/>
  <c r="X2699" i="1"/>
  <c r="Z2699" i="1" s="1"/>
  <c r="G2700" i="1"/>
  <c r="M2700" i="1"/>
  <c r="U2700" i="1"/>
  <c r="AG2700" i="1"/>
  <c r="AE2700" i="1" s="1"/>
  <c r="AH2700" i="1" s="1"/>
  <c r="AB2700" i="1" s="1"/>
  <c r="AC2700" i="1" s="1"/>
  <c r="T2701" i="1"/>
  <c r="H2700" i="1" l="1"/>
  <c r="I2700" i="1"/>
  <c r="V2701" i="1"/>
  <c r="Y2701" i="1" s="1"/>
  <c r="Q2700" i="1"/>
  <c r="L2700" i="1"/>
  <c r="AD2700" i="1"/>
  <c r="P2700" i="1" l="1"/>
  <c r="W2701" i="1" s="1"/>
  <c r="N2700" i="1"/>
  <c r="K2701" i="1"/>
  <c r="J2701" i="1"/>
  <c r="R2701" i="1"/>
  <c r="S2702" i="1" s="1"/>
  <c r="AF2701" i="1"/>
  <c r="AA2700" i="1" l="1"/>
  <c r="O2700" i="1"/>
  <c r="G2701" i="1" s="1"/>
  <c r="X2700" i="1"/>
  <c r="Z2700" i="1" s="1"/>
  <c r="T2702" i="1"/>
  <c r="AG2701" i="1"/>
  <c r="AE2701" i="1" s="1"/>
  <c r="AH2701" i="1" s="1"/>
  <c r="M2701" i="1"/>
  <c r="U2701" i="1"/>
  <c r="H2701" i="1" l="1"/>
  <c r="I2701" i="1"/>
  <c r="L2701" i="1"/>
  <c r="Q2701" i="1"/>
  <c r="AD2701" i="1"/>
  <c r="V2702" i="1"/>
  <c r="Y2702" i="1" s="1"/>
  <c r="AB2701" i="1"/>
  <c r="AC2701" i="1" s="1"/>
  <c r="P2701" i="1" l="1"/>
  <c r="W2702" i="1" s="1"/>
  <c r="N2701" i="1"/>
  <c r="K2702" i="1"/>
  <c r="J2702" i="1"/>
  <c r="R2702" i="1"/>
  <c r="S2703" i="1" s="1"/>
  <c r="AF2702" i="1"/>
  <c r="O2701" i="1" l="1"/>
  <c r="AA2701" i="1"/>
  <c r="X2701" i="1"/>
  <c r="Z2701" i="1" s="1"/>
  <c r="G2702" i="1"/>
  <c r="T2703" i="1"/>
  <c r="AG2702" i="1"/>
  <c r="AE2702" i="1" s="1"/>
  <c r="AH2702" i="1" s="1"/>
  <c r="M2702" i="1"/>
  <c r="U2702" i="1"/>
  <c r="I2702" i="1" l="1"/>
  <c r="H2702" i="1"/>
  <c r="AB2702" i="1"/>
  <c r="AC2702" i="1" s="1"/>
  <c r="V2703" i="1"/>
  <c r="Y2703" i="1" s="1"/>
  <c r="L2702" i="1"/>
  <c r="AD2702" i="1"/>
  <c r="Q2702" i="1"/>
  <c r="P2702" i="1" l="1"/>
  <c r="W2703" i="1" s="1"/>
  <c r="J2703" i="1" s="1"/>
  <c r="N2702" i="1"/>
  <c r="K2703" i="1"/>
  <c r="R2703" i="1"/>
  <c r="S2704" i="1" s="1"/>
  <c r="AF2703" i="1"/>
  <c r="O2702" i="1" l="1"/>
  <c r="G2703" i="1" s="1"/>
  <c r="AA2702" i="1"/>
  <c r="X2702" i="1"/>
  <c r="Z2702" i="1" s="1"/>
  <c r="AG2703" i="1"/>
  <c r="AE2703" i="1" s="1"/>
  <c r="AH2703" i="1" s="1"/>
  <c r="M2703" i="1"/>
  <c r="U2703" i="1"/>
  <c r="T2704" i="1"/>
  <c r="H2703" i="1" l="1"/>
  <c r="I2703" i="1"/>
  <c r="Q2703" i="1"/>
  <c r="L2703" i="1"/>
  <c r="AD2703" i="1"/>
  <c r="V2704" i="1"/>
  <c r="Y2704" i="1" s="1"/>
  <c r="AB2703" i="1"/>
  <c r="AC2703" i="1" s="1"/>
  <c r="P2703" i="1" l="1"/>
  <c r="W2704" i="1" s="1"/>
  <c r="N2703" i="1"/>
  <c r="J2704" i="1"/>
  <c r="K2704" i="1"/>
  <c r="R2704" i="1"/>
  <c r="S2705" i="1" s="1"/>
  <c r="AF2704" i="1"/>
  <c r="O2703" i="1" l="1"/>
  <c r="G2704" i="1" s="1"/>
  <c r="AA2703" i="1"/>
  <c r="X2703" i="1"/>
  <c r="Z2703" i="1" s="1"/>
  <c r="M2704" i="1"/>
  <c r="U2704" i="1"/>
  <c r="AG2704" i="1"/>
  <c r="AE2704" i="1" s="1"/>
  <c r="AH2704" i="1" s="1"/>
  <c r="AB2704" i="1" s="1"/>
  <c r="AC2704" i="1" s="1"/>
  <c r="T2705" i="1"/>
  <c r="I2704" i="1" l="1"/>
  <c r="H2704" i="1"/>
  <c r="V2705" i="1"/>
  <c r="Y2705" i="1" s="1"/>
  <c r="AD2704" i="1"/>
  <c r="Q2704" i="1"/>
  <c r="L2704" i="1"/>
  <c r="P2704" i="1" l="1"/>
  <c r="W2705" i="1" s="1"/>
  <c r="N2704" i="1"/>
  <c r="J2705" i="1"/>
  <c r="K2705" i="1"/>
  <c r="R2705" i="1"/>
  <c r="S2706" i="1" s="1"/>
  <c r="AF2705" i="1"/>
  <c r="AA2704" i="1" l="1"/>
  <c r="O2704" i="1"/>
  <c r="G2705" i="1" s="1"/>
  <c r="X2704" i="1"/>
  <c r="Z2704" i="1" s="1"/>
  <c r="T2706" i="1"/>
  <c r="AG2705" i="1"/>
  <c r="AE2705" i="1" s="1"/>
  <c r="AH2705" i="1" s="1"/>
  <c r="M2705" i="1"/>
  <c r="U2705" i="1"/>
  <c r="I2705" i="1" l="1"/>
  <c r="H2705" i="1"/>
  <c r="L2705" i="1"/>
  <c r="AD2705" i="1"/>
  <c r="Q2705" i="1"/>
  <c r="V2706" i="1"/>
  <c r="Y2706" i="1" s="1"/>
  <c r="AB2705" i="1"/>
  <c r="AC2705" i="1" s="1"/>
  <c r="P2705" i="1" l="1"/>
  <c r="W2706" i="1" s="1"/>
  <c r="N2705" i="1"/>
  <c r="K2706" i="1"/>
  <c r="J2706" i="1"/>
  <c r="R2706" i="1"/>
  <c r="S2707" i="1" s="1"/>
  <c r="AF2706" i="1"/>
  <c r="O2705" i="1" l="1"/>
  <c r="G2706" i="1" s="1"/>
  <c r="AA2705" i="1"/>
  <c r="X2705" i="1"/>
  <c r="Z2705" i="1" s="1"/>
  <c r="AG2706" i="1"/>
  <c r="AE2706" i="1" s="1"/>
  <c r="AH2706" i="1" s="1"/>
  <c r="T2707" i="1"/>
  <c r="M2706" i="1"/>
  <c r="U2706" i="1"/>
  <c r="H2706" i="1" l="1"/>
  <c r="I2706" i="1"/>
  <c r="V2707" i="1"/>
  <c r="Y2707" i="1" s="1"/>
  <c r="AD2706" i="1"/>
  <c r="L2706" i="1"/>
  <c r="Q2706" i="1"/>
  <c r="AB2706" i="1"/>
  <c r="AC2706" i="1" s="1"/>
  <c r="P2706" i="1" l="1"/>
  <c r="W2707" i="1" s="1"/>
  <c r="N2706" i="1"/>
  <c r="K2707" i="1"/>
  <c r="J2707" i="1"/>
  <c r="R2707" i="1"/>
  <c r="S2708" i="1" s="1"/>
  <c r="AF2707" i="1"/>
  <c r="O2706" i="1" l="1"/>
  <c r="AA2706" i="1"/>
  <c r="X2706" i="1"/>
  <c r="Z2706" i="1" s="1"/>
  <c r="G2707" i="1"/>
  <c r="AG2707" i="1"/>
  <c r="AE2707" i="1" s="1"/>
  <c r="AH2707" i="1" s="1"/>
  <c r="T2708" i="1"/>
  <c r="M2707" i="1"/>
  <c r="U2707" i="1"/>
  <c r="H2707" i="1" l="1"/>
  <c r="I2707" i="1"/>
  <c r="Q2707" i="1"/>
  <c r="L2707" i="1"/>
  <c r="AD2707" i="1"/>
  <c r="V2708" i="1"/>
  <c r="Y2708" i="1" s="1"/>
  <c r="AB2707" i="1"/>
  <c r="AC2707" i="1" s="1"/>
  <c r="P2707" i="1" l="1"/>
  <c r="W2708" i="1" s="1"/>
  <c r="K2708" i="1" s="1"/>
  <c r="N2707" i="1"/>
  <c r="R2708" i="1"/>
  <c r="S2709" i="1" s="1"/>
  <c r="AF2708" i="1"/>
  <c r="J2708" i="1" l="1"/>
  <c r="O2707" i="1"/>
  <c r="AA2707" i="1"/>
  <c r="X2707" i="1"/>
  <c r="Z2707" i="1" s="1"/>
  <c r="G2708" i="1"/>
  <c r="AG2708" i="1"/>
  <c r="AE2708" i="1" s="1"/>
  <c r="AH2708" i="1" s="1"/>
  <c r="T2709" i="1"/>
  <c r="M2708" i="1"/>
  <c r="U2708" i="1"/>
  <c r="H2708" i="1" l="1"/>
  <c r="I2708" i="1"/>
  <c r="V2709" i="1"/>
  <c r="Y2709" i="1" s="1"/>
  <c r="Q2708" i="1"/>
  <c r="AD2708" i="1"/>
  <c r="L2708" i="1"/>
  <c r="AB2708" i="1"/>
  <c r="AC2708" i="1" s="1"/>
  <c r="P2708" i="1" l="1"/>
  <c r="W2709" i="1" s="1"/>
  <c r="N2708" i="1"/>
  <c r="K2709" i="1"/>
  <c r="J2709" i="1"/>
  <c r="R2709" i="1"/>
  <c r="S2710" i="1" s="1"/>
  <c r="AF2709" i="1"/>
  <c r="AA2708" i="1" l="1"/>
  <c r="O2708" i="1"/>
  <c r="G2709" i="1" s="1"/>
  <c r="X2708" i="1"/>
  <c r="Z2708" i="1" s="1"/>
  <c r="AG2709" i="1"/>
  <c r="AE2709" i="1" s="1"/>
  <c r="AH2709" i="1" s="1"/>
  <c r="T2710" i="1"/>
  <c r="M2709" i="1"/>
  <c r="U2709" i="1"/>
  <c r="H2709" i="1" l="1"/>
  <c r="I2709" i="1"/>
  <c r="Q2709" i="1"/>
  <c r="AD2709" i="1"/>
  <c r="L2709" i="1"/>
  <c r="V2710" i="1"/>
  <c r="Y2710" i="1" s="1"/>
  <c r="AB2709" i="1"/>
  <c r="AC2709" i="1" s="1"/>
  <c r="P2709" i="1" l="1"/>
  <c r="W2710" i="1" s="1"/>
  <c r="N2709" i="1"/>
  <c r="K2710" i="1"/>
  <c r="J2710" i="1"/>
  <c r="R2710" i="1"/>
  <c r="S2711" i="1" s="1"/>
  <c r="AF2710" i="1"/>
  <c r="AA2709" i="1" l="1"/>
  <c r="O2709" i="1"/>
  <c r="X2709" i="1"/>
  <c r="Z2709" i="1" s="1"/>
  <c r="G2710" i="1"/>
  <c r="AG2710" i="1"/>
  <c r="AE2710" i="1" s="1"/>
  <c r="AH2710" i="1" s="1"/>
  <c r="T2711" i="1"/>
  <c r="M2710" i="1"/>
  <c r="U2710" i="1"/>
  <c r="I2710" i="1" l="1"/>
  <c r="H2710" i="1"/>
  <c r="L2710" i="1"/>
  <c r="Q2710" i="1"/>
  <c r="AD2710" i="1"/>
  <c r="V2711" i="1"/>
  <c r="Y2711" i="1" s="1"/>
  <c r="AB2710" i="1"/>
  <c r="AC2710" i="1" s="1"/>
  <c r="P2710" i="1" l="1"/>
  <c r="W2711" i="1" s="1"/>
  <c r="N2710" i="1"/>
  <c r="K2711" i="1"/>
  <c r="J2711" i="1"/>
  <c r="R2711" i="1"/>
  <c r="S2712" i="1" s="1"/>
  <c r="AF2711" i="1"/>
  <c r="O2710" i="1" l="1"/>
  <c r="AA2710" i="1"/>
  <c r="X2710" i="1"/>
  <c r="Z2710" i="1" s="1"/>
  <c r="G2711" i="1"/>
  <c r="AG2711" i="1"/>
  <c r="AE2711" i="1" s="1"/>
  <c r="AH2711" i="1" s="1"/>
  <c r="T2712" i="1"/>
  <c r="M2711" i="1"/>
  <c r="U2711" i="1"/>
  <c r="I2711" i="1" l="1"/>
  <c r="H2711" i="1"/>
  <c r="V2712" i="1"/>
  <c r="Y2712" i="1" s="1"/>
  <c r="AD2711" i="1"/>
  <c r="L2711" i="1"/>
  <c r="Q2711" i="1"/>
  <c r="AB2711" i="1"/>
  <c r="AC2711" i="1" s="1"/>
  <c r="P2711" i="1" l="1"/>
  <c r="W2712" i="1" s="1"/>
  <c r="N2711" i="1"/>
  <c r="K2712" i="1"/>
  <c r="J2712" i="1"/>
  <c r="R2712" i="1"/>
  <c r="S2713" i="1" s="1"/>
  <c r="AF2712" i="1"/>
  <c r="O2711" i="1" l="1"/>
  <c r="G2712" i="1" s="1"/>
  <c r="AA2711" i="1"/>
  <c r="X2711" i="1"/>
  <c r="Z2711" i="1" s="1"/>
  <c r="AG2712" i="1"/>
  <c r="AE2712" i="1" s="1"/>
  <c r="AH2712" i="1" s="1"/>
  <c r="T2713" i="1"/>
  <c r="M2712" i="1"/>
  <c r="U2712" i="1"/>
  <c r="I2712" i="1" l="1"/>
  <c r="H2712" i="1"/>
  <c r="V2713" i="1"/>
  <c r="Y2713" i="1" s="1"/>
  <c r="AD2712" i="1"/>
  <c r="L2712" i="1"/>
  <c r="Q2712" i="1"/>
  <c r="AB2712" i="1"/>
  <c r="AC2712" i="1" s="1"/>
  <c r="P2712" i="1" l="1"/>
  <c r="W2713" i="1" s="1"/>
  <c r="N2712" i="1"/>
  <c r="K2713" i="1"/>
  <c r="J2713" i="1"/>
  <c r="R2713" i="1"/>
  <c r="S2714" i="1" s="1"/>
  <c r="AF2713" i="1"/>
  <c r="O2712" i="1" l="1"/>
  <c r="G2713" i="1" s="1"/>
  <c r="AA2712" i="1"/>
  <c r="X2712" i="1"/>
  <c r="Z2712" i="1" s="1"/>
  <c r="T2714" i="1"/>
  <c r="AG2713" i="1"/>
  <c r="AE2713" i="1" s="1"/>
  <c r="AH2713" i="1" s="1"/>
  <c r="AB2713" i="1" s="1"/>
  <c r="AC2713" i="1" s="1"/>
  <c r="M2713" i="1"/>
  <c r="U2713" i="1"/>
  <c r="I2713" i="1" l="1"/>
  <c r="H2713" i="1"/>
  <c r="Q2713" i="1"/>
  <c r="AD2713" i="1"/>
  <c r="L2713" i="1"/>
  <c r="V2714" i="1"/>
  <c r="Y2714" i="1" s="1"/>
  <c r="P2713" i="1" l="1"/>
  <c r="W2714" i="1" s="1"/>
  <c r="N2713" i="1"/>
  <c r="J2714" i="1"/>
  <c r="K2714" i="1"/>
  <c r="R2714" i="1"/>
  <c r="S2715" i="1" s="1"/>
  <c r="AF2714" i="1"/>
  <c r="O2713" i="1" l="1"/>
  <c r="G2714" i="1" s="1"/>
  <c r="AA2713" i="1"/>
  <c r="X2713" i="1"/>
  <c r="Z2713" i="1" s="1"/>
  <c r="AG2714" i="1"/>
  <c r="AE2714" i="1" s="1"/>
  <c r="AH2714" i="1" s="1"/>
  <c r="T2715" i="1"/>
  <c r="M2714" i="1"/>
  <c r="U2714" i="1"/>
  <c r="I2714" i="1" l="1"/>
  <c r="H2714" i="1"/>
  <c r="AD2714" i="1"/>
  <c r="Q2714" i="1"/>
  <c r="L2714" i="1"/>
  <c r="V2715" i="1"/>
  <c r="Y2715" i="1" s="1"/>
  <c r="AB2714" i="1"/>
  <c r="AC2714" i="1" s="1"/>
  <c r="P2714" i="1" l="1"/>
  <c r="W2715" i="1" s="1"/>
  <c r="N2714" i="1"/>
  <c r="K2715" i="1"/>
  <c r="J2715" i="1"/>
  <c r="R2715" i="1"/>
  <c r="S2716" i="1" s="1"/>
  <c r="AF2715" i="1"/>
  <c r="AA2714" i="1" l="1"/>
  <c r="O2714" i="1"/>
  <c r="G2715" i="1" s="1"/>
  <c r="X2714" i="1"/>
  <c r="Z2714" i="1" s="1"/>
  <c r="AG2715" i="1"/>
  <c r="AE2715" i="1" s="1"/>
  <c r="AH2715" i="1" s="1"/>
  <c r="T2716" i="1"/>
  <c r="M2715" i="1"/>
  <c r="U2715" i="1"/>
  <c r="I2715" i="1" l="1"/>
  <c r="H2715" i="1"/>
  <c r="L2715" i="1"/>
  <c r="Q2715" i="1"/>
  <c r="AD2715" i="1"/>
  <c r="V2716" i="1"/>
  <c r="Y2716" i="1" s="1"/>
  <c r="AB2715" i="1"/>
  <c r="AC2715" i="1" s="1"/>
  <c r="P2715" i="1" l="1"/>
  <c r="W2716" i="1" s="1"/>
  <c r="N2715" i="1"/>
  <c r="K2716" i="1"/>
  <c r="J2716" i="1"/>
  <c r="R2716" i="1"/>
  <c r="S2717" i="1" s="1"/>
  <c r="AF2716" i="1"/>
  <c r="O2715" i="1" l="1"/>
  <c r="G2716" i="1" s="1"/>
  <c r="AA2715" i="1"/>
  <c r="X2715" i="1"/>
  <c r="Z2715" i="1" s="1"/>
  <c r="AG2716" i="1"/>
  <c r="AE2716" i="1" s="1"/>
  <c r="AH2716" i="1" s="1"/>
  <c r="T2717" i="1"/>
  <c r="M2716" i="1"/>
  <c r="U2716" i="1"/>
  <c r="H2716" i="1" l="1"/>
  <c r="I2716" i="1"/>
  <c r="V2717" i="1"/>
  <c r="Y2717" i="1" s="1"/>
  <c r="Q2716" i="1"/>
  <c r="AD2716" i="1"/>
  <c r="L2716" i="1"/>
  <c r="AB2716" i="1"/>
  <c r="AC2716" i="1" s="1"/>
  <c r="P2716" i="1" l="1"/>
  <c r="W2717" i="1" s="1"/>
  <c r="N2716" i="1"/>
  <c r="K2717" i="1"/>
  <c r="J2717" i="1"/>
  <c r="R2717" i="1"/>
  <c r="S2718" i="1" s="1"/>
  <c r="AF2717" i="1"/>
  <c r="O2716" i="1" l="1"/>
  <c r="G2717" i="1" s="1"/>
  <c r="AA2716" i="1"/>
  <c r="X2716" i="1"/>
  <c r="Z2716" i="1" s="1"/>
  <c r="AG2717" i="1"/>
  <c r="AE2717" i="1" s="1"/>
  <c r="AH2717" i="1" s="1"/>
  <c r="T2718" i="1"/>
  <c r="M2717" i="1"/>
  <c r="U2717" i="1"/>
  <c r="I2717" i="1" l="1"/>
  <c r="H2717" i="1"/>
  <c r="V2718" i="1"/>
  <c r="Y2718" i="1" s="1"/>
  <c r="AD2717" i="1"/>
  <c r="L2717" i="1"/>
  <c r="Q2717" i="1"/>
  <c r="AB2717" i="1"/>
  <c r="AC2717" i="1" s="1"/>
  <c r="P2717" i="1" l="1"/>
  <c r="W2718" i="1" s="1"/>
  <c r="N2717" i="1"/>
  <c r="K2718" i="1"/>
  <c r="J2718" i="1"/>
  <c r="R2718" i="1"/>
  <c r="S2719" i="1" s="1"/>
  <c r="AF2718" i="1"/>
  <c r="AA2717" i="1" l="1"/>
  <c r="O2717" i="1"/>
  <c r="G2718" i="1" s="1"/>
  <c r="X2717" i="1"/>
  <c r="Z2717" i="1" s="1"/>
  <c r="AG2718" i="1"/>
  <c r="AE2718" i="1" s="1"/>
  <c r="AH2718" i="1" s="1"/>
  <c r="T2719" i="1"/>
  <c r="M2718" i="1"/>
  <c r="U2718" i="1"/>
  <c r="I2718" i="1" l="1"/>
  <c r="H2718" i="1"/>
  <c r="L2718" i="1"/>
  <c r="Q2718" i="1"/>
  <c r="AD2718" i="1"/>
  <c r="V2719" i="1"/>
  <c r="Y2719" i="1" s="1"/>
  <c r="AB2718" i="1"/>
  <c r="AC2718" i="1" s="1"/>
  <c r="P2718" i="1" l="1"/>
  <c r="W2719" i="1" s="1"/>
  <c r="N2718" i="1"/>
  <c r="J2719" i="1"/>
  <c r="K2719" i="1"/>
  <c r="R2719" i="1"/>
  <c r="S2720" i="1" s="1"/>
  <c r="AF2719" i="1"/>
  <c r="AA2718" i="1" l="1"/>
  <c r="O2718" i="1"/>
  <c r="G2719" i="1" s="1"/>
  <c r="X2718" i="1"/>
  <c r="Z2718" i="1" s="1"/>
  <c r="AG2719" i="1"/>
  <c r="AE2719" i="1" s="1"/>
  <c r="AH2719" i="1" s="1"/>
  <c r="M2719" i="1"/>
  <c r="U2719" i="1"/>
  <c r="T2720" i="1"/>
  <c r="H2719" i="1" l="1"/>
  <c r="I2719" i="1"/>
  <c r="V2720" i="1"/>
  <c r="Y2720" i="1" s="1"/>
  <c r="Q2719" i="1"/>
  <c r="L2719" i="1"/>
  <c r="AD2719" i="1"/>
  <c r="AB2719" i="1"/>
  <c r="AC2719" i="1" s="1"/>
  <c r="P2719" i="1" l="1"/>
  <c r="W2720" i="1" s="1"/>
  <c r="K2720" i="1" s="1"/>
  <c r="N2719" i="1"/>
  <c r="J2720" i="1"/>
  <c r="R2720" i="1"/>
  <c r="S2721" i="1" s="1"/>
  <c r="AF2720" i="1"/>
  <c r="O2719" i="1" l="1"/>
  <c r="G2720" i="1" s="1"/>
  <c r="AA2719" i="1"/>
  <c r="X2719" i="1"/>
  <c r="Z2719" i="1" s="1"/>
  <c r="T2721" i="1"/>
  <c r="AG2720" i="1"/>
  <c r="AE2720" i="1" s="1"/>
  <c r="AH2720" i="1" s="1"/>
  <c r="M2720" i="1"/>
  <c r="U2720" i="1"/>
  <c r="H2720" i="1" l="1"/>
  <c r="I2720" i="1"/>
  <c r="AD2720" i="1"/>
  <c r="L2720" i="1"/>
  <c r="Q2720" i="1"/>
  <c r="V2721" i="1"/>
  <c r="Y2721" i="1" s="1"/>
  <c r="AB2720" i="1"/>
  <c r="AC2720" i="1" s="1"/>
  <c r="P2720" i="1" l="1"/>
  <c r="W2721" i="1" s="1"/>
  <c r="N2720" i="1"/>
  <c r="J2721" i="1"/>
  <c r="K2721" i="1"/>
  <c r="R2721" i="1"/>
  <c r="S2722" i="1" s="1"/>
  <c r="AF2721" i="1"/>
  <c r="O2720" i="1" l="1"/>
  <c r="G2721" i="1" s="1"/>
  <c r="AA2720" i="1"/>
  <c r="X2720" i="1"/>
  <c r="Z2720" i="1" s="1"/>
  <c r="AG2721" i="1"/>
  <c r="AE2721" i="1" s="1"/>
  <c r="AH2721" i="1" s="1"/>
  <c r="T2722" i="1"/>
  <c r="M2721" i="1"/>
  <c r="U2721" i="1"/>
  <c r="H2721" i="1" l="1"/>
  <c r="I2721" i="1"/>
  <c r="V2722" i="1"/>
  <c r="Y2722" i="1" s="1"/>
  <c r="Q2721" i="1"/>
  <c r="AD2721" i="1"/>
  <c r="L2721" i="1"/>
  <c r="AB2721" i="1"/>
  <c r="AC2721" i="1" s="1"/>
  <c r="P2721" i="1" l="1"/>
  <c r="W2722" i="1" s="1"/>
  <c r="N2721" i="1"/>
  <c r="J2722" i="1"/>
  <c r="K2722" i="1"/>
  <c r="R2722" i="1"/>
  <c r="S2723" i="1" s="1"/>
  <c r="AF2722" i="1"/>
  <c r="O2721" i="1" l="1"/>
  <c r="G2722" i="1" s="1"/>
  <c r="AA2721" i="1"/>
  <c r="X2721" i="1"/>
  <c r="Z2721" i="1" s="1"/>
  <c r="AG2722" i="1"/>
  <c r="AE2722" i="1" s="1"/>
  <c r="AH2722" i="1" s="1"/>
  <c r="T2723" i="1"/>
  <c r="M2722" i="1"/>
  <c r="U2722" i="1"/>
  <c r="I2722" i="1" l="1"/>
  <c r="H2722" i="1"/>
  <c r="Q2722" i="1"/>
  <c r="L2722" i="1"/>
  <c r="AD2722" i="1"/>
  <c r="V2723" i="1"/>
  <c r="Y2723" i="1" s="1"/>
  <c r="AB2722" i="1"/>
  <c r="AC2722" i="1" s="1"/>
  <c r="P2722" i="1" l="1"/>
  <c r="W2723" i="1" s="1"/>
  <c r="K2723" i="1" s="1"/>
  <c r="N2722" i="1"/>
  <c r="AF2723" i="1"/>
  <c r="R2723" i="1" l="1"/>
  <c r="S2724" i="1" s="1"/>
  <c r="J2723" i="1"/>
  <c r="AA2722" i="1"/>
  <c r="O2722" i="1"/>
  <c r="X2722" i="1"/>
  <c r="Z2722" i="1" s="1"/>
  <c r="G2723" i="1"/>
  <c r="AG2723" i="1"/>
  <c r="AE2723" i="1" s="1"/>
  <c r="AH2723" i="1" s="1"/>
  <c r="T2724" i="1"/>
  <c r="M2723" i="1"/>
  <c r="U2723" i="1"/>
  <c r="I2723" i="1" l="1"/>
  <c r="H2723" i="1"/>
  <c r="V2724" i="1"/>
  <c r="Y2724" i="1" s="1"/>
  <c r="Q2723" i="1"/>
  <c r="AD2723" i="1"/>
  <c r="L2723" i="1"/>
  <c r="AB2723" i="1"/>
  <c r="AC2723" i="1" s="1"/>
  <c r="P2723" i="1" l="1"/>
  <c r="W2724" i="1" s="1"/>
  <c r="N2723" i="1"/>
  <c r="K2724" i="1"/>
  <c r="J2724" i="1"/>
  <c r="R2724" i="1"/>
  <c r="S2725" i="1" s="1"/>
  <c r="AF2724" i="1"/>
  <c r="AA2723" i="1" l="1"/>
  <c r="O2723" i="1"/>
  <c r="G2724" i="1" s="1"/>
  <c r="X2723" i="1"/>
  <c r="Z2723" i="1" s="1"/>
  <c r="AG2724" i="1"/>
  <c r="AE2724" i="1" s="1"/>
  <c r="AH2724" i="1" s="1"/>
  <c r="T2725" i="1"/>
  <c r="M2724" i="1"/>
  <c r="U2724" i="1"/>
  <c r="H2724" i="1" l="1"/>
  <c r="I2724" i="1"/>
  <c r="V2725" i="1"/>
  <c r="Y2725" i="1" s="1"/>
  <c r="L2724" i="1"/>
  <c r="AD2724" i="1"/>
  <c r="Q2724" i="1"/>
  <c r="AB2724" i="1"/>
  <c r="AC2724" i="1" s="1"/>
  <c r="P2724" i="1" l="1"/>
  <c r="W2725" i="1" s="1"/>
  <c r="N2724" i="1"/>
  <c r="K2725" i="1"/>
  <c r="J2725" i="1"/>
  <c r="R2725" i="1"/>
  <c r="S2726" i="1" s="1"/>
  <c r="AF2725" i="1"/>
  <c r="O2724" i="1" l="1"/>
  <c r="G2725" i="1" s="1"/>
  <c r="AA2724" i="1"/>
  <c r="X2724" i="1"/>
  <c r="Z2724" i="1" s="1"/>
  <c r="AG2725" i="1"/>
  <c r="AE2725" i="1" s="1"/>
  <c r="AH2725" i="1" s="1"/>
  <c r="T2726" i="1"/>
  <c r="M2725" i="1"/>
  <c r="U2725" i="1"/>
  <c r="H2725" i="1" l="1"/>
  <c r="I2725" i="1"/>
  <c r="V2726" i="1"/>
  <c r="Y2726" i="1" s="1"/>
  <c r="Q2725" i="1"/>
  <c r="L2725" i="1"/>
  <c r="AD2725" i="1"/>
  <c r="AB2725" i="1"/>
  <c r="AC2725" i="1" s="1"/>
  <c r="P2725" i="1" l="1"/>
  <c r="W2726" i="1" s="1"/>
  <c r="J2726" i="1" s="1"/>
  <c r="N2725" i="1"/>
  <c r="K2726" i="1"/>
  <c r="R2726" i="1"/>
  <c r="S2727" i="1" s="1"/>
  <c r="AF2726" i="1"/>
  <c r="AA2725" i="1" l="1"/>
  <c r="O2725" i="1"/>
  <c r="G2726" i="1" s="1"/>
  <c r="X2725" i="1"/>
  <c r="Z2725" i="1" s="1"/>
  <c r="AG2726" i="1"/>
  <c r="AE2726" i="1" s="1"/>
  <c r="AH2726" i="1" s="1"/>
  <c r="T2727" i="1"/>
  <c r="M2726" i="1"/>
  <c r="U2726" i="1"/>
  <c r="H2726" i="1" l="1"/>
  <c r="I2726" i="1"/>
  <c r="AD2726" i="1"/>
  <c r="L2726" i="1"/>
  <c r="Q2726" i="1"/>
  <c r="V2727" i="1"/>
  <c r="Y2727" i="1" s="1"/>
  <c r="AB2726" i="1"/>
  <c r="AC2726" i="1" s="1"/>
  <c r="P2726" i="1" l="1"/>
  <c r="W2727" i="1" s="1"/>
  <c r="N2726" i="1"/>
  <c r="J2727" i="1"/>
  <c r="K2727" i="1"/>
  <c r="R2727" i="1"/>
  <c r="S2728" i="1" s="1"/>
  <c r="AF2727" i="1"/>
  <c r="AA2726" i="1" l="1"/>
  <c r="O2726" i="1"/>
  <c r="G2727" i="1" s="1"/>
  <c r="X2726" i="1"/>
  <c r="Z2726" i="1" s="1"/>
  <c r="T2728" i="1"/>
  <c r="AG2727" i="1"/>
  <c r="AE2727" i="1" s="1"/>
  <c r="AH2727" i="1" s="1"/>
  <c r="M2727" i="1"/>
  <c r="U2727" i="1"/>
  <c r="AB2727" i="1" l="1"/>
  <c r="AC2727" i="1" s="1"/>
  <c r="H2727" i="1"/>
  <c r="I2727" i="1"/>
  <c r="V2728" i="1"/>
  <c r="Y2728" i="1" s="1"/>
  <c r="AD2727" i="1"/>
  <c r="L2727" i="1"/>
  <c r="Q2727" i="1"/>
  <c r="P2727" i="1" l="1"/>
  <c r="W2728" i="1" s="1"/>
  <c r="N2727" i="1"/>
  <c r="K2728" i="1"/>
  <c r="J2728" i="1"/>
  <c r="R2728" i="1"/>
  <c r="S2729" i="1" s="1"/>
  <c r="AF2728" i="1"/>
  <c r="AA2727" i="1" l="1"/>
  <c r="O2727" i="1"/>
  <c r="G2728" i="1" s="1"/>
  <c r="X2727" i="1"/>
  <c r="Z2727" i="1" s="1"/>
  <c r="AG2728" i="1"/>
  <c r="AE2728" i="1" s="1"/>
  <c r="AH2728" i="1" s="1"/>
  <c r="T2729" i="1"/>
  <c r="M2728" i="1"/>
  <c r="U2728" i="1"/>
  <c r="H2728" i="1" l="1"/>
  <c r="I2728" i="1"/>
  <c r="V2729" i="1"/>
  <c r="Y2729" i="1" s="1"/>
  <c r="AD2728" i="1"/>
  <c r="L2728" i="1"/>
  <c r="Q2728" i="1"/>
  <c r="AB2728" i="1"/>
  <c r="AC2728" i="1" s="1"/>
  <c r="P2728" i="1" l="1"/>
  <c r="W2729" i="1" s="1"/>
  <c r="N2728" i="1"/>
  <c r="J2729" i="1"/>
  <c r="K2729" i="1"/>
  <c r="R2729" i="1"/>
  <c r="S2730" i="1" s="1"/>
  <c r="AF2729" i="1"/>
  <c r="AA2728" i="1" l="1"/>
  <c r="O2728" i="1"/>
  <c r="G2729" i="1" s="1"/>
  <c r="X2728" i="1"/>
  <c r="Z2728" i="1" s="1"/>
  <c r="T2730" i="1"/>
  <c r="M2729" i="1"/>
  <c r="U2729" i="1"/>
  <c r="AG2729" i="1"/>
  <c r="AE2729" i="1" s="1"/>
  <c r="AH2729" i="1" s="1"/>
  <c r="AB2729" i="1" s="1"/>
  <c r="AC2729" i="1" s="1"/>
  <c r="I2729" i="1" l="1"/>
  <c r="H2729" i="1"/>
  <c r="V2730" i="1"/>
  <c r="Y2730" i="1" s="1"/>
  <c r="Q2729" i="1"/>
  <c r="AD2729" i="1"/>
  <c r="L2729" i="1"/>
  <c r="P2729" i="1" l="1"/>
  <c r="W2730" i="1" s="1"/>
  <c r="J2730" i="1" s="1"/>
  <c r="N2729" i="1"/>
  <c r="K2730" i="1"/>
  <c r="R2730" i="1"/>
  <c r="S2731" i="1" s="1"/>
  <c r="AF2730" i="1"/>
  <c r="AA2729" i="1" l="1"/>
  <c r="O2729" i="1"/>
  <c r="X2729" i="1"/>
  <c r="Z2729" i="1" s="1"/>
  <c r="G2730" i="1"/>
  <c r="AG2730" i="1"/>
  <c r="AE2730" i="1" s="1"/>
  <c r="AH2730" i="1" s="1"/>
  <c r="T2731" i="1"/>
  <c r="M2730" i="1"/>
  <c r="U2730" i="1"/>
  <c r="I2730" i="1" l="1"/>
  <c r="H2730" i="1"/>
  <c r="Q2730" i="1"/>
  <c r="L2730" i="1"/>
  <c r="AD2730" i="1"/>
  <c r="V2731" i="1"/>
  <c r="Y2731" i="1" s="1"/>
  <c r="AB2730" i="1"/>
  <c r="AC2730" i="1" s="1"/>
  <c r="P2730" i="1" l="1"/>
  <c r="W2731" i="1" s="1"/>
  <c r="N2730" i="1"/>
  <c r="J2731" i="1"/>
  <c r="K2731" i="1"/>
  <c r="R2731" i="1"/>
  <c r="S2732" i="1" s="1"/>
  <c r="AF2731" i="1"/>
  <c r="AA2730" i="1" l="1"/>
  <c r="O2730" i="1"/>
  <c r="X2730" i="1"/>
  <c r="Z2730" i="1" s="1"/>
  <c r="G2731" i="1"/>
  <c r="T2732" i="1"/>
  <c r="AG2731" i="1"/>
  <c r="AE2731" i="1" s="1"/>
  <c r="AH2731" i="1" s="1"/>
  <c r="M2731" i="1"/>
  <c r="U2731" i="1"/>
  <c r="H2731" i="1" l="1"/>
  <c r="I2731" i="1"/>
  <c r="Q2731" i="1"/>
  <c r="AD2731" i="1"/>
  <c r="L2731" i="1"/>
  <c r="AB2731" i="1"/>
  <c r="AC2731" i="1" s="1"/>
  <c r="V2732" i="1"/>
  <c r="Y2732" i="1" s="1"/>
  <c r="P2731" i="1" l="1"/>
  <c r="W2732" i="1" s="1"/>
  <c r="J2732" i="1" s="1"/>
  <c r="N2731" i="1"/>
  <c r="R2732" i="1"/>
  <c r="S2733" i="1" s="1"/>
  <c r="AF2732" i="1"/>
  <c r="K2732" i="1" l="1"/>
  <c r="O2731" i="1"/>
  <c r="AA2731" i="1"/>
  <c r="X2731" i="1"/>
  <c r="Z2731" i="1" s="1"/>
  <c r="G2732" i="1"/>
  <c r="AG2732" i="1"/>
  <c r="AE2732" i="1" s="1"/>
  <c r="AH2732" i="1" s="1"/>
  <c r="M2732" i="1"/>
  <c r="U2732" i="1"/>
  <c r="T2733" i="1"/>
  <c r="I2732" i="1" l="1"/>
  <c r="H2732" i="1"/>
  <c r="L2732" i="1"/>
  <c r="Q2732" i="1"/>
  <c r="AD2732" i="1"/>
  <c r="V2733" i="1"/>
  <c r="Y2733" i="1" s="1"/>
  <c r="AB2732" i="1"/>
  <c r="AC2732" i="1" s="1"/>
  <c r="P2732" i="1" l="1"/>
  <c r="W2733" i="1" s="1"/>
  <c r="N2732" i="1"/>
  <c r="K2733" i="1"/>
  <c r="J2733" i="1"/>
  <c r="R2733" i="1"/>
  <c r="S2734" i="1" s="1"/>
  <c r="AF2733" i="1"/>
  <c r="AA2732" i="1" l="1"/>
  <c r="O2732" i="1"/>
  <c r="G2733" i="1" s="1"/>
  <c r="X2732" i="1"/>
  <c r="Z2732" i="1" s="1"/>
  <c r="T2734" i="1"/>
  <c r="AG2733" i="1"/>
  <c r="AE2733" i="1" s="1"/>
  <c r="AH2733" i="1" s="1"/>
  <c r="AB2733" i="1" s="1"/>
  <c r="AC2733" i="1" s="1"/>
  <c r="M2733" i="1"/>
  <c r="U2733" i="1"/>
  <c r="I2733" i="1" l="1"/>
  <c r="H2733" i="1"/>
  <c r="V2734" i="1"/>
  <c r="Y2734" i="1" s="1"/>
  <c r="AD2733" i="1"/>
  <c r="L2733" i="1"/>
  <c r="Q2733" i="1"/>
  <c r="P2733" i="1" l="1"/>
  <c r="W2734" i="1" s="1"/>
  <c r="N2733" i="1"/>
  <c r="J2734" i="1"/>
  <c r="K2734" i="1"/>
  <c r="R2734" i="1"/>
  <c r="S2735" i="1" s="1"/>
  <c r="AF2734" i="1"/>
  <c r="O2733" i="1" l="1"/>
  <c r="G2734" i="1" s="1"/>
  <c r="AA2733" i="1"/>
  <c r="X2733" i="1"/>
  <c r="Z2733" i="1" s="1"/>
  <c r="AG2734" i="1"/>
  <c r="AE2734" i="1" s="1"/>
  <c r="AH2734" i="1" s="1"/>
  <c r="T2735" i="1"/>
  <c r="M2734" i="1"/>
  <c r="U2734" i="1"/>
  <c r="H2734" i="1" l="1"/>
  <c r="I2734" i="1"/>
  <c r="Q2734" i="1"/>
  <c r="L2734" i="1"/>
  <c r="AD2734" i="1"/>
  <c r="V2735" i="1"/>
  <c r="Y2735" i="1" s="1"/>
  <c r="AB2734" i="1"/>
  <c r="AC2734" i="1" s="1"/>
  <c r="P2734" i="1" l="1"/>
  <c r="W2735" i="1" s="1"/>
  <c r="J2735" i="1" s="1"/>
  <c r="N2734" i="1"/>
  <c r="K2735" i="1"/>
  <c r="R2735" i="1"/>
  <c r="S2736" i="1" s="1"/>
  <c r="AF2735" i="1"/>
  <c r="O2734" i="1" l="1"/>
  <c r="AA2734" i="1"/>
  <c r="X2734" i="1"/>
  <c r="Z2734" i="1" s="1"/>
  <c r="G2735" i="1"/>
  <c r="T2736" i="1"/>
  <c r="AG2735" i="1"/>
  <c r="AE2735" i="1" s="1"/>
  <c r="AH2735" i="1" s="1"/>
  <c r="M2735" i="1"/>
  <c r="U2735" i="1"/>
  <c r="AB2735" i="1" l="1"/>
  <c r="AC2735" i="1" s="1"/>
  <c r="H2735" i="1"/>
  <c r="I2735" i="1"/>
  <c r="V2736" i="1"/>
  <c r="Y2736" i="1" s="1"/>
  <c r="L2735" i="1"/>
  <c r="Q2735" i="1"/>
  <c r="AD2735" i="1"/>
  <c r="P2735" i="1" l="1"/>
  <c r="W2736" i="1" s="1"/>
  <c r="N2735" i="1"/>
  <c r="K2736" i="1"/>
  <c r="J2736" i="1"/>
  <c r="R2736" i="1"/>
  <c r="S2737" i="1" s="1"/>
  <c r="AF2736" i="1"/>
  <c r="AA2735" i="1" l="1"/>
  <c r="O2735" i="1"/>
  <c r="X2735" i="1"/>
  <c r="Z2735" i="1" s="1"/>
  <c r="G2736" i="1"/>
  <c r="AG2736" i="1"/>
  <c r="AE2736" i="1" s="1"/>
  <c r="AH2736" i="1" s="1"/>
  <c r="T2737" i="1"/>
  <c r="M2736" i="1"/>
  <c r="U2736" i="1"/>
  <c r="H2736" i="1" l="1"/>
  <c r="I2736" i="1"/>
  <c r="V2737" i="1"/>
  <c r="Y2737" i="1" s="1"/>
  <c r="L2736" i="1"/>
  <c r="AD2736" i="1"/>
  <c r="Q2736" i="1"/>
  <c r="AB2736" i="1"/>
  <c r="AC2736" i="1" s="1"/>
  <c r="P2736" i="1" l="1"/>
  <c r="W2737" i="1" s="1"/>
  <c r="N2736" i="1"/>
  <c r="K2737" i="1"/>
  <c r="J2737" i="1"/>
  <c r="R2737" i="1"/>
  <c r="S2738" i="1" s="1"/>
  <c r="AF2737" i="1"/>
  <c r="AA2736" i="1" l="1"/>
  <c r="O2736" i="1"/>
  <c r="G2737" i="1" s="1"/>
  <c r="X2736" i="1"/>
  <c r="Z2736" i="1" s="1"/>
  <c r="T2738" i="1"/>
  <c r="AG2737" i="1"/>
  <c r="AE2737" i="1" s="1"/>
  <c r="AH2737" i="1" s="1"/>
  <c r="M2737" i="1"/>
  <c r="U2737" i="1"/>
  <c r="AB2737" i="1" l="1"/>
  <c r="AC2737" i="1" s="1"/>
  <c r="H2737" i="1"/>
  <c r="I2737" i="1"/>
  <c r="V2738" i="1"/>
  <c r="Y2738" i="1" s="1"/>
  <c r="L2737" i="1"/>
  <c r="AD2737" i="1"/>
  <c r="Q2737" i="1"/>
  <c r="P2737" i="1" l="1"/>
  <c r="W2738" i="1" s="1"/>
  <c r="N2737" i="1"/>
  <c r="K2738" i="1"/>
  <c r="J2738" i="1"/>
  <c r="R2738" i="1"/>
  <c r="S2739" i="1" s="1"/>
  <c r="AF2738" i="1"/>
  <c r="AA2737" i="1" l="1"/>
  <c r="O2737" i="1"/>
  <c r="G2738" i="1" s="1"/>
  <c r="X2737" i="1"/>
  <c r="Z2737" i="1" s="1"/>
  <c r="AG2738" i="1"/>
  <c r="AE2738" i="1" s="1"/>
  <c r="AH2738" i="1" s="1"/>
  <c r="T2739" i="1"/>
  <c r="M2738" i="1"/>
  <c r="U2738" i="1"/>
  <c r="I2738" i="1" l="1"/>
  <c r="H2738" i="1"/>
  <c r="V2739" i="1"/>
  <c r="Y2739" i="1" s="1"/>
  <c r="L2738" i="1"/>
  <c r="Q2738" i="1"/>
  <c r="AD2738" i="1"/>
  <c r="AB2738" i="1"/>
  <c r="AC2738" i="1" s="1"/>
  <c r="P2738" i="1" l="1"/>
  <c r="W2739" i="1" s="1"/>
  <c r="J2739" i="1" s="1"/>
  <c r="N2738" i="1"/>
  <c r="K2739" i="1"/>
  <c r="R2739" i="1"/>
  <c r="S2740" i="1" s="1"/>
  <c r="AF2739" i="1"/>
  <c r="AA2738" i="1" l="1"/>
  <c r="O2738" i="1"/>
  <c r="G2739" i="1" s="1"/>
  <c r="X2738" i="1"/>
  <c r="Z2738" i="1" s="1"/>
  <c r="AG2739" i="1"/>
  <c r="AE2739" i="1" s="1"/>
  <c r="AH2739" i="1" s="1"/>
  <c r="T2740" i="1"/>
  <c r="M2739" i="1"/>
  <c r="U2739" i="1"/>
  <c r="H2739" i="1" l="1"/>
  <c r="I2739" i="1"/>
  <c r="V2740" i="1"/>
  <c r="Y2740" i="1" s="1"/>
  <c r="Q2739" i="1"/>
  <c r="AD2739" i="1"/>
  <c r="L2739" i="1"/>
  <c r="AB2739" i="1"/>
  <c r="AC2739" i="1" s="1"/>
  <c r="P2739" i="1" l="1"/>
  <c r="W2740" i="1" s="1"/>
  <c r="N2739" i="1"/>
  <c r="K2740" i="1"/>
  <c r="J2740" i="1"/>
  <c r="R2740" i="1"/>
  <c r="S2741" i="1" s="1"/>
  <c r="AF2740" i="1"/>
  <c r="O2739" i="1" l="1"/>
  <c r="G2740" i="1" s="1"/>
  <c r="AA2739" i="1"/>
  <c r="X2739" i="1"/>
  <c r="Z2739" i="1" s="1"/>
  <c r="AG2740" i="1"/>
  <c r="AE2740" i="1" s="1"/>
  <c r="AH2740" i="1" s="1"/>
  <c r="T2741" i="1"/>
  <c r="M2740" i="1"/>
  <c r="U2740" i="1"/>
  <c r="AB2740" i="1" l="1"/>
  <c r="AC2740" i="1" s="1"/>
  <c r="H2740" i="1"/>
  <c r="I2740" i="1"/>
  <c r="V2741" i="1"/>
  <c r="Y2741" i="1" s="1"/>
  <c r="L2740" i="1"/>
  <c r="Q2740" i="1"/>
  <c r="AD2740" i="1"/>
  <c r="P2740" i="1" l="1"/>
  <c r="W2741" i="1" s="1"/>
  <c r="N2740" i="1"/>
  <c r="K2741" i="1"/>
  <c r="J2741" i="1"/>
  <c r="R2741" i="1"/>
  <c r="S2742" i="1" s="1"/>
  <c r="AF2741" i="1"/>
  <c r="AA2740" i="1" l="1"/>
  <c r="O2740" i="1"/>
  <c r="X2740" i="1"/>
  <c r="Z2740" i="1" s="1"/>
  <c r="G2741" i="1"/>
  <c r="T2742" i="1"/>
  <c r="AG2741" i="1"/>
  <c r="AE2741" i="1" s="1"/>
  <c r="AH2741" i="1" s="1"/>
  <c r="M2741" i="1"/>
  <c r="U2741" i="1"/>
  <c r="H2741" i="1" l="1"/>
  <c r="I2741" i="1"/>
  <c r="L2741" i="1"/>
  <c r="Q2741" i="1"/>
  <c r="AD2741" i="1"/>
  <c r="V2742" i="1"/>
  <c r="Y2742" i="1" s="1"/>
  <c r="AB2741" i="1"/>
  <c r="AC2741" i="1" s="1"/>
  <c r="P2741" i="1" l="1"/>
  <c r="W2742" i="1" s="1"/>
  <c r="N2741" i="1"/>
  <c r="K2742" i="1"/>
  <c r="J2742" i="1"/>
  <c r="R2742" i="1"/>
  <c r="S2743" i="1" s="1"/>
  <c r="AF2742" i="1"/>
  <c r="O2741" i="1" l="1"/>
  <c r="AA2741" i="1"/>
  <c r="X2741" i="1"/>
  <c r="Z2741" i="1" s="1"/>
  <c r="G2742" i="1"/>
  <c r="AG2742" i="1"/>
  <c r="AE2742" i="1" s="1"/>
  <c r="AH2742" i="1" s="1"/>
  <c r="T2743" i="1"/>
  <c r="M2742" i="1"/>
  <c r="U2742" i="1"/>
  <c r="I2742" i="1" l="1"/>
  <c r="H2742" i="1"/>
  <c r="Q2742" i="1"/>
  <c r="L2742" i="1"/>
  <c r="AD2742" i="1"/>
  <c r="V2743" i="1"/>
  <c r="Y2743" i="1" s="1"/>
  <c r="AB2742" i="1"/>
  <c r="AC2742" i="1" s="1"/>
  <c r="P2742" i="1" l="1"/>
  <c r="W2743" i="1" s="1"/>
  <c r="N2742" i="1"/>
  <c r="K2743" i="1"/>
  <c r="J2743" i="1"/>
  <c r="R2743" i="1"/>
  <c r="S2744" i="1" s="1"/>
  <c r="AF2743" i="1"/>
  <c r="O2742" i="1" l="1"/>
  <c r="G2743" i="1" s="1"/>
  <c r="AA2742" i="1"/>
  <c r="X2742" i="1"/>
  <c r="Z2742" i="1" s="1"/>
  <c r="AG2743" i="1"/>
  <c r="AE2743" i="1" s="1"/>
  <c r="AH2743" i="1" s="1"/>
  <c r="M2743" i="1"/>
  <c r="U2743" i="1"/>
  <c r="T2744" i="1"/>
  <c r="I2743" i="1" l="1"/>
  <c r="H2743" i="1"/>
  <c r="Q2743" i="1"/>
  <c r="L2743" i="1"/>
  <c r="AD2743" i="1"/>
  <c r="V2744" i="1"/>
  <c r="Y2744" i="1" s="1"/>
  <c r="AB2743" i="1"/>
  <c r="AC2743" i="1" s="1"/>
  <c r="P2743" i="1" l="1"/>
  <c r="W2744" i="1" s="1"/>
  <c r="N2743" i="1"/>
  <c r="J2744" i="1"/>
  <c r="K2744" i="1"/>
  <c r="R2744" i="1"/>
  <c r="S2745" i="1" s="1"/>
  <c r="AF2744" i="1"/>
  <c r="O2743" i="1" l="1"/>
  <c r="G2744" i="1" s="1"/>
  <c r="AA2743" i="1"/>
  <c r="X2743" i="1"/>
  <c r="Z2743" i="1" s="1"/>
  <c r="M2744" i="1"/>
  <c r="U2744" i="1"/>
  <c r="AG2744" i="1"/>
  <c r="AE2744" i="1" s="1"/>
  <c r="AH2744" i="1" s="1"/>
  <c r="AB2744" i="1" s="1"/>
  <c r="AC2744" i="1" s="1"/>
  <c r="T2745" i="1"/>
  <c r="H2744" i="1" l="1"/>
  <c r="I2744" i="1"/>
  <c r="V2745" i="1"/>
  <c r="Y2745" i="1" s="1"/>
  <c r="L2744" i="1"/>
  <c r="AD2744" i="1"/>
  <c r="Q2744" i="1"/>
  <c r="P2744" i="1" l="1"/>
  <c r="W2745" i="1" s="1"/>
  <c r="N2744" i="1"/>
  <c r="J2745" i="1"/>
  <c r="K2745" i="1"/>
  <c r="R2745" i="1"/>
  <c r="S2746" i="1" s="1"/>
  <c r="AF2745" i="1"/>
  <c r="AA2744" i="1" l="1"/>
  <c r="O2744" i="1"/>
  <c r="G2745" i="1" s="1"/>
  <c r="X2744" i="1"/>
  <c r="Z2744" i="1" s="1"/>
  <c r="T2746" i="1"/>
  <c r="AG2745" i="1"/>
  <c r="AE2745" i="1" s="1"/>
  <c r="AH2745" i="1" s="1"/>
  <c r="M2745" i="1"/>
  <c r="U2745" i="1"/>
  <c r="I2745" i="1" l="1"/>
  <c r="H2745" i="1"/>
  <c r="V2746" i="1"/>
  <c r="Y2746" i="1" s="1"/>
  <c r="AB2745" i="1"/>
  <c r="AC2745" i="1" s="1"/>
  <c r="Q2745" i="1"/>
  <c r="AD2745" i="1"/>
  <c r="L2745" i="1"/>
  <c r="P2745" i="1" l="1"/>
  <c r="W2746" i="1" s="1"/>
  <c r="N2745" i="1"/>
  <c r="K2746" i="1"/>
  <c r="J2746" i="1"/>
  <c r="R2746" i="1"/>
  <c r="S2747" i="1" s="1"/>
  <c r="AF2746" i="1"/>
  <c r="O2745" i="1" l="1"/>
  <c r="G2746" i="1" s="1"/>
  <c r="AA2745" i="1"/>
  <c r="X2745" i="1"/>
  <c r="Z2745" i="1" s="1"/>
  <c r="T2747" i="1"/>
  <c r="AG2746" i="1"/>
  <c r="AE2746" i="1" s="1"/>
  <c r="AH2746" i="1" s="1"/>
  <c r="AB2746" i="1" s="1"/>
  <c r="AC2746" i="1" s="1"/>
  <c r="M2746" i="1"/>
  <c r="U2746" i="1"/>
  <c r="H2746" i="1" l="1"/>
  <c r="I2746" i="1"/>
  <c r="V2747" i="1"/>
  <c r="Y2747" i="1" s="1"/>
  <c r="L2746" i="1"/>
  <c r="Q2746" i="1"/>
  <c r="AD2746" i="1"/>
  <c r="P2746" i="1" l="1"/>
  <c r="W2747" i="1" s="1"/>
  <c r="J2747" i="1" s="1"/>
  <c r="N2746" i="1"/>
  <c r="K2747" i="1"/>
  <c r="R2747" i="1"/>
  <c r="S2748" i="1" s="1"/>
  <c r="AF2747" i="1"/>
  <c r="AA2746" i="1" l="1"/>
  <c r="O2746" i="1"/>
  <c r="G2747" i="1" s="1"/>
  <c r="X2746" i="1"/>
  <c r="Z2746" i="1" s="1"/>
  <c r="AG2747" i="1"/>
  <c r="AE2747" i="1" s="1"/>
  <c r="AH2747" i="1" s="1"/>
  <c r="T2748" i="1"/>
  <c r="M2747" i="1"/>
  <c r="U2747" i="1"/>
  <c r="I2747" i="1" l="1"/>
  <c r="H2747" i="1"/>
  <c r="Q2747" i="1"/>
  <c r="L2747" i="1"/>
  <c r="AD2747" i="1"/>
  <c r="V2748" i="1"/>
  <c r="Y2748" i="1" s="1"/>
  <c r="AB2747" i="1"/>
  <c r="AC2747" i="1" s="1"/>
  <c r="P2747" i="1" l="1"/>
  <c r="W2748" i="1" s="1"/>
  <c r="N2747" i="1"/>
  <c r="K2748" i="1"/>
  <c r="J2748" i="1"/>
  <c r="R2748" i="1"/>
  <c r="S2749" i="1" s="1"/>
  <c r="AF2748" i="1"/>
  <c r="AA2747" i="1" l="1"/>
  <c r="O2747" i="1"/>
  <c r="G2748" i="1" s="1"/>
  <c r="X2747" i="1"/>
  <c r="Z2747" i="1" s="1"/>
  <c r="AG2748" i="1"/>
  <c r="AE2748" i="1" s="1"/>
  <c r="AH2748" i="1" s="1"/>
  <c r="T2749" i="1"/>
  <c r="M2748" i="1"/>
  <c r="U2748" i="1"/>
  <c r="H2748" i="1" l="1"/>
  <c r="I2748" i="1"/>
  <c r="V2749" i="1"/>
  <c r="Y2749" i="1" s="1"/>
  <c r="Q2748" i="1"/>
  <c r="AD2748" i="1"/>
  <c r="L2748" i="1"/>
  <c r="AB2748" i="1"/>
  <c r="AC2748" i="1" s="1"/>
  <c r="P2748" i="1" l="1"/>
  <c r="W2749" i="1" s="1"/>
  <c r="N2748" i="1"/>
  <c r="J2749" i="1"/>
  <c r="K2749" i="1"/>
  <c r="R2749" i="1"/>
  <c r="S2750" i="1" s="1"/>
  <c r="AF2749" i="1"/>
  <c r="AA2748" i="1" l="1"/>
  <c r="O2748" i="1"/>
  <c r="G2749" i="1" s="1"/>
  <c r="X2748" i="1"/>
  <c r="Z2748" i="1" s="1"/>
  <c r="T2750" i="1"/>
  <c r="AG2749" i="1"/>
  <c r="AE2749" i="1" s="1"/>
  <c r="AH2749" i="1" s="1"/>
  <c r="M2749" i="1"/>
  <c r="U2749" i="1"/>
  <c r="AB2749" i="1" l="1"/>
  <c r="AC2749" i="1" s="1"/>
  <c r="I2749" i="1"/>
  <c r="H2749" i="1"/>
  <c r="AD2749" i="1"/>
  <c r="Q2749" i="1"/>
  <c r="L2749" i="1"/>
  <c r="V2750" i="1"/>
  <c r="Y2750" i="1" s="1"/>
  <c r="P2749" i="1" l="1"/>
  <c r="W2750" i="1" s="1"/>
  <c r="N2749" i="1"/>
  <c r="J2750" i="1"/>
  <c r="K2750" i="1"/>
  <c r="R2750" i="1"/>
  <c r="S2751" i="1" s="1"/>
  <c r="AF2750" i="1"/>
  <c r="O2749" i="1" l="1"/>
  <c r="G2750" i="1" s="1"/>
  <c r="AA2749" i="1"/>
  <c r="X2749" i="1"/>
  <c r="Z2749" i="1" s="1"/>
  <c r="T2751" i="1"/>
  <c r="AG2750" i="1"/>
  <c r="AE2750" i="1" s="1"/>
  <c r="AH2750" i="1" s="1"/>
  <c r="M2750" i="1"/>
  <c r="U2750" i="1"/>
  <c r="H2750" i="1" l="1"/>
  <c r="I2750" i="1"/>
  <c r="V2751" i="1"/>
  <c r="Y2751" i="1" s="1"/>
  <c r="AB2750" i="1"/>
  <c r="AC2750" i="1" s="1"/>
  <c r="AD2750" i="1"/>
  <c r="L2750" i="1"/>
  <c r="Q2750" i="1"/>
  <c r="P2750" i="1" l="1"/>
  <c r="W2751" i="1" s="1"/>
  <c r="K2751" i="1" s="1"/>
  <c r="N2750" i="1"/>
  <c r="J2751" i="1"/>
  <c r="R2751" i="1"/>
  <c r="S2752" i="1" s="1"/>
  <c r="AF2751" i="1"/>
  <c r="AA2750" i="1" l="1"/>
  <c r="O2750" i="1"/>
  <c r="X2750" i="1"/>
  <c r="Z2750" i="1" s="1"/>
  <c r="G2751" i="1"/>
  <c r="AG2751" i="1"/>
  <c r="AE2751" i="1" s="1"/>
  <c r="AH2751" i="1" s="1"/>
  <c r="T2752" i="1"/>
  <c r="M2751" i="1"/>
  <c r="U2751" i="1"/>
  <c r="H2751" i="1" l="1"/>
  <c r="I2751" i="1"/>
  <c r="V2752" i="1"/>
  <c r="Y2752" i="1" s="1"/>
  <c r="Q2751" i="1"/>
  <c r="AD2751" i="1"/>
  <c r="L2751" i="1"/>
  <c r="AB2751" i="1"/>
  <c r="AC2751" i="1" s="1"/>
  <c r="P2751" i="1" l="1"/>
  <c r="W2752" i="1" s="1"/>
  <c r="N2751" i="1"/>
  <c r="J2752" i="1"/>
  <c r="K2752" i="1"/>
  <c r="R2752" i="1"/>
  <c r="S2753" i="1" s="1"/>
  <c r="AF2752" i="1"/>
  <c r="AA2751" i="1" l="1"/>
  <c r="O2751" i="1"/>
  <c r="G2752" i="1" s="1"/>
  <c r="X2751" i="1"/>
  <c r="Z2751" i="1" s="1"/>
  <c r="M2752" i="1"/>
  <c r="U2752" i="1"/>
  <c r="AG2752" i="1"/>
  <c r="AE2752" i="1" s="1"/>
  <c r="AH2752" i="1" s="1"/>
  <c r="AB2752" i="1" s="1"/>
  <c r="AC2752" i="1" s="1"/>
  <c r="T2753" i="1"/>
  <c r="H2752" i="1" l="1"/>
  <c r="I2752" i="1"/>
  <c r="V2753" i="1"/>
  <c r="Y2753" i="1" s="1"/>
  <c r="Q2752" i="1"/>
  <c r="AD2752" i="1"/>
  <c r="L2752" i="1"/>
  <c r="P2752" i="1" l="1"/>
  <c r="W2753" i="1" s="1"/>
  <c r="J2753" i="1" s="1"/>
  <c r="N2752" i="1"/>
  <c r="K2753" i="1"/>
  <c r="R2753" i="1"/>
  <c r="S2754" i="1" s="1"/>
  <c r="AF2753" i="1"/>
  <c r="AA2752" i="1" l="1"/>
  <c r="O2752" i="1"/>
  <c r="G2753" i="1" s="1"/>
  <c r="X2752" i="1"/>
  <c r="Z2752" i="1" s="1"/>
  <c r="AG2753" i="1"/>
  <c r="AE2753" i="1" s="1"/>
  <c r="AH2753" i="1" s="1"/>
  <c r="M2753" i="1"/>
  <c r="U2753" i="1"/>
  <c r="T2754" i="1"/>
  <c r="H2753" i="1" l="1"/>
  <c r="I2753" i="1"/>
  <c r="V2754" i="1"/>
  <c r="Y2754" i="1" s="1"/>
  <c r="Q2753" i="1"/>
  <c r="AD2753" i="1"/>
  <c r="L2753" i="1"/>
  <c r="AB2753" i="1"/>
  <c r="AC2753" i="1" s="1"/>
  <c r="P2753" i="1" l="1"/>
  <c r="W2754" i="1" s="1"/>
  <c r="N2753" i="1"/>
  <c r="K2754" i="1"/>
  <c r="J2754" i="1"/>
  <c r="R2754" i="1"/>
  <c r="S2755" i="1" s="1"/>
  <c r="AF2754" i="1"/>
  <c r="AA2753" i="1" l="1"/>
  <c r="O2753" i="1"/>
  <c r="G2754" i="1" s="1"/>
  <c r="X2753" i="1"/>
  <c r="Z2753" i="1" s="1"/>
  <c r="AG2754" i="1"/>
  <c r="AE2754" i="1" s="1"/>
  <c r="AH2754" i="1" s="1"/>
  <c r="T2755" i="1"/>
  <c r="M2754" i="1"/>
  <c r="U2754" i="1"/>
  <c r="H2754" i="1" l="1"/>
  <c r="I2754" i="1"/>
  <c r="Q2754" i="1"/>
  <c r="AD2754" i="1"/>
  <c r="L2754" i="1"/>
  <c r="V2755" i="1"/>
  <c r="Y2755" i="1" s="1"/>
  <c r="AB2754" i="1"/>
  <c r="AC2754" i="1" s="1"/>
  <c r="P2754" i="1" l="1"/>
  <c r="W2755" i="1" s="1"/>
  <c r="J2755" i="1" s="1"/>
  <c r="N2754" i="1"/>
  <c r="K2755" i="1"/>
  <c r="R2755" i="1"/>
  <c r="S2756" i="1" s="1"/>
  <c r="AF2755" i="1"/>
  <c r="O2754" i="1" l="1"/>
  <c r="AA2754" i="1"/>
  <c r="X2754" i="1"/>
  <c r="Z2754" i="1" s="1"/>
  <c r="G2755" i="1"/>
  <c r="AG2755" i="1"/>
  <c r="AE2755" i="1" s="1"/>
  <c r="AH2755" i="1" s="1"/>
  <c r="T2756" i="1"/>
  <c r="M2755" i="1"/>
  <c r="U2755" i="1"/>
  <c r="H2755" i="1" l="1"/>
  <c r="I2755" i="1"/>
  <c r="Q2755" i="1"/>
  <c r="L2755" i="1"/>
  <c r="AD2755" i="1"/>
  <c r="V2756" i="1"/>
  <c r="Y2756" i="1" s="1"/>
  <c r="AB2755" i="1"/>
  <c r="AC2755" i="1" s="1"/>
  <c r="P2755" i="1" l="1"/>
  <c r="W2756" i="1" s="1"/>
  <c r="N2755" i="1"/>
  <c r="K2756" i="1"/>
  <c r="J2756" i="1"/>
  <c r="R2756" i="1"/>
  <c r="S2757" i="1" s="1"/>
  <c r="AF2756" i="1"/>
  <c r="O2755" i="1" l="1"/>
  <c r="AA2755" i="1"/>
  <c r="X2755" i="1"/>
  <c r="Z2755" i="1" s="1"/>
  <c r="G2756" i="1"/>
  <c r="AG2756" i="1"/>
  <c r="AE2756" i="1" s="1"/>
  <c r="AH2756" i="1" s="1"/>
  <c r="T2757" i="1"/>
  <c r="M2756" i="1"/>
  <c r="U2756" i="1"/>
  <c r="I2756" i="1" l="1"/>
  <c r="H2756" i="1"/>
  <c r="V2757" i="1"/>
  <c r="Y2757" i="1" s="1"/>
  <c r="AD2756" i="1"/>
  <c r="L2756" i="1"/>
  <c r="Q2756" i="1"/>
  <c r="AB2756" i="1"/>
  <c r="AC2756" i="1" s="1"/>
  <c r="P2756" i="1" l="1"/>
  <c r="W2757" i="1" s="1"/>
  <c r="N2756" i="1"/>
  <c r="K2757" i="1"/>
  <c r="J2757" i="1"/>
  <c r="R2757" i="1"/>
  <c r="S2758" i="1" s="1"/>
  <c r="AF2757" i="1"/>
  <c r="AA2756" i="1" l="1"/>
  <c r="O2756" i="1"/>
  <c r="X2756" i="1"/>
  <c r="Z2756" i="1" s="1"/>
  <c r="G2757" i="1"/>
  <c r="T2758" i="1"/>
  <c r="AG2757" i="1"/>
  <c r="AE2757" i="1" s="1"/>
  <c r="AH2757" i="1" s="1"/>
  <c r="M2757" i="1"/>
  <c r="U2757" i="1"/>
  <c r="I2757" i="1" l="1"/>
  <c r="H2757" i="1"/>
  <c r="V2758" i="1"/>
  <c r="Y2758" i="1" s="1"/>
  <c r="L2757" i="1"/>
  <c r="Q2757" i="1"/>
  <c r="AD2757" i="1"/>
  <c r="AB2757" i="1"/>
  <c r="AC2757" i="1" s="1"/>
  <c r="P2757" i="1" l="1"/>
  <c r="W2758" i="1" s="1"/>
  <c r="N2757" i="1"/>
  <c r="K2758" i="1"/>
  <c r="J2758" i="1"/>
  <c r="R2758" i="1"/>
  <c r="S2759" i="1" s="1"/>
  <c r="AF2758" i="1"/>
  <c r="O2757" i="1" l="1"/>
  <c r="G2758" i="1" s="1"/>
  <c r="AA2757" i="1"/>
  <c r="X2757" i="1"/>
  <c r="Z2757" i="1" s="1"/>
  <c r="AG2758" i="1"/>
  <c r="AE2758" i="1" s="1"/>
  <c r="AH2758" i="1" s="1"/>
  <c r="T2759" i="1"/>
  <c r="M2758" i="1"/>
  <c r="U2758" i="1"/>
  <c r="I2758" i="1" l="1"/>
  <c r="H2758" i="1"/>
  <c r="V2759" i="1"/>
  <c r="Y2759" i="1" s="1"/>
  <c r="Q2758" i="1"/>
  <c r="L2758" i="1"/>
  <c r="AD2758" i="1"/>
  <c r="AB2758" i="1"/>
  <c r="AC2758" i="1" s="1"/>
  <c r="P2758" i="1" l="1"/>
  <c r="W2759" i="1" s="1"/>
  <c r="N2758" i="1"/>
  <c r="K2759" i="1"/>
  <c r="J2759" i="1"/>
  <c r="R2759" i="1"/>
  <c r="S2760" i="1" s="1"/>
  <c r="AF2759" i="1"/>
  <c r="O2758" i="1" l="1"/>
  <c r="G2759" i="1" s="1"/>
  <c r="AA2758" i="1"/>
  <c r="X2758" i="1"/>
  <c r="Z2758" i="1" s="1"/>
  <c r="AG2759" i="1"/>
  <c r="AE2759" i="1" s="1"/>
  <c r="AH2759" i="1" s="1"/>
  <c r="M2759" i="1"/>
  <c r="U2759" i="1"/>
  <c r="T2760" i="1"/>
  <c r="I2759" i="1" l="1"/>
  <c r="H2759" i="1"/>
  <c r="L2759" i="1"/>
  <c r="Q2759" i="1"/>
  <c r="AD2759" i="1"/>
  <c r="V2760" i="1"/>
  <c r="Y2760" i="1" s="1"/>
  <c r="AB2759" i="1"/>
  <c r="AC2759" i="1" s="1"/>
  <c r="P2759" i="1" l="1"/>
  <c r="W2760" i="1" s="1"/>
  <c r="N2759" i="1"/>
  <c r="K2760" i="1"/>
  <c r="J2760" i="1"/>
  <c r="R2760" i="1"/>
  <c r="S2761" i="1" s="1"/>
  <c r="AF2760" i="1"/>
  <c r="O2759" i="1" l="1"/>
  <c r="G2760" i="1" s="1"/>
  <c r="AA2759" i="1"/>
  <c r="X2759" i="1"/>
  <c r="Z2759" i="1" s="1"/>
  <c r="M2760" i="1"/>
  <c r="U2760" i="1"/>
  <c r="AG2760" i="1"/>
  <c r="AE2760" i="1" s="1"/>
  <c r="AH2760" i="1" s="1"/>
  <c r="AB2760" i="1" s="1"/>
  <c r="AC2760" i="1" s="1"/>
  <c r="T2761" i="1"/>
  <c r="H2760" i="1" l="1"/>
  <c r="I2760" i="1"/>
  <c r="V2761" i="1"/>
  <c r="Y2761" i="1" s="1"/>
  <c r="L2760" i="1"/>
  <c r="AD2760" i="1"/>
  <c r="Q2760" i="1"/>
  <c r="P2760" i="1" l="1"/>
  <c r="W2761" i="1" s="1"/>
  <c r="N2760" i="1"/>
  <c r="J2761" i="1"/>
  <c r="K2761" i="1"/>
  <c r="R2761" i="1"/>
  <c r="S2762" i="1" s="1"/>
  <c r="AF2761" i="1"/>
  <c r="O2760" i="1" l="1"/>
  <c r="G2761" i="1" s="1"/>
  <c r="AA2760" i="1"/>
  <c r="X2760" i="1"/>
  <c r="Z2760" i="1" s="1"/>
  <c r="T2762" i="1"/>
  <c r="M2761" i="1"/>
  <c r="U2761" i="1"/>
  <c r="AG2761" i="1"/>
  <c r="AE2761" i="1" s="1"/>
  <c r="AH2761" i="1" s="1"/>
  <c r="AB2761" i="1" s="1"/>
  <c r="AC2761" i="1" s="1"/>
  <c r="I2761" i="1" l="1"/>
  <c r="H2761" i="1"/>
  <c r="Q2761" i="1"/>
  <c r="L2761" i="1"/>
  <c r="AD2761" i="1"/>
  <c r="V2762" i="1"/>
  <c r="Y2762" i="1" s="1"/>
  <c r="P2761" i="1" l="1"/>
  <c r="W2762" i="1" s="1"/>
  <c r="N2761" i="1"/>
  <c r="J2762" i="1"/>
  <c r="K2762" i="1"/>
  <c r="R2762" i="1"/>
  <c r="S2763" i="1" s="1"/>
  <c r="AF2762" i="1"/>
  <c r="O2761" i="1" l="1"/>
  <c r="G2762" i="1" s="1"/>
  <c r="AA2761" i="1"/>
  <c r="X2761" i="1"/>
  <c r="Z2761" i="1" s="1"/>
  <c r="AG2762" i="1"/>
  <c r="AE2762" i="1" s="1"/>
  <c r="AH2762" i="1" s="1"/>
  <c r="T2763" i="1"/>
  <c r="M2762" i="1"/>
  <c r="U2762" i="1"/>
  <c r="I2762" i="1" l="1"/>
  <c r="H2762" i="1"/>
  <c r="L2762" i="1"/>
  <c r="AD2762" i="1"/>
  <c r="Q2762" i="1"/>
  <c r="V2763" i="1"/>
  <c r="Y2763" i="1" s="1"/>
  <c r="AB2762" i="1"/>
  <c r="AC2762" i="1" s="1"/>
  <c r="P2762" i="1" l="1"/>
  <c r="W2763" i="1" s="1"/>
  <c r="N2762" i="1"/>
  <c r="J2763" i="1"/>
  <c r="K2763" i="1"/>
  <c r="R2763" i="1"/>
  <c r="S2764" i="1" s="1"/>
  <c r="AF2763" i="1"/>
  <c r="O2762" i="1" l="1"/>
  <c r="AA2762" i="1"/>
  <c r="X2762" i="1"/>
  <c r="Z2762" i="1" s="1"/>
  <c r="G2763" i="1"/>
  <c r="AG2763" i="1"/>
  <c r="AE2763" i="1" s="1"/>
  <c r="AH2763" i="1" s="1"/>
  <c r="T2764" i="1"/>
  <c r="M2763" i="1"/>
  <c r="U2763" i="1"/>
  <c r="H2763" i="1" l="1"/>
  <c r="I2763" i="1"/>
  <c r="AD2763" i="1"/>
  <c r="Q2763" i="1"/>
  <c r="L2763" i="1"/>
  <c r="V2764" i="1"/>
  <c r="Y2764" i="1" s="1"/>
  <c r="AB2763" i="1"/>
  <c r="AC2763" i="1" s="1"/>
  <c r="P2763" i="1" l="1"/>
  <c r="W2764" i="1" s="1"/>
  <c r="N2763" i="1"/>
  <c r="J2764" i="1"/>
  <c r="K2764" i="1"/>
  <c r="R2764" i="1"/>
  <c r="S2765" i="1" s="1"/>
  <c r="AF2764" i="1"/>
  <c r="O2763" i="1" l="1"/>
  <c r="G2764" i="1" s="1"/>
  <c r="AA2763" i="1"/>
  <c r="X2763" i="1"/>
  <c r="Z2763" i="1" s="1"/>
  <c r="T2765" i="1"/>
  <c r="AG2764" i="1"/>
  <c r="AE2764" i="1" s="1"/>
  <c r="AH2764" i="1" s="1"/>
  <c r="M2764" i="1"/>
  <c r="U2764" i="1"/>
  <c r="AB2764" i="1" l="1"/>
  <c r="AC2764" i="1" s="1"/>
  <c r="I2764" i="1"/>
  <c r="H2764" i="1"/>
  <c r="Q2764" i="1"/>
  <c r="L2764" i="1"/>
  <c r="AD2764" i="1"/>
  <c r="V2765" i="1"/>
  <c r="Y2765" i="1" s="1"/>
  <c r="P2764" i="1" l="1"/>
  <c r="W2765" i="1" s="1"/>
  <c r="J2765" i="1" s="1"/>
  <c r="N2764" i="1"/>
  <c r="R2765" i="1"/>
  <c r="S2766" i="1" s="1"/>
  <c r="AF2765" i="1"/>
  <c r="K2765" i="1" l="1"/>
  <c r="O2764" i="1"/>
  <c r="G2765" i="1" s="1"/>
  <c r="AA2764" i="1"/>
  <c r="X2764" i="1"/>
  <c r="Z2764" i="1" s="1"/>
  <c r="AG2765" i="1"/>
  <c r="AE2765" i="1" s="1"/>
  <c r="AH2765" i="1" s="1"/>
  <c r="T2766" i="1"/>
  <c r="M2765" i="1"/>
  <c r="U2765" i="1"/>
  <c r="I2765" i="1" l="1"/>
  <c r="H2765" i="1"/>
  <c r="V2766" i="1"/>
  <c r="Y2766" i="1" s="1"/>
  <c r="Q2765" i="1"/>
  <c r="L2765" i="1"/>
  <c r="AD2765" i="1"/>
  <c r="AB2765" i="1"/>
  <c r="AC2765" i="1" s="1"/>
  <c r="P2765" i="1" l="1"/>
  <c r="W2766" i="1" s="1"/>
  <c r="N2765" i="1"/>
  <c r="J2766" i="1"/>
  <c r="K2766" i="1"/>
  <c r="R2766" i="1"/>
  <c r="S2767" i="1" s="1"/>
  <c r="AF2766" i="1"/>
  <c r="AA2765" i="1" l="1"/>
  <c r="O2765" i="1"/>
  <c r="X2765" i="1"/>
  <c r="Z2765" i="1" s="1"/>
  <c r="G2766" i="1"/>
  <c r="AG2766" i="1"/>
  <c r="AE2766" i="1" s="1"/>
  <c r="AH2766" i="1" s="1"/>
  <c r="T2767" i="1"/>
  <c r="M2766" i="1"/>
  <c r="U2766" i="1"/>
  <c r="I2766" i="1" l="1"/>
  <c r="H2766" i="1"/>
  <c r="L2766" i="1"/>
  <c r="AD2766" i="1"/>
  <c r="Q2766" i="1"/>
  <c r="V2767" i="1"/>
  <c r="Y2767" i="1" s="1"/>
  <c r="AB2766" i="1"/>
  <c r="AC2766" i="1" s="1"/>
  <c r="P2766" i="1" l="1"/>
  <c r="W2767" i="1" s="1"/>
  <c r="N2766" i="1"/>
  <c r="J2767" i="1"/>
  <c r="K2767" i="1"/>
  <c r="R2767" i="1"/>
  <c r="S2768" i="1" s="1"/>
  <c r="AF2767" i="1"/>
  <c r="AA2766" i="1" l="1"/>
  <c r="O2766" i="1"/>
  <c r="X2766" i="1"/>
  <c r="Z2766" i="1" s="1"/>
  <c r="G2767" i="1"/>
  <c r="AG2767" i="1"/>
  <c r="AE2767" i="1" s="1"/>
  <c r="AH2767" i="1" s="1"/>
  <c r="T2768" i="1"/>
  <c r="M2767" i="1"/>
  <c r="U2767" i="1"/>
  <c r="H2767" i="1" l="1"/>
  <c r="I2767" i="1"/>
  <c r="V2768" i="1"/>
  <c r="Y2768" i="1" s="1"/>
  <c r="Q2767" i="1"/>
  <c r="AD2767" i="1"/>
  <c r="L2767" i="1"/>
  <c r="AB2767" i="1"/>
  <c r="AC2767" i="1" s="1"/>
  <c r="P2767" i="1" l="1"/>
  <c r="W2768" i="1" s="1"/>
  <c r="N2767" i="1"/>
  <c r="K2768" i="1"/>
  <c r="J2768" i="1"/>
  <c r="R2768" i="1"/>
  <c r="S2769" i="1" s="1"/>
  <c r="AF2768" i="1"/>
  <c r="O2767" i="1" l="1"/>
  <c r="G2768" i="1" s="1"/>
  <c r="AA2767" i="1"/>
  <c r="X2767" i="1"/>
  <c r="Z2767" i="1" s="1"/>
  <c r="AG2768" i="1"/>
  <c r="AE2768" i="1" s="1"/>
  <c r="AH2768" i="1" s="1"/>
  <c r="T2769" i="1"/>
  <c r="M2768" i="1"/>
  <c r="U2768" i="1"/>
  <c r="I2768" i="1" l="1"/>
  <c r="H2768" i="1"/>
  <c r="V2769" i="1"/>
  <c r="Y2769" i="1" s="1"/>
  <c r="L2768" i="1"/>
  <c r="AD2768" i="1"/>
  <c r="Q2768" i="1"/>
  <c r="AB2768" i="1"/>
  <c r="AC2768" i="1" s="1"/>
  <c r="P2768" i="1" l="1"/>
  <c r="W2769" i="1" s="1"/>
  <c r="N2768" i="1"/>
  <c r="K2769" i="1"/>
  <c r="J2769" i="1"/>
  <c r="R2769" i="1"/>
  <c r="S2770" i="1" s="1"/>
  <c r="AF2769" i="1"/>
  <c r="AA2768" i="1" l="1"/>
  <c r="O2768" i="1"/>
  <c r="G2769" i="1" s="1"/>
  <c r="X2768" i="1"/>
  <c r="Z2768" i="1" s="1"/>
  <c r="AG2769" i="1"/>
  <c r="AE2769" i="1" s="1"/>
  <c r="AH2769" i="1" s="1"/>
  <c r="T2770" i="1"/>
  <c r="M2769" i="1"/>
  <c r="U2769" i="1"/>
  <c r="H2769" i="1" l="1"/>
  <c r="I2769" i="1"/>
  <c r="V2770" i="1"/>
  <c r="Y2770" i="1" s="1"/>
  <c r="L2769" i="1"/>
  <c r="Q2769" i="1"/>
  <c r="AD2769" i="1"/>
  <c r="AB2769" i="1"/>
  <c r="AC2769" i="1" s="1"/>
  <c r="P2769" i="1" l="1"/>
  <c r="W2770" i="1" s="1"/>
  <c r="N2769" i="1"/>
  <c r="K2770" i="1"/>
  <c r="J2770" i="1"/>
  <c r="R2770" i="1"/>
  <c r="S2771" i="1" s="1"/>
  <c r="AF2770" i="1"/>
  <c r="AA2769" i="1" l="1"/>
  <c r="O2769" i="1"/>
  <c r="X2769" i="1"/>
  <c r="Z2769" i="1" s="1"/>
  <c r="G2770" i="1"/>
  <c r="AG2770" i="1"/>
  <c r="AE2770" i="1" s="1"/>
  <c r="AH2770" i="1" s="1"/>
  <c r="T2771" i="1"/>
  <c r="M2770" i="1"/>
  <c r="U2770" i="1"/>
  <c r="I2770" i="1" l="1"/>
  <c r="H2770" i="1"/>
  <c r="Q2770" i="1"/>
  <c r="AD2770" i="1"/>
  <c r="L2770" i="1"/>
  <c r="V2771" i="1"/>
  <c r="Y2771" i="1" s="1"/>
  <c r="AB2770" i="1"/>
  <c r="AC2770" i="1" s="1"/>
  <c r="P2770" i="1" l="1"/>
  <c r="W2771" i="1" s="1"/>
  <c r="N2770" i="1"/>
  <c r="K2771" i="1"/>
  <c r="J2771" i="1"/>
  <c r="R2771" i="1"/>
  <c r="S2772" i="1" s="1"/>
  <c r="AF2771" i="1"/>
  <c r="AA2770" i="1" l="1"/>
  <c r="O2770" i="1"/>
  <c r="X2770" i="1"/>
  <c r="Z2770" i="1" s="1"/>
  <c r="G2771" i="1"/>
  <c r="AG2771" i="1"/>
  <c r="AE2771" i="1" s="1"/>
  <c r="AH2771" i="1" s="1"/>
  <c r="M2771" i="1"/>
  <c r="U2771" i="1"/>
  <c r="T2772" i="1"/>
  <c r="H2771" i="1" l="1"/>
  <c r="I2771" i="1"/>
  <c r="Q2771" i="1"/>
  <c r="L2771" i="1"/>
  <c r="AD2771" i="1"/>
  <c r="V2772" i="1"/>
  <c r="Y2772" i="1" s="1"/>
  <c r="AB2771" i="1"/>
  <c r="AC2771" i="1" s="1"/>
  <c r="P2771" i="1" l="1"/>
  <c r="W2772" i="1" s="1"/>
  <c r="J2772" i="1" s="1"/>
  <c r="N2771" i="1"/>
  <c r="K2772" i="1"/>
  <c r="R2772" i="1"/>
  <c r="S2773" i="1" s="1"/>
  <c r="AF2772" i="1"/>
  <c r="AA2771" i="1" l="1"/>
  <c r="O2771" i="1"/>
  <c r="X2771" i="1"/>
  <c r="Z2771" i="1" s="1"/>
  <c r="G2772" i="1"/>
  <c r="M2772" i="1"/>
  <c r="U2772" i="1"/>
  <c r="AG2772" i="1"/>
  <c r="AE2772" i="1" s="1"/>
  <c r="AH2772" i="1" s="1"/>
  <c r="AB2772" i="1" s="1"/>
  <c r="AC2772" i="1" s="1"/>
  <c r="T2773" i="1"/>
  <c r="I2772" i="1" l="1"/>
  <c r="H2772" i="1"/>
  <c r="V2773" i="1"/>
  <c r="Y2773" i="1" s="1"/>
  <c r="AD2772" i="1"/>
  <c r="L2772" i="1"/>
  <c r="Q2772" i="1"/>
  <c r="P2772" i="1" l="1"/>
  <c r="W2773" i="1" s="1"/>
  <c r="N2772" i="1"/>
  <c r="J2773" i="1"/>
  <c r="K2773" i="1"/>
  <c r="R2773" i="1"/>
  <c r="S2774" i="1" s="1"/>
  <c r="AF2773" i="1"/>
  <c r="AA2772" i="1" l="1"/>
  <c r="O2772" i="1"/>
  <c r="G2773" i="1" s="1"/>
  <c r="X2772" i="1"/>
  <c r="Z2772" i="1" s="1"/>
  <c r="T2774" i="1"/>
  <c r="M2773" i="1"/>
  <c r="U2773" i="1"/>
  <c r="AG2773" i="1"/>
  <c r="AE2773" i="1" s="1"/>
  <c r="AH2773" i="1" s="1"/>
  <c r="AB2773" i="1" s="1"/>
  <c r="AC2773" i="1" s="1"/>
  <c r="H2773" i="1" l="1"/>
  <c r="I2773" i="1"/>
  <c r="AD2773" i="1"/>
  <c r="Q2773" i="1"/>
  <c r="L2773" i="1"/>
  <c r="V2774" i="1"/>
  <c r="Y2774" i="1" s="1"/>
  <c r="P2773" i="1" l="1"/>
  <c r="W2774" i="1" s="1"/>
  <c r="N2773" i="1"/>
  <c r="K2774" i="1"/>
  <c r="J2774" i="1"/>
  <c r="R2774" i="1"/>
  <c r="S2775" i="1" s="1"/>
  <c r="AF2774" i="1"/>
  <c r="O2773" i="1" l="1"/>
  <c r="AA2773" i="1"/>
  <c r="X2773" i="1"/>
  <c r="Z2773" i="1" s="1"/>
  <c r="G2774" i="1"/>
  <c r="AG2774" i="1"/>
  <c r="AE2774" i="1" s="1"/>
  <c r="AH2774" i="1" s="1"/>
  <c r="T2775" i="1"/>
  <c r="M2774" i="1"/>
  <c r="U2774" i="1"/>
  <c r="I2774" i="1" l="1"/>
  <c r="H2774" i="1"/>
  <c r="V2775" i="1"/>
  <c r="Y2775" i="1" s="1"/>
  <c r="AD2774" i="1"/>
  <c r="Q2774" i="1"/>
  <c r="L2774" i="1"/>
  <c r="AB2774" i="1"/>
  <c r="AC2774" i="1" s="1"/>
  <c r="P2774" i="1" l="1"/>
  <c r="W2775" i="1" s="1"/>
  <c r="N2774" i="1"/>
  <c r="J2775" i="1"/>
  <c r="K2775" i="1"/>
  <c r="R2775" i="1"/>
  <c r="S2776" i="1" s="1"/>
  <c r="AF2775" i="1"/>
  <c r="AA2774" i="1" l="1"/>
  <c r="O2774" i="1"/>
  <c r="G2775" i="1" s="1"/>
  <c r="X2774" i="1"/>
  <c r="Z2774" i="1" s="1"/>
  <c r="AG2775" i="1"/>
  <c r="AE2775" i="1" s="1"/>
  <c r="AH2775" i="1" s="1"/>
  <c r="M2775" i="1"/>
  <c r="U2775" i="1"/>
  <c r="T2776" i="1"/>
  <c r="I2775" i="1" l="1"/>
  <c r="H2775" i="1"/>
  <c r="L2775" i="1"/>
  <c r="AD2775" i="1"/>
  <c r="Q2775" i="1"/>
  <c r="V2776" i="1"/>
  <c r="Y2776" i="1" s="1"/>
  <c r="AB2775" i="1"/>
  <c r="AC2775" i="1" s="1"/>
  <c r="P2775" i="1" l="1"/>
  <c r="W2776" i="1" s="1"/>
  <c r="N2775" i="1"/>
  <c r="J2776" i="1"/>
  <c r="K2776" i="1"/>
  <c r="R2776" i="1"/>
  <c r="S2777" i="1" s="1"/>
  <c r="AF2776" i="1"/>
  <c r="O2775" i="1" l="1"/>
  <c r="G2776" i="1" s="1"/>
  <c r="AA2775" i="1"/>
  <c r="X2775" i="1"/>
  <c r="Z2775" i="1" s="1"/>
  <c r="T2777" i="1"/>
  <c r="M2776" i="1"/>
  <c r="U2776" i="1"/>
  <c r="AG2776" i="1"/>
  <c r="AE2776" i="1" s="1"/>
  <c r="AH2776" i="1" s="1"/>
  <c r="AB2776" i="1" s="1"/>
  <c r="AC2776" i="1" s="1"/>
  <c r="H2776" i="1" l="1"/>
  <c r="I2776" i="1"/>
  <c r="V2777" i="1"/>
  <c r="Y2777" i="1" s="1"/>
  <c r="L2776" i="1"/>
  <c r="Q2776" i="1"/>
  <c r="AD2776" i="1"/>
  <c r="P2776" i="1" l="1"/>
  <c r="W2777" i="1" s="1"/>
  <c r="N2776" i="1"/>
  <c r="K2777" i="1"/>
  <c r="J2777" i="1"/>
  <c r="R2777" i="1"/>
  <c r="S2778" i="1" s="1"/>
  <c r="AF2777" i="1"/>
  <c r="AA2776" i="1" l="1"/>
  <c r="O2776" i="1"/>
  <c r="G2777" i="1" s="1"/>
  <c r="X2776" i="1"/>
  <c r="Z2776" i="1" s="1"/>
  <c r="AG2777" i="1"/>
  <c r="AE2777" i="1" s="1"/>
  <c r="AH2777" i="1" s="1"/>
  <c r="T2778" i="1"/>
  <c r="M2777" i="1"/>
  <c r="U2777" i="1"/>
  <c r="H2777" i="1" l="1"/>
  <c r="I2777" i="1"/>
  <c r="V2778" i="1"/>
  <c r="Y2778" i="1" s="1"/>
  <c r="AD2777" i="1"/>
  <c r="Q2777" i="1"/>
  <c r="L2777" i="1"/>
  <c r="AB2777" i="1"/>
  <c r="AC2777" i="1" s="1"/>
  <c r="P2777" i="1" l="1"/>
  <c r="W2778" i="1" s="1"/>
  <c r="J2778" i="1" s="1"/>
  <c r="N2777" i="1"/>
  <c r="K2778" i="1"/>
  <c r="R2778" i="1"/>
  <c r="S2779" i="1" s="1"/>
  <c r="AF2778" i="1"/>
  <c r="AA2777" i="1" l="1"/>
  <c r="O2777" i="1"/>
  <c r="X2777" i="1"/>
  <c r="Z2777" i="1" s="1"/>
  <c r="G2778" i="1"/>
  <c r="AG2778" i="1"/>
  <c r="AE2778" i="1" s="1"/>
  <c r="AH2778" i="1" s="1"/>
  <c r="T2779" i="1"/>
  <c r="M2778" i="1"/>
  <c r="U2778" i="1"/>
  <c r="I2778" i="1" l="1"/>
  <c r="H2778" i="1"/>
  <c r="V2779" i="1"/>
  <c r="Y2779" i="1" s="1"/>
  <c r="AD2778" i="1"/>
  <c r="Q2778" i="1"/>
  <c r="L2778" i="1"/>
  <c r="AB2778" i="1"/>
  <c r="AC2778" i="1" s="1"/>
  <c r="P2778" i="1" l="1"/>
  <c r="W2779" i="1" s="1"/>
  <c r="N2778" i="1"/>
  <c r="K2779" i="1"/>
  <c r="J2779" i="1"/>
  <c r="R2779" i="1"/>
  <c r="S2780" i="1" s="1"/>
  <c r="AF2779" i="1"/>
  <c r="O2778" i="1" l="1"/>
  <c r="AA2778" i="1"/>
  <c r="X2778" i="1"/>
  <c r="Z2778" i="1" s="1"/>
  <c r="G2779" i="1"/>
  <c r="AG2779" i="1"/>
  <c r="AE2779" i="1" s="1"/>
  <c r="AH2779" i="1" s="1"/>
  <c r="T2780" i="1"/>
  <c r="M2779" i="1"/>
  <c r="U2779" i="1"/>
  <c r="H2779" i="1" l="1"/>
  <c r="I2779" i="1"/>
  <c r="AD2779" i="1"/>
  <c r="L2779" i="1"/>
  <c r="Q2779" i="1"/>
  <c r="V2780" i="1"/>
  <c r="Y2780" i="1" s="1"/>
  <c r="AB2779" i="1"/>
  <c r="AC2779" i="1" s="1"/>
  <c r="P2779" i="1" l="1"/>
  <c r="W2780" i="1" s="1"/>
  <c r="N2779" i="1"/>
  <c r="J2780" i="1"/>
  <c r="K2780" i="1"/>
  <c r="R2780" i="1"/>
  <c r="S2781" i="1" s="1"/>
  <c r="AF2780" i="1"/>
  <c r="AA2779" i="1" l="1"/>
  <c r="O2779" i="1"/>
  <c r="G2780" i="1" s="1"/>
  <c r="X2779" i="1"/>
  <c r="Z2779" i="1" s="1"/>
  <c r="AG2780" i="1"/>
  <c r="AE2780" i="1" s="1"/>
  <c r="AH2780" i="1" s="1"/>
  <c r="T2781" i="1"/>
  <c r="M2780" i="1"/>
  <c r="U2780" i="1"/>
  <c r="I2780" i="1" l="1"/>
  <c r="H2780" i="1"/>
  <c r="V2781" i="1"/>
  <c r="Y2781" i="1" s="1"/>
  <c r="AD2780" i="1"/>
  <c r="Q2780" i="1"/>
  <c r="L2780" i="1"/>
  <c r="AB2780" i="1"/>
  <c r="AC2780" i="1" s="1"/>
  <c r="P2780" i="1" l="1"/>
  <c r="W2781" i="1" s="1"/>
  <c r="N2780" i="1"/>
  <c r="J2781" i="1"/>
  <c r="K2781" i="1"/>
  <c r="R2781" i="1"/>
  <c r="S2782" i="1" s="1"/>
  <c r="AF2781" i="1"/>
  <c r="O2780" i="1" l="1"/>
  <c r="G2781" i="1" s="1"/>
  <c r="AA2780" i="1"/>
  <c r="X2780" i="1"/>
  <c r="Z2780" i="1" s="1"/>
  <c r="T2782" i="1"/>
  <c r="M2781" i="1"/>
  <c r="U2781" i="1"/>
  <c r="AG2781" i="1"/>
  <c r="AE2781" i="1" s="1"/>
  <c r="AH2781" i="1" s="1"/>
  <c r="AB2781" i="1" s="1"/>
  <c r="AC2781" i="1" s="1"/>
  <c r="I2781" i="1" l="1"/>
  <c r="H2781" i="1"/>
  <c r="Q2781" i="1"/>
  <c r="L2781" i="1"/>
  <c r="AD2781" i="1"/>
  <c r="V2782" i="1"/>
  <c r="Y2782" i="1" s="1"/>
  <c r="P2781" i="1" l="1"/>
  <c r="W2782" i="1" s="1"/>
  <c r="N2781" i="1"/>
  <c r="K2782" i="1"/>
  <c r="J2782" i="1"/>
  <c r="R2782" i="1"/>
  <c r="S2783" i="1" s="1"/>
  <c r="AF2782" i="1"/>
  <c r="AA2781" i="1" l="1"/>
  <c r="O2781" i="1"/>
  <c r="G2782" i="1" s="1"/>
  <c r="X2781" i="1"/>
  <c r="Z2781" i="1" s="1"/>
  <c r="AG2782" i="1"/>
  <c r="AE2782" i="1" s="1"/>
  <c r="AH2782" i="1" s="1"/>
  <c r="T2783" i="1"/>
  <c r="M2782" i="1"/>
  <c r="U2782" i="1"/>
  <c r="H2782" i="1" l="1"/>
  <c r="I2782" i="1"/>
  <c r="L2782" i="1"/>
  <c r="AD2782" i="1"/>
  <c r="Q2782" i="1"/>
  <c r="V2783" i="1"/>
  <c r="Y2783" i="1" s="1"/>
  <c r="AB2782" i="1"/>
  <c r="AC2782" i="1" s="1"/>
  <c r="P2782" i="1" l="1"/>
  <c r="W2783" i="1" s="1"/>
  <c r="N2782" i="1"/>
  <c r="J2783" i="1"/>
  <c r="K2783" i="1"/>
  <c r="R2783" i="1"/>
  <c r="S2784" i="1" s="1"/>
  <c r="AF2783" i="1"/>
  <c r="AA2782" i="1" l="1"/>
  <c r="O2782" i="1"/>
  <c r="X2782" i="1"/>
  <c r="Z2782" i="1" s="1"/>
  <c r="G2783" i="1"/>
  <c r="AG2783" i="1"/>
  <c r="AE2783" i="1" s="1"/>
  <c r="AH2783" i="1" s="1"/>
  <c r="T2784" i="1"/>
  <c r="M2783" i="1"/>
  <c r="U2783" i="1"/>
  <c r="H2783" i="1" l="1"/>
  <c r="I2783" i="1"/>
  <c r="V2784" i="1"/>
  <c r="Y2784" i="1" s="1"/>
  <c r="L2783" i="1"/>
  <c r="AD2783" i="1"/>
  <c r="Q2783" i="1"/>
  <c r="AB2783" i="1"/>
  <c r="AC2783" i="1" s="1"/>
  <c r="P2783" i="1" l="1"/>
  <c r="W2784" i="1" s="1"/>
  <c r="J2784" i="1" s="1"/>
  <c r="N2783" i="1"/>
  <c r="K2784" i="1"/>
  <c r="R2784" i="1"/>
  <c r="S2785" i="1" s="1"/>
  <c r="AF2784" i="1"/>
  <c r="O2783" i="1" l="1"/>
  <c r="G2784" i="1" s="1"/>
  <c r="AA2783" i="1"/>
  <c r="X2783" i="1"/>
  <c r="Z2783" i="1" s="1"/>
  <c r="T2785" i="1"/>
  <c r="AG2784" i="1"/>
  <c r="AE2784" i="1" s="1"/>
  <c r="AH2784" i="1" s="1"/>
  <c r="M2784" i="1"/>
  <c r="U2784" i="1"/>
  <c r="AB2784" i="1" l="1"/>
  <c r="AC2784" i="1" s="1"/>
  <c r="I2784" i="1"/>
  <c r="H2784" i="1"/>
  <c r="V2785" i="1"/>
  <c r="Y2785" i="1" s="1"/>
  <c r="L2784" i="1"/>
  <c r="Q2784" i="1"/>
  <c r="AD2784" i="1"/>
  <c r="P2784" i="1" l="1"/>
  <c r="W2785" i="1" s="1"/>
  <c r="N2784" i="1"/>
  <c r="J2785" i="1"/>
  <c r="K2785" i="1"/>
  <c r="R2785" i="1"/>
  <c r="S2786" i="1" s="1"/>
  <c r="AF2785" i="1"/>
  <c r="O2784" i="1" l="1"/>
  <c r="G2785" i="1" s="1"/>
  <c r="AA2784" i="1"/>
  <c r="X2784" i="1"/>
  <c r="Z2784" i="1" s="1"/>
  <c r="AG2785" i="1"/>
  <c r="AE2785" i="1" s="1"/>
  <c r="AH2785" i="1" s="1"/>
  <c r="M2785" i="1"/>
  <c r="U2785" i="1"/>
  <c r="T2786" i="1"/>
  <c r="I2785" i="1" l="1"/>
  <c r="H2785" i="1"/>
  <c r="V2786" i="1"/>
  <c r="Y2786" i="1" s="1"/>
  <c r="Q2785" i="1"/>
  <c r="AD2785" i="1"/>
  <c r="L2785" i="1"/>
  <c r="AB2785" i="1"/>
  <c r="AC2785" i="1" s="1"/>
  <c r="P2785" i="1" l="1"/>
  <c r="W2786" i="1" s="1"/>
  <c r="N2785" i="1"/>
  <c r="J2786" i="1"/>
  <c r="K2786" i="1"/>
  <c r="R2786" i="1"/>
  <c r="S2787" i="1" s="1"/>
  <c r="AF2786" i="1"/>
  <c r="AA2785" i="1" l="1"/>
  <c r="O2785" i="1"/>
  <c r="G2786" i="1" s="1"/>
  <c r="X2785" i="1"/>
  <c r="Z2785" i="1" s="1"/>
  <c r="T2787" i="1"/>
  <c r="AG2786" i="1"/>
  <c r="AE2786" i="1" s="1"/>
  <c r="AH2786" i="1" s="1"/>
  <c r="M2786" i="1"/>
  <c r="U2786" i="1"/>
  <c r="I2786" i="1" l="1"/>
  <c r="H2786" i="1"/>
  <c r="L2786" i="1"/>
  <c r="AD2786" i="1"/>
  <c r="Q2786" i="1"/>
  <c r="V2787" i="1"/>
  <c r="Y2787" i="1" s="1"/>
  <c r="AB2786" i="1"/>
  <c r="AC2786" i="1" s="1"/>
  <c r="P2786" i="1" l="1"/>
  <c r="W2787" i="1" s="1"/>
  <c r="N2786" i="1"/>
  <c r="K2787" i="1"/>
  <c r="J2787" i="1"/>
  <c r="R2787" i="1"/>
  <c r="S2788" i="1" s="1"/>
  <c r="AF2787" i="1"/>
  <c r="AA2786" i="1" l="1"/>
  <c r="O2786" i="1"/>
  <c r="X2786" i="1"/>
  <c r="Z2786" i="1" s="1"/>
  <c r="G2787" i="1"/>
  <c r="AG2787" i="1"/>
  <c r="AE2787" i="1" s="1"/>
  <c r="AH2787" i="1" s="1"/>
  <c r="M2787" i="1"/>
  <c r="U2787" i="1"/>
  <c r="T2788" i="1"/>
  <c r="H2787" i="1" l="1"/>
  <c r="I2787" i="1"/>
  <c r="Q2787" i="1"/>
  <c r="AD2787" i="1"/>
  <c r="L2787" i="1"/>
  <c r="V2788" i="1"/>
  <c r="Y2788" i="1" s="1"/>
  <c r="AB2787" i="1"/>
  <c r="AC2787" i="1" s="1"/>
  <c r="P2787" i="1" l="1"/>
  <c r="W2788" i="1" s="1"/>
  <c r="N2787" i="1"/>
  <c r="K2788" i="1"/>
  <c r="J2788" i="1"/>
  <c r="R2788" i="1"/>
  <c r="S2789" i="1" s="1"/>
  <c r="AF2788" i="1"/>
  <c r="O2787" i="1" l="1"/>
  <c r="G2788" i="1" s="1"/>
  <c r="AA2787" i="1"/>
  <c r="X2787" i="1"/>
  <c r="Z2787" i="1" s="1"/>
  <c r="AG2788" i="1"/>
  <c r="AE2788" i="1" s="1"/>
  <c r="AH2788" i="1" s="1"/>
  <c r="M2788" i="1"/>
  <c r="U2788" i="1"/>
  <c r="T2789" i="1"/>
  <c r="I2788" i="1" l="1"/>
  <c r="H2788" i="1"/>
  <c r="AD2788" i="1"/>
  <c r="L2788" i="1"/>
  <c r="Q2788" i="1"/>
  <c r="V2789" i="1"/>
  <c r="Y2789" i="1" s="1"/>
  <c r="AB2788" i="1"/>
  <c r="AC2788" i="1" s="1"/>
  <c r="P2788" i="1" l="1"/>
  <c r="W2789" i="1" s="1"/>
  <c r="N2788" i="1"/>
  <c r="J2789" i="1"/>
  <c r="K2789" i="1"/>
  <c r="R2789" i="1"/>
  <c r="S2790" i="1" s="1"/>
  <c r="AF2789" i="1"/>
  <c r="AA2788" i="1" l="1"/>
  <c r="O2788" i="1"/>
  <c r="G2789" i="1" s="1"/>
  <c r="X2788" i="1"/>
  <c r="Z2788" i="1" s="1"/>
  <c r="AG2789" i="1"/>
  <c r="AE2789" i="1" s="1"/>
  <c r="AH2789" i="1" s="1"/>
  <c r="T2790" i="1"/>
  <c r="M2789" i="1"/>
  <c r="U2789" i="1"/>
  <c r="I2789" i="1" l="1"/>
  <c r="H2789" i="1"/>
  <c r="V2790" i="1"/>
  <c r="Y2790" i="1" s="1"/>
  <c r="L2789" i="1"/>
  <c r="AD2789" i="1"/>
  <c r="Q2789" i="1"/>
  <c r="AB2789" i="1"/>
  <c r="AC2789" i="1" s="1"/>
  <c r="P2789" i="1" l="1"/>
  <c r="W2790" i="1" s="1"/>
  <c r="N2789" i="1"/>
  <c r="J2790" i="1"/>
  <c r="K2790" i="1"/>
  <c r="R2790" i="1"/>
  <c r="S2791" i="1" s="1"/>
  <c r="AF2790" i="1"/>
  <c r="AA2789" i="1" l="1"/>
  <c r="O2789" i="1"/>
  <c r="G2790" i="1" s="1"/>
  <c r="X2789" i="1"/>
  <c r="Z2789" i="1" s="1"/>
  <c r="AG2790" i="1"/>
  <c r="AE2790" i="1" s="1"/>
  <c r="AH2790" i="1" s="1"/>
  <c r="T2791" i="1"/>
  <c r="M2790" i="1"/>
  <c r="U2790" i="1"/>
  <c r="I2790" i="1" l="1"/>
  <c r="H2790" i="1"/>
  <c r="V2791" i="1"/>
  <c r="Y2791" i="1" s="1"/>
  <c r="Q2790" i="1"/>
  <c r="AD2790" i="1"/>
  <c r="L2790" i="1"/>
  <c r="AB2790" i="1"/>
  <c r="AC2790" i="1" s="1"/>
  <c r="P2790" i="1" l="1"/>
  <c r="W2791" i="1" s="1"/>
  <c r="N2790" i="1"/>
  <c r="K2791" i="1"/>
  <c r="J2791" i="1"/>
  <c r="R2791" i="1"/>
  <c r="S2792" i="1" s="1"/>
  <c r="AF2791" i="1"/>
  <c r="AA2790" i="1" l="1"/>
  <c r="O2790" i="1"/>
  <c r="G2791" i="1" s="1"/>
  <c r="X2790" i="1"/>
  <c r="Z2790" i="1" s="1"/>
  <c r="AG2791" i="1"/>
  <c r="AE2791" i="1" s="1"/>
  <c r="AH2791" i="1" s="1"/>
  <c r="T2792" i="1"/>
  <c r="M2791" i="1"/>
  <c r="U2791" i="1"/>
  <c r="I2791" i="1" l="1"/>
  <c r="H2791" i="1"/>
  <c r="V2792" i="1"/>
  <c r="Y2792" i="1" s="1"/>
  <c r="L2791" i="1"/>
  <c r="AD2791" i="1"/>
  <c r="Q2791" i="1"/>
  <c r="AB2791" i="1"/>
  <c r="AC2791" i="1" s="1"/>
  <c r="P2791" i="1" l="1"/>
  <c r="W2792" i="1" s="1"/>
  <c r="N2791" i="1"/>
  <c r="K2792" i="1"/>
  <c r="J2792" i="1"/>
  <c r="R2792" i="1"/>
  <c r="S2793" i="1" s="1"/>
  <c r="AF2792" i="1"/>
  <c r="AA2791" i="1" l="1"/>
  <c r="O2791" i="1"/>
  <c r="G2792" i="1" s="1"/>
  <c r="X2791" i="1"/>
  <c r="Z2791" i="1" s="1"/>
  <c r="AG2792" i="1"/>
  <c r="AE2792" i="1" s="1"/>
  <c r="AH2792" i="1" s="1"/>
  <c r="T2793" i="1"/>
  <c r="M2792" i="1"/>
  <c r="U2792" i="1"/>
  <c r="H2792" i="1" l="1"/>
  <c r="I2792" i="1"/>
  <c r="V2793" i="1"/>
  <c r="Y2793" i="1" s="1"/>
  <c r="L2792" i="1"/>
  <c r="Q2792" i="1"/>
  <c r="AD2792" i="1"/>
  <c r="AB2792" i="1"/>
  <c r="AC2792" i="1" s="1"/>
  <c r="P2792" i="1" l="1"/>
  <c r="W2793" i="1" s="1"/>
  <c r="N2792" i="1"/>
  <c r="K2793" i="1"/>
  <c r="J2793" i="1"/>
  <c r="R2793" i="1"/>
  <c r="S2794" i="1" s="1"/>
  <c r="AF2793" i="1"/>
  <c r="O2792" i="1" l="1"/>
  <c r="G2793" i="1" s="1"/>
  <c r="AA2792" i="1"/>
  <c r="X2792" i="1"/>
  <c r="Z2792" i="1" s="1"/>
  <c r="AG2793" i="1"/>
  <c r="AE2793" i="1" s="1"/>
  <c r="AH2793" i="1" s="1"/>
  <c r="T2794" i="1"/>
  <c r="M2793" i="1"/>
  <c r="U2793" i="1"/>
  <c r="H2793" i="1" l="1"/>
  <c r="I2793" i="1"/>
  <c r="AD2793" i="1"/>
  <c r="L2793" i="1"/>
  <c r="Q2793" i="1"/>
  <c r="V2794" i="1"/>
  <c r="Y2794" i="1" s="1"/>
  <c r="AB2793" i="1"/>
  <c r="AC2793" i="1" s="1"/>
  <c r="P2793" i="1" l="1"/>
  <c r="W2794" i="1" s="1"/>
  <c r="N2793" i="1"/>
  <c r="K2794" i="1"/>
  <c r="J2794" i="1"/>
  <c r="R2794" i="1"/>
  <c r="S2795" i="1" s="1"/>
  <c r="AF2794" i="1"/>
  <c r="O2793" i="1" l="1"/>
  <c r="G2794" i="1" s="1"/>
  <c r="AA2793" i="1"/>
  <c r="X2793" i="1"/>
  <c r="Z2793" i="1" s="1"/>
  <c r="AG2794" i="1"/>
  <c r="AE2794" i="1" s="1"/>
  <c r="AH2794" i="1" s="1"/>
  <c r="T2795" i="1"/>
  <c r="M2794" i="1"/>
  <c r="U2794" i="1"/>
  <c r="H2794" i="1" l="1"/>
  <c r="I2794" i="1"/>
  <c r="V2795" i="1"/>
  <c r="Y2795" i="1" s="1"/>
  <c r="AD2794" i="1"/>
  <c r="Q2794" i="1"/>
  <c r="L2794" i="1"/>
  <c r="AB2794" i="1"/>
  <c r="AC2794" i="1" s="1"/>
  <c r="P2794" i="1" l="1"/>
  <c r="W2795" i="1" s="1"/>
  <c r="N2794" i="1"/>
  <c r="K2795" i="1"/>
  <c r="J2795" i="1"/>
  <c r="R2795" i="1"/>
  <c r="S2796" i="1" s="1"/>
  <c r="AF2795" i="1"/>
  <c r="AA2794" i="1" l="1"/>
  <c r="O2794" i="1"/>
  <c r="X2794" i="1"/>
  <c r="Z2794" i="1" s="1"/>
  <c r="G2795" i="1"/>
  <c r="AG2795" i="1"/>
  <c r="AE2795" i="1" s="1"/>
  <c r="AH2795" i="1" s="1"/>
  <c r="T2796" i="1"/>
  <c r="M2795" i="1"/>
  <c r="U2795" i="1"/>
  <c r="H2795" i="1" l="1"/>
  <c r="I2795" i="1"/>
  <c r="Q2795" i="1"/>
  <c r="L2795" i="1"/>
  <c r="AD2795" i="1"/>
  <c r="V2796" i="1"/>
  <c r="Y2796" i="1" s="1"/>
  <c r="AB2795" i="1"/>
  <c r="AC2795" i="1" s="1"/>
  <c r="P2795" i="1" l="1"/>
  <c r="W2796" i="1" s="1"/>
  <c r="N2795" i="1"/>
  <c r="K2796" i="1"/>
  <c r="J2796" i="1"/>
  <c r="R2796" i="1"/>
  <c r="S2797" i="1" s="1"/>
  <c r="AF2796" i="1"/>
  <c r="AA2795" i="1" l="1"/>
  <c r="O2795" i="1"/>
  <c r="X2795" i="1"/>
  <c r="Z2795" i="1" s="1"/>
  <c r="G2796" i="1"/>
  <c r="M2796" i="1"/>
  <c r="U2796" i="1"/>
  <c r="AG2796" i="1"/>
  <c r="AE2796" i="1" s="1"/>
  <c r="AH2796" i="1" s="1"/>
  <c r="T2797" i="1"/>
  <c r="AB2796" i="1" l="1"/>
  <c r="AC2796" i="1" s="1"/>
  <c r="I2796" i="1"/>
  <c r="H2796" i="1"/>
  <c r="V2797" i="1"/>
  <c r="Y2797" i="1" s="1"/>
  <c r="Q2796" i="1"/>
  <c r="L2796" i="1"/>
  <c r="AD2796" i="1"/>
  <c r="P2796" i="1" l="1"/>
  <c r="W2797" i="1" s="1"/>
  <c r="N2796" i="1"/>
  <c r="K2797" i="1"/>
  <c r="J2797" i="1"/>
  <c r="R2797" i="1"/>
  <c r="S2798" i="1" s="1"/>
  <c r="AF2797" i="1"/>
  <c r="AA2796" i="1" l="1"/>
  <c r="O2796" i="1"/>
  <c r="G2797" i="1" s="1"/>
  <c r="X2796" i="1"/>
  <c r="Z2796" i="1" s="1"/>
  <c r="AG2797" i="1"/>
  <c r="AE2797" i="1" s="1"/>
  <c r="AH2797" i="1" s="1"/>
  <c r="T2798" i="1"/>
  <c r="M2797" i="1"/>
  <c r="U2797" i="1"/>
  <c r="I2797" i="1" l="1"/>
  <c r="H2797" i="1"/>
  <c r="L2797" i="1"/>
  <c r="Q2797" i="1"/>
  <c r="AD2797" i="1"/>
  <c r="V2798" i="1"/>
  <c r="Y2798" i="1" s="1"/>
  <c r="AB2797" i="1"/>
  <c r="AC2797" i="1" s="1"/>
  <c r="P2797" i="1" l="1"/>
  <c r="W2798" i="1" s="1"/>
  <c r="N2797" i="1"/>
  <c r="K2798" i="1"/>
  <c r="J2798" i="1"/>
  <c r="R2798" i="1"/>
  <c r="S2799" i="1" s="1"/>
  <c r="AF2798" i="1"/>
  <c r="O2797" i="1" l="1"/>
  <c r="AA2797" i="1"/>
  <c r="X2797" i="1"/>
  <c r="Z2797" i="1" s="1"/>
  <c r="G2798" i="1"/>
  <c r="AG2798" i="1"/>
  <c r="AE2798" i="1" s="1"/>
  <c r="AH2798" i="1" s="1"/>
  <c r="T2799" i="1"/>
  <c r="M2798" i="1"/>
  <c r="U2798" i="1"/>
  <c r="I2798" i="1" l="1"/>
  <c r="H2798" i="1"/>
  <c r="AD2798" i="1"/>
  <c r="Q2798" i="1"/>
  <c r="L2798" i="1"/>
  <c r="V2799" i="1"/>
  <c r="Y2799" i="1" s="1"/>
  <c r="AB2798" i="1"/>
  <c r="AC2798" i="1" s="1"/>
  <c r="P2798" i="1" l="1"/>
  <c r="W2799" i="1" s="1"/>
  <c r="N2798" i="1"/>
  <c r="K2799" i="1"/>
  <c r="J2799" i="1"/>
  <c r="R2799" i="1"/>
  <c r="S2800" i="1" s="1"/>
  <c r="AF2799" i="1"/>
  <c r="O2798" i="1" l="1"/>
  <c r="AA2798" i="1"/>
  <c r="X2798" i="1"/>
  <c r="Z2798" i="1" s="1"/>
  <c r="G2799" i="1"/>
  <c r="AG2799" i="1"/>
  <c r="AE2799" i="1" s="1"/>
  <c r="AH2799" i="1" s="1"/>
  <c r="M2799" i="1"/>
  <c r="U2799" i="1"/>
  <c r="T2800" i="1"/>
  <c r="H2799" i="1" l="1"/>
  <c r="I2799" i="1"/>
  <c r="L2799" i="1"/>
  <c r="Q2799" i="1"/>
  <c r="AD2799" i="1"/>
  <c r="V2800" i="1"/>
  <c r="Y2800" i="1" s="1"/>
  <c r="AB2799" i="1"/>
  <c r="AC2799" i="1" s="1"/>
  <c r="P2799" i="1" l="1"/>
  <c r="W2800" i="1" s="1"/>
  <c r="J2800" i="1" s="1"/>
  <c r="N2799" i="1"/>
  <c r="R2800" i="1"/>
  <c r="S2801" i="1" s="1"/>
  <c r="AF2800" i="1"/>
  <c r="O2799" i="1" l="1"/>
  <c r="AA2799" i="1"/>
  <c r="X2799" i="1"/>
  <c r="Z2799" i="1" s="1"/>
  <c r="K2800" i="1"/>
  <c r="U2800" i="1" s="1"/>
  <c r="G2800" i="1"/>
  <c r="AG2800" i="1"/>
  <c r="AE2800" i="1" s="1"/>
  <c r="AH2800" i="1" s="1"/>
  <c r="T2801" i="1"/>
  <c r="M2800" i="1"/>
  <c r="H2800" i="1" l="1"/>
  <c r="I2800" i="1"/>
  <c r="V2801" i="1"/>
  <c r="Y2801" i="1" s="1"/>
  <c r="AD2800" i="1"/>
  <c r="L2800" i="1"/>
  <c r="Q2800" i="1"/>
  <c r="AB2800" i="1"/>
  <c r="AC2800" i="1" s="1"/>
  <c r="P2800" i="1" l="1"/>
  <c r="W2801" i="1" s="1"/>
  <c r="N2800" i="1"/>
  <c r="K2801" i="1"/>
  <c r="J2801" i="1"/>
  <c r="R2801" i="1"/>
  <c r="S2802" i="1" s="1"/>
  <c r="AF2801" i="1"/>
  <c r="AA2800" i="1" l="1"/>
  <c r="O2800" i="1"/>
  <c r="G2801" i="1" s="1"/>
  <c r="X2800" i="1"/>
  <c r="Z2800" i="1" s="1"/>
  <c r="T2802" i="1"/>
  <c r="AG2801" i="1"/>
  <c r="AE2801" i="1" s="1"/>
  <c r="AH2801" i="1" s="1"/>
  <c r="M2801" i="1"/>
  <c r="U2801" i="1"/>
  <c r="H2801" i="1" l="1"/>
  <c r="I2801" i="1"/>
  <c r="Q2801" i="1"/>
  <c r="L2801" i="1"/>
  <c r="AD2801" i="1"/>
  <c r="AB2801" i="1"/>
  <c r="AC2801" i="1" s="1"/>
  <c r="V2802" i="1"/>
  <c r="Y2802" i="1" s="1"/>
  <c r="P2801" i="1" l="1"/>
  <c r="W2802" i="1" s="1"/>
  <c r="N2801" i="1"/>
  <c r="K2802" i="1"/>
  <c r="J2802" i="1"/>
  <c r="R2802" i="1"/>
  <c r="S2803" i="1" s="1"/>
  <c r="AF2802" i="1"/>
  <c r="AA2801" i="1" l="1"/>
  <c r="O2801" i="1"/>
  <c r="X2801" i="1"/>
  <c r="Z2801" i="1" s="1"/>
  <c r="G2802" i="1"/>
  <c r="AG2802" i="1"/>
  <c r="AE2802" i="1" s="1"/>
  <c r="AH2802" i="1" s="1"/>
  <c r="T2803" i="1"/>
  <c r="M2802" i="1"/>
  <c r="U2802" i="1"/>
  <c r="I2802" i="1" l="1"/>
  <c r="H2802" i="1"/>
  <c r="Q2802" i="1"/>
  <c r="L2802" i="1"/>
  <c r="AD2802" i="1"/>
  <c r="V2803" i="1"/>
  <c r="Y2803" i="1" s="1"/>
  <c r="AB2802" i="1"/>
  <c r="AC2802" i="1" s="1"/>
  <c r="P2802" i="1" l="1"/>
  <c r="W2803" i="1" s="1"/>
  <c r="N2802" i="1"/>
  <c r="J2803" i="1"/>
  <c r="K2803" i="1"/>
  <c r="R2803" i="1"/>
  <c r="S2804" i="1" s="1"/>
  <c r="AF2803" i="1"/>
  <c r="O2802" i="1" l="1"/>
  <c r="G2803" i="1" s="1"/>
  <c r="AA2802" i="1"/>
  <c r="X2802" i="1"/>
  <c r="Z2802" i="1" s="1"/>
  <c r="T2804" i="1"/>
  <c r="AG2803" i="1"/>
  <c r="AE2803" i="1" s="1"/>
  <c r="AH2803" i="1" s="1"/>
  <c r="M2803" i="1"/>
  <c r="U2803" i="1"/>
  <c r="I2803" i="1" l="1"/>
  <c r="H2803" i="1"/>
  <c r="AD2803" i="1"/>
  <c r="L2803" i="1"/>
  <c r="Q2803" i="1"/>
  <c r="AB2803" i="1"/>
  <c r="AC2803" i="1" s="1"/>
  <c r="V2804" i="1"/>
  <c r="Y2804" i="1" s="1"/>
  <c r="P2803" i="1" l="1"/>
  <c r="W2804" i="1" s="1"/>
  <c r="N2803" i="1"/>
  <c r="J2804" i="1"/>
  <c r="K2804" i="1"/>
  <c r="R2804" i="1"/>
  <c r="S2805" i="1" s="1"/>
  <c r="AF2804" i="1"/>
  <c r="AA2803" i="1" l="1"/>
  <c r="O2803" i="1"/>
  <c r="X2803" i="1"/>
  <c r="Z2803" i="1" s="1"/>
  <c r="G2804" i="1"/>
  <c r="T2805" i="1"/>
  <c r="M2804" i="1"/>
  <c r="U2804" i="1"/>
  <c r="AG2804" i="1"/>
  <c r="AE2804" i="1" s="1"/>
  <c r="AH2804" i="1" s="1"/>
  <c r="AB2804" i="1" s="1"/>
  <c r="AC2804" i="1" s="1"/>
  <c r="H2804" i="1" l="1"/>
  <c r="I2804" i="1"/>
  <c r="V2805" i="1"/>
  <c r="Y2805" i="1" s="1"/>
  <c r="AD2804" i="1"/>
  <c r="L2804" i="1"/>
  <c r="Q2804" i="1"/>
  <c r="P2804" i="1" l="1"/>
  <c r="W2805" i="1" s="1"/>
  <c r="K2805" i="1" s="1"/>
  <c r="N2804" i="1"/>
  <c r="R2805" i="1"/>
  <c r="S2806" i="1" s="1"/>
  <c r="AF2805" i="1"/>
  <c r="AA2804" i="1" l="1"/>
  <c r="O2804" i="1"/>
  <c r="X2804" i="1"/>
  <c r="Z2804" i="1" s="1"/>
  <c r="J2805" i="1"/>
  <c r="G2805" i="1"/>
  <c r="AG2805" i="1"/>
  <c r="AE2805" i="1" s="1"/>
  <c r="AH2805" i="1" s="1"/>
  <c r="T2806" i="1"/>
  <c r="M2805" i="1"/>
  <c r="U2805" i="1"/>
  <c r="I2805" i="1" l="1"/>
  <c r="H2805" i="1"/>
  <c r="Q2805" i="1"/>
  <c r="L2805" i="1"/>
  <c r="AD2805" i="1"/>
  <c r="V2806" i="1"/>
  <c r="Y2806" i="1" s="1"/>
  <c r="AB2805" i="1"/>
  <c r="AC2805" i="1" s="1"/>
  <c r="P2805" i="1" l="1"/>
  <c r="W2806" i="1" s="1"/>
  <c r="N2805" i="1"/>
  <c r="J2806" i="1"/>
  <c r="K2806" i="1"/>
  <c r="R2806" i="1"/>
  <c r="S2807" i="1" s="1"/>
  <c r="AF2806" i="1"/>
  <c r="AA2805" i="1" l="1"/>
  <c r="O2805" i="1"/>
  <c r="X2805" i="1"/>
  <c r="Z2805" i="1" s="1"/>
  <c r="G2806" i="1"/>
  <c r="AG2806" i="1"/>
  <c r="AE2806" i="1" s="1"/>
  <c r="AH2806" i="1" s="1"/>
  <c r="M2806" i="1"/>
  <c r="U2806" i="1"/>
  <c r="T2807" i="1"/>
  <c r="H2806" i="1" l="1"/>
  <c r="I2806" i="1"/>
  <c r="AD2806" i="1"/>
  <c r="Q2806" i="1"/>
  <c r="L2806" i="1"/>
  <c r="V2807" i="1"/>
  <c r="Y2807" i="1" s="1"/>
  <c r="AB2806" i="1"/>
  <c r="AC2806" i="1" s="1"/>
  <c r="P2806" i="1" l="1"/>
  <c r="W2807" i="1" s="1"/>
  <c r="J2807" i="1" s="1"/>
  <c r="N2806" i="1"/>
  <c r="K2807" i="1"/>
  <c r="AF2807" i="1"/>
  <c r="R2807" i="1"/>
  <c r="S2808" i="1" s="1"/>
  <c r="O2806" i="1" l="1"/>
  <c r="AA2806" i="1"/>
  <c r="X2806" i="1"/>
  <c r="Z2806" i="1" s="1"/>
  <c r="G2807" i="1"/>
  <c r="AG2807" i="1"/>
  <c r="AE2807" i="1" s="1"/>
  <c r="AH2807" i="1" s="1"/>
  <c r="T2808" i="1"/>
  <c r="M2807" i="1"/>
  <c r="U2807" i="1"/>
  <c r="H2807" i="1" l="1"/>
  <c r="I2807" i="1"/>
  <c r="V2808" i="1"/>
  <c r="Y2808" i="1" s="1"/>
  <c r="Q2807" i="1"/>
  <c r="L2807" i="1"/>
  <c r="AD2807" i="1"/>
  <c r="AB2807" i="1"/>
  <c r="AC2807" i="1" s="1"/>
  <c r="P2807" i="1" l="1"/>
  <c r="W2808" i="1" s="1"/>
  <c r="R2808" i="1" s="1"/>
  <c r="S2809" i="1" s="1"/>
  <c r="N2807" i="1"/>
  <c r="J2808" i="1"/>
  <c r="K2808" i="1"/>
  <c r="AF2808" i="1"/>
  <c r="T2809" i="1"/>
  <c r="AA2807" i="1" l="1"/>
  <c r="O2807" i="1"/>
  <c r="G2808" i="1" s="1"/>
  <c r="X2807" i="1"/>
  <c r="Z2807" i="1" s="1"/>
  <c r="M2808" i="1"/>
  <c r="U2808" i="1"/>
  <c r="AG2808" i="1"/>
  <c r="AE2808" i="1" s="1"/>
  <c r="AH2808" i="1" s="1"/>
  <c r="AB2808" i="1" s="1"/>
  <c r="AC2808" i="1" s="1"/>
  <c r="H2808" i="1" l="1"/>
  <c r="I2808" i="1"/>
  <c r="V2809" i="1"/>
  <c r="Y2809" i="1" s="1"/>
  <c r="AD2808" i="1"/>
  <c r="Q2808" i="1"/>
  <c r="L2808" i="1"/>
  <c r="P2808" i="1" l="1"/>
  <c r="W2809" i="1" s="1"/>
  <c r="N2808" i="1"/>
  <c r="K2809" i="1"/>
  <c r="J2809" i="1"/>
  <c r="AF2809" i="1"/>
  <c r="AG2809" i="1" s="1"/>
  <c r="AE2809" i="1" s="1"/>
  <c r="AH2809" i="1" s="1"/>
  <c r="R2809" i="1"/>
  <c r="S2810" i="1" s="1"/>
  <c r="U2809" i="1"/>
  <c r="V2810" i="1" s="1"/>
  <c r="O2808" i="1" l="1"/>
  <c r="G2809" i="1" s="1"/>
  <c r="AA2808" i="1"/>
  <c r="X2808" i="1"/>
  <c r="Z2808" i="1" s="1"/>
  <c r="M2809" i="1"/>
  <c r="T2810" i="1"/>
  <c r="Y2810" i="1"/>
  <c r="H2809" i="1" l="1"/>
  <c r="I2809" i="1"/>
  <c r="AD2809" i="1"/>
  <c r="Q2809" i="1"/>
  <c r="L2809" i="1"/>
  <c r="AB2809" i="1"/>
  <c r="AC2809" i="1" s="1"/>
  <c r="P2809" i="1" l="1"/>
  <c r="W2810" i="1" s="1"/>
  <c r="N2809" i="1"/>
  <c r="J2810" i="1"/>
  <c r="K2810" i="1"/>
  <c r="AF2810" i="1"/>
  <c r="AG2810" i="1" s="1"/>
  <c r="AE2810" i="1" s="1"/>
  <c r="AH2810" i="1" s="1"/>
  <c r="AA2809" i="1" l="1"/>
  <c r="O2809" i="1"/>
  <c r="G2810" i="1" s="1"/>
  <c r="X2809" i="1"/>
  <c r="Z2809" i="1" s="1"/>
  <c r="M2810" i="1"/>
  <c r="R2810" i="1"/>
  <c r="S2811" i="1" s="1"/>
  <c r="U2810" i="1"/>
  <c r="V2811" i="1" s="1"/>
  <c r="I2810" i="1" l="1"/>
  <c r="H2810" i="1"/>
  <c r="L2810" i="1"/>
  <c r="Q2810" i="1"/>
  <c r="AD2810" i="1"/>
  <c r="AB2810" i="1"/>
  <c r="AC2810" i="1" s="1"/>
  <c r="T2811" i="1"/>
  <c r="Y2811" i="1"/>
  <c r="P2810" i="1" l="1"/>
  <c r="W2811" i="1" s="1"/>
  <c r="N2810" i="1"/>
  <c r="J2811" i="1"/>
  <c r="AF2811" i="1"/>
  <c r="AG2811" i="1" s="1"/>
  <c r="AE2811" i="1" s="1"/>
  <c r="AH2811" i="1" s="1"/>
  <c r="K2811" i="1"/>
  <c r="M2811" i="1" s="1"/>
  <c r="AD2811" i="1" s="1"/>
  <c r="AB2811" i="1" l="1"/>
  <c r="Q2811" i="1"/>
  <c r="N2811" i="1" s="1"/>
  <c r="O2810" i="1"/>
  <c r="AA2810" i="1"/>
  <c r="X2810" i="1"/>
  <c r="Z2810" i="1" s="1"/>
  <c r="G2811" i="1"/>
  <c r="L2811" i="1"/>
  <c r="P2811" i="1"/>
  <c r="W2812" i="1" s="1"/>
  <c r="H2811" i="1" l="1"/>
  <c r="I2811" i="1"/>
  <c r="AC2811" i="1"/>
  <c r="R2811" i="1"/>
  <c r="S2812" i="1" s="1"/>
  <c r="U2811" i="1"/>
  <c r="V2812" i="1" s="1"/>
  <c r="O2811" i="1"/>
  <c r="AA2811" i="1"/>
  <c r="G2812" i="1"/>
  <c r="J2812" i="1"/>
  <c r="K2812" i="1"/>
  <c r="AF2812" i="1"/>
  <c r="X2811" i="1" l="1"/>
  <c r="Z2811" i="1" s="1"/>
  <c r="T2812" i="1"/>
  <c r="Y2812" i="1"/>
  <c r="I2812" i="1"/>
  <c r="H2812" i="1"/>
  <c r="AG2812" i="1"/>
  <c r="M2812" i="1"/>
  <c r="AE2812" i="1" l="1"/>
  <c r="AH2812" i="1" s="1"/>
  <c r="AB2812" i="1" s="1"/>
  <c r="AC2812" i="1" s="1"/>
  <c r="Q2812" i="1"/>
  <c r="AD2812" i="1"/>
  <c r="L2812" i="1"/>
  <c r="P2812" i="1" l="1"/>
  <c r="W2813" i="1" s="1"/>
  <c r="N2812" i="1"/>
  <c r="R2812" i="1" l="1"/>
  <c r="S2813" i="1" s="1"/>
  <c r="T2813" i="1" s="1"/>
  <c r="U2812" i="1"/>
  <c r="V2813" i="1" s="1"/>
  <c r="O2812" i="1"/>
  <c r="AA2812" i="1"/>
  <c r="G2813" i="1"/>
  <c r="J2813" i="1"/>
  <c r="K2813" i="1"/>
  <c r="AF2813" i="1"/>
  <c r="X2812" i="1" l="1"/>
  <c r="Z2812" i="1" s="1"/>
  <c r="Y2813" i="1"/>
  <c r="M2813" i="1"/>
  <c r="H2813" i="1"/>
  <c r="I2813" i="1"/>
  <c r="AG2813" i="1"/>
  <c r="AE2813" i="1" l="1"/>
  <c r="AH2813" i="1" s="1"/>
  <c r="AB2813" i="1" s="1"/>
  <c r="AC2813" i="1" s="1"/>
  <c r="L2813" i="1"/>
  <c r="Q2813" i="1"/>
  <c r="AD2813" i="1"/>
  <c r="P2813" i="1" l="1"/>
  <c r="W2814" i="1" s="1"/>
  <c r="N2813" i="1"/>
  <c r="R2813" i="1" l="1"/>
  <c r="S2814" i="1" s="1"/>
  <c r="U2813" i="1"/>
  <c r="V2814" i="1" s="1"/>
  <c r="J2814" i="1"/>
  <c r="K2814" i="1"/>
  <c r="AF2814" i="1"/>
  <c r="O2813" i="1"/>
  <c r="G2814" i="1" s="1"/>
  <c r="AA2813" i="1"/>
  <c r="T2814" i="1" l="1"/>
  <c r="Y2814" i="1"/>
  <c r="X2813" i="1"/>
  <c r="Z2813" i="1" s="1"/>
  <c r="I2814" i="1"/>
  <c r="H2814" i="1"/>
  <c r="AG2814" i="1"/>
  <c r="M2814" i="1"/>
  <c r="AE2814" i="1" l="1"/>
  <c r="AH2814" i="1" s="1"/>
  <c r="AB2814" i="1" s="1"/>
  <c r="AC2814" i="1" s="1"/>
  <c r="AD2814" i="1"/>
  <c r="L2814" i="1"/>
  <c r="Q2814" i="1"/>
  <c r="P2814" i="1" l="1"/>
  <c r="W2815" i="1" s="1"/>
  <c r="N2814" i="1"/>
  <c r="R2814" i="1" l="1"/>
  <c r="S2815" i="1" s="1"/>
  <c r="U2814" i="1"/>
  <c r="V2815" i="1" s="1"/>
  <c r="K2815" i="1"/>
  <c r="J2815" i="1"/>
  <c r="AF2815" i="1"/>
  <c r="O2814" i="1"/>
  <c r="G2815" i="1" s="1"/>
  <c r="AA2814" i="1"/>
  <c r="Y2815" i="1" l="1"/>
  <c r="T2815" i="1"/>
  <c r="X2814" i="1"/>
  <c r="Z2814" i="1" s="1"/>
  <c r="H2815" i="1"/>
  <c r="I2815" i="1"/>
  <c r="AG2815" i="1"/>
  <c r="M2815" i="1"/>
  <c r="AE2815" i="1" l="1"/>
  <c r="AH2815" i="1" s="1"/>
  <c r="AB2815" i="1" s="1"/>
  <c r="AC2815" i="1" s="1"/>
  <c r="AD2815" i="1"/>
  <c r="Q2815" i="1"/>
  <c r="L2815" i="1"/>
  <c r="P2815" i="1" l="1"/>
  <c r="W2816" i="1" s="1"/>
  <c r="N2815" i="1"/>
  <c r="R2815" i="1" l="1"/>
  <c r="S2816" i="1" s="1"/>
  <c r="U2815" i="1"/>
  <c r="V2816" i="1" s="1"/>
  <c r="J2816" i="1"/>
  <c r="K2816" i="1"/>
  <c r="AF2816" i="1"/>
  <c r="AA2815" i="1"/>
  <c r="O2815" i="1"/>
  <c r="G2816" i="1" s="1"/>
  <c r="X2815" i="1" l="1"/>
  <c r="Z2815" i="1" s="1"/>
  <c r="Y2816" i="1"/>
  <c r="T2816" i="1"/>
  <c r="H2816" i="1"/>
  <c r="I2816" i="1"/>
  <c r="AG2816" i="1"/>
  <c r="M2816" i="1"/>
  <c r="AE2816" i="1" l="1"/>
  <c r="AH2816" i="1" s="1"/>
  <c r="AB2816" i="1" s="1"/>
  <c r="AC2816" i="1" s="1"/>
  <c r="Q2816" i="1"/>
  <c r="L2816" i="1"/>
  <c r="AD2816" i="1"/>
  <c r="P2816" i="1" l="1"/>
  <c r="W2817" i="1" s="1"/>
  <c r="N2816" i="1"/>
  <c r="R2816" i="1" l="1"/>
  <c r="S2817" i="1" s="1"/>
  <c r="T2817" i="1" s="1"/>
  <c r="U2816" i="1"/>
  <c r="V2817" i="1" s="1"/>
  <c r="K2817" i="1"/>
  <c r="J2817" i="1"/>
  <c r="AF2817" i="1"/>
  <c r="O2816" i="1"/>
  <c r="G2817" i="1" s="1"/>
  <c r="AA2816" i="1"/>
  <c r="X2816" i="1" l="1"/>
  <c r="Z2816" i="1" s="1"/>
  <c r="Y2817" i="1"/>
  <c r="I2817" i="1"/>
  <c r="H2817" i="1"/>
  <c r="AG2817" i="1"/>
  <c r="M2817" i="1"/>
  <c r="AE2817" i="1" l="1"/>
  <c r="AH2817" i="1" s="1"/>
  <c r="AB2817" i="1" s="1"/>
  <c r="AC2817" i="1" s="1"/>
  <c r="Q2817" i="1"/>
  <c r="L2817" i="1"/>
  <c r="AD2817" i="1"/>
  <c r="P2817" i="1" l="1"/>
  <c r="W2818" i="1" s="1"/>
  <c r="N2817" i="1"/>
  <c r="R2817" i="1" l="1"/>
  <c r="S2818" i="1" s="1"/>
  <c r="U2817" i="1"/>
  <c r="V2818" i="1" s="1"/>
  <c r="J2818" i="1"/>
  <c r="K2818" i="1"/>
  <c r="AF2818" i="1"/>
  <c r="AA2817" i="1"/>
  <c r="O2817" i="1"/>
  <c r="G2818" i="1"/>
  <c r="X2817" i="1" l="1"/>
  <c r="Z2817" i="1" s="1"/>
  <c r="T2818" i="1"/>
  <c r="Y2818" i="1"/>
  <c r="M2818" i="1"/>
  <c r="AG2818" i="1"/>
  <c r="I2818" i="1"/>
  <c r="H2818" i="1"/>
  <c r="AE2818" i="1" l="1"/>
  <c r="AH2818" i="1" s="1"/>
  <c r="AB2818" i="1" s="1"/>
  <c r="AC2818" i="1" s="1"/>
  <c r="Q2818" i="1"/>
  <c r="AD2818" i="1"/>
  <c r="L2818" i="1"/>
  <c r="P2818" i="1" l="1"/>
  <c r="W2819" i="1" s="1"/>
  <c r="N2818" i="1"/>
  <c r="R2818" i="1" l="1"/>
  <c r="S2819" i="1" s="1"/>
  <c r="U2818" i="1"/>
  <c r="V2819" i="1" s="1"/>
  <c r="O2818" i="1"/>
  <c r="AA2818" i="1"/>
  <c r="G2819" i="1"/>
  <c r="J2819" i="1"/>
  <c r="K2819" i="1"/>
  <c r="AF2819" i="1"/>
  <c r="X2818" i="1" l="1"/>
  <c r="Z2818" i="1" s="1"/>
  <c r="Y2819" i="1"/>
  <c r="T2819" i="1"/>
  <c r="M2819" i="1"/>
  <c r="I2819" i="1"/>
  <c r="H2819" i="1"/>
  <c r="AG2819" i="1"/>
  <c r="AE2819" i="1" l="1"/>
  <c r="AH2819" i="1" s="1"/>
  <c r="AB2819" i="1" s="1"/>
  <c r="AC2819" i="1" s="1"/>
  <c r="L2819" i="1"/>
  <c r="AD2819" i="1"/>
  <c r="Q2819" i="1"/>
  <c r="P2819" i="1" l="1"/>
  <c r="W2820" i="1" s="1"/>
  <c r="N2819" i="1"/>
  <c r="R2819" i="1" l="1"/>
  <c r="S2820" i="1" s="1"/>
  <c r="U2819" i="1"/>
  <c r="V2820" i="1" s="1"/>
  <c r="O2819" i="1"/>
  <c r="AA2819" i="1"/>
  <c r="G2820" i="1"/>
  <c r="J2820" i="1"/>
  <c r="K2820" i="1"/>
  <c r="AF2820" i="1"/>
  <c r="X2819" i="1" l="1"/>
  <c r="Z2819" i="1" s="1"/>
  <c r="Y2820" i="1"/>
  <c r="T2820" i="1"/>
  <c r="I2820" i="1"/>
  <c r="H2820" i="1"/>
  <c r="M2820" i="1"/>
  <c r="AG2820" i="1"/>
  <c r="AE2820" i="1" l="1"/>
  <c r="AH2820" i="1" s="1"/>
  <c r="AB2820" i="1" s="1"/>
  <c r="AC2820" i="1" s="1"/>
  <c r="L2820" i="1"/>
  <c r="AD2820" i="1"/>
  <c r="Q2820" i="1"/>
  <c r="P2820" i="1" l="1"/>
  <c r="W2821" i="1" s="1"/>
  <c r="N2820" i="1"/>
  <c r="R2820" i="1" l="1"/>
  <c r="S2821" i="1" s="1"/>
  <c r="U2820" i="1"/>
  <c r="V2821" i="1" s="1"/>
  <c r="O2820" i="1"/>
  <c r="AA2820" i="1"/>
  <c r="G2821" i="1"/>
  <c r="J2821" i="1"/>
  <c r="K2821" i="1"/>
  <c r="AF2821" i="1"/>
  <c r="X2820" i="1" l="1"/>
  <c r="Z2820" i="1" s="1"/>
  <c r="T2821" i="1"/>
  <c r="Y2821" i="1"/>
  <c r="M2821" i="1"/>
  <c r="H2821" i="1"/>
  <c r="I2821" i="1"/>
  <c r="AG2821" i="1"/>
  <c r="AE2821" i="1" l="1"/>
  <c r="AH2821" i="1" s="1"/>
  <c r="AB2821" i="1" s="1"/>
  <c r="AC2821" i="1" s="1"/>
  <c r="Q2821" i="1"/>
  <c r="AD2821" i="1"/>
  <c r="L2821" i="1"/>
  <c r="P2821" i="1" l="1"/>
  <c r="W2822" i="1" s="1"/>
  <c r="N2821" i="1"/>
  <c r="R2821" i="1" l="1"/>
  <c r="S2822" i="1" s="1"/>
  <c r="U2821" i="1"/>
  <c r="V2822" i="1" s="1"/>
  <c r="AA2821" i="1"/>
  <c r="O2821" i="1"/>
  <c r="G2822" i="1"/>
  <c r="J2822" i="1"/>
  <c r="K2822" i="1"/>
  <c r="AF2822" i="1"/>
  <c r="X2821" i="1" l="1"/>
  <c r="Z2821" i="1" s="1"/>
  <c r="Y2822" i="1"/>
  <c r="T2822" i="1"/>
  <c r="M2822" i="1"/>
  <c r="H2822" i="1"/>
  <c r="I2822" i="1"/>
  <c r="AG2822" i="1"/>
  <c r="AE2822" i="1" l="1"/>
  <c r="AH2822" i="1" s="1"/>
  <c r="AB2822" i="1" s="1"/>
  <c r="AC2822" i="1" s="1"/>
  <c r="L2822" i="1"/>
  <c r="AD2822" i="1"/>
  <c r="Q2822" i="1"/>
  <c r="P2822" i="1" l="1"/>
  <c r="W2823" i="1" s="1"/>
  <c r="N2822" i="1"/>
  <c r="R2822" i="1" l="1"/>
  <c r="S2823" i="1" s="1"/>
  <c r="U2822" i="1"/>
  <c r="V2823" i="1" s="1"/>
  <c r="O2822" i="1"/>
  <c r="G2823" i="1" s="1"/>
  <c r="AA2822" i="1"/>
  <c r="J2823" i="1"/>
  <c r="K2823" i="1"/>
  <c r="AF2823" i="1"/>
  <c r="X2822" i="1" l="1"/>
  <c r="Z2822" i="1" s="1"/>
  <c r="T2823" i="1"/>
  <c r="Y2823" i="1"/>
  <c r="I2823" i="1"/>
  <c r="H2823" i="1"/>
  <c r="M2823" i="1"/>
  <c r="AG2823" i="1"/>
  <c r="AE2823" i="1" l="1"/>
  <c r="AH2823" i="1" s="1"/>
  <c r="AB2823" i="1" s="1"/>
  <c r="AC2823" i="1" s="1"/>
  <c r="L2823" i="1"/>
  <c r="Q2823" i="1"/>
  <c r="AD2823" i="1"/>
  <c r="P2823" i="1" l="1"/>
  <c r="W2824" i="1" s="1"/>
  <c r="N2823" i="1"/>
  <c r="R2823" i="1" l="1"/>
  <c r="S2824" i="1" s="1"/>
  <c r="U2823" i="1"/>
  <c r="V2824" i="1" s="1"/>
  <c r="K2824" i="1"/>
  <c r="J2824" i="1"/>
  <c r="AF2824" i="1"/>
  <c r="AA2823" i="1"/>
  <c r="O2823" i="1"/>
  <c r="G2824" i="1" s="1"/>
  <c r="X2823" i="1" l="1"/>
  <c r="Z2823" i="1" s="1"/>
  <c r="Y2824" i="1"/>
  <c r="T2824" i="1"/>
  <c r="AG2824" i="1"/>
  <c r="M2824" i="1"/>
  <c r="I2824" i="1"/>
  <c r="H2824" i="1"/>
  <c r="AE2824" i="1" l="1"/>
  <c r="AH2824" i="1" s="1"/>
  <c r="AB2824" i="1" s="1"/>
  <c r="AC2824" i="1" s="1"/>
  <c r="Q2824" i="1"/>
  <c r="AD2824" i="1"/>
  <c r="L2824" i="1"/>
  <c r="P2824" i="1" l="1"/>
  <c r="W2825" i="1" s="1"/>
  <c r="N2824" i="1"/>
  <c r="R2824" i="1" l="1"/>
  <c r="S2825" i="1" s="1"/>
  <c r="U2824" i="1"/>
  <c r="V2825" i="1" s="1"/>
  <c r="AA2824" i="1"/>
  <c r="O2824" i="1"/>
  <c r="G2825" i="1"/>
  <c r="J2825" i="1"/>
  <c r="K2825" i="1"/>
  <c r="AF2825" i="1"/>
  <c r="Y2825" i="1" l="1"/>
  <c r="T2825" i="1"/>
  <c r="X2824" i="1"/>
  <c r="Z2824" i="1" s="1"/>
  <c r="M2825" i="1"/>
  <c r="I2825" i="1"/>
  <c r="H2825" i="1"/>
  <c r="AG2825" i="1"/>
  <c r="AE2825" i="1" l="1"/>
  <c r="AH2825" i="1" s="1"/>
  <c r="AB2825" i="1" s="1"/>
  <c r="AC2825" i="1" s="1"/>
  <c r="AD2825" i="1"/>
  <c r="L2825" i="1"/>
  <c r="Q2825" i="1"/>
  <c r="P2825" i="1" l="1"/>
  <c r="W2826" i="1" s="1"/>
  <c r="N2825" i="1"/>
  <c r="R2825" i="1" l="1"/>
  <c r="S2826" i="1" s="1"/>
  <c r="U2825" i="1"/>
  <c r="V2826" i="1" s="1"/>
  <c r="K2826" i="1"/>
  <c r="J2826" i="1"/>
  <c r="AF2826" i="1"/>
  <c r="O2825" i="1"/>
  <c r="G2826" i="1" s="1"/>
  <c r="AA2825" i="1"/>
  <c r="T2826" i="1" l="1"/>
  <c r="Y2826" i="1"/>
  <c r="X2825" i="1"/>
  <c r="Z2825" i="1" s="1"/>
  <c r="I2826" i="1"/>
  <c r="H2826" i="1"/>
  <c r="AG2826" i="1"/>
  <c r="M2826" i="1"/>
  <c r="AE2826" i="1" l="1"/>
  <c r="AH2826" i="1" s="1"/>
  <c r="AB2826" i="1" s="1"/>
  <c r="AC2826" i="1" s="1"/>
  <c r="L2826" i="1"/>
  <c r="AD2826" i="1"/>
  <c r="Q2826" i="1"/>
  <c r="P2826" i="1" l="1"/>
  <c r="W2827" i="1" s="1"/>
  <c r="N2826" i="1"/>
  <c r="R2826" i="1" l="1"/>
  <c r="S2827" i="1" s="1"/>
  <c r="U2826" i="1"/>
  <c r="V2827" i="1" s="1"/>
  <c r="AA2826" i="1"/>
  <c r="O2826" i="1"/>
  <c r="G2827" i="1"/>
  <c r="J2827" i="1"/>
  <c r="K2827" i="1"/>
  <c r="AF2827" i="1"/>
  <c r="Y2827" i="1" l="1"/>
  <c r="T2827" i="1"/>
  <c r="X2826" i="1"/>
  <c r="Z2826" i="1" s="1"/>
  <c r="M2827" i="1"/>
  <c r="H2827" i="1"/>
  <c r="I2827" i="1"/>
  <c r="AG2827" i="1"/>
  <c r="AE2827" i="1" l="1"/>
  <c r="AH2827" i="1" s="1"/>
  <c r="AB2827" i="1" s="1"/>
  <c r="AC2827" i="1" s="1"/>
  <c r="L2827" i="1"/>
  <c r="Q2827" i="1"/>
  <c r="AD2827" i="1"/>
  <c r="P2827" i="1" l="1"/>
  <c r="W2828" i="1" s="1"/>
  <c r="N2827" i="1"/>
  <c r="R2827" i="1" l="1"/>
  <c r="S2828" i="1" s="1"/>
  <c r="U2827" i="1"/>
  <c r="V2828" i="1" s="1"/>
  <c r="AA2827" i="1"/>
  <c r="O2827" i="1"/>
  <c r="G2828" i="1"/>
  <c r="J2828" i="1"/>
  <c r="K2828" i="1"/>
  <c r="AF2828" i="1"/>
  <c r="T2828" i="1" l="1"/>
  <c r="Y2828" i="1"/>
  <c r="X2827" i="1"/>
  <c r="Z2827" i="1" s="1"/>
  <c r="AG2828" i="1"/>
  <c r="M2828" i="1"/>
  <c r="I2828" i="1"/>
  <c r="H2828" i="1"/>
  <c r="AE2828" i="1" l="1"/>
  <c r="AH2828" i="1" s="1"/>
  <c r="AB2828" i="1" s="1"/>
  <c r="AC2828" i="1" s="1"/>
  <c r="Q2828" i="1"/>
  <c r="AD2828" i="1"/>
  <c r="L2828" i="1"/>
  <c r="P2828" i="1" l="1"/>
  <c r="W2829" i="1" s="1"/>
  <c r="N2828" i="1"/>
  <c r="R2828" i="1" l="1"/>
  <c r="S2829" i="1" s="1"/>
  <c r="U2828" i="1"/>
  <c r="V2829" i="1" s="1"/>
  <c r="K2829" i="1"/>
  <c r="J2829" i="1"/>
  <c r="AF2829" i="1"/>
  <c r="O2828" i="1"/>
  <c r="G2829" i="1" s="1"/>
  <c r="AA2828" i="1"/>
  <c r="X2828" i="1" l="1"/>
  <c r="Z2828" i="1" s="1"/>
  <c r="Y2829" i="1"/>
  <c r="T2829" i="1"/>
  <c r="H2829" i="1"/>
  <c r="I2829" i="1"/>
  <c r="AG2829" i="1"/>
  <c r="M2829" i="1"/>
  <c r="AE2829" i="1" l="1"/>
  <c r="AH2829" i="1" s="1"/>
  <c r="AB2829" i="1" s="1"/>
  <c r="AC2829" i="1" s="1"/>
  <c r="Q2829" i="1"/>
  <c r="AD2829" i="1"/>
  <c r="L2829" i="1"/>
  <c r="P2829" i="1" l="1"/>
  <c r="W2830" i="1" s="1"/>
  <c r="N2829" i="1"/>
  <c r="R2829" i="1" l="1"/>
  <c r="S2830" i="1" s="1"/>
  <c r="U2829" i="1"/>
  <c r="V2830" i="1" s="1"/>
  <c r="J2830" i="1"/>
  <c r="K2830" i="1"/>
  <c r="AF2830" i="1"/>
  <c r="AA2829" i="1"/>
  <c r="O2829" i="1"/>
  <c r="G2830" i="1"/>
  <c r="X2829" i="1" l="1"/>
  <c r="Z2829" i="1" s="1"/>
  <c r="Y2830" i="1"/>
  <c r="T2830" i="1"/>
  <c r="M2830" i="1"/>
  <c r="H2830" i="1"/>
  <c r="I2830" i="1"/>
  <c r="AG2830" i="1"/>
  <c r="AE2830" i="1" l="1"/>
  <c r="AH2830" i="1" s="1"/>
  <c r="AB2830" i="1" s="1"/>
  <c r="AC2830" i="1" s="1"/>
  <c r="Q2830" i="1"/>
  <c r="AD2830" i="1"/>
  <c r="L2830" i="1"/>
  <c r="P2830" i="1" l="1"/>
  <c r="W2831" i="1" s="1"/>
  <c r="N2830" i="1"/>
  <c r="R2830" i="1" l="1"/>
  <c r="S2831" i="1" s="1"/>
  <c r="U2830" i="1"/>
  <c r="V2831" i="1" s="1"/>
  <c r="AA2830" i="1"/>
  <c r="O2830" i="1"/>
  <c r="G2831" i="1"/>
  <c r="K2831" i="1"/>
  <c r="J2831" i="1"/>
  <c r="AF2831" i="1"/>
  <c r="X2830" i="1" l="1"/>
  <c r="Z2830" i="1" s="1"/>
  <c r="Y2831" i="1"/>
  <c r="T2831" i="1"/>
  <c r="I2831" i="1"/>
  <c r="H2831" i="1"/>
  <c r="M2831" i="1"/>
  <c r="AG2831" i="1"/>
  <c r="AE2831" i="1" l="1"/>
  <c r="AH2831" i="1" s="1"/>
  <c r="AB2831" i="1" s="1"/>
  <c r="AC2831" i="1" s="1"/>
  <c r="Q2831" i="1"/>
  <c r="L2831" i="1"/>
  <c r="AD2831" i="1"/>
  <c r="P2831" i="1" l="1"/>
  <c r="W2832" i="1" s="1"/>
  <c r="N2831" i="1"/>
  <c r="R2831" i="1" l="1"/>
  <c r="S2832" i="1" s="1"/>
  <c r="U2831" i="1"/>
  <c r="V2832" i="1" s="1"/>
  <c r="K2832" i="1"/>
  <c r="J2832" i="1"/>
  <c r="AF2832" i="1"/>
  <c r="AA2831" i="1"/>
  <c r="O2831" i="1"/>
  <c r="G2832" i="1" s="1"/>
  <c r="Y2832" i="1" l="1"/>
  <c r="T2832" i="1"/>
  <c r="X2831" i="1"/>
  <c r="Z2831" i="1" s="1"/>
  <c r="I2832" i="1"/>
  <c r="H2832" i="1"/>
  <c r="AG2832" i="1"/>
  <c r="M2832" i="1"/>
  <c r="AE2832" i="1" l="1"/>
  <c r="AH2832" i="1" s="1"/>
  <c r="AB2832" i="1" s="1"/>
  <c r="AC2832" i="1" s="1"/>
  <c r="AD2832" i="1"/>
  <c r="Q2832" i="1"/>
  <c r="L2832" i="1"/>
  <c r="P2832" i="1" l="1"/>
  <c r="W2833" i="1" s="1"/>
  <c r="N2832" i="1"/>
  <c r="R2832" i="1" l="1"/>
  <c r="S2833" i="1" s="1"/>
  <c r="U2832" i="1"/>
  <c r="V2833" i="1" s="1"/>
  <c r="AA2832" i="1"/>
  <c r="O2832" i="1"/>
  <c r="G2833" i="1"/>
  <c r="K2833" i="1"/>
  <c r="J2833" i="1"/>
  <c r="AF2833" i="1"/>
  <c r="X2832" i="1" l="1"/>
  <c r="Z2832" i="1" s="1"/>
  <c r="T2833" i="1"/>
  <c r="Y2833" i="1"/>
  <c r="M2833" i="1"/>
  <c r="H2833" i="1"/>
  <c r="I2833" i="1"/>
  <c r="AG2833" i="1"/>
  <c r="AE2833" i="1" l="1"/>
  <c r="AH2833" i="1" s="1"/>
  <c r="AB2833" i="1" s="1"/>
  <c r="AC2833" i="1" s="1"/>
  <c r="AD2833" i="1"/>
  <c r="Q2833" i="1"/>
  <c r="L2833" i="1"/>
  <c r="P2833" i="1" l="1"/>
  <c r="W2834" i="1" s="1"/>
  <c r="N2833" i="1"/>
  <c r="R2833" i="1" l="1"/>
  <c r="S2834" i="1" s="1"/>
  <c r="U2833" i="1"/>
  <c r="V2834" i="1" s="1"/>
  <c r="AA2833" i="1"/>
  <c r="O2833" i="1"/>
  <c r="G2834" i="1"/>
  <c r="J2834" i="1"/>
  <c r="K2834" i="1"/>
  <c r="AF2834" i="1"/>
  <c r="X2833" i="1" l="1"/>
  <c r="Z2833" i="1" s="1"/>
  <c r="Y2834" i="1"/>
  <c r="T2834" i="1"/>
  <c r="M2834" i="1"/>
  <c r="I2834" i="1"/>
  <c r="H2834" i="1"/>
  <c r="AG2834" i="1"/>
  <c r="AE2834" i="1" l="1"/>
  <c r="AH2834" i="1" s="1"/>
  <c r="AB2834" i="1" s="1"/>
  <c r="AC2834" i="1" s="1"/>
  <c r="L2834" i="1"/>
  <c r="AD2834" i="1"/>
  <c r="Q2834" i="1"/>
  <c r="P2834" i="1" l="1"/>
  <c r="W2835" i="1" s="1"/>
  <c r="N2834" i="1"/>
  <c r="R2834" i="1" l="1"/>
  <c r="S2835" i="1" s="1"/>
  <c r="U2834" i="1"/>
  <c r="V2835" i="1" s="1"/>
  <c r="AA2834" i="1"/>
  <c r="O2834" i="1"/>
  <c r="G2835" i="1"/>
  <c r="K2835" i="1"/>
  <c r="J2835" i="1"/>
  <c r="AF2835" i="1"/>
  <c r="Y2835" i="1" l="1"/>
  <c r="T2835" i="1"/>
  <c r="X2834" i="1"/>
  <c r="Z2834" i="1" s="1"/>
  <c r="M2835" i="1"/>
  <c r="H2835" i="1"/>
  <c r="I2835" i="1"/>
  <c r="AG2835" i="1"/>
  <c r="AE2835" i="1" l="1"/>
  <c r="AH2835" i="1" s="1"/>
  <c r="AB2835" i="1" s="1"/>
  <c r="AC2835" i="1" s="1"/>
  <c r="L2835" i="1"/>
  <c r="AD2835" i="1"/>
  <c r="Q2835" i="1"/>
  <c r="P2835" i="1" l="1"/>
  <c r="W2836" i="1" s="1"/>
  <c r="N2835" i="1"/>
  <c r="R2835" i="1" l="1"/>
  <c r="S2836" i="1" s="1"/>
  <c r="U2835" i="1"/>
  <c r="V2836" i="1" s="1"/>
  <c r="AA2835" i="1"/>
  <c r="O2835" i="1"/>
  <c r="G2836" i="1"/>
  <c r="K2836" i="1"/>
  <c r="J2836" i="1"/>
  <c r="AF2836" i="1"/>
  <c r="T2836" i="1" l="1"/>
  <c r="Y2836" i="1"/>
  <c r="X2835" i="1"/>
  <c r="Z2835" i="1" s="1"/>
  <c r="I2836" i="1"/>
  <c r="H2836" i="1"/>
  <c r="AG2836" i="1"/>
  <c r="M2836" i="1"/>
  <c r="AE2836" i="1" l="1"/>
  <c r="AH2836" i="1" s="1"/>
  <c r="AB2836" i="1" s="1"/>
  <c r="AC2836" i="1" s="1"/>
  <c r="AD2836" i="1"/>
  <c r="L2836" i="1"/>
  <c r="Q2836" i="1"/>
  <c r="P2836" i="1" l="1"/>
  <c r="W2837" i="1" s="1"/>
  <c r="N2836" i="1"/>
  <c r="R2836" i="1" l="1"/>
  <c r="S2837" i="1" s="1"/>
  <c r="U2836" i="1"/>
  <c r="V2837" i="1" s="1"/>
  <c r="K2837" i="1"/>
  <c r="J2837" i="1"/>
  <c r="AF2837" i="1"/>
  <c r="O2836" i="1"/>
  <c r="G2837" i="1" s="1"/>
  <c r="AA2836" i="1"/>
  <c r="Y2837" i="1" l="1"/>
  <c r="T2837" i="1"/>
  <c r="X2836" i="1"/>
  <c r="Z2836" i="1" s="1"/>
  <c r="L16" i="1" s="1"/>
  <c r="I2837" i="1"/>
  <c r="H2837" i="1"/>
  <c r="AG2837" i="1"/>
  <c r="M2837" i="1"/>
  <c r="AE2837" i="1" l="1"/>
  <c r="AH2837" i="1" s="1"/>
  <c r="AB2837" i="1" s="1"/>
  <c r="AC2837" i="1" s="1"/>
  <c r="L2837" i="1"/>
  <c r="Q2837" i="1"/>
  <c r="AD2837" i="1"/>
  <c r="P2837" i="1" l="1"/>
  <c r="W2838" i="1" s="1"/>
  <c r="N2837" i="1"/>
  <c r="R2837" i="1" l="1"/>
  <c r="S2838" i="1" s="1"/>
  <c r="U2837" i="1"/>
  <c r="V2838" i="1" s="1"/>
  <c r="K2838" i="1"/>
  <c r="J2838" i="1"/>
  <c r="AF2838" i="1"/>
  <c r="O2837" i="1"/>
  <c r="G2838" i="1" s="1"/>
  <c r="AA2837" i="1"/>
  <c r="X2837" i="1" l="1"/>
  <c r="Z2837" i="1" s="1"/>
  <c r="T2838" i="1"/>
  <c r="Y2838" i="1"/>
  <c r="I2838" i="1"/>
  <c r="H2838" i="1"/>
  <c r="AG2838" i="1"/>
  <c r="M2838" i="1"/>
  <c r="AE2838" i="1" l="1"/>
  <c r="AH2838" i="1" s="1"/>
  <c r="AB2838" i="1" s="1"/>
  <c r="AC2838" i="1" s="1"/>
  <c r="L2838" i="1"/>
  <c r="AD2838" i="1"/>
  <c r="Q2838" i="1"/>
  <c r="P2838" i="1" l="1"/>
  <c r="W2839" i="1" s="1"/>
  <c r="N2838" i="1"/>
  <c r="R2838" i="1" l="1"/>
  <c r="S2839" i="1" s="1"/>
  <c r="U2838" i="1"/>
  <c r="V2839" i="1" s="1"/>
  <c r="J2839" i="1"/>
  <c r="K2839" i="1"/>
  <c r="AF2839" i="1"/>
  <c r="O2838" i="1"/>
  <c r="G2839" i="1" s="1"/>
  <c r="AA2838" i="1"/>
  <c r="X2838" i="1" l="1"/>
  <c r="Z2838" i="1" s="1"/>
  <c r="T2839" i="1"/>
  <c r="Y2839" i="1"/>
  <c r="H2839" i="1"/>
  <c r="I2839" i="1"/>
  <c r="M2839" i="1"/>
  <c r="AG2839" i="1"/>
  <c r="AE2839" i="1" l="1"/>
  <c r="AH2839" i="1" s="1"/>
  <c r="AB2839" i="1" s="1"/>
  <c r="AC2839" i="1" s="1"/>
  <c r="AD2839" i="1"/>
  <c r="Q2839" i="1"/>
  <c r="L2839" i="1"/>
  <c r="P2839" i="1" l="1"/>
  <c r="W2840" i="1" s="1"/>
  <c r="N2839" i="1"/>
  <c r="R2839" i="1" l="1"/>
  <c r="S2840" i="1" s="1"/>
  <c r="U2839" i="1"/>
  <c r="V2840" i="1" s="1"/>
  <c r="K2840" i="1"/>
  <c r="J2840" i="1"/>
  <c r="AF2840" i="1"/>
  <c r="O2839" i="1"/>
  <c r="G2840" i="1" s="1"/>
  <c r="AA2839" i="1"/>
  <c r="X2839" i="1" l="1"/>
  <c r="Z2839" i="1" s="1"/>
  <c r="Y2840" i="1"/>
  <c r="T2840" i="1"/>
  <c r="I2840" i="1"/>
  <c r="H2840" i="1"/>
  <c r="M2840" i="1"/>
  <c r="AG2840" i="1"/>
  <c r="AE2840" i="1" l="1"/>
  <c r="AH2840" i="1" s="1"/>
  <c r="AB2840" i="1" s="1"/>
  <c r="AC2840" i="1" s="1"/>
  <c r="L2840" i="1"/>
  <c r="AD2840" i="1"/>
  <c r="Q2840" i="1"/>
  <c r="P2840" i="1" l="1"/>
  <c r="W2841" i="1" s="1"/>
  <c r="N2840" i="1"/>
  <c r="R2840" i="1" l="1"/>
  <c r="S2841" i="1" s="1"/>
  <c r="U2840" i="1"/>
  <c r="V2841" i="1" s="1"/>
  <c r="O2840" i="1"/>
  <c r="AA2840" i="1"/>
  <c r="G2841" i="1"/>
  <c r="K2841" i="1"/>
  <c r="J2841" i="1"/>
  <c r="AF2841" i="1"/>
  <c r="X2840" i="1" l="1"/>
  <c r="Z2840" i="1" s="1"/>
  <c r="Y2841" i="1"/>
  <c r="T2841" i="1"/>
  <c r="I2841" i="1"/>
  <c r="H2841" i="1"/>
  <c r="AG2841" i="1"/>
  <c r="M2841" i="1"/>
  <c r="AE2841" i="1" l="1"/>
  <c r="AH2841" i="1" s="1"/>
  <c r="AB2841" i="1" s="1"/>
  <c r="AC2841" i="1" s="1"/>
  <c r="AD2841" i="1"/>
  <c r="Q2841" i="1"/>
  <c r="L2841" i="1"/>
  <c r="P2841" i="1" l="1"/>
  <c r="W2842" i="1" s="1"/>
  <c r="N2841" i="1"/>
  <c r="R2841" i="1" l="1"/>
  <c r="S2842" i="1" s="1"/>
  <c r="U2841" i="1"/>
  <c r="V2842" i="1" s="1"/>
  <c r="K2842" i="1"/>
  <c r="J2842" i="1"/>
  <c r="AF2842" i="1"/>
  <c r="AA2841" i="1"/>
  <c r="O2841" i="1"/>
  <c r="G2842" i="1"/>
  <c r="X2841" i="1" l="1"/>
  <c r="Z2841" i="1" s="1"/>
  <c r="T2842" i="1"/>
  <c r="Y2842" i="1"/>
  <c r="M2842" i="1"/>
  <c r="I2842" i="1"/>
  <c r="H2842" i="1"/>
  <c r="AG2842" i="1"/>
  <c r="AE2842" i="1" l="1"/>
  <c r="AH2842" i="1" s="1"/>
  <c r="AB2842" i="1" s="1"/>
  <c r="AC2842" i="1" s="1"/>
  <c r="AD2842" i="1"/>
  <c r="L2842" i="1"/>
  <c r="Q2842" i="1"/>
  <c r="P2842" i="1" l="1"/>
  <c r="W2843" i="1" s="1"/>
  <c r="N2842" i="1"/>
  <c r="R2842" i="1" l="1"/>
  <c r="S2843" i="1" s="1"/>
  <c r="U2842" i="1"/>
  <c r="V2843" i="1" s="1"/>
  <c r="O2842" i="1"/>
  <c r="AA2842" i="1"/>
  <c r="G2843" i="1"/>
  <c r="K2843" i="1"/>
  <c r="J2843" i="1"/>
  <c r="AF2843" i="1"/>
  <c r="X2842" i="1" l="1"/>
  <c r="Z2842" i="1" s="1"/>
  <c r="T2843" i="1"/>
  <c r="Y2843" i="1"/>
  <c r="H2843" i="1"/>
  <c r="I2843" i="1"/>
  <c r="AG2843" i="1"/>
  <c r="M2843" i="1"/>
  <c r="AE2843" i="1" l="1"/>
  <c r="AH2843" i="1" s="1"/>
  <c r="AB2843" i="1" s="1"/>
  <c r="AC2843" i="1" s="1"/>
  <c r="L2843" i="1"/>
  <c r="AD2843" i="1"/>
  <c r="Q2843" i="1"/>
  <c r="P2843" i="1" l="1"/>
  <c r="W2844" i="1" s="1"/>
  <c r="N2843" i="1"/>
  <c r="R2843" i="1" l="1"/>
  <c r="S2844" i="1" s="1"/>
  <c r="U2843" i="1"/>
  <c r="V2844" i="1" s="1"/>
  <c r="AA2843" i="1"/>
  <c r="O2843" i="1"/>
  <c r="G2844" i="1"/>
  <c r="K2844" i="1"/>
  <c r="J2844" i="1"/>
  <c r="AF2844" i="1"/>
  <c r="X2843" i="1" l="1"/>
  <c r="Z2843" i="1" s="1"/>
  <c r="Y2844" i="1"/>
  <c r="T2844" i="1"/>
  <c r="I2844" i="1"/>
  <c r="H2844" i="1"/>
  <c r="AG2844" i="1"/>
  <c r="M2844" i="1"/>
  <c r="AE2844" i="1" l="1"/>
  <c r="AH2844" i="1" s="1"/>
  <c r="AB2844" i="1" s="1"/>
  <c r="AC2844" i="1" s="1"/>
  <c r="Q2844" i="1"/>
  <c r="AD2844" i="1"/>
  <c r="L2844" i="1"/>
  <c r="P2844" i="1" l="1"/>
  <c r="W2845" i="1" s="1"/>
  <c r="N2844" i="1"/>
  <c r="R2844" i="1" l="1"/>
  <c r="S2845" i="1" s="1"/>
  <c r="U2844" i="1"/>
  <c r="V2845" i="1" s="1"/>
  <c r="J2845" i="1"/>
  <c r="K2845" i="1"/>
  <c r="AF2845" i="1"/>
  <c r="O2844" i="1"/>
  <c r="AA2844" i="1"/>
  <c r="G2845" i="1"/>
  <c r="X2844" i="1" l="1"/>
  <c r="Z2844" i="1" s="1"/>
  <c r="Y2845" i="1"/>
  <c r="T2845" i="1"/>
  <c r="H2845" i="1"/>
  <c r="I2845" i="1"/>
  <c r="M2845" i="1"/>
  <c r="AG2845" i="1"/>
  <c r="AE2845" i="1" l="1"/>
  <c r="AH2845" i="1" s="1"/>
  <c r="AB2845" i="1" s="1"/>
  <c r="AC2845" i="1" s="1"/>
  <c r="AD2845" i="1"/>
  <c r="L2845" i="1"/>
  <c r="Q2845" i="1"/>
  <c r="P2845" i="1" l="1"/>
  <c r="W2846" i="1" s="1"/>
  <c r="N2845" i="1"/>
  <c r="R2845" i="1" l="1"/>
  <c r="S2846" i="1" s="1"/>
  <c r="U2845" i="1"/>
  <c r="V2846" i="1" s="1"/>
  <c r="J2846" i="1"/>
  <c r="K2846" i="1"/>
  <c r="AF2846" i="1"/>
  <c r="O2845" i="1"/>
  <c r="G2846" i="1" s="1"/>
  <c r="AA2845" i="1"/>
  <c r="Y2846" i="1" l="1"/>
  <c r="T2846" i="1"/>
  <c r="X2845" i="1"/>
  <c r="Z2845" i="1" s="1"/>
  <c r="I2846" i="1"/>
  <c r="H2846" i="1"/>
  <c r="M2846" i="1"/>
  <c r="AG2846" i="1"/>
  <c r="AE2846" i="1" l="1"/>
  <c r="AH2846" i="1" s="1"/>
  <c r="AB2846" i="1" s="1"/>
  <c r="AC2846" i="1" s="1"/>
  <c r="AD2846" i="1"/>
  <c r="Q2846" i="1"/>
  <c r="L2846" i="1"/>
  <c r="P2846" i="1" l="1"/>
  <c r="W2847" i="1" s="1"/>
  <c r="N2846" i="1"/>
  <c r="R2846" i="1" l="1"/>
  <c r="S2847" i="1" s="1"/>
  <c r="U2846" i="1"/>
  <c r="V2847" i="1" s="1"/>
  <c r="AA2846" i="1"/>
  <c r="O2846" i="1"/>
  <c r="G2847" i="1"/>
  <c r="J2847" i="1"/>
  <c r="K2847" i="1"/>
  <c r="AF2847" i="1"/>
  <c r="Y2847" i="1" l="1"/>
  <c r="T2847" i="1"/>
  <c r="X2846" i="1"/>
  <c r="Z2846" i="1" s="1"/>
  <c r="H2847" i="1"/>
  <c r="I2847" i="1"/>
  <c r="AG2847" i="1"/>
  <c r="M2847" i="1"/>
  <c r="AE2847" i="1" l="1"/>
  <c r="AH2847" i="1" s="1"/>
  <c r="AB2847" i="1" s="1"/>
  <c r="AC2847" i="1" s="1"/>
  <c r="AD2847" i="1"/>
  <c r="Q2847" i="1"/>
  <c r="L2847" i="1"/>
  <c r="P2847" i="1" l="1"/>
  <c r="W2848" i="1" s="1"/>
  <c r="N2847" i="1"/>
  <c r="R2847" i="1" l="1"/>
  <c r="S2848" i="1" s="1"/>
  <c r="T2848" i="1" s="1"/>
  <c r="U2847" i="1"/>
  <c r="V2848" i="1" s="1"/>
  <c r="J2848" i="1"/>
  <c r="K2848" i="1"/>
  <c r="AF2848" i="1"/>
  <c r="O2847" i="1"/>
  <c r="AA2847" i="1"/>
  <c r="G2848" i="1"/>
  <c r="X2847" i="1" l="1"/>
  <c r="Z2847" i="1" s="1"/>
  <c r="Y2848" i="1"/>
  <c r="I2848" i="1"/>
  <c r="H2848" i="1"/>
  <c r="M2848" i="1"/>
  <c r="AG2848" i="1"/>
  <c r="AE2848" i="1" l="1"/>
  <c r="AH2848" i="1" s="1"/>
  <c r="AB2848" i="1" s="1"/>
  <c r="AC2848" i="1" s="1"/>
  <c r="AD2848" i="1"/>
  <c r="L2848" i="1"/>
  <c r="Q2848" i="1"/>
  <c r="P2848" i="1" l="1"/>
  <c r="W2849" i="1" s="1"/>
  <c r="N2848" i="1"/>
  <c r="R2848" i="1" l="1"/>
  <c r="S2849" i="1" s="1"/>
  <c r="U2848" i="1"/>
  <c r="V2849" i="1" s="1"/>
  <c r="J2849" i="1"/>
  <c r="K2849" i="1"/>
  <c r="AF2849" i="1"/>
  <c r="O2848" i="1"/>
  <c r="G2849" i="1" s="1"/>
  <c r="AA2848" i="1"/>
  <c r="X2848" i="1" l="1"/>
  <c r="Z2848" i="1" s="1"/>
  <c r="Y2849" i="1"/>
  <c r="T2849" i="1"/>
  <c r="I2849" i="1"/>
  <c r="H2849" i="1"/>
  <c r="M2849" i="1"/>
  <c r="AG2849" i="1"/>
  <c r="AE2849" i="1" l="1"/>
  <c r="AH2849" i="1" s="1"/>
  <c r="AB2849" i="1" s="1"/>
  <c r="AC2849" i="1" s="1"/>
  <c r="Q2849" i="1"/>
  <c r="AD2849" i="1"/>
  <c r="L2849" i="1"/>
  <c r="P2849" i="1" l="1"/>
  <c r="W2850" i="1" s="1"/>
  <c r="N2849" i="1"/>
  <c r="R2849" i="1" l="1"/>
  <c r="S2850" i="1" s="1"/>
  <c r="U2849" i="1"/>
  <c r="V2850" i="1" s="1"/>
  <c r="J2850" i="1"/>
  <c r="K2850" i="1"/>
  <c r="AF2850" i="1"/>
  <c r="AA2849" i="1"/>
  <c r="O2849" i="1"/>
  <c r="G2850" i="1"/>
  <c r="X2849" i="1" l="1"/>
  <c r="Z2849" i="1" s="1"/>
  <c r="T2850" i="1"/>
  <c r="Y2850" i="1"/>
  <c r="M2850" i="1"/>
  <c r="AG2850" i="1"/>
  <c r="H2850" i="1"/>
  <c r="I2850" i="1"/>
  <c r="AE2850" i="1" l="1"/>
  <c r="AH2850" i="1" s="1"/>
  <c r="AB2850" i="1" s="1"/>
  <c r="AC2850" i="1" s="1"/>
  <c r="Q2850" i="1"/>
  <c r="L2850" i="1"/>
  <c r="AD2850" i="1"/>
  <c r="P2850" i="1" l="1"/>
  <c r="W2851" i="1" s="1"/>
  <c r="N2850" i="1"/>
  <c r="R2850" i="1" l="1"/>
  <c r="S2851" i="1" s="1"/>
  <c r="U2850" i="1"/>
  <c r="V2851" i="1" s="1"/>
  <c r="O2850" i="1"/>
  <c r="AA2850" i="1"/>
  <c r="G2851" i="1"/>
  <c r="J2851" i="1"/>
  <c r="K2851" i="1"/>
  <c r="AF2851" i="1"/>
  <c r="X2850" i="1" l="1"/>
  <c r="Z2850" i="1" s="1"/>
  <c r="Y2851" i="1"/>
  <c r="T2851" i="1"/>
  <c r="M2851" i="1"/>
  <c r="H2851" i="1"/>
  <c r="I2851" i="1"/>
  <c r="AG2851" i="1"/>
  <c r="AE2851" i="1" l="1"/>
  <c r="AH2851" i="1" s="1"/>
  <c r="AB2851" i="1" s="1"/>
  <c r="AC2851" i="1" s="1"/>
  <c r="L2851" i="1"/>
  <c r="Q2851" i="1"/>
  <c r="AD2851" i="1"/>
  <c r="P2851" i="1" l="1"/>
  <c r="W2852" i="1" s="1"/>
  <c r="N2851" i="1"/>
  <c r="R2851" i="1" l="1"/>
  <c r="S2852" i="1" s="1"/>
  <c r="U2851" i="1"/>
  <c r="V2852" i="1" s="1"/>
  <c r="AA2851" i="1"/>
  <c r="O2851" i="1"/>
  <c r="G2852" i="1"/>
  <c r="J2852" i="1"/>
  <c r="K2852" i="1"/>
  <c r="AF2852" i="1"/>
  <c r="X2851" i="1" l="1"/>
  <c r="Z2851" i="1" s="1"/>
  <c r="Y2852" i="1"/>
  <c r="T2852" i="1"/>
  <c r="M2852" i="1"/>
  <c r="I2852" i="1"/>
  <c r="H2852" i="1"/>
  <c r="AG2852" i="1"/>
  <c r="AE2852" i="1" l="1"/>
  <c r="AH2852" i="1" s="1"/>
  <c r="AB2852" i="1" s="1"/>
  <c r="AC2852" i="1" s="1"/>
  <c r="Q2852" i="1"/>
  <c r="AD2852" i="1"/>
  <c r="L2852" i="1"/>
  <c r="P2852" i="1" l="1"/>
  <c r="W2853" i="1" s="1"/>
  <c r="N2852" i="1"/>
  <c r="R2852" i="1" l="1"/>
  <c r="S2853" i="1" s="1"/>
  <c r="U2852" i="1"/>
  <c r="V2853" i="1" s="1"/>
  <c r="K2853" i="1"/>
  <c r="J2853" i="1"/>
  <c r="AF2853" i="1"/>
  <c r="O2852" i="1"/>
  <c r="G2853" i="1" s="1"/>
  <c r="AA2852" i="1"/>
  <c r="Y2853" i="1" l="1"/>
  <c r="T2853" i="1"/>
  <c r="X2852" i="1"/>
  <c r="Z2852" i="1" s="1"/>
  <c r="H2853" i="1"/>
  <c r="I2853" i="1"/>
  <c r="AG2853" i="1"/>
  <c r="M2853" i="1"/>
  <c r="AE2853" i="1" l="1"/>
  <c r="AH2853" i="1" s="1"/>
  <c r="AB2853" i="1" s="1"/>
  <c r="AC2853" i="1" s="1"/>
  <c r="Q2853" i="1"/>
  <c r="L2853" i="1"/>
  <c r="AD2853" i="1"/>
  <c r="P2853" i="1" l="1"/>
  <c r="W2854" i="1" s="1"/>
  <c r="N2853" i="1"/>
  <c r="R2853" i="1" l="1"/>
  <c r="S2854" i="1" s="1"/>
  <c r="U2853" i="1"/>
  <c r="V2854" i="1" s="1"/>
  <c r="K2854" i="1"/>
  <c r="J2854" i="1"/>
  <c r="AF2854" i="1"/>
  <c r="AA2853" i="1"/>
  <c r="O2853" i="1"/>
  <c r="G2854" i="1" s="1"/>
  <c r="T2854" i="1" l="1"/>
  <c r="Y2854" i="1"/>
  <c r="X2853" i="1"/>
  <c r="Z2853" i="1" s="1"/>
  <c r="H2854" i="1"/>
  <c r="I2854" i="1"/>
  <c r="AG2854" i="1"/>
  <c r="M2854" i="1"/>
  <c r="AE2854" i="1" l="1"/>
  <c r="AH2854" i="1" s="1"/>
  <c r="AB2854" i="1" s="1"/>
  <c r="AC2854" i="1" s="1"/>
  <c r="AD2854" i="1"/>
  <c r="L2854" i="1"/>
  <c r="Q2854" i="1"/>
  <c r="P2854" i="1" l="1"/>
  <c r="W2855" i="1" s="1"/>
  <c r="N2854" i="1"/>
  <c r="R2854" i="1" l="1"/>
  <c r="S2855" i="1" s="1"/>
  <c r="U2854" i="1"/>
  <c r="V2855" i="1" s="1"/>
  <c r="O2854" i="1"/>
  <c r="AA2854" i="1"/>
  <c r="G2855" i="1"/>
  <c r="J2855" i="1"/>
  <c r="K2855" i="1"/>
  <c r="AF2855" i="1"/>
  <c r="T2855" i="1" l="1"/>
  <c r="Y2855" i="1"/>
  <c r="X2854" i="1"/>
  <c r="Z2854" i="1" s="1"/>
  <c r="M2855" i="1"/>
  <c r="H2855" i="1"/>
  <c r="I2855" i="1"/>
  <c r="AG2855" i="1"/>
  <c r="AE2855" i="1" l="1"/>
  <c r="AH2855" i="1" s="1"/>
  <c r="AB2855" i="1" s="1"/>
  <c r="AC2855" i="1" s="1"/>
  <c r="Q2855" i="1"/>
  <c r="L2855" i="1"/>
  <c r="AD2855" i="1"/>
  <c r="P2855" i="1" l="1"/>
  <c r="W2856" i="1" s="1"/>
  <c r="N2855" i="1"/>
  <c r="R2855" i="1" l="1"/>
  <c r="S2856" i="1" s="1"/>
  <c r="T2856" i="1" s="1"/>
  <c r="U2855" i="1"/>
  <c r="V2856" i="1" s="1"/>
  <c r="K2856" i="1"/>
  <c r="J2856" i="1"/>
  <c r="AF2856" i="1"/>
  <c r="AA2855" i="1"/>
  <c r="O2855" i="1"/>
  <c r="G2856" i="1"/>
  <c r="X2855" i="1" l="1"/>
  <c r="Z2855" i="1" s="1"/>
  <c r="Y2856" i="1"/>
  <c r="H2856" i="1"/>
  <c r="I2856" i="1"/>
  <c r="M2856" i="1"/>
  <c r="AG2856" i="1"/>
  <c r="AE2856" i="1" l="1"/>
  <c r="AH2856" i="1" s="1"/>
  <c r="AB2856" i="1" s="1"/>
  <c r="AC2856" i="1" s="1"/>
  <c r="AD2856" i="1"/>
  <c r="Q2856" i="1"/>
  <c r="L2856" i="1"/>
  <c r="P2856" i="1" l="1"/>
  <c r="W2857" i="1" s="1"/>
  <c r="N2856" i="1"/>
  <c r="R2856" i="1" l="1"/>
  <c r="S2857" i="1" s="1"/>
  <c r="U2856" i="1"/>
  <c r="V2857" i="1" s="1"/>
  <c r="J2857" i="1"/>
  <c r="K2857" i="1"/>
  <c r="AF2857" i="1"/>
  <c r="AA2856" i="1"/>
  <c r="O2856" i="1"/>
  <c r="G2857" i="1"/>
  <c r="X2856" i="1" l="1"/>
  <c r="Z2856" i="1" s="1"/>
  <c r="Y2857" i="1"/>
  <c r="T2857" i="1"/>
  <c r="M2857" i="1"/>
  <c r="I2857" i="1"/>
  <c r="H2857" i="1"/>
  <c r="AG2857" i="1"/>
  <c r="AE2857" i="1" l="1"/>
  <c r="AH2857" i="1" s="1"/>
  <c r="AB2857" i="1" s="1"/>
  <c r="AC2857" i="1" s="1"/>
  <c r="Q2857" i="1"/>
  <c r="AD2857" i="1"/>
  <c r="L2857" i="1"/>
  <c r="P2857" i="1" l="1"/>
  <c r="W2858" i="1" s="1"/>
  <c r="N2857" i="1"/>
  <c r="R2857" i="1" l="1"/>
  <c r="S2858" i="1" s="1"/>
  <c r="U2857" i="1"/>
  <c r="V2858" i="1" s="1"/>
  <c r="AA2857" i="1"/>
  <c r="O2857" i="1"/>
  <c r="G2858" i="1"/>
  <c r="K2858" i="1"/>
  <c r="J2858" i="1"/>
  <c r="AF2858" i="1"/>
  <c r="Y2858" i="1" l="1"/>
  <c r="T2858" i="1"/>
  <c r="X2857" i="1"/>
  <c r="Z2857" i="1" s="1"/>
  <c r="I2858" i="1"/>
  <c r="H2858" i="1"/>
  <c r="AG2858" i="1"/>
  <c r="M2858" i="1"/>
  <c r="AE2858" i="1" l="1"/>
  <c r="AH2858" i="1" s="1"/>
  <c r="AB2858" i="1" s="1"/>
  <c r="AC2858" i="1" s="1"/>
  <c r="AD2858" i="1"/>
  <c r="Q2858" i="1"/>
  <c r="L2858" i="1"/>
  <c r="P2858" i="1" l="1"/>
  <c r="W2859" i="1" s="1"/>
  <c r="N2858" i="1"/>
  <c r="R2858" i="1" l="1"/>
  <c r="S2859" i="1" s="1"/>
  <c r="U2858" i="1"/>
  <c r="V2859" i="1" s="1"/>
  <c r="AA2858" i="1"/>
  <c r="O2858" i="1"/>
  <c r="G2859" i="1"/>
  <c r="K2859" i="1"/>
  <c r="J2859" i="1"/>
  <c r="AF2859" i="1"/>
  <c r="X2858" i="1" l="1"/>
  <c r="Z2858" i="1" s="1"/>
  <c r="Y2859" i="1"/>
  <c r="T2859" i="1"/>
  <c r="H2859" i="1"/>
  <c r="I2859" i="1"/>
  <c r="AG2859" i="1"/>
  <c r="M2859" i="1"/>
  <c r="AE2859" i="1" l="1"/>
  <c r="AH2859" i="1" s="1"/>
  <c r="AB2859" i="1" s="1"/>
  <c r="AC2859" i="1" s="1"/>
  <c r="L2859" i="1"/>
  <c r="AD2859" i="1"/>
  <c r="Q2859" i="1"/>
  <c r="P2859" i="1" l="1"/>
  <c r="W2860" i="1" s="1"/>
  <c r="N2859" i="1"/>
  <c r="R2859" i="1" l="1"/>
  <c r="S2860" i="1" s="1"/>
  <c r="U2859" i="1"/>
  <c r="V2860" i="1" s="1"/>
  <c r="AA2859" i="1"/>
  <c r="O2859" i="1"/>
  <c r="G2860" i="1"/>
  <c r="K2860" i="1"/>
  <c r="J2860" i="1"/>
  <c r="AF2860" i="1"/>
  <c r="X2859" i="1" l="1"/>
  <c r="Z2859" i="1" s="1"/>
  <c r="T2860" i="1"/>
  <c r="Y2860" i="1"/>
  <c r="I2860" i="1"/>
  <c r="H2860" i="1"/>
  <c r="AG2860" i="1"/>
  <c r="M2860" i="1"/>
  <c r="AE2860" i="1" l="1"/>
  <c r="AH2860" i="1" s="1"/>
  <c r="AB2860" i="1" s="1"/>
  <c r="AC2860" i="1" s="1"/>
  <c r="Q2860" i="1"/>
  <c r="L2860" i="1"/>
  <c r="AD2860" i="1"/>
  <c r="P2860" i="1" l="1"/>
  <c r="W2861" i="1" s="1"/>
  <c r="N2860" i="1"/>
  <c r="R2860" i="1" l="1"/>
  <c r="S2861" i="1" s="1"/>
  <c r="T2861" i="1" s="1"/>
  <c r="U2860" i="1"/>
  <c r="V2861" i="1" s="1"/>
  <c r="AA2860" i="1"/>
  <c r="O2860" i="1"/>
  <c r="G2861" i="1"/>
  <c r="J2861" i="1"/>
  <c r="K2861" i="1"/>
  <c r="AF2861" i="1"/>
  <c r="X2860" i="1" l="1"/>
  <c r="Z2860" i="1" s="1"/>
  <c r="Y2861" i="1"/>
  <c r="M2861" i="1"/>
  <c r="I2861" i="1"/>
  <c r="H2861" i="1"/>
  <c r="AG2861" i="1"/>
  <c r="AE2861" i="1" l="1"/>
  <c r="AH2861" i="1" s="1"/>
  <c r="AB2861" i="1" s="1"/>
  <c r="AC2861" i="1" s="1"/>
  <c r="AD2861" i="1"/>
  <c r="Q2861" i="1"/>
  <c r="L2861" i="1"/>
  <c r="P2861" i="1" l="1"/>
  <c r="W2862" i="1" s="1"/>
  <c r="N2861" i="1"/>
  <c r="R2861" i="1" l="1"/>
  <c r="S2862" i="1" s="1"/>
  <c r="U2861" i="1"/>
  <c r="V2862" i="1" s="1"/>
  <c r="J2862" i="1"/>
  <c r="K2862" i="1"/>
  <c r="AF2862" i="1"/>
  <c r="O2861" i="1"/>
  <c r="G2862" i="1" s="1"/>
  <c r="AA2861" i="1"/>
  <c r="X2861" i="1" l="1"/>
  <c r="Z2861" i="1" s="1"/>
  <c r="T2862" i="1"/>
  <c r="Y2862" i="1"/>
  <c r="H2862" i="1"/>
  <c r="I2862" i="1"/>
  <c r="M2862" i="1"/>
  <c r="AG2862" i="1"/>
  <c r="AE2862" i="1" l="1"/>
  <c r="AH2862" i="1" s="1"/>
  <c r="AB2862" i="1" s="1"/>
  <c r="AC2862" i="1" s="1"/>
  <c r="AD2862" i="1"/>
  <c r="Q2862" i="1"/>
  <c r="L2862" i="1"/>
  <c r="P2862" i="1" l="1"/>
  <c r="W2863" i="1" s="1"/>
  <c r="N2862" i="1"/>
  <c r="R2862" i="1" l="1"/>
  <c r="S2863" i="1" s="1"/>
  <c r="U2862" i="1"/>
  <c r="V2863" i="1" s="1"/>
  <c r="O2862" i="1"/>
  <c r="G2863" i="1" s="1"/>
  <c r="AA2862" i="1"/>
  <c r="J2863" i="1"/>
  <c r="K2863" i="1"/>
  <c r="AF2863" i="1"/>
  <c r="X2862" i="1" l="1"/>
  <c r="Z2862" i="1" s="1"/>
  <c r="T2863" i="1"/>
  <c r="Y2863" i="1"/>
  <c r="H2863" i="1"/>
  <c r="I2863" i="1"/>
  <c r="AG2863" i="1"/>
  <c r="M2863" i="1"/>
  <c r="AE2863" i="1" l="1"/>
  <c r="AH2863" i="1" s="1"/>
  <c r="AB2863" i="1" s="1"/>
  <c r="AC2863" i="1" s="1"/>
  <c r="AD2863" i="1"/>
  <c r="Q2863" i="1"/>
  <c r="L2863" i="1"/>
  <c r="P2863" i="1" l="1"/>
  <c r="W2864" i="1" s="1"/>
  <c r="N2863" i="1"/>
  <c r="R2863" i="1" l="1"/>
  <c r="S2864" i="1" s="1"/>
  <c r="U2863" i="1"/>
  <c r="V2864" i="1" s="1"/>
  <c r="O2863" i="1"/>
  <c r="AA2863" i="1"/>
  <c r="G2864" i="1"/>
  <c r="J2864" i="1"/>
  <c r="K2864" i="1"/>
  <c r="AF2864" i="1"/>
  <c r="T2864" i="1" l="1"/>
  <c r="Y2864" i="1"/>
  <c r="X2863" i="1"/>
  <c r="Z2863" i="1" s="1"/>
  <c r="M2864" i="1"/>
  <c r="I2864" i="1"/>
  <c r="H2864" i="1"/>
  <c r="AG2864" i="1"/>
  <c r="AE2864" i="1" l="1"/>
  <c r="AH2864" i="1" s="1"/>
  <c r="AB2864" i="1" s="1"/>
  <c r="AC2864" i="1" s="1"/>
  <c r="AD2864" i="1"/>
  <c r="L2864" i="1"/>
  <c r="Q2864" i="1"/>
  <c r="P2864" i="1" l="1"/>
  <c r="W2865" i="1" s="1"/>
  <c r="N2864" i="1"/>
  <c r="R2864" i="1" l="1"/>
  <c r="S2865" i="1" s="1"/>
  <c r="U2864" i="1"/>
  <c r="V2865" i="1" s="1"/>
  <c r="K2865" i="1"/>
  <c r="J2865" i="1"/>
  <c r="AF2865" i="1"/>
  <c r="O2864" i="1"/>
  <c r="AA2864" i="1"/>
  <c r="G2865" i="1"/>
  <c r="X2864" i="1" l="1"/>
  <c r="Z2864" i="1" s="1"/>
  <c r="T2865" i="1"/>
  <c r="Y2865" i="1"/>
  <c r="H2865" i="1"/>
  <c r="I2865" i="1"/>
  <c r="M2865" i="1"/>
  <c r="AG2865" i="1"/>
  <c r="AE2865" i="1" l="1"/>
  <c r="AH2865" i="1" s="1"/>
  <c r="AB2865" i="1" s="1"/>
  <c r="AC2865" i="1" s="1"/>
  <c r="L2865" i="1"/>
  <c r="AD2865" i="1"/>
  <c r="Q2865" i="1"/>
  <c r="P2865" i="1" l="1"/>
  <c r="W2866" i="1" s="1"/>
  <c r="N2865" i="1"/>
  <c r="R2865" i="1" l="1"/>
  <c r="S2866" i="1" s="1"/>
  <c r="U2865" i="1"/>
  <c r="V2866" i="1" s="1"/>
  <c r="K2866" i="1"/>
  <c r="J2866" i="1"/>
  <c r="AF2866" i="1"/>
  <c r="O2865" i="1"/>
  <c r="G2866" i="1" s="1"/>
  <c r="AA2865" i="1"/>
  <c r="T2866" i="1" l="1"/>
  <c r="Y2866" i="1"/>
  <c r="X2865" i="1"/>
  <c r="Z2865" i="1" s="1"/>
  <c r="I2866" i="1"/>
  <c r="H2866" i="1"/>
  <c r="AG2866" i="1"/>
  <c r="M2866" i="1"/>
  <c r="AE2866" i="1" l="1"/>
  <c r="AH2866" i="1" s="1"/>
  <c r="AB2866" i="1" s="1"/>
  <c r="AC2866" i="1" s="1"/>
  <c r="AD2866" i="1"/>
  <c r="L2866" i="1"/>
  <c r="Q2866" i="1"/>
  <c r="P2866" i="1" l="1"/>
  <c r="W2867" i="1" s="1"/>
  <c r="N2866" i="1"/>
  <c r="R2866" i="1" l="1"/>
  <c r="S2867" i="1" s="1"/>
  <c r="U2866" i="1"/>
  <c r="V2867" i="1" s="1"/>
  <c r="J2867" i="1"/>
  <c r="K2867" i="1"/>
  <c r="AF2867" i="1"/>
  <c r="AA2866" i="1"/>
  <c r="O2866" i="1"/>
  <c r="G2867" i="1" s="1"/>
  <c r="X2866" i="1" l="1"/>
  <c r="Z2866" i="1" s="1"/>
  <c r="Y2867" i="1"/>
  <c r="T2867" i="1"/>
  <c r="I2867" i="1"/>
  <c r="H2867" i="1"/>
  <c r="M2867" i="1"/>
  <c r="AG2867" i="1"/>
  <c r="AE2867" i="1" l="1"/>
  <c r="AH2867" i="1" s="1"/>
  <c r="AB2867" i="1" s="1"/>
  <c r="AC2867" i="1" s="1"/>
  <c r="AD2867" i="1"/>
  <c r="Q2867" i="1"/>
  <c r="L2867" i="1"/>
  <c r="P2867" i="1" l="1"/>
  <c r="W2868" i="1" s="1"/>
  <c r="N2867" i="1"/>
  <c r="R2867" i="1" l="1"/>
  <c r="S2868" i="1" s="1"/>
  <c r="U2867" i="1"/>
  <c r="V2868" i="1" s="1"/>
  <c r="O2867" i="1"/>
  <c r="AA2867" i="1"/>
  <c r="G2868" i="1"/>
  <c r="K2868" i="1"/>
  <c r="J2868" i="1"/>
  <c r="AF2868" i="1"/>
  <c r="X2867" i="1" l="1"/>
  <c r="Z2867" i="1" s="1"/>
  <c r="T2868" i="1"/>
  <c r="Y2868" i="1"/>
  <c r="I2868" i="1"/>
  <c r="H2868" i="1"/>
  <c r="AG2868" i="1"/>
  <c r="M2868" i="1"/>
  <c r="AE2868" i="1" l="1"/>
  <c r="AH2868" i="1" s="1"/>
  <c r="AB2868" i="1" s="1"/>
  <c r="AC2868" i="1" s="1"/>
  <c r="Q2868" i="1"/>
  <c r="L2868" i="1"/>
  <c r="AD2868" i="1"/>
  <c r="P2868" i="1" l="1"/>
  <c r="W2869" i="1" s="1"/>
  <c r="N2868" i="1"/>
  <c r="R2868" i="1" l="1"/>
  <c r="S2869" i="1" s="1"/>
  <c r="U2868" i="1"/>
  <c r="V2869" i="1" s="1"/>
  <c r="AA2868" i="1"/>
  <c r="O2868" i="1"/>
  <c r="G2869" i="1"/>
  <c r="K2869" i="1"/>
  <c r="J2869" i="1"/>
  <c r="AF2869" i="1"/>
  <c r="T2869" i="1" l="1"/>
  <c r="Y2869" i="1"/>
  <c r="X2868" i="1"/>
  <c r="Z2868" i="1" s="1"/>
  <c r="H2869" i="1"/>
  <c r="I2869" i="1"/>
  <c r="AG2869" i="1"/>
  <c r="M2869" i="1"/>
  <c r="AE2869" i="1" l="1"/>
  <c r="AH2869" i="1" s="1"/>
  <c r="AB2869" i="1" s="1"/>
  <c r="AC2869" i="1" s="1"/>
  <c r="AD2869" i="1"/>
  <c r="L2869" i="1"/>
  <c r="Q2869" i="1"/>
  <c r="P2869" i="1" l="1"/>
  <c r="W2870" i="1" s="1"/>
  <c r="N2869" i="1"/>
  <c r="R2869" i="1" l="1"/>
  <c r="S2870" i="1" s="1"/>
  <c r="U2869" i="1"/>
  <c r="V2870" i="1" s="1"/>
  <c r="J2870" i="1"/>
  <c r="K2870" i="1"/>
  <c r="AF2870" i="1"/>
  <c r="AA2869" i="1"/>
  <c r="O2869" i="1"/>
  <c r="G2870" i="1" s="1"/>
  <c r="X2869" i="1" l="1"/>
  <c r="Z2869" i="1" s="1"/>
  <c r="T2870" i="1"/>
  <c r="Y2870" i="1"/>
  <c r="I2870" i="1"/>
  <c r="H2870" i="1"/>
  <c r="M2870" i="1"/>
  <c r="AG2870" i="1"/>
  <c r="AE2870" i="1" l="1"/>
  <c r="AH2870" i="1" s="1"/>
  <c r="AB2870" i="1" s="1"/>
  <c r="AC2870" i="1" s="1"/>
  <c r="L2870" i="1"/>
  <c r="AD2870" i="1"/>
  <c r="Q2870" i="1"/>
  <c r="P2870" i="1" l="1"/>
  <c r="W2871" i="1" s="1"/>
  <c r="N2870" i="1"/>
  <c r="R2870" i="1" l="1"/>
  <c r="S2871" i="1" s="1"/>
  <c r="U2870" i="1"/>
  <c r="V2871" i="1" s="1"/>
  <c r="AA2870" i="1"/>
  <c r="O2870" i="1"/>
  <c r="G2871" i="1" s="1"/>
  <c r="J2871" i="1"/>
  <c r="K2871" i="1"/>
  <c r="AF2871" i="1"/>
  <c r="X2870" i="1" l="1"/>
  <c r="Z2870" i="1" s="1"/>
  <c r="Y2871" i="1"/>
  <c r="T2871" i="1"/>
  <c r="M2871" i="1"/>
  <c r="H2871" i="1"/>
  <c r="I2871" i="1"/>
  <c r="AG2871" i="1"/>
  <c r="AE2871" i="1" l="1"/>
  <c r="AH2871" i="1" s="1"/>
  <c r="AB2871" i="1" s="1"/>
  <c r="AC2871" i="1" s="1"/>
  <c r="L2871" i="1"/>
  <c r="AD2871" i="1"/>
  <c r="Q2871" i="1"/>
  <c r="P2871" i="1" l="1"/>
  <c r="W2872" i="1" s="1"/>
  <c r="N2871" i="1"/>
  <c r="R2871" i="1" l="1"/>
  <c r="S2872" i="1" s="1"/>
  <c r="U2871" i="1"/>
  <c r="V2872" i="1" s="1"/>
  <c r="J2872" i="1"/>
  <c r="K2872" i="1"/>
  <c r="AF2872" i="1"/>
  <c r="AA2871" i="1"/>
  <c r="O2871" i="1"/>
  <c r="G2872" i="1" s="1"/>
  <c r="X2871" i="1" l="1"/>
  <c r="Z2871" i="1" s="1"/>
  <c r="Y2872" i="1"/>
  <c r="T2872" i="1"/>
  <c r="I2872" i="1"/>
  <c r="H2872" i="1"/>
  <c r="M2872" i="1"/>
  <c r="AG2872" i="1"/>
  <c r="AE2872" i="1" l="1"/>
  <c r="AH2872" i="1" s="1"/>
  <c r="AB2872" i="1" s="1"/>
  <c r="AC2872" i="1" s="1"/>
  <c r="Q2872" i="1"/>
  <c r="AD2872" i="1"/>
  <c r="L2872" i="1"/>
  <c r="P2872" i="1" l="1"/>
  <c r="W2873" i="1" s="1"/>
  <c r="N2872" i="1"/>
  <c r="R2872" i="1" l="1"/>
  <c r="S2873" i="1" s="1"/>
  <c r="T2873" i="1" s="1"/>
  <c r="U2872" i="1"/>
  <c r="V2873" i="1" s="1"/>
  <c r="J2873" i="1"/>
  <c r="K2873" i="1"/>
  <c r="AF2873" i="1"/>
  <c r="O2872" i="1"/>
  <c r="G2873" i="1" s="1"/>
  <c r="AA2872" i="1"/>
  <c r="Y2873" i="1" l="1"/>
  <c r="X2872" i="1"/>
  <c r="Z2872" i="1" s="1"/>
  <c r="I2873" i="1"/>
  <c r="H2873" i="1"/>
  <c r="M2873" i="1"/>
  <c r="AG2873" i="1"/>
  <c r="AE2873" i="1" l="1"/>
  <c r="AH2873" i="1" s="1"/>
  <c r="AB2873" i="1" s="1"/>
  <c r="AC2873" i="1" s="1"/>
  <c r="L2873" i="1"/>
  <c r="AD2873" i="1"/>
  <c r="Q2873" i="1"/>
  <c r="P2873" i="1" l="1"/>
  <c r="W2874" i="1" s="1"/>
  <c r="N2873" i="1"/>
  <c r="R2873" i="1" l="1"/>
  <c r="S2874" i="1" s="1"/>
  <c r="U2873" i="1"/>
  <c r="V2874" i="1" s="1"/>
  <c r="K2874" i="1"/>
  <c r="J2874" i="1"/>
  <c r="AF2874" i="1"/>
  <c r="AA2873" i="1"/>
  <c r="O2873" i="1"/>
  <c r="G2874" i="1"/>
  <c r="X2873" i="1" l="1"/>
  <c r="Z2873" i="1" s="1"/>
  <c r="Y2874" i="1"/>
  <c r="T2874" i="1"/>
  <c r="AG2874" i="1"/>
  <c r="H2874" i="1"/>
  <c r="I2874" i="1"/>
  <c r="M2874" i="1"/>
  <c r="AE2874" i="1" l="1"/>
  <c r="AH2874" i="1" s="1"/>
  <c r="AB2874" i="1" s="1"/>
  <c r="AC2874" i="1" s="1"/>
  <c r="Q2874" i="1"/>
  <c r="AD2874" i="1"/>
  <c r="L2874" i="1"/>
  <c r="P2874" i="1" l="1"/>
  <c r="W2875" i="1" s="1"/>
  <c r="N2874" i="1"/>
  <c r="R2874" i="1" l="1"/>
  <c r="S2875" i="1" s="1"/>
  <c r="U2874" i="1"/>
  <c r="V2875" i="1" s="1"/>
  <c r="K2875" i="1"/>
  <c r="J2875" i="1"/>
  <c r="AF2875" i="1"/>
  <c r="AA2874" i="1"/>
  <c r="O2874" i="1"/>
  <c r="G2875" i="1"/>
  <c r="X2874" i="1" l="1"/>
  <c r="Z2874" i="1" s="1"/>
  <c r="Y2875" i="1"/>
  <c r="T2875" i="1"/>
  <c r="AG2875" i="1"/>
  <c r="M2875" i="1"/>
  <c r="H2875" i="1"/>
  <c r="I2875" i="1"/>
  <c r="AE2875" i="1" l="1"/>
  <c r="AH2875" i="1" s="1"/>
  <c r="AB2875" i="1" s="1"/>
  <c r="AC2875" i="1" s="1"/>
  <c r="AD2875" i="1"/>
  <c r="Q2875" i="1"/>
  <c r="L2875" i="1"/>
  <c r="P2875" i="1" l="1"/>
  <c r="W2876" i="1" s="1"/>
  <c r="N2875" i="1"/>
  <c r="R2875" i="1" l="1"/>
  <c r="S2876" i="1" s="1"/>
  <c r="U2875" i="1"/>
  <c r="V2876" i="1" s="1"/>
  <c r="O2875" i="1"/>
  <c r="AA2875" i="1"/>
  <c r="G2876" i="1"/>
  <c r="J2876" i="1"/>
  <c r="K2876" i="1"/>
  <c r="AF2876" i="1"/>
  <c r="X2875" i="1" l="1"/>
  <c r="Z2875" i="1" s="1"/>
  <c r="Y2876" i="1"/>
  <c r="T2876" i="1"/>
  <c r="M2876" i="1"/>
  <c r="H2876" i="1"/>
  <c r="I2876" i="1"/>
  <c r="AG2876" i="1"/>
  <c r="AE2876" i="1" l="1"/>
  <c r="AH2876" i="1" s="1"/>
  <c r="AB2876" i="1" s="1"/>
  <c r="AC2876" i="1" s="1"/>
  <c r="L2876" i="1"/>
  <c r="Q2876" i="1"/>
  <c r="AD2876" i="1"/>
  <c r="P2876" i="1" l="1"/>
  <c r="W2877" i="1" s="1"/>
  <c r="N2876" i="1"/>
  <c r="R2876" i="1" l="1"/>
  <c r="S2877" i="1" s="1"/>
  <c r="T2877" i="1" s="1"/>
  <c r="U2876" i="1"/>
  <c r="V2877" i="1" s="1"/>
  <c r="O2876" i="1"/>
  <c r="AA2876" i="1"/>
  <c r="G2877" i="1"/>
  <c r="K2877" i="1"/>
  <c r="J2877" i="1"/>
  <c r="AF2877" i="1"/>
  <c r="X2876" i="1" l="1"/>
  <c r="Z2876" i="1" s="1"/>
  <c r="Y2877" i="1"/>
  <c r="I2877" i="1"/>
  <c r="H2877" i="1"/>
  <c r="AG2877" i="1"/>
  <c r="M2877" i="1"/>
  <c r="AE2877" i="1" l="1"/>
  <c r="AH2877" i="1" s="1"/>
  <c r="AB2877" i="1" s="1"/>
  <c r="AC2877" i="1" s="1"/>
  <c r="Q2877" i="1"/>
  <c r="AD2877" i="1"/>
  <c r="L2877" i="1"/>
  <c r="P2877" i="1" l="1"/>
  <c r="W2878" i="1" s="1"/>
  <c r="N2877" i="1"/>
  <c r="R2877" i="1" l="1"/>
  <c r="S2878" i="1" s="1"/>
  <c r="T2878" i="1" s="1"/>
  <c r="U2877" i="1"/>
  <c r="V2878" i="1" s="1"/>
  <c r="K2878" i="1"/>
  <c r="J2878" i="1"/>
  <c r="AF2878" i="1"/>
  <c r="AA2877" i="1"/>
  <c r="O2877" i="1"/>
  <c r="G2878" i="1" s="1"/>
  <c r="X2877" i="1" l="1"/>
  <c r="Z2877" i="1" s="1"/>
  <c r="Y2878" i="1"/>
  <c r="H2878" i="1"/>
  <c r="I2878" i="1"/>
  <c r="AG2878" i="1"/>
  <c r="M2878" i="1"/>
  <c r="AE2878" i="1" l="1"/>
  <c r="AH2878" i="1" s="1"/>
  <c r="AB2878" i="1" s="1"/>
  <c r="AC2878" i="1" s="1"/>
  <c r="L2878" i="1"/>
  <c r="AD2878" i="1"/>
  <c r="Q2878" i="1"/>
  <c r="P2878" i="1" l="1"/>
  <c r="W2879" i="1" s="1"/>
  <c r="N2878" i="1"/>
  <c r="R2878" i="1" l="1"/>
  <c r="S2879" i="1" s="1"/>
  <c r="U2878" i="1"/>
  <c r="V2879" i="1" s="1"/>
  <c r="K2879" i="1"/>
  <c r="J2879" i="1"/>
  <c r="AF2879" i="1"/>
  <c r="O2878" i="1"/>
  <c r="G2879" i="1" s="1"/>
  <c r="AA2878" i="1"/>
  <c r="Y2879" i="1" l="1"/>
  <c r="T2879" i="1"/>
  <c r="X2878" i="1"/>
  <c r="Z2878" i="1" s="1"/>
  <c r="I2879" i="1"/>
  <c r="H2879" i="1"/>
  <c r="M2879" i="1"/>
  <c r="AG2879" i="1"/>
  <c r="AE2879" i="1" l="1"/>
  <c r="AH2879" i="1" s="1"/>
  <c r="AB2879" i="1" s="1"/>
  <c r="AC2879" i="1" s="1"/>
  <c r="AD2879" i="1"/>
  <c r="Q2879" i="1"/>
  <c r="L2879" i="1"/>
  <c r="P2879" i="1" l="1"/>
  <c r="W2880" i="1" s="1"/>
  <c r="N2879" i="1"/>
  <c r="R2879" i="1" l="1"/>
  <c r="S2880" i="1" s="1"/>
  <c r="U2879" i="1"/>
  <c r="V2880" i="1" s="1"/>
  <c r="K2880" i="1"/>
  <c r="J2880" i="1"/>
  <c r="AF2880" i="1"/>
  <c r="O2879" i="1"/>
  <c r="G2880" i="1" s="1"/>
  <c r="AA2879" i="1"/>
  <c r="Y2880" i="1" l="1"/>
  <c r="T2880" i="1"/>
  <c r="X2879" i="1"/>
  <c r="Z2879" i="1" s="1"/>
  <c r="I2880" i="1"/>
  <c r="H2880" i="1"/>
  <c r="M2880" i="1"/>
  <c r="AG2880" i="1"/>
  <c r="AE2880" i="1" l="1"/>
  <c r="AH2880" i="1" s="1"/>
  <c r="AB2880" i="1" s="1"/>
  <c r="AC2880" i="1" s="1"/>
  <c r="AD2880" i="1"/>
  <c r="Q2880" i="1"/>
  <c r="L2880" i="1"/>
  <c r="P2880" i="1" l="1"/>
  <c r="W2881" i="1" s="1"/>
  <c r="N2880" i="1"/>
  <c r="R2880" i="1" l="1"/>
  <c r="S2881" i="1" s="1"/>
  <c r="U2880" i="1"/>
  <c r="V2881" i="1" s="1"/>
  <c r="AA2880" i="1"/>
  <c r="O2880" i="1"/>
  <c r="G2881" i="1" s="1"/>
  <c r="J2881" i="1"/>
  <c r="K2881" i="1"/>
  <c r="AF2881" i="1"/>
  <c r="X2880" i="1" l="1"/>
  <c r="Z2880" i="1" s="1"/>
  <c r="T2881" i="1"/>
  <c r="Y2881" i="1"/>
  <c r="H2881" i="1"/>
  <c r="I2881" i="1"/>
  <c r="AG2881" i="1"/>
  <c r="M2881" i="1"/>
  <c r="AE2881" i="1" l="1"/>
  <c r="AH2881" i="1" s="1"/>
  <c r="AB2881" i="1" s="1"/>
  <c r="AC2881" i="1" s="1"/>
  <c r="L2881" i="1"/>
  <c r="Q2881" i="1"/>
  <c r="AD2881" i="1"/>
  <c r="P2881" i="1" l="1"/>
  <c r="W2882" i="1" s="1"/>
  <c r="N2881" i="1"/>
  <c r="R2881" i="1" l="1"/>
  <c r="S2882" i="1" s="1"/>
  <c r="U2881" i="1"/>
  <c r="V2882" i="1" s="1"/>
  <c r="J2882" i="1"/>
  <c r="K2882" i="1"/>
  <c r="AF2882" i="1"/>
  <c r="O2881" i="1"/>
  <c r="G2882" i="1" s="1"/>
  <c r="AA2881" i="1"/>
  <c r="X2881" i="1" l="1"/>
  <c r="Z2881" i="1" s="1"/>
  <c r="T2882" i="1"/>
  <c r="Y2882" i="1"/>
  <c r="H2882" i="1"/>
  <c r="I2882" i="1"/>
  <c r="M2882" i="1"/>
  <c r="AG2882" i="1"/>
  <c r="AE2882" i="1" l="1"/>
  <c r="AH2882" i="1" s="1"/>
  <c r="AB2882" i="1" s="1"/>
  <c r="AC2882" i="1" s="1"/>
  <c r="L2882" i="1"/>
  <c r="AD2882" i="1"/>
  <c r="Q2882" i="1"/>
  <c r="P2882" i="1" l="1"/>
  <c r="W2883" i="1" s="1"/>
  <c r="N2882" i="1"/>
  <c r="R2882" i="1" l="1"/>
  <c r="S2883" i="1" s="1"/>
  <c r="U2882" i="1"/>
  <c r="V2883" i="1" s="1"/>
  <c r="J2883" i="1"/>
  <c r="K2883" i="1"/>
  <c r="AF2883" i="1"/>
  <c r="AA2882" i="1"/>
  <c r="O2882" i="1"/>
  <c r="G2883" i="1" s="1"/>
  <c r="X2882" i="1" l="1"/>
  <c r="Z2882" i="1" s="1"/>
  <c r="T2883" i="1"/>
  <c r="Y2883" i="1"/>
  <c r="H2883" i="1"/>
  <c r="I2883" i="1"/>
  <c r="M2883" i="1"/>
  <c r="AG2883" i="1"/>
  <c r="AE2883" i="1" l="1"/>
  <c r="AH2883" i="1" s="1"/>
  <c r="AB2883" i="1" s="1"/>
  <c r="AC2883" i="1" s="1"/>
  <c r="AD2883" i="1"/>
  <c r="L2883" i="1"/>
  <c r="Q2883" i="1"/>
  <c r="P2883" i="1" l="1"/>
  <c r="W2884" i="1" s="1"/>
  <c r="N2883" i="1"/>
  <c r="R2883" i="1" l="1"/>
  <c r="S2884" i="1" s="1"/>
  <c r="U2883" i="1"/>
  <c r="V2884" i="1" s="1"/>
  <c r="O2883" i="1"/>
  <c r="AA2883" i="1"/>
  <c r="G2884" i="1"/>
  <c r="K2884" i="1"/>
  <c r="J2884" i="1"/>
  <c r="AF2884" i="1"/>
  <c r="X2883" i="1" l="1"/>
  <c r="Z2883" i="1" s="1"/>
  <c r="Y2884" i="1"/>
  <c r="T2884" i="1"/>
  <c r="H2884" i="1"/>
  <c r="I2884" i="1"/>
  <c r="AG2884" i="1"/>
  <c r="M2884" i="1"/>
  <c r="AE2884" i="1" l="1"/>
  <c r="AH2884" i="1" s="1"/>
  <c r="AB2884" i="1" s="1"/>
  <c r="AC2884" i="1" s="1"/>
  <c r="L2884" i="1"/>
  <c r="Q2884" i="1"/>
  <c r="AD2884" i="1"/>
  <c r="P2884" i="1" l="1"/>
  <c r="W2885" i="1" s="1"/>
  <c r="N2884" i="1"/>
  <c r="R2884" i="1" l="1"/>
  <c r="S2885" i="1" s="1"/>
  <c r="U2884" i="1"/>
  <c r="V2885" i="1" s="1"/>
  <c r="O2884" i="1"/>
  <c r="AA2884" i="1"/>
  <c r="G2885" i="1"/>
  <c r="J2885" i="1"/>
  <c r="K2885" i="1"/>
  <c r="AF2885" i="1"/>
  <c r="X2884" i="1" l="1"/>
  <c r="Z2884" i="1" s="1"/>
  <c r="Y2885" i="1"/>
  <c r="T2885" i="1"/>
  <c r="H2885" i="1"/>
  <c r="I2885" i="1"/>
  <c r="AG2885" i="1"/>
  <c r="M2885" i="1"/>
  <c r="AE2885" i="1" l="1"/>
  <c r="AH2885" i="1" s="1"/>
  <c r="AB2885" i="1" s="1"/>
  <c r="AC2885" i="1" s="1"/>
  <c r="AD2885" i="1"/>
  <c r="L2885" i="1"/>
  <c r="Q2885" i="1"/>
  <c r="P2885" i="1" l="1"/>
  <c r="W2886" i="1" s="1"/>
  <c r="N2885" i="1"/>
  <c r="R2885" i="1" l="1"/>
  <c r="S2886" i="1" s="1"/>
  <c r="U2885" i="1"/>
  <c r="V2886" i="1" s="1"/>
  <c r="K2886" i="1"/>
  <c r="J2886" i="1"/>
  <c r="AF2886" i="1"/>
  <c r="O2885" i="1"/>
  <c r="G2886" i="1" s="1"/>
  <c r="AA2885" i="1"/>
  <c r="T2886" i="1" l="1"/>
  <c r="Y2886" i="1"/>
  <c r="X2885" i="1"/>
  <c r="Z2885" i="1" s="1"/>
  <c r="H2886" i="1"/>
  <c r="I2886" i="1"/>
  <c r="AG2886" i="1"/>
  <c r="M2886" i="1"/>
  <c r="AE2886" i="1" l="1"/>
  <c r="AH2886" i="1" s="1"/>
  <c r="AB2886" i="1" s="1"/>
  <c r="AC2886" i="1" s="1"/>
  <c r="L2886" i="1"/>
  <c r="AD2886" i="1"/>
  <c r="Q2886" i="1"/>
  <c r="P2886" i="1" l="1"/>
  <c r="W2887" i="1" s="1"/>
  <c r="N2886" i="1"/>
  <c r="R2886" i="1" l="1"/>
  <c r="S2887" i="1" s="1"/>
  <c r="U2886" i="1"/>
  <c r="V2887" i="1" s="1"/>
  <c r="AA2886" i="1"/>
  <c r="O2886" i="1"/>
  <c r="G2887" i="1"/>
  <c r="J2887" i="1"/>
  <c r="K2887" i="1"/>
  <c r="AF2887" i="1"/>
  <c r="X2886" i="1" l="1"/>
  <c r="Z2886" i="1" s="1"/>
  <c r="Y2887" i="1"/>
  <c r="T2887" i="1"/>
  <c r="I2887" i="1"/>
  <c r="H2887" i="1"/>
  <c r="M2887" i="1"/>
  <c r="AG2887" i="1"/>
  <c r="AE2887" i="1" l="1"/>
  <c r="AH2887" i="1" s="1"/>
  <c r="AB2887" i="1" s="1"/>
  <c r="AC2887" i="1" s="1"/>
  <c r="AD2887" i="1"/>
  <c r="Q2887" i="1"/>
  <c r="L2887" i="1"/>
  <c r="P2887" i="1" l="1"/>
  <c r="W2888" i="1" s="1"/>
  <c r="N2887" i="1"/>
  <c r="R2887" i="1" l="1"/>
  <c r="S2888" i="1" s="1"/>
  <c r="T2888" i="1" s="1"/>
  <c r="U2887" i="1"/>
  <c r="V2888" i="1" s="1"/>
  <c r="K2888" i="1"/>
  <c r="J2888" i="1"/>
  <c r="AF2888" i="1"/>
  <c r="AA2887" i="1"/>
  <c r="O2887" i="1"/>
  <c r="G2888" i="1"/>
  <c r="X2887" i="1" l="1"/>
  <c r="Z2887" i="1" s="1"/>
  <c r="Y2888" i="1"/>
  <c r="I2888" i="1"/>
  <c r="H2888" i="1"/>
  <c r="AG2888" i="1"/>
  <c r="M2888" i="1"/>
  <c r="AE2888" i="1" l="1"/>
  <c r="AH2888" i="1" s="1"/>
  <c r="AB2888" i="1" s="1"/>
  <c r="AC2888" i="1" s="1"/>
  <c r="AD2888" i="1"/>
  <c r="Q2888" i="1"/>
  <c r="L2888" i="1"/>
  <c r="P2888" i="1" l="1"/>
  <c r="W2889" i="1" s="1"/>
  <c r="N2888" i="1"/>
  <c r="R2888" i="1" l="1"/>
  <c r="S2889" i="1" s="1"/>
  <c r="U2888" i="1"/>
  <c r="V2889" i="1" s="1"/>
  <c r="O2888" i="1"/>
  <c r="G2889" i="1" s="1"/>
  <c r="AA2888" i="1"/>
  <c r="K2889" i="1"/>
  <c r="J2889" i="1"/>
  <c r="AF2889" i="1"/>
  <c r="X2888" i="1" l="1"/>
  <c r="Z2888" i="1" s="1"/>
  <c r="T2889" i="1"/>
  <c r="Y2889" i="1"/>
  <c r="I2889" i="1"/>
  <c r="H2889" i="1"/>
  <c r="AG2889" i="1"/>
  <c r="M2889" i="1"/>
  <c r="AE2889" i="1" l="1"/>
  <c r="AH2889" i="1" s="1"/>
  <c r="AB2889" i="1" s="1"/>
  <c r="AC2889" i="1" s="1"/>
  <c r="AD2889" i="1"/>
  <c r="Q2889" i="1"/>
  <c r="L2889" i="1"/>
  <c r="P2889" i="1" l="1"/>
  <c r="W2890" i="1" s="1"/>
  <c r="N2889" i="1"/>
  <c r="R2889" i="1" l="1"/>
  <c r="S2890" i="1" s="1"/>
  <c r="U2889" i="1"/>
  <c r="V2890" i="1" s="1"/>
  <c r="K2890" i="1"/>
  <c r="J2890" i="1"/>
  <c r="AF2890" i="1"/>
  <c r="AA2889" i="1"/>
  <c r="O2889" i="1"/>
  <c r="G2890" i="1" s="1"/>
  <c r="X2889" i="1" l="1"/>
  <c r="Z2889" i="1" s="1"/>
  <c r="T2890" i="1"/>
  <c r="Y2890" i="1"/>
  <c r="M2890" i="1"/>
  <c r="AG2890" i="1"/>
  <c r="H2890" i="1"/>
  <c r="I2890" i="1"/>
  <c r="AE2890" i="1" l="1"/>
  <c r="AH2890" i="1" s="1"/>
  <c r="AB2890" i="1" s="1"/>
  <c r="AC2890" i="1" s="1"/>
  <c r="AD2890" i="1"/>
  <c r="Q2890" i="1"/>
  <c r="L2890" i="1"/>
  <c r="P2890" i="1" l="1"/>
  <c r="W2891" i="1" s="1"/>
  <c r="N2890" i="1"/>
  <c r="R2890" i="1" l="1"/>
  <c r="S2891" i="1" s="1"/>
  <c r="U2890" i="1"/>
  <c r="V2891" i="1" s="1"/>
  <c r="O2890" i="1"/>
  <c r="G2891" i="1" s="1"/>
  <c r="AA2890" i="1"/>
  <c r="K2891" i="1"/>
  <c r="J2891" i="1"/>
  <c r="AF2891" i="1"/>
  <c r="X2890" i="1" l="1"/>
  <c r="Z2890" i="1" s="1"/>
  <c r="T2891" i="1"/>
  <c r="Y2891" i="1"/>
  <c r="I2891" i="1"/>
  <c r="H2891" i="1"/>
  <c r="M2891" i="1"/>
  <c r="AG2891" i="1"/>
  <c r="AE2891" i="1" l="1"/>
  <c r="AH2891" i="1" s="1"/>
  <c r="AB2891" i="1" s="1"/>
  <c r="AC2891" i="1" s="1"/>
  <c r="AD2891" i="1"/>
  <c r="Q2891" i="1"/>
  <c r="L2891" i="1"/>
  <c r="P2891" i="1" l="1"/>
  <c r="W2892" i="1" s="1"/>
  <c r="N2891" i="1"/>
  <c r="R2891" i="1" l="1"/>
  <c r="S2892" i="1" s="1"/>
  <c r="U2891" i="1"/>
  <c r="V2892" i="1" s="1"/>
  <c r="O2891" i="1"/>
  <c r="AA2891" i="1"/>
  <c r="G2892" i="1"/>
  <c r="J2892" i="1"/>
  <c r="K2892" i="1"/>
  <c r="AF2892" i="1"/>
  <c r="Y2892" i="1" l="1"/>
  <c r="T2892" i="1"/>
  <c r="X2891" i="1"/>
  <c r="Z2891" i="1" s="1"/>
  <c r="M2892" i="1"/>
  <c r="I2892" i="1"/>
  <c r="H2892" i="1"/>
  <c r="AG2892" i="1"/>
  <c r="AE2892" i="1" l="1"/>
  <c r="AH2892" i="1" s="1"/>
  <c r="AB2892" i="1" s="1"/>
  <c r="AC2892" i="1" s="1"/>
  <c r="L2892" i="1"/>
  <c r="Q2892" i="1"/>
  <c r="AD2892" i="1"/>
  <c r="P2892" i="1" l="1"/>
  <c r="W2893" i="1" s="1"/>
  <c r="N2892" i="1"/>
  <c r="R2892" i="1" l="1"/>
  <c r="S2893" i="1" s="1"/>
  <c r="U2892" i="1"/>
  <c r="V2893" i="1" s="1"/>
  <c r="AA2892" i="1"/>
  <c r="O2892" i="1"/>
  <c r="G2893" i="1"/>
  <c r="J2893" i="1"/>
  <c r="K2893" i="1"/>
  <c r="AF2893" i="1"/>
  <c r="X2892" i="1" l="1"/>
  <c r="Z2892" i="1" s="1"/>
  <c r="Y2893" i="1"/>
  <c r="T2893" i="1"/>
  <c r="M2893" i="1"/>
  <c r="I2893" i="1"/>
  <c r="H2893" i="1"/>
  <c r="AG2893" i="1"/>
  <c r="AE2893" i="1" l="1"/>
  <c r="AH2893" i="1" s="1"/>
  <c r="AB2893" i="1" s="1"/>
  <c r="AC2893" i="1" s="1"/>
  <c r="Q2893" i="1"/>
  <c r="AD2893" i="1"/>
  <c r="L2893" i="1"/>
  <c r="P2893" i="1" l="1"/>
  <c r="W2894" i="1" s="1"/>
  <c r="N2893" i="1"/>
  <c r="R2893" i="1" l="1"/>
  <c r="S2894" i="1" s="1"/>
  <c r="T2894" i="1" s="1"/>
  <c r="U2893" i="1"/>
  <c r="V2894" i="1" s="1"/>
  <c r="O2893" i="1"/>
  <c r="AA2893" i="1"/>
  <c r="G2894" i="1"/>
  <c r="K2894" i="1"/>
  <c r="J2894" i="1"/>
  <c r="AF2894" i="1"/>
  <c r="Y2894" i="1" l="1"/>
  <c r="X2893" i="1"/>
  <c r="Z2893" i="1" s="1"/>
  <c r="M2894" i="1"/>
  <c r="I2894" i="1"/>
  <c r="H2894" i="1"/>
  <c r="AG2894" i="1"/>
  <c r="AE2894" i="1" l="1"/>
  <c r="AH2894" i="1" s="1"/>
  <c r="AB2894" i="1" s="1"/>
  <c r="AC2894" i="1" s="1"/>
  <c r="L2894" i="1"/>
  <c r="Q2894" i="1"/>
  <c r="AD2894" i="1"/>
  <c r="P2894" i="1" l="1"/>
  <c r="W2895" i="1" s="1"/>
  <c r="N2894" i="1"/>
  <c r="R2894" i="1" l="1"/>
  <c r="S2895" i="1" s="1"/>
  <c r="U2894" i="1"/>
  <c r="V2895" i="1" s="1"/>
  <c r="AA2894" i="1"/>
  <c r="O2894" i="1"/>
  <c r="G2895" i="1"/>
  <c r="J2895" i="1"/>
  <c r="K2895" i="1"/>
  <c r="AF2895" i="1"/>
  <c r="X2894" i="1" l="1"/>
  <c r="Z2894" i="1" s="1"/>
  <c r="T2895" i="1"/>
  <c r="Y2895" i="1"/>
  <c r="H2895" i="1"/>
  <c r="I2895" i="1"/>
  <c r="M2895" i="1"/>
  <c r="AG2895" i="1"/>
  <c r="AE2895" i="1" l="1"/>
  <c r="AH2895" i="1" s="1"/>
  <c r="AB2895" i="1" s="1"/>
  <c r="AC2895" i="1" s="1"/>
  <c r="AD2895" i="1"/>
  <c r="Q2895" i="1"/>
  <c r="L2895" i="1"/>
  <c r="P2895" i="1" l="1"/>
  <c r="W2896" i="1" s="1"/>
  <c r="N2895" i="1"/>
  <c r="R2895" i="1" l="1"/>
  <c r="S2896" i="1" s="1"/>
  <c r="U2895" i="1"/>
  <c r="V2896" i="1" s="1"/>
  <c r="AA2895" i="1"/>
  <c r="O2895" i="1"/>
  <c r="G2896" i="1"/>
  <c r="K2896" i="1"/>
  <c r="J2896" i="1"/>
  <c r="AF2896" i="1"/>
  <c r="X2895" i="1" l="1"/>
  <c r="Z2895" i="1" s="1"/>
  <c r="Y2896" i="1"/>
  <c r="T2896" i="1"/>
  <c r="H2896" i="1"/>
  <c r="I2896" i="1"/>
  <c r="AG2896" i="1"/>
  <c r="M2896" i="1"/>
  <c r="AE2896" i="1" l="1"/>
  <c r="AH2896" i="1" s="1"/>
  <c r="AB2896" i="1" s="1"/>
  <c r="AC2896" i="1" s="1"/>
  <c r="Q2896" i="1"/>
  <c r="AD2896" i="1"/>
  <c r="L2896" i="1"/>
  <c r="P2896" i="1" l="1"/>
  <c r="W2897" i="1" s="1"/>
  <c r="N2896" i="1"/>
  <c r="R2896" i="1" l="1"/>
  <c r="S2897" i="1" s="1"/>
  <c r="U2896" i="1"/>
  <c r="V2897" i="1" s="1"/>
  <c r="K2897" i="1"/>
  <c r="J2897" i="1"/>
  <c r="AF2897" i="1"/>
  <c r="O2896" i="1"/>
  <c r="G2897" i="1" s="1"/>
  <c r="AA2896" i="1"/>
  <c r="Y2897" i="1" l="1"/>
  <c r="T2897" i="1"/>
  <c r="X2896" i="1"/>
  <c r="Z2896" i="1" s="1"/>
  <c r="H2897" i="1"/>
  <c r="I2897" i="1"/>
  <c r="M2897" i="1"/>
  <c r="AG2897" i="1"/>
  <c r="AE2897" i="1" l="1"/>
  <c r="AH2897" i="1" s="1"/>
  <c r="AB2897" i="1" s="1"/>
  <c r="AC2897" i="1" s="1"/>
  <c r="L2897" i="1"/>
  <c r="AD2897" i="1"/>
  <c r="Q2897" i="1"/>
  <c r="P2897" i="1" l="1"/>
  <c r="W2898" i="1" s="1"/>
  <c r="N2897" i="1"/>
  <c r="R2897" i="1" l="1"/>
  <c r="S2898" i="1" s="1"/>
  <c r="U2897" i="1"/>
  <c r="V2898" i="1" s="1"/>
  <c r="K2898" i="1"/>
  <c r="J2898" i="1"/>
  <c r="AF2898" i="1"/>
  <c r="O2897" i="1"/>
  <c r="G2898" i="1" s="1"/>
  <c r="AA2897" i="1"/>
  <c r="X2897" i="1" l="1"/>
  <c r="Z2897" i="1" s="1"/>
  <c r="T2898" i="1"/>
  <c r="Y2898" i="1"/>
  <c r="H2898" i="1"/>
  <c r="I2898" i="1"/>
  <c r="M2898" i="1"/>
  <c r="AG2898" i="1"/>
  <c r="AE2898" i="1" l="1"/>
  <c r="AH2898" i="1" s="1"/>
  <c r="AB2898" i="1" s="1"/>
  <c r="AC2898" i="1" s="1"/>
  <c r="AD2898" i="1"/>
  <c r="Q2898" i="1"/>
  <c r="L2898" i="1"/>
  <c r="P2898" i="1" l="1"/>
  <c r="W2899" i="1" s="1"/>
  <c r="N2898" i="1"/>
  <c r="R2898" i="1" l="1"/>
  <c r="S2899" i="1" s="1"/>
  <c r="U2898" i="1"/>
  <c r="V2899" i="1" s="1"/>
  <c r="K2899" i="1"/>
  <c r="J2899" i="1"/>
  <c r="AF2899" i="1"/>
  <c r="O2898" i="1"/>
  <c r="G2899" i="1" s="1"/>
  <c r="AA2898" i="1"/>
  <c r="T2899" i="1" l="1"/>
  <c r="Y2899" i="1"/>
  <c r="X2898" i="1"/>
  <c r="Z2898" i="1" s="1"/>
  <c r="I2899" i="1"/>
  <c r="H2899" i="1"/>
  <c r="AG2899" i="1"/>
  <c r="M2899" i="1"/>
  <c r="AE2899" i="1" l="1"/>
  <c r="AH2899" i="1" s="1"/>
  <c r="AB2899" i="1" s="1"/>
  <c r="AC2899" i="1" s="1"/>
  <c r="AD2899" i="1"/>
  <c r="L2899" i="1"/>
  <c r="Q2899" i="1"/>
  <c r="P2899" i="1" l="1"/>
  <c r="W2900" i="1" s="1"/>
  <c r="N2899" i="1"/>
  <c r="R2899" i="1" l="1"/>
  <c r="S2900" i="1" s="1"/>
  <c r="U2899" i="1"/>
  <c r="V2900" i="1" s="1"/>
  <c r="AA2899" i="1"/>
  <c r="O2899" i="1"/>
  <c r="G2900" i="1"/>
  <c r="K2900" i="1"/>
  <c r="J2900" i="1"/>
  <c r="AF2900" i="1"/>
  <c r="X2899" i="1" l="1"/>
  <c r="Z2899" i="1" s="1"/>
  <c r="Y2900" i="1"/>
  <c r="T2900" i="1"/>
  <c r="H2900" i="1"/>
  <c r="I2900" i="1"/>
  <c r="AG2900" i="1"/>
  <c r="M2900" i="1"/>
  <c r="AE2900" i="1" l="1"/>
  <c r="AH2900" i="1" s="1"/>
  <c r="AB2900" i="1" s="1"/>
  <c r="AC2900" i="1" s="1"/>
  <c r="AD2900" i="1"/>
  <c r="Q2900" i="1"/>
  <c r="L2900" i="1"/>
  <c r="P2900" i="1" l="1"/>
  <c r="W2901" i="1" s="1"/>
  <c r="N2900" i="1"/>
  <c r="R2900" i="1" l="1"/>
  <c r="S2901" i="1" s="1"/>
  <c r="U2900" i="1"/>
  <c r="V2901" i="1" s="1"/>
  <c r="AA2900" i="1"/>
  <c r="O2900" i="1"/>
  <c r="G2901" i="1"/>
  <c r="J2901" i="1"/>
  <c r="K2901" i="1"/>
  <c r="AF2901" i="1"/>
  <c r="X2900" i="1" l="1"/>
  <c r="Z2900" i="1" s="1"/>
  <c r="Y2901" i="1"/>
  <c r="T2901" i="1"/>
  <c r="H2901" i="1"/>
  <c r="I2901" i="1"/>
  <c r="M2901" i="1"/>
  <c r="AG2901" i="1"/>
  <c r="AE2901" i="1" l="1"/>
  <c r="AH2901" i="1" s="1"/>
  <c r="AB2901" i="1" s="1"/>
  <c r="AC2901" i="1" s="1"/>
  <c r="AD2901" i="1"/>
  <c r="Q2901" i="1"/>
  <c r="L2901" i="1"/>
  <c r="P2901" i="1" l="1"/>
  <c r="W2902" i="1" s="1"/>
  <c r="N2901" i="1"/>
  <c r="R2901" i="1" l="1"/>
  <c r="S2902" i="1" s="1"/>
  <c r="U2901" i="1"/>
  <c r="V2902" i="1" s="1"/>
  <c r="AA2901" i="1"/>
  <c r="O2901" i="1"/>
  <c r="G2902" i="1"/>
  <c r="K2902" i="1"/>
  <c r="J2902" i="1"/>
  <c r="AF2902" i="1"/>
  <c r="Y2902" i="1" l="1"/>
  <c r="T2902" i="1"/>
  <c r="X2901" i="1"/>
  <c r="Z2901" i="1" s="1"/>
  <c r="H2902" i="1"/>
  <c r="I2902" i="1"/>
  <c r="AG2902" i="1"/>
  <c r="M2902" i="1"/>
  <c r="AE2902" i="1" l="1"/>
  <c r="AH2902" i="1" s="1"/>
  <c r="AB2902" i="1" s="1"/>
  <c r="AC2902" i="1" s="1"/>
  <c r="L2902" i="1"/>
  <c r="AD2902" i="1"/>
  <c r="Q2902" i="1"/>
  <c r="P2902" i="1" l="1"/>
  <c r="W2903" i="1" s="1"/>
  <c r="N2902" i="1"/>
  <c r="R2902" i="1" l="1"/>
  <c r="S2903" i="1" s="1"/>
  <c r="U2902" i="1"/>
  <c r="V2903" i="1" s="1"/>
  <c r="O2902" i="1"/>
  <c r="AA2902" i="1"/>
  <c r="G2903" i="1"/>
  <c r="J2903" i="1"/>
  <c r="K2903" i="1"/>
  <c r="AF2903" i="1"/>
  <c r="X2902" i="1" l="1"/>
  <c r="Z2902" i="1" s="1"/>
  <c r="Y2903" i="1"/>
  <c r="T2903" i="1"/>
  <c r="M2903" i="1"/>
  <c r="I2903" i="1"/>
  <c r="H2903" i="1"/>
  <c r="AG2903" i="1"/>
  <c r="AE2903" i="1" l="1"/>
  <c r="AH2903" i="1" s="1"/>
  <c r="AB2903" i="1" s="1"/>
  <c r="AC2903" i="1" s="1"/>
  <c r="AD2903" i="1"/>
  <c r="Q2903" i="1"/>
  <c r="L2903" i="1"/>
  <c r="P2903" i="1" l="1"/>
  <c r="W2904" i="1" s="1"/>
  <c r="N2903" i="1"/>
  <c r="R2903" i="1" l="1"/>
  <c r="S2904" i="1" s="1"/>
  <c r="U2903" i="1"/>
  <c r="V2904" i="1" s="1"/>
  <c r="J2904" i="1"/>
  <c r="K2904" i="1"/>
  <c r="AF2904" i="1"/>
  <c r="AA2903" i="1"/>
  <c r="O2903" i="1"/>
  <c r="G2904" i="1"/>
  <c r="X2903" i="1" l="1"/>
  <c r="Z2903" i="1" s="1"/>
  <c r="T2904" i="1"/>
  <c r="Y2904" i="1"/>
  <c r="I2904" i="1"/>
  <c r="H2904" i="1"/>
  <c r="M2904" i="1"/>
  <c r="AG2904" i="1"/>
  <c r="AE2904" i="1" l="1"/>
  <c r="AH2904" i="1" s="1"/>
  <c r="AB2904" i="1" s="1"/>
  <c r="AC2904" i="1" s="1"/>
  <c r="L2904" i="1"/>
  <c r="Q2904" i="1"/>
  <c r="AD2904" i="1"/>
  <c r="P2904" i="1" l="1"/>
  <c r="W2905" i="1" s="1"/>
  <c r="N2904" i="1"/>
  <c r="R2904" i="1" l="1"/>
  <c r="S2905" i="1" s="1"/>
  <c r="U2904" i="1"/>
  <c r="V2905" i="1" s="1"/>
  <c r="J2905" i="1"/>
  <c r="K2905" i="1"/>
  <c r="AF2905" i="1"/>
  <c r="O2904" i="1"/>
  <c r="G2905" i="1" s="1"/>
  <c r="AA2904" i="1"/>
  <c r="X2904" i="1" l="1"/>
  <c r="Z2904" i="1" s="1"/>
  <c r="T2905" i="1"/>
  <c r="Y2905" i="1"/>
  <c r="I2905" i="1"/>
  <c r="H2905" i="1"/>
  <c r="M2905" i="1"/>
  <c r="AG2905" i="1"/>
  <c r="AE2905" i="1" l="1"/>
  <c r="AH2905" i="1" s="1"/>
  <c r="AB2905" i="1" s="1"/>
  <c r="AC2905" i="1" s="1"/>
  <c r="Q2905" i="1"/>
  <c r="L2905" i="1"/>
  <c r="AD2905" i="1"/>
  <c r="P2905" i="1" l="1"/>
  <c r="W2906" i="1" s="1"/>
  <c r="N2905" i="1"/>
  <c r="R2905" i="1" l="1"/>
  <c r="S2906" i="1" s="1"/>
  <c r="T2906" i="1" s="1"/>
  <c r="U2905" i="1"/>
  <c r="V2906" i="1" s="1"/>
  <c r="J2906" i="1"/>
  <c r="K2906" i="1"/>
  <c r="AF2906" i="1"/>
  <c r="AA2905" i="1"/>
  <c r="O2905" i="1"/>
  <c r="G2906" i="1" s="1"/>
  <c r="X2905" i="1" l="1"/>
  <c r="Z2905" i="1" s="1"/>
  <c r="Y2906" i="1"/>
  <c r="I2906" i="1"/>
  <c r="H2906" i="1"/>
  <c r="M2906" i="1"/>
  <c r="AG2906" i="1"/>
  <c r="AE2906" i="1" l="1"/>
  <c r="AH2906" i="1" s="1"/>
  <c r="AB2906" i="1" s="1"/>
  <c r="AC2906" i="1" s="1"/>
  <c r="L2906" i="1"/>
  <c r="Q2906" i="1"/>
  <c r="AD2906" i="1"/>
  <c r="P2906" i="1" l="1"/>
  <c r="W2907" i="1" s="1"/>
  <c r="N2906" i="1"/>
  <c r="R2906" i="1" l="1"/>
  <c r="S2907" i="1" s="1"/>
  <c r="U2906" i="1"/>
  <c r="V2907" i="1" s="1"/>
  <c r="J2907" i="1"/>
  <c r="K2907" i="1"/>
  <c r="AF2907" i="1"/>
  <c r="AA2906" i="1"/>
  <c r="O2906" i="1"/>
  <c r="G2907" i="1"/>
  <c r="X2906" i="1" l="1"/>
  <c r="Z2906" i="1" s="1"/>
  <c r="Y2907" i="1"/>
  <c r="T2907" i="1"/>
  <c r="M2907" i="1"/>
  <c r="H2907" i="1"/>
  <c r="I2907" i="1"/>
  <c r="AG2907" i="1"/>
  <c r="AE2907" i="1" l="1"/>
  <c r="AH2907" i="1" s="1"/>
  <c r="AB2907" i="1" s="1"/>
  <c r="AC2907" i="1" s="1"/>
  <c r="L2907" i="1"/>
  <c r="Q2907" i="1"/>
  <c r="AD2907" i="1"/>
  <c r="P2907" i="1" l="1"/>
  <c r="W2908" i="1" s="1"/>
  <c r="N2907" i="1"/>
  <c r="R2907" i="1" l="1"/>
  <c r="S2908" i="1" s="1"/>
  <c r="U2907" i="1"/>
  <c r="V2908" i="1" s="1"/>
  <c r="J2908" i="1"/>
  <c r="K2908" i="1"/>
  <c r="AF2908" i="1"/>
  <c r="AA2907" i="1"/>
  <c r="O2907" i="1"/>
  <c r="G2908" i="1" s="1"/>
  <c r="X2907" i="1" l="1"/>
  <c r="Z2907" i="1" s="1"/>
  <c r="Y2908" i="1"/>
  <c r="T2908" i="1"/>
  <c r="I2908" i="1"/>
  <c r="H2908" i="1"/>
  <c r="M2908" i="1"/>
  <c r="AG2908" i="1"/>
  <c r="AE2908" i="1" l="1"/>
  <c r="AH2908" i="1" s="1"/>
  <c r="AB2908" i="1" s="1"/>
  <c r="AC2908" i="1" s="1"/>
  <c r="L2908" i="1"/>
  <c r="Q2908" i="1"/>
  <c r="AD2908" i="1"/>
  <c r="P2908" i="1" l="1"/>
  <c r="W2909" i="1" s="1"/>
  <c r="N2908" i="1"/>
  <c r="R2908" i="1" l="1"/>
  <c r="S2909" i="1" s="1"/>
  <c r="U2908" i="1"/>
  <c r="V2909" i="1" s="1"/>
  <c r="O2908" i="1"/>
  <c r="G2909" i="1" s="1"/>
  <c r="AA2908" i="1"/>
  <c r="J2909" i="1"/>
  <c r="K2909" i="1"/>
  <c r="AF2909" i="1"/>
  <c r="X2908" i="1" l="1"/>
  <c r="Z2908" i="1" s="1"/>
  <c r="Y2909" i="1"/>
  <c r="T2909" i="1"/>
  <c r="H2909" i="1"/>
  <c r="I2909" i="1"/>
  <c r="M2909" i="1"/>
  <c r="AG2909" i="1"/>
  <c r="AE2909" i="1" l="1"/>
  <c r="AH2909" i="1" s="1"/>
  <c r="AB2909" i="1" s="1"/>
  <c r="AC2909" i="1" s="1"/>
  <c r="AD2909" i="1"/>
  <c r="Q2909" i="1"/>
  <c r="L2909" i="1"/>
  <c r="P2909" i="1" l="1"/>
  <c r="W2910" i="1" s="1"/>
  <c r="N2909" i="1"/>
  <c r="R2909" i="1" l="1"/>
  <c r="S2910" i="1" s="1"/>
  <c r="T2910" i="1" s="1"/>
  <c r="U2909" i="1"/>
  <c r="V2910" i="1" s="1"/>
  <c r="O2909" i="1"/>
  <c r="AA2909" i="1"/>
  <c r="G2910" i="1"/>
  <c r="K2910" i="1"/>
  <c r="J2910" i="1"/>
  <c r="AF2910" i="1"/>
  <c r="X2909" i="1" l="1"/>
  <c r="Z2909" i="1" s="1"/>
  <c r="Y2910" i="1"/>
  <c r="M2910" i="1"/>
  <c r="I2910" i="1"/>
  <c r="H2910" i="1"/>
  <c r="AG2910" i="1"/>
  <c r="AE2910" i="1" l="1"/>
  <c r="AH2910" i="1" s="1"/>
  <c r="AB2910" i="1" s="1"/>
  <c r="AC2910" i="1" s="1"/>
  <c r="AD2910" i="1"/>
  <c r="L2910" i="1"/>
  <c r="Q2910" i="1"/>
  <c r="P2910" i="1" l="1"/>
  <c r="W2911" i="1" s="1"/>
  <c r="N2910" i="1"/>
  <c r="R2910" i="1" l="1"/>
  <c r="S2911" i="1" s="1"/>
  <c r="U2910" i="1"/>
  <c r="V2911" i="1" s="1"/>
  <c r="O2910" i="1"/>
  <c r="G2911" i="1" s="1"/>
  <c r="AA2910" i="1"/>
  <c r="J2911" i="1"/>
  <c r="K2911" i="1"/>
  <c r="AF2911" i="1"/>
  <c r="X2910" i="1" l="1"/>
  <c r="Z2910" i="1" s="1"/>
  <c r="T2911" i="1"/>
  <c r="Y2911" i="1"/>
  <c r="H2911" i="1"/>
  <c r="I2911" i="1"/>
  <c r="M2911" i="1"/>
  <c r="AG2911" i="1"/>
  <c r="AE2911" i="1" l="1"/>
  <c r="AH2911" i="1" s="1"/>
  <c r="AB2911" i="1" s="1"/>
  <c r="AC2911" i="1" s="1"/>
  <c r="AD2911" i="1"/>
  <c r="L2911" i="1"/>
  <c r="Q2911" i="1"/>
  <c r="P2911" i="1" l="1"/>
  <c r="W2912" i="1" s="1"/>
  <c r="N2911" i="1"/>
  <c r="R2911" i="1" l="1"/>
  <c r="S2912" i="1" s="1"/>
  <c r="U2911" i="1"/>
  <c r="V2912" i="1" s="1"/>
  <c r="AA2911" i="1"/>
  <c r="O2911" i="1"/>
  <c r="G2912" i="1"/>
  <c r="J2912" i="1"/>
  <c r="K2912" i="1"/>
  <c r="AF2912" i="1"/>
  <c r="Y2912" i="1" l="1"/>
  <c r="T2912" i="1"/>
  <c r="X2911" i="1"/>
  <c r="Z2911" i="1" s="1"/>
  <c r="M2912" i="1"/>
  <c r="I2912" i="1"/>
  <c r="H2912" i="1"/>
  <c r="AG2912" i="1"/>
  <c r="AE2912" i="1" l="1"/>
  <c r="AH2912" i="1" s="1"/>
  <c r="AB2912" i="1" s="1"/>
  <c r="AC2912" i="1" s="1"/>
  <c r="L2912" i="1"/>
  <c r="Q2912" i="1"/>
  <c r="AD2912" i="1"/>
  <c r="P2912" i="1" l="1"/>
  <c r="W2913" i="1" s="1"/>
  <c r="N2912" i="1"/>
  <c r="R2912" i="1" l="1"/>
  <c r="S2913" i="1" s="1"/>
  <c r="U2912" i="1"/>
  <c r="V2913" i="1" s="1"/>
  <c r="K2913" i="1"/>
  <c r="J2913" i="1"/>
  <c r="AF2913" i="1"/>
  <c r="O2912" i="1"/>
  <c r="G2913" i="1" s="1"/>
  <c r="AA2912" i="1"/>
  <c r="Y2913" i="1" l="1"/>
  <c r="T2913" i="1"/>
  <c r="X2912" i="1"/>
  <c r="Z2912" i="1" s="1"/>
  <c r="H2913" i="1"/>
  <c r="I2913" i="1"/>
  <c r="AG2913" i="1"/>
  <c r="M2913" i="1"/>
  <c r="AE2913" i="1" l="1"/>
  <c r="AH2913" i="1" s="1"/>
  <c r="AB2913" i="1" s="1"/>
  <c r="AC2913" i="1" s="1"/>
  <c r="Q2913" i="1"/>
  <c r="AD2913" i="1"/>
  <c r="L2913" i="1"/>
  <c r="P2913" i="1" l="1"/>
  <c r="W2914" i="1" s="1"/>
  <c r="N2913" i="1"/>
  <c r="R2913" i="1" l="1"/>
  <c r="S2914" i="1" s="1"/>
  <c r="U2913" i="1"/>
  <c r="V2914" i="1" s="1"/>
  <c r="AA2913" i="1"/>
  <c r="O2913" i="1"/>
  <c r="G2914" i="1"/>
  <c r="J2914" i="1"/>
  <c r="K2914" i="1"/>
  <c r="AF2914" i="1"/>
  <c r="X2913" i="1" l="1"/>
  <c r="Z2913" i="1" s="1"/>
  <c r="T2914" i="1"/>
  <c r="Y2914" i="1"/>
  <c r="M2914" i="1"/>
  <c r="H2914" i="1"/>
  <c r="I2914" i="1"/>
  <c r="AG2914" i="1"/>
  <c r="AE2914" i="1" l="1"/>
  <c r="AH2914" i="1" s="1"/>
  <c r="AB2914" i="1" s="1"/>
  <c r="AC2914" i="1" s="1"/>
  <c r="Q2914" i="1"/>
  <c r="AD2914" i="1"/>
  <c r="L2914" i="1"/>
  <c r="P2914" i="1" l="1"/>
  <c r="W2915" i="1" s="1"/>
  <c r="N2914" i="1"/>
  <c r="R2914" i="1" l="1"/>
  <c r="S2915" i="1" s="1"/>
  <c r="U2914" i="1"/>
  <c r="V2915" i="1" s="1"/>
  <c r="AA2914" i="1"/>
  <c r="O2914" i="1"/>
  <c r="G2915" i="1"/>
  <c r="J2915" i="1"/>
  <c r="K2915" i="1"/>
  <c r="AF2915" i="1"/>
  <c r="X2914" i="1" l="1"/>
  <c r="Z2914" i="1" s="1"/>
  <c r="Y2915" i="1"/>
  <c r="T2915" i="1"/>
  <c r="M2915" i="1"/>
  <c r="I2915" i="1"/>
  <c r="H2915" i="1"/>
  <c r="AG2915" i="1"/>
  <c r="AE2915" i="1" l="1"/>
  <c r="AH2915" i="1" s="1"/>
  <c r="AB2915" i="1" s="1"/>
  <c r="AC2915" i="1" s="1"/>
  <c r="AD2915" i="1"/>
  <c r="Q2915" i="1"/>
  <c r="L2915" i="1"/>
  <c r="P2915" i="1" l="1"/>
  <c r="W2916" i="1" s="1"/>
  <c r="N2915" i="1"/>
  <c r="R2915" i="1" l="1"/>
  <c r="S2916" i="1" s="1"/>
  <c r="U2915" i="1"/>
  <c r="V2916" i="1" s="1"/>
  <c r="O2915" i="1"/>
  <c r="AA2915" i="1"/>
  <c r="G2916" i="1"/>
  <c r="K2916" i="1"/>
  <c r="J2916" i="1"/>
  <c r="AF2916" i="1"/>
  <c r="X2915" i="1" l="1"/>
  <c r="Z2915" i="1" s="1"/>
  <c r="T2916" i="1"/>
  <c r="Y2916" i="1"/>
  <c r="H2916" i="1"/>
  <c r="I2916" i="1"/>
  <c r="AG2916" i="1"/>
  <c r="M2916" i="1"/>
  <c r="AE2916" i="1" l="1"/>
  <c r="AH2916" i="1" s="1"/>
  <c r="AB2916" i="1" s="1"/>
  <c r="AC2916" i="1" s="1"/>
  <c r="AD2916" i="1"/>
  <c r="Q2916" i="1"/>
  <c r="L2916" i="1"/>
  <c r="P2916" i="1" l="1"/>
  <c r="W2917" i="1" s="1"/>
  <c r="N2916" i="1"/>
  <c r="R2916" i="1" l="1"/>
  <c r="S2917" i="1" s="1"/>
  <c r="T2917" i="1" s="1"/>
  <c r="U2916" i="1"/>
  <c r="V2917" i="1" s="1"/>
  <c r="J2917" i="1"/>
  <c r="K2917" i="1"/>
  <c r="AF2917" i="1"/>
  <c r="AA2916" i="1"/>
  <c r="O2916" i="1"/>
  <c r="G2917" i="1" s="1"/>
  <c r="Y2917" i="1" l="1"/>
  <c r="X2916" i="1"/>
  <c r="Z2916" i="1" s="1"/>
  <c r="I2917" i="1"/>
  <c r="H2917" i="1"/>
  <c r="M2917" i="1"/>
  <c r="AG2917" i="1"/>
  <c r="AE2917" i="1" l="1"/>
  <c r="AH2917" i="1" s="1"/>
  <c r="AB2917" i="1" s="1"/>
  <c r="AC2917" i="1" s="1"/>
  <c r="L2917" i="1"/>
  <c r="Q2917" i="1"/>
  <c r="AD2917" i="1"/>
  <c r="P2917" i="1" l="1"/>
  <c r="W2918" i="1" s="1"/>
  <c r="N2917" i="1"/>
  <c r="R2917" i="1" l="1"/>
  <c r="S2918" i="1" s="1"/>
  <c r="U2917" i="1"/>
  <c r="V2918" i="1" s="1"/>
  <c r="O2917" i="1"/>
  <c r="AA2917" i="1"/>
  <c r="G2918" i="1"/>
  <c r="J2918" i="1"/>
  <c r="K2918" i="1"/>
  <c r="AF2918" i="1"/>
  <c r="T2918" i="1" l="1"/>
  <c r="Y2918" i="1"/>
  <c r="X2917" i="1"/>
  <c r="Z2917" i="1" s="1"/>
  <c r="M2918" i="1"/>
  <c r="H2918" i="1"/>
  <c r="I2918" i="1"/>
  <c r="AG2918" i="1"/>
  <c r="AE2918" i="1" l="1"/>
  <c r="AH2918" i="1" s="1"/>
  <c r="AB2918" i="1" s="1"/>
  <c r="AC2918" i="1" s="1"/>
  <c r="Q2918" i="1"/>
  <c r="L2918" i="1"/>
  <c r="AD2918" i="1"/>
  <c r="P2918" i="1" l="1"/>
  <c r="W2919" i="1" s="1"/>
  <c r="N2918" i="1"/>
  <c r="R2918" i="1" l="1"/>
  <c r="S2919" i="1" s="1"/>
  <c r="U2918" i="1"/>
  <c r="V2919" i="1" s="1"/>
  <c r="AA2918" i="1"/>
  <c r="O2918" i="1"/>
  <c r="G2919" i="1"/>
  <c r="K2919" i="1"/>
  <c r="J2919" i="1"/>
  <c r="AF2919" i="1"/>
  <c r="X2918" i="1" l="1"/>
  <c r="Z2918" i="1" s="1"/>
  <c r="T2919" i="1"/>
  <c r="Y2919" i="1"/>
  <c r="H2919" i="1"/>
  <c r="I2919" i="1"/>
  <c r="AG2919" i="1"/>
  <c r="M2919" i="1"/>
  <c r="AE2919" i="1" l="1"/>
  <c r="AH2919" i="1" s="1"/>
  <c r="AB2919" i="1" s="1"/>
  <c r="AC2919" i="1" s="1"/>
  <c r="L2919" i="1"/>
  <c r="AD2919" i="1"/>
  <c r="Q2919" i="1"/>
  <c r="P2919" i="1" l="1"/>
  <c r="W2920" i="1" s="1"/>
  <c r="N2919" i="1"/>
  <c r="R2919" i="1" l="1"/>
  <c r="S2920" i="1" s="1"/>
  <c r="U2919" i="1"/>
  <c r="V2920" i="1" s="1"/>
  <c r="J2920" i="1"/>
  <c r="K2920" i="1"/>
  <c r="AF2920" i="1"/>
  <c r="O2919" i="1"/>
  <c r="G2920" i="1" s="1"/>
  <c r="AA2919" i="1"/>
  <c r="Y2920" i="1" l="1"/>
  <c r="T2920" i="1"/>
  <c r="X2919" i="1"/>
  <c r="Z2919" i="1" s="1"/>
  <c r="I2920" i="1"/>
  <c r="H2920" i="1"/>
  <c r="M2920" i="1"/>
  <c r="AG2920" i="1"/>
  <c r="AE2920" i="1" l="1"/>
  <c r="AH2920" i="1" s="1"/>
  <c r="AB2920" i="1" s="1"/>
  <c r="AC2920" i="1" s="1"/>
  <c r="AD2920" i="1"/>
  <c r="L2920" i="1"/>
  <c r="Q2920" i="1"/>
  <c r="P2920" i="1" l="1"/>
  <c r="W2921" i="1" s="1"/>
  <c r="N2920" i="1"/>
  <c r="R2920" i="1" l="1"/>
  <c r="S2921" i="1" s="1"/>
  <c r="U2920" i="1"/>
  <c r="V2921" i="1" s="1"/>
  <c r="J2921" i="1"/>
  <c r="K2921" i="1"/>
  <c r="AF2921" i="1"/>
  <c r="AA2920" i="1"/>
  <c r="O2920" i="1"/>
  <c r="G2921" i="1" s="1"/>
  <c r="X2920" i="1" l="1"/>
  <c r="Z2920" i="1" s="1"/>
  <c r="T2921" i="1"/>
  <c r="Y2921" i="1"/>
  <c r="I2921" i="1"/>
  <c r="H2921" i="1"/>
  <c r="M2921" i="1"/>
  <c r="AG2921" i="1"/>
  <c r="AE2921" i="1" l="1"/>
  <c r="AH2921" i="1" s="1"/>
  <c r="AB2921" i="1" s="1"/>
  <c r="AC2921" i="1" s="1"/>
  <c r="Q2921" i="1"/>
  <c r="AD2921" i="1"/>
  <c r="L2921" i="1"/>
  <c r="P2921" i="1" l="1"/>
  <c r="W2922" i="1" s="1"/>
  <c r="N2921" i="1"/>
  <c r="R2921" i="1" l="1"/>
  <c r="S2922" i="1" s="1"/>
  <c r="U2921" i="1"/>
  <c r="V2922" i="1" s="1"/>
  <c r="K2922" i="1"/>
  <c r="J2922" i="1"/>
  <c r="AF2922" i="1"/>
  <c r="AA2921" i="1"/>
  <c r="O2921" i="1"/>
  <c r="G2922" i="1"/>
  <c r="X2921" i="1" l="1"/>
  <c r="Z2921" i="1" s="1"/>
  <c r="Y2922" i="1"/>
  <c r="T2922" i="1"/>
  <c r="H2922" i="1"/>
  <c r="I2922" i="1"/>
  <c r="AG2922" i="1"/>
  <c r="M2922" i="1"/>
  <c r="AE2922" i="1" l="1"/>
  <c r="AH2922" i="1" s="1"/>
  <c r="AB2922" i="1" s="1"/>
  <c r="AC2922" i="1" s="1"/>
  <c r="AD2922" i="1"/>
  <c r="L2922" i="1"/>
  <c r="Q2922" i="1"/>
  <c r="P2922" i="1" l="1"/>
  <c r="W2923" i="1" s="1"/>
  <c r="N2922" i="1"/>
  <c r="R2922" i="1" l="1"/>
  <c r="S2923" i="1" s="1"/>
  <c r="T2923" i="1" s="1"/>
  <c r="U2922" i="1"/>
  <c r="V2923" i="1" s="1"/>
  <c r="O2922" i="1"/>
  <c r="G2923" i="1" s="1"/>
  <c r="AA2922" i="1"/>
  <c r="K2923" i="1"/>
  <c r="J2923" i="1"/>
  <c r="AF2923" i="1"/>
  <c r="X2922" i="1" l="1"/>
  <c r="Z2922" i="1" s="1"/>
  <c r="Y2923" i="1"/>
  <c r="I2923" i="1"/>
  <c r="H2923" i="1"/>
  <c r="M2923" i="1"/>
  <c r="AG2923" i="1"/>
  <c r="AE2923" i="1" l="1"/>
  <c r="AH2923" i="1" s="1"/>
  <c r="AB2923" i="1" s="1"/>
  <c r="AC2923" i="1" s="1"/>
  <c r="AD2923" i="1"/>
  <c r="L2923" i="1"/>
  <c r="Q2923" i="1"/>
  <c r="P2923" i="1" l="1"/>
  <c r="W2924" i="1" s="1"/>
  <c r="N2923" i="1"/>
  <c r="R2923" i="1" l="1"/>
  <c r="S2924" i="1" s="1"/>
  <c r="U2923" i="1"/>
  <c r="V2924" i="1" s="1"/>
  <c r="AA2923" i="1"/>
  <c r="O2923" i="1"/>
  <c r="G2924" i="1"/>
  <c r="K2924" i="1"/>
  <c r="J2924" i="1"/>
  <c r="AF2924" i="1"/>
  <c r="Y2924" i="1" l="1"/>
  <c r="T2924" i="1"/>
  <c r="X2923" i="1"/>
  <c r="Z2923" i="1" s="1"/>
  <c r="I2924" i="1"/>
  <c r="H2924" i="1"/>
  <c r="AG2924" i="1"/>
  <c r="M2924" i="1"/>
  <c r="AE2924" i="1" l="1"/>
  <c r="AH2924" i="1" s="1"/>
  <c r="AB2924" i="1" s="1"/>
  <c r="AC2924" i="1" s="1"/>
  <c r="L2924" i="1"/>
  <c r="Q2924" i="1"/>
  <c r="AD2924" i="1"/>
  <c r="P2924" i="1" l="1"/>
  <c r="W2925" i="1" s="1"/>
  <c r="N2924" i="1"/>
  <c r="R2924" i="1" l="1"/>
  <c r="S2925" i="1" s="1"/>
  <c r="U2924" i="1"/>
  <c r="V2925" i="1" s="1"/>
  <c r="K2925" i="1"/>
  <c r="J2925" i="1"/>
  <c r="AF2925" i="1"/>
  <c r="O2924" i="1"/>
  <c r="G2925" i="1" s="1"/>
  <c r="AA2924" i="1"/>
  <c r="T2925" i="1" l="1"/>
  <c r="Y2925" i="1"/>
  <c r="X2924" i="1"/>
  <c r="Z2924" i="1" s="1"/>
  <c r="I2925" i="1"/>
  <c r="H2925" i="1"/>
  <c r="AG2925" i="1"/>
  <c r="M2925" i="1"/>
  <c r="AE2925" i="1" l="1"/>
  <c r="AH2925" i="1" s="1"/>
  <c r="AB2925" i="1" s="1"/>
  <c r="AC2925" i="1" s="1"/>
  <c r="Q2925" i="1"/>
  <c r="L2925" i="1"/>
  <c r="AD2925" i="1"/>
  <c r="P2925" i="1" l="1"/>
  <c r="W2926" i="1" s="1"/>
  <c r="N2925" i="1"/>
  <c r="R2925" i="1" l="1"/>
  <c r="S2926" i="1" s="1"/>
  <c r="U2925" i="1"/>
  <c r="V2926" i="1" s="1"/>
  <c r="O2925" i="1"/>
  <c r="AA2925" i="1"/>
  <c r="G2926" i="1"/>
  <c r="K2926" i="1"/>
  <c r="J2926" i="1"/>
  <c r="AF2926" i="1"/>
  <c r="X2925" i="1" l="1"/>
  <c r="Z2925" i="1" s="1"/>
  <c r="Y2926" i="1"/>
  <c r="T2926" i="1"/>
  <c r="I2926" i="1"/>
  <c r="H2926" i="1"/>
  <c r="AG2926" i="1"/>
  <c r="M2926" i="1"/>
  <c r="AE2926" i="1" l="1"/>
  <c r="AH2926" i="1" s="1"/>
  <c r="AB2926" i="1" s="1"/>
  <c r="AC2926" i="1" s="1"/>
  <c r="Q2926" i="1"/>
  <c r="AD2926" i="1"/>
  <c r="L2926" i="1"/>
  <c r="P2926" i="1" l="1"/>
  <c r="W2927" i="1" s="1"/>
  <c r="N2926" i="1"/>
  <c r="R2926" i="1" l="1"/>
  <c r="S2927" i="1" s="1"/>
  <c r="U2926" i="1"/>
  <c r="V2927" i="1" s="1"/>
  <c r="AA2926" i="1"/>
  <c r="O2926" i="1"/>
  <c r="G2927" i="1"/>
  <c r="J2927" i="1"/>
  <c r="K2927" i="1"/>
  <c r="AF2927" i="1"/>
  <c r="X2926" i="1" l="1"/>
  <c r="Z2926" i="1" s="1"/>
  <c r="Y2927" i="1"/>
  <c r="T2927" i="1"/>
  <c r="I2927" i="1"/>
  <c r="H2927" i="1"/>
  <c r="AG2927" i="1"/>
  <c r="M2927" i="1"/>
  <c r="AE2927" i="1" l="1"/>
  <c r="AH2927" i="1" s="1"/>
  <c r="AB2927" i="1" s="1"/>
  <c r="AC2927" i="1" s="1"/>
  <c r="AD2927" i="1"/>
  <c r="Q2927" i="1"/>
  <c r="L2927" i="1"/>
  <c r="P2927" i="1" l="1"/>
  <c r="W2928" i="1" s="1"/>
  <c r="N2927" i="1"/>
  <c r="R2927" i="1" l="1"/>
  <c r="S2928" i="1" s="1"/>
  <c r="U2927" i="1"/>
  <c r="V2928" i="1" s="1"/>
  <c r="AA2927" i="1"/>
  <c r="O2927" i="1"/>
  <c r="G2928" i="1"/>
  <c r="J2928" i="1"/>
  <c r="K2928" i="1"/>
  <c r="AF2928" i="1"/>
  <c r="X2927" i="1" l="1"/>
  <c r="Z2927" i="1" s="1"/>
  <c r="Y2928" i="1"/>
  <c r="T2928" i="1"/>
  <c r="I2928" i="1"/>
  <c r="H2928" i="1"/>
  <c r="AG2928" i="1"/>
  <c r="M2928" i="1"/>
  <c r="AE2928" i="1" l="1"/>
  <c r="AH2928" i="1" s="1"/>
  <c r="AB2928" i="1" s="1"/>
  <c r="AC2928" i="1" s="1"/>
  <c r="L2928" i="1"/>
  <c r="Q2928" i="1"/>
  <c r="AD2928" i="1"/>
  <c r="P2928" i="1" l="1"/>
  <c r="W2929" i="1" s="1"/>
  <c r="N2928" i="1"/>
  <c r="R2928" i="1" l="1"/>
  <c r="S2929" i="1" s="1"/>
  <c r="U2928" i="1"/>
  <c r="V2929" i="1" s="1"/>
  <c r="AA2928" i="1"/>
  <c r="O2928" i="1"/>
  <c r="G2929" i="1"/>
  <c r="K2929" i="1"/>
  <c r="J2929" i="1"/>
  <c r="AF2929" i="1"/>
  <c r="X2928" i="1" l="1"/>
  <c r="Z2928" i="1" s="1"/>
  <c r="T2929" i="1"/>
  <c r="Y2929" i="1"/>
  <c r="H2929" i="1"/>
  <c r="I2929" i="1"/>
  <c r="AG2929" i="1"/>
  <c r="M2929" i="1"/>
  <c r="AE2929" i="1" l="1"/>
  <c r="AH2929" i="1" s="1"/>
  <c r="AB2929" i="1" s="1"/>
  <c r="AC2929" i="1" s="1"/>
  <c r="Q2929" i="1"/>
  <c r="L2929" i="1"/>
  <c r="AD2929" i="1"/>
  <c r="P2929" i="1" l="1"/>
  <c r="W2930" i="1" s="1"/>
  <c r="N2929" i="1"/>
  <c r="R2929" i="1" l="1"/>
  <c r="S2930" i="1" s="1"/>
  <c r="U2929" i="1"/>
  <c r="V2930" i="1" s="1"/>
  <c r="K2930" i="1"/>
  <c r="J2930" i="1"/>
  <c r="AF2930" i="1"/>
  <c r="O2929" i="1"/>
  <c r="G2930" i="1" s="1"/>
  <c r="AA2929" i="1"/>
  <c r="Y2930" i="1" l="1"/>
  <c r="T2930" i="1"/>
  <c r="X2929" i="1"/>
  <c r="Z2929" i="1" s="1"/>
  <c r="I2930" i="1"/>
  <c r="H2930" i="1"/>
  <c r="AG2930" i="1"/>
  <c r="M2930" i="1"/>
  <c r="AE2930" i="1" l="1"/>
  <c r="AH2930" i="1" s="1"/>
  <c r="AB2930" i="1" s="1"/>
  <c r="AC2930" i="1" s="1"/>
  <c r="Q2930" i="1"/>
  <c r="AD2930" i="1"/>
  <c r="L2930" i="1"/>
  <c r="P2930" i="1" l="1"/>
  <c r="W2931" i="1" s="1"/>
  <c r="N2930" i="1"/>
  <c r="R2930" i="1" l="1"/>
  <c r="S2931" i="1" s="1"/>
  <c r="U2930" i="1"/>
  <c r="V2931" i="1" s="1"/>
  <c r="J2931" i="1"/>
  <c r="K2931" i="1"/>
  <c r="AF2931" i="1"/>
  <c r="O2930" i="1"/>
  <c r="G2931" i="1" s="1"/>
  <c r="AA2930" i="1"/>
  <c r="T2931" i="1" l="1"/>
  <c r="Y2931" i="1"/>
  <c r="X2930" i="1"/>
  <c r="Z2930" i="1" s="1"/>
  <c r="H2931" i="1"/>
  <c r="I2931" i="1"/>
  <c r="M2931" i="1"/>
  <c r="AG2931" i="1"/>
  <c r="AE2931" i="1" l="1"/>
  <c r="AH2931" i="1" s="1"/>
  <c r="AB2931" i="1" s="1"/>
  <c r="AC2931" i="1" s="1"/>
  <c r="Q2931" i="1"/>
  <c r="L2931" i="1"/>
  <c r="AD2931" i="1"/>
  <c r="P2931" i="1" l="1"/>
  <c r="W2932" i="1" s="1"/>
  <c r="N2931" i="1"/>
  <c r="R2931" i="1" l="1"/>
  <c r="S2932" i="1" s="1"/>
  <c r="U2931" i="1"/>
  <c r="V2932" i="1" s="1"/>
  <c r="K2932" i="1"/>
  <c r="J2932" i="1"/>
  <c r="AF2932" i="1"/>
  <c r="O2931" i="1"/>
  <c r="G2932" i="1" s="1"/>
  <c r="AA2931" i="1"/>
  <c r="Y2932" i="1" l="1"/>
  <c r="T2932" i="1"/>
  <c r="X2931" i="1"/>
  <c r="Z2931" i="1" s="1"/>
  <c r="H2932" i="1"/>
  <c r="I2932" i="1"/>
  <c r="AG2932" i="1"/>
  <c r="M2932" i="1"/>
  <c r="AE2932" i="1" l="1"/>
  <c r="AH2932" i="1" s="1"/>
  <c r="AB2932" i="1" s="1"/>
  <c r="AC2932" i="1" s="1"/>
  <c r="Q2932" i="1"/>
  <c r="L2932" i="1"/>
  <c r="AD2932" i="1"/>
  <c r="P2932" i="1" l="1"/>
  <c r="W2933" i="1" s="1"/>
  <c r="N2932" i="1"/>
  <c r="R2932" i="1" l="1"/>
  <c r="S2933" i="1" s="1"/>
  <c r="U2932" i="1"/>
  <c r="V2933" i="1" s="1"/>
  <c r="AA2932" i="1"/>
  <c r="O2932" i="1"/>
  <c r="G2933" i="1"/>
  <c r="K2933" i="1"/>
  <c r="J2933" i="1"/>
  <c r="AF2933" i="1"/>
  <c r="Y2933" i="1" l="1"/>
  <c r="T2933" i="1"/>
  <c r="X2932" i="1"/>
  <c r="Z2932" i="1" s="1"/>
  <c r="H2933" i="1"/>
  <c r="I2933" i="1"/>
  <c r="AG2933" i="1"/>
  <c r="M2933" i="1"/>
  <c r="AE2933" i="1" l="1"/>
  <c r="AH2933" i="1" s="1"/>
  <c r="AB2933" i="1" s="1"/>
  <c r="AC2933" i="1" s="1"/>
  <c r="L2933" i="1"/>
  <c r="Q2933" i="1"/>
  <c r="AD2933" i="1"/>
  <c r="P2933" i="1" l="1"/>
  <c r="W2934" i="1" s="1"/>
  <c r="N2933" i="1"/>
  <c r="R2933" i="1" l="1"/>
  <c r="S2934" i="1" s="1"/>
  <c r="U2933" i="1"/>
  <c r="V2934" i="1" s="1"/>
  <c r="J2934" i="1"/>
  <c r="K2934" i="1"/>
  <c r="AF2934" i="1"/>
  <c r="AA2933" i="1"/>
  <c r="O2933" i="1"/>
  <c r="G2934" i="1"/>
  <c r="X2933" i="1" l="1"/>
  <c r="Z2933" i="1" s="1"/>
  <c r="T2934" i="1"/>
  <c r="Y2934" i="1"/>
  <c r="M2934" i="1"/>
  <c r="H2934" i="1"/>
  <c r="I2934" i="1"/>
  <c r="AG2934" i="1"/>
  <c r="AE2934" i="1" l="1"/>
  <c r="AH2934" i="1" s="1"/>
  <c r="AB2934" i="1" s="1"/>
  <c r="AC2934" i="1" s="1"/>
  <c r="Q2934" i="1"/>
  <c r="L2934" i="1"/>
  <c r="AD2934" i="1"/>
  <c r="P2934" i="1" l="1"/>
  <c r="W2935" i="1" s="1"/>
  <c r="N2934" i="1"/>
  <c r="R2934" i="1" l="1"/>
  <c r="S2935" i="1" s="1"/>
  <c r="U2934" i="1"/>
  <c r="V2935" i="1" s="1"/>
  <c r="AA2934" i="1"/>
  <c r="O2934" i="1"/>
  <c r="G2935" i="1"/>
  <c r="J2935" i="1"/>
  <c r="K2935" i="1"/>
  <c r="AF2935" i="1"/>
  <c r="Y2935" i="1" l="1"/>
  <c r="T2935" i="1"/>
  <c r="X2934" i="1"/>
  <c r="Z2934" i="1" s="1"/>
  <c r="I2935" i="1"/>
  <c r="H2935" i="1"/>
  <c r="AG2935" i="1"/>
  <c r="M2935" i="1"/>
  <c r="AE2935" i="1" l="1"/>
  <c r="AH2935" i="1" s="1"/>
  <c r="AB2935" i="1" s="1"/>
  <c r="AC2935" i="1" s="1"/>
  <c r="AD2935" i="1"/>
  <c r="L2935" i="1"/>
  <c r="Q2935" i="1"/>
  <c r="P2935" i="1" l="1"/>
  <c r="W2936" i="1" s="1"/>
  <c r="N2935" i="1"/>
  <c r="R2935" i="1" l="1"/>
  <c r="S2936" i="1" s="1"/>
  <c r="U2935" i="1"/>
  <c r="V2936" i="1" s="1"/>
  <c r="AA2935" i="1"/>
  <c r="O2935" i="1"/>
  <c r="G2936" i="1"/>
  <c r="J2936" i="1"/>
  <c r="K2936" i="1"/>
  <c r="AF2936" i="1"/>
  <c r="X2935" i="1" l="1"/>
  <c r="Z2935" i="1" s="1"/>
  <c r="Y2936" i="1"/>
  <c r="T2936" i="1"/>
  <c r="H2936" i="1"/>
  <c r="I2936" i="1"/>
  <c r="AG2936" i="1"/>
  <c r="M2936" i="1"/>
  <c r="AE2936" i="1" l="1"/>
  <c r="AH2936" i="1" s="1"/>
  <c r="AB2936" i="1" s="1"/>
  <c r="AC2936" i="1" s="1"/>
  <c r="L2936" i="1"/>
  <c r="AD2936" i="1"/>
  <c r="Q2936" i="1"/>
  <c r="P2936" i="1" l="1"/>
  <c r="W2937" i="1" s="1"/>
  <c r="N2936" i="1"/>
  <c r="R2936" i="1" l="1"/>
  <c r="S2937" i="1" s="1"/>
  <c r="U2936" i="1"/>
  <c r="V2937" i="1" s="1"/>
  <c r="AA2936" i="1"/>
  <c r="O2936" i="1"/>
  <c r="G2937" i="1"/>
  <c r="J2937" i="1"/>
  <c r="K2937" i="1"/>
  <c r="AF2937" i="1"/>
  <c r="X2936" i="1" l="1"/>
  <c r="Z2936" i="1" s="1"/>
  <c r="T2937" i="1"/>
  <c r="Y2937" i="1"/>
  <c r="H2937" i="1"/>
  <c r="I2937" i="1"/>
  <c r="AG2937" i="1"/>
  <c r="M2937" i="1"/>
  <c r="AE2937" i="1" l="1"/>
  <c r="AH2937" i="1" s="1"/>
  <c r="AB2937" i="1" s="1"/>
  <c r="AC2937" i="1" s="1"/>
  <c r="Q2937" i="1"/>
  <c r="L2937" i="1"/>
  <c r="AD2937" i="1"/>
  <c r="P2937" i="1" l="1"/>
  <c r="W2938" i="1" s="1"/>
  <c r="N2937" i="1"/>
  <c r="R2937" i="1" l="1"/>
  <c r="S2938" i="1" s="1"/>
  <c r="U2937" i="1"/>
  <c r="V2938" i="1" s="1"/>
  <c r="K2938" i="1"/>
  <c r="J2938" i="1"/>
  <c r="AF2938" i="1"/>
  <c r="O2937" i="1"/>
  <c r="G2938" i="1" s="1"/>
  <c r="AA2937" i="1"/>
  <c r="X2937" i="1" l="1"/>
  <c r="Z2937" i="1" s="1"/>
  <c r="T2938" i="1"/>
  <c r="Y2938" i="1"/>
  <c r="I2938" i="1"/>
  <c r="H2938" i="1"/>
  <c r="M2938" i="1"/>
  <c r="AG2938" i="1"/>
  <c r="AE2938" i="1" l="1"/>
  <c r="AH2938" i="1" s="1"/>
  <c r="AB2938" i="1" s="1"/>
  <c r="AC2938" i="1" s="1"/>
  <c r="L2938" i="1"/>
  <c r="AD2938" i="1"/>
  <c r="Q2938" i="1"/>
  <c r="P2938" i="1" l="1"/>
  <c r="W2939" i="1" s="1"/>
  <c r="N2938" i="1"/>
  <c r="R2938" i="1" l="1"/>
  <c r="S2939" i="1" s="1"/>
  <c r="U2938" i="1"/>
  <c r="V2939" i="1" s="1"/>
  <c r="K2939" i="1"/>
  <c r="J2939" i="1"/>
  <c r="AF2939" i="1"/>
  <c r="O2938" i="1"/>
  <c r="AA2938" i="1"/>
  <c r="G2939" i="1"/>
  <c r="X2938" i="1" l="1"/>
  <c r="Z2938" i="1" s="1"/>
  <c r="Y2939" i="1"/>
  <c r="T2939" i="1"/>
  <c r="AG2939" i="1"/>
  <c r="M2939" i="1"/>
  <c r="I2939" i="1"/>
  <c r="H2939" i="1"/>
  <c r="AE2939" i="1" l="1"/>
  <c r="AH2939" i="1" s="1"/>
  <c r="AB2939" i="1" s="1"/>
  <c r="AC2939" i="1" s="1"/>
  <c r="L2939" i="1"/>
  <c r="Q2939" i="1"/>
  <c r="AD2939" i="1"/>
  <c r="P2939" i="1" l="1"/>
  <c r="W2940" i="1" s="1"/>
  <c r="N2939" i="1"/>
  <c r="R2939" i="1" l="1"/>
  <c r="S2940" i="1" s="1"/>
  <c r="U2939" i="1"/>
  <c r="V2940" i="1" s="1"/>
  <c r="O2939" i="1"/>
  <c r="G2940" i="1" s="1"/>
  <c r="AA2939" i="1"/>
  <c r="J2940" i="1"/>
  <c r="K2940" i="1"/>
  <c r="AF2940" i="1"/>
  <c r="X2939" i="1" l="1"/>
  <c r="Z2939" i="1" s="1"/>
  <c r="T2940" i="1"/>
  <c r="Y2940" i="1"/>
  <c r="H2940" i="1"/>
  <c r="I2940" i="1"/>
  <c r="M2940" i="1"/>
  <c r="AG2940" i="1"/>
  <c r="AE2940" i="1" l="1"/>
  <c r="AH2940" i="1" s="1"/>
  <c r="AB2940" i="1" s="1"/>
  <c r="AC2940" i="1" s="1"/>
  <c r="AD2940" i="1"/>
  <c r="L2940" i="1"/>
  <c r="Q2940" i="1"/>
  <c r="P2940" i="1" l="1"/>
  <c r="W2941" i="1" s="1"/>
  <c r="N2940" i="1"/>
  <c r="R2940" i="1" l="1"/>
  <c r="S2941" i="1" s="1"/>
  <c r="U2940" i="1"/>
  <c r="V2941" i="1" s="1"/>
  <c r="O2940" i="1"/>
  <c r="AA2940" i="1"/>
  <c r="G2941" i="1"/>
  <c r="J2941" i="1"/>
  <c r="K2941" i="1"/>
  <c r="AF2941" i="1"/>
  <c r="Y2941" i="1" l="1"/>
  <c r="T2941" i="1"/>
  <c r="X2940" i="1"/>
  <c r="Z2940" i="1" s="1"/>
  <c r="M2941" i="1"/>
  <c r="I2941" i="1"/>
  <c r="H2941" i="1"/>
  <c r="AG2941" i="1"/>
  <c r="AE2941" i="1" l="1"/>
  <c r="AH2941" i="1" s="1"/>
  <c r="AB2941" i="1" s="1"/>
  <c r="AC2941" i="1" s="1"/>
  <c r="Q2941" i="1"/>
  <c r="AD2941" i="1"/>
  <c r="L2941" i="1"/>
  <c r="P2941" i="1" l="1"/>
  <c r="W2942" i="1" s="1"/>
  <c r="N2941" i="1"/>
  <c r="R2941" i="1" l="1"/>
  <c r="S2942" i="1" s="1"/>
  <c r="U2941" i="1"/>
  <c r="V2942" i="1" s="1"/>
  <c r="J2942" i="1"/>
  <c r="K2942" i="1"/>
  <c r="AF2942" i="1"/>
  <c r="AA2941" i="1"/>
  <c r="O2941" i="1"/>
  <c r="G2942" i="1"/>
  <c r="X2941" i="1" l="1"/>
  <c r="Z2941" i="1" s="1"/>
  <c r="Y2942" i="1"/>
  <c r="T2942" i="1"/>
  <c r="H2942" i="1"/>
  <c r="I2942" i="1"/>
  <c r="M2942" i="1"/>
  <c r="AG2942" i="1"/>
  <c r="AE2942" i="1" l="1"/>
  <c r="AH2942" i="1" s="1"/>
  <c r="AB2942" i="1" s="1"/>
  <c r="AC2942" i="1" s="1"/>
  <c r="Q2942" i="1"/>
  <c r="L2942" i="1"/>
  <c r="AD2942" i="1"/>
  <c r="P2942" i="1" l="1"/>
  <c r="W2943" i="1" s="1"/>
  <c r="N2942" i="1"/>
  <c r="R2942" i="1" l="1"/>
  <c r="S2943" i="1" s="1"/>
  <c r="U2942" i="1"/>
  <c r="V2943" i="1" s="1"/>
  <c r="O2942" i="1"/>
  <c r="G2943" i="1" s="1"/>
  <c r="AA2942" i="1"/>
  <c r="J2943" i="1"/>
  <c r="K2943" i="1"/>
  <c r="AF2943" i="1"/>
  <c r="X2942" i="1" l="1"/>
  <c r="Z2942" i="1" s="1"/>
  <c r="Y2943" i="1"/>
  <c r="T2943" i="1"/>
  <c r="I2943" i="1"/>
  <c r="H2943" i="1"/>
  <c r="M2943" i="1"/>
  <c r="AG2943" i="1"/>
  <c r="AE2943" i="1" l="1"/>
  <c r="AH2943" i="1" s="1"/>
  <c r="AB2943" i="1" s="1"/>
  <c r="AC2943" i="1" s="1"/>
  <c r="L2943" i="1"/>
  <c r="Q2943" i="1"/>
  <c r="AD2943" i="1"/>
  <c r="P2943" i="1" l="1"/>
  <c r="W2944" i="1" s="1"/>
  <c r="N2943" i="1"/>
  <c r="R2943" i="1" l="1"/>
  <c r="S2944" i="1" s="1"/>
  <c r="T2944" i="1" s="1"/>
  <c r="U2943" i="1"/>
  <c r="V2944" i="1" s="1"/>
  <c r="AA2943" i="1"/>
  <c r="O2943" i="1"/>
  <c r="G2944" i="1"/>
  <c r="K2944" i="1"/>
  <c r="J2944" i="1"/>
  <c r="AF2944" i="1"/>
  <c r="X2943" i="1" l="1"/>
  <c r="Z2943" i="1" s="1"/>
  <c r="Y2944" i="1"/>
  <c r="H2944" i="1"/>
  <c r="I2944" i="1"/>
  <c r="AG2944" i="1"/>
  <c r="M2944" i="1"/>
  <c r="AE2944" i="1" l="1"/>
  <c r="AH2944" i="1" s="1"/>
  <c r="AB2944" i="1" s="1"/>
  <c r="AC2944" i="1" s="1"/>
  <c r="L2944" i="1"/>
  <c r="Q2944" i="1"/>
  <c r="AD2944" i="1"/>
  <c r="P2944" i="1" l="1"/>
  <c r="W2945" i="1" s="1"/>
  <c r="N2944" i="1"/>
  <c r="R2944" i="1" l="1"/>
  <c r="S2945" i="1" s="1"/>
  <c r="U2944" i="1"/>
  <c r="V2945" i="1" s="1"/>
  <c r="O2944" i="1"/>
  <c r="G2945" i="1" s="1"/>
  <c r="AA2944" i="1"/>
  <c r="J2945" i="1"/>
  <c r="K2945" i="1"/>
  <c r="AF2945" i="1"/>
  <c r="X2944" i="1" l="1"/>
  <c r="Z2944" i="1" s="1"/>
  <c r="Y2945" i="1"/>
  <c r="T2945" i="1"/>
  <c r="H2945" i="1"/>
  <c r="I2945" i="1"/>
  <c r="M2945" i="1"/>
  <c r="AG2945" i="1"/>
  <c r="AE2945" i="1" l="1"/>
  <c r="AH2945" i="1" s="1"/>
  <c r="AB2945" i="1" s="1"/>
  <c r="AC2945" i="1" s="1"/>
  <c r="L2945" i="1"/>
  <c r="Q2945" i="1"/>
  <c r="AD2945" i="1"/>
  <c r="P2945" i="1" l="1"/>
  <c r="W2946" i="1" s="1"/>
  <c r="N2945" i="1"/>
  <c r="R2945" i="1" l="1"/>
  <c r="S2946" i="1" s="1"/>
  <c r="U2945" i="1"/>
  <c r="V2946" i="1" s="1"/>
  <c r="AA2945" i="1"/>
  <c r="O2945" i="1"/>
  <c r="G2946" i="1"/>
  <c r="K2946" i="1"/>
  <c r="J2946" i="1"/>
  <c r="AF2946" i="1"/>
  <c r="X2945" i="1" l="1"/>
  <c r="Z2945" i="1" s="1"/>
  <c r="Y2946" i="1"/>
  <c r="T2946" i="1"/>
  <c r="M2946" i="1"/>
  <c r="AG2946" i="1"/>
  <c r="I2946" i="1"/>
  <c r="H2946" i="1"/>
  <c r="AE2946" i="1" l="1"/>
  <c r="AH2946" i="1" s="1"/>
  <c r="AB2946" i="1" s="1"/>
  <c r="AC2946" i="1" s="1"/>
  <c r="Q2946" i="1"/>
  <c r="AD2946" i="1"/>
  <c r="L2946" i="1"/>
  <c r="P2946" i="1" l="1"/>
  <c r="W2947" i="1" s="1"/>
  <c r="N2946" i="1"/>
  <c r="R2946" i="1" l="1"/>
  <c r="S2947" i="1" s="1"/>
  <c r="U2946" i="1"/>
  <c r="V2947" i="1" s="1"/>
  <c r="AA2946" i="1"/>
  <c r="O2946" i="1"/>
  <c r="G2947" i="1"/>
  <c r="K2947" i="1"/>
  <c r="J2947" i="1"/>
  <c r="AF2947" i="1"/>
  <c r="X2946" i="1" l="1"/>
  <c r="Z2946" i="1" s="1"/>
  <c r="Y2947" i="1"/>
  <c r="T2947" i="1"/>
  <c r="I2947" i="1"/>
  <c r="H2947" i="1"/>
  <c r="M2947" i="1"/>
  <c r="AG2947" i="1"/>
  <c r="AE2947" i="1" l="1"/>
  <c r="AH2947" i="1" s="1"/>
  <c r="AB2947" i="1" s="1"/>
  <c r="AC2947" i="1" s="1"/>
  <c r="L2947" i="1"/>
  <c r="Q2947" i="1"/>
  <c r="AD2947" i="1"/>
  <c r="P2947" i="1" l="1"/>
  <c r="W2948" i="1" s="1"/>
  <c r="N2947" i="1"/>
  <c r="R2947" i="1" l="1"/>
  <c r="S2948" i="1" s="1"/>
  <c r="U2947" i="1"/>
  <c r="V2948" i="1" s="1"/>
  <c r="K2948" i="1"/>
  <c r="J2948" i="1"/>
  <c r="AF2948" i="1"/>
  <c r="AA2947" i="1"/>
  <c r="O2947" i="1"/>
  <c r="G2948" i="1" s="1"/>
  <c r="X2947" i="1" l="1"/>
  <c r="Z2947" i="1" s="1"/>
  <c r="Y2948" i="1"/>
  <c r="T2948" i="1"/>
  <c r="I2948" i="1"/>
  <c r="H2948" i="1"/>
  <c r="AG2948" i="1"/>
  <c r="M2948" i="1"/>
  <c r="AE2948" i="1" l="1"/>
  <c r="AH2948" i="1" s="1"/>
  <c r="AB2948" i="1" s="1"/>
  <c r="AC2948" i="1" s="1"/>
  <c r="AD2948" i="1"/>
  <c r="Q2948" i="1"/>
  <c r="L2948" i="1"/>
  <c r="P2948" i="1" l="1"/>
  <c r="W2949" i="1" s="1"/>
  <c r="N2948" i="1"/>
  <c r="R2948" i="1" l="1"/>
  <c r="S2949" i="1" s="1"/>
  <c r="U2948" i="1"/>
  <c r="V2949" i="1" s="1"/>
  <c r="AA2948" i="1"/>
  <c r="O2948" i="1"/>
  <c r="G2949" i="1"/>
  <c r="K2949" i="1"/>
  <c r="J2949" i="1"/>
  <c r="AF2949" i="1"/>
  <c r="X2948" i="1" l="1"/>
  <c r="Z2948" i="1" s="1"/>
  <c r="Y2949" i="1"/>
  <c r="T2949" i="1"/>
  <c r="M2949" i="1"/>
  <c r="I2949" i="1"/>
  <c r="H2949" i="1"/>
  <c r="AG2949" i="1"/>
  <c r="AE2949" i="1" l="1"/>
  <c r="AH2949" i="1" s="1"/>
  <c r="AB2949" i="1" s="1"/>
  <c r="AC2949" i="1" s="1"/>
  <c r="Q2949" i="1"/>
  <c r="AD2949" i="1"/>
  <c r="L2949" i="1"/>
  <c r="P2949" i="1" l="1"/>
  <c r="W2950" i="1" s="1"/>
  <c r="N2949" i="1"/>
  <c r="R2949" i="1" l="1"/>
  <c r="S2950" i="1" s="1"/>
  <c r="U2949" i="1"/>
  <c r="V2950" i="1" s="1"/>
  <c r="O2949" i="1"/>
  <c r="G2950" i="1" s="1"/>
  <c r="AA2949" i="1"/>
  <c r="J2950" i="1"/>
  <c r="K2950" i="1"/>
  <c r="AF2950" i="1"/>
  <c r="X2949" i="1" l="1"/>
  <c r="Z2949" i="1" s="1"/>
  <c r="Y2950" i="1"/>
  <c r="T2950" i="1"/>
  <c r="H2950" i="1"/>
  <c r="I2950" i="1"/>
  <c r="M2950" i="1"/>
  <c r="AG2950" i="1"/>
  <c r="AE2950" i="1" l="1"/>
  <c r="AH2950" i="1" s="1"/>
  <c r="AB2950" i="1" s="1"/>
  <c r="AC2950" i="1" s="1"/>
  <c r="AD2950" i="1"/>
  <c r="L2950" i="1"/>
  <c r="Q2950" i="1"/>
  <c r="P2950" i="1" l="1"/>
  <c r="W2951" i="1" s="1"/>
  <c r="N2950" i="1"/>
  <c r="R2950" i="1" l="1"/>
  <c r="S2951" i="1" s="1"/>
  <c r="U2950" i="1"/>
  <c r="V2951" i="1" s="1"/>
  <c r="J2951" i="1"/>
  <c r="K2951" i="1"/>
  <c r="AF2951" i="1"/>
  <c r="O2950" i="1"/>
  <c r="G2951" i="1" s="1"/>
  <c r="AA2950" i="1"/>
  <c r="T2951" i="1" l="1"/>
  <c r="Y2951" i="1"/>
  <c r="X2950" i="1"/>
  <c r="Z2950" i="1" s="1"/>
  <c r="H2951" i="1"/>
  <c r="I2951" i="1"/>
  <c r="M2951" i="1"/>
  <c r="AG2951" i="1"/>
  <c r="AE2951" i="1" l="1"/>
  <c r="AH2951" i="1" s="1"/>
  <c r="AB2951" i="1" s="1"/>
  <c r="AC2951" i="1" s="1"/>
  <c r="L2951" i="1"/>
  <c r="Q2951" i="1"/>
  <c r="AD2951" i="1"/>
  <c r="P2951" i="1" l="1"/>
  <c r="W2952" i="1" s="1"/>
  <c r="N2951" i="1"/>
  <c r="R2951" i="1" l="1"/>
  <c r="S2952" i="1" s="1"/>
  <c r="U2951" i="1"/>
  <c r="V2952" i="1" s="1"/>
  <c r="O2951" i="1"/>
  <c r="AA2951" i="1"/>
  <c r="G2952" i="1"/>
  <c r="K2952" i="1"/>
  <c r="J2952" i="1"/>
  <c r="AF2952" i="1"/>
  <c r="X2951" i="1" l="1"/>
  <c r="Z2951" i="1" s="1"/>
  <c r="Y2952" i="1"/>
  <c r="T2952" i="1"/>
  <c r="I2952" i="1"/>
  <c r="H2952" i="1"/>
  <c r="AG2952" i="1"/>
  <c r="M2952" i="1"/>
  <c r="AE2952" i="1" l="1"/>
  <c r="AH2952" i="1" s="1"/>
  <c r="AB2952" i="1" s="1"/>
  <c r="AC2952" i="1" s="1"/>
  <c r="AD2952" i="1"/>
  <c r="Q2952" i="1"/>
  <c r="L2952" i="1"/>
  <c r="P2952" i="1" l="1"/>
  <c r="W2953" i="1" s="1"/>
  <c r="N2952" i="1"/>
  <c r="R2952" i="1" l="1"/>
  <c r="S2953" i="1" s="1"/>
  <c r="T2953" i="1" s="1"/>
  <c r="U2952" i="1"/>
  <c r="V2953" i="1" s="1"/>
  <c r="AA2952" i="1"/>
  <c r="O2952" i="1"/>
  <c r="G2953" i="1"/>
  <c r="K2953" i="1"/>
  <c r="J2953" i="1"/>
  <c r="AF2953" i="1"/>
  <c r="X2952" i="1" l="1"/>
  <c r="Z2952" i="1" s="1"/>
  <c r="Y2953" i="1"/>
  <c r="I2953" i="1"/>
  <c r="H2953" i="1"/>
  <c r="AG2953" i="1"/>
  <c r="M2953" i="1"/>
  <c r="AE2953" i="1" l="1"/>
  <c r="AH2953" i="1" s="1"/>
  <c r="AB2953" i="1" s="1"/>
  <c r="AC2953" i="1" s="1"/>
  <c r="AD2953" i="1"/>
  <c r="L2953" i="1"/>
  <c r="Q2953" i="1"/>
  <c r="P2953" i="1" l="1"/>
  <c r="W2954" i="1" s="1"/>
  <c r="N2953" i="1"/>
  <c r="R2953" i="1" l="1"/>
  <c r="S2954" i="1" s="1"/>
  <c r="U2953" i="1"/>
  <c r="V2954" i="1" s="1"/>
  <c r="J2954" i="1"/>
  <c r="K2954" i="1"/>
  <c r="AF2954" i="1"/>
  <c r="AA2953" i="1"/>
  <c r="O2953" i="1"/>
  <c r="G2954" i="1"/>
  <c r="X2953" i="1" l="1"/>
  <c r="Z2953" i="1" s="1"/>
  <c r="Y2954" i="1"/>
  <c r="T2954" i="1"/>
  <c r="H2954" i="1"/>
  <c r="I2954" i="1"/>
  <c r="M2954" i="1"/>
  <c r="AG2954" i="1"/>
  <c r="AE2954" i="1" l="1"/>
  <c r="AH2954" i="1" s="1"/>
  <c r="AB2954" i="1" s="1"/>
  <c r="AC2954" i="1" s="1"/>
  <c r="L2954" i="1"/>
  <c r="Q2954" i="1"/>
  <c r="AD2954" i="1"/>
  <c r="P2954" i="1" l="1"/>
  <c r="W2955" i="1" s="1"/>
  <c r="N2954" i="1"/>
  <c r="R2954" i="1" l="1"/>
  <c r="S2955" i="1" s="1"/>
  <c r="U2954" i="1"/>
  <c r="V2955" i="1" s="1"/>
  <c r="J2955" i="1"/>
  <c r="K2955" i="1"/>
  <c r="AF2955" i="1"/>
  <c r="O2954" i="1"/>
  <c r="G2955" i="1" s="1"/>
  <c r="AA2954" i="1"/>
  <c r="Y2955" i="1" l="1"/>
  <c r="T2955" i="1"/>
  <c r="X2954" i="1"/>
  <c r="Z2954" i="1" s="1"/>
  <c r="I2955" i="1"/>
  <c r="H2955" i="1"/>
  <c r="AG2955" i="1"/>
  <c r="M2955" i="1"/>
  <c r="AE2955" i="1" l="1"/>
  <c r="AH2955" i="1" s="1"/>
  <c r="AB2955" i="1" s="1"/>
  <c r="AC2955" i="1" s="1"/>
  <c r="Q2955" i="1"/>
  <c r="L2955" i="1"/>
  <c r="AD2955" i="1"/>
  <c r="P2955" i="1" l="1"/>
  <c r="W2956" i="1" s="1"/>
  <c r="N2955" i="1"/>
  <c r="R2955" i="1" l="1"/>
  <c r="S2956" i="1" s="1"/>
  <c r="U2955" i="1"/>
  <c r="V2956" i="1" s="1"/>
  <c r="J2956" i="1"/>
  <c r="K2956" i="1"/>
  <c r="AF2956" i="1"/>
  <c r="AA2955" i="1"/>
  <c r="O2955" i="1"/>
  <c r="G2956" i="1" s="1"/>
  <c r="X2955" i="1" l="1"/>
  <c r="Z2955" i="1" s="1"/>
  <c r="T2956" i="1"/>
  <c r="Y2956" i="1"/>
  <c r="H2956" i="1"/>
  <c r="I2956" i="1"/>
  <c r="M2956" i="1"/>
  <c r="AG2956" i="1"/>
  <c r="AE2956" i="1" l="1"/>
  <c r="AH2956" i="1" s="1"/>
  <c r="AB2956" i="1" s="1"/>
  <c r="AC2956" i="1" s="1"/>
  <c r="AD2956" i="1"/>
  <c r="Q2956" i="1"/>
  <c r="L2956" i="1"/>
  <c r="P2956" i="1" l="1"/>
  <c r="W2957" i="1" s="1"/>
  <c r="N2956" i="1"/>
  <c r="R2956" i="1" l="1"/>
  <c r="S2957" i="1" s="1"/>
  <c r="U2956" i="1"/>
  <c r="V2957" i="1" s="1"/>
  <c r="K2957" i="1"/>
  <c r="J2957" i="1"/>
  <c r="AF2957" i="1"/>
  <c r="AA2956" i="1"/>
  <c r="O2956" i="1"/>
  <c r="G2957" i="1"/>
  <c r="X2956" i="1" l="1"/>
  <c r="Z2956" i="1" s="1"/>
  <c r="T2957" i="1"/>
  <c r="Y2957" i="1"/>
  <c r="I2957" i="1"/>
  <c r="H2957" i="1"/>
  <c r="M2957" i="1"/>
  <c r="AG2957" i="1"/>
  <c r="AE2957" i="1" l="1"/>
  <c r="AH2957" i="1" s="1"/>
  <c r="AB2957" i="1" s="1"/>
  <c r="AC2957" i="1" s="1"/>
  <c r="Q2957" i="1"/>
  <c r="L2957" i="1"/>
  <c r="AD2957" i="1"/>
  <c r="P2957" i="1" l="1"/>
  <c r="W2958" i="1" s="1"/>
  <c r="N2957" i="1"/>
  <c r="R2957" i="1" l="1"/>
  <c r="S2958" i="1" s="1"/>
  <c r="U2957" i="1"/>
  <c r="V2958" i="1" s="1"/>
  <c r="J2958" i="1"/>
  <c r="K2958" i="1"/>
  <c r="AF2958" i="1"/>
  <c r="AA2957" i="1"/>
  <c r="O2957" i="1"/>
  <c r="G2958" i="1"/>
  <c r="X2957" i="1" l="1"/>
  <c r="Z2957" i="1" s="1"/>
  <c r="Y2958" i="1"/>
  <c r="T2958" i="1"/>
  <c r="M2958" i="1"/>
  <c r="H2958" i="1"/>
  <c r="I2958" i="1"/>
  <c r="AG2958" i="1"/>
  <c r="AE2958" i="1" l="1"/>
  <c r="AH2958" i="1" s="1"/>
  <c r="AB2958" i="1" s="1"/>
  <c r="AC2958" i="1" s="1"/>
  <c r="AD2958" i="1"/>
  <c r="Q2958" i="1"/>
  <c r="L2958" i="1"/>
  <c r="P2958" i="1" l="1"/>
  <c r="W2959" i="1" s="1"/>
  <c r="N2958" i="1"/>
  <c r="R2958" i="1" l="1"/>
  <c r="S2959" i="1" s="1"/>
  <c r="U2958" i="1"/>
  <c r="V2959" i="1" s="1"/>
  <c r="K2959" i="1"/>
  <c r="J2959" i="1"/>
  <c r="AF2959" i="1"/>
  <c r="AA2958" i="1"/>
  <c r="O2958" i="1"/>
  <c r="G2959" i="1"/>
  <c r="X2958" i="1" l="1"/>
  <c r="Z2958" i="1" s="1"/>
  <c r="Y2959" i="1"/>
  <c r="T2959" i="1"/>
  <c r="M2959" i="1"/>
  <c r="H2959" i="1"/>
  <c r="I2959" i="1"/>
  <c r="AG2959" i="1"/>
  <c r="AE2959" i="1" l="1"/>
  <c r="AH2959" i="1" s="1"/>
  <c r="AB2959" i="1" s="1"/>
  <c r="AC2959" i="1" s="1"/>
  <c r="AD2959" i="1"/>
  <c r="L2959" i="1"/>
  <c r="Q2959" i="1"/>
  <c r="P2959" i="1" l="1"/>
  <c r="W2960" i="1" s="1"/>
  <c r="N2959" i="1"/>
  <c r="R2959" i="1" l="1"/>
  <c r="S2960" i="1" s="1"/>
  <c r="U2959" i="1"/>
  <c r="V2960" i="1" s="1"/>
  <c r="AA2959" i="1"/>
  <c r="O2959" i="1"/>
  <c r="G2960" i="1"/>
  <c r="J2960" i="1"/>
  <c r="K2960" i="1"/>
  <c r="AF2960" i="1"/>
  <c r="X2959" i="1" l="1"/>
  <c r="Z2959" i="1" s="1"/>
  <c r="T2960" i="1"/>
  <c r="Y2960" i="1"/>
  <c r="I2960" i="1"/>
  <c r="H2960" i="1"/>
  <c r="M2960" i="1"/>
  <c r="AG2960" i="1"/>
  <c r="AE2960" i="1" l="1"/>
  <c r="AH2960" i="1" s="1"/>
  <c r="AB2960" i="1" s="1"/>
  <c r="AC2960" i="1" s="1"/>
  <c r="L2960" i="1"/>
  <c r="Q2960" i="1"/>
  <c r="AD2960" i="1"/>
  <c r="P2960" i="1" l="1"/>
  <c r="W2961" i="1" s="1"/>
  <c r="N2960" i="1"/>
  <c r="R2960" i="1" l="1"/>
  <c r="S2961" i="1" s="1"/>
  <c r="U2960" i="1"/>
  <c r="V2961" i="1" s="1"/>
  <c r="O2960" i="1"/>
  <c r="AA2960" i="1"/>
  <c r="G2961" i="1"/>
  <c r="K2961" i="1"/>
  <c r="J2961" i="1"/>
  <c r="AF2961" i="1"/>
  <c r="Y2961" i="1" l="1"/>
  <c r="T2961" i="1"/>
  <c r="X2960" i="1"/>
  <c r="Z2960" i="1" s="1"/>
  <c r="H2961" i="1"/>
  <c r="I2961" i="1"/>
  <c r="AG2961" i="1"/>
  <c r="M2961" i="1"/>
  <c r="AE2961" i="1" l="1"/>
  <c r="AH2961" i="1" s="1"/>
  <c r="AB2961" i="1" s="1"/>
  <c r="AC2961" i="1" s="1"/>
  <c r="Q2961" i="1"/>
  <c r="AD2961" i="1"/>
  <c r="L2961" i="1"/>
  <c r="P2961" i="1" l="1"/>
  <c r="W2962" i="1" s="1"/>
  <c r="N2961" i="1"/>
  <c r="R2961" i="1" l="1"/>
  <c r="S2962" i="1" s="1"/>
  <c r="U2961" i="1"/>
  <c r="V2962" i="1" s="1"/>
  <c r="J2962" i="1"/>
  <c r="K2962" i="1"/>
  <c r="AF2962" i="1"/>
  <c r="AA2961" i="1"/>
  <c r="O2961" i="1"/>
  <c r="G2962" i="1"/>
  <c r="X2961" i="1" l="1"/>
  <c r="Z2961" i="1" s="1"/>
  <c r="Y2962" i="1"/>
  <c r="T2962" i="1"/>
  <c r="M2962" i="1"/>
  <c r="I2962" i="1"/>
  <c r="H2962" i="1"/>
  <c r="AG2962" i="1"/>
  <c r="AE2962" i="1" l="1"/>
  <c r="AH2962" i="1" s="1"/>
  <c r="AB2962" i="1" s="1"/>
  <c r="AC2962" i="1" s="1"/>
  <c r="Q2962" i="1"/>
  <c r="AD2962" i="1"/>
  <c r="L2962" i="1"/>
  <c r="P2962" i="1" l="1"/>
  <c r="W2963" i="1" s="1"/>
  <c r="N2962" i="1"/>
  <c r="R2962" i="1" l="1"/>
  <c r="S2963" i="1" s="1"/>
  <c r="U2962" i="1"/>
  <c r="V2963" i="1" s="1"/>
  <c r="J2963" i="1"/>
  <c r="K2963" i="1"/>
  <c r="AF2963" i="1"/>
  <c r="AA2962" i="1"/>
  <c r="O2962" i="1"/>
  <c r="G2963" i="1"/>
  <c r="X2962" i="1" l="1"/>
  <c r="Z2962" i="1" s="1"/>
  <c r="Y2963" i="1"/>
  <c r="T2963" i="1"/>
  <c r="I2963" i="1"/>
  <c r="H2963" i="1"/>
  <c r="M2963" i="1"/>
  <c r="AG2963" i="1"/>
  <c r="AE2963" i="1" l="1"/>
  <c r="AH2963" i="1" s="1"/>
  <c r="AB2963" i="1" s="1"/>
  <c r="AC2963" i="1" s="1"/>
  <c r="L2963" i="1"/>
  <c r="AD2963" i="1"/>
  <c r="Q2963" i="1"/>
  <c r="P2963" i="1" l="1"/>
  <c r="W2964" i="1" s="1"/>
  <c r="N2963" i="1"/>
  <c r="R2963" i="1" l="1"/>
  <c r="S2964" i="1" s="1"/>
  <c r="U2963" i="1"/>
  <c r="V2964" i="1" s="1"/>
  <c r="O2963" i="1"/>
  <c r="G2964" i="1" s="1"/>
  <c r="AA2963" i="1"/>
  <c r="J2964" i="1"/>
  <c r="K2964" i="1"/>
  <c r="AF2964" i="1"/>
  <c r="X2963" i="1" l="1"/>
  <c r="Z2963" i="1" s="1"/>
  <c r="Y2964" i="1"/>
  <c r="T2964" i="1"/>
  <c r="H2964" i="1"/>
  <c r="I2964" i="1"/>
  <c r="M2964" i="1"/>
  <c r="AG2964" i="1"/>
  <c r="AE2964" i="1" l="1"/>
  <c r="AH2964" i="1" s="1"/>
  <c r="AB2964" i="1" s="1"/>
  <c r="AC2964" i="1" s="1"/>
  <c r="AD2964" i="1"/>
  <c r="Q2964" i="1"/>
  <c r="L2964" i="1"/>
  <c r="P2964" i="1" l="1"/>
  <c r="W2965" i="1" s="1"/>
  <c r="N2964" i="1"/>
  <c r="R2964" i="1" l="1"/>
  <c r="S2965" i="1" s="1"/>
  <c r="U2964" i="1"/>
  <c r="V2965" i="1" s="1"/>
  <c r="J2965" i="1"/>
  <c r="K2965" i="1"/>
  <c r="AF2965" i="1"/>
  <c r="AA2964" i="1"/>
  <c r="O2964" i="1"/>
  <c r="G2965" i="1" s="1"/>
  <c r="Y2965" i="1" l="1"/>
  <c r="T2965" i="1"/>
  <c r="X2964" i="1"/>
  <c r="Z2964" i="1" s="1"/>
  <c r="H2965" i="1"/>
  <c r="I2965" i="1"/>
  <c r="AG2965" i="1"/>
  <c r="M2965" i="1"/>
  <c r="AE2965" i="1" l="1"/>
  <c r="AH2965" i="1" s="1"/>
  <c r="AB2965" i="1" s="1"/>
  <c r="AC2965" i="1" s="1"/>
  <c r="Q2965" i="1"/>
  <c r="AD2965" i="1"/>
  <c r="L2965" i="1"/>
  <c r="P2965" i="1" l="1"/>
  <c r="W2966" i="1" s="1"/>
  <c r="N2965" i="1"/>
  <c r="R2965" i="1" l="1"/>
  <c r="S2966" i="1" s="1"/>
  <c r="U2965" i="1"/>
  <c r="V2966" i="1" s="1"/>
  <c r="J2966" i="1"/>
  <c r="K2966" i="1"/>
  <c r="AF2966" i="1"/>
  <c r="AA2965" i="1"/>
  <c r="O2965" i="1"/>
  <c r="G2966" i="1" s="1"/>
  <c r="X2965" i="1" l="1"/>
  <c r="Z2965" i="1" s="1"/>
  <c r="Y2966" i="1"/>
  <c r="T2966" i="1"/>
  <c r="I2966" i="1"/>
  <c r="H2966" i="1"/>
  <c r="M2966" i="1"/>
  <c r="AG2966" i="1"/>
  <c r="AE2966" i="1" l="1"/>
  <c r="AH2966" i="1" s="1"/>
  <c r="AB2966" i="1" s="1"/>
  <c r="AC2966" i="1" s="1"/>
  <c r="AD2966" i="1"/>
  <c r="L2966" i="1"/>
  <c r="Q2966" i="1"/>
  <c r="P2966" i="1" l="1"/>
  <c r="W2967" i="1" s="1"/>
  <c r="N2966" i="1"/>
  <c r="R2966" i="1" l="1"/>
  <c r="S2967" i="1" s="1"/>
  <c r="U2966" i="1"/>
  <c r="V2967" i="1" s="1"/>
  <c r="O2966" i="1"/>
  <c r="G2967" i="1" s="1"/>
  <c r="AA2966" i="1"/>
  <c r="K2967" i="1"/>
  <c r="J2967" i="1"/>
  <c r="AF2967" i="1"/>
  <c r="X2966" i="1" l="1"/>
  <c r="Z2966" i="1" s="1"/>
  <c r="Y2967" i="1"/>
  <c r="T2967" i="1"/>
  <c r="H2967" i="1"/>
  <c r="I2967" i="1"/>
  <c r="M2967" i="1"/>
  <c r="AG2967" i="1"/>
  <c r="AE2967" i="1" l="1"/>
  <c r="AH2967" i="1" s="1"/>
  <c r="AB2967" i="1" s="1"/>
  <c r="AC2967" i="1" s="1"/>
  <c r="Q2967" i="1"/>
  <c r="AD2967" i="1"/>
  <c r="L2967" i="1"/>
  <c r="P2967" i="1" l="1"/>
  <c r="W2968" i="1" s="1"/>
  <c r="N2967" i="1"/>
  <c r="R2967" i="1" l="1"/>
  <c r="S2968" i="1" s="1"/>
  <c r="U2967" i="1"/>
  <c r="V2968" i="1" s="1"/>
  <c r="O2967" i="1"/>
  <c r="G2968" i="1" s="1"/>
  <c r="AA2967" i="1"/>
  <c r="K2968" i="1"/>
  <c r="J2968" i="1"/>
  <c r="AF2968" i="1"/>
  <c r="X2967" i="1" l="1"/>
  <c r="Z2967" i="1" s="1"/>
  <c r="Y2968" i="1"/>
  <c r="T2968" i="1"/>
  <c r="I2968" i="1"/>
  <c r="H2968" i="1"/>
  <c r="M2968" i="1"/>
  <c r="AG2968" i="1"/>
  <c r="AE2968" i="1" l="1"/>
  <c r="AH2968" i="1" s="1"/>
  <c r="AB2968" i="1" s="1"/>
  <c r="AC2968" i="1" s="1"/>
  <c r="L2968" i="1"/>
  <c r="AD2968" i="1"/>
  <c r="Q2968" i="1"/>
  <c r="P2968" i="1" l="1"/>
  <c r="W2969" i="1" s="1"/>
  <c r="N2968" i="1"/>
  <c r="R2968" i="1" l="1"/>
  <c r="S2969" i="1" s="1"/>
  <c r="U2968" i="1"/>
  <c r="V2969" i="1" s="1"/>
  <c r="AA2968" i="1"/>
  <c r="O2968" i="1"/>
  <c r="G2969" i="1"/>
  <c r="J2969" i="1"/>
  <c r="K2969" i="1"/>
  <c r="AF2969" i="1"/>
  <c r="X2968" i="1" l="1"/>
  <c r="Z2968" i="1" s="1"/>
  <c r="T2969" i="1"/>
  <c r="Y2969" i="1"/>
  <c r="H2969" i="1"/>
  <c r="I2969" i="1"/>
  <c r="M2969" i="1"/>
  <c r="AG2969" i="1"/>
  <c r="AE2969" i="1" l="1"/>
  <c r="AH2969" i="1" s="1"/>
  <c r="AB2969" i="1" s="1"/>
  <c r="AC2969" i="1" s="1"/>
  <c r="AD2969" i="1"/>
  <c r="Q2969" i="1"/>
  <c r="L2969" i="1"/>
  <c r="P2969" i="1" l="1"/>
  <c r="W2970" i="1" s="1"/>
  <c r="N2969" i="1"/>
  <c r="R2969" i="1" l="1"/>
  <c r="S2970" i="1" s="1"/>
  <c r="U2969" i="1"/>
  <c r="V2970" i="1" s="1"/>
  <c r="O2969" i="1"/>
  <c r="AA2969" i="1"/>
  <c r="G2970" i="1"/>
  <c r="K2970" i="1"/>
  <c r="J2970" i="1"/>
  <c r="AF2970" i="1"/>
  <c r="X2969" i="1" l="1"/>
  <c r="Z2969" i="1" s="1"/>
  <c r="T2970" i="1"/>
  <c r="Y2970" i="1"/>
  <c r="I2970" i="1"/>
  <c r="H2970" i="1"/>
  <c r="AG2970" i="1"/>
  <c r="M2970" i="1"/>
  <c r="AE2970" i="1" l="1"/>
  <c r="AH2970" i="1" s="1"/>
  <c r="AB2970" i="1" s="1"/>
  <c r="AC2970" i="1" s="1"/>
  <c r="AD2970" i="1"/>
  <c r="L2970" i="1"/>
  <c r="Q2970" i="1"/>
  <c r="P2970" i="1" l="1"/>
  <c r="W2971" i="1" s="1"/>
  <c r="N2970" i="1"/>
  <c r="R2970" i="1" l="1"/>
  <c r="S2971" i="1" s="1"/>
  <c r="U2970" i="1"/>
  <c r="V2971" i="1" s="1"/>
  <c r="K2971" i="1"/>
  <c r="J2971" i="1"/>
  <c r="AF2971" i="1"/>
  <c r="O2970" i="1"/>
  <c r="G2971" i="1" s="1"/>
  <c r="AA2970" i="1"/>
  <c r="Y2971" i="1" l="1"/>
  <c r="T2971" i="1"/>
  <c r="X2970" i="1"/>
  <c r="Z2970" i="1" s="1"/>
  <c r="H2971" i="1"/>
  <c r="I2971" i="1"/>
  <c r="M2971" i="1"/>
  <c r="AG2971" i="1"/>
  <c r="AE2971" i="1" l="1"/>
  <c r="AH2971" i="1" s="1"/>
  <c r="AB2971" i="1" s="1"/>
  <c r="AC2971" i="1" s="1"/>
  <c r="Q2971" i="1"/>
  <c r="AD2971" i="1"/>
  <c r="L2971" i="1"/>
  <c r="P2971" i="1" l="1"/>
  <c r="W2972" i="1" s="1"/>
  <c r="N2971" i="1"/>
  <c r="R2971" i="1" l="1"/>
  <c r="S2972" i="1" s="1"/>
  <c r="U2971" i="1"/>
  <c r="V2972" i="1" s="1"/>
  <c r="J2972" i="1"/>
  <c r="K2972" i="1"/>
  <c r="AF2972" i="1"/>
  <c r="AA2971" i="1"/>
  <c r="O2971" i="1"/>
  <c r="G2972" i="1" s="1"/>
  <c r="X2971" i="1" l="1"/>
  <c r="Z2971" i="1" s="1"/>
  <c r="T2972" i="1"/>
  <c r="Y2972" i="1"/>
  <c r="H2972" i="1"/>
  <c r="I2972" i="1"/>
  <c r="AG2972" i="1"/>
  <c r="M2972" i="1"/>
  <c r="AE2972" i="1" l="1"/>
  <c r="AH2972" i="1" s="1"/>
  <c r="AB2972" i="1" s="1"/>
  <c r="AC2972" i="1" s="1"/>
  <c r="L2972" i="1"/>
  <c r="Q2972" i="1"/>
  <c r="AD2972" i="1"/>
  <c r="P2972" i="1" l="1"/>
  <c r="W2973" i="1" s="1"/>
  <c r="N2972" i="1"/>
  <c r="R2972" i="1" l="1"/>
  <c r="S2973" i="1" s="1"/>
  <c r="U2972" i="1"/>
  <c r="V2973" i="1" s="1"/>
  <c r="K2973" i="1"/>
  <c r="J2973" i="1"/>
  <c r="AF2973" i="1"/>
  <c r="O2972" i="1"/>
  <c r="G2973" i="1" s="1"/>
  <c r="AA2972" i="1"/>
  <c r="X2972" i="1" l="1"/>
  <c r="Z2972" i="1" s="1"/>
  <c r="Y2973" i="1"/>
  <c r="T2973" i="1"/>
  <c r="I2973" i="1"/>
  <c r="H2973" i="1"/>
  <c r="AG2973" i="1"/>
  <c r="M2973" i="1"/>
  <c r="AE2973" i="1" l="1"/>
  <c r="AH2973" i="1" s="1"/>
  <c r="AB2973" i="1" s="1"/>
  <c r="AC2973" i="1" s="1"/>
  <c r="AD2973" i="1"/>
  <c r="Q2973" i="1"/>
  <c r="L2973" i="1"/>
  <c r="P2973" i="1" l="1"/>
  <c r="W2974" i="1" s="1"/>
  <c r="N2973" i="1"/>
  <c r="R2973" i="1" l="1"/>
  <c r="S2974" i="1" s="1"/>
  <c r="U2973" i="1"/>
  <c r="V2974" i="1" s="1"/>
  <c r="K2974" i="1"/>
  <c r="J2974" i="1"/>
  <c r="AF2974" i="1"/>
  <c r="O2973" i="1"/>
  <c r="G2974" i="1" s="1"/>
  <c r="AA2973" i="1"/>
  <c r="Y2974" i="1" l="1"/>
  <c r="T2974" i="1"/>
  <c r="X2973" i="1"/>
  <c r="Z2973" i="1" s="1"/>
  <c r="I2974" i="1"/>
  <c r="H2974" i="1"/>
  <c r="AG2974" i="1"/>
  <c r="M2974" i="1"/>
  <c r="AE2974" i="1" l="1"/>
  <c r="AH2974" i="1" s="1"/>
  <c r="AB2974" i="1" s="1"/>
  <c r="AC2974" i="1" s="1"/>
  <c r="Q2974" i="1"/>
  <c r="AD2974" i="1"/>
  <c r="L2974" i="1"/>
  <c r="P2974" i="1" l="1"/>
  <c r="W2975" i="1" s="1"/>
  <c r="N2974" i="1"/>
  <c r="R2974" i="1" l="1"/>
  <c r="S2975" i="1" s="1"/>
  <c r="U2974" i="1"/>
  <c r="V2975" i="1" s="1"/>
  <c r="J2975" i="1"/>
  <c r="K2975" i="1"/>
  <c r="AF2975" i="1"/>
  <c r="O2974" i="1"/>
  <c r="G2975" i="1" s="1"/>
  <c r="AA2974" i="1"/>
  <c r="Y2975" i="1" l="1"/>
  <c r="T2975" i="1"/>
  <c r="X2974" i="1"/>
  <c r="Z2974" i="1" s="1"/>
  <c r="H2975" i="1"/>
  <c r="I2975" i="1"/>
  <c r="AG2975" i="1"/>
  <c r="M2975" i="1"/>
  <c r="AE2975" i="1" l="1"/>
  <c r="AH2975" i="1" s="1"/>
  <c r="AB2975" i="1" s="1"/>
  <c r="AC2975" i="1" s="1"/>
  <c r="AD2975" i="1"/>
  <c r="L2975" i="1"/>
  <c r="Q2975" i="1"/>
  <c r="P2975" i="1" l="1"/>
  <c r="W2976" i="1" s="1"/>
  <c r="N2975" i="1"/>
  <c r="R2975" i="1" l="1"/>
  <c r="S2976" i="1" s="1"/>
  <c r="U2975" i="1"/>
  <c r="V2976" i="1" s="1"/>
  <c r="O2975" i="1"/>
  <c r="G2976" i="1" s="1"/>
  <c r="AA2975" i="1"/>
  <c r="J2976" i="1"/>
  <c r="K2976" i="1"/>
  <c r="AF2976" i="1"/>
  <c r="Y2976" i="1" l="1"/>
  <c r="T2976" i="1"/>
  <c r="X2975" i="1"/>
  <c r="Z2975" i="1" s="1"/>
  <c r="I2976" i="1"/>
  <c r="H2976" i="1"/>
  <c r="M2976" i="1"/>
  <c r="AG2976" i="1"/>
  <c r="AE2976" i="1" l="1"/>
  <c r="AH2976" i="1" s="1"/>
  <c r="AB2976" i="1" s="1"/>
  <c r="AC2976" i="1" s="1"/>
  <c r="Q2976" i="1"/>
  <c r="AD2976" i="1"/>
  <c r="L2976" i="1"/>
  <c r="P2976" i="1" l="1"/>
  <c r="W2977" i="1" s="1"/>
  <c r="N2976" i="1"/>
  <c r="R2976" i="1" l="1"/>
  <c r="S2977" i="1" s="1"/>
  <c r="U2976" i="1"/>
  <c r="V2977" i="1" s="1"/>
  <c r="K2977" i="1"/>
  <c r="J2977" i="1"/>
  <c r="AF2977" i="1"/>
  <c r="O2976" i="1"/>
  <c r="G2977" i="1" s="1"/>
  <c r="AA2976" i="1"/>
  <c r="Y2977" i="1" l="1"/>
  <c r="T2977" i="1"/>
  <c r="X2976" i="1"/>
  <c r="Z2976" i="1" s="1"/>
  <c r="I2977" i="1"/>
  <c r="H2977" i="1"/>
  <c r="AG2977" i="1"/>
  <c r="M2977" i="1"/>
  <c r="AE2977" i="1" l="1"/>
  <c r="AH2977" i="1" s="1"/>
  <c r="AB2977" i="1" s="1"/>
  <c r="AC2977" i="1" s="1"/>
  <c r="Q2977" i="1"/>
  <c r="AD2977" i="1"/>
  <c r="L2977" i="1"/>
  <c r="P2977" i="1" l="1"/>
  <c r="W2978" i="1" s="1"/>
  <c r="N2977" i="1"/>
  <c r="R2977" i="1" l="1"/>
  <c r="S2978" i="1" s="1"/>
  <c r="U2977" i="1"/>
  <c r="V2978" i="1" s="1"/>
  <c r="O2977" i="1"/>
  <c r="AA2977" i="1"/>
  <c r="G2978" i="1"/>
  <c r="J2978" i="1"/>
  <c r="K2978" i="1"/>
  <c r="AF2978" i="1"/>
  <c r="X2977" i="1" l="1"/>
  <c r="Z2977" i="1" s="1"/>
  <c r="Y2978" i="1"/>
  <c r="T2978" i="1"/>
  <c r="M2978" i="1"/>
  <c r="H2978" i="1"/>
  <c r="I2978" i="1"/>
  <c r="AG2978" i="1"/>
  <c r="AE2978" i="1" l="1"/>
  <c r="AH2978" i="1" s="1"/>
  <c r="AB2978" i="1" s="1"/>
  <c r="AC2978" i="1" s="1"/>
  <c r="Q2978" i="1"/>
  <c r="L2978" i="1"/>
  <c r="AD2978" i="1"/>
  <c r="P2978" i="1" l="1"/>
  <c r="W2979" i="1" s="1"/>
  <c r="N2978" i="1"/>
  <c r="R2978" i="1" l="1"/>
  <c r="S2979" i="1" s="1"/>
  <c r="U2978" i="1"/>
  <c r="V2979" i="1" s="1"/>
  <c r="K2979" i="1"/>
  <c r="J2979" i="1"/>
  <c r="AF2979" i="1"/>
  <c r="AA2978" i="1"/>
  <c r="O2978" i="1"/>
  <c r="G2979" i="1" s="1"/>
  <c r="X2978" i="1" l="1"/>
  <c r="Z2978" i="1" s="1"/>
  <c r="Y2979" i="1"/>
  <c r="T2979" i="1"/>
  <c r="I2979" i="1"/>
  <c r="H2979" i="1"/>
  <c r="AG2979" i="1"/>
  <c r="M2979" i="1"/>
  <c r="AE2979" i="1" l="1"/>
  <c r="AH2979" i="1" s="1"/>
  <c r="AB2979" i="1" s="1"/>
  <c r="AC2979" i="1" s="1"/>
  <c r="L2979" i="1"/>
  <c r="Q2979" i="1"/>
  <c r="AD2979" i="1"/>
  <c r="P2979" i="1" l="1"/>
  <c r="W2980" i="1" s="1"/>
  <c r="N2979" i="1"/>
  <c r="R2979" i="1" l="1"/>
  <c r="S2980" i="1" s="1"/>
  <c r="U2979" i="1"/>
  <c r="V2980" i="1" s="1"/>
  <c r="K2980" i="1"/>
  <c r="J2980" i="1"/>
  <c r="AF2980" i="1"/>
  <c r="O2979" i="1"/>
  <c r="G2980" i="1" s="1"/>
  <c r="AA2979" i="1"/>
  <c r="X2979" i="1" l="1"/>
  <c r="Z2979" i="1" s="1"/>
  <c r="Y2980" i="1"/>
  <c r="T2980" i="1"/>
  <c r="H2980" i="1"/>
  <c r="I2980" i="1"/>
  <c r="AG2980" i="1"/>
  <c r="M2980" i="1"/>
  <c r="AE2980" i="1" l="1"/>
  <c r="AH2980" i="1" s="1"/>
  <c r="AB2980" i="1" s="1"/>
  <c r="AC2980" i="1" s="1"/>
  <c r="Q2980" i="1"/>
  <c r="AD2980" i="1"/>
  <c r="L2980" i="1"/>
  <c r="P2980" i="1" l="1"/>
  <c r="W2981" i="1" s="1"/>
  <c r="N2980" i="1"/>
  <c r="R2980" i="1" l="1"/>
  <c r="S2981" i="1" s="1"/>
  <c r="U2980" i="1"/>
  <c r="V2981" i="1" s="1"/>
  <c r="J2981" i="1"/>
  <c r="K2981" i="1"/>
  <c r="AF2981" i="1"/>
  <c r="AA2980" i="1"/>
  <c r="O2980" i="1"/>
  <c r="G2981" i="1" s="1"/>
  <c r="X2980" i="1" l="1"/>
  <c r="Z2980" i="1" s="1"/>
  <c r="T2981" i="1"/>
  <c r="Y2981" i="1"/>
  <c r="I2981" i="1"/>
  <c r="H2981" i="1"/>
  <c r="M2981" i="1"/>
  <c r="AG2981" i="1"/>
  <c r="AE2981" i="1" l="1"/>
  <c r="AH2981" i="1" s="1"/>
  <c r="AB2981" i="1" s="1"/>
  <c r="AC2981" i="1" s="1"/>
  <c r="L2981" i="1"/>
  <c r="AD2981" i="1"/>
  <c r="Q2981" i="1"/>
  <c r="P2981" i="1" l="1"/>
  <c r="W2982" i="1" s="1"/>
  <c r="N2981" i="1"/>
  <c r="R2981" i="1" l="1"/>
  <c r="S2982" i="1" s="1"/>
  <c r="U2981" i="1"/>
  <c r="V2982" i="1" s="1"/>
  <c r="J2982" i="1"/>
  <c r="K2982" i="1"/>
  <c r="AF2982" i="1"/>
  <c r="O2981" i="1"/>
  <c r="AA2981" i="1"/>
  <c r="G2982" i="1"/>
  <c r="X2981" i="1" l="1"/>
  <c r="Z2981" i="1" s="1"/>
  <c r="Y2982" i="1"/>
  <c r="T2982" i="1"/>
  <c r="M2982" i="1"/>
  <c r="I2982" i="1"/>
  <c r="H2982" i="1"/>
  <c r="AG2982" i="1"/>
  <c r="AE2982" i="1" l="1"/>
  <c r="AH2982" i="1" s="1"/>
  <c r="AB2982" i="1" s="1"/>
  <c r="AC2982" i="1" s="1"/>
  <c r="L2982" i="1"/>
  <c r="Q2982" i="1"/>
  <c r="AD2982" i="1"/>
  <c r="P2982" i="1" l="1"/>
  <c r="W2983" i="1" s="1"/>
  <c r="N2982" i="1"/>
  <c r="R2982" i="1" l="1"/>
  <c r="S2983" i="1" s="1"/>
  <c r="U2982" i="1"/>
  <c r="V2983" i="1" s="1"/>
  <c r="K2983" i="1"/>
  <c r="J2983" i="1"/>
  <c r="AF2983" i="1"/>
  <c r="O2982" i="1"/>
  <c r="G2983" i="1" s="1"/>
  <c r="AA2982" i="1"/>
  <c r="Y2983" i="1" l="1"/>
  <c r="T2983" i="1"/>
  <c r="X2982" i="1"/>
  <c r="Z2982" i="1" s="1"/>
  <c r="I2983" i="1"/>
  <c r="H2983" i="1"/>
  <c r="M2983" i="1"/>
  <c r="AG2983" i="1"/>
  <c r="AE2983" i="1" l="1"/>
  <c r="AH2983" i="1" s="1"/>
  <c r="AB2983" i="1" s="1"/>
  <c r="AC2983" i="1" s="1"/>
  <c r="Q2983" i="1"/>
  <c r="AD2983" i="1"/>
  <c r="L2983" i="1"/>
  <c r="P2983" i="1" l="1"/>
  <c r="W2984" i="1" s="1"/>
  <c r="N2983" i="1"/>
  <c r="R2983" i="1" l="1"/>
  <c r="S2984" i="1" s="1"/>
  <c r="U2983" i="1"/>
  <c r="V2984" i="1" s="1"/>
  <c r="AA2983" i="1"/>
  <c r="O2983" i="1"/>
  <c r="G2984" i="1"/>
  <c r="J2984" i="1"/>
  <c r="K2984" i="1"/>
  <c r="AF2984" i="1"/>
  <c r="T2984" i="1" l="1"/>
  <c r="Y2984" i="1"/>
  <c r="X2983" i="1"/>
  <c r="Z2983" i="1" s="1"/>
  <c r="H2984" i="1"/>
  <c r="I2984" i="1"/>
  <c r="AG2984" i="1"/>
  <c r="M2984" i="1"/>
  <c r="AE2984" i="1" l="1"/>
  <c r="AH2984" i="1" s="1"/>
  <c r="AB2984" i="1" s="1"/>
  <c r="AC2984" i="1" s="1"/>
  <c r="L2984" i="1"/>
  <c r="AD2984" i="1"/>
  <c r="Q2984" i="1"/>
  <c r="P2984" i="1" l="1"/>
  <c r="W2985" i="1" s="1"/>
  <c r="N2984" i="1"/>
  <c r="R2984" i="1" l="1"/>
  <c r="S2985" i="1" s="1"/>
  <c r="U2984" i="1"/>
  <c r="V2985" i="1" s="1"/>
  <c r="O2984" i="1"/>
  <c r="AA2984" i="1"/>
  <c r="G2985" i="1"/>
  <c r="J2985" i="1"/>
  <c r="K2985" i="1"/>
  <c r="AF2985" i="1"/>
  <c r="T2985" i="1" l="1"/>
  <c r="Y2985" i="1"/>
  <c r="X2984" i="1"/>
  <c r="Z2984" i="1" s="1"/>
  <c r="M2985" i="1"/>
  <c r="I2985" i="1"/>
  <c r="H2985" i="1"/>
  <c r="AG2985" i="1"/>
  <c r="AE2985" i="1" l="1"/>
  <c r="AH2985" i="1" s="1"/>
  <c r="AB2985" i="1" s="1"/>
  <c r="AC2985" i="1" s="1"/>
  <c r="AD2985" i="1"/>
  <c r="Q2985" i="1"/>
  <c r="L2985" i="1"/>
  <c r="P2985" i="1" l="1"/>
  <c r="W2986" i="1" s="1"/>
  <c r="N2985" i="1"/>
  <c r="R2985" i="1" l="1"/>
  <c r="S2986" i="1" s="1"/>
  <c r="U2985" i="1"/>
  <c r="V2986" i="1" s="1"/>
  <c r="AA2985" i="1"/>
  <c r="O2985" i="1"/>
  <c r="G2986" i="1"/>
  <c r="K2986" i="1"/>
  <c r="J2986" i="1"/>
  <c r="AF2986" i="1"/>
  <c r="X2985" i="1" l="1"/>
  <c r="Z2985" i="1" s="1"/>
  <c r="Y2986" i="1"/>
  <c r="T2986" i="1"/>
  <c r="I2986" i="1"/>
  <c r="H2986" i="1"/>
  <c r="AG2986" i="1"/>
  <c r="M2986" i="1"/>
  <c r="AE2986" i="1" l="1"/>
  <c r="AH2986" i="1" s="1"/>
  <c r="AB2986" i="1" s="1"/>
  <c r="AC2986" i="1" s="1"/>
  <c r="Q2986" i="1"/>
  <c r="L2986" i="1"/>
  <c r="AD2986" i="1"/>
  <c r="P2986" i="1" l="1"/>
  <c r="W2987" i="1" s="1"/>
  <c r="N2986" i="1"/>
  <c r="R2986" i="1" l="1"/>
  <c r="S2987" i="1" s="1"/>
  <c r="U2986" i="1"/>
  <c r="V2987" i="1" s="1"/>
  <c r="K2987" i="1"/>
  <c r="J2987" i="1"/>
  <c r="AF2987" i="1"/>
  <c r="AA2986" i="1"/>
  <c r="O2986" i="1"/>
  <c r="G2987" i="1" s="1"/>
  <c r="T2987" i="1" l="1"/>
  <c r="Y2987" i="1"/>
  <c r="X2986" i="1"/>
  <c r="Z2986" i="1" s="1"/>
  <c r="M2987" i="1"/>
  <c r="H2987" i="1"/>
  <c r="I2987" i="1"/>
  <c r="AG2987" i="1"/>
  <c r="AE2987" i="1" l="1"/>
  <c r="AH2987" i="1" s="1"/>
  <c r="AB2987" i="1" s="1"/>
  <c r="AC2987" i="1" s="1"/>
  <c r="L2987" i="1"/>
  <c r="Q2987" i="1"/>
  <c r="AD2987" i="1"/>
  <c r="P2987" i="1" l="1"/>
  <c r="W2988" i="1" s="1"/>
  <c r="N2987" i="1"/>
  <c r="R2987" i="1" l="1"/>
  <c r="S2988" i="1" s="1"/>
  <c r="U2987" i="1"/>
  <c r="V2988" i="1" s="1"/>
  <c r="J2988" i="1"/>
  <c r="K2988" i="1"/>
  <c r="AF2988" i="1"/>
  <c r="AA2987" i="1"/>
  <c r="O2987" i="1"/>
  <c r="G2988" i="1"/>
  <c r="X2987" i="1" l="1"/>
  <c r="Z2987" i="1" s="1"/>
  <c r="Y2988" i="1"/>
  <c r="T2988" i="1"/>
  <c r="M2988" i="1"/>
  <c r="H2988" i="1"/>
  <c r="I2988" i="1"/>
  <c r="AG2988" i="1"/>
  <c r="AE2988" i="1" l="1"/>
  <c r="AH2988" i="1" s="1"/>
  <c r="AB2988" i="1" s="1"/>
  <c r="AC2988" i="1" s="1"/>
  <c r="Q2988" i="1"/>
  <c r="L2988" i="1"/>
  <c r="AD2988" i="1"/>
  <c r="P2988" i="1" l="1"/>
  <c r="W2989" i="1" s="1"/>
  <c r="N2988" i="1"/>
  <c r="R2988" i="1" l="1"/>
  <c r="S2989" i="1" s="1"/>
  <c r="U2988" i="1"/>
  <c r="V2989" i="1" s="1"/>
  <c r="J2989" i="1"/>
  <c r="K2989" i="1"/>
  <c r="AF2989" i="1"/>
  <c r="AA2988" i="1"/>
  <c r="O2988" i="1"/>
  <c r="G2989" i="1"/>
  <c r="X2988" i="1" l="1"/>
  <c r="Z2988" i="1" s="1"/>
  <c r="Y2989" i="1"/>
  <c r="T2989" i="1"/>
  <c r="M2989" i="1"/>
  <c r="H2989" i="1"/>
  <c r="I2989" i="1"/>
  <c r="AG2989" i="1"/>
  <c r="AE2989" i="1" l="1"/>
  <c r="AH2989" i="1" s="1"/>
  <c r="AB2989" i="1" s="1"/>
  <c r="AC2989" i="1" s="1"/>
  <c r="Q2989" i="1"/>
  <c r="AD2989" i="1"/>
  <c r="L2989" i="1"/>
  <c r="P2989" i="1" l="1"/>
  <c r="W2990" i="1" s="1"/>
  <c r="N2989" i="1"/>
  <c r="R2989" i="1" l="1"/>
  <c r="S2990" i="1" s="1"/>
  <c r="U2989" i="1"/>
  <c r="V2990" i="1" s="1"/>
  <c r="K2990" i="1"/>
  <c r="J2990" i="1"/>
  <c r="AF2990" i="1"/>
  <c r="O2989" i="1"/>
  <c r="G2990" i="1" s="1"/>
  <c r="AA2989" i="1"/>
  <c r="X2989" i="1" l="1"/>
  <c r="Z2989" i="1" s="1"/>
  <c r="Y2990" i="1"/>
  <c r="T2990" i="1"/>
  <c r="I2990" i="1"/>
  <c r="H2990" i="1"/>
  <c r="AG2990" i="1"/>
  <c r="M2990" i="1"/>
  <c r="AE2990" i="1" l="1"/>
  <c r="AH2990" i="1" s="1"/>
  <c r="AB2990" i="1" s="1"/>
  <c r="AC2990" i="1" s="1"/>
  <c r="AD2990" i="1"/>
  <c r="Q2990" i="1"/>
  <c r="L2990" i="1"/>
  <c r="P2990" i="1" l="1"/>
  <c r="W2991" i="1" s="1"/>
  <c r="N2990" i="1"/>
  <c r="R2990" i="1" l="1"/>
  <c r="S2991" i="1" s="1"/>
  <c r="U2990" i="1"/>
  <c r="V2991" i="1" s="1"/>
  <c r="K2991" i="1"/>
  <c r="J2991" i="1"/>
  <c r="AF2991" i="1"/>
  <c r="AA2990" i="1"/>
  <c r="O2990" i="1"/>
  <c r="G2991" i="1" s="1"/>
  <c r="X2990" i="1" l="1"/>
  <c r="Z2990" i="1" s="1"/>
  <c r="Y2991" i="1"/>
  <c r="T2991" i="1"/>
  <c r="H2991" i="1"/>
  <c r="I2991" i="1"/>
  <c r="AG2991" i="1"/>
  <c r="M2991" i="1"/>
  <c r="AE2991" i="1" l="1"/>
  <c r="AH2991" i="1" s="1"/>
  <c r="AB2991" i="1" s="1"/>
  <c r="AC2991" i="1" s="1"/>
  <c r="Q2991" i="1"/>
  <c r="L2991" i="1"/>
  <c r="AD2991" i="1"/>
  <c r="P2991" i="1" l="1"/>
  <c r="W2992" i="1" s="1"/>
  <c r="N2991" i="1"/>
  <c r="R2991" i="1" l="1"/>
  <c r="S2992" i="1" s="1"/>
  <c r="U2991" i="1"/>
  <c r="V2992" i="1" s="1"/>
  <c r="J2992" i="1"/>
  <c r="K2992" i="1"/>
  <c r="AF2992" i="1"/>
  <c r="AA2991" i="1"/>
  <c r="O2991" i="1"/>
  <c r="G2992" i="1"/>
  <c r="X2991" i="1" l="1"/>
  <c r="Z2991" i="1" s="1"/>
  <c r="Y2992" i="1"/>
  <c r="T2992" i="1"/>
  <c r="M2992" i="1"/>
  <c r="AG2992" i="1"/>
  <c r="I2992" i="1"/>
  <c r="H2992" i="1"/>
  <c r="AE2992" i="1" l="1"/>
  <c r="AH2992" i="1" s="1"/>
  <c r="AB2992" i="1" s="1"/>
  <c r="AC2992" i="1" s="1"/>
  <c r="AD2992" i="1"/>
  <c r="Q2992" i="1"/>
  <c r="L2992" i="1"/>
  <c r="P2992" i="1" l="1"/>
  <c r="W2993" i="1" s="1"/>
  <c r="N2992" i="1"/>
  <c r="R2992" i="1" l="1"/>
  <c r="S2993" i="1" s="1"/>
  <c r="U2992" i="1"/>
  <c r="V2993" i="1" s="1"/>
  <c r="J2993" i="1"/>
  <c r="K2993" i="1"/>
  <c r="AF2993" i="1"/>
  <c r="AA2992" i="1"/>
  <c r="O2992" i="1"/>
  <c r="G2993" i="1" s="1"/>
  <c r="X2992" i="1" l="1"/>
  <c r="Z2992" i="1" s="1"/>
  <c r="T2993" i="1"/>
  <c r="Y2993" i="1"/>
  <c r="M2993" i="1"/>
  <c r="I2993" i="1"/>
  <c r="H2993" i="1"/>
  <c r="AG2993" i="1"/>
  <c r="AE2993" i="1" l="1"/>
  <c r="AH2993" i="1" s="1"/>
  <c r="AB2993" i="1" s="1"/>
  <c r="AC2993" i="1" s="1"/>
  <c r="AD2993" i="1"/>
  <c r="L2993" i="1"/>
  <c r="Q2993" i="1"/>
  <c r="P2993" i="1" l="1"/>
  <c r="W2994" i="1" s="1"/>
  <c r="N2993" i="1"/>
  <c r="R2993" i="1" l="1"/>
  <c r="S2994" i="1" s="1"/>
  <c r="T2994" i="1" s="1"/>
  <c r="U2993" i="1"/>
  <c r="V2994" i="1" s="1"/>
  <c r="AA2993" i="1"/>
  <c r="O2993" i="1"/>
  <c r="G2994" i="1"/>
  <c r="K2994" i="1"/>
  <c r="J2994" i="1"/>
  <c r="AF2994" i="1"/>
  <c r="X2993" i="1" l="1"/>
  <c r="Z2993" i="1" s="1"/>
  <c r="Y2994" i="1"/>
  <c r="I2994" i="1"/>
  <c r="H2994" i="1"/>
  <c r="AG2994" i="1"/>
  <c r="M2994" i="1"/>
  <c r="AE2994" i="1" l="1"/>
  <c r="AH2994" i="1" s="1"/>
  <c r="AB2994" i="1" s="1"/>
  <c r="AC2994" i="1" s="1"/>
  <c r="AD2994" i="1"/>
  <c r="Q2994" i="1"/>
  <c r="L2994" i="1"/>
  <c r="P2994" i="1" l="1"/>
  <c r="W2995" i="1" s="1"/>
  <c r="N2994" i="1"/>
  <c r="R2994" i="1" l="1"/>
  <c r="S2995" i="1" s="1"/>
  <c r="U2994" i="1"/>
  <c r="V2995" i="1" s="1"/>
  <c r="AA2994" i="1"/>
  <c r="O2994" i="1"/>
  <c r="G2995" i="1"/>
  <c r="J2995" i="1"/>
  <c r="K2995" i="1"/>
  <c r="AF2995" i="1"/>
  <c r="X2994" i="1" l="1"/>
  <c r="Z2994" i="1" s="1"/>
  <c r="Y2995" i="1"/>
  <c r="T2995" i="1"/>
  <c r="AG2995" i="1"/>
  <c r="M2995" i="1"/>
  <c r="H2995" i="1"/>
  <c r="I2995" i="1"/>
  <c r="AE2995" i="1" l="1"/>
  <c r="AH2995" i="1" s="1"/>
  <c r="AB2995" i="1" s="1"/>
  <c r="AC2995" i="1" s="1"/>
  <c r="AD2995" i="1"/>
  <c r="Q2995" i="1"/>
  <c r="L2995" i="1"/>
  <c r="P2995" i="1" l="1"/>
  <c r="W2996" i="1" s="1"/>
  <c r="N2995" i="1"/>
  <c r="R2995" i="1" l="1"/>
  <c r="S2996" i="1" s="1"/>
  <c r="T2996" i="1" s="1"/>
  <c r="U2995" i="1"/>
  <c r="V2996" i="1" s="1"/>
  <c r="K2996" i="1"/>
  <c r="J2996" i="1"/>
  <c r="AF2996" i="1"/>
  <c r="AA2995" i="1"/>
  <c r="O2995" i="1"/>
  <c r="G2996" i="1" s="1"/>
  <c r="X2995" i="1" l="1"/>
  <c r="Z2995" i="1" s="1"/>
  <c r="Y2996" i="1"/>
  <c r="H2996" i="1"/>
  <c r="I2996" i="1"/>
  <c r="M2996" i="1"/>
  <c r="AG2996" i="1"/>
  <c r="AE2996" i="1" l="1"/>
  <c r="AH2996" i="1" s="1"/>
  <c r="AB2996" i="1" s="1"/>
  <c r="AC2996" i="1" s="1"/>
  <c r="Q2996" i="1"/>
  <c r="AD2996" i="1"/>
  <c r="L2996" i="1"/>
  <c r="P2996" i="1" l="1"/>
  <c r="W2997" i="1" s="1"/>
  <c r="N2996" i="1"/>
  <c r="R2996" i="1" l="1"/>
  <c r="S2997" i="1" s="1"/>
  <c r="U2996" i="1"/>
  <c r="V2997" i="1" s="1"/>
  <c r="O2996" i="1"/>
  <c r="G2997" i="1" s="1"/>
  <c r="AA2996" i="1"/>
  <c r="K2997" i="1"/>
  <c r="J2997" i="1"/>
  <c r="AF2997" i="1"/>
  <c r="X2996" i="1" l="1"/>
  <c r="Z2996" i="1" s="1"/>
  <c r="T2997" i="1"/>
  <c r="Y2997" i="1"/>
  <c r="I2997" i="1"/>
  <c r="H2997" i="1"/>
  <c r="M2997" i="1"/>
  <c r="AG2997" i="1"/>
  <c r="AE2997" i="1" l="1"/>
  <c r="AH2997" i="1" s="1"/>
  <c r="AB2997" i="1" s="1"/>
  <c r="AC2997" i="1" s="1"/>
  <c r="L2997" i="1"/>
  <c r="AD2997" i="1"/>
  <c r="Q2997" i="1"/>
  <c r="P2997" i="1" l="1"/>
  <c r="W2998" i="1" s="1"/>
  <c r="N2997" i="1"/>
  <c r="R2997" i="1" l="1"/>
  <c r="S2998" i="1" s="1"/>
  <c r="U2997" i="1"/>
  <c r="V2998" i="1" s="1"/>
  <c r="K2998" i="1"/>
  <c r="J2998" i="1"/>
  <c r="AF2998" i="1"/>
  <c r="O2997" i="1"/>
  <c r="G2998" i="1" s="1"/>
  <c r="AA2997" i="1"/>
  <c r="X2997" i="1" l="1"/>
  <c r="Z2997" i="1" s="1"/>
  <c r="T2998" i="1"/>
  <c r="Y2998" i="1"/>
  <c r="I2998" i="1"/>
  <c r="H2998" i="1"/>
  <c r="M2998" i="1"/>
  <c r="AG2998" i="1"/>
  <c r="AE2998" i="1" l="1"/>
  <c r="AH2998" i="1" s="1"/>
  <c r="AB2998" i="1" s="1"/>
  <c r="AC2998" i="1" s="1"/>
  <c r="AD2998" i="1"/>
  <c r="L2998" i="1"/>
  <c r="Q2998" i="1"/>
  <c r="P2998" i="1" l="1"/>
  <c r="W2999" i="1" s="1"/>
  <c r="N2998" i="1"/>
  <c r="R2998" i="1" l="1"/>
  <c r="S2999" i="1" s="1"/>
  <c r="U2998" i="1"/>
  <c r="V2999" i="1" s="1"/>
  <c r="K2999" i="1"/>
  <c r="J2999" i="1"/>
  <c r="AF2999" i="1"/>
  <c r="O2998" i="1"/>
  <c r="AA2998" i="1"/>
  <c r="G2999" i="1"/>
  <c r="X2998" i="1" l="1"/>
  <c r="Z2998" i="1" s="1"/>
  <c r="T2999" i="1"/>
  <c r="Y2999" i="1"/>
  <c r="I2999" i="1"/>
  <c r="H2999" i="1"/>
  <c r="AG2999" i="1"/>
  <c r="M2999" i="1"/>
  <c r="AE2999" i="1" l="1"/>
  <c r="AH2999" i="1" s="1"/>
  <c r="AB2999" i="1" s="1"/>
  <c r="AC2999" i="1" s="1"/>
  <c r="L2999" i="1"/>
  <c r="AD2999" i="1"/>
  <c r="Q2999" i="1"/>
  <c r="P2999" i="1" l="1"/>
  <c r="W3000" i="1" s="1"/>
  <c r="N2999" i="1"/>
  <c r="R2999" i="1" l="1"/>
  <c r="S3000" i="1" s="1"/>
  <c r="U2999" i="1"/>
  <c r="V3000" i="1" s="1"/>
  <c r="J3000" i="1"/>
  <c r="K3000" i="1"/>
  <c r="AF3000" i="1"/>
  <c r="AA2999" i="1"/>
  <c r="O2999" i="1"/>
  <c r="G3000" i="1"/>
  <c r="X2999" i="1" l="1"/>
  <c r="Z2999" i="1" s="1"/>
  <c r="T3000" i="1"/>
  <c r="Y3000" i="1"/>
  <c r="M3000" i="1"/>
  <c r="I3000" i="1"/>
  <c r="H3000" i="1"/>
  <c r="AG3000" i="1"/>
  <c r="AE3000" i="1" l="1"/>
  <c r="AH3000" i="1" s="1"/>
  <c r="AB3000" i="1" s="1"/>
  <c r="AC3000" i="1" s="1"/>
  <c r="Q3000" i="1"/>
  <c r="L3000" i="1"/>
  <c r="AD3000" i="1"/>
  <c r="P3000" i="1" l="1"/>
  <c r="W3001" i="1" s="1"/>
  <c r="N3000" i="1"/>
  <c r="R3000" i="1" l="1"/>
  <c r="S3001" i="1" s="1"/>
  <c r="U3000" i="1"/>
  <c r="V3001" i="1" s="1"/>
  <c r="J3001" i="1"/>
  <c r="K3001" i="1"/>
  <c r="AF3001" i="1"/>
  <c r="AA3000" i="1"/>
  <c r="O3000" i="1"/>
  <c r="G3001" i="1" s="1"/>
  <c r="X3000" i="1" l="1"/>
  <c r="Z3000" i="1" s="1"/>
  <c r="T3001" i="1"/>
  <c r="Y3001" i="1"/>
  <c r="I3001" i="1"/>
  <c r="H3001" i="1"/>
  <c r="AG3001" i="1"/>
  <c r="M3001" i="1"/>
  <c r="AE3001" i="1" l="1"/>
  <c r="AH3001" i="1" s="1"/>
  <c r="AB3001" i="1" s="1"/>
  <c r="AC3001" i="1" s="1"/>
  <c r="L3001" i="1"/>
  <c r="AD3001" i="1"/>
  <c r="Q3001" i="1"/>
  <c r="P3001" i="1" l="1"/>
  <c r="W3002" i="1" s="1"/>
  <c r="N3001" i="1"/>
  <c r="R3001" i="1" l="1"/>
  <c r="S3002" i="1" s="1"/>
  <c r="U3001" i="1"/>
  <c r="V3002" i="1" s="1"/>
  <c r="O3001" i="1"/>
  <c r="AA3001" i="1"/>
  <c r="G3002" i="1"/>
  <c r="J3002" i="1"/>
  <c r="K3002" i="1"/>
  <c r="AF3002" i="1"/>
  <c r="X3001" i="1" l="1"/>
  <c r="Z3001" i="1" s="1"/>
  <c r="T3002" i="1"/>
  <c r="Y3002" i="1"/>
  <c r="M3002" i="1"/>
  <c r="I3002" i="1"/>
  <c r="H3002" i="1"/>
  <c r="AG3002" i="1"/>
  <c r="AE3002" i="1" l="1"/>
  <c r="AH3002" i="1" s="1"/>
  <c r="AB3002" i="1" s="1"/>
  <c r="AC3002" i="1" s="1"/>
  <c r="AD3002" i="1"/>
  <c r="L3002" i="1"/>
  <c r="Q3002" i="1"/>
  <c r="P3002" i="1" l="1"/>
  <c r="W3003" i="1" s="1"/>
  <c r="N3002" i="1"/>
  <c r="R3002" i="1" l="1"/>
  <c r="S3003" i="1" s="1"/>
  <c r="U3002" i="1"/>
  <c r="V3003" i="1" s="1"/>
  <c r="O3002" i="1"/>
  <c r="AA3002" i="1"/>
  <c r="G3003" i="1"/>
  <c r="K3003" i="1"/>
  <c r="J3003" i="1"/>
  <c r="AF3003" i="1"/>
  <c r="T3003" i="1" l="1"/>
  <c r="Y3003" i="1"/>
  <c r="X3002" i="1"/>
  <c r="Z3002" i="1" s="1"/>
  <c r="H3003" i="1"/>
  <c r="I3003" i="1"/>
  <c r="M3003" i="1"/>
  <c r="AG3003" i="1"/>
  <c r="AE3003" i="1" l="1"/>
  <c r="AH3003" i="1" s="1"/>
  <c r="AB3003" i="1" s="1"/>
  <c r="AC3003" i="1" s="1"/>
  <c r="L3003" i="1"/>
  <c r="Q3003" i="1"/>
  <c r="AD3003" i="1"/>
  <c r="P3003" i="1" l="1"/>
  <c r="W3004" i="1" s="1"/>
  <c r="N3003" i="1"/>
  <c r="R3003" i="1" l="1"/>
  <c r="S3004" i="1" s="1"/>
  <c r="U3003" i="1"/>
  <c r="V3004" i="1" s="1"/>
  <c r="AA3003" i="1"/>
  <c r="O3003" i="1"/>
  <c r="G3004" i="1" s="1"/>
  <c r="K3004" i="1"/>
  <c r="J3004" i="1"/>
  <c r="AF3004" i="1"/>
  <c r="T3004" i="1" l="1"/>
  <c r="Y3004" i="1"/>
  <c r="X3003" i="1"/>
  <c r="Z3003" i="1" s="1"/>
  <c r="M3004" i="1"/>
  <c r="H3004" i="1"/>
  <c r="I3004" i="1"/>
  <c r="AG3004" i="1"/>
  <c r="AE3004" i="1" l="1"/>
  <c r="AH3004" i="1" s="1"/>
  <c r="AB3004" i="1" s="1"/>
  <c r="AC3004" i="1" s="1"/>
  <c r="AD3004" i="1"/>
  <c r="L3004" i="1"/>
  <c r="Q3004" i="1"/>
  <c r="P3004" i="1" l="1"/>
  <c r="W3005" i="1" s="1"/>
  <c r="N3004" i="1"/>
  <c r="R3004" i="1" l="1"/>
  <c r="S3005" i="1" s="1"/>
  <c r="U3004" i="1"/>
  <c r="V3005" i="1" s="1"/>
  <c r="O3004" i="1"/>
  <c r="G3005" i="1" s="1"/>
  <c r="AA3004" i="1"/>
  <c r="K3005" i="1"/>
  <c r="J3005" i="1"/>
  <c r="AF3005" i="1"/>
  <c r="X3004" i="1" l="1"/>
  <c r="Z3004" i="1" s="1"/>
  <c r="T3005" i="1"/>
  <c r="Y3005" i="1"/>
  <c r="H3005" i="1"/>
  <c r="I3005" i="1"/>
  <c r="M3005" i="1"/>
  <c r="AG3005" i="1"/>
  <c r="AE3005" i="1" l="1"/>
  <c r="AH3005" i="1" s="1"/>
  <c r="AB3005" i="1" s="1"/>
  <c r="AC3005" i="1" s="1"/>
  <c r="AD3005" i="1"/>
  <c r="L3005" i="1"/>
  <c r="Q3005" i="1"/>
  <c r="P3005" i="1" l="1"/>
  <c r="W3006" i="1" s="1"/>
  <c r="N3005" i="1"/>
  <c r="R3005" i="1" l="1"/>
  <c r="S3006" i="1" s="1"/>
  <c r="U3005" i="1"/>
  <c r="V3006" i="1" s="1"/>
  <c r="K3006" i="1"/>
  <c r="J3006" i="1"/>
  <c r="AF3006" i="1"/>
  <c r="AA3005" i="1"/>
  <c r="O3005" i="1"/>
  <c r="G3006" i="1"/>
  <c r="T3006" i="1" l="1"/>
  <c r="Y3006" i="1"/>
  <c r="X3005" i="1"/>
  <c r="Z3005" i="1" s="1"/>
  <c r="M3006" i="1"/>
  <c r="H3006" i="1"/>
  <c r="I3006" i="1"/>
  <c r="AG3006" i="1"/>
  <c r="AE3006" i="1" l="1"/>
  <c r="AH3006" i="1" s="1"/>
  <c r="AB3006" i="1" s="1"/>
  <c r="AC3006" i="1" s="1"/>
  <c r="AD3006" i="1"/>
  <c r="Q3006" i="1"/>
  <c r="L3006" i="1"/>
  <c r="P3006" i="1" l="1"/>
  <c r="W3007" i="1" s="1"/>
  <c r="N3006" i="1"/>
  <c r="R3006" i="1" l="1"/>
  <c r="S3007" i="1" s="1"/>
  <c r="U3006" i="1"/>
  <c r="V3007" i="1" s="1"/>
  <c r="J3007" i="1"/>
  <c r="K3007" i="1"/>
  <c r="AF3007" i="1"/>
  <c r="AA3006" i="1"/>
  <c r="O3006" i="1"/>
  <c r="G3007" i="1" s="1"/>
  <c r="X3006" i="1" l="1"/>
  <c r="Z3006" i="1" s="1"/>
  <c r="Y3007" i="1"/>
  <c r="T3007" i="1"/>
  <c r="I3007" i="1"/>
  <c r="H3007" i="1"/>
  <c r="M3007" i="1"/>
  <c r="AG3007" i="1"/>
  <c r="AE3007" i="1" l="1"/>
  <c r="AH3007" i="1" s="1"/>
  <c r="AB3007" i="1" s="1"/>
  <c r="AC3007" i="1" s="1"/>
  <c r="AD3007" i="1"/>
  <c r="L3007" i="1"/>
  <c r="Q3007" i="1"/>
  <c r="P3007" i="1" l="1"/>
  <c r="W3008" i="1" s="1"/>
  <c r="N3007" i="1"/>
  <c r="R3007" i="1" l="1"/>
  <c r="S3008" i="1" s="1"/>
  <c r="U3007" i="1"/>
  <c r="V3008" i="1" s="1"/>
  <c r="J3008" i="1"/>
  <c r="K3008" i="1"/>
  <c r="AF3008" i="1"/>
  <c r="AA3007" i="1"/>
  <c r="O3007" i="1"/>
  <c r="G3008" i="1" s="1"/>
  <c r="X3007" i="1" l="1"/>
  <c r="Z3007" i="1" s="1"/>
  <c r="T3008" i="1"/>
  <c r="Y3008" i="1"/>
  <c r="I3008" i="1"/>
  <c r="H3008" i="1"/>
  <c r="AG3008" i="1"/>
  <c r="M3008" i="1"/>
  <c r="AE3008" i="1" l="1"/>
  <c r="AH3008" i="1" s="1"/>
  <c r="AB3008" i="1" s="1"/>
  <c r="AC3008" i="1" s="1"/>
  <c r="Q3008" i="1"/>
  <c r="L3008" i="1"/>
  <c r="AD3008" i="1"/>
  <c r="P3008" i="1" l="1"/>
  <c r="W3009" i="1" s="1"/>
  <c r="N3008" i="1"/>
  <c r="R3008" i="1" l="1"/>
  <c r="S3009" i="1" s="1"/>
  <c r="U3008" i="1"/>
  <c r="V3009" i="1" s="1"/>
  <c r="J3009" i="1"/>
  <c r="K3009" i="1"/>
  <c r="AF3009" i="1"/>
  <c r="AA3008" i="1"/>
  <c r="O3008" i="1"/>
  <c r="G3009" i="1"/>
  <c r="X3008" i="1" l="1"/>
  <c r="Z3008" i="1" s="1"/>
  <c r="Y3009" i="1"/>
  <c r="T3009" i="1"/>
  <c r="H3009" i="1"/>
  <c r="I3009" i="1"/>
  <c r="M3009" i="1"/>
  <c r="AG3009" i="1"/>
  <c r="AE3009" i="1" l="1"/>
  <c r="AH3009" i="1" s="1"/>
  <c r="AB3009" i="1" s="1"/>
  <c r="AC3009" i="1" s="1"/>
  <c r="L3009" i="1"/>
  <c r="AD3009" i="1"/>
  <c r="Q3009" i="1"/>
  <c r="P3009" i="1" l="1"/>
  <c r="W3010" i="1" s="1"/>
  <c r="N3009" i="1"/>
  <c r="R3009" i="1" l="1"/>
  <c r="S3010" i="1" s="1"/>
  <c r="U3009" i="1"/>
  <c r="V3010" i="1" s="1"/>
  <c r="K3010" i="1"/>
  <c r="J3010" i="1"/>
  <c r="AF3010" i="1"/>
  <c r="O3009" i="1"/>
  <c r="G3010" i="1" s="1"/>
  <c r="AA3009" i="1"/>
  <c r="T3010" i="1" l="1"/>
  <c r="Y3010" i="1"/>
  <c r="X3009" i="1"/>
  <c r="Z3009" i="1" s="1"/>
  <c r="I3010" i="1"/>
  <c r="H3010" i="1"/>
  <c r="AG3010" i="1"/>
  <c r="M3010" i="1"/>
  <c r="AE3010" i="1" l="1"/>
  <c r="AH3010" i="1" s="1"/>
  <c r="AB3010" i="1" s="1"/>
  <c r="AC3010" i="1" s="1"/>
  <c r="Q3010" i="1"/>
  <c r="L3010" i="1"/>
  <c r="AD3010" i="1"/>
  <c r="P3010" i="1" l="1"/>
  <c r="W3011" i="1" s="1"/>
  <c r="N3010" i="1"/>
  <c r="R3010" i="1" l="1"/>
  <c r="S3011" i="1" s="1"/>
  <c r="U3010" i="1"/>
  <c r="V3011" i="1" s="1"/>
  <c r="AA3010" i="1"/>
  <c r="O3010" i="1"/>
  <c r="G3011" i="1"/>
  <c r="K3011" i="1"/>
  <c r="J3011" i="1"/>
  <c r="AF3011" i="1"/>
  <c r="X3010" i="1" l="1"/>
  <c r="Z3010" i="1" s="1"/>
  <c r="Y3011" i="1"/>
  <c r="T3011" i="1"/>
  <c r="I3011" i="1"/>
  <c r="H3011" i="1"/>
  <c r="AG3011" i="1"/>
  <c r="M3011" i="1"/>
  <c r="AE3011" i="1" l="1"/>
  <c r="AH3011" i="1" s="1"/>
  <c r="AB3011" i="1" s="1"/>
  <c r="AC3011" i="1" s="1"/>
  <c r="Q3011" i="1"/>
  <c r="L3011" i="1"/>
  <c r="AD3011" i="1"/>
  <c r="P3011" i="1" l="1"/>
  <c r="W3012" i="1" s="1"/>
  <c r="N3011" i="1"/>
  <c r="R3011" i="1" l="1"/>
  <c r="S3012" i="1" s="1"/>
  <c r="U3011" i="1"/>
  <c r="V3012" i="1" s="1"/>
  <c r="J3012" i="1"/>
  <c r="K3012" i="1"/>
  <c r="AF3012" i="1"/>
  <c r="O3011" i="1"/>
  <c r="G3012" i="1" s="1"/>
  <c r="AA3011" i="1"/>
  <c r="X3011" i="1" l="1"/>
  <c r="Z3011" i="1" s="1"/>
  <c r="T3012" i="1"/>
  <c r="Y3012" i="1"/>
  <c r="H3012" i="1"/>
  <c r="I3012" i="1"/>
  <c r="M3012" i="1"/>
  <c r="AG3012" i="1"/>
  <c r="AE3012" i="1" l="1"/>
  <c r="AH3012" i="1" s="1"/>
  <c r="AB3012" i="1" s="1"/>
  <c r="AC3012" i="1" s="1"/>
  <c r="AD3012" i="1"/>
  <c r="L3012" i="1"/>
  <c r="Q3012" i="1"/>
  <c r="P3012" i="1" l="1"/>
  <c r="W3013" i="1" s="1"/>
  <c r="N3012" i="1"/>
  <c r="R3012" i="1" l="1"/>
  <c r="S3013" i="1" s="1"/>
  <c r="T3013" i="1" s="1"/>
  <c r="U3012" i="1"/>
  <c r="V3013" i="1" s="1"/>
  <c r="K3013" i="1"/>
  <c r="J3013" i="1"/>
  <c r="AF3013" i="1"/>
  <c r="AA3012" i="1"/>
  <c r="O3012" i="1"/>
  <c r="G3013" i="1"/>
  <c r="X3012" i="1" l="1"/>
  <c r="Z3012" i="1" s="1"/>
  <c r="Y3013" i="1"/>
  <c r="I3013" i="1"/>
  <c r="H3013" i="1"/>
  <c r="AG3013" i="1"/>
  <c r="M3013" i="1"/>
  <c r="AE3013" i="1" l="1"/>
  <c r="AH3013" i="1" s="1"/>
  <c r="AB3013" i="1" s="1"/>
  <c r="AC3013" i="1" s="1"/>
  <c r="L3013" i="1"/>
  <c r="AD3013" i="1"/>
  <c r="Q3013" i="1"/>
  <c r="P3013" i="1" l="1"/>
  <c r="W3014" i="1" s="1"/>
  <c r="N3013" i="1"/>
  <c r="R3013" i="1" l="1"/>
  <c r="S3014" i="1" s="1"/>
  <c r="U3013" i="1"/>
  <c r="V3014" i="1" s="1"/>
  <c r="J3014" i="1"/>
  <c r="K3014" i="1"/>
  <c r="AF3014" i="1"/>
  <c r="O3013" i="1"/>
  <c r="G3014" i="1" s="1"/>
  <c r="AA3013" i="1"/>
  <c r="X3013" i="1" l="1"/>
  <c r="Z3013" i="1" s="1"/>
  <c r="Y3014" i="1"/>
  <c r="T3014" i="1"/>
  <c r="I3014" i="1"/>
  <c r="H3014" i="1"/>
  <c r="M3014" i="1"/>
  <c r="AG3014" i="1"/>
  <c r="AE3014" i="1" l="1"/>
  <c r="AH3014" i="1" s="1"/>
  <c r="AB3014" i="1" s="1"/>
  <c r="AC3014" i="1" s="1"/>
  <c r="AD3014" i="1"/>
  <c r="L3014" i="1"/>
  <c r="Q3014" i="1"/>
  <c r="P3014" i="1" l="1"/>
  <c r="W3015" i="1" s="1"/>
  <c r="N3014" i="1"/>
  <c r="R3014" i="1" l="1"/>
  <c r="S3015" i="1" s="1"/>
  <c r="U3014" i="1"/>
  <c r="V3015" i="1" s="1"/>
  <c r="J3015" i="1"/>
  <c r="K3015" i="1"/>
  <c r="AF3015" i="1"/>
  <c r="AA3014" i="1"/>
  <c r="O3014" i="1"/>
  <c r="G3015" i="1" s="1"/>
  <c r="X3014" i="1" l="1"/>
  <c r="Z3014" i="1" s="1"/>
  <c r="Y3015" i="1"/>
  <c r="T3015" i="1"/>
  <c r="M3015" i="1"/>
  <c r="I3015" i="1"/>
  <c r="H3015" i="1"/>
  <c r="AG3015" i="1"/>
  <c r="AE3015" i="1" l="1"/>
  <c r="AH3015" i="1" s="1"/>
  <c r="AB3015" i="1" s="1"/>
  <c r="AC3015" i="1" s="1"/>
  <c r="AD3015" i="1"/>
  <c r="Q3015" i="1"/>
  <c r="L3015" i="1"/>
  <c r="P3015" i="1" l="1"/>
  <c r="W3016" i="1" s="1"/>
  <c r="N3015" i="1"/>
  <c r="R3015" i="1" l="1"/>
  <c r="S3016" i="1" s="1"/>
  <c r="U3015" i="1"/>
  <c r="V3016" i="1" s="1"/>
  <c r="J3016" i="1"/>
  <c r="K3016" i="1"/>
  <c r="AF3016" i="1"/>
  <c r="AA3015" i="1"/>
  <c r="O3015" i="1"/>
  <c r="G3016" i="1" s="1"/>
  <c r="X3015" i="1" l="1"/>
  <c r="Z3015" i="1" s="1"/>
  <c r="T3016" i="1"/>
  <c r="Y3016" i="1"/>
  <c r="I3016" i="1"/>
  <c r="H3016" i="1"/>
  <c r="M3016" i="1"/>
  <c r="AG3016" i="1"/>
  <c r="AE3016" i="1" l="1"/>
  <c r="AH3016" i="1" s="1"/>
  <c r="AB3016" i="1" s="1"/>
  <c r="AC3016" i="1" s="1"/>
  <c r="Q3016" i="1"/>
  <c r="AD3016" i="1"/>
  <c r="L3016" i="1"/>
  <c r="P3016" i="1" l="1"/>
  <c r="W3017" i="1" s="1"/>
  <c r="N3016" i="1"/>
  <c r="R3016" i="1" l="1"/>
  <c r="S3017" i="1" s="1"/>
  <c r="U3016" i="1"/>
  <c r="V3017" i="1" s="1"/>
  <c r="K3017" i="1"/>
  <c r="J3017" i="1"/>
  <c r="AF3017" i="1"/>
  <c r="AA3016" i="1"/>
  <c r="O3016" i="1"/>
  <c r="G3017" i="1" s="1"/>
  <c r="Y3017" i="1" l="1"/>
  <c r="T3017" i="1"/>
  <c r="X3016" i="1"/>
  <c r="Z3016" i="1" s="1"/>
  <c r="H3017" i="1"/>
  <c r="I3017" i="1"/>
  <c r="AG3017" i="1"/>
  <c r="M3017" i="1"/>
  <c r="AE3017" i="1" l="1"/>
  <c r="AH3017" i="1" s="1"/>
  <c r="AB3017" i="1" s="1"/>
  <c r="AC3017" i="1" s="1"/>
  <c r="AD3017" i="1"/>
  <c r="L3017" i="1"/>
  <c r="Q3017" i="1"/>
  <c r="P3017" i="1" l="1"/>
  <c r="W3018" i="1" s="1"/>
  <c r="N3017" i="1"/>
  <c r="R3017" i="1" l="1"/>
  <c r="S3018" i="1" s="1"/>
  <c r="U3017" i="1"/>
  <c r="V3018" i="1" s="1"/>
  <c r="O3017" i="1"/>
  <c r="AA3017" i="1"/>
  <c r="G3018" i="1"/>
  <c r="K3018" i="1"/>
  <c r="J3018" i="1"/>
  <c r="AF3018" i="1"/>
  <c r="X3017" i="1" l="1"/>
  <c r="Z3017" i="1" s="1"/>
  <c r="T3018" i="1"/>
  <c r="Y3018" i="1"/>
  <c r="H3018" i="1"/>
  <c r="I3018" i="1"/>
  <c r="AG3018" i="1"/>
  <c r="M3018" i="1"/>
  <c r="AE3018" i="1" l="1"/>
  <c r="AH3018" i="1" s="1"/>
  <c r="AB3018" i="1" s="1"/>
  <c r="AC3018" i="1" s="1"/>
  <c r="AD3018" i="1"/>
  <c r="Q3018" i="1"/>
  <c r="L3018" i="1"/>
  <c r="P3018" i="1" l="1"/>
  <c r="W3019" i="1" s="1"/>
  <c r="N3018" i="1"/>
  <c r="R3018" i="1" l="1"/>
  <c r="S3019" i="1" s="1"/>
  <c r="U3018" i="1"/>
  <c r="V3019" i="1" s="1"/>
  <c r="AA3018" i="1"/>
  <c r="O3018" i="1"/>
  <c r="G3019" i="1"/>
  <c r="J3019" i="1"/>
  <c r="K3019" i="1"/>
  <c r="AF3019" i="1"/>
  <c r="X3018" i="1" l="1"/>
  <c r="Z3018" i="1" s="1"/>
  <c r="Y3019" i="1"/>
  <c r="T3019" i="1"/>
  <c r="H3019" i="1"/>
  <c r="I3019" i="1"/>
  <c r="M3019" i="1"/>
  <c r="AG3019" i="1"/>
  <c r="AE3019" i="1" l="1"/>
  <c r="AH3019" i="1" s="1"/>
  <c r="AB3019" i="1" s="1"/>
  <c r="AC3019" i="1" s="1"/>
  <c r="AD3019" i="1"/>
  <c r="Q3019" i="1"/>
  <c r="L3019" i="1"/>
  <c r="P3019" i="1" l="1"/>
  <c r="W3020" i="1" s="1"/>
  <c r="N3019" i="1"/>
  <c r="R3019" i="1" l="1"/>
  <c r="S3020" i="1" s="1"/>
  <c r="U3019" i="1"/>
  <c r="V3020" i="1" s="1"/>
  <c r="J3020" i="1"/>
  <c r="K3020" i="1"/>
  <c r="AF3020" i="1"/>
  <c r="O3019" i="1"/>
  <c r="G3020" i="1" s="1"/>
  <c r="AA3019" i="1"/>
  <c r="X3019" i="1" l="1"/>
  <c r="Z3019" i="1" s="1"/>
  <c r="T3020" i="1"/>
  <c r="Y3020" i="1"/>
  <c r="I3020" i="1"/>
  <c r="H3020" i="1"/>
  <c r="AG3020" i="1"/>
  <c r="M3020" i="1"/>
  <c r="AE3020" i="1" l="1"/>
  <c r="AH3020" i="1" s="1"/>
  <c r="AB3020" i="1" s="1"/>
  <c r="AC3020" i="1" s="1"/>
  <c r="L3020" i="1"/>
  <c r="Q3020" i="1"/>
  <c r="AD3020" i="1"/>
  <c r="P3020" i="1" l="1"/>
  <c r="W3021" i="1" s="1"/>
  <c r="N3020" i="1"/>
  <c r="R3020" i="1" l="1"/>
  <c r="S3021" i="1" s="1"/>
  <c r="U3020" i="1"/>
  <c r="V3021" i="1" s="1"/>
  <c r="O3020" i="1"/>
  <c r="AA3020" i="1"/>
  <c r="G3021" i="1"/>
  <c r="J3021" i="1"/>
  <c r="K3021" i="1"/>
  <c r="AF3021" i="1"/>
  <c r="Y3021" i="1" l="1"/>
  <c r="T3021" i="1"/>
  <c r="X3020" i="1"/>
  <c r="Z3020" i="1" s="1"/>
  <c r="M3021" i="1"/>
  <c r="H3021" i="1"/>
  <c r="I3021" i="1"/>
  <c r="AG3021" i="1"/>
  <c r="AE3021" i="1" l="1"/>
  <c r="AH3021" i="1" s="1"/>
  <c r="AB3021" i="1" s="1"/>
  <c r="AC3021" i="1" s="1"/>
  <c r="Q3021" i="1"/>
  <c r="L3021" i="1"/>
  <c r="AD3021" i="1"/>
  <c r="P3021" i="1" l="1"/>
  <c r="W3022" i="1" s="1"/>
  <c r="N3021" i="1"/>
  <c r="R3021" i="1" l="1"/>
  <c r="S3022" i="1" s="1"/>
  <c r="T3022" i="1" s="1"/>
  <c r="U3021" i="1"/>
  <c r="V3022" i="1" s="1"/>
  <c r="K3022" i="1"/>
  <c r="J3022" i="1"/>
  <c r="AF3022" i="1"/>
  <c r="AA3021" i="1"/>
  <c r="O3021" i="1"/>
  <c r="G3022" i="1"/>
  <c r="X3021" i="1" l="1"/>
  <c r="Z3021" i="1" s="1"/>
  <c r="Y3022" i="1"/>
  <c r="I3022" i="1"/>
  <c r="H3022" i="1"/>
  <c r="AG3022" i="1"/>
  <c r="M3022" i="1"/>
  <c r="AE3022" i="1" l="1"/>
  <c r="AH3022" i="1" s="1"/>
  <c r="AB3022" i="1" s="1"/>
  <c r="AC3022" i="1" s="1"/>
  <c r="AD3022" i="1"/>
  <c r="L3022" i="1"/>
  <c r="Q3022" i="1"/>
  <c r="P3022" i="1" l="1"/>
  <c r="W3023" i="1" s="1"/>
  <c r="N3022" i="1"/>
  <c r="R3022" i="1" l="1"/>
  <c r="S3023" i="1" s="1"/>
  <c r="U3022" i="1"/>
  <c r="V3023" i="1" s="1"/>
  <c r="K3023" i="1"/>
  <c r="J3023" i="1"/>
  <c r="AF3023" i="1"/>
  <c r="O3022" i="1"/>
  <c r="G3023" i="1" s="1"/>
  <c r="AA3022" i="1"/>
  <c r="X3022" i="1" l="1"/>
  <c r="Z3022" i="1" s="1"/>
  <c r="T3023" i="1"/>
  <c r="Y3023" i="1"/>
  <c r="I3023" i="1"/>
  <c r="H3023" i="1"/>
  <c r="AG3023" i="1"/>
  <c r="M3023" i="1"/>
  <c r="AE3023" i="1" l="1"/>
  <c r="AH3023" i="1" s="1"/>
  <c r="AB3023" i="1" s="1"/>
  <c r="AC3023" i="1" s="1"/>
  <c r="L3023" i="1"/>
  <c r="AD3023" i="1"/>
  <c r="Q3023" i="1"/>
  <c r="P3023" i="1" l="1"/>
  <c r="W3024" i="1" s="1"/>
  <c r="N3023" i="1"/>
  <c r="R3023" i="1" l="1"/>
  <c r="S3024" i="1" s="1"/>
  <c r="U3023" i="1"/>
  <c r="V3024" i="1" s="1"/>
  <c r="K3024" i="1"/>
  <c r="J3024" i="1"/>
  <c r="AF3024" i="1"/>
  <c r="AA3023" i="1"/>
  <c r="O3023" i="1"/>
  <c r="G3024" i="1"/>
  <c r="X3023" i="1" l="1"/>
  <c r="Z3023" i="1" s="1"/>
  <c r="Y3024" i="1"/>
  <c r="T3024" i="1"/>
  <c r="I3024" i="1"/>
  <c r="H3024" i="1"/>
  <c r="AG3024" i="1"/>
  <c r="M3024" i="1"/>
  <c r="AE3024" i="1" l="1"/>
  <c r="AH3024" i="1" s="1"/>
  <c r="AB3024" i="1" s="1"/>
  <c r="AC3024" i="1" s="1"/>
  <c r="L3024" i="1"/>
  <c r="Q3024" i="1"/>
  <c r="AD3024" i="1"/>
  <c r="P3024" i="1" l="1"/>
  <c r="W3025" i="1" s="1"/>
  <c r="N3024" i="1"/>
  <c r="R3024" i="1" l="1"/>
  <c r="S3025" i="1" s="1"/>
  <c r="T3025" i="1" s="1"/>
  <c r="U3024" i="1"/>
  <c r="V3025" i="1" s="1"/>
  <c r="K3025" i="1"/>
  <c r="J3025" i="1"/>
  <c r="AF3025" i="1"/>
  <c r="O3024" i="1"/>
  <c r="G3025" i="1" s="1"/>
  <c r="AA3024" i="1"/>
  <c r="X3024" i="1" l="1"/>
  <c r="Z3024" i="1" s="1"/>
  <c r="Y3025" i="1"/>
  <c r="H3025" i="1"/>
  <c r="I3025" i="1"/>
  <c r="AG3025" i="1"/>
  <c r="M3025" i="1"/>
  <c r="AE3025" i="1" l="1"/>
  <c r="AH3025" i="1" s="1"/>
  <c r="AB3025" i="1" s="1"/>
  <c r="AC3025" i="1" s="1"/>
  <c r="Q3025" i="1"/>
  <c r="L3025" i="1"/>
  <c r="AD3025" i="1"/>
  <c r="P3025" i="1" l="1"/>
  <c r="W3026" i="1" s="1"/>
  <c r="N3025" i="1"/>
  <c r="R3025" i="1" l="1"/>
  <c r="S3026" i="1" s="1"/>
  <c r="U3025" i="1"/>
  <c r="V3026" i="1" s="1"/>
  <c r="AA3025" i="1"/>
  <c r="O3025" i="1"/>
  <c r="G3026" i="1"/>
  <c r="K3026" i="1"/>
  <c r="J3026" i="1"/>
  <c r="AF3026" i="1"/>
  <c r="X3025" i="1" l="1"/>
  <c r="Z3025" i="1" s="1"/>
  <c r="T3026" i="1"/>
  <c r="Y3026" i="1"/>
  <c r="I3026" i="1"/>
  <c r="H3026" i="1"/>
  <c r="AG3026" i="1"/>
  <c r="M3026" i="1"/>
  <c r="AE3026" i="1" l="1"/>
  <c r="AH3026" i="1" s="1"/>
  <c r="AB3026" i="1" s="1"/>
  <c r="AC3026" i="1" s="1"/>
  <c r="L3026" i="1"/>
  <c r="AD3026" i="1"/>
  <c r="Q3026" i="1"/>
  <c r="P3026" i="1" l="1"/>
  <c r="W3027" i="1" s="1"/>
  <c r="N3026" i="1"/>
  <c r="R3026" i="1" l="1"/>
  <c r="S3027" i="1" s="1"/>
  <c r="U3026" i="1"/>
  <c r="V3027" i="1" s="1"/>
  <c r="O3026" i="1"/>
  <c r="AA3026" i="1"/>
  <c r="G3027" i="1"/>
  <c r="K3027" i="1"/>
  <c r="J3027" i="1"/>
  <c r="AF3027" i="1"/>
  <c r="X3026" i="1" l="1"/>
  <c r="Z3026" i="1" s="1"/>
  <c r="Y3027" i="1"/>
  <c r="T3027" i="1"/>
  <c r="I3027" i="1"/>
  <c r="H3027" i="1"/>
  <c r="AG3027" i="1"/>
  <c r="M3027" i="1"/>
  <c r="AE3027" i="1" l="1"/>
  <c r="AH3027" i="1" s="1"/>
  <c r="AB3027" i="1" s="1"/>
  <c r="AC3027" i="1" s="1"/>
  <c r="L3027" i="1"/>
  <c r="Q3027" i="1"/>
  <c r="AD3027" i="1"/>
  <c r="P3027" i="1" l="1"/>
  <c r="W3028" i="1" s="1"/>
  <c r="N3027" i="1"/>
  <c r="R3027" i="1" l="1"/>
  <c r="S3028" i="1" s="1"/>
  <c r="U3027" i="1"/>
  <c r="V3028" i="1" s="1"/>
  <c r="K3028" i="1"/>
  <c r="J3028" i="1"/>
  <c r="AF3028" i="1"/>
  <c r="AA3027" i="1"/>
  <c r="O3027" i="1"/>
  <c r="G3028" i="1"/>
  <c r="Y3028" i="1" l="1"/>
  <c r="T3028" i="1"/>
  <c r="X3027" i="1"/>
  <c r="Z3027" i="1" s="1"/>
  <c r="H3028" i="1"/>
  <c r="I3028" i="1"/>
  <c r="AG3028" i="1"/>
  <c r="M3028" i="1"/>
  <c r="AE3028" i="1" l="1"/>
  <c r="AH3028" i="1" s="1"/>
  <c r="AB3028" i="1" s="1"/>
  <c r="AC3028" i="1" s="1"/>
  <c r="AD3028" i="1"/>
  <c r="L3028" i="1"/>
  <c r="Q3028" i="1"/>
  <c r="P3028" i="1" l="1"/>
  <c r="W3029" i="1" s="1"/>
  <c r="N3028" i="1"/>
  <c r="R3028" i="1" l="1"/>
  <c r="S3029" i="1" s="1"/>
  <c r="U3028" i="1"/>
  <c r="V3029" i="1" s="1"/>
  <c r="K3029" i="1"/>
  <c r="J3029" i="1"/>
  <c r="AF3029" i="1"/>
  <c r="O3028" i="1"/>
  <c r="G3029" i="1" s="1"/>
  <c r="AA3028" i="1"/>
  <c r="X3028" i="1" l="1"/>
  <c r="Z3028" i="1" s="1"/>
  <c r="T3029" i="1"/>
  <c r="Y3029" i="1"/>
  <c r="H3029" i="1"/>
  <c r="I3029" i="1"/>
  <c r="M3029" i="1"/>
  <c r="AG3029" i="1"/>
  <c r="AE3029" i="1" l="1"/>
  <c r="AH3029" i="1" s="1"/>
  <c r="AB3029" i="1" s="1"/>
  <c r="AC3029" i="1" s="1"/>
  <c r="AD3029" i="1"/>
  <c r="L3029" i="1"/>
  <c r="Q3029" i="1"/>
  <c r="P3029" i="1" l="1"/>
  <c r="W3030" i="1" s="1"/>
  <c r="N3029" i="1"/>
  <c r="R3029" i="1" l="1"/>
  <c r="S3030" i="1" s="1"/>
  <c r="U3029" i="1"/>
  <c r="V3030" i="1" s="1"/>
  <c r="K3030" i="1"/>
  <c r="J3030" i="1"/>
  <c r="AF3030" i="1"/>
  <c r="O3029" i="1"/>
  <c r="G3030" i="1" s="1"/>
  <c r="AA3029" i="1"/>
  <c r="X3029" i="1" l="1"/>
  <c r="Z3029" i="1" s="1"/>
  <c r="Y3030" i="1"/>
  <c r="T3030" i="1"/>
  <c r="I3030" i="1"/>
  <c r="H3030" i="1"/>
  <c r="AG3030" i="1"/>
  <c r="M3030" i="1"/>
  <c r="AE3030" i="1" l="1"/>
  <c r="AH3030" i="1" s="1"/>
  <c r="AB3030" i="1" s="1"/>
  <c r="AC3030" i="1" s="1"/>
  <c r="Q3030" i="1"/>
  <c r="L3030" i="1"/>
  <c r="AD3030" i="1"/>
  <c r="P3030" i="1" l="1"/>
  <c r="W3031" i="1" s="1"/>
  <c r="N3030" i="1"/>
  <c r="R3030" i="1" l="1"/>
  <c r="S3031" i="1" s="1"/>
  <c r="U3030" i="1"/>
  <c r="V3031" i="1" s="1"/>
  <c r="AA3030" i="1"/>
  <c r="O3030" i="1"/>
  <c r="G3031" i="1"/>
  <c r="K3031" i="1"/>
  <c r="J3031" i="1"/>
  <c r="AF3031" i="1"/>
  <c r="X3030" i="1" l="1"/>
  <c r="Z3030" i="1" s="1"/>
  <c r="Y3031" i="1"/>
  <c r="T3031" i="1"/>
  <c r="H3031" i="1"/>
  <c r="I3031" i="1"/>
  <c r="M3031" i="1"/>
  <c r="AG3031" i="1"/>
  <c r="AE3031" i="1" l="1"/>
  <c r="AH3031" i="1" s="1"/>
  <c r="AB3031" i="1" s="1"/>
  <c r="AC3031" i="1" s="1"/>
  <c r="Q3031" i="1"/>
  <c r="L3031" i="1"/>
  <c r="AD3031" i="1"/>
  <c r="P3031" i="1" l="1"/>
  <c r="W3032" i="1" s="1"/>
  <c r="N3031" i="1"/>
  <c r="R3031" i="1" l="1"/>
  <c r="S3032" i="1" s="1"/>
  <c r="U3031" i="1"/>
  <c r="V3032" i="1" s="1"/>
  <c r="O3031" i="1"/>
  <c r="AA3031" i="1"/>
  <c r="G3032" i="1"/>
  <c r="K3032" i="1"/>
  <c r="J3032" i="1"/>
  <c r="AF3032" i="1"/>
  <c r="X3031" i="1" l="1"/>
  <c r="Z3031" i="1" s="1"/>
  <c r="Y3032" i="1"/>
  <c r="T3032" i="1"/>
  <c r="H3032" i="1"/>
  <c r="I3032" i="1"/>
  <c r="AG3032" i="1"/>
  <c r="M3032" i="1"/>
  <c r="AE3032" i="1" l="1"/>
  <c r="AH3032" i="1" s="1"/>
  <c r="AB3032" i="1" s="1"/>
  <c r="AC3032" i="1" s="1"/>
  <c r="Q3032" i="1"/>
  <c r="AD3032" i="1"/>
  <c r="L3032" i="1"/>
  <c r="P3032" i="1" l="1"/>
  <c r="W3033" i="1" s="1"/>
  <c r="N3032" i="1"/>
  <c r="R3032" i="1" l="1"/>
  <c r="S3033" i="1" s="1"/>
  <c r="U3032" i="1"/>
  <c r="V3033" i="1" s="1"/>
  <c r="O3032" i="1"/>
  <c r="AA3032" i="1"/>
  <c r="G3033" i="1"/>
  <c r="K3033" i="1"/>
  <c r="J3033" i="1"/>
  <c r="AF3033" i="1"/>
  <c r="Y3033" i="1" l="1"/>
  <c r="T3033" i="1"/>
  <c r="X3032" i="1"/>
  <c r="Z3032" i="1" s="1"/>
  <c r="H3033" i="1"/>
  <c r="I3033" i="1"/>
  <c r="AG3033" i="1"/>
  <c r="M3033" i="1"/>
  <c r="AE3033" i="1" l="1"/>
  <c r="AH3033" i="1" s="1"/>
  <c r="AB3033" i="1" s="1"/>
  <c r="AC3033" i="1" s="1"/>
  <c r="Q3033" i="1"/>
  <c r="L3033" i="1"/>
  <c r="AD3033" i="1"/>
  <c r="P3033" i="1" l="1"/>
  <c r="W3034" i="1" s="1"/>
  <c r="N3033" i="1"/>
  <c r="R3033" i="1" l="1"/>
  <c r="S3034" i="1" s="1"/>
  <c r="U3033" i="1"/>
  <c r="V3034" i="1" s="1"/>
  <c r="J3034" i="1"/>
  <c r="K3034" i="1"/>
  <c r="AF3034" i="1"/>
  <c r="O3033" i="1"/>
  <c r="G3034" i="1" s="1"/>
  <c r="AA3033" i="1"/>
  <c r="Y3034" i="1" l="1"/>
  <c r="T3034" i="1"/>
  <c r="X3033" i="1"/>
  <c r="Z3033" i="1" s="1"/>
  <c r="H3034" i="1"/>
  <c r="I3034" i="1"/>
  <c r="M3034" i="1"/>
  <c r="AG3034" i="1"/>
  <c r="AE3034" i="1" l="1"/>
  <c r="AH3034" i="1" s="1"/>
  <c r="AB3034" i="1" s="1"/>
  <c r="AC3034" i="1" s="1"/>
  <c r="L3034" i="1"/>
  <c r="Q3034" i="1"/>
  <c r="AD3034" i="1"/>
  <c r="P3034" i="1" l="1"/>
  <c r="W3035" i="1" s="1"/>
  <c r="N3034" i="1"/>
  <c r="R3034" i="1" l="1"/>
  <c r="S3035" i="1" s="1"/>
  <c r="U3034" i="1"/>
  <c r="V3035" i="1" s="1"/>
  <c r="AA3034" i="1"/>
  <c r="O3034" i="1"/>
  <c r="G3035" i="1"/>
  <c r="J3035" i="1"/>
  <c r="K3035" i="1"/>
  <c r="AF3035" i="1"/>
  <c r="X3034" i="1" l="1"/>
  <c r="Z3034" i="1" s="1"/>
  <c r="Y3035" i="1"/>
  <c r="T3035" i="1"/>
  <c r="M3035" i="1"/>
  <c r="I3035" i="1"/>
  <c r="H3035" i="1"/>
  <c r="AG3035" i="1"/>
  <c r="AE3035" i="1" l="1"/>
  <c r="AH3035" i="1" s="1"/>
  <c r="AB3035" i="1" s="1"/>
  <c r="AC3035" i="1" s="1"/>
  <c r="Q3035" i="1"/>
  <c r="L3035" i="1"/>
  <c r="AD3035" i="1"/>
  <c r="P3035" i="1" l="1"/>
  <c r="W3036" i="1" s="1"/>
  <c r="N3035" i="1"/>
  <c r="R3035" i="1" l="1"/>
  <c r="S3036" i="1" s="1"/>
  <c r="U3035" i="1"/>
  <c r="V3036" i="1" s="1"/>
  <c r="AA3035" i="1"/>
  <c r="O3035" i="1"/>
  <c r="G3036" i="1"/>
  <c r="K3036" i="1"/>
  <c r="J3036" i="1"/>
  <c r="AF3036" i="1"/>
  <c r="Y3036" i="1" l="1"/>
  <c r="T3036" i="1"/>
  <c r="X3035" i="1"/>
  <c r="Z3035" i="1" s="1"/>
  <c r="I3036" i="1"/>
  <c r="H3036" i="1"/>
  <c r="AG3036" i="1"/>
  <c r="M3036" i="1"/>
  <c r="AE3036" i="1" l="1"/>
  <c r="AH3036" i="1" s="1"/>
  <c r="AB3036" i="1" s="1"/>
  <c r="AC3036" i="1" s="1"/>
  <c r="Q3036" i="1"/>
  <c r="AD3036" i="1"/>
  <c r="L3036" i="1"/>
  <c r="P3036" i="1" l="1"/>
  <c r="W3037" i="1" s="1"/>
  <c r="N3036" i="1"/>
  <c r="R3036" i="1" l="1"/>
  <c r="S3037" i="1" s="1"/>
  <c r="T3037" i="1" s="1"/>
  <c r="U3036" i="1"/>
  <c r="V3037" i="1" s="1"/>
  <c r="J3037" i="1"/>
  <c r="K3037" i="1"/>
  <c r="AF3037" i="1"/>
  <c r="O3036" i="1"/>
  <c r="G3037" i="1" s="1"/>
  <c r="AA3036" i="1"/>
  <c r="X3036" i="1" l="1"/>
  <c r="Z3036" i="1" s="1"/>
  <c r="Y3037" i="1"/>
  <c r="I3037" i="1"/>
  <c r="H3037" i="1"/>
  <c r="AG3037" i="1"/>
  <c r="M3037" i="1"/>
  <c r="AE3037" i="1" l="1"/>
  <c r="AH3037" i="1" s="1"/>
  <c r="AB3037" i="1" s="1"/>
  <c r="AC3037" i="1" s="1"/>
  <c r="L3037" i="1"/>
  <c r="AD3037" i="1"/>
  <c r="Q3037" i="1"/>
  <c r="P3037" i="1" l="1"/>
  <c r="W3038" i="1" s="1"/>
  <c r="N3037" i="1"/>
  <c r="R3037" i="1" l="1"/>
  <c r="S3038" i="1" s="1"/>
  <c r="U3037" i="1"/>
  <c r="V3038" i="1" s="1"/>
  <c r="J3038" i="1"/>
  <c r="K3038" i="1"/>
  <c r="AF3038" i="1"/>
  <c r="O3037" i="1"/>
  <c r="AA3037" i="1"/>
  <c r="G3038" i="1"/>
  <c r="X3037" i="1" l="1"/>
  <c r="Z3037" i="1" s="1"/>
  <c r="T3038" i="1"/>
  <c r="Y3038" i="1"/>
  <c r="M3038" i="1"/>
  <c r="AG3038" i="1"/>
  <c r="I3038" i="1"/>
  <c r="H3038" i="1"/>
  <c r="AE3038" i="1" l="1"/>
  <c r="AH3038" i="1" s="1"/>
  <c r="AB3038" i="1" s="1"/>
  <c r="AC3038" i="1" s="1"/>
  <c r="Q3038" i="1"/>
  <c r="AD3038" i="1"/>
  <c r="L3038" i="1"/>
  <c r="P3038" i="1" l="1"/>
  <c r="W3039" i="1" s="1"/>
  <c r="N3038" i="1"/>
  <c r="R3038" i="1" l="1"/>
  <c r="S3039" i="1" s="1"/>
  <c r="U3038" i="1"/>
  <c r="V3039" i="1" s="1"/>
  <c r="J3039" i="1"/>
  <c r="K3039" i="1"/>
  <c r="AF3039" i="1"/>
  <c r="AA3038" i="1"/>
  <c r="O3038" i="1"/>
  <c r="G3039" i="1"/>
  <c r="X3038" i="1" l="1"/>
  <c r="Z3038" i="1" s="1"/>
  <c r="T3039" i="1"/>
  <c r="Y3039" i="1"/>
  <c r="M3039" i="1"/>
  <c r="H3039" i="1"/>
  <c r="I3039" i="1"/>
  <c r="AG3039" i="1"/>
  <c r="AE3039" i="1" l="1"/>
  <c r="AH3039" i="1" s="1"/>
  <c r="AB3039" i="1" s="1"/>
  <c r="AC3039" i="1" s="1"/>
  <c r="L3039" i="1"/>
  <c r="Q3039" i="1"/>
  <c r="AD3039" i="1"/>
  <c r="P3039" i="1" l="1"/>
  <c r="W3040" i="1" s="1"/>
  <c r="N3039" i="1"/>
  <c r="R3039" i="1" l="1"/>
  <c r="S3040" i="1" s="1"/>
  <c r="U3039" i="1"/>
  <c r="V3040" i="1" s="1"/>
  <c r="K3040" i="1"/>
  <c r="J3040" i="1"/>
  <c r="AF3040" i="1"/>
  <c r="AA3039" i="1"/>
  <c r="O3039" i="1"/>
  <c r="G3040" i="1" s="1"/>
  <c r="X3039" i="1" l="1"/>
  <c r="Z3039" i="1" s="1"/>
  <c r="T3040" i="1"/>
  <c r="Y3040" i="1"/>
  <c r="H3040" i="1"/>
  <c r="I3040" i="1"/>
  <c r="AG3040" i="1"/>
  <c r="M3040" i="1"/>
  <c r="AE3040" i="1" l="1"/>
  <c r="AH3040" i="1" s="1"/>
  <c r="AB3040" i="1" s="1"/>
  <c r="AC3040" i="1" s="1"/>
  <c r="AD3040" i="1"/>
  <c r="Q3040" i="1"/>
  <c r="L3040" i="1"/>
  <c r="P3040" i="1" l="1"/>
  <c r="W3041" i="1" s="1"/>
  <c r="N3040" i="1"/>
  <c r="R3040" i="1" l="1"/>
  <c r="S3041" i="1" s="1"/>
  <c r="U3040" i="1"/>
  <c r="V3041" i="1" s="1"/>
  <c r="J3041" i="1"/>
  <c r="K3041" i="1"/>
  <c r="AF3041" i="1"/>
  <c r="AA3040" i="1"/>
  <c r="O3040" i="1"/>
  <c r="G3041" i="1" s="1"/>
  <c r="X3040" i="1" l="1"/>
  <c r="Z3040" i="1" s="1"/>
  <c r="Y3041" i="1"/>
  <c r="T3041" i="1"/>
  <c r="M3041" i="1"/>
  <c r="H3041" i="1"/>
  <c r="I3041" i="1"/>
  <c r="AG3041" i="1"/>
  <c r="AE3041" i="1" l="1"/>
  <c r="AH3041" i="1" s="1"/>
  <c r="AB3041" i="1" s="1"/>
  <c r="AC3041" i="1" s="1"/>
  <c r="L3041" i="1"/>
  <c r="Q3041" i="1"/>
  <c r="AD3041" i="1"/>
  <c r="P3041" i="1" l="1"/>
  <c r="W3042" i="1" s="1"/>
  <c r="N3041" i="1"/>
  <c r="R3041" i="1" l="1"/>
  <c r="S3042" i="1" s="1"/>
  <c r="U3041" i="1"/>
  <c r="V3042" i="1" s="1"/>
  <c r="J3042" i="1"/>
  <c r="K3042" i="1"/>
  <c r="AF3042" i="1"/>
  <c r="O3041" i="1"/>
  <c r="G3042" i="1" s="1"/>
  <c r="AA3041" i="1"/>
  <c r="T3042" i="1" l="1"/>
  <c r="Y3042" i="1"/>
  <c r="X3041" i="1"/>
  <c r="Z3041" i="1" s="1"/>
  <c r="H3042" i="1"/>
  <c r="I3042" i="1"/>
  <c r="M3042" i="1"/>
  <c r="AG3042" i="1"/>
  <c r="AE3042" i="1" l="1"/>
  <c r="AH3042" i="1" s="1"/>
  <c r="AB3042" i="1" s="1"/>
  <c r="AC3042" i="1" s="1"/>
  <c r="AD3042" i="1"/>
  <c r="Q3042" i="1"/>
  <c r="L3042" i="1"/>
  <c r="P3042" i="1" l="1"/>
  <c r="W3043" i="1" s="1"/>
  <c r="N3042" i="1"/>
  <c r="R3042" i="1" l="1"/>
  <c r="S3043" i="1" s="1"/>
  <c r="T3043" i="1" s="1"/>
  <c r="U3042" i="1"/>
  <c r="V3043" i="1" s="1"/>
  <c r="O3042" i="1"/>
  <c r="AA3042" i="1"/>
  <c r="G3043" i="1"/>
  <c r="J3043" i="1"/>
  <c r="K3043" i="1"/>
  <c r="AF3043" i="1"/>
  <c r="X3042" i="1" l="1"/>
  <c r="Z3042" i="1" s="1"/>
  <c r="Y3043" i="1"/>
  <c r="M3043" i="1"/>
  <c r="H3043" i="1"/>
  <c r="I3043" i="1"/>
  <c r="AG3043" i="1"/>
  <c r="AE3043" i="1" l="1"/>
  <c r="AH3043" i="1" s="1"/>
  <c r="AB3043" i="1" s="1"/>
  <c r="AC3043" i="1" s="1"/>
  <c r="Q3043" i="1"/>
  <c r="L3043" i="1"/>
  <c r="AD3043" i="1"/>
  <c r="P3043" i="1" l="1"/>
  <c r="W3044" i="1" s="1"/>
  <c r="N3043" i="1"/>
  <c r="R3043" i="1" l="1"/>
  <c r="S3044" i="1" s="1"/>
  <c r="U3043" i="1"/>
  <c r="V3044" i="1" s="1"/>
  <c r="AA3043" i="1"/>
  <c r="O3043" i="1"/>
  <c r="G3044" i="1"/>
  <c r="J3044" i="1"/>
  <c r="K3044" i="1"/>
  <c r="AF3044" i="1"/>
  <c r="Y3044" i="1" l="1"/>
  <c r="T3044" i="1"/>
  <c r="X3043" i="1"/>
  <c r="Z3043" i="1" s="1"/>
  <c r="H3044" i="1"/>
  <c r="I3044" i="1"/>
  <c r="M3044" i="1"/>
  <c r="AG3044" i="1"/>
  <c r="AE3044" i="1" l="1"/>
  <c r="AH3044" i="1" s="1"/>
  <c r="AB3044" i="1" s="1"/>
  <c r="AC3044" i="1" s="1"/>
  <c r="AD3044" i="1"/>
  <c r="L3044" i="1"/>
  <c r="Q3044" i="1"/>
  <c r="P3044" i="1" l="1"/>
  <c r="W3045" i="1" s="1"/>
  <c r="N3044" i="1"/>
  <c r="R3044" i="1" l="1"/>
  <c r="S3045" i="1" s="1"/>
  <c r="U3044" i="1"/>
  <c r="V3045" i="1" s="1"/>
  <c r="K3045" i="1"/>
  <c r="J3045" i="1"/>
  <c r="AF3045" i="1"/>
  <c r="AA3044" i="1"/>
  <c r="O3044" i="1"/>
  <c r="G3045" i="1" s="1"/>
  <c r="X3044" i="1" l="1"/>
  <c r="Z3044" i="1" s="1"/>
  <c r="Y3045" i="1"/>
  <c r="T3045" i="1"/>
  <c r="I3045" i="1"/>
  <c r="H3045" i="1"/>
  <c r="AG3045" i="1"/>
  <c r="M3045" i="1"/>
  <c r="AE3045" i="1" l="1"/>
  <c r="AH3045" i="1" s="1"/>
  <c r="AB3045" i="1" s="1"/>
  <c r="AC3045" i="1" s="1"/>
  <c r="Q3045" i="1"/>
  <c r="L3045" i="1"/>
  <c r="AD3045" i="1"/>
  <c r="P3045" i="1" l="1"/>
  <c r="W3046" i="1" s="1"/>
  <c r="N3045" i="1"/>
  <c r="R3045" i="1" l="1"/>
  <c r="S3046" i="1" s="1"/>
  <c r="U3045" i="1"/>
  <c r="V3046" i="1" s="1"/>
  <c r="AA3045" i="1"/>
  <c r="O3045" i="1"/>
  <c r="G3046" i="1"/>
  <c r="K3046" i="1"/>
  <c r="J3046" i="1"/>
  <c r="AF3046" i="1"/>
  <c r="T3046" i="1" l="1"/>
  <c r="Y3046" i="1"/>
  <c r="X3045" i="1"/>
  <c r="Z3045" i="1" s="1"/>
  <c r="I3046" i="1"/>
  <c r="H3046" i="1"/>
  <c r="AG3046" i="1"/>
  <c r="M3046" i="1"/>
  <c r="AE3046" i="1" l="1"/>
  <c r="AH3046" i="1" s="1"/>
  <c r="AB3046" i="1" s="1"/>
  <c r="AC3046" i="1" s="1"/>
  <c r="AD3046" i="1"/>
  <c r="Q3046" i="1"/>
  <c r="L3046" i="1"/>
  <c r="P3046" i="1" l="1"/>
  <c r="W3047" i="1" s="1"/>
  <c r="N3046" i="1"/>
  <c r="R3046" i="1" l="1"/>
  <c r="S3047" i="1" s="1"/>
  <c r="U3046" i="1"/>
  <c r="V3047" i="1" s="1"/>
  <c r="K3047" i="1"/>
  <c r="J3047" i="1"/>
  <c r="AF3047" i="1"/>
  <c r="AA3046" i="1"/>
  <c r="O3046" i="1"/>
  <c r="G3047" i="1"/>
  <c r="X3046" i="1" l="1"/>
  <c r="Z3046" i="1" s="1"/>
  <c r="T3047" i="1"/>
  <c r="Y3047" i="1"/>
  <c r="H3047" i="1"/>
  <c r="I3047" i="1"/>
  <c r="AG3047" i="1"/>
  <c r="M3047" i="1"/>
  <c r="AE3047" i="1" l="1"/>
  <c r="AH3047" i="1" s="1"/>
  <c r="AB3047" i="1" s="1"/>
  <c r="AC3047" i="1" s="1"/>
  <c r="Q3047" i="1"/>
  <c r="AD3047" i="1"/>
  <c r="L3047" i="1"/>
  <c r="P3047" i="1" l="1"/>
  <c r="W3048" i="1" s="1"/>
  <c r="N3047" i="1"/>
  <c r="R3047" i="1" l="1"/>
  <c r="S3048" i="1" s="1"/>
  <c r="U3047" i="1"/>
  <c r="V3048" i="1" s="1"/>
  <c r="K3048" i="1"/>
  <c r="J3048" i="1"/>
  <c r="AF3048" i="1"/>
  <c r="O3047" i="1"/>
  <c r="G3048" i="1" s="1"/>
  <c r="AA3047" i="1"/>
  <c r="Y3048" i="1" l="1"/>
  <c r="T3048" i="1"/>
  <c r="X3047" i="1"/>
  <c r="Z3047" i="1" s="1"/>
  <c r="I3048" i="1"/>
  <c r="H3048" i="1"/>
  <c r="AG3048" i="1"/>
  <c r="M3048" i="1"/>
  <c r="AE3048" i="1" l="1"/>
  <c r="AH3048" i="1" s="1"/>
  <c r="AB3048" i="1" s="1"/>
  <c r="AC3048" i="1" s="1"/>
  <c r="AD3048" i="1"/>
  <c r="L3048" i="1"/>
  <c r="Q3048" i="1"/>
  <c r="P3048" i="1" l="1"/>
  <c r="W3049" i="1" s="1"/>
  <c r="N3048" i="1"/>
  <c r="R3048" i="1" l="1"/>
  <c r="S3049" i="1" s="1"/>
  <c r="U3048" i="1"/>
  <c r="V3049" i="1" s="1"/>
  <c r="K3049" i="1"/>
  <c r="J3049" i="1"/>
  <c r="AF3049" i="1"/>
  <c r="AA3048" i="1"/>
  <c r="O3048" i="1"/>
  <c r="G3049" i="1"/>
  <c r="X3048" i="1" l="1"/>
  <c r="Z3048" i="1" s="1"/>
  <c r="T3049" i="1"/>
  <c r="Y3049" i="1"/>
  <c r="I3049" i="1"/>
  <c r="H3049" i="1"/>
  <c r="M3049" i="1"/>
  <c r="AG3049" i="1"/>
  <c r="AE3049" i="1" l="1"/>
  <c r="AH3049" i="1" s="1"/>
  <c r="AB3049" i="1" s="1"/>
  <c r="AC3049" i="1" s="1"/>
  <c r="Q3049" i="1"/>
  <c r="L3049" i="1"/>
  <c r="AD3049" i="1"/>
  <c r="P3049" i="1" l="1"/>
  <c r="W3050" i="1" s="1"/>
  <c r="N3049" i="1"/>
  <c r="R3049" i="1" l="1"/>
  <c r="S3050" i="1" s="1"/>
  <c r="T3050" i="1" s="1"/>
  <c r="U3049" i="1"/>
  <c r="V3050" i="1" s="1"/>
  <c r="J3050" i="1"/>
  <c r="K3050" i="1"/>
  <c r="AF3050" i="1"/>
  <c r="O3049" i="1"/>
  <c r="G3050" i="1" s="1"/>
  <c r="AA3049" i="1"/>
  <c r="X3049" i="1" l="1"/>
  <c r="Z3049" i="1" s="1"/>
  <c r="Y3050" i="1"/>
  <c r="I3050" i="1"/>
  <c r="H3050" i="1"/>
  <c r="M3050" i="1"/>
  <c r="AG3050" i="1"/>
  <c r="AE3050" i="1" l="1"/>
  <c r="AH3050" i="1" s="1"/>
  <c r="AB3050" i="1" s="1"/>
  <c r="AC3050" i="1" s="1"/>
  <c r="Q3050" i="1"/>
  <c r="L3050" i="1"/>
  <c r="AD3050" i="1"/>
  <c r="P3050" i="1" l="1"/>
  <c r="W3051" i="1" s="1"/>
  <c r="N3050" i="1"/>
  <c r="R3050" i="1" l="1"/>
  <c r="S3051" i="1" s="1"/>
  <c r="U3050" i="1"/>
  <c r="V3051" i="1" s="1"/>
  <c r="J3051" i="1"/>
  <c r="K3051" i="1"/>
  <c r="AF3051" i="1"/>
  <c r="O3050" i="1"/>
  <c r="G3051" i="1" s="1"/>
  <c r="AA3050" i="1"/>
  <c r="X3050" i="1" l="1"/>
  <c r="Z3050" i="1" s="1"/>
  <c r="Y3051" i="1"/>
  <c r="T3051" i="1"/>
  <c r="I3051" i="1"/>
  <c r="H3051" i="1"/>
  <c r="M3051" i="1"/>
  <c r="AG3051" i="1"/>
  <c r="AE3051" i="1" l="1"/>
  <c r="AH3051" i="1" s="1"/>
  <c r="AB3051" i="1" s="1"/>
  <c r="AC3051" i="1" s="1"/>
  <c r="AD3051" i="1"/>
  <c r="Q3051" i="1"/>
  <c r="L3051" i="1"/>
  <c r="P3051" i="1" l="1"/>
  <c r="W3052" i="1" s="1"/>
  <c r="N3051" i="1"/>
  <c r="R3051" i="1" l="1"/>
  <c r="S3052" i="1" s="1"/>
  <c r="U3051" i="1"/>
  <c r="V3052" i="1" s="1"/>
  <c r="AA3051" i="1"/>
  <c r="O3051" i="1"/>
  <c r="G3052" i="1" s="1"/>
  <c r="J3052" i="1"/>
  <c r="K3052" i="1"/>
  <c r="AF3052" i="1"/>
  <c r="X3051" i="1" l="1"/>
  <c r="Z3051" i="1" s="1"/>
  <c r="T3052" i="1"/>
  <c r="Y3052" i="1"/>
  <c r="H3052" i="1"/>
  <c r="I3052" i="1"/>
  <c r="AG3052" i="1"/>
  <c r="M3052" i="1"/>
  <c r="AE3052" i="1" l="1"/>
  <c r="AH3052" i="1" s="1"/>
  <c r="AB3052" i="1" s="1"/>
  <c r="AC3052" i="1" s="1"/>
  <c r="AD3052" i="1"/>
  <c r="Q3052" i="1"/>
  <c r="L3052" i="1"/>
  <c r="P3052" i="1" l="1"/>
  <c r="W3053" i="1" s="1"/>
  <c r="N3052" i="1"/>
  <c r="R3052" i="1" l="1"/>
  <c r="S3053" i="1" s="1"/>
  <c r="U3052" i="1"/>
  <c r="V3053" i="1" s="1"/>
  <c r="O3052" i="1"/>
  <c r="AA3052" i="1"/>
  <c r="G3053" i="1"/>
  <c r="J3053" i="1"/>
  <c r="K3053" i="1"/>
  <c r="AF3053" i="1"/>
  <c r="X3052" i="1" l="1"/>
  <c r="Z3052" i="1" s="1"/>
  <c r="Y3053" i="1"/>
  <c r="T3053" i="1"/>
  <c r="H3053" i="1"/>
  <c r="I3053" i="1"/>
  <c r="AG3053" i="1"/>
  <c r="M3053" i="1"/>
  <c r="AE3053" i="1" l="1"/>
  <c r="AH3053" i="1" s="1"/>
  <c r="AB3053" i="1" s="1"/>
  <c r="AC3053" i="1" s="1"/>
  <c r="L3053" i="1"/>
  <c r="AD3053" i="1"/>
  <c r="Q3053" i="1"/>
  <c r="P3053" i="1" l="1"/>
  <c r="W3054" i="1" s="1"/>
  <c r="N3053" i="1"/>
  <c r="R3053" i="1" l="1"/>
  <c r="S3054" i="1" s="1"/>
  <c r="U3053" i="1"/>
  <c r="V3054" i="1" s="1"/>
  <c r="AA3053" i="1"/>
  <c r="O3053" i="1"/>
  <c r="G3054" i="1"/>
  <c r="K3054" i="1"/>
  <c r="J3054" i="1"/>
  <c r="AF3054" i="1"/>
  <c r="X3053" i="1" l="1"/>
  <c r="Z3053" i="1" s="1"/>
  <c r="T3054" i="1"/>
  <c r="Y3054" i="1"/>
  <c r="H3054" i="1"/>
  <c r="I3054" i="1"/>
  <c r="M3054" i="1"/>
  <c r="AG3054" i="1"/>
  <c r="AE3054" i="1" l="1"/>
  <c r="AH3054" i="1" s="1"/>
  <c r="AB3054" i="1" s="1"/>
  <c r="AC3054" i="1" s="1"/>
  <c r="L3054" i="1"/>
  <c r="Q3054" i="1"/>
  <c r="AD3054" i="1"/>
  <c r="P3054" i="1" l="1"/>
  <c r="W3055" i="1" s="1"/>
  <c r="N3054" i="1"/>
  <c r="R3054" i="1" l="1"/>
  <c r="S3055" i="1" s="1"/>
  <c r="U3054" i="1"/>
  <c r="V3055" i="1" s="1"/>
  <c r="K3055" i="1"/>
  <c r="J3055" i="1"/>
  <c r="AF3055" i="1"/>
  <c r="AA3054" i="1"/>
  <c r="O3054" i="1"/>
  <c r="G3055" i="1"/>
  <c r="Y3055" i="1" l="1"/>
  <c r="T3055" i="1"/>
  <c r="X3054" i="1"/>
  <c r="Z3054" i="1" s="1"/>
  <c r="M3055" i="1"/>
  <c r="I3055" i="1"/>
  <c r="H3055" i="1"/>
  <c r="AG3055" i="1"/>
  <c r="AE3055" i="1" l="1"/>
  <c r="AH3055" i="1" s="1"/>
  <c r="AB3055" i="1" s="1"/>
  <c r="AC3055" i="1" s="1"/>
  <c r="AD3055" i="1"/>
  <c r="L3055" i="1"/>
  <c r="Q3055" i="1"/>
  <c r="P3055" i="1" l="1"/>
  <c r="W3056" i="1" s="1"/>
  <c r="N3055" i="1"/>
  <c r="R3055" i="1" l="1"/>
  <c r="S3056" i="1" s="1"/>
  <c r="U3055" i="1"/>
  <c r="V3056" i="1" s="1"/>
  <c r="K3056" i="1"/>
  <c r="J3056" i="1"/>
  <c r="AF3056" i="1"/>
  <c r="O3055" i="1"/>
  <c r="G3056" i="1" s="1"/>
  <c r="AA3055" i="1"/>
  <c r="Y3056" i="1" l="1"/>
  <c r="T3056" i="1"/>
  <c r="X3055" i="1"/>
  <c r="Z3055" i="1" s="1"/>
  <c r="I3056" i="1"/>
  <c r="H3056" i="1"/>
  <c r="M3056" i="1"/>
  <c r="AG3056" i="1"/>
  <c r="AE3056" i="1" l="1"/>
  <c r="AH3056" i="1" s="1"/>
  <c r="AB3056" i="1" s="1"/>
  <c r="AC3056" i="1" s="1"/>
  <c r="AD3056" i="1"/>
  <c r="L3056" i="1"/>
  <c r="Q3056" i="1"/>
  <c r="P3056" i="1" l="1"/>
  <c r="W3057" i="1" s="1"/>
  <c r="N3056" i="1"/>
  <c r="R3056" i="1" l="1"/>
  <c r="S3057" i="1" s="1"/>
  <c r="U3056" i="1"/>
  <c r="V3057" i="1" s="1"/>
  <c r="K3057" i="1"/>
  <c r="J3057" i="1"/>
  <c r="AF3057" i="1"/>
  <c r="AA3056" i="1"/>
  <c r="O3056" i="1"/>
  <c r="G3057" i="1"/>
  <c r="X3056" i="1" l="1"/>
  <c r="Z3056" i="1" s="1"/>
  <c r="Y3057" i="1"/>
  <c r="T3057" i="1"/>
  <c r="I3057" i="1"/>
  <c r="H3057" i="1"/>
  <c r="AG3057" i="1"/>
  <c r="M3057" i="1"/>
  <c r="AE3057" i="1" l="1"/>
  <c r="AH3057" i="1" s="1"/>
  <c r="AB3057" i="1" s="1"/>
  <c r="AC3057" i="1" s="1"/>
  <c r="Q3057" i="1"/>
  <c r="L3057" i="1"/>
  <c r="AD3057" i="1"/>
  <c r="P3057" i="1" l="1"/>
  <c r="W3058" i="1" s="1"/>
  <c r="N3057" i="1"/>
  <c r="R3057" i="1" l="1"/>
  <c r="S3058" i="1" s="1"/>
  <c r="U3057" i="1"/>
  <c r="V3058" i="1" s="1"/>
  <c r="J3058" i="1"/>
  <c r="K3058" i="1"/>
  <c r="AF3058" i="1"/>
  <c r="AA3057" i="1"/>
  <c r="O3057" i="1"/>
  <c r="G3058" i="1"/>
  <c r="X3057" i="1" l="1"/>
  <c r="Z3057" i="1" s="1"/>
  <c r="T3058" i="1"/>
  <c r="Y3058" i="1"/>
  <c r="I3058" i="1"/>
  <c r="H3058" i="1"/>
  <c r="M3058" i="1"/>
  <c r="AG3058" i="1"/>
  <c r="AE3058" i="1" l="1"/>
  <c r="AH3058" i="1" s="1"/>
  <c r="AB3058" i="1" s="1"/>
  <c r="AC3058" i="1" s="1"/>
  <c r="Q3058" i="1"/>
  <c r="L3058" i="1"/>
  <c r="AD3058" i="1"/>
  <c r="P3058" i="1" l="1"/>
  <c r="W3059" i="1" s="1"/>
  <c r="N3058" i="1"/>
  <c r="R3058" i="1" l="1"/>
  <c r="S3059" i="1" s="1"/>
  <c r="U3058" i="1"/>
  <c r="V3059" i="1" s="1"/>
  <c r="K3059" i="1"/>
  <c r="J3059" i="1"/>
  <c r="AF3059" i="1"/>
  <c r="O3058" i="1"/>
  <c r="G3059" i="1" s="1"/>
  <c r="AA3058" i="1"/>
  <c r="T3059" i="1" l="1"/>
  <c r="Y3059" i="1"/>
  <c r="X3058" i="1"/>
  <c r="Z3058" i="1" s="1"/>
  <c r="H3059" i="1"/>
  <c r="I3059" i="1"/>
  <c r="AG3059" i="1"/>
  <c r="M3059" i="1"/>
  <c r="AE3059" i="1" l="1"/>
  <c r="AH3059" i="1" s="1"/>
  <c r="AB3059" i="1" s="1"/>
  <c r="AC3059" i="1" s="1"/>
  <c r="Q3059" i="1"/>
  <c r="L3059" i="1"/>
  <c r="AD3059" i="1"/>
  <c r="P3059" i="1" l="1"/>
  <c r="W3060" i="1" s="1"/>
  <c r="N3059" i="1"/>
  <c r="R3059" i="1" l="1"/>
  <c r="S3060" i="1" s="1"/>
  <c r="T3060" i="1" s="1"/>
  <c r="U3059" i="1"/>
  <c r="V3060" i="1" s="1"/>
  <c r="K3060" i="1"/>
  <c r="J3060" i="1"/>
  <c r="AF3060" i="1"/>
  <c r="AA3059" i="1"/>
  <c r="O3059" i="1"/>
  <c r="G3060" i="1" s="1"/>
  <c r="X3059" i="1" l="1"/>
  <c r="Z3059" i="1" s="1"/>
  <c r="Y3060" i="1"/>
  <c r="H3060" i="1"/>
  <c r="I3060" i="1"/>
  <c r="AG3060" i="1"/>
  <c r="M3060" i="1"/>
  <c r="AE3060" i="1" l="1"/>
  <c r="AH3060" i="1" s="1"/>
  <c r="AB3060" i="1" s="1"/>
  <c r="AC3060" i="1" s="1"/>
  <c r="AD3060" i="1"/>
  <c r="Q3060" i="1"/>
  <c r="L3060" i="1"/>
  <c r="P3060" i="1" l="1"/>
  <c r="W3061" i="1" s="1"/>
  <c r="N3060" i="1"/>
  <c r="R3060" i="1" l="1"/>
  <c r="S3061" i="1" s="1"/>
  <c r="U3060" i="1"/>
  <c r="V3061" i="1" s="1"/>
  <c r="AA3060" i="1"/>
  <c r="O3060" i="1"/>
  <c r="G3061" i="1"/>
  <c r="K3061" i="1"/>
  <c r="J3061" i="1"/>
  <c r="AF3061" i="1"/>
  <c r="X3060" i="1" l="1"/>
  <c r="Z3060" i="1" s="1"/>
  <c r="Y3061" i="1"/>
  <c r="T3061" i="1"/>
  <c r="H3061" i="1"/>
  <c r="I3061" i="1"/>
  <c r="AG3061" i="1"/>
  <c r="M3061" i="1"/>
  <c r="AE3061" i="1" l="1"/>
  <c r="AH3061" i="1" s="1"/>
  <c r="AB3061" i="1" s="1"/>
  <c r="AC3061" i="1" s="1"/>
  <c r="Q3061" i="1"/>
  <c r="L3061" i="1"/>
  <c r="AD3061" i="1"/>
  <c r="P3061" i="1" l="1"/>
  <c r="W3062" i="1" s="1"/>
  <c r="N3061" i="1"/>
  <c r="R3061" i="1" l="1"/>
  <c r="S3062" i="1" s="1"/>
  <c r="U3061" i="1"/>
  <c r="V3062" i="1" s="1"/>
  <c r="AA3061" i="1"/>
  <c r="O3061" i="1"/>
  <c r="G3062" i="1"/>
  <c r="K3062" i="1"/>
  <c r="J3062" i="1"/>
  <c r="AF3062" i="1"/>
  <c r="X3061" i="1" l="1"/>
  <c r="Z3061" i="1" s="1"/>
  <c r="Y3062" i="1"/>
  <c r="T3062" i="1"/>
  <c r="I3062" i="1"/>
  <c r="H3062" i="1"/>
  <c r="AG3062" i="1"/>
  <c r="M3062" i="1"/>
  <c r="AE3062" i="1" l="1"/>
  <c r="AH3062" i="1" s="1"/>
  <c r="AB3062" i="1" s="1"/>
  <c r="AC3062" i="1" s="1"/>
  <c r="Q3062" i="1"/>
  <c r="L3062" i="1"/>
  <c r="AD3062" i="1"/>
  <c r="P3062" i="1" l="1"/>
  <c r="W3063" i="1" s="1"/>
  <c r="N3062" i="1"/>
  <c r="R3062" i="1" l="1"/>
  <c r="S3063" i="1" s="1"/>
  <c r="T3063" i="1" s="1"/>
  <c r="U3062" i="1"/>
  <c r="V3063" i="1" s="1"/>
  <c r="K3063" i="1"/>
  <c r="J3063" i="1"/>
  <c r="AF3063" i="1"/>
  <c r="O3062" i="1"/>
  <c r="G3063" i="1" s="1"/>
  <c r="AA3062" i="1"/>
  <c r="X3062" i="1" l="1"/>
  <c r="Z3062" i="1" s="1"/>
  <c r="Y3063" i="1"/>
  <c r="H3063" i="1"/>
  <c r="I3063" i="1"/>
  <c r="M3063" i="1"/>
  <c r="AG3063" i="1"/>
  <c r="AE3063" i="1" l="1"/>
  <c r="AH3063" i="1" s="1"/>
  <c r="AB3063" i="1" s="1"/>
  <c r="AC3063" i="1" s="1"/>
  <c r="Q3063" i="1"/>
  <c r="L3063" i="1"/>
  <c r="AD3063" i="1"/>
  <c r="P3063" i="1" l="1"/>
  <c r="W3064" i="1" s="1"/>
  <c r="N3063" i="1"/>
  <c r="R3063" i="1" l="1"/>
  <c r="S3064" i="1" s="1"/>
  <c r="U3063" i="1"/>
  <c r="V3064" i="1" s="1"/>
  <c r="J3064" i="1"/>
  <c r="K3064" i="1"/>
  <c r="AF3064" i="1"/>
  <c r="O3063" i="1"/>
  <c r="G3064" i="1" s="1"/>
  <c r="AA3063" i="1"/>
  <c r="T3064" i="1" l="1"/>
  <c r="Y3064" i="1"/>
  <c r="X3063" i="1"/>
  <c r="Z3063" i="1" s="1"/>
  <c r="I3064" i="1"/>
  <c r="H3064" i="1"/>
  <c r="M3064" i="1"/>
  <c r="AG3064" i="1"/>
  <c r="AE3064" i="1" l="1"/>
  <c r="AH3064" i="1" s="1"/>
  <c r="AB3064" i="1" s="1"/>
  <c r="AC3064" i="1" s="1"/>
  <c r="L3064" i="1"/>
  <c r="Q3064" i="1"/>
  <c r="AD3064" i="1"/>
  <c r="P3064" i="1" l="1"/>
  <c r="W3065" i="1" s="1"/>
  <c r="N3064" i="1"/>
  <c r="R3064" i="1" l="1"/>
  <c r="S3065" i="1" s="1"/>
  <c r="U3064" i="1"/>
  <c r="V3065" i="1" s="1"/>
  <c r="J3065" i="1"/>
  <c r="K3065" i="1"/>
  <c r="AF3065" i="1"/>
  <c r="AA3064" i="1"/>
  <c r="O3064" i="1"/>
  <c r="G3065" i="1" s="1"/>
  <c r="X3064" i="1" l="1"/>
  <c r="Z3064" i="1" s="1"/>
  <c r="Y3065" i="1"/>
  <c r="T3065" i="1"/>
  <c r="I3065" i="1"/>
  <c r="H3065" i="1"/>
  <c r="M3065" i="1"/>
  <c r="AG3065" i="1"/>
  <c r="AE3065" i="1" l="1"/>
  <c r="AH3065" i="1" s="1"/>
  <c r="AB3065" i="1" s="1"/>
  <c r="AC3065" i="1" s="1"/>
  <c r="AD3065" i="1"/>
  <c r="L3065" i="1"/>
  <c r="Q3065" i="1"/>
  <c r="P3065" i="1" l="1"/>
  <c r="W3066" i="1" s="1"/>
  <c r="N3065" i="1"/>
  <c r="R3065" i="1" l="1"/>
  <c r="S3066" i="1" s="1"/>
  <c r="U3065" i="1"/>
  <c r="V3066" i="1" s="1"/>
  <c r="O3065" i="1"/>
  <c r="G3066" i="1" s="1"/>
  <c r="AA3065" i="1"/>
  <c r="K3066" i="1"/>
  <c r="J3066" i="1"/>
  <c r="AF3066" i="1"/>
  <c r="X3065" i="1" l="1"/>
  <c r="Z3065" i="1" s="1"/>
  <c r="T3066" i="1"/>
  <c r="Y3066" i="1"/>
  <c r="H3066" i="1"/>
  <c r="I3066" i="1"/>
  <c r="AG3066" i="1"/>
  <c r="M3066" i="1"/>
  <c r="AE3066" i="1" l="1"/>
  <c r="AH3066" i="1" s="1"/>
  <c r="AB3066" i="1" s="1"/>
  <c r="AC3066" i="1" s="1"/>
  <c r="Q3066" i="1"/>
  <c r="L3066" i="1"/>
  <c r="AD3066" i="1"/>
  <c r="P3066" i="1" l="1"/>
  <c r="W3067" i="1" s="1"/>
  <c r="N3066" i="1"/>
  <c r="R3066" i="1" l="1"/>
  <c r="S3067" i="1" s="1"/>
  <c r="U3066" i="1"/>
  <c r="V3067" i="1" s="1"/>
  <c r="K3067" i="1"/>
  <c r="J3067" i="1"/>
  <c r="AF3067" i="1"/>
  <c r="O3066" i="1"/>
  <c r="G3067" i="1" s="1"/>
  <c r="AA3066" i="1"/>
  <c r="Y3067" i="1" l="1"/>
  <c r="T3067" i="1"/>
  <c r="X3066" i="1"/>
  <c r="Z3066" i="1" s="1"/>
  <c r="H3067" i="1"/>
  <c r="I3067" i="1"/>
  <c r="M3067" i="1"/>
  <c r="AG3067" i="1"/>
  <c r="AE3067" i="1" l="1"/>
  <c r="AH3067" i="1" s="1"/>
  <c r="AB3067" i="1" s="1"/>
  <c r="AC3067" i="1" s="1"/>
  <c r="AD3067" i="1"/>
  <c r="L3067" i="1"/>
  <c r="Q3067" i="1"/>
  <c r="P3067" i="1" l="1"/>
  <c r="W3068" i="1" s="1"/>
  <c r="N3067" i="1"/>
  <c r="R3067" i="1" l="1"/>
  <c r="S3068" i="1" s="1"/>
  <c r="U3067" i="1"/>
  <c r="V3068" i="1" s="1"/>
  <c r="K3068" i="1"/>
  <c r="J3068" i="1"/>
  <c r="AF3068" i="1"/>
  <c r="O3067" i="1"/>
  <c r="G3068" i="1" s="1"/>
  <c r="AA3067" i="1"/>
  <c r="Y3068" i="1" l="1"/>
  <c r="T3068" i="1"/>
  <c r="X3067" i="1"/>
  <c r="Z3067" i="1" s="1"/>
  <c r="H3068" i="1"/>
  <c r="I3068" i="1"/>
  <c r="M3068" i="1"/>
  <c r="AG3068" i="1"/>
  <c r="AE3068" i="1" l="1"/>
  <c r="AH3068" i="1" s="1"/>
  <c r="AB3068" i="1" s="1"/>
  <c r="AC3068" i="1" s="1"/>
  <c r="Q3068" i="1"/>
  <c r="AD3068" i="1"/>
  <c r="L3068" i="1"/>
  <c r="P3068" i="1" l="1"/>
  <c r="W3069" i="1" s="1"/>
  <c r="N3068" i="1"/>
  <c r="R3068" i="1" l="1"/>
  <c r="S3069" i="1" s="1"/>
  <c r="U3068" i="1"/>
  <c r="V3069" i="1" s="1"/>
  <c r="AA3068" i="1"/>
  <c r="O3068" i="1"/>
  <c r="G3069" i="1"/>
  <c r="J3069" i="1"/>
  <c r="K3069" i="1"/>
  <c r="AF3069" i="1"/>
  <c r="T3069" i="1" l="1"/>
  <c r="Y3069" i="1"/>
  <c r="X3068" i="1"/>
  <c r="Z3068" i="1" s="1"/>
  <c r="I3069" i="1"/>
  <c r="H3069" i="1"/>
  <c r="M3069" i="1"/>
  <c r="AG3069" i="1"/>
  <c r="AE3069" i="1" l="1"/>
  <c r="AH3069" i="1" s="1"/>
  <c r="AB3069" i="1" s="1"/>
  <c r="AC3069" i="1" s="1"/>
  <c r="Q3069" i="1"/>
  <c r="AD3069" i="1"/>
  <c r="L3069" i="1"/>
  <c r="P3069" i="1" l="1"/>
  <c r="W3070" i="1" s="1"/>
  <c r="N3069" i="1"/>
  <c r="R3069" i="1" l="1"/>
  <c r="S3070" i="1" s="1"/>
  <c r="U3069" i="1"/>
  <c r="V3070" i="1" s="1"/>
  <c r="AA3069" i="1"/>
  <c r="O3069" i="1"/>
  <c r="G3070" i="1"/>
  <c r="K3070" i="1"/>
  <c r="J3070" i="1"/>
  <c r="AF3070" i="1"/>
  <c r="Y3070" i="1" l="1"/>
  <c r="T3070" i="1"/>
  <c r="X3069" i="1"/>
  <c r="Z3069" i="1" s="1"/>
  <c r="I3070" i="1"/>
  <c r="H3070" i="1"/>
  <c r="AG3070" i="1"/>
  <c r="M3070" i="1"/>
  <c r="AE3070" i="1" l="1"/>
  <c r="AH3070" i="1" s="1"/>
  <c r="AB3070" i="1" s="1"/>
  <c r="AC3070" i="1" s="1"/>
  <c r="L3070" i="1"/>
  <c r="Q3070" i="1"/>
  <c r="AD3070" i="1"/>
  <c r="P3070" i="1" l="1"/>
  <c r="W3071" i="1" s="1"/>
  <c r="N3070" i="1"/>
  <c r="R3070" i="1" l="1"/>
  <c r="S3071" i="1" s="1"/>
  <c r="U3070" i="1"/>
  <c r="V3071" i="1" s="1"/>
  <c r="J3071" i="1"/>
  <c r="K3071" i="1"/>
  <c r="AF3071" i="1"/>
  <c r="AA3070" i="1"/>
  <c r="O3070" i="1"/>
  <c r="G3071" i="1" s="1"/>
  <c r="X3070" i="1" l="1"/>
  <c r="Z3070" i="1" s="1"/>
  <c r="Y3071" i="1"/>
  <c r="T3071" i="1"/>
  <c r="M3071" i="1"/>
  <c r="H3071" i="1"/>
  <c r="I3071" i="1"/>
  <c r="AG3071" i="1"/>
  <c r="AE3071" i="1" l="1"/>
  <c r="AH3071" i="1" s="1"/>
  <c r="AB3071" i="1" s="1"/>
  <c r="AC3071" i="1" s="1"/>
  <c r="Q3071" i="1"/>
  <c r="L3071" i="1"/>
  <c r="AD3071" i="1"/>
  <c r="P3071" i="1" l="1"/>
  <c r="W3072" i="1" s="1"/>
  <c r="N3071" i="1"/>
  <c r="R3071" i="1" l="1"/>
  <c r="S3072" i="1" s="1"/>
  <c r="T3072" i="1" s="1"/>
  <c r="U3071" i="1"/>
  <c r="V3072" i="1" s="1"/>
  <c r="J3072" i="1"/>
  <c r="K3072" i="1"/>
  <c r="AF3072" i="1"/>
  <c r="AA3071" i="1"/>
  <c r="O3071" i="1"/>
  <c r="G3072" i="1"/>
  <c r="Y3072" i="1" l="1"/>
  <c r="X3071" i="1"/>
  <c r="Z3071" i="1" s="1"/>
  <c r="M3072" i="1"/>
  <c r="AG3072" i="1"/>
  <c r="H3072" i="1"/>
  <c r="I3072" i="1"/>
  <c r="AE3072" i="1" l="1"/>
  <c r="AH3072" i="1" s="1"/>
  <c r="AB3072" i="1" s="1"/>
  <c r="AC3072" i="1" s="1"/>
  <c r="AD3072" i="1"/>
  <c r="Q3072" i="1"/>
  <c r="L3072" i="1"/>
  <c r="P3072" i="1" l="1"/>
  <c r="W3073" i="1" s="1"/>
  <c r="N3072" i="1"/>
  <c r="R3072" i="1" l="1"/>
  <c r="S3073" i="1" s="1"/>
  <c r="U3072" i="1"/>
  <c r="V3073" i="1" s="1"/>
  <c r="J3073" i="1"/>
  <c r="K3073" i="1"/>
  <c r="AF3073" i="1"/>
  <c r="O3072" i="1"/>
  <c r="AA3072" i="1"/>
  <c r="G3073" i="1"/>
  <c r="X3072" i="1" l="1"/>
  <c r="Z3072" i="1" s="1"/>
  <c r="Y3073" i="1"/>
  <c r="T3073" i="1"/>
  <c r="H3073" i="1"/>
  <c r="I3073" i="1"/>
  <c r="M3073" i="1"/>
  <c r="AG3073" i="1"/>
  <c r="AE3073" i="1" l="1"/>
  <c r="AH3073" i="1" s="1"/>
  <c r="AB3073" i="1" s="1"/>
  <c r="AC3073" i="1" s="1"/>
  <c r="L3073" i="1"/>
  <c r="Q3073" i="1"/>
  <c r="AD3073" i="1"/>
  <c r="P3073" i="1" l="1"/>
  <c r="W3074" i="1" s="1"/>
  <c r="N3073" i="1"/>
  <c r="R3073" i="1" l="1"/>
  <c r="S3074" i="1" s="1"/>
  <c r="U3073" i="1"/>
  <c r="V3074" i="1" s="1"/>
  <c r="J3074" i="1"/>
  <c r="K3074" i="1"/>
  <c r="AF3074" i="1"/>
  <c r="AA3073" i="1"/>
  <c r="O3073" i="1"/>
  <c r="G3074" i="1"/>
  <c r="X3073" i="1" l="1"/>
  <c r="Z3073" i="1" s="1"/>
  <c r="T3074" i="1"/>
  <c r="Y3074" i="1"/>
  <c r="M3074" i="1"/>
  <c r="H3074" i="1"/>
  <c r="I3074" i="1"/>
  <c r="AG3074" i="1"/>
  <c r="AE3074" i="1" l="1"/>
  <c r="AH3074" i="1" s="1"/>
  <c r="AB3074" i="1" s="1"/>
  <c r="AC3074" i="1" s="1"/>
  <c r="L3074" i="1"/>
  <c r="AD3074" i="1"/>
  <c r="Q3074" i="1"/>
  <c r="P3074" i="1" l="1"/>
  <c r="W3075" i="1" s="1"/>
  <c r="N3074" i="1"/>
  <c r="R3074" i="1" l="1"/>
  <c r="S3075" i="1" s="1"/>
  <c r="U3074" i="1"/>
  <c r="V3075" i="1" s="1"/>
  <c r="O3074" i="1"/>
  <c r="G3075" i="1" s="1"/>
  <c r="AA3074" i="1"/>
  <c r="J3075" i="1"/>
  <c r="K3075" i="1"/>
  <c r="AF3075" i="1"/>
  <c r="X3074" i="1" l="1"/>
  <c r="Z3074" i="1" s="1"/>
  <c r="Y3075" i="1"/>
  <c r="T3075" i="1"/>
  <c r="I3075" i="1"/>
  <c r="H3075" i="1"/>
  <c r="AG3075" i="1"/>
  <c r="M3075" i="1"/>
  <c r="AE3075" i="1" l="1"/>
  <c r="AH3075" i="1" s="1"/>
  <c r="AB3075" i="1" s="1"/>
  <c r="AC3075" i="1" s="1"/>
  <c r="AD3075" i="1"/>
  <c r="L3075" i="1"/>
  <c r="Q3075" i="1"/>
  <c r="P3075" i="1" l="1"/>
  <c r="W3076" i="1" s="1"/>
  <c r="N3075" i="1"/>
  <c r="R3075" i="1" l="1"/>
  <c r="S3076" i="1" s="1"/>
  <c r="U3075" i="1"/>
  <c r="V3076" i="1" s="1"/>
  <c r="AA3075" i="1"/>
  <c r="O3075" i="1"/>
  <c r="G3076" i="1"/>
  <c r="K3076" i="1"/>
  <c r="J3076" i="1"/>
  <c r="AF3076" i="1"/>
  <c r="X3075" i="1" l="1"/>
  <c r="Z3075" i="1" s="1"/>
  <c r="T3076" i="1"/>
  <c r="Y3076" i="1"/>
  <c r="I3076" i="1"/>
  <c r="H3076" i="1"/>
  <c r="AG3076" i="1"/>
  <c r="M3076" i="1"/>
  <c r="AE3076" i="1" l="1"/>
  <c r="AH3076" i="1" s="1"/>
  <c r="AB3076" i="1" s="1"/>
  <c r="AC3076" i="1" s="1"/>
  <c r="L3076" i="1"/>
  <c r="AD3076" i="1"/>
  <c r="Q3076" i="1"/>
  <c r="P3076" i="1" l="1"/>
  <c r="W3077" i="1" s="1"/>
  <c r="N3076" i="1"/>
  <c r="R3076" i="1" l="1"/>
  <c r="S3077" i="1" s="1"/>
  <c r="U3076" i="1"/>
  <c r="V3077" i="1" s="1"/>
  <c r="K3077" i="1"/>
  <c r="J3077" i="1"/>
  <c r="AF3077" i="1"/>
  <c r="O3076" i="1"/>
  <c r="G3077" i="1" s="1"/>
  <c r="AA3076" i="1"/>
  <c r="T3077" i="1" l="1"/>
  <c r="Y3077" i="1"/>
  <c r="X3076" i="1"/>
  <c r="Z3076" i="1" s="1"/>
  <c r="H3077" i="1"/>
  <c r="I3077" i="1"/>
  <c r="AG3077" i="1"/>
  <c r="M3077" i="1"/>
  <c r="AE3077" i="1" l="1"/>
  <c r="AH3077" i="1" s="1"/>
  <c r="AB3077" i="1" s="1"/>
  <c r="AC3077" i="1" s="1"/>
  <c r="AD3077" i="1"/>
  <c r="Q3077" i="1"/>
  <c r="L3077" i="1"/>
  <c r="P3077" i="1" l="1"/>
  <c r="W3078" i="1" s="1"/>
  <c r="N3077" i="1"/>
  <c r="R3077" i="1" l="1"/>
  <c r="S3078" i="1" s="1"/>
  <c r="U3077" i="1"/>
  <c r="V3078" i="1" s="1"/>
  <c r="AA3077" i="1"/>
  <c r="O3077" i="1"/>
  <c r="G3078" i="1"/>
  <c r="J3078" i="1"/>
  <c r="K3078" i="1"/>
  <c r="AF3078" i="1"/>
  <c r="X3077" i="1" l="1"/>
  <c r="Z3077" i="1" s="1"/>
  <c r="Y3078" i="1"/>
  <c r="T3078" i="1"/>
  <c r="M3078" i="1"/>
  <c r="I3078" i="1"/>
  <c r="H3078" i="1"/>
  <c r="AG3078" i="1"/>
  <c r="AE3078" i="1" l="1"/>
  <c r="AH3078" i="1" s="1"/>
  <c r="AB3078" i="1" s="1"/>
  <c r="AC3078" i="1" s="1"/>
  <c r="Q3078" i="1"/>
  <c r="L3078" i="1"/>
  <c r="AD3078" i="1"/>
  <c r="P3078" i="1" l="1"/>
  <c r="W3079" i="1" s="1"/>
  <c r="N3078" i="1"/>
  <c r="R3078" i="1" l="1"/>
  <c r="S3079" i="1" s="1"/>
  <c r="U3078" i="1"/>
  <c r="V3079" i="1" s="1"/>
  <c r="AA3078" i="1"/>
  <c r="O3078" i="1"/>
  <c r="G3079" i="1"/>
  <c r="K3079" i="1"/>
  <c r="J3079" i="1"/>
  <c r="AF3079" i="1"/>
  <c r="Y3079" i="1" l="1"/>
  <c r="T3079" i="1"/>
  <c r="X3078" i="1"/>
  <c r="Z3078" i="1" s="1"/>
  <c r="H3079" i="1"/>
  <c r="I3079" i="1"/>
  <c r="AG3079" i="1"/>
  <c r="M3079" i="1"/>
  <c r="AE3079" i="1" l="1"/>
  <c r="AH3079" i="1" s="1"/>
  <c r="AB3079" i="1" s="1"/>
  <c r="AC3079" i="1" s="1"/>
  <c r="AD3079" i="1"/>
  <c r="L3079" i="1"/>
  <c r="Q3079" i="1"/>
  <c r="P3079" i="1" l="1"/>
  <c r="W3080" i="1" s="1"/>
  <c r="N3079" i="1"/>
  <c r="R3079" i="1" l="1"/>
  <c r="S3080" i="1" s="1"/>
  <c r="U3079" i="1"/>
  <c r="V3080" i="1" s="1"/>
  <c r="O3079" i="1"/>
  <c r="G3080" i="1" s="1"/>
  <c r="AA3079" i="1"/>
  <c r="J3080" i="1"/>
  <c r="K3080" i="1"/>
  <c r="AF3080" i="1"/>
  <c r="X3079" i="1" l="1"/>
  <c r="Z3079" i="1" s="1"/>
  <c r="Y3080" i="1"/>
  <c r="T3080" i="1"/>
  <c r="H3080" i="1"/>
  <c r="I3080" i="1"/>
  <c r="M3080" i="1"/>
  <c r="AG3080" i="1"/>
  <c r="AE3080" i="1" l="1"/>
  <c r="AH3080" i="1" s="1"/>
  <c r="AB3080" i="1" s="1"/>
  <c r="AC3080" i="1" s="1"/>
  <c r="AD3080" i="1"/>
  <c r="Q3080" i="1"/>
  <c r="L3080" i="1"/>
  <c r="P3080" i="1" l="1"/>
  <c r="W3081" i="1" s="1"/>
  <c r="N3080" i="1"/>
  <c r="R3080" i="1" l="1"/>
  <c r="S3081" i="1" s="1"/>
  <c r="U3080" i="1"/>
  <c r="V3081" i="1" s="1"/>
  <c r="K3081" i="1"/>
  <c r="J3081" i="1"/>
  <c r="AF3081" i="1"/>
  <c r="O3080" i="1"/>
  <c r="AA3080" i="1"/>
  <c r="G3081" i="1"/>
  <c r="X3080" i="1" l="1"/>
  <c r="Z3080" i="1" s="1"/>
  <c r="T3081" i="1"/>
  <c r="Y3081" i="1"/>
  <c r="M3081" i="1"/>
  <c r="I3081" i="1"/>
  <c r="H3081" i="1"/>
  <c r="AG3081" i="1"/>
  <c r="AE3081" i="1" l="1"/>
  <c r="AH3081" i="1" s="1"/>
  <c r="AB3081" i="1" s="1"/>
  <c r="AC3081" i="1" s="1"/>
  <c r="AD3081" i="1"/>
  <c r="Q3081" i="1"/>
  <c r="L3081" i="1"/>
  <c r="P3081" i="1" l="1"/>
  <c r="W3082" i="1" s="1"/>
  <c r="N3081" i="1"/>
  <c r="R3081" i="1" l="1"/>
  <c r="S3082" i="1" s="1"/>
  <c r="U3081" i="1"/>
  <c r="V3082" i="1" s="1"/>
  <c r="J3082" i="1"/>
  <c r="K3082" i="1"/>
  <c r="AF3082" i="1"/>
  <c r="O3081" i="1"/>
  <c r="G3082" i="1" s="1"/>
  <c r="AA3081" i="1"/>
  <c r="X3081" i="1" l="1"/>
  <c r="Z3081" i="1" s="1"/>
  <c r="Y3082" i="1"/>
  <c r="T3082" i="1"/>
  <c r="I3082" i="1"/>
  <c r="H3082" i="1"/>
  <c r="M3082" i="1"/>
  <c r="AG3082" i="1"/>
  <c r="AE3082" i="1" l="1"/>
  <c r="AH3082" i="1" s="1"/>
  <c r="AB3082" i="1" s="1"/>
  <c r="AC3082" i="1" s="1"/>
  <c r="AD3082" i="1"/>
  <c r="Q3082" i="1"/>
  <c r="L3082" i="1"/>
  <c r="P3082" i="1" l="1"/>
  <c r="W3083" i="1" s="1"/>
  <c r="N3082" i="1"/>
  <c r="R3082" i="1" l="1"/>
  <c r="S3083" i="1" s="1"/>
  <c r="U3082" i="1"/>
  <c r="V3083" i="1" s="1"/>
  <c r="K3083" i="1"/>
  <c r="J3083" i="1"/>
  <c r="AF3083" i="1"/>
  <c r="O3082" i="1"/>
  <c r="G3083" i="1" s="1"/>
  <c r="AA3082" i="1"/>
  <c r="X3082" i="1" l="1"/>
  <c r="Z3082" i="1" s="1"/>
  <c r="Y3083" i="1"/>
  <c r="T3083" i="1"/>
  <c r="I3083" i="1"/>
  <c r="H3083" i="1"/>
  <c r="AG3083" i="1"/>
  <c r="M3083" i="1"/>
  <c r="AE3083" i="1" l="1"/>
  <c r="AH3083" i="1" s="1"/>
  <c r="AB3083" i="1" s="1"/>
  <c r="AC3083" i="1" s="1"/>
  <c r="L3083" i="1"/>
  <c r="AD3083" i="1"/>
  <c r="Q3083" i="1"/>
  <c r="P3083" i="1" l="1"/>
  <c r="W3084" i="1" s="1"/>
  <c r="N3083" i="1"/>
  <c r="R3083" i="1" l="1"/>
  <c r="S3084" i="1" s="1"/>
  <c r="U3083" i="1"/>
  <c r="V3084" i="1" s="1"/>
  <c r="K3084" i="1"/>
  <c r="J3084" i="1"/>
  <c r="AF3084" i="1"/>
  <c r="O3083" i="1"/>
  <c r="G3084" i="1" s="1"/>
  <c r="AA3083" i="1"/>
  <c r="X3083" i="1" l="1"/>
  <c r="Z3083" i="1" s="1"/>
  <c r="T3084" i="1"/>
  <c r="Y3084" i="1"/>
  <c r="I3084" i="1"/>
  <c r="H3084" i="1"/>
  <c r="AG3084" i="1"/>
  <c r="M3084" i="1"/>
  <c r="AE3084" i="1" l="1"/>
  <c r="AH3084" i="1" s="1"/>
  <c r="AB3084" i="1" s="1"/>
  <c r="AC3084" i="1" s="1"/>
  <c r="L3084" i="1"/>
  <c r="Q3084" i="1"/>
  <c r="AD3084" i="1"/>
  <c r="P3084" i="1" l="1"/>
  <c r="W3085" i="1" s="1"/>
  <c r="N3084" i="1"/>
  <c r="R3084" i="1" l="1"/>
  <c r="S3085" i="1" s="1"/>
  <c r="U3084" i="1"/>
  <c r="V3085" i="1" s="1"/>
  <c r="J3085" i="1"/>
  <c r="K3085" i="1"/>
  <c r="AF3085" i="1"/>
  <c r="O3084" i="1"/>
  <c r="AA3084" i="1"/>
  <c r="G3085" i="1"/>
  <c r="X3084" i="1" l="1"/>
  <c r="Z3084" i="1" s="1"/>
  <c r="Y3085" i="1"/>
  <c r="T3085" i="1"/>
  <c r="H3085" i="1"/>
  <c r="I3085" i="1"/>
  <c r="M3085" i="1"/>
  <c r="AG3085" i="1"/>
  <c r="AE3085" i="1" l="1"/>
  <c r="AH3085" i="1" s="1"/>
  <c r="AB3085" i="1" s="1"/>
  <c r="AC3085" i="1" s="1"/>
  <c r="Q3085" i="1"/>
  <c r="AD3085" i="1"/>
  <c r="L3085" i="1"/>
  <c r="P3085" i="1" l="1"/>
  <c r="W3086" i="1" s="1"/>
  <c r="N3085" i="1"/>
  <c r="R3085" i="1" l="1"/>
  <c r="S3086" i="1" s="1"/>
  <c r="U3085" i="1"/>
  <c r="V3086" i="1" s="1"/>
  <c r="K3086" i="1"/>
  <c r="J3086" i="1"/>
  <c r="AF3086" i="1"/>
  <c r="AA3085" i="1"/>
  <c r="O3085" i="1"/>
  <c r="G3086" i="1"/>
  <c r="Y3086" i="1" l="1"/>
  <c r="T3086" i="1"/>
  <c r="X3085" i="1"/>
  <c r="Z3085" i="1" s="1"/>
  <c r="M3086" i="1"/>
  <c r="H3086" i="1"/>
  <c r="I3086" i="1"/>
  <c r="AG3086" i="1"/>
  <c r="AE3086" i="1" l="1"/>
  <c r="AH3086" i="1" s="1"/>
  <c r="AB3086" i="1" s="1"/>
  <c r="AC3086" i="1" s="1"/>
  <c r="Q3086" i="1"/>
  <c r="AD3086" i="1"/>
  <c r="L3086" i="1"/>
  <c r="P3086" i="1" l="1"/>
  <c r="W3087" i="1" s="1"/>
  <c r="N3086" i="1"/>
  <c r="R3086" i="1" l="1"/>
  <c r="S3087" i="1" s="1"/>
  <c r="U3086" i="1"/>
  <c r="V3087" i="1" s="1"/>
  <c r="O3086" i="1"/>
  <c r="AA3086" i="1"/>
  <c r="G3087" i="1"/>
  <c r="J3087" i="1"/>
  <c r="K3087" i="1"/>
  <c r="AF3087" i="1"/>
  <c r="Y3087" i="1" l="1"/>
  <c r="T3087" i="1"/>
  <c r="X3086" i="1"/>
  <c r="Z3086" i="1" s="1"/>
  <c r="M3087" i="1"/>
  <c r="H3087" i="1"/>
  <c r="I3087" i="1"/>
  <c r="AG3087" i="1"/>
  <c r="AE3087" i="1" l="1"/>
  <c r="AH3087" i="1" s="1"/>
  <c r="AB3087" i="1" s="1"/>
  <c r="AC3087" i="1" s="1"/>
  <c r="AD3087" i="1"/>
  <c r="L3087" i="1"/>
  <c r="Q3087" i="1"/>
  <c r="P3087" i="1" l="1"/>
  <c r="W3088" i="1" s="1"/>
  <c r="N3087" i="1"/>
  <c r="R3087" i="1" l="1"/>
  <c r="S3088" i="1" s="1"/>
  <c r="U3087" i="1"/>
  <c r="V3088" i="1" s="1"/>
  <c r="O3087" i="1"/>
  <c r="AA3087" i="1"/>
  <c r="G3088" i="1"/>
  <c r="J3088" i="1"/>
  <c r="K3088" i="1"/>
  <c r="AF3088" i="1"/>
  <c r="Y3088" i="1" l="1"/>
  <c r="T3088" i="1"/>
  <c r="X3087" i="1"/>
  <c r="Z3087" i="1" s="1"/>
  <c r="M3088" i="1"/>
  <c r="I3088" i="1"/>
  <c r="H3088" i="1"/>
  <c r="AG3088" i="1"/>
  <c r="AE3088" i="1" l="1"/>
  <c r="AH3088" i="1" s="1"/>
  <c r="AB3088" i="1" s="1"/>
  <c r="AC3088" i="1" s="1"/>
  <c r="AD3088" i="1"/>
  <c r="L3088" i="1"/>
  <c r="Q3088" i="1"/>
  <c r="P3088" i="1" l="1"/>
  <c r="W3089" i="1" s="1"/>
  <c r="N3088" i="1"/>
  <c r="R3088" i="1" l="1"/>
  <c r="S3089" i="1" s="1"/>
  <c r="U3088" i="1"/>
  <c r="V3089" i="1" s="1"/>
  <c r="AA3088" i="1"/>
  <c r="O3088" i="1"/>
  <c r="G3089" i="1"/>
  <c r="K3089" i="1"/>
  <c r="J3089" i="1"/>
  <c r="AF3089" i="1"/>
  <c r="Y3089" i="1" l="1"/>
  <c r="T3089" i="1"/>
  <c r="X3088" i="1"/>
  <c r="Z3088" i="1" s="1"/>
  <c r="H3089" i="1"/>
  <c r="I3089" i="1"/>
  <c r="AG3089" i="1"/>
  <c r="M3089" i="1"/>
  <c r="AE3089" i="1" l="1"/>
  <c r="AH3089" i="1" s="1"/>
  <c r="AB3089" i="1" s="1"/>
  <c r="AC3089" i="1" s="1"/>
  <c r="AD3089" i="1"/>
  <c r="L3089" i="1"/>
  <c r="Q3089" i="1"/>
  <c r="P3089" i="1" l="1"/>
  <c r="W3090" i="1" s="1"/>
  <c r="N3089" i="1"/>
  <c r="R3089" i="1" l="1"/>
  <c r="S3090" i="1" s="1"/>
  <c r="U3089" i="1"/>
  <c r="V3090" i="1" s="1"/>
  <c r="O3089" i="1"/>
  <c r="G3090" i="1" s="1"/>
  <c r="AA3089" i="1"/>
  <c r="K3090" i="1"/>
  <c r="J3090" i="1"/>
  <c r="AF3090" i="1"/>
  <c r="X3089" i="1" l="1"/>
  <c r="Z3089" i="1" s="1"/>
  <c r="Y3090" i="1"/>
  <c r="T3090" i="1"/>
  <c r="H3090" i="1"/>
  <c r="I3090" i="1"/>
  <c r="AG3090" i="1"/>
  <c r="M3090" i="1"/>
  <c r="AE3090" i="1" l="1"/>
  <c r="AH3090" i="1" s="1"/>
  <c r="AB3090" i="1" s="1"/>
  <c r="AC3090" i="1" s="1"/>
  <c r="AD3090" i="1"/>
  <c r="L3090" i="1"/>
  <c r="Q3090" i="1"/>
  <c r="P3090" i="1" l="1"/>
  <c r="W3091" i="1" s="1"/>
  <c r="N3090" i="1"/>
  <c r="R3090" i="1" l="1"/>
  <c r="S3091" i="1" s="1"/>
  <c r="U3090" i="1"/>
  <c r="V3091" i="1" s="1"/>
  <c r="J3091" i="1"/>
  <c r="K3091" i="1"/>
  <c r="AF3091" i="1"/>
  <c r="AA3090" i="1"/>
  <c r="O3090" i="1"/>
  <c r="G3091" i="1"/>
  <c r="X3090" i="1" l="1"/>
  <c r="Z3090" i="1" s="1"/>
  <c r="T3091" i="1"/>
  <c r="Y3091" i="1"/>
  <c r="M3091" i="1"/>
  <c r="AG3091" i="1"/>
  <c r="H3091" i="1"/>
  <c r="I3091" i="1"/>
  <c r="AE3091" i="1" l="1"/>
  <c r="AH3091" i="1" s="1"/>
  <c r="AB3091" i="1" s="1"/>
  <c r="AC3091" i="1" s="1"/>
  <c r="L3091" i="1"/>
  <c r="AD3091" i="1"/>
  <c r="Q3091" i="1"/>
  <c r="P3091" i="1" l="1"/>
  <c r="W3092" i="1" s="1"/>
  <c r="N3091" i="1"/>
  <c r="R3091" i="1" l="1"/>
  <c r="S3092" i="1" s="1"/>
  <c r="U3091" i="1"/>
  <c r="V3092" i="1" s="1"/>
  <c r="J3092" i="1"/>
  <c r="K3092" i="1"/>
  <c r="AF3092" i="1"/>
  <c r="O3091" i="1"/>
  <c r="G3092" i="1" s="1"/>
  <c r="AA3091" i="1"/>
  <c r="Y3092" i="1" l="1"/>
  <c r="T3092" i="1"/>
  <c r="X3091" i="1"/>
  <c r="Z3091" i="1" s="1"/>
  <c r="H3092" i="1"/>
  <c r="I3092" i="1"/>
  <c r="M3092" i="1"/>
  <c r="AG3092" i="1"/>
  <c r="AE3092" i="1" l="1"/>
  <c r="AH3092" i="1" s="1"/>
  <c r="AB3092" i="1" s="1"/>
  <c r="AC3092" i="1" s="1"/>
  <c r="Q3092" i="1"/>
  <c r="L3092" i="1"/>
  <c r="AD3092" i="1"/>
  <c r="P3092" i="1" l="1"/>
  <c r="W3093" i="1" s="1"/>
  <c r="N3092" i="1"/>
  <c r="R3092" i="1" l="1"/>
  <c r="S3093" i="1" s="1"/>
  <c r="U3092" i="1"/>
  <c r="V3093" i="1" s="1"/>
  <c r="J3093" i="1"/>
  <c r="K3093" i="1"/>
  <c r="AF3093" i="1"/>
  <c r="AA3092" i="1"/>
  <c r="O3092" i="1"/>
  <c r="G3093" i="1" s="1"/>
  <c r="X3092" i="1" l="1"/>
  <c r="Z3092" i="1" s="1"/>
  <c r="Y3093" i="1"/>
  <c r="T3093" i="1"/>
  <c r="H3093" i="1"/>
  <c r="I3093" i="1"/>
  <c r="M3093" i="1"/>
  <c r="AG3093" i="1"/>
  <c r="AE3093" i="1" l="1"/>
  <c r="AH3093" i="1" s="1"/>
  <c r="AB3093" i="1" s="1"/>
  <c r="AC3093" i="1" s="1"/>
  <c r="AD3093" i="1"/>
  <c r="L3093" i="1"/>
  <c r="Q3093" i="1"/>
  <c r="P3093" i="1" l="1"/>
  <c r="W3094" i="1" s="1"/>
  <c r="N3093" i="1"/>
  <c r="R3093" i="1" l="1"/>
  <c r="S3094" i="1" s="1"/>
  <c r="U3093" i="1"/>
  <c r="V3094" i="1" s="1"/>
  <c r="O3093" i="1"/>
  <c r="AA3093" i="1"/>
  <c r="G3094" i="1"/>
  <c r="K3094" i="1"/>
  <c r="J3094" i="1"/>
  <c r="AF3094" i="1"/>
  <c r="X3093" i="1" l="1"/>
  <c r="Z3093" i="1" s="1"/>
  <c r="Y3094" i="1"/>
  <c r="T3094" i="1"/>
  <c r="H3094" i="1"/>
  <c r="I3094" i="1"/>
  <c r="AG3094" i="1"/>
  <c r="M3094" i="1"/>
  <c r="AE3094" i="1" l="1"/>
  <c r="AH3094" i="1" s="1"/>
  <c r="AB3094" i="1" s="1"/>
  <c r="AC3094" i="1" s="1"/>
  <c r="Q3094" i="1"/>
  <c r="AD3094" i="1"/>
  <c r="L3094" i="1"/>
  <c r="P3094" i="1" l="1"/>
  <c r="W3095" i="1" s="1"/>
  <c r="N3094" i="1"/>
  <c r="R3094" i="1" l="1"/>
  <c r="S3095" i="1" s="1"/>
  <c r="U3094" i="1"/>
  <c r="V3095" i="1" s="1"/>
  <c r="O3094" i="1"/>
  <c r="AA3094" i="1"/>
  <c r="G3095" i="1"/>
  <c r="J3095" i="1"/>
  <c r="K3095" i="1"/>
  <c r="AF3095" i="1"/>
  <c r="X3094" i="1" l="1"/>
  <c r="Z3094" i="1" s="1"/>
  <c r="Y3095" i="1"/>
  <c r="T3095" i="1"/>
  <c r="M3095" i="1"/>
  <c r="I3095" i="1"/>
  <c r="H3095" i="1"/>
  <c r="AG3095" i="1"/>
  <c r="AE3095" i="1" l="1"/>
  <c r="AH3095" i="1" s="1"/>
  <c r="AB3095" i="1" s="1"/>
  <c r="AC3095" i="1" s="1"/>
  <c r="Q3095" i="1"/>
  <c r="L3095" i="1"/>
  <c r="AD3095" i="1"/>
  <c r="P3095" i="1" l="1"/>
  <c r="W3096" i="1" s="1"/>
  <c r="N3095" i="1"/>
  <c r="R3095" i="1" l="1"/>
  <c r="S3096" i="1" s="1"/>
  <c r="U3095" i="1"/>
  <c r="V3096" i="1" s="1"/>
  <c r="J3096" i="1"/>
  <c r="K3096" i="1"/>
  <c r="AF3096" i="1"/>
  <c r="AA3095" i="1"/>
  <c r="O3095" i="1"/>
  <c r="G3096" i="1"/>
  <c r="X3095" i="1" l="1"/>
  <c r="Z3095" i="1" s="1"/>
  <c r="T3096" i="1"/>
  <c r="Y3096" i="1"/>
  <c r="I3096" i="1"/>
  <c r="H3096" i="1"/>
  <c r="AG3096" i="1"/>
  <c r="M3096" i="1"/>
  <c r="AE3096" i="1" l="1"/>
  <c r="AH3096" i="1" s="1"/>
  <c r="AB3096" i="1" s="1"/>
  <c r="AC3096" i="1" s="1"/>
  <c r="AD3096" i="1"/>
  <c r="Q3096" i="1"/>
  <c r="L3096" i="1"/>
  <c r="P3096" i="1" l="1"/>
  <c r="W3097" i="1" s="1"/>
  <c r="N3096" i="1"/>
  <c r="R3096" i="1" l="1"/>
  <c r="S3097" i="1" s="1"/>
  <c r="U3096" i="1"/>
  <c r="V3097" i="1" s="1"/>
  <c r="K3097" i="1"/>
  <c r="J3097" i="1"/>
  <c r="AF3097" i="1"/>
  <c r="O3096" i="1"/>
  <c r="G3097" i="1" s="1"/>
  <c r="AA3096" i="1"/>
  <c r="Y3097" i="1" l="1"/>
  <c r="T3097" i="1"/>
  <c r="X3096" i="1"/>
  <c r="Z3096" i="1" s="1"/>
  <c r="H3097" i="1"/>
  <c r="I3097" i="1"/>
  <c r="AG3097" i="1"/>
  <c r="M3097" i="1"/>
  <c r="AE3097" i="1" l="1"/>
  <c r="AH3097" i="1" s="1"/>
  <c r="AB3097" i="1" s="1"/>
  <c r="AC3097" i="1" s="1"/>
  <c r="L3097" i="1"/>
  <c r="AD3097" i="1"/>
  <c r="Q3097" i="1"/>
  <c r="P3097" i="1" l="1"/>
  <c r="W3098" i="1" s="1"/>
  <c r="N3097" i="1"/>
  <c r="R3097" i="1" l="1"/>
  <c r="S3098" i="1" s="1"/>
  <c r="U3097" i="1"/>
  <c r="V3098" i="1" s="1"/>
  <c r="J3098" i="1"/>
  <c r="K3098" i="1"/>
  <c r="AF3098" i="1"/>
  <c r="O3097" i="1"/>
  <c r="G3098" i="1" s="1"/>
  <c r="AA3097" i="1"/>
  <c r="T3098" i="1" l="1"/>
  <c r="Y3098" i="1"/>
  <c r="X3097" i="1"/>
  <c r="Z3097" i="1" s="1"/>
  <c r="H3098" i="1"/>
  <c r="I3098" i="1"/>
  <c r="AG3098" i="1"/>
  <c r="M3098" i="1"/>
  <c r="AE3098" i="1" l="1"/>
  <c r="AH3098" i="1" s="1"/>
  <c r="AB3098" i="1" s="1"/>
  <c r="AC3098" i="1" s="1"/>
  <c r="L3098" i="1"/>
  <c r="Q3098" i="1"/>
  <c r="AD3098" i="1"/>
  <c r="P3098" i="1" l="1"/>
  <c r="W3099" i="1" s="1"/>
  <c r="N3098" i="1"/>
  <c r="R3098" i="1" l="1"/>
  <c r="S3099" i="1" s="1"/>
  <c r="U3098" i="1"/>
  <c r="V3099" i="1" s="1"/>
  <c r="AA3098" i="1"/>
  <c r="O3098" i="1"/>
  <c r="G3099" i="1"/>
  <c r="K3099" i="1"/>
  <c r="J3099" i="1"/>
  <c r="AF3099" i="1"/>
  <c r="X3098" i="1" l="1"/>
  <c r="Z3098" i="1" s="1"/>
  <c r="Y3099" i="1"/>
  <c r="T3099" i="1"/>
  <c r="M3099" i="1"/>
  <c r="H3099" i="1"/>
  <c r="I3099" i="1"/>
  <c r="AG3099" i="1"/>
  <c r="AE3099" i="1" l="1"/>
  <c r="AH3099" i="1" s="1"/>
  <c r="AB3099" i="1" s="1"/>
  <c r="AC3099" i="1" s="1"/>
  <c r="AD3099" i="1"/>
  <c r="L3099" i="1"/>
  <c r="Q3099" i="1"/>
  <c r="P3099" i="1" l="1"/>
  <c r="W3100" i="1" s="1"/>
  <c r="N3099" i="1"/>
  <c r="R3099" i="1" l="1"/>
  <c r="S3100" i="1" s="1"/>
  <c r="U3099" i="1"/>
  <c r="V3100" i="1" s="1"/>
  <c r="J3100" i="1"/>
  <c r="K3100" i="1"/>
  <c r="AF3100" i="1"/>
  <c r="O3099" i="1"/>
  <c r="G3100" i="1" s="1"/>
  <c r="AA3099" i="1"/>
  <c r="T3100" i="1" l="1"/>
  <c r="Y3100" i="1"/>
  <c r="X3099" i="1"/>
  <c r="Z3099" i="1" s="1"/>
  <c r="I3100" i="1"/>
  <c r="H3100" i="1"/>
  <c r="M3100" i="1"/>
  <c r="AG3100" i="1"/>
  <c r="AE3100" i="1" l="1"/>
  <c r="AH3100" i="1" s="1"/>
  <c r="AB3100" i="1" s="1"/>
  <c r="AC3100" i="1" s="1"/>
  <c r="AD3100" i="1"/>
  <c r="L3100" i="1"/>
  <c r="Q3100" i="1"/>
  <c r="P3100" i="1" l="1"/>
  <c r="W3101" i="1" s="1"/>
  <c r="N3100" i="1"/>
  <c r="R3100" i="1" l="1"/>
  <c r="S3101" i="1" s="1"/>
  <c r="U3100" i="1"/>
  <c r="V3101" i="1" s="1"/>
  <c r="AA3100" i="1"/>
  <c r="O3100" i="1"/>
  <c r="G3101" i="1"/>
  <c r="K3101" i="1"/>
  <c r="J3101" i="1"/>
  <c r="AF3101" i="1"/>
  <c r="Y3101" i="1" l="1"/>
  <c r="T3101" i="1"/>
  <c r="X3100" i="1"/>
  <c r="Z3100" i="1" s="1"/>
  <c r="M3101" i="1"/>
  <c r="I3101" i="1"/>
  <c r="H3101" i="1"/>
  <c r="AG3101" i="1"/>
  <c r="AE3101" i="1" l="1"/>
  <c r="AH3101" i="1" s="1"/>
  <c r="AB3101" i="1" s="1"/>
  <c r="AC3101" i="1" s="1"/>
  <c r="AD3101" i="1"/>
  <c r="L3101" i="1"/>
  <c r="Q3101" i="1"/>
  <c r="P3101" i="1" l="1"/>
  <c r="W3102" i="1" s="1"/>
  <c r="N3101" i="1"/>
  <c r="R3101" i="1" l="1"/>
  <c r="S3102" i="1" s="1"/>
  <c r="U3101" i="1"/>
  <c r="V3102" i="1" s="1"/>
  <c r="K3102" i="1"/>
  <c r="J3102" i="1"/>
  <c r="AF3102" i="1"/>
  <c r="O3101" i="1"/>
  <c r="G3102" i="1" s="1"/>
  <c r="AA3101" i="1"/>
  <c r="Y3102" i="1" l="1"/>
  <c r="T3102" i="1"/>
  <c r="X3101" i="1"/>
  <c r="Z3101" i="1" s="1"/>
  <c r="I3102" i="1"/>
  <c r="H3102" i="1"/>
  <c r="AG3102" i="1"/>
  <c r="M3102" i="1"/>
  <c r="AE3102" i="1" l="1"/>
  <c r="AH3102" i="1" s="1"/>
  <c r="AB3102" i="1" s="1"/>
  <c r="AC3102" i="1" s="1"/>
  <c r="AD3102" i="1"/>
  <c r="Q3102" i="1"/>
  <c r="L3102" i="1"/>
  <c r="P3102" i="1" l="1"/>
  <c r="W3103" i="1" s="1"/>
  <c r="N3102" i="1"/>
  <c r="R3102" i="1" l="1"/>
  <c r="S3103" i="1" s="1"/>
  <c r="U3102" i="1"/>
  <c r="V3103" i="1" s="1"/>
  <c r="O3102" i="1"/>
  <c r="AA3102" i="1"/>
  <c r="G3103" i="1"/>
  <c r="K3103" i="1"/>
  <c r="J3103" i="1"/>
  <c r="AF3103" i="1"/>
  <c r="X3102" i="1" l="1"/>
  <c r="Z3102" i="1" s="1"/>
  <c r="T3103" i="1"/>
  <c r="Y3103" i="1"/>
  <c r="H3103" i="1"/>
  <c r="I3103" i="1"/>
  <c r="AG3103" i="1"/>
  <c r="M3103" i="1"/>
  <c r="AE3103" i="1" l="1"/>
  <c r="AH3103" i="1" s="1"/>
  <c r="AB3103" i="1" s="1"/>
  <c r="AC3103" i="1" s="1"/>
  <c r="Q3103" i="1"/>
  <c r="L3103" i="1"/>
  <c r="AD3103" i="1"/>
  <c r="P3103" i="1" l="1"/>
  <c r="W3104" i="1" s="1"/>
  <c r="N3103" i="1"/>
  <c r="R3103" i="1" l="1"/>
  <c r="S3104" i="1" s="1"/>
  <c r="U3103" i="1"/>
  <c r="V3104" i="1" s="1"/>
  <c r="O3103" i="1"/>
  <c r="G3104" i="1" s="1"/>
  <c r="AA3103" i="1"/>
  <c r="J3104" i="1"/>
  <c r="K3104" i="1"/>
  <c r="AF3104" i="1"/>
  <c r="X3103" i="1" l="1"/>
  <c r="Z3103" i="1" s="1"/>
  <c r="T3104" i="1"/>
  <c r="Y3104" i="1"/>
  <c r="H3104" i="1"/>
  <c r="I3104" i="1"/>
  <c r="M3104" i="1"/>
  <c r="AG3104" i="1"/>
  <c r="AE3104" i="1" l="1"/>
  <c r="AH3104" i="1" s="1"/>
  <c r="AB3104" i="1" s="1"/>
  <c r="AC3104" i="1" s="1"/>
  <c r="Q3104" i="1"/>
  <c r="AD3104" i="1"/>
  <c r="L3104" i="1"/>
  <c r="P3104" i="1" l="1"/>
  <c r="W3105" i="1" s="1"/>
  <c r="N3104" i="1"/>
  <c r="R3104" i="1" l="1"/>
  <c r="S3105" i="1" s="1"/>
  <c r="U3104" i="1"/>
  <c r="V3105" i="1" s="1"/>
  <c r="J3105" i="1"/>
  <c r="K3105" i="1"/>
  <c r="AF3105" i="1"/>
  <c r="AA3104" i="1"/>
  <c r="O3104" i="1"/>
  <c r="G3105" i="1" s="1"/>
  <c r="X3104" i="1" l="1"/>
  <c r="Z3104" i="1" s="1"/>
  <c r="T3105" i="1"/>
  <c r="Y3105" i="1"/>
  <c r="I3105" i="1"/>
  <c r="H3105" i="1"/>
  <c r="M3105" i="1"/>
  <c r="AG3105" i="1"/>
  <c r="AE3105" i="1" l="1"/>
  <c r="AH3105" i="1" s="1"/>
  <c r="AB3105" i="1" s="1"/>
  <c r="AC3105" i="1" s="1"/>
  <c r="L3105" i="1"/>
  <c r="AD3105" i="1"/>
  <c r="Q3105" i="1"/>
  <c r="P3105" i="1" l="1"/>
  <c r="W3106" i="1" s="1"/>
  <c r="N3105" i="1"/>
  <c r="R3105" i="1" l="1"/>
  <c r="S3106" i="1" s="1"/>
  <c r="U3105" i="1"/>
  <c r="V3106" i="1" s="1"/>
  <c r="J3106" i="1"/>
  <c r="K3106" i="1"/>
  <c r="AF3106" i="1"/>
  <c r="O3105" i="1"/>
  <c r="G3106" i="1" s="1"/>
  <c r="AA3105" i="1"/>
  <c r="X3105" i="1" l="1"/>
  <c r="Z3105" i="1" s="1"/>
  <c r="T3106" i="1"/>
  <c r="Y3106" i="1"/>
  <c r="I3106" i="1"/>
  <c r="H3106" i="1"/>
  <c r="AG3106" i="1"/>
  <c r="M3106" i="1"/>
  <c r="AE3106" i="1" l="1"/>
  <c r="AH3106" i="1" s="1"/>
  <c r="AB3106" i="1" s="1"/>
  <c r="AC3106" i="1" s="1"/>
  <c r="L3106" i="1"/>
  <c r="AD3106" i="1"/>
  <c r="Q3106" i="1"/>
  <c r="P3106" i="1" l="1"/>
  <c r="W3107" i="1" s="1"/>
  <c r="N3106" i="1"/>
  <c r="R3106" i="1" l="1"/>
  <c r="S3107" i="1" s="1"/>
  <c r="U3106" i="1"/>
  <c r="V3107" i="1" s="1"/>
  <c r="O3106" i="1"/>
  <c r="G3107" i="1" s="1"/>
  <c r="AA3106" i="1"/>
  <c r="K3107" i="1"/>
  <c r="J3107" i="1"/>
  <c r="AF3107" i="1"/>
  <c r="X3106" i="1" l="1"/>
  <c r="Z3106" i="1" s="1"/>
  <c r="Y3107" i="1"/>
  <c r="T3107" i="1"/>
  <c r="H3107" i="1"/>
  <c r="I3107" i="1"/>
  <c r="AG3107" i="1"/>
  <c r="M3107" i="1"/>
  <c r="AE3107" i="1" l="1"/>
  <c r="AH3107" i="1" s="1"/>
  <c r="AB3107" i="1" s="1"/>
  <c r="AC3107" i="1" s="1"/>
  <c r="Q3107" i="1"/>
  <c r="AD3107" i="1"/>
  <c r="L3107" i="1"/>
  <c r="P3107" i="1" l="1"/>
  <c r="W3108" i="1" s="1"/>
  <c r="N3107" i="1"/>
  <c r="R3107" i="1" l="1"/>
  <c r="S3108" i="1" s="1"/>
  <c r="U3107" i="1"/>
  <c r="V3108" i="1" s="1"/>
  <c r="K3108" i="1"/>
  <c r="J3108" i="1"/>
  <c r="AF3108" i="1"/>
  <c r="AA3107" i="1"/>
  <c r="O3107" i="1"/>
  <c r="G3108" i="1"/>
  <c r="X3107" i="1" l="1"/>
  <c r="Z3107" i="1" s="1"/>
  <c r="Y3108" i="1"/>
  <c r="T3108" i="1"/>
  <c r="I3108" i="1"/>
  <c r="H3108" i="1"/>
  <c r="M3108" i="1"/>
  <c r="AG3108" i="1"/>
  <c r="AE3108" i="1" l="1"/>
  <c r="AH3108" i="1" s="1"/>
  <c r="AB3108" i="1" s="1"/>
  <c r="AC3108" i="1" s="1"/>
  <c r="Q3108" i="1"/>
  <c r="L3108" i="1"/>
  <c r="AD3108" i="1"/>
  <c r="P3108" i="1" l="1"/>
  <c r="W3109" i="1" s="1"/>
  <c r="N3108" i="1"/>
  <c r="R3108" i="1" l="1"/>
  <c r="S3109" i="1" s="1"/>
  <c r="U3108" i="1"/>
  <c r="V3109" i="1" s="1"/>
  <c r="O3108" i="1"/>
  <c r="G3109" i="1" s="1"/>
  <c r="AA3108" i="1"/>
  <c r="K3109" i="1"/>
  <c r="J3109" i="1"/>
  <c r="AF3109" i="1"/>
  <c r="X3108" i="1" l="1"/>
  <c r="Z3108" i="1" s="1"/>
  <c r="T3109" i="1"/>
  <c r="Y3109" i="1"/>
  <c r="H3109" i="1"/>
  <c r="I3109" i="1"/>
  <c r="M3109" i="1"/>
  <c r="AG3109" i="1"/>
  <c r="AE3109" i="1" l="1"/>
  <c r="AH3109" i="1" s="1"/>
  <c r="AB3109" i="1" s="1"/>
  <c r="AC3109" i="1" s="1"/>
  <c r="L3109" i="1"/>
  <c r="AD3109" i="1"/>
  <c r="Q3109" i="1"/>
  <c r="P3109" i="1" l="1"/>
  <c r="W3110" i="1" s="1"/>
  <c r="N3109" i="1"/>
  <c r="R3109" i="1" l="1"/>
  <c r="S3110" i="1" s="1"/>
  <c r="U3109" i="1"/>
  <c r="V3110" i="1" s="1"/>
  <c r="J3110" i="1"/>
  <c r="K3110" i="1"/>
  <c r="AF3110" i="1"/>
  <c r="O3109" i="1"/>
  <c r="G3110" i="1" s="1"/>
  <c r="AA3109" i="1"/>
  <c r="Y3110" i="1" l="1"/>
  <c r="T3110" i="1"/>
  <c r="X3109" i="1"/>
  <c r="Z3109" i="1" s="1"/>
  <c r="I3110" i="1"/>
  <c r="H3110" i="1"/>
  <c r="M3110" i="1"/>
  <c r="AG3110" i="1"/>
  <c r="AE3110" i="1" l="1"/>
  <c r="AH3110" i="1" s="1"/>
  <c r="AB3110" i="1" s="1"/>
  <c r="AC3110" i="1" s="1"/>
  <c r="AD3110" i="1"/>
  <c r="L3110" i="1"/>
  <c r="Q3110" i="1"/>
  <c r="P3110" i="1" l="1"/>
  <c r="W3111" i="1" s="1"/>
  <c r="N3110" i="1"/>
  <c r="R3110" i="1" l="1"/>
  <c r="S3111" i="1" s="1"/>
  <c r="U3110" i="1"/>
  <c r="V3111" i="1" s="1"/>
  <c r="O3110" i="1"/>
  <c r="AA3110" i="1"/>
  <c r="G3111" i="1"/>
  <c r="J3111" i="1"/>
  <c r="K3111" i="1"/>
  <c r="AF3111" i="1"/>
  <c r="T3111" i="1" l="1"/>
  <c r="Y3111" i="1"/>
  <c r="X3110" i="1"/>
  <c r="Z3110" i="1" s="1"/>
  <c r="H3111" i="1"/>
  <c r="I3111" i="1"/>
  <c r="AG3111" i="1"/>
  <c r="M3111" i="1"/>
  <c r="AE3111" i="1" l="1"/>
  <c r="AH3111" i="1" s="1"/>
  <c r="AB3111" i="1" s="1"/>
  <c r="AC3111" i="1" s="1"/>
  <c r="Q3111" i="1"/>
  <c r="L3111" i="1"/>
  <c r="AD3111" i="1"/>
  <c r="P3111" i="1" l="1"/>
  <c r="W3112" i="1" s="1"/>
  <c r="N3111" i="1"/>
  <c r="R3111" i="1" l="1"/>
  <c r="S3112" i="1" s="1"/>
  <c r="U3111" i="1"/>
  <c r="V3112" i="1" s="1"/>
  <c r="K3112" i="1"/>
  <c r="J3112" i="1"/>
  <c r="AF3112" i="1"/>
  <c r="O3111" i="1"/>
  <c r="G3112" i="1" s="1"/>
  <c r="AA3111" i="1"/>
  <c r="T3112" i="1" l="1"/>
  <c r="Y3112" i="1"/>
  <c r="X3111" i="1"/>
  <c r="Z3111" i="1" s="1"/>
  <c r="I3112" i="1"/>
  <c r="H3112" i="1"/>
  <c r="M3112" i="1"/>
  <c r="AG3112" i="1"/>
  <c r="AE3112" i="1" l="1"/>
  <c r="AH3112" i="1" s="1"/>
  <c r="AB3112" i="1" s="1"/>
  <c r="AC3112" i="1" s="1"/>
  <c r="AD3112" i="1"/>
  <c r="L3112" i="1"/>
  <c r="Q3112" i="1"/>
  <c r="P3112" i="1" l="1"/>
  <c r="W3113" i="1" s="1"/>
  <c r="N3112" i="1"/>
  <c r="R3112" i="1" l="1"/>
  <c r="S3113" i="1" s="1"/>
  <c r="U3112" i="1"/>
  <c r="V3113" i="1" s="1"/>
  <c r="J3113" i="1"/>
  <c r="K3113" i="1"/>
  <c r="AF3113" i="1"/>
  <c r="O3112" i="1"/>
  <c r="G3113" i="1" s="1"/>
  <c r="AA3112" i="1"/>
  <c r="T3113" i="1" l="1"/>
  <c r="Y3113" i="1"/>
  <c r="X3112" i="1"/>
  <c r="Z3112" i="1" s="1"/>
  <c r="H3113" i="1"/>
  <c r="I3113" i="1"/>
  <c r="M3113" i="1"/>
  <c r="AG3113" i="1"/>
  <c r="AE3113" i="1" l="1"/>
  <c r="AH3113" i="1" s="1"/>
  <c r="AB3113" i="1" s="1"/>
  <c r="AC3113" i="1" s="1"/>
  <c r="AD3113" i="1"/>
  <c r="L3113" i="1"/>
  <c r="Q3113" i="1"/>
  <c r="P3113" i="1" l="1"/>
  <c r="W3114" i="1" s="1"/>
  <c r="N3113" i="1"/>
  <c r="R3113" i="1" l="1"/>
  <c r="S3114" i="1" s="1"/>
  <c r="U3113" i="1"/>
  <c r="V3114" i="1" s="1"/>
  <c r="K3114" i="1"/>
  <c r="J3114" i="1"/>
  <c r="AF3114" i="1"/>
  <c r="O3113" i="1"/>
  <c r="G3114" i="1" s="1"/>
  <c r="AA3113" i="1"/>
  <c r="Y3114" i="1" l="1"/>
  <c r="T3114" i="1"/>
  <c r="X3113" i="1"/>
  <c r="Z3113" i="1" s="1"/>
  <c r="H3114" i="1"/>
  <c r="I3114" i="1"/>
  <c r="M3114" i="1"/>
  <c r="AG3114" i="1"/>
  <c r="AE3114" i="1" l="1"/>
  <c r="AH3114" i="1" s="1"/>
  <c r="AB3114" i="1" s="1"/>
  <c r="AC3114" i="1" s="1"/>
  <c r="L3114" i="1"/>
  <c r="AD3114" i="1"/>
  <c r="Q3114" i="1"/>
  <c r="P3114" i="1" l="1"/>
  <c r="W3115" i="1" s="1"/>
  <c r="N3114" i="1"/>
  <c r="R3114" i="1" l="1"/>
  <c r="S3115" i="1" s="1"/>
  <c r="U3114" i="1"/>
  <c r="V3115" i="1" s="1"/>
  <c r="K3115" i="1"/>
  <c r="J3115" i="1"/>
  <c r="AF3115" i="1"/>
  <c r="AA3114" i="1"/>
  <c r="O3114" i="1"/>
  <c r="G3115" i="1"/>
  <c r="X3114" i="1" l="1"/>
  <c r="Z3114" i="1" s="1"/>
  <c r="Y3115" i="1"/>
  <c r="T3115" i="1"/>
  <c r="I3115" i="1"/>
  <c r="H3115" i="1"/>
  <c r="M3115" i="1"/>
  <c r="AG3115" i="1"/>
  <c r="AE3115" i="1" l="1"/>
  <c r="AH3115" i="1" s="1"/>
  <c r="AB3115" i="1" s="1"/>
  <c r="AC3115" i="1" s="1"/>
  <c r="Q3115" i="1"/>
  <c r="AD3115" i="1"/>
  <c r="L3115" i="1"/>
  <c r="P3115" i="1" l="1"/>
  <c r="W3116" i="1" s="1"/>
  <c r="N3115" i="1"/>
  <c r="R3115" i="1" l="1"/>
  <c r="S3116" i="1" s="1"/>
  <c r="U3115" i="1"/>
  <c r="V3116" i="1" s="1"/>
  <c r="J3116" i="1"/>
  <c r="K3116" i="1"/>
  <c r="AF3116" i="1"/>
  <c r="AA3115" i="1"/>
  <c r="O3115" i="1"/>
  <c r="G3116" i="1"/>
  <c r="X3115" i="1" l="1"/>
  <c r="Z3115" i="1" s="1"/>
  <c r="Y3116" i="1"/>
  <c r="T3116" i="1"/>
  <c r="H3116" i="1"/>
  <c r="I3116" i="1"/>
  <c r="M3116" i="1"/>
  <c r="AG3116" i="1"/>
  <c r="AE3116" i="1" l="1"/>
  <c r="AH3116" i="1" s="1"/>
  <c r="AB3116" i="1" s="1"/>
  <c r="AC3116" i="1" s="1"/>
  <c r="L3116" i="1"/>
  <c r="AD3116" i="1"/>
  <c r="Q3116" i="1"/>
  <c r="P3116" i="1" l="1"/>
  <c r="W3117" i="1" s="1"/>
  <c r="N3116" i="1"/>
  <c r="R3116" i="1" l="1"/>
  <c r="S3117" i="1" s="1"/>
  <c r="U3116" i="1"/>
  <c r="V3117" i="1" s="1"/>
  <c r="K3117" i="1"/>
  <c r="J3117" i="1"/>
  <c r="AF3117" i="1"/>
  <c r="AA3116" i="1"/>
  <c r="O3116" i="1"/>
  <c r="G3117" i="1"/>
  <c r="X3116" i="1" l="1"/>
  <c r="Z3116" i="1" s="1"/>
  <c r="Y3117" i="1"/>
  <c r="T3117" i="1"/>
  <c r="AG3117" i="1"/>
  <c r="H3117" i="1"/>
  <c r="I3117" i="1"/>
  <c r="M3117" i="1"/>
  <c r="AE3117" i="1" l="1"/>
  <c r="AH3117" i="1" s="1"/>
  <c r="AB3117" i="1" s="1"/>
  <c r="AC3117" i="1" s="1"/>
  <c r="L3117" i="1"/>
  <c r="AD3117" i="1"/>
  <c r="Q3117" i="1"/>
  <c r="P3117" i="1" l="1"/>
  <c r="W3118" i="1" s="1"/>
  <c r="N3117" i="1"/>
  <c r="R3117" i="1" l="1"/>
  <c r="S3118" i="1" s="1"/>
  <c r="U3117" i="1"/>
  <c r="V3118" i="1" s="1"/>
  <c r="O3117" i="1"/>
  <c r="AA3117" i="1"/>
  <c r="G3118" i="1"/>
  <c r="J3118" i="1"/>
  <c r="K3118" i="1"/>
  <c r="AF3118" i="1"/>
  <c r="X3117" i="1" l="1"/>
  <c r="Z3117" i="1" s="1"/>
  <c r="Y3118" i="1"/>
  <c r="T3118" i="1"/>
  <c r="I3118" i="1"/>
  <c r="H3118" i="1"/>
  <c r="M3118" i="1"/>
  <c r="AG3118" i="1"/>
  <c r="AE3118" i="1" l="1"/>
  <c r="AH3118" i="1" s="1"/>
  <c r="AB3118" i="1" s="1"/>
  <c r="AC3118" i="1" s="1"/>
  <c r="Q3118" i="1"/>
  <c r="AD3118" i="1"/>
  <c r="L3118" i="1"/>
  <c r="P3118" i="1" l="1"/>
  <c r="W3119" i="1" s="1"/>
  <c r="N3118" i="1"/>
  <c r="R3118" i="1" l="1"/>
  <c r="S3119" i="1" s="1"/>
  <c r="U3118" i="1"/>
  <c r="V3119" i="1" s="1"/>
  <c r="AA3118" i="1"/>
  <c r="O3118" i="1"/>
  <c r="G3119" i="1" s="1"/>
  <c r="J3119" i="1"/>
  <c r="K3119" i="1"/>
  <c r="AF3119" i="1"/>
  <c r="X3118" i="1" l="1"/>
  <c r="Z3118" i="1" s="1"/>
  <c r="Y3119" i="1"/>
  <c r="T3119" i="1"/>
  <c r="M3119" i="1"/>
  <c r="I3119" i="1"/>
  <c r="H3119" i="1"/>
  <c r="AG3119" i="1"/>
  <c r="AE3119" i="1" l="1"/>
  <c r="AH3119" i="1" s="1"/>
  <c r="AB3119" i="1" s="1"/>
  <c r="AC3119" i="1" s="1"/>
  <c r="AD3119" i="1"/>
  <c r="Q3119" i="1"/>
  <c r="L3119" i="1"/>
  <c r="P3119" i="1" l="1"/>
  <c r="W3120" i="1" s="1"/>
  <c r="N3119" i="1"/>
  <c r="R3119" i="1" l="1"/>
  <c r="S3120" i="1" s="1"/>
  <c r="U3119" i="1"/>
  <c r="V3120" i="1" s="1"/>
  <c r="AA3119" i="1"/>
  <c r="O3119" i="1"/>
  <c r="G3120" i="1"/>
  <c r="K3120" i="1"/>
  <c r="J3120" i="1"/>
  <c r="AF3120" i="1"/>
  <c r="Y3120" i="1" l="1"/>
  <c r="T3120" i="1"/>
  <c r="X3119" i="1"/>
  <c r="Z3119" i="1" s="1"/>
  <c r="H3120" i="1"/>
  <c r="I3120" i="1"/>
  <c r="AG3120" i="1"/>
  <c r="M3120" i="1"/>
  <c r="AE3120" i="1" l="1"/>
  <c r="AH3120" i="1" s="1"/>
  <c r="AB3120" i="1" s="1"/>
  <c r="AC3120" i="1" s="1"/>
  <c r="AD3120" i="1"/>
  <c r="Q3120" i="1"/>
  <c r="L3120" i="1"/>
  <c r="P3120" i="1" l="1"/>
  <c r="W3121" i="1" s="1"/>
  <c r="N3120" i="1"/>
  <c r="R3120" i="1" l="1"/>
  <c r="S3121" i="1" s="1"/>
  <c r="U3120" i="1"/>
  <c r="V3121" i="1" s="1"/>
  <c r="O3120" i="1"/>
  <c r="AA3120" i="1"/>
  <c r="G3121" i="1"/>
  <c r="K3121" i="1"/>
  <c r="J3121" i="1"/>
  <c r="AF3121" i="1"/>
  <c r="T3121" i="1" l="1"/>
  <c r="Y3121" i="1"/>
  <c r="X3120" i="1"/>
  <c r="Z3120" i="1" s="1"/>
  <c r="H3121" i="1"/>
  <c r="I3121" i="1"/>
  <c r="AG3121" i="1"/>
  <c r="M3121" i="1"/>
  <c r="AE3121" i="1" l="1"/>
  <c r="AH3121" i="1" s="1"/>
  <c r="AB3121" i="1" s="1"/>
  <c r="AC3121" i="1" s="1"/>
  <c r="Q3121" i="1"/>
  <c r="L3121" i="1"/>
  <c r="AD3121" i="1"/>
  <c r="P3121" i="1" l="1"/>
  <c r="W3122" i="1" s="1"/>
  <c r="N3121" i="1"/>
  <c r="R3121" i="1" l="1"/>
  <c r="S3122" i="1" s="1"/>
  <c r="U3121" i="1"/>
  <c r="V3122" i="1" s="1"/>
  <c r="J3122" i="1"/>
  <c r="K3122" i="1"/>
  <c r="AF3122" i="1"/>
  <c r="O3121" i="1"/>
  <c r="G3122" i="1" s="1"/>
  <c r="AA3121" i="1"/>
  <c r="X3121" i="1" l="1"/>
  <c r="Z3121" i="1" s="1"/>
  <c r="Y3122" i="1"/>
  <c r="T3122" i="1"/>
  <c r="H3122" i="1"/>
  <c r="I3122" i="1"/>
  <c r="M3122" i="1"/>
  <c r="AG3122" i="1"/>
  <c r="AE3122" i="1" l="1"/>
  <c r="AH3122" i="1" s="1"/>
  <c r="AB3122" i="1" s="1"/>
  <c r="AC3122" i="1" s="1"/>
  <c r="AD3122" i="1"/>
  <c r="Q3122" i="1"/>
  <c r="L3122" i="1"/>
  <c r="P3122" i="1" l="1"/>
  <c r="W3123" i="1" s="1"/>
  <c r="N3122" i="1"/>
  <c r="R3122" i="1" l="1"/>
  <c r="S3123" i="1" s="1"/>
  <c r="U3122" i="1"/>
  <c r="V3123" i="1" s="1"/>
  <c r="AA3122" i="1"/>
  <c r="O3122" i="1"/>
  <c r="G3123" i="1"/>
  <c r="K3123" i="1"/>
  <c r="J3123" i="1"/>
  <c r="AF3123" i="1"/>
  <c r="X3122" i="1" l="1"/>
  <c r="Z3122" i="1" s="1"/>
  <c r="Y3123" i="1"/>
  <c r="T3123" i="1"/>
  <c r="H3123" i="1"/>
  <c r="I3123" i="1"/>
  <c r="AG3123" i="1"/>
  <c r="M3123" i="1"/>
  <c r="AE3123" i="1" l="1"/>
  <c r="AH3123" i="1" s="1"/>
  <c r="AB3123" i="1" s="1"/>
  <c r="AC3123" i="1" s="1"/>
  <c r="L3123" i="1"/>
  <c r="Q3123" i="1"/>
  <c r="AD3123" i="1"/>
  <c r="P3123" i="1" l="1"/>
  <c r="W3124" i="1" s="1"/>
  <c r="N3123" i="1"/>
  <c r="R3123" i="1" l="1"/>
  <c r="S3124" i="1" s="1"/>
  <c r="U3123" i="1"/>
  <c r="V3124" i="1" s="1"/>
  <c r="J3124" i="1"/>
  <c r="K3124" i="1"/>
  <c r="AF3124" i="1"/>
  <c r="O3123" i="1"/>
  <c r="G3124" i="1" s="1"/>
  <c r="AA3123" i="1"/>
  <c r="X3123" i="1" l="1"/>
  <c r="Z3123" i="1" s="1"/>
  <c r="Y3124" i="1"/>
  <c r="T3124" i="1"/>
  <c r="H3124" i="1"/>
  <c r="I3124" i="1"/>
  <c r="M3124" i="1"/>
  <c r="AG3124" i="1"/>
  <c r="AE3124" i="1" l="1"/>
  <c r="AH3124" i="1" s="1"/>
  <c r="AB3124" i="1" s="1"/>
  <c r="AC3124" i="1" s="1"/>
  <c r="Q3124" i="1"/>
  <c r="L3124" i="1"/>
  <c r="AD3124" i="1"/>
  <c r="P3124" i="1" l="1"/>
  <c r="W3125" i="1" s="1"/>
  <c r="N3124" i="1"/>
  <c r="R3124" i="1" l="1"/>
  <c r="S3125" i="1" s="1"/>
  <c r="U3124" i="1"/>
  <c r="V3125" i="1" s="1"/>
  <c r="AA3124" i="1"/>
  <c r="O3124" i="1"/>
  <c r="G3125" i="1"/>
  <c r="K3125" i="1"/>
  <c r="J3125" i="1"/>
  <c r="AF3125" i="1"/>
  <c r="X3124" i="1" l="1"/>
  <c r="Z3124" i="1" s="1"/>
  <c r="Y3125" i="1"/>
  <c r="T3125" i="1"/>
  <c r="I3125" i="1"/>
  <c r="H3125" i="1"/>
  <c r="AG3125" i="1"/>
  <c r="M3125" i="1"/>
  <c r="AE3125" i="1" l="1"/>
  <c r="AH3125" i="1" s="1"/>
  <c r="AB3125" i="1" s="1"/>
  <c r="AC3125" i="1" s="1"/>
  <c r="L3125" i="1"/>
  <c r="Q3125" i="1"/>
  <c r="AD3125" i="1"/>
  <c r="P3125" i="1" l="1"/>
  <c r="W3126" i="1" s="1"/>
  <c r="N3125" i="1"/>
  <c r="R3125" i="1" l="1"/>
  <c r="S3126" i="1" s="1"/>
  <c r="U3125" i="1"/>
  <c r="V3126" i="1" s="1"/>
  <c r="J3126" i="1"/>
  <c r="K3126" i="1"/>
  <c r="AF3126" i="1"/>
  <c r="AA3125" i="1"/>
  <c r="O3125" i="1"/>
  <c r="G3126" i="1" s="1"/>
  <c r="X3125" i="1" l="1"/>
  <c r="Z3125" i="1" s="1"/>
  <c r="T3126" i="1"/>
  <c r="Y3126" i="1"/>
  <c r="H3126" i="1"/>
  <c r="I3126" i="1"/>
  <c r="M3126" i="1"/>
  <c r="AG3126" i="1"/>
  <c r="AE3126" i="1" l="1"/>
  <c r="AH3126" i="1" s="1"/>
  <c r="AB3126" i="1" s="1"/>
  <c r="AC3126" i="1" s="1"/>
  <c r="Q3126" i="1"/>
  <c r="L3126" i="1"/>
  <c r="AD3126" i="1"/>
  <c r="P3126" i="1" l="1"/>
  <c r="W3127" i="1" s="1"/>
  <c r="N3126" i="1"/>
  <c r="R3126" i="1" l="1"/>
  <c r="S3127" i="1" s="1"/>
  <c r="U3126" i="1"/>
  <c r="V3127" i="1" s="1"/>
  <c r="J3127" i="1"/>
  <c r="K3127" i="1"/>
  <c r="AF3127" i="1"/>
  <c r="AA3126" i="1"/>
  <c r="O3126" i="1"/>
  <c r="G3127" i="1" s="1"/>
  <c r="X3126" i="1" l="1"/>
  <c r="Z3126" i="1" s="1"/>
  <c r="T3127" i="1"/>
  <c r="Y3127" i="1"/>
  <c r="I3127" i="1"/>
  <c r="H3127" i="1"/>
  <c r="M3127" i="1"/>
  <c r="AG3127" i="1"/>
  <c r="AE3127" i="1" l="1"/>
  <c r="AH3127" i="1" s="1"/>
  <c r="AB3127" i="1" s="1"/>
  <c r="AC3127" i="1" s="1"/>
  <c r="Q3127" i="1"/>
  <c r="L3127" i="1"/>
  <c r="AD3127" i="1"/>
  <c r="P3127" i="1" l="1"/>
  <c r="W3128" i="1" s="1"/>
  <c r="N3127" i="1"/>
  <c r="R3127" i="1" l="1"/>
  <c r="S3128" i="1" s="1"/>
  <c r="U3127" i="1"/>
  <c r="V3128" i="1" s="1"/>
  <c r="J3128" i="1"/>
  <c r="K3128" i="1"/>
  <c r="AF3128" i="1"/>
  <c r="AA3127" i="1"/>
  <c r="O3127" i="1"/>
  <c r="G3128" i="1" s="1"/>
  <c r="X3127" i="1" l="1"/>
  <c r="Z3127" i="1" s="1"/>
  <c r="Y3128" i="1"/>
  <c r="T3128" i="1"/>
  <c r="M3128" i="1"/>
  <c r="AG3128" i="1"/>
  <c r="I3128" i="1"/>
  <c r="H3128" i="1"/>
  <c r="AE3128" i="1" l="1"/>
  <c r="AH3128" i="1" s="1"/>
  <c r="AB3128" i="1" s="1"/>
  <c r="AC3128" i="1" s="1"/>
  <c r="L3128" i="1"/>
  <c r="Q3128" i="1"/>
  <c r="AD3128" i="1"/>
  <c r="P3128" i="1" l="1"/>
  <c r="W3129" i="1" s="1"/>
  <c r="N3128" i="1"/>
  <c r="R3128" i="1" l="1"/>
  <c r="S3129" i="1" s="1"/>
  <c r="U3128" i="1"/>
  <c r="V3129" i="1" s="1"/>
  <c r="O3128" i="1"/>
  <c r="AA3128" i="1"/>
  <c r="G3129" i="1"/>
  <c r="J3129" i="1"/>
  <c r="K3129" i="1"/>
  <c r="AF3129" i="1"/>
  <c r="X3128" i="1" l="1"/>
  <c r="Z3128" i="1" s="1"/>
  <c r="Y3129" i="1"/>
  <c r="T3129" i="1"/>
  <c r="H3129" i="1"/>
  <c r="I3129" i="1"/>
  <c r="AG3129" i="1"/>
  <c r="M3129" i="1"/>
  <c r="AE3129" i="1" l="1"/>
  <c r="AH3129" i="1" s="1"/>
  <c r="AB3129" i="1" s="1"/>
  <c r="AC3129" i="1" s="1"/>
  <c r="L3129" i="1"/>
  <c r="Q3129" i="1"/>
  <c r="AD3129" i="1"/>
  <c r="P3129" i="1" l="1"/>
  <c r="W3130" i="1" s="1"/>
  <c r="N3129" i="1"/>
  <c r="R3129" i="1" l="1"/>
  <c r="S3130" i="1" s="1"/>
  <c r="U3129" i="1"/>
  <c r="V3130" i="1" s="1"/>
  <c r="K3130" i="1"/>
  <c r="J3130" i="1"/>
  <c r="AF3130" i="1"/>
  <c r="O3129" i="1"/>
  <c r="G3130" i="1" s="1"/>
  <c r="AA3129" i="1"/>
  <c r="Y3130" i="1" l="1"/>
  <c r="T3130" i="1"/>
  <c r="X3129" i="1"/>
  <c r="Z3129" i="1" s="1"/>
  <c r="I3130" i="1"/>
  <c r="H3130" i="1"/>
  <c r="AG3130" i="1"/>
  <c r="M3130" i="1"/>
  <c r="AE3130" i="1" l="1"/>
  <c r="AH3130" i="1" s="1"/>
  <c r="AB3130" i="1" s="1"/>
  <c r="AC3130" i="1" s="1"/>
  <c r="AD3130" i="1"/>
  <c r="Q3130" i="1"/>
  <c r="L3130" i="1"/>
  <c r="P3130" i="1" l="1"/>
  <c r="W3131" i="1" s="1"/>
  <c r="N3130" i="1"/>
  <c r="R3130" i="1" l="1"/>
  <c r="S3131" i="1" s="1"/>
  <c r="U3130" i="1"/>
  <c r="V3131" i="1" s="1"/>
  <c r="K3131" i="1"/>
  <c r="J3131" i="1"/>
  <c r="AF3131" i="1"/>
  <c r="AA3130" i="1"/>
  <c r="O3130" i="1"/>
  <c r="G3131" i="1" s="1"/>
  <c r="Y3131" i="1" l="1"/>
  <c r="T3131" i="1"/>
  <c r="X3130" i="1"/>
  <c r="Z3130" i="1" s="1"/>
  <c r="I3131" i="1"/>
  <c r="H3131" i="1"/>
  <c r="AG3131" i="1"/>
  <c r="M3131" i="1"/>
  <c r="AE3131" i="1" l="1"/>
  <c r="AH3131" i="1" s="1"/>
  <c r="AB3131" i="1" s="1"/>
  <c r="AC3131" i="1" s="1"/>
  <c r="Q3131" i="1"/>
  <c r="AD3131" i="1"/>
  <c r="L3131" i="1"/>
  <c r="P3131" i="1" l="1"/>
  <c r="W3132" i="1" s="1"/>
  <c r="N3131" i="1"/>
  <c r="R3131" i="1" l="1"/>
  <c r="S3132" i="1" s="1"/>
  <c r="U3131" i="1"/>
  <c r="V3132" i="1" s="1"/>
  <c r="O3131" i="1"/>
  <c r="G3132" i="1" s="1"/>
  <c r="AA3131" i="1"/>
  <c r="J3132" i="1"/>
  <c r="K3132" i="1"/>
  <c r="AF3132" i="1"/>
  <c r="X3131" i="1" l="1"/>
  <c r="Z3131" i="1" s="1"/>
  <c r="Y3132" i="1"/>
  <c r="T3132" i="1"/>
  <c r="I3132" i="1"/>
  <c r="H3132" i="1"/>
  <c r="M3132" i="1"/>
  <c r="AG3132" i="1"/>
  <c r="AE3132" i="1" l="1"/>
  <c r="AH3132" i="1" s="1"/>
  <c r="AB3132" i="1" s="1"/>
  <c r="AC3132" i="1" s="1"/>
  <c r="Q3132" i="1"/>
  <c r="L3132" i="1"/>
  <c r="AD3132" i="1"/>
  <c r="P3132" i="1" l="1"/>
  <c r="W3133" i="1" s="1"/>
  <c r="N3132" i="1"/>
  <c r="R3132" i="1" l="1"/>
  <c r="S3133" i="1" s="1"/>
  <c r="U3132" i="1"/>
  <c r="V3133" i="1" s="1"/>
  <c r="K3133" i="1"/>
  <c r="J3133" i="1"/>
  <c r="AF3133" i="1"/>
  <c r="AA3132" i="1"/>
  <c r="O3132" i="1"/>
  <c r="G3133" i="1" s="1"/>
  <c r="X3132" i="1" l="1"/>
  <c r="Z3132" i="1" s="1"/>
  <c r="Y3133" i="1"/>
  <c r="T3133" i="1"/>
  <c r="I3133" i="1"/>
  <c r="H3133" i="1"/>
  <c r="AG3133" i="1"/>
  <c r="M3133" i="1"/>
  <c r="AE3133" i="1" l="1"/>
  <c r="AH3133" i="1" s="1"/>
  <c r="AB3133" i="1" s="1"/>
  <c r="AC3133" i="1" s="1"/>
  <c r="Q3133" i="1"/>
  <c r="AD3133" i="1"/>
  <c r="L3133" i="1"/>
  <c r="P3133" i="1" l="1"/>
  <c r="W3134" i="1" s="1"/>
  <c r="N3133" i="1"/>
  <c r="R3133" i="1" l="1"/>
  <c r="S3134" i="1" s="1"/>
  <c r="U3133" i="1"/>
  <c r="V3134" i="1" s="1"/>
  <c r="K3134" i="1"/>
  <c r="J3134" i="1"/>
  <c r="AF3134" i="1"/>
  <c r="O3133" i="1"/>
  <c r="G3134" i="1" s="1"/>
  <c r="AA3133" i="1"/>
  <c r="Y3134" i="1" l="1"/>
  <c r="T3134" i="1"/>
  <c r="X3133" i="1"/>
  <c r="Z3133" i="1" s="1"/>
  <c r="I3134" i="1"/>
  <c r="H3134" i="1"/>
  <c r="M3134" i="1"/>
  <c r="AG3134" i="1"/>
  <c r="AE3134" i="1" l="1"/>
  <c r="AH3134" i="1" s="1"/>
  <c r="AB3134" i="1" s="1"/>
  <c r="AC3134" i="1" s="1"/>
  <c r="L3134" i="1"/>
  <c r="Q3134" i="1"/>
  <c r="AD3134" i="1"/>
  <c r="P3134" i="1" l="1"/>
  <c r="W3135" i="1" s="1"/>
  <c r="N3134" i="1"/>
  <c r="R3134" i="1" l="1"/>
  <c r="S3135" i="1" s="1"/>
  <c r="U3134" i="1"/>
  <c r="V3135" i="1" s="1"/>
  <c r="K3135" i="1"/>
  <c r="J3135" i="1"/>
  <c r="AF3135" i="1"/>
  <c r="AA3134" i="1"/>
  <c r="O3134" i="1"/>
  <c r="G3135" i="1" s="1"/>
  <c r="X3134" i="1" l="1"/>
  <c r="Z3134" i="1" s="1"/>
  <c r="T3135" i="1"/>
  <c r="Y3135" i="1"/>
  <c r="I3135" i="1"/>
  <c r="H3135" i="1"/>
  <c r="AG3135" i="1"/>
  <c r="M3135" i="1"/>
  <c r="AE3135" i="1" l="1"/>
  <c r="AH3135" i="1" s="1"/>
  <c r="AB3135" i="1" s="1"/>
  <c r="AC3135" i="1" s="1"/>
  <c r="L3135" i="1"/>
  <c r="AD3135" i="1"/>
  <c r="Q3135" i="1"/>
  <c r="P3135" i="1" l="1"/>
  <c r="W3136" i="1" s="1"/>
  <c r="N3135" i="1"/>
  <c r="R3135" i="1" l="1"/>
  <c r="S3136" i="1" s="1"/>
  <c r="U3135" i="1"/>
  <c r="V3136" i="1" s="1"/>
  <c r="J3136" i="1"/>
  <c r="K3136" i="1"/>
  <c r="AF3136" i="1"/>
  <c r="O3135" i="1"/>
  <c r="G3136" i="1" s="1"/>
  <c r="AA3135" i="1"/>
  <c r="X3135" i="1" l="1"/>
  <c r="Z3135" i="1" s="1"/>
  <c r="Y3136" i="1"/>
  <c r="T3136" i="1"/>
  <c r="H3136" i="1"/>
  <c r="I3136" i="1"/>
  <c r="M3136" i="1"/>
  <c r="AG3136" i="1"/>
  <c r="AE3136" i="1" l="1"/>
  <c r="AH3136" i="1" s="1"/>
  <c r="AB3136" i="1" s="1"/>
  <c r="AC3136" i="1" s="1"/>
  <c r="AD3136" i="1"/>
  <c r="Q3136" i="1"/>
  <c r="L3136" i="1"/>
  <c r="P3136" i="1" l="1"/>
  <c r="W3137" i="1" s="1"/>
  <c r="N3136" i="1"/>
  <c r="R3136" i="1" l="1"/>
  <c r="S3137" i="1" s="1"/>
  <c r="U3136" i="1"/>
  <c r="V3137" i="1" s="1"/>
  <c r="O3136" i="1"/>
  <c r="AA3136" i="1"/>
  <c r="G3137" i="1"/>
  <c r="K3137" i="1"/>
  <c r="J3137" i="1"/>
  <c r="AF3137" i="1"/>
  <c r="X3136" i="1" l="1"/>
  <c r="Z3136" i="1" s="1"/>
  <c r="Y3137" i="1"/>
  <c r="T3137" i="1"/>
  <c r="H3137" i="1"/>
  <c r="I3137" i="1"/>
  <c r="AG3137" i="1"/>
  <c r="M3137" i="1"/>
  <c r="AE3137" i="1" l="1"/>
  <c r="AH3137" i="1" s="1"/>
  <c r="AB3137" i="1" s="1"/>
  <c r="AC3137" i="1" s="1"/>
  <c r="Q3137" i="1"/>
  <c r="AD3137" i="1"/>
  <c r="L3137" i="1"/>
  <c r="P3137" i="1" l="1"/>
  <c r="W3138" i="1" s="1"/>
  <c r="N3137" i="1"/>
  <c r="R3137" i="1" l="1"/>
  <c r="S3138" i="1" s="1"/>
  <c r="U3137" i="1"/>
  <c r="V3138" i="1" s="1"/>
  <c r="AA3137" i="1"/>
  <c r="O3137" i="1"/>
  <c r="G3138" i="1"/>
  <c r="K3138" i="1"/>
  <c r="J3138" i="1"/>
  <c r="AF3138" i="1"/>
  <c r="T3138" i="1" l="1"/>
  <c r="Y3138" i="1"/>
  <c r="X3137" i="1"/>
  <c r="Z3137" i="1" s="1"/>
  <c r="M3138" i="1"/>
  <c r="H3138" i="1"/>
  <c r="I3138" i="1"/>
  <c r="AG3138" i="1"/>
  <c r="AE3138" i="1" l="1"/>
  <c r="AH3138" i="1" s="1"/>
  <c r="AB3138" i="1" s="1"/>
  <c r="AC3138" i="1" s="1"/>
  <c r="L3138" i="1"/>
  <c r="AD3138" i="1"/>
  <c r="Q3138" i="1"/>
  <c r="P3138" i="1" l="1"/>
  <c r="W3139" i="1" s="1"/>
  <c r="N3138" i="1"/>
  <c r="R3138" i="1" l="1"/>
  <c r="S3139" i="1" s="1"/>
  <c r="U3138" i="1"/>
  <c r="V3139" i="1" s="1"/>
  <c r="K3139" i="1"/>
  <c r="J3139" i="1"/>
  <c r="AF3139" i="1"/>
  <c r="AA3138" i="1"/>
  <c r="O3138" i="1"/>
  <c r="G3139" i="1"/>
  <c r="X3138" i="1" l="1"/>
  <c r="Z3138" i="1" s="1"/>
  <c r="Y3139" i="1"/>
  <c r="T3139" i="1"/>
  <c r="H3139" i="1"/>
  <c r="I3139" i="1"/>
  <c r="M3139" i="1"/>
  <c r="AG3139" i="1"/>
  <c r="AE3139" i="1" l="1"/>
  <c r="AH3139" i="1" s="1"/>
  <c r="AB3139" i="1" s="1"/>
  <c r="AC3139" i="1" s="1"/>
  <c r="AD3139" i="1"/>
  <c r="L3139" i="1"/>
  <c r="Q3139" i="1"/>
  <c r="P3139" i="1" l="1"/>
  <c r="W3140" i="1" s="1"/>
  <c r="N3139" i="1"/>
  <c r="R3139" i="1" l="1"/>
  <c r="S3140" i="1" s="1"/>
  <c r="U3139" i="1"/>
  <c r="V3140" i="1" s="1"/>
  <c r="K3140" i="1"/>
  <c r="J3140" i="1"/>
  <c r="AF3140" i="1"/>
  <c r="AA3139" i="1"/>
  <c r="O3139" i="1"/>
  <c r="G3140" i="1" s="1"/>
  <c r="X3139" i="1" l="1"/>
  <c r="Z3139" i="1" s="1"/>
  <c r="Y3140" i="1"/>
  <c r="T3140" i="1"/>
  <c r="I3140" i="1"/>
  <c r="H3140" i="1"/>
  <c r="AG3140" i="1"/>
  <c r="M3140" i="1"/>
  <c r="AE3140" i="1" l="1"/>
  <c r="AH3140" i="1" s="1"/>
  <c r="AB3140" i="1" s="1"/>
  <c r="AC3140" i="1" s="1"/>
  <c r="L3140" i="1"/>
  <c r="AD3140" i="1"/>
  <c r="Q3140" i="1"/>
  <c r="P3140" i="1" l="1"/>
  <c r="W3141" i="1" s="1"/>
  <c r="N3140" i="1"/>
  <c r="R3140" i="1" l="1"/>
  <c r="S3141" i="1" s="1"/>
  <c r="U3140" i="1"/>
  <c r="V3141" i="1" s="1"/>
  <c r="O3140" i="1"/>
  <c r="G3141" i="1" s="1"/>
  <c r="AA3140" i="1"/>
  <c r="K3141" i="1"/>
  <c r="J3141" i="1"/>
  <c r="AF3141" i="1"/>
  <c r="X3140" i="1" l="1"/>
  <c r="Z3140" i="1" s="1"/>
  <c r="T3141" i="1"/>
  <c r="Y3141" i="1"/>
  <c r="I3141" i="1"/>
  <c r="H3141" i="1"/>
  <c r="AG3141" i="1"/>
  <c r="M3141" i="1"/>
  <c r="AE3141" i="1" l="1"/>
  <c r="AH3141" i="1" s="1"/>
  <c r="AB3141" i="1" s="1"/>
  <c r="AC3141" i="1" s="1"/>
  <c r="Q3141" i="1"/>
  <c r="AD3141" i="1"/>
  <c r="L3141" i="1"/>
  <c r="P3141" i="1" l="1"/>
  <c r="W3142" i="1" s="1"/>
  <c r="N3141" i="1"/>
  <c r="R3141" i="1" l="1"/>
  <c r="S3142" i="1" s="1"/>
  <c r="U3141" i="1"/>
  <c r="V3142" i="1" s="1"/>
  <c r="J3142" i="1"/>
  <c r="K3142" i="1"/>
  <c r="AF3142" i="1"/>
  <c r="AA3141" i="1"/>
  <c r="O3141" i="1"/>
  <c r="G3142" i="1" s="1"/>
  <c r="Y3142" i="1" l="1"/>
  <c r="T3142" i="1"/>
  <c r="X3141" i="1"/>
  <c r="Z3141" i="1" s="1"/>
  <c r="I3142" i="1"/>
  <c r="H3142" i="1"/>
  <c r="AG3142" i="1"/>
  <c r="M3142" i="1"/>
  <c r="AE3142" i="1" l="1"/>
  <c r="AH3142" i="1" s="1"/>
  <c r="AB3142" i="1" s="1"/>
  <c r="AC3142" i="1" s="1"/>
  <c r="L3142" i="1"/>
  <c r="AD3142" i="1"/>
  <c r="Q3142" i="1"/>
  <c r="P3142" i="1" l="1"/>
  <c r="W3143" i="1" s="1"/>
  <c r="N3142" i="1"/>
  <c r="R3142" i="1" l="1"/>
  <c r="S3143" i="1" s="1"/>
  <c r="U3142" i="1"/>
  <c r="V3143" i="1" s="1"/>
  <c r="O3142" i="1"/>
  <c r="AA3142" i="1"/>
  <c r="G3143" i="1"/>
  <c r="J3143" i="1"/>
  <c r="K3143" i="1"/>
  <c r="AF3143" i="1"/>
  <c r="X3142" i="1" l="1"/>
  <c r="Z3142" i="1" s="1"/>
  <c r="T3143" i="1"/>
  <c r="Y3143" i="1"/>
  <c r="I3143" i="1"/>
  <c r="H3143" i="1"/>
  <c r="AG3143" i="1"/>
  <c r="M3143" i="1"/>
  <c r="AE3143" i="1" l="1"/>
  <c r="AH3143" i="1" s="1"/>
  <c r="AB3143" i="1" s="1"/>
  <c r="AC3143" i="1" s="1"/>
  <c r="L3143" i="1"/>
  <c r="Q3143" i="1"/>
  <c r="AD3143" i="1"/>
  <c r="P3143" i="1" l="1"/>
  <c r="W3144" i="1" s="1"/>
  <c r="N3143" i="1"/>
  <c r="R3143" i="1" l="1"/>
  <c r="S3144" i="1" s="1"/>
  <c r="U3143" i="1"/>
  <c r="V3144" i="1" s="1"/>
  <c r="J3144" i="1"/>
  <c r="K3144" i="1"/>
  <c r="AF3144" i="1"/>
  <c r="O3143" i="1"/>
  <c r="G3144" i="1" s="1"/>
  <c r="AA3143" i="1"/>
  <c r="T3144" i="1" l="1"/>
  <c r="Y3144" i="1"/>
  <c r="X3143" i="1"/>
  <c r="Z3143" i="1" s="1"/>
  <c r="H3144" i="1"/>
  <c r="I3144" i="1"/>
  <c r="AG3144" i="1"/>
  <c r="M3144" i="1"/>
  <c r="AE3144" i="1" l="1"/>
  <c r="AH3144" i="1" s="1"/>
  <c r="AB3144" i="1" s="1"/>
  <c r="AC3144" i="1" s="1"/>
  <c r="Q3144" i="1"/>
  <c r="L3144" i="1"/>
  <c r="AD3144" i="1"/>
  <c r="P3144" i="1" l="1"/>
  <c r="W3145" i="1" s="1"/>
  <c r="N3144" i="1"/>
  <c r="R3144" i="1" l="1"/>
  <c r="S3145" i="1" s="1"/>
  <c r="U3144" i="1"/>
  <c r="V3145" i="1" s="1"/>
  <c r="O3144" i="1"/>
  <c r="AA3144" i="1"/>
  <c r="G3145" i="1"/>
  <c r="J3145" i="1"/>
  <c r="K3145" i="1"/>
  <c r="AF3145" i="1"/>
  <c r="X3144" i="1" l="1"/>
  <c r="Z3144" i="1" s="1"/>
  <c r="Y3145" i="1"/>
  <c r="T3145" i="1"/>
  <c r="M3145" i="1"/>
  <c r="H3145" i="1"/>
  <c r="I3145" i="1"/>
  <c r="AG3145" i="1"/>
  <c r="AE3145" i="1" l="1"/>
  <c r="AH3145" i="1" s="1"/>
  <c r="AB3145" i="1" s="1"/>
  <c r="AC3145" i="1" s="1"/>
  <c r="Q3145" i="1"/>
  <c r="L3145" i="1"/>
  <c r="AD3145" i="1"/>
  <c r="P3145" i="1" l="1"/>
  <c r="W3146" i="1" s="1"/>
  <c r="N3145" i="1"/>
  <c r="R3145" i="1" l="1"/>
  <c r="S3146" i="1" s="1"/>
  <c r="U3145" i="1"/>
  <c r="V3146" i="1" s="1"/>
  <c r="AA3145" i="1"/>
  <c r="O3145" i="1"/>
  <c r="G3146" i="1" s="1"/>
  <c r="J3146" i="1"/>
  <c r="K3146" i="1"/>
  <c r="AF3146" i="1"/>
  <c r="X3145" i="1" l="1"/>
  <c r="Z3145" i="1" s="1"/>
  <c r="Y3146" i="1"/>
  <c r="T3146" i="1"/>
  <c r="H3146" i="1"/>
  <c r="I3146" i="1"/>
  <c r="M3146" i="1"/>
  <c r="AG3146" i="1"/>
  <c r="AE3146" i="1" l="1"/>
  <c r="AH3146" i="1" s="1"/>
  <c r="AB3146" i="1" s="1"/>
  <c r="AC3146" i="1" s="1"/>
  <c r="L3146" i="1"/>
  <c r="AD3146" i="1"/>
  <c r="Q3146" i="1"/>
  <c r="P3146" i="1" l="1"/>
  <c r="W3147" i="1" s="1"/>
  <c r="N3146" i="1"/>
  <c r="R3146" i="1" l="1"/>
  <c r="S3147" i="1" s="1"/>
  <c r="U3146" i="1"/>
  <c r="V3147" i="1" s="1"/>
  <c r="AA3146" i="1"/>
  <c r="O3146" i="1"/>
  <c r="G3147" i="1"/>
  <c r="J3147" i="1"/>
  <c r="K3147" i="1"/>
  <c r="AF3147" i="1"/>
  <c r="X3146" i="1" l="1"/>
  <c r="Z3146" i="1" s="1"/>
  <c r="Y3147" i="1"/>
  <c r="T3147" i="1"/>
  <c r="I3147" i="1"/>
  <c r="H3147" i="1"/>
  <c r="M3147" i="1"/>
  <c r="AG3147" i="1"/>
  <c r="AE3147" i="1" l="1"/>
  <c r="AH3147" i="1" s="1"/>
  <c r="AB3147" i="1" s="1"/>
  <c r="AC3147" i="1" s="1"/>
  <c r="L3147" i="1"/>
  <c r="Q3147" i="1"/>
  <c r="AD3147" i="1"/>
  <c r="P3147" i="1" l="1"/>
  <c r="W3148" i="1" s="1"/>
  <c r="N3147" i="1"/>
  <c r="R3147" i="1" l="1"/>
  <c r="S3148" i="1" s="1"/>
  <c r="U3147" i="1"/>
  <c r="V3148" i="1" s="1"/>
  <c r="J3148" i="1"/>
  <c r="K3148" i="1"/>
  <c r="AF3148" i="1"/>
  <c r="AA3147" i="1"/>
  <c r="O3147" i="1"/>
  <c r="G3148" i="1" s="1"/>
  <c r="X3147" i="1" l="1"/>
  <c r="Z3147" i="1" s="1"/>
  <c r="Y3148" i="1"/>
  <c r="T3148" i="1"/>
  <c r="M3148" i="1"/>
  <c r="H3148" i="1"/>
  <c r="I3148" i="1"/>
  <c r="AG3148" i="1"/>
  <c r="AE3148" i="1" l="1"/>
  <c r="AH3148" i="1" s="1"/>
  <c r="AB3148" i="1" s="1"/>
  <c r="AC3148" i="1" s="1"/>
  <c r="Q3148" i="1"/>
  <c r="L3148" i="1"/>
  <c r="AD3148" i="1"/>
  <c r="P3148" i="1" l="1"/>
  <c r="W3149" i="1" s="1"/>
  <c r="N3148" i="1"/>
  <c r="R3148" i="1" l="1"/>
  <c r="S3149" i="1" s="1"/>
  <c r="U3148" i="1"/>
  <c r="V3149" i="1" s="1"/>
  <c r="K3149" i="1"/>
  <c r="J3149" i="1"/>
  <c r="AF3149" i="1"/>
  <c r="AA3148" i="1"/>
  <c r="O3148" i="1"/>
  <c r="G3149" i="1" s="1"/>
  <c r="X3148" i="1" l="1"/>
  <c r="Z3148" i="1" s="1"/>
  <c r="T3149" i="1"/>
  <c r="Y3149" i="1"/>
  <c r="I3149" i="1"/>
  <c r="H3149" i="1"/>
  <c r="AG3149" i="1"/>
  <c r="M3149" i="1"/>
  <c r="AE3149" i="1" l="1"/>
  <c r="AH3149" i="1" s="1"/>
  <c r="AB3149" i="1" s="1"/>
  <c r="AC3149" i="1" s="1"/>
  <c r="Q3149" i="1"/>
  <c r="L3149" i="1"/>
  <c r="AD3149" i="1"/>
  <c r="P3149" i="1" l="1"/>
  <c r="W3150" i="1" s="1"/>
  <c r="N3149" i="1"/>
  <c r="R3149" i="1" l="1"/>
  <c r="S3150" i="1" s="1"/>
  <c r="U3149" i="1"/>
  <c r="V3150" i="1" s="1"/>
  <c r="J3150" i="1"/>
  <c r="K3150" i="1"/>
  <c r="AF3150" i="1"/>
  <c r="O3149" i="1"/>
  <c r="G3150" i="1" s="1"/>
  <c r="AA3149" i="1"/>
  <c r="Y3150" i="1" l="1"/>
  <c r="T3150" i="1"/>
  <c r="X3149" i="1"/>
  <c r="Z3149" i="1" s="1"/>
  <c r="I3150" i="1"/>
  <c r="H3150" i="1"/>
  <c r="M3150" i="1"/>
  <c r="AG3150" i="1"/>
  <c r="AE3150" i="1" l="1"/>
  <c r="AH3150" i="1" s="1"/>
  <c r="AB3150" i="1" s="1"/>
  <c r="AC3150" i="1" s="1"/>
  <c r="AD3150" i="1"/>
  <c r="L3150" i="1"/>
  <c r="Q3150" i="1"/>
  <c r="P3150" i="1" l="1"/>
  <c r="W3151" i="1" s="1"/>
  <c r="N3150" i="1"/>
  <c r="R3150" i="1" l="1"/>
  <c r="S3151" i="1" s="1"/>
  <c r="U3150" i="1"/>
  <c r="V3151" i="1" s="1"/>
  <c r="K3151" i="1"/>
  <c r="J3151" i="1"/>
  <c r="AF3151" i="1"/>
  <c r="AA3150" i="1"/>
  <c r="O3150" i="1"/>
  <c r="G3151" i="1"/>
  <c r="X3150" i="1" l="1"/>
  <c r="Z3150" i="1" s="1"/>
  <c r="T3151" i="1"/>
  <c r="Y3151" i="1"/>
  <c r="I3151" i="1"/>
  <c r="H3151" i="1"/>
  <c r="AG3151" i="1"/>
  <c r="M3151" i="1"/>
  <c r="AE3151" i="1" l="1"/>
  <c r="AH3151" i="1" s="1"/>
  <c r="AB3151" i="1" s="1"/>
  <c r="AC3151" i="1" s="1"/>
  <c r="Q3151" i="1"/>
  <c r="L3151" i="1"/>
  <c r="AD3151" i="1"/>
  <c r="P3151" i="1" l="1"/>
  <c r="W3152" i="1" s="1"/>
  <c r="N3151" i="1"/>
  <c r="R3151" i="1" l="1"/>
  <c r="S3152" i="1" s="1"/>
  <c r="U3151" i="1"/>
  <c r="V3152" i="1" s="1"/>
  <c r="O3151" i="1"/>
  <c r="AA3151" i="1"/>
  <c r="G3152" i="1"/>
  <c r="K3152" i="1"/>
  <c r="J3152" i="1"/>
  <c r="AF3152" i="1"/>
  <c r="Y3152" i="1" l="1"/>
  <c r="T3152" i="1"/>
  <c r="X3151" i="1"/>
  <c r="Z3151" i="1" s="1"/>
  <c r="M3152" i="1"/>
  <c r="I3152" i="1"/>
  <c r="H3152" i="1"/>
  <c r="AG3152" i="1"/>
  <c r="AE3152" i="1" l="1"/>
  <c r="AH3152" i="1" s="1"/>
  <c r="AB3152" i="1" s="1"/>
  <c r="AC3152" i="1" s="1"/>
  <c r="AD3152" i="1"/>
  <c r="L3152" i="1"/>
  <c r="Q3152" i="1"/>
  <c r="P3152" i="1" l="1"/>
  <c r="W3153" i="1" s="1"/>
  <c r="N3152" i="1"/>
  <c r="R3152" i="1" l="1"/>
  <c r="S3153" i="1" s="1"/>
  <c r="T3153" i="1" s="1"/>
  <c r="U3152" i="1"/>
  <c r="V3153" i="1" s="1"/>
  <c r="J3153" i="1"/>
  <c r="K3153" i="1"/>
  <c r="AF3153" i="1"/>
  <c r="O3152" i="1"/>
  <c r="G3153" i="1" s="1"/>
  <c r="AA3152" i="1"/>
  <c r="X3152" i="1" l="1"/>
  <c r="Z3152" i="1" s="1"/>
  <c r="Y3153" i="1"/>
  <c r="I3153" i="1"/>
  <c r="H3153" i="1"/>
  <c r="AG3153" i="1"/>
  <c r="M3153" i="1"/>
  <c r="AE3153" i="1" l="1"/>
  <c r="AH3153" i="1" s="1"/>
  <c r="AB3153" i="1" s="1"/>
  <c r="AC3153" i="1" s="1"/>
  <c r="L3153" i="1"/>
  <c r="AD3153" i="1"/>
  <c r="Q3153" i="1"/>
  <c r="P3153" i="1" l="1"/>
  <c r="W3154" i="1" s="1"/>
  <c r="N3153" i="1"/>
  <c r="R3153" i="1" l="1"/>
  <c r="S3154" i="1" s="1"/>
  <c r="U3153" i="1"/>
  <c r="V3154" i="1" s="1"/>
  <c r="O3153" i="1"/>
  <c r="AA3153" i="1"/>
  <c r="G3154" i="1"/>
  <c r="J3154" i="1"/>
  <c r="K3154" i="1"/>
  <c r="AF3154" i="1"/>
  <c r="X3153" i="1" l="1"/>
  <c r="Z3153" i="1" s="1"/>
  <c r="T3154" i="1"/>
  <c r="Y3154" i="1"/>
  <c r="I3154" i="1"/>
  <c r="H3154" i="1"/>
  <c r="AG3154" i="1"/>
  <c r="M3154" i="1"/>
  <c r="AE3154" i="1" l="1"/>
  <c r="AH3154" i="1" s="1"/>
  <c r="AB3154" i="1" s="1"/>
  <c r="AC3154" i="1" s="1"/>
  <c r="L3154" i="1"/>
  <c r="Q3154" i="1"/>
  <c r="AD3154" i="1"/>
  <c r="P3154" i="1" l="1"/>
  <c r="W3155" i="1" s="1"/>
  <c r="N3154" i="1"/>
  <c r="R3154" i="1" l="1"/>
  <c r="S3155" i="1" s="1"/>
  <c r="U3154" i="1"/>
  <c r="V3155" i="1" s="1"/>
  <c r="O3154" i="1"/>
  <c r="AA3154" i="1"/>
  <c r="G3155" i="1"/>
  <c r="J3155" i="1"/>
  <c r="K3155" i="1"/>
  <c r="AF3155" i="1"/>
  <c r="X3154" i="1" l="1"/>
  <c r="Z3154" i="1" s="1"/>
  <c r="Y3155" i="1"/>
  <c r="T3155" i="1"/>
  <c r="M3155" i="1"/>
  <c r="H3155" i="1"/>
  <c r="I3155" i="1"/>
  <c r="AG3155" i="1"/>
  <c r="AE3155" i="1" l="1"/>
  <c r="AH3155" i="1" s="1"/>
  <c r="AB3155" i="1" s="1"/>
  <c r="AC3155" i="1" s="1"/>
  <c r="AD3155" i="1"/>
  <c r="Q3155" i="1"/>
  <c r="L3155" i="1"/>
  <c r="P3155" i="1" l="1"/>
  <c r="W3156" i="1" s="1"/>
  <c r="N3155" i="1"/>
  <c r="R3155" i="1" l="1"/>
  <c r="S3156" i="1" s="1"/>
  <c r="U3155" i="1"/>
  <c r="V3156" i="1" s="1"/>
  <c r="AA3155" i="1"/>
  <c r="O3155" i="1"/>
  <c r="G3156" i="1"/>
  <c r="K3156" i="1"/>
  <c r="J3156" i="1"/>
  <c r="AF3156" i="1"/>
  <c r="X3155" i="1" l="1"/>
  <c r="Z3155" i="1" s="1"/>
  <c r="T3156" i="1"/>
  <c r="Y3156" i="1"/>
  <c r="M3156" i="1"/>
  <c r="AG3156" i="1"/>
  <c r="I3156" i="1"/>
  <c r="H3156" i="1"/>
  <c r="AE3156" i="1" l="1"/>
  <c r="AH3156" i="1" s="1"/>
  <c r="AB3156" i="1" s="1"/>
  <c r="AC3156" i="1" s="1"/>
  <c r="AD3156" i="1"/>
  <c r="Q3156" i="1"/>
  <c r="L3156" i="1"/>
  <c r="P3156" i="1" l="1"/>
  <c r="W3157" i="1" s="1"/>
  <c r="N3156" i="1"/>
  <c r="R3156" i="1" l="1"/>
  <c r="S3157" i="1" s="1"/>
  <c r="U3156" i="1"/>
  <c r="V3157" i="1" s="1"/>
  <c r="O3156" i="1"/>
  <c r="AA3156" i="1"/>
  <c r="G3157" i="1"/>
  <c r="K3157" i="1"/>
  <c r="J3157" i="1"/>
  <c r="AF3157" i="1"/>
  <c r="X3156" i="1" l="1"/>
  <c r="Z3156" i="1" s="1"/>
  <c r="T3157" i="1"/>
  <c r="Y3157" i="1"/>
  <c r="H3157" i="1"/>
  <c r="I3157" i="1"/>
  <c r="M3157" i="1"/>
  <c r="AG3157" i="1"/>
  <c r="AE3157" i="1" l="1"/>
  <c r="AH3157" i="1" s="1"/>
  <c r="AB3157" i="1" s="1"/>
  <c r="AC3157" i="1" s="1"/>
  <c r="AD3157" i="1"/>
  <c r="Q3157" i="1"/>
  <c r="L3157" i="1"/>
  <c r="P3157" i="1" l="1"/>
  <c r="W3158" i="1" s="1"/>
  <c r="N3157" i="1"/>
  <c r="R3157" i="1" l="1"/>
  <c r="S3158" i="1" s="1"/>
  <c r="U3157" i="1"/>
  <c r="V3158" i="1" s="1"/>
  <c r="O3157" i="1"/>
  <c r="AA3157" i="1"/>
  <c r="G3158" i="1"/>
  <c r="J3158" i="1"/>
  <c r="K3158" i="1"/>
  <c r="AF3158" i="1"/>
  <c r="X3157" i="1" l="1"/>
  <c r="Z3157" i="1" s="1"/>
  <c r="T3158" i="1"/>
  <c r="Y3158" i="1"/>
  <c r="H3158" i="1"/>
  <c r="I3158" i="1"/>
  <c r="AG3158" i="1"/>
  <c r="M3158" i="1"/>
  <c r="AE3158" i="1" l="1"/>
  <c r="AH3158" i="1" s="1"/>
  <c r="AB3158" i="1" s="1"/>
  <c r="AC3158" i="1" s="1"/>
  <c r="AD3158" i="1"/>
  <c r="L3158" i="1"/>
  <c r="Q3158" i="1"/>
  <c r="P3158" i="1" l="1"/>
  <c r="W3159" i="1" s="1"/>
  <c r="N3158" i="1"/>
  <c r="R3158" i="1" l="1"/>
  <c r="S3159" i="1" s="1"/>
  <c r="U3158" i="1"/>
  <c r="V3159" i="1" s="1"/>
  <c r="AA3158" i="1"/>
  <c r="O3158" i="1"/>
  <c r="G3159" i="1"/>
  <c r="J3159" i="1"/>
  <c r="K3159" i="1"/>
  <c r="AF3159" i="1"/>
  <c r="T3159" i="1" l="1"/>
  <c r="Y3159" i="1"/>
  <c r="X3158" i="1"/>
  <c r="Z3158" i="1" s="1"/>
  <c r="M3159" i="1"/>
  <c r="H3159" i="1"/>
  <c r="I3159" i="1"/>
  <c r="AG3159" i="1"/>
  <c r="AE3159" i="1" l="1"/>
  <c r="AH3159" i="1" s="1"/>
  <c r="AB3159" i="1" s="1"/>
  <c r="AC3159" i="1" s="1"/>
  <c r="AD3159" i="1"/>
  <c r="Q3159" i="1"/>
  <c r="L3159" i="1"/>
  <c r="P3159" i="1" l="1"/>
  <c r="W3160" i="1" s="1"/>
  <c r="N3159" i="1"/>
  <c r="R3159" i="1" l="1"/>
  <c r="S3160" i="1" s="1"/>
  <c r="U3159" i="1"/>
  <c r="V3160" i="1" s="1"/>
  <c r="AA3159" i="1"/>
  <c r="O3159" i="1"/>
  <c r="G3160" i="1"/>
  <c r="J3160" i="1"/>
  <c r="K3160" i="1"/>
  <c r="AF3160" i="1"/>
  <c r="X3159" i="1" l="1"/>
  <c r="Z3159" i="1" s="1"/>
  <c r="Y3160" i="1"/>
  <c r="T3160" i="1"/>
  <c r="I3160" i="1"/>
  <c r="H3160" i="1"/>
  <c r="M3160" i="1"/>
  <c r="AG3160" i="1"/>
  <c r="AE3160" i="1" l="1"/>
  <c r="AH3160" i="1" s="1"/>
  <c r="AB3160" i="1" s="1"/>
  <c r="AC3160" i="1" s="1"/>
  <c r="AD3160" i="1"/>
  <c r="L3160" i="1"/>
  <c r="Q3160" i="1"/>
  <c r="P3160" i="1" l="1"/>
  <c r="W3161" i="1" s="1"/>
  <c r="N3160" i="1"/>
  <c r="R3160" i="1" l="1"/>
  <c r="S3161" i="1" s="1"/>
  <c r="U3160" i="1"/>
  <c r="V3161" i="1" s="1"/>
  <c r="O3160" i="1"/>
  <c r="AA3160" i="1"/>
  <c r="G3161" i="1"/>
  <c r="K3161" i="1"/>
  <c r="J3161" i="1"/>
  <c r="AF3161" i="1"/>
  <c r="X3160" i="1" l="1"/>
  <c r="Z3160" i="1" s="1"/>
  <c r="T3161" i="1"/>
  <c r="Y3161" i="1"/>
  <c r="I3161" i="1"/>
  <c r="H3161" i="1"/>
  <c r="M3161" i="1"/>
  <c r="AG3161" i="1"/>
  <c r="AE3161" i="1" l="1"/>
  <c r="AH3161" i="1" s="1"/>
  <c r="AB3161" i="1" s="1"/>
  <c r="AC3161" i="1" s="1"/>
  <c r="AD3161" i="1"/>
  <c r="Q3161" i="1"/>
  <c r="L3161" i="1"/>
  <c r="P3161" i="1" l="1"/>
  <c r="W3162" i="1" s="1"/>
  <c r="N3161" i="1"/>
  <c r="R3161" i="1" l="1"/>
  <c r="S3162" i="1" s="1"/>
  <c r="U3161" i="1"/>
  <c r="V3162" i="1" s="1"/>
  <c r="O3161" i="1"/>
  <c r="AA3161" i="1"/>
  <c r="G3162" i="1"/>
  <c r="J3162" i="1"/>
  <c r="K3162" i="1"/>
  <c r="AF3162" i="1"/>
  <c r="X3161" i="1" l="1"/>
  <c r="Z3161" i="1" s="1"/>
  <c r="Y3162" i="1"/>
  <c r="T3162" i="1"/>
  <c r="I3162" i="1"/>
  <c r="H3162" i="1"/>
  <c r="AG3162" i="1"/>
  <c r="M3162" i="1"/>
  <c r="AE3162" i="1" l="1"/>
  <c r="AH3162" i="1" s="1"/>
  <c r="AB3162" i="1" s="1"/>
  <c r="AC3162" i="1" s="1"/>
  <c r="Q3162" i="1"/>
  <c r="L3162" i="1"/>
  <c r="AD3162" i="1"/>
  <c r="P3162" i="1" l="1"/>
  <c r="W3163" i="1" s="1"/>
  <c r="N3162" i="1"/>
  <c r="R3162" i="1" l="1"/>
  <c r="S3163" i="1" s="1"/>
  <c r="U3162" i="1"/>
  <c r="V3163" i="1" s="1"/>
  <c r="O3162" i="1"/>
  <c r="G3163" i="1" s="1"/>
  <c r="AA3162" i="1"/>
  <c r="K3163" i="1"/>
  <c r="J3163" i="1"/>
  <c r="AF3163" i="1"/>
  <c r="X3162" i="1" l="1"/>
  <c r="Z3162" i="1" s="1"/>
  <c r="T3163" i="1"/>
  <c r="Y3163" i="1"/>
  <c r="H3163" i="1"/>
  <c r="I3163" i="1"/>
  <c r="M3163" i="1"/>
  <c r="AG3163" i="1"/>
  <c r="AE3163" i="1" l="1"/>
  <c r="AH3163" i="1" s="1"/>
  <c r="AB3163" i="1" s="1"/>
  <c r="AC3163" i="1" s="1"/>
  <c r="AD3163" i="1"/>
  <c r="L3163" i="1"/>
  <c r="Q3163" i="1"/>
  <c r="P3163" i="1" l="1"/>
  <c r="W3164" i="1" s="1"/>
  <c r="N3163" i="1"/>
  <c r="R3163" i="1" l="1"/>
  <c r="S3164" i="1" s="1"/>
  <c r="U3163" i="1"/>
  <c r="V3164" i="1" s="1"/>
  <c r="O3163" i="1"/>
  <c r="AA3163" i="1"/>
  <c r="G3164" i="1"/>
  <c r="K3164" i="1"/>
  <c r="J3164" i="1"/>
  <c r="AF3164" i="1"/>
  <c r="X3163" i="1" l="1"/>
  <c r="Z3163" i="1" s="1"/>
  <c r="Y3164" i="1"/>
  <c r="T3164" i="1"/>
  <c r="I3164" i="1"/>
  <c r="H3164" i="1"/>
  <c r="AG3164" i="1"/>
  <c r="M3164" i="1"/>
  <c r="AE3164" i="1" l="1"/>
  <c r="AH3164" i="1" s="1"/>
  <c r="AB3164" i="1" s="1"/>
  <c r="AC3164" i="1" s="1"/>
  <c r="L3164" i="1"/>
  <c r="AD3164" i="1"/>
  <c r="Q3164" i="1"/>
  <c r="P3164" i="1" l="1"/>
  <c r="W3165" i="1" s="1"/>
  <c r="N3164" i="1"/>
  <c r="R3164" i="1" l="1"/>
  <c r="S3165" i="1" s="1"/>
  <c r="U3164" i="1"/>
  <c r="V3165" i="1" s="1"/>
  <c r="J3165" i="1"/>
  <c r="K3165" i="1"/>
  <c r="AF3165" i="1"/>
  <c r="O3164" i="1"/>
  <c r="G3165" i="1" s="1"/>
  <c r="AA3164" i="1"/>
  <c r="T3165" i="1" l="1"/>
  <c r="Y3165" i="1"/>
  <c r="X3164" i="1"/>
  <c r="Z3164" i="1" s="1"/>
  <c r="I3165" i="1"/>
  <c r="H3165" i="1"/>
  <c r="M3165" i="1"/>
  <c r="AG3165" i="1"/>
  <c r="AE3165" i="1" l="1"/>
  <c r="AH3165" i="1" s="1"/>
  <c r="AB3165" i="1" s="1"/>
  <c r="AC3165" i="1" s="1"/>
  <c r="AD3165" i="1"/>
  <c r="L3165" i="1"/>
  <c r="Q3165" i="1"/>
  <c r="P3165" i="1" l="1"/>
  <c r="W3166" i="1" s="1"/>
  <c r="N3165" i="1"/>
  <c r="R3165" i="1" l="1"/>
  <c r="S3166" i="1" s="1"/>
  <c r="U3165" i="1"/>
  <c r="V3166" i="1" s="1"/>
  <c r="K3166" i="1"/>
  <c r="J3166" i="1"/>
  <c r="AF3166" i="1"/>
  <c r="AA3165" i="1"/>
  <c r="O3165" i="1"/>
  <c r="G3166" i="1"/>
  <c r="X3165" i="1" l="1"/>
  <c r="Z3165" i="1" s="1"/>
  <c r="Y3166" i="1"/>
  <c r="T3166" i="1"/>
  <c r="M3166" i="1"/>
  <c r="H3166" i="1"/>
  <c r="I3166" i="1"/>
  <c r="AG3166" i="1"/>
  <c r="AE3166" i="1" l="1"/>
  <c r="AH3166" i="1" s="1"/>
  <c r="AB3166" i="1" s="1"/>
  <c r="AC3166" i="1" s="1"/>
  <c r="L3166" i="1"/>
  <c r="AD3166" i="1"/>
  <c r="Q3166" i="1"/>
  <c r="P3166" i="1" l="1"/>
  <c r="W3167" i="1" s="1"/>
  <c r="N3166" i="1"/>
  <c r="R3166" i="1" l="1"/>
  <c r="S3167" i="1" s="1"/>
  <c r="U3166" i="1"/>
  <c r="V3167" i="1" s="1"/>
  <c r="J3167" i="1"/>
  <c r="K3167" i="1"/>
  <c r="AF3167" i="1"/>
  <c r="O3166" i="1"/>
  <c r="G3167" i="1" s="1"/>
  <c r="AA3166" i="1"/>
  <c r="X3166" i="1" l="1"/>
  <c r="Z3166" i="1" s="1"/>
  <c r="T3167" i="1"/>
  <c r="Y3167" i="1"/>
  <c r="I3167" i="1"/>
  <c r="H3167" i="1"/>
  <c r="AG3167" i="1"/>
  <c r="M3167" i="1"/>
  <c r="AE3167" i="1" l="1"/>
  <c r="AH3167" i="1" s="1"/>
  <c r="AB3167" i="1" s="1"/>
  <c r="AC3167" i="1" s="1"/>
  <c r="Q3167" i="1"/>
  <c r="AD3167" i="1"/>
  <c r="L3167" i="1"/>
  <c r="P3167" i="1" l="1"/>
  <c r="W3168" i="1" s="1"/>
  <c r="N3167" i="1"/>
  <c r="R3167" i="1" l="1"/>
  <c r="S3168" i="1" s="1"/>
  <c r="U3167" i="1"/>
  <c r="V3168" i="1" s="1"/>
  <c r="J3168" i="1"/>
  <c r="K3168" i="1"/>
  <c r="AF3168" i="1"/>
  <c r="AA3167" i="1"/>
  <c r="O3167" i="1"/>
  <c r="G3168" i="1" s="1"/>
  <c r="X3167" i="1" l="1"/>
  <c r="Z3167" i="1" s="1"/>
  <c r="Y3168" i="1"/>
  <c r="T3168" i="1"/>
  <c r="I3168" i="1"/>
  <c r="H3168" i="1"/>
  <c r="M3168" i="1"/>
  <c r="AG3168" i="1"/>
  <c r="AE3168" i="1" l="1"/>
  <c r="AH3168" i="1" s="1"/>
  <c r="AB3168" i="1" s="1"/>
  <c r="AC3168" i="1" s="1"/>
  <c r="Q3168" i="1"/>
  <c r="AD3168" i="1"/>
  <c r="L3168" i="1"/>
  <c r="P3168" i="1" l="1"/>
  <c r="W3169" i="1" s="1"/>
  <c r="N3168" i="1"/>
  <c r="R3168" i="1" l="1"/>
  <c r="S3169" i="1" s="1"/>
  <c r="U3168" i="1"/>
  <c r="V3169" i="1" s="1"/>
  <c r="K3169" i="1"/>
  <c r="J3169" i="1"/>
  <c r="AF3169" i="1"/>
  <c r="AA3168" i="1"/>
  <c r="O3168" i="1"/>
  <c r="G3169" i="1"/>
  <c r="X3168" i="1" l="1"/>
  <c r="Z3168" i="1" s="1"/>
  <c r="Y3169" i="1"/>
  <c r="T3169" i="1"/>
  <c r="M3169" i="1"/>
  <c r="AG3169" i="1"/>
  <c r="H3169" i="1"/>
  <c r="I3169" i="1"/>
  <c r="AE3169" i="1" l="1"/>
  <c r="AH3169" i="1" s="1"/>
  <c r="AB3169" i="1" s="1"/>
  <c r="AC3169" i="1" s="1"/>
  <c r="Q3169" i="1"/>
  <c r="L3169" i="1"/>
  <c r="AD3169" i="1"/>
  <c r="P3169" i="1" l="1"/>
  <c r="W3170" i="1" s="1"/>
  <c r="N3169" i="1"/>
  <c r="R3169" i="1" l="1"/>
  <c r="S3170" i="1" s="1"/>
  <c r="U3169" i="1"/>
  <c r="V3170" i="1" s="1"/>
  <c r="O3169" i="1"/>
  <c r="AA3169" i="1"/>
  <c r="G3170" i="1"/>
  <c r="K3170" i="1"/>
  <c r="J3170" i="1"/>
  <c r="AF3170" i="1"/>
  <c r="X3169" i="1" l="1"/>
  <c r="Z3169" i="1" s="1"/>
  <c r="Y3170" i="1"/>
  <c r="T3170" i="1"/>
  <c r="H3170" i="1"/>
  <c r="I3170" i="1"/>
  <c r="AG3170" i="1"/>
  <c r="M3170" i="1"/>
  <c r="AE3170" i="1" l="1"/>
  <c r="AH3170" i="1" s="1"/>
  <c r="AB3170" i="1" s="1"/>
  <c r="AC3170" i="1" s="1"/>
  <c r="AD3170" i="1"/>
  <c r="L3170" i="1"/>
  <c r="Q3170" i="1"/>
  <c r="P3170" i="1" l="1"/>
  <c r="W3171" i="1" s="1"/>
  <c r="N3170" i="1"/>
  <c r="R3170" i="1" l="1"/>
  <c r="S3171" i="1" s="1"/>
  <c r="U3170" i="1"/>
  <c r="V3171" i="1" s="1"/>
  <c r="O3170" i="1"/>
  <c r="AA3170" i="1"/>
  <c r="G3171" i="1"/>
  <c r="K3171" i="1"/>
  <c r="J3171" i="1"/>
  <c r="AF3171" i="1"/>
  <c r="Y3171" i="1" l="1"/>
  <c r="T3171" i="1"/>
  <c r="X3170" i="1"/>
  <c r="Z3170" i="1" s="1"/>
  <c r="M3171" i="1"/>
  <c r="H3171" i="1"/>
  <c r="I3171" i="1"/>
  <c r="AG3171" i="1"/>
  <c r="AE3171" i="1" l="1"/>
  <c r="AH3171" i="1" s="1"/>
  <c r="AB3171" i="1" s="1"/>
  <c r="AC3171" i="1" s="1"/>
  <c r="AD3171" i="1"/>
  <c r="Q3171" i="1"/>
  <c r="L3171" i="1"/>
  <c r="P3171" i="1" l="1"/>
  <c r="W3172" i="1" s="1"/>
  <c r="N3171" i="1"/>
  <c r="R3171" i="1" l="1"/>
  <c r="S3172" i="1" s="1"/>
  <c r="T3172" i="1" s="1"/>
  <c r="U3171" i="1"/>
  <c r="V3172" i="1" s="1"/>
  <c r="O3171" i="1"/>
  <c r="AA3171" i="1"/>
  <c r="G3172" i="1"/>
  <c r="K3172" i="1"/>
  <c r="J3172" i="1"/>
  <c r="AF3172" i="1"/>
  <c r="X3171" i="1" l="1"/>
  <c r="Z3171" i="1" s="1"/>
  <c r="Y3172" i="1"/>
  <c r="I3172" i="1"/>
  <c r="H3172" i="1"/>
  <c r="AG3172" i="1"/>
  <c r="M3172" i="1"/>
  <c r="AE3172" i="1" l="1"/>
  <c r="AH3172" i="1" s="1"/>
  <c r="AB3172" i="1" s="1"/>
  <c r="AC3172" i="1" s="1"/>
  <c r="AD3172" i="1"/>
  <c r="L3172" i="1"/>
  <c r="Q3172" i="1"/>
  <c r="P3172" i="1" l="1"/>
  <c r="W3173" i="1" s="1"/>
  <c r="N3172" i="1"/>
  <c r="R3172" i="1" l="1"/>
  <c r="S3173" i="1" s="1"/>
  <c r="U3172" i="1"/>
  <c r="V3173" i="1" s="1"/>
  <c r="AA3172" i="1"/>
  <c r="O3172" i="1"/>
  <c r="G3173" i="1"/>
  <c r="J3173" i="1"/>
  <c r="K3173" i="1"/>
  <c r="AF3173" i="1"/>
  <c r="X3172" i="1" l="1"/>
  <c r="Z3172" i="1" s="1"/>
  <c r="Y3173" i="1"/>
  <c r="T3173" i="1"/>
  <c r="M3173" i="1"/>
  <c r="H3173" i="1"/>
  <c r="I3173" i="1"/>
  <c r="AG3173" i="1"/>
  <c r="AE3173" i="1" l="1"/>
  <c r="AH3173" i="1" s="1"/>
  <c r="AB3173" i="1" s="1"/>
  <c r="AC3173" i="1" s="1"/>
  <c r="AD3173" i="1"/>
  <c r="Q3173" i="1"/>
  <c r="L3173" i="1"/>
  <c r="P3173" i="1" l="1"/>
  <c r="W3174" i="1" s="1"/>
  <c r="N3173" i="1"/>
  <c r="R3173" i="1" l="1"/>
  <c r="S3174" i="1" s="1"/>
  <c r="U3173" i="1"/>
  <c r="V3174" i="1" s="1"/>
  <c r="J3174" i="1"/>
  <c r="K3174" i="1"/>
  <c r="AF3174" i="1"/>
  <c r="O3173" i="1"/>
  <c r="AA3173" i="1"/>
  <c r="G3174" i="1"/>
  <c r="X3173" i="1" l="1"/>
  <c r="Z3173" i="1" s="1"/>
  <c r="T3174" i="1"/>
  <c r="Y3174" i="1"/>
  <c r="M3174" i="1"/>
  <c r="H3174" i="1"/>
  <c r="I3174" i="1"/>
  <c r="AG3174" i="1"/>
  <c r="AE3174" i="1" l="1"/>
  <c r="AH3174" i="1" s="1"/>
  <c r="AB3174" i="1" s="1"/>
  <c r="AC3174" i="1" s="1"/>
  <c r="AD3174" i="1"/>
  <c r="L3174" i="1"/>
  <c r="Q3174" i="1"/>
  <c r="P3174" i="1" l="1"/>
  <c r="W3175" i="1" s="1"/>
  <c r="N3174" i="1"/>
  <c r="R3174" i="1" l="1"/>
  <c r="S3175" i="1" s="1"/>
  <c r="U3174" i="1"/>
  <c r="V3175" i="1" s="1"/>
  <c r="J3175" i="1"/>
  <c r="K3175" i="1"/>
  <c r="AF3175" i="1"/>
  <c r="O3174" i="1"/>
  <c r="G3175" i="1" s="1"/>
  <c r="AA3174" i="1"/>
  <c r="Y3175" i="1" l="1"/>
  <c r="T3175" i="1"/>
  <c r="X3174" i="1"/>
  <c r="Z3174" i="1" s="1"/>
  <c r="H3175" i="1"/>
  <c r="I3175" i="1"/>
  <c r="AG3175" i="1"/>
  <c r="M3175" i="1"/>
  <c r="AE3175" i="1" l="1"/>
  <c r="AH3175" i="1" s="1"/>
  <c r="AB3175" i="1" s="1"/>
  <c r="AC3175" i="1" s="1"/>
  <c r="AD3175" i="1"/>
  <c r="L3175" i="1"/>
  <c r="Q3175" i="1"/>
  <c r="P3175" i="1" l="1"/>
  <c r="W3176" i="1" s="1"/>
  <c r="N3175" i="1"/>
  <c r="R3175" i="1" l="1"/>
  <c r="S3176" i="1" s="1"/>
  <c r="U3175" i="1"/>
  <c r="V3176" i="1" s="1"/>
  <c r="K3176" i="1"/>
  <c r="J3176" i="1"/>
  <c r="AF3176" i="1"/>
  <c r="O3175" i="1"/>
  <c r="G3176" i="1" s="1"/>
  <c r="AA3175" i="1"/>
  <c r="T3176" i="1" l="1"/>
  <c r="Y3176" i="1"/>
  <c r="X3175" i="1"/>
  <c r="Z3175" i="1" s="1"/>
  <c r="H3176" i="1"/>
  <c r="I3176" i="1"/>
  <c r="M3176" i="1"/>
  <c r="AG3176" i="1"/>
  <c r="AE3176" i="1" l="1"/>
  <c r="AH3176" i="1" s="1"/>
  <c r="AB3176" i="1" s="1"/>
  <c r="AC3176" i="1" s="1"/>
  <c r="L3176" i="1"/>
  <c r="Q3176" i="1"/>
  <c r="AD3176" i="1"/>
  <c r="P3176" i="1" l="1"/>
  <c r="W3177" i="1" s="1"/>
  <c r="N3176" i="1"/>
  <c r="R3176" i="1" l="1"/>
  <c r="S3177" i="1" s="1"/>
  <c r="U3176" i="1"/>
  <c r="V3177" i="1" s="1"/>
  <c r="O3176" i="1"/>
  <c r="G3177" i="1" s="1"/>
  <c r="AA3176" i="1"/>
  <c r="K3177" i="1"/>
  <c r="J3177" i="1"/>
  <c r="AF3177" i="1"/>
  <c r="X3176" i="1" l="1"/>
  <c r="Z3176" i="1" s="1"/>
  <c r="Y3177" i="1"/>
  <c r="T3177" i="1"/>
  <c r="I3177" i="1"/>
  <c r="H3177" i="1"/>
  <c r="AG3177" i="1"/>
  <c r="M3177" i="1"/>
  <c r="AE3177" i="1" l="1"/>
  <c r="AH3177" i="1" s="1"/>
  <c r="AB3177" i="1" s="1"/>
  <c r="AC3177" i="1" s="1"/>
  <c r="L3177" i="1"/>
  <c r="Q3177" i="1"/>
  <c r="AD3177" i="1"/>
  <c r="P3177" i="1" l="1"/>
  <c r="W3178" i="1" s="1"/>
  <c r="N3177" i="1"/>
  <c r="R3177" i="1" l="1"/>
  <c r="S3178" i="1" s="1"/>
  <c r="U3177" i="1"/>
  <c r="V3178" i="1" s="1"/>
  <c r="K3178" i="1"/>
  <c r="J3178" i="1"/>
  <c r="AF3178" i="1"/>
  <c r="AA3177" i="1"/>
  <c r="O3177" i="1"/>
  <c r="G3178" i="1"/>
  <c r="X3177" i="1" l="1"/>
  <c r="Z3177" i="1" s="1"/>
  <c r="Y3178" i="1"/>
  <c r="T3178" i="1"/>
  <c r="I3178" i="1"/>
  <c r="H3178" i="1"/>
  <c r="AG3178" i="1"/>
  <c r="M3178" i="1"/>
  <c r="AE3178" i="1" l="1"/>
  <c r="AH3178" i="1" s="1"/>
  <c r="AB3178" i="1" s="1"/>
  <c r="AC3178" i="1" s="1"/>
  <c r="L3178" i="1"/>
  <c r="AD3178" i="1"/>
  <c r="Q3178" i="1"/>
  <c r="P3178" i="1" l="1"/>
  <c r="W3179" i="1" s="1"/>
  <c r="N3178" i="1"/>
  <c r="R3178" i="1" l="1"/>
  <c r="S3179" i="1" s="1"/>
  <c r="U3178" i="1"/>
  <c r="V3179" i="1" s="1"/>
  <c r="K3179" i="1"/>
  <c r="J3179" i="1"/>
  <c r="AF3179" i="1"/>
  <c r="AA3178" i="1"/>
  <c r="O3178" i="1"/>
  <c r="G3179" i="1"/>
  <c r="X3178" i="1" l="1"/>
  <c r="Z3178" i="1" s="1"/>
  <c r="Y3179" i="1"/>
  <c r="T3179" i="1"/>
  <c r="I3179" i="1"/>
  <c r="H3179" i="1"/>
  <c r="M3179" i="1"/>
  <c r="AG3179" i="1"/>
  <c r="AE3179" i="1" l="1"/>
  <c r="AH3179" i="1" s="1"/>
  <c r="AB3179" i="1" s="1"/>
  <c r="AC3179" i="1" s="1"/>
  <c r="AD3179" i="1"/>
  <c r="L3179" i="1"/>
  <c r="Q3179" i="1"/>
  <c r="P3179" i="1" l="1"/>
  <c r="W3180" i="1" s="1"/>
  <c r="N3179" i="1"/>
  <c r="R3179" i="1" l="1"/>
  <c r="S3180" i="1" s="1"/>
  <c r="U3179" i="1"/>
  <c r="V3180" i="1" s="1"/>
  <c r="K3180" i="1"/>
  <c r="J3180" i="1"/>
  <c r="AF3180" i="1"/>
  <c r="O3179" i="1"/>
  <c r="G3180" i="1" s="1"/>
  <c r="AA3179" i="1"/>
  <c r="X3179" i="1" l="1"/>
  <c r="Z3179" i="1" s="1"/>
  <c r="T3180" i="1"/>
  <c r="Y3180" i="1"/>
  <c r="I3180" i="1"/>
  <c r="H3180" i="1"/>
  <c r="AG3180" i="1"/>
  <c r="M3180" i="1"/>
  <c r="AE3180" i="1" l="1"/>
  <c r="AH3180" i="1" s="1"/>
  <c r="AB3180" i="1" s="1"/>
  <c r="AC3180" i="1" s="1"/>
  <c r="Q3180" i="1"/>
  <c r="AD3180" i="1"/>
  <c r="L3180" i="1"/>
  <c r="P3180" i="1" l="1"/>
  <c r="W3181" i="1" s="1"/>
  <c r="N3180" i="1"/>
  <c r="R3180" i="1" l="1"/>
  <c r="S3181" i="1" s="1"/>
  <c r="U3180" i="1"/>
  <c r="V3181" i="1" s="1"/>
  <c r="AA3180" i="1"/>
  <c r="O3180" i="1"/>
  <c r="G3181" i="1"/>
  <c r="J3181" i="1"/>
  <c r="K3181" i="1"/>
  <c r="AF3181" i="1"/>
  <c r="X3180" i="1" l="1"/>
  <c r="Z3180" i="1" s="1"/>
  <c r="Y3181" i="1"/>
  <c r="T3181" i="1"/>
  <c r="H3181" i="1"/>
  <c r="I3181" i="1"/>
  <c r="M3181" i="1"/>
  <c r="AG3181" i="1"/>
  <c r="AE3181" i="1" l="1"/>
  <c r="AH3181" i="1" s="1"/>
  <c r="AB3181" i="1" s="1"/>
  <c r="AC3181" i="1" s="1"/>
  <c r="AD3181" i="1"/>
  <c r="L3181" i="1"/>
  <c r="Q3181" i="1"/>
  <c r="P3181" i="1" l="1"/>
  <c r="W3182" i="1" s="1"/>
  <c r="N3181" i="1"/>
  <c r="R3181" i="1" l="1"/>
  <c r="S3182" i="1" s="1"/>
  <c r="U3181" i="1"/>
  <c r="V3182" i="1" s="1"/>
  <c r="O3181" i="1"/>
  <c r="AA3181" i="1"/>
  <c r="G3182" i="1"/>
  <c r="J3182" i="1"/>
  <c r="K3182" i="1"/>
  <c r="AF3182" i="1"/>
  <c r="X3181" i="1" l="1"/>
  <c r="Z3181" i="1" s="1"/>
  <c r="T3182" i="1"/>
  <c r="Y3182" i="1"/>
  <c r="M3182" i="1"/>
  <c r="I3182" i="1"/>
  <c r="H3182" i="1"/>
  <c r="AG3182" i="1"/>
  <c r="AE3182" i="1" l="1"/>
  <c r="AH3182" i="1" s="1"/>
  <c r="AB3182" i="1" s="1"/>
  <c r="AC3182" i="1" s="1"/>
  <c r="L3182" i="1"/>
  <c r="Q3182" i="1"/>
  <c r="AD3182" i="1"/>
  <c r="P3182" i="1" l="1"/>
  <c r="W3183" i="1" s="1"/>
  <c r="N3182" i="1"/>
  <c r="R3182" i="1" l="1"/>
  <c r="S3183" i="1" s="1"/>
  <c r="U3182" i="1"/>
  <c r="V3183" i="1" s="1"/>
  <c r="K3183" i="1"/>
  <c r="J3183" i="1"/>
  <c r="AF3183" i="1"/>
  <c r="AA3182" i="1"/>
  <c r="O3182" i="1"/>
  <c r="G3183" i="1"/>
  <c r="X3182" i="1" l="1"/>
  <c r="Z3182" i="1" s="1"/>
  <c r="T3183" i="1"/>
  <c r="Y3183" i="1"/>
  <c r="AG3183" i="1"/>
  <c r="H3183" i="1"/>
  <c r="I3183" i="1"/>
  <c r="M3183" i="1"/>
  <c r="AE3183" i="1" l="1"/>
  <c r="AH3183" i="1" s="1"/>
  <c r="AB3183" i="1" s="1"/>
  <c r="AC3183" i="1" s="1"/>
  <c r="Q3183" i="1"/>
  <c r="L3183" i="1"/>
  <c r="AD3183" i="1"/>
  <c r="P3183" i="1" l="1"/>
  <c r="W3184" i="1" s="1"/>
  <c r="N3183" i="1"/>
  <c r="R3183" i="1" l="1"/>
  <c r="S3184" i="1" s="1"/>
  <c r="U3183" i="1"/>
  <c r="V3184" i="1" s="1"/>
  <c r="K3184" i="1"/>
  <c r="J3184" i="1"/>
  <c r="AF3184" i="1"/>
  <c r="O3183" i="1"/>
  <c r="G3184" i="1" s="1"/>
  <c r="AA3183" i="1"/>
  <c r="X3183" i="1" l="1"/>
  <c r="Z3183" i="1" s="1"/>
  <c r="Y3184" i="1"/>
  <c r="T3184" i="1"/>
  <c r="I3184" i="1"/>
  <c r="H3184" i="1"/>
  <c r="AG3184" i="1"/>
  <c r="M3184" i="1"/>
  <c r="AE3184" i="1" l="1"/>
  <c r="AH3184" i="1" s="1"/>
  <c r="AB3184" i="1" s="1"/>
  <c r="AC3184" i="1" s="1"/>
  <c r="AD3184" i="1"/>
  <c r="Q3184" i="1"/>
  <c r="L3184" i="1"/>
  <c r="P3184" i="1" l="1"/>
  <c r="W3185" i="1" s="1"/>
  <c r="N3184" i="1"/>
  <c r="R3184" i="1" l="1"/>
  <c r="S3185" i="1" s="1"/>
  <c r="U3184" i="1"/>
  <c r="V3185" i="1" s="1"/>
  <c r="AA3184" i="1"/>
  <c r="O3184" i="1"/>
  <c r="G3185" i="1"/>
  <c r="J3185" i="1"/>
  <c r="K3185" i="1"/>
  <c r="AF3185" i="1"/>
  <c r="X3184" i="1" l="1"/>
  <c r="Z3184" i="1" s="1"/>
  <c r="Y3185" i="1"/>
  <c r="T3185" i="1"/>
  <c r="H3185" i="1"/>
  <c r="I3185" i="1"/>
  <c r="AG3185" i="1"/>
  <c r="M3185" i="1"/>
  <c r="AE3185" i="1" l="1"/>
  <c r="AH3185" i="1" s="1"/>
  <c r="AB3185" i="1" s="1"/>
  <c r="AC3185" i="1" s="1"/>
  <c r="AD3185" i="1"/>
  <c r="L3185" i="1"/>
  <c r="Q3185" i="1"/>
  <c r="P3185" i="1" l="1"/>
  <c r="W3186" i="1" s="1"/>
  <c r="N3185" i="1"/>
  <c r="R3185" i="1" l="1"/>
  <c r="S3186" i="1" s="1"/>
  <c r="U3185" i="1"/>
  <c r="V3186" i="1" s="1"/>
  <c r="K3186" i="1"/>
  <c r="J3186" i="1"/>
  <c r="AF3186" i="1"/>
  <c r="AA3185" i="1"/>
  <c r="O3185" i="1"/>
  <c r="G3186" i="1"/>
  <c r="X3185" i="1" l="1"/>
  <c r="Z3185" i="1" s="1"/>
  <c r="T3186" i="1"/>
  <c r="Y3186" i="1"/>
  <c r="I3186" i="1"/>
  <c r="H3186" i="1"/>
  <c r="M3186" i="1"/>
  <c r="AG3186" i="1"/>
  <c r="AE3186" i="1" l="1"/>
  <c r="AH3186" i="1" s="1"/>
  <c r="AB3186" i="1" s="1"/>
  <c r="AC3186" i="1" s="1"/>
  <c r="AD3186" i="1"/>
  <c r="L3186" i="1"/>
  <c r="Q3186" i="1"/>
  <c r="P3186" i="1" l="1"/>
  <c r="W3187" i="1" s="1"/>
  <c r="N3186" i="1"/>
  <c r="R3186" i="1" l="1"/>
  <c r="S3187" i="1" s="1"/>
  <c r="U3186" i="1"/>
  <c r="V3187" i="1" s="1"/>
  <c r="J3187" i="1"/>
  <c r="K3187" i="1"/>
  <c r="AF3187" i="1"/>
  <c r="AA3186" i="1"/>
  <c r="O3186" i="1"/>
  <c r="G3187" i="1" s="1"/>
  <c r="X3186" i="1" l="1"/>
  <c r="Z3186" i="1" s="1"/>
  <c r="T3187" i="1"/>
  <c r="Y3187" i="1"/>
  <c r="H3187" i="1"/>
  <c r="I3187" i="1"/>
  <c r="M3187" i="1"/>
  <c r="AG3187" i="1"/>
  <c r="AE3187" i="1" l="1"/>
  <c r="AH3187" i="1" s="1"/>
  <c r="AB3187" i="1" s="1"/>
  <c r="AC3187" i="1" s="1"/>
  <c r="AD3187" i="1"/>
  <c r="Q3187" i="1"/>
  <c r="L3187" i="1"/>
  <c r="P3187" i="1" l="1"/>
  <c r="W3188" i="1" s="1"/>
  <c r="N3187" i="1"/>
  <c r="R3187" i="1" l="1"/>
  <c r="S3188" i="1" s="1"/>
  <c r="U3187" i="1"/>
  <c r="V3188" i="1" s="1"/>
  <c r="K3188" i="1"/>
  <c r="J3188" i="1"/>
  <c r="AF3188" i="1"/>
  <c r="AA3187" i="1"/>
  <c r="O3187" i="1"/>
  <c r="G3188" i="1"/>
  <c r="X3187" i="1" l="1"/>
  <c r="Z3187" i="1" s="1"/>
  <c r="Y3188" i="1"/>
  <c r="T3188" i="1"/>
  <c r="M3188" i="1"/>
  <c r="H3188" i="1"/>
  <c r="I3188" i="1"/>
  <c r="AG3188" i="1"/>
  <c r="AE3188" i="1" l="1"/>
  <c r="AH3188" i="1" s="1"/>
  <c r="AB3188" i="1" s="1"/>
  <c r="AC3188" i="1" s="1"/>
  <c r="L3188" i="1"/>
  <c r="AD3188" i="1"/>
  <c r="Q3188" i="1"/>
  <c r="P3188" i="1" l="1"/>
  <c r="W3189" i="1" s="1"/>
  <c r="N3188" i="1"/>
  <c r="R3188" i="1" l="1"/>
  <c r="S3189" i="1" s="1"/>
  <c r="U3188" i="1"/>
  <c r="V3189" i="1" s="1"/>
  <c r="O3188" i="1"/>
  <c r="G3189" i="1" s="1"/>
  <c r="AA3188" i="1"/>
  <c r="K3189" i="1"/>
  <c r="J3189" i="1"/>
  <c r="AF3189" i="1"/>
  <c r="X3188" i="1" l="1"/>
  <c r="Z3188" i="1" s="1"/>
  <c r="Y3189" i="1"/>
  <c r="T3189" i="1"/>
  <c r="I3189" i="1"/>
  <c r="H3189" i="1"/>
  <c r="AG3189" i="1"/>
  <c r="M3189" i="1"/>
  <c r="AE3189" i="1" l="1"/>
  <c r="AH3189" i="1" s="1"/>
  <c r="AB3189" i="1" s="1"/>
  <c r="AC3189" i="1" s="1"/>
  <c r="L3189" i="1"/>
  <c r="Q3189" i="1"/>
  <c r="AD3189" i="1"/>
  <c r="P3189" i="1" l="1"/>
  <c r="W3190" i="1" s="1"/>
  <c r="N3189" i="1"/>
  <c r="R3189" i="1" l="1"/>
  <c r="S3190" i="1" s="1"/>
  <c r="U3189" i="1"/>
  <c r="V3190" i="1" s="1"/>
  <c r="O3189" i="1"/>
  <c r="AA3189" i="1"/>
  <c r="G3190" i="1"/>
  <c r="K3190" i="1"/>
  <c r="J3190" i="1"/>
  <c r="AF3190" i="1"/>
  <c r="X3189" i="1" l="1"/>
  <c r="Z3189" i="1" s="1"/>
  <c r="Y3190" i="1"/>
  <c r="T3190" i="1"/>
  <c r="I3190" i="1"/>
  <c r="H3190" i="1"/>
  <c r="AG3190" i="1"/>
  <c r="M3190" i="1"/>
  <c r="AE3190" i="1" l="1"/>
  <c r="AH3190" i="1" s="1"/>
  <c r="AB3190" i="1" s="1"/>
  <c r="AC3190" i="1" s="1"/>
  <c r="AD3190" i="1"/>
  <c r="L3190" i="1"/>
  <c r="Q3190" i="1"/>
  <c r="P3190" i="1" l="1"/>
  <c r="W3191" i="1" s="1"/>
  <c r="N3190" i="1"/>
  <c r="R3190" i="1" l="1"/>
  <c r="S3191" i="1" s="1"/>
  <c r="U3190" i="1"/>
  <c r="V3191" i="1" s="1"/>
  <c r="AA3190" i="1"/>
  <c r="O3190" i="1"/>
  <c r="G3191" i="1"/>
  <c r="J3191" i="1"/>
  <c r="K3191" i="1"/>
  <c r="AF3191" i="1"/>
  <c r="X3190" i="1" l="1"/>
  <c r="Z3190" i="1" s="1"/>
  <c r="Y3191" i="1"/>
  <c r="T3191" i="1"/>
  <c r="M3191" i="1"/>
  <c r="I3191" i="1"/>
  <c r="H3191" i="1"/>
  <c r="AG3191" i="1"/>
  <c r="AE3191" i="1" l="1"/>
  <c r="AH3191" i="1" s="1"/>
  <c r="AB3191" i="1" s="1"/>
  <c r="AC3191" i="1" s="1"/>
  <c r="Q3191" i="1"/>
  <c r="L3191" i="1"/>
  <c r="AD3191" i="1"/>
  <c r="P3191" i="1" l="1"/>
  <c r="W3192" i="1" s="1"/>
  <c r="N3191" i="1"/>
  <c r="R3191" i="1" l="1"/>
  <c r="S3192" i="1" s="1"/>
  <c r="U3191" i="1"/>
  <c r="V3192" i="1" s="1"/>
  <c r="O3191" i="1"/>
  <c r="G3192" i="1" s="1"/>
  <c r="AA3191" i="1"/>
  <c r="J3192" i="1"/>
  <c r="K3192" i="1"/>
  <c r="AF3192" i="1"/>
  <c r="X3191" i="1" l="1"/>
  <c r="Z3191" i="1" s="1"/>
  <c r="Y3192" i="1"/>
  <c r="T3192" i="1"/>
  <c r="I3192" i="1"/>
  <c r="H3192" i="1"/>
  <c r="AG3192" i="1"/>
  <c r="M3192" i="1"/>
  <c r="AE3192" i="1" l="1"/>
  <c r="AH3192" i="1" s="1"/>
  <c r="AB3192" i="1" s="1"/>
  <c r="AC3192" i="1" s="1"/>
  <c r="AD3192" i="1"/>
  <c r="L3192" i="1"/>
  <c r="Q3192" i="1"/>
  <c r="P3192" i="1" l="1"/>
  <c r="W3193" i="1" s="1"/>
  <c r="N3192" i="1"/>
  <c r="R3192" i="1" l="1"/>
  <c r="S3193" i="1" s="1"/>
  <c r="U3192" i="1"/>
  <c r="V3193" i="1" s="1"/>
  <c r="J3193" i="1"/>
  <c r="K3193" i="1"/>
  <c r="AF3193" i="1"/>
  <c r="AA3192" i="1"/>
  <c r="O3192" i="1"/>
  <c r="G3193" i="1"/>
  <c r="X3192" i="1" l="1"/>
  <c r="Z3192" i="1" s="1"/>
  <c r="T3193" i="1"/>
  <c r="Y3193" i="1"/>
  <c r="H3193" i="1"/>
  <c r="I3193" i="1"/>
  <c r="M3193" i="1"/>
  <c r="AG3193" i="1"/>
  <c r="AE3193" i="1" l="1"/>
  <c r="AH3193" i="1" s="1"/>
  <c r="AB3193" i="1" s="1"/>
  <c r="AC3193" i="1" s="1"/>
  <c r="Q3193" i="1"/>
  <c r="AD3193" i="1"/>
  <c r="L3193" i="1"/>
  <c r="P3193" i="1" l="1"/>
  <c r="W3194" i="1" s="1"/>
  <c r="N3193" i="1"/>
  <c r="R3193" i="1" l="1"/>
  <c r="S3194" i="1" s="1"/>
  <c r="U3193" i="1"/>
  <c r="V3194" i="1" s="1"/>
  <c r="O3193" i="1"/>
  <c r="AA3193" i="1"/>
  <c r="G3194" i="1"/>
  <c r="K3194" i="1"/>
  <c r="J3194" i="1"/>
  <c r="AF3194" i="1"/>
  <c r="X3193" i="1" l="1"/>
  <c r="Z3193" i="1" s="1"/>
  <c r="Y3194" i="1"/>
  <c r="T3194" i="1"/>
  <c r="H3194" i="1"/>
  <c r="I3194" i="1"/>
  <c r="AG3194" i="1"/>
  <c r="M3194" i="1"/>
  <c r="AE3194" i="1" l="1"/>
  <c r="AH3194" i="1" s="1"/>
  <c r="AB3194" i="1" s="1"/>
  <c r="AC3194" i="1" s="1"/>
  <c r="AD3194" i="1"/>
  <c r="Q3194" i="1"/>
  <c r="L3194" i="1"/>
  <c r="P3194" i="1" l="1"/>
  <c r="W3195" i="1" s="1"/>
  <c r="N3194" i="1"/>
  <c r="R3194" i="1" l="1"/>
  <c r="S3195" i="1" s="1"/>
  <c r="U3194" i="1"/>
  <c r="V3195" i="1" s="1"/>
  <c r="O3194" i="1"/>
  <c r="AA3194" i="1"/>
  <c r="G3195" i="1"/>
  <c r="J3195" i="1"/>
  <c r="K3195" i="1"/>
  <c r="AF3195" i="1"/>
  <c r="X3194" i="1" l="1"/>
  <c r="Z3194" i="1" s="1"/>
  <c r="Y3195" i="1"/>
  <c r="T3195" i="1"/>
  <c r="I3195" i="1"/>
  <c r="H3195" i="1"/>
  <c r="M3195" i="1"/>
  <c r="AG3195" i="1"/>
  <c r="AE3195" i="1" l="1"/>
  <c r="AH3195" i="1" s="1"/>
  <c r="AB3195" i="1" s="1"/>
  <c r="AC3195" i="1" s="1"/>
  <c r="L3195" i="1"/>
  <c r="AD3195" i="1"/>
  <c r="Q3195" i="1"/>
  <c r="P3195" i="1" l="1"/>
  <c r="W3196" i="1" s="1"/>
  <c r="N3195" i="1"/>
  <c r="R3195" i="1" l="1"/>
  <c r="S3196" i="1" s="1"/>
  <c r="U3195" i="1"/>
  <c r="V3196" i="1" s="1"/>
  <c r="J3196" i="1"/>
  <c r="K3196" i="1"/>
  <c r="AF3196" i="1"/>
  <c r="AA3195" i="1"/>
  <c r="O3195" i="1"/>
  <c r="G3196" i="1"/>
  <c r="X3195" i="1" l="1"/>
  <c r="Z3195" i="1" s="1"/>
  <c r="T3196" i="1"/>
  <c r="Y3196" i="1"/>
  <c r="I3196" i="1"/>
  <c r="H3196" i="1"/>
  <c r="M3196" i="1"/>
  <c r="AG3196" i="1"/>
  <c r="AE3196" i="1" l="1"/>
  <c r="AH3196" i="1" s="1"/>
  <c r="AB3196" i="1" s="1"/>
  <c r="AC3196" i="1" s="1"/>
  <c r="L3196" i="1"/>
  <c r="Q3196" i="1"/>
  <c r="AD3196" i="1"/>
  <c r="P3196" i="1" l="1"/>
  <c r="W3197" i="1" s="1"/>
  <c r="N3196" i="1"/>
  <c r="R3196" i="1" l="1"/>
  <c r="S3197" i="1" s="1"/>
  <c r="U3196" i="1"/>
  <c r="V3197" i="1" s="1"/>
  <c r="K3197" i="1"/>
  <c r="J3197" i="1"/>
  <c r="AF3197" i="1"/>
  <c r="O3196" i="1"/>
  <c r="G3197" i="1" s="1"/>
  <c r="AA3196" i="1"/>
  <c r="T3197" i="1" l="1"/>
  <c r="Y3197" i="1"/>
  <c r="X3196" i="1"/>
  <c r="Z3196" i="1" s="1"/>
  <c r="H3197" i="1"/>
  <c r="I3197" i="1"/>
  <c r="M3197" i="1"/>
  <c r="AG3197" i="1"/>
  <c r="AE3197" i="1" l="1"/>
  <c r="AH3197" i="1" s="1"/>
  <c r="AB3197" i="1" s="1"/>
  <c r="AC3197" i="1" s="1"/>
  <c r="Q3197" i="1"/>
  <c r="L3197" i="1"/>
  <c r="AD3197" i="1"/>
  <c r="P3197" i="1" l="1"/>
  <c r="W3198" i="1" s="1"/>
  <c r="N3197" i="1"/>
  <c r="R3197" i="1" l="1"/>
  <c r="S3198" i="1" s="1"/>
  <c r="U3197" i="1"/>
  <c r="V3198" i="1" s="1"/>
  <c r="O3197" i="1"/>
  <c r="AA3197" i="1"/>
  <c r="G3198" i="1"/>
  <c r="K3198" i="1"/>
  <c r="J3198" i="1"/>
  <c r="AF3198" i="1"/>
  <c r="T3198" i="1" l="1"/>
  <c r="Y3198" i="1"/>
  <c r="X3197" i="1"/>
  <c r="Z3197" i="1" s="1"/>
  <c r="H3198" i="1"/>
  <c r="I3198" i="1"/>
  <c r="M3198" i="1"/>
  <c r="AG3198" i="1"/>
  <c r="AE3198" i="1" l="1"/>
  <c r="AH3198" i="1" s="1"/>
  <c r="AB3198" i="1" s="1"/>
  <c r="AC3198" i="1" s="1"/>
  <c r="L3198" i="1"/>
  <c r="AD3198" i="1"/>
  <c r="Q3198" i="1"/>
  <c r="P3198" i="1" l="1"/>
  <c r="W3199" i="1" s="1"/>
  <c r="N3198" i="1"/>
  <c r="R3198" i="1" l="1"/>
  <c r="S3199" i="1" s="1"/>
  <c r="U3198" i="1"/>
  <c r="V3199" i="1" s="1"/>
  <c r="AA3198" i="1"/>
  <c r="O3198" i="1"/>
  <c r="G3199" i="1"/>
  <c r="K3199" i="1"/>
  <c r="J3199" i="1"/>
  <c r="AF3199" i="1"/>
  <c r="X3198" i="1" l="1"/>
  <c r="Z3198" i="1" s="1"/>
  <c r="Y3199" i="1"/>
  <c r="T3199" i="1"/>
  <c r="H3199" i="1"/>
  <c r="I3199" i="1"/>
  <c r="AG3199" i="1"/>
  <c r="M3199" i="1"/>
  <c r="AE3199" i="1" l="1"/>
  <c r="AH3199" i="1" s="1"/>
  <c r="AB3199" i="1" s="1"/>
  <c r="AC3199" i="1" s="1"/>
  <c r="Q3199" i="1"/>
  <c r="AD3199" i="1"/>
  <c r="L3199" i="1"/>
  <c r="P3199" i="1" l="1"/>
  <c r="W3200" i="1" s="1"/>
  <c r="N3199" i="1"/>
  <c r="R3199" i="1" l="1"/>
  <c r="S3200" i="1" s="1"/>
  <c r="U3199" i="1"/>
  <c r="V3200" i="1" s="1"/>
  <c r="J3200" i="1"/>
  <c r="K3200" i="1"/>
  <c r="AF3200" i="1"/>
  <c r="O3199" i="1"/>
  <c r="G3200" i="1" s="1"/>
  <c r="AA3199" i="1"/>
  <c r="X3199" i="1" l="1"/>
  <c r="Z3199" i="1" s="1"/>
  <c r="Y3200" i="1"/>
  <c r="T3200" i="1"/>
  <c r="I3200" i="1"/>
  <c r="H3200" i="1"/>
  <c r="M3200" i="1"/>
  <c r="AG3200" i="1"/>
  <c r="AE3200" i="1" l="1"/>
  <c r="AH3200" i="1" s="1"/>
  <c r="AB3200" i="1" s="1"/>
  <c r="AC3200" i="1" s="1"/>
  <c r="L3200" i="1"/>
  <c r="AD3200" i="1"/>
  <c r="Q3200" i="1"/>
  <c r="P3200" i="1" l="1"/>
  <c r="W3201" i="1" s="1"/>
  <c r="N3200" i="1"/>
  <c r="R3200" i="1" l="1"/>
  <c r="S3201" i="1" s="1"/>
  <c r="U3200" i="1"/>
  <c r="V3201" i="1" s="1"/>
  <c r="O3200" i="1"/>
  <c r="G3201" i="1" s="1"/>
  <c r="AA3200" i="1"/>
  <c r="K3201" i="1"/>
  <c r="J3201" i="1"/>
  <c r="AF3201" i="1"/>
  <c r="X3200" i="1" l="1"/>
  <c r="Z3200" i="1" s="1"/>
  <c r="Y3201" i="1"/>
  <c r="T3201" i="1"/>
  <c r="H3201" i="1"/>
  <c r="I3201" i="1"/>
  <c r="M3201" i="1"/>
  <c r="AG3201" i="1"/>
  <c r="AE3201" i="1" l="1"/>
  <c r="AH3201" i="1" s="1"/>
  <c r="AB3201" i="1" s="1"/>
  <c r="AC3201" i="1" s="1"/>
  <c r="AD3201" i="1"/>
  <c r="L3201" i="1"/>
  <c r="Q3201" i="1"/>
  <c r="P3201" i="1" l="1"/>
  <c r="W3202" i="1" s="1"/>
  <c r="N3201" i="1"/>
  <c r="R3201" i="1" l="1"/>
  <c r="S3202" i="1" s="1"/>
  <c r="U3201" i="1"/>
  <c r="V3202" i="1" s="1"/>
  <c r="K3202" i="1"/>
  <c r="J3202" i="1"/>
  <c r="AF3202" i="1"/>
  <c r="O3201" i="1"/>
  <c r="G3202" i="1" s="1"/>
  <c r="AA3201" i="1"/>
  <c r="X3201" i="1" l="1"/>
  <c r="Z3201" i="1" s="1"/>
  <c r="Y3202" i="1"/>
  <c r="T3202" i="1"/>
  <c r="H3202" i="1"/>
  <c r="I3202" i="1"/>
  <c r="AG3202" i="1"/>
  <c r="M3202" i="1"/>
  <c r="AE3202" i="1" l="1"/>
  <c r="AH3202" i="1" s="1"/>
  <c r="AB3202" i="1" s="1"/>
  <c r="AC3202" i="1" s="1"/>
  <c r="Q3202" i="1"/>
  <c r="L3202" i="1"/>
  <c r="AD3202" i="1"/>
  <c r="P3202" i="1" l="1"/>
  <c r="W3203" i="1" s="1"/>
  <c r="N3202" i="1"/>
  <c r="R3202" i="1" l="1"/>
  <c r="S3203" i="1" s="1"/>
  <c r="U3202" i="1"/>
  <c r="V3203" i="1" s="1"/>
  <c r="K3203" i="1"/>
  <c r="J3203" i="1"/>
  <c r="AF3203" i="1"/>
  <c r="O3202" i="1"/>
  <c r="G3203" i="1" s="1"/>
  <c r="AA3202" i="1"/>
  <c r="Y3203" i="1" l="1"/>
  <c r="T3203" i="1"/>
  <c r="X3202" i="1"/>
  <c r="Z3202" i="1" s="1"/>
  <c r="H3203" i="1"/>
  <c r="I3203" i="1"/>
  <c r="M3203" i="1"/>
  <c r="AG3203" i="1"/>
  <c r="AE3203" i="1" l="1"/>
  <c r="AH3203" i="1" s="1"/>
  <c r="AB3203" i="1" s="1"/>
  <c r="AC3203" i="1" s="1"/>
  <c r="AD3203" i="1"/>
  <c r="Q3203" i="1"/>
  <c r="L3203" i="1"/>
  <c r="P3203" i="1" l="1"/>
  <c r="W3204" i="1" s="1"/>
  <c r="N3203" i="1"/>
  <c r="R3203" i="1" l="1"/>
  <c r="S3204" i="1" s="1"/>
  <c r="U3203" i="1"/>
  <c r="V3204" i="1" s="1"/>
  <c r="AA3203" i="1"/>
  <c r="O3203" i="1"/>
  <c r="G3204" i="1"/>
  <c r="K3204" i="1"/>
  <c r="J3204" i="1"/>
  <c r="AF3204" i="1"/>
  <c r="Y3204" i="1" l="1"/>
  <c r="T3204" i="1"/>
  <c r="X3203" i="1"/>
  <c r="Z3203" i="1" s="1"/>
  <c r="M3204" i="1"/>
  <c r="H3204" i="1"/>
  <c r="I3204" i="1"/>
  <c r="AG3204" i="1"/>
  <c r="AE3204" i="1" l="1"/>
  <c r="AH3204" i="1" s="1"/>
  <c r="AB3204" i="1" s="1"/>
  <c r="AC3204" i="1" s="1"/>
  <c r="Q3204" i="1"/>
  <c r="L3204" i="1"/>
  <c r="AD3204" i="1"/>
  <c r="P3204" i="1" l="1"/>
  <c r="W3205" i="1" s="1"/>
  <c r="N3204" i="1"/>
  <c r="R3204" i="1" l="1"/>
  <c r="S3205" i="1" s="1"/>
  <c r="U3204" i="1"/>
  <c r="V3205" i="1" s="1"/>
  <c r="K3205" i="1"/>
  <c r="J3205" i="1"/>
  <c r="AF3205" i="1"/>
  <c r="O3204" i="1"/>
  <c r="AA3204" i="1"/>
  <c r="G3205" i="1"/>
  <c r="X3204" i="1" l="1"/>
  <c r="Z3204" i="1" s="1"/>
  <c r="T3205" i="1"/>
  <c r="Y3205" i="1"/>
  <c r="H3205" i="1"/>
  <c r="I3205" i="1"/>
  <c r="AG3205" i="1"/>
  <c r="M3205" i="1"/>
  <c r="AE3205" i="1" l="1"/>
  <c r="AH3205" i="1" s="1"/>
  <c r="AB3205" i="1" s="1"/>
  <c r="AC3205" i="1" s="1"/>
  <c r="Q3205" i="1"/>
  <c r="AD3205" i="1"/>
  <c r="L3205" i="1"/>
  <c r="P3205" i="1" l="1"/>
  <c r="W3206" i="1" s="1"/>
  <c r="N3205" i="1"/>
  <c r="R3205" i="1" l="1"/>
  <c r="S3206" i="1" s="1"/>
  <c r="U3205" i="1"/>
  <c r="V3206" i="1" s="1"/>
  <c r="AA3205" i="1"/>
  <c r="O3205" i="1"/>
  <c r="G3206" i="1"/>
  <c r="K3206" i="1"/>
  <c r="J3206" i="1"/>
  <c r="AF3206" i="1"/>
  <c r="Y3206" i="1" l="1"/>
  <c r="T3206" i="1"/>
  <c r="X3205" i="1"/>
  <c r="Z3205" i="1" s="1"/>
  <c r="H3206" i="1"/>
  <c r="I3206" i="1"/>
  <c r="AG3206" i="1"/>
  <c r="M3206" i="1"/>
  <c r="AE3206" i="1" l="1"/>
  <c r="AH3206" i="1" s="1"/>
  <c r="AB3206" i="1" s="1"/>
  <c r="AC3206" i="1" s="1"/>
  <c r="AD3206" i="1"/>
  <c r="Q3206" i="1"/>
  <c r="L3206" i="1"/>
  <c r="P3206" i="1" l="1"/>
  <c r="W3207" i="1" s="1"/>
  <c r="N3206" i="1"/>
  <c r="R3206" i="1" l="1"/>
  <c r="S3207" i="1" s="1"/>
  <c r="T3207" i="1" s="1"/>
  <c r="U3206" i="1"/>
  <c r="V3207" i="1" s="1"/>
  <c r="O3206" i="1"/>
  <c r="AA3206" i="1"/>
  <c r="G3207" i="1"/>
  <c r="K3207" i="1"/>
  <c r="J3207" i="1"/>
  <c r="AF3207" i="1"/>
  <c r="X3206" i="1" l="1"/>
  <c r="Z3206" i="1" s="1"/>
  <c r="Y3207" i="1"/>
  <c r="H3207" i="1"/>
  <c r="I3207" i="1"/>
  <c r="AG3207" i="1"/>
  <c r="M3207" i="1"/>
  <c r="AE3207" i="1" l="1"/>
  <c r="AH3207" i="1" s="1"/>
  <c r="AB3207" i="1" s="1"/>
  <c r="AC3207" i="1" s="1"/>
  <c r="AD3207" i="1"/>
  <c r="L3207" i="1"/>
  <c r="Q3207" i="1"/>
  <c r="P3207" i="1" l="1"/>
  <c r="W3208" i="1" s="1"/>
  <c r="N3207" i="1"/>
  <c r="R3207" i="1" l="1"/>
  <c r="S3208" i="1" s="1"/>
  <c r="U3207" i="1"/>
  <c r="V3208" i="1" s="1"/>
  <c r="O3207" i="1"/>
  <c r="AA3207" i="1"/>
  <c r="G3208" i="1"/>
  <c r="J3208" i="1"/>
  <c r="K3208" i="1"/>
  <c r="AF3208" i="1"/>
  <c r="X3207" i="1" l="1"/>
  <c r="Z3207" i="1" s="1"/>
  <c r="T3208" i="1"/>
  <c r="Y3208" i="1"/>
  <c r="H3208" i="1"/>
  <c r="I3208" i="1"/>
  <c r="AG3208" i="1"/>
  <c r="M3208" i="1"/>
  <c r="AE3208" i="1" l="1"/>
  <c r="AH3208" i="1" s="1"/>
  <c r="AB3208" i="1" s="1"/>
  <c r="AC3208" i="1" s="1"/>
  <c r="Q3208" i="1"/>
  <c r="AD3208" i="1"/>
  <c r="L3208" i="1"/>
  <c r="P3208" i="1" l="1"/>
  <c r="W3209" i="1" s="1"/>
  <c r="N3208" i="1"/>
  <c r="R3208" i="1" l="1"/>
  <c r="S3209" i="1" s="1"/>
  <c r="U3208" i="1"/>
  <c r="V3209" i="1" s="1"/>
  <c r="K3209" i="1"/>
  <c r="J3209" i="1"/>
  <c r="AF3209" i="1"/>
  <c r="AA3208" i="1"/>
  <c r="O3208" i="1"/>
  <c r="G3209" i="1"/>
  <c r="X3208" i="1" l="1"/>
  <c r="Z3208" i="1" s="1"/>
  <c r="T3209" i="1"/>
  <c r="Y3209" i="1"/>
  <c r="I3209" i="1"/>
  <c r="H3209" i="1"/>
  <c r="AG3209" i="1"/>
  <c r="M3209" i="1"/>
  <c r="AE3209" i="1" l="1"/>
  <c r="AH3209" i="1" s="1"/>
  <c r="AB3209" i="1" s="1"/>
  <c r="AC3209" i="1" s="1"/>
  <c r="L3209" i="1"/>
  <c r="Q3209" i="1"/>
  <c r="AD3209" i="1"/>
  <c r="P3209" i="1" l="1"/>
  <c r="W3210" i="1" s="1"/>
  <c r="N3209" i="1"/>
  <c r="R3209" i="1" l="1"/>
  <c r="S3210" i="1" s="1"/>
  <c r="U3209" i="1"/>
  <c r="V3210" i="1" s="1"/>
  <c r="AA3209" i="1"/>
  <c r="O3209" i="1"/>
  <c r="G3210" i="1"/>
  <c r="K3210" i="1"/>
  <c r="J3210" i="1"/>
  <c r="AF3210" i="1"/>
  <c r="Y3210" i="1" l="1"/>
  <c r="T3210" i="1"/>
  <c r="X3209" i="1"/>
  <c r="Z3209" i="1" s="1"/>
  <c r="H3210" i="1"/>
  <c r="I3210" i="1"/>
  <c r="M3210" i="1"/>
  <c r="AG3210" i="1"/>
  <c r="AE3210" i="1" l="1"/>
  <c r="AH3210" i="1" s="1"/>
  <c r="AB3210" i="1" s="1"/>
  <c r="AC3210" i="1" s="1"/>
  <c r="Q3210" i="1"/>
  <c r="L3210" i="1"/>
  <c r="AD3210" i="1"/>
  <c r="P3210" i="1" l="1"/>
  <c r="W3211" i="1" s="1"/>
  <c r="N3210" i="1"/>
  <c r="R3210" i="1" l="1"/>
  <c r="S3211" i="1" s="1"/>
  <c r="U3210" i="1"/>
  <c r="V3211" i="1" s="1"/>
  <c r="AA3210" i="1"/>
  <c r="O3210" i="1"/>
  <c r="G3211" i="1"/>
  <c r="J3211" i="1"/>
  <c r="K3211" i="1"/>
  <c r="AF3211" i="1"/>
  <c r="X3210" i="1" l="1"/>
  <c r="Z3210" i="1" s="1"/>
  <c r="Y3211" i="1"/>
  <c r="T3211" i="1"/>
  <c r="M3211" i="1"/>
  <c r="I3211" i="1"/>
  <c r="H3211" i="1"/>
  <c r="AG3211" i="1"/>
  <c r="AE3211" i="1" l="1"/>
  <c r="AH3211" i="1" s="1"/>
  <c r="AB3211" i="1" s="1"/>
  <c r="AC3211" i="1" s="1"/>
  <c r="L3211" i="1"/>
  <c r="Q3211" i="1"/>
  <c r="AD3211" i="1"/>
  <c r="P3211" i="1" l="1"/>
  <c r="W3212" i="1" s="1"/>
  <c r="N3211" i="1"/>
  <c r="R3211" i="1" l="1"/>
  <c r="S3212" i="1" s="1"/>
  <c r="U3211" i="1"/>
  <c r="V3212" i="1" s="1"/>
  <c r="K3212" i="1"/>
  <c r="J3212" i="1"/>
  <c r="AF3212" i="1"/>
  <c r="AA3211" i="1"/>
  <c r="O3211" i="1"/>
  <c r="G3212" i="1"/>
  <c r="X3211" i="1" l="1"/>
  <c r="Z3211" i="1" s="1"/>
  <c r="Y3212" i="1"/>
  <c r="T3212" i="1"/>
  <c r="I3212" i="1"/>
  <c r="H3212" i="1"/>
  <c r="AG3212" i="1"/>
  <c r="M3212" i="1"/>
  <c r="AE3212" i="1" l="1"/>
  <c r="AH3212" i="1" s="1"/>
  <c r="AB3212" i="1" s="1"/>
  <c r="AC3212" i="1" s="1"/>
  <c r="AD3212" i="1"/>
  <c r="L3212" i="1"/>
  <c r="Q3212" i="1"/>
  <c r="P3212" i="1" l="1"/>
  <c r="W3213" i="1" s="1"/>
  <c r="N3212" i="1"/>
  <c r="R3212" i="1" l="1"/>
  <c r="S3213" i="1" s="1"/>
  <c r="U3212" i="1"/>
  <c r="V3213" i="1" s="1"/>
  <c r="K3213" i="1"/>
  <c r="J3213" i="1"/>
  <c r="AF3213" i="1"/>
  <c r="O3212" i="1"/>
  <c r="G3213" i="1" s="1"/>
  <c r="AA3212" i="1"/>
  <c r="X3212" i="1" l="1"/>
  <c r="Z3212" i="1" s="1"/>
  <c r="Y3213" i="1"/>
  <c r="T3213" i="1"/>
  <c r="I3213" i="1"/>
  <c r="H3213" i="1"/>
  <c r="AG3213" i="1"/>
  <c r="M3213" i="1"/>
  <c r="AE3213" i="1" l="1"/>
  <c r="AH3213" i="1" s="1"/>
  <c r="AB3213" i="1" s="1"/>
  <c r="AC3213" i="1" s="1"/>
  <c r="L3213" i="1"/>
  <c r="AD3213" i="1"/>
  <c r="Q3213" i="1"/>
  <c r="P3213" i="1" l="1"/>
  <c r="W3214" i="1" s="1"/>
  <c r="N3213" i="1"/>
  <c r="R3213" i="1" l="1"/>
  <c r="S3214" i="1" s="1"/>
  <c r="U3213" i="1"/>
  <c r="V3214" i="1" s="1"/>
  <c r="J3214" i="1"/>
  <c r="K3214" i="1"/>
  <c r="AF3214" i="1"/>
  <c r="AA3213" i="1"/>
  <c r="O3213" i="1"/>
  <c r="G3214" i="1" s="1"/>
  <c r="X3213" i="1" l="1"/>
  <c r="Z3213" i="1" s="1"/>
  <c r="T3214" i="1"/>
  <c r="Y3214" i="1"/>
  <c r="H3214" i="1"/>
  <c r="I3214" i="1"/>
  <c r="M3214" i="1"/>
  <c r="AG3214" i="1"/>
  <c r="AE3214" i="1" l="1"/>
  <c r="AH3214" i="1" s="1"/>
  <c r="AB3214" i="1" s="1"/>
  <c r="AC3214" i="1" s="1"/>
  <c r="L3214" i="1"/>
  <c r="AD3214" i="1"/>
  <c r="Q3214" i="1"/>
  <c r="P3214" i="1" l="1"/>
  <c r="W3215" i="1" s="1"/>
  <c r="N3214" i="1"/>
  <c r="R3214" i="1" l="1"/>
  <c r="S3215" i="1" s="1"/>
  <c r="U3214" i="1"/>
  <c r="V3215" i="1" s="1"/>
  <c r="O3214" i="1"/>
  <c r="AA3214" i="1"/>
  <c r="G3215" i="1"/>
  <c r="J3215" i="1"/>
  <c r="K3215" i="1"/>
  <c r="AF3215" i="1"/>
  <c r="X3214" i="1" l="1"/>
  <c r="Z3214" i="1" s="1"/>
  <c r="Y3215" i="1"/>
  <c r="T3215" i="1"/>
  <c r="H3215" i="1"/>
  <c r="I3215" i="1"/>
  <c r="AG3215" i="1"/>
  <c r="M3215" i="1"/>
  <c r="AE3215" i="1" l="1"/>
  <c r="AH3215" i="1" s="1"/>
  <c r="AB3215" i="1" s="1"/>
  <c r="AC3215" i="1" s="1"/>
  <c r="L3215" i="1"/>
  <c r="Q3215" i="1"/>
  <c r="AD3215" i="1"/>
  <c r="P3215" i="1" l="1"/>
  <c r="W3216" i="1" s="1"/>
  <c r="N3215" i="1"/>
  <c r="R3215" i="1" l="1"/>
  <c r="S3216" i="1" s="1"/>
  <c r="U3215" i="1"/>
  <c r="V3216" i="1" s="1"/>
  <c r="J3216" i="1"/>
  <c r="K3216" i="1"/>
  <c r="AF3216" i="1"/>
  <c r="O3215" i="1"/>
  <c r="G3216" i="1" s="1"/>
  <c r="AA3215" i="1"/>
  <c r="X3215" i="1" l="1"/>
  <c r="Z3215" i="1" s="1"/>
  <c r="Y3216" i="1"/>
  <c r="T3216" i="1"/>
  <c r="I3216" i="1"/>
  <c r="H3216" i="1"/>
  <c r="M3216" i="1"/>
  <c r="AG3216" i="1"/>
  <c r="AE3216" i="1" l="1"/>
  <c r="AH3216" i="1" s="1"/>
  <c r="AB3216" i="1" s="1"/>
  <c r="AC3216" i="1" s="1"/>
  <c r="AD3216" i="1"/>
  <c r="L3216" i="1"/>
  <c r="Q3216" i="1"/>
  <c r="P3216" i="1" l="1"/>
  <c r="W3217" i="1" s="1"/>
  <c r="N3216" i="1"/>
  <c r="R3216" i="1" l="1"/>
  <c r="S3217" i="1" s="1"/>
  <c r="U3216" i="1"/>
  <c r="V3217" i="1" s="1"/>
  <c r="K3217" i="1"/>
  <c r="J3217" i="1"/>
  <c r="AF3217" i="1"/>
  <c r="AA3216" i="1"/>
  <c r="O3216" i="1"/>
  <c r="G3217" i="1"/>
  <c r="X3216" i="1" l="1"/>
  <c r="Z3216" i="1" s="1"/>
  <c r="Y3217" i="1"/>
  <c r="T3217" i="1"/>
  <c r="H3217" i="1"/>
  <c r="I3217" i="1"/>
  <c r="M3217" i="1"/>
  <c r="AG3217" i="1"/>
  <c r="AE3217" i="1" l="1"/>
  <c r="AH3217" i="1" s="1"/>
  <c r="AB3217" i="1" s="1"/>
  <c r="AC3217" i="1" s="1"/>
  <c r="AD3217" i="1"/>
  <c r="Q3217" i="1"/>
  <c r="L3217" i="1"/>
  <c r="P3217" i="1" l="1"/>
  <c r="W3218" i="1" s="1"/>
  <c r="N3217" i="1"/>
  <c r="R3217" i="1" l="1"/>
  <c r="S3218" i="1" s="1"/>
  <c r="U3217" i="1"/>
  <c r="V3218" i="1" s="1"/>
  <c r="K3218" i="1"/>
  <c r="J3218" i="1"/>
  <c r="AF3218" i="1"/>
  <c r="AA3217" i="1"/>
  <c r="O3217" i="1"/>
  <c r="G3218" i="1" s="1"/>
  <c r="X3217" i="1" l="1"/>
  <c r="Z3217" i="1" s="1"/>
  <c r="T3218" i="1"/>
  <c r="Y3218" i="1"/>
  <c r="H3218" i="1"/>
  <c r="I3218" i="1"/>
  <c r="AG3218" i="1"/>
  <c r="M3218" i="1"/>
  <c r="AE3218" i="1" l="1"/>
  <c r="AH3218" i="1" s="1"/>
  <c r="AB3218" i="1" s="1"/>
  <c r="AC3218" i="1" s="1"/>
  <c r="AD3218" i="1"/>
  <c r="Q3218" i="1"/>
  <c r="L3218" i="1"/>
  <c r="P3218" i="1" l="1"/>
  <c r="W3219" i="1" s="1"/>
  <c r="N3218" i="1"/>
  <c r="R3218" i="1" l="1"/>
  <c r="S3219" i="1" s="1"/>
  <c r="U3218" i="1"/>
  <c r="V3219" i="1" s="1"/>
  <c r="J3219" i="1"/>
  <c r="K3219" i="1"/>
  <c r="AF3219" i="1"/>
  <c r="AA3218" i="1"/>
  <c r="O3218" i="1"/>
  <c r="G3219" i="1"/>
  <c r="X3218" i="1" l="1"/>
  <c r="Z3218" i="1" s="1"/>
  <c r="Y3219" i="1"/>
  <c r="T3219" i="1"/>
  <c r="M3219" i="1"/>
  <c r="H3219" i="1"/>
  <c r="I3219" i="1"/>
  <c r="AG3219" i="1"/>
  <c r="AE3219" i="1" l="1"/>
  <c r="AH3219" i="1" s="1"/>
  <c r="AB3219" i="1" s="1"/>
  <c r="AC3219" i="1" s="1"/>
  <c r="AD3219" i="1"/>
  <c r="Q3219" i="1"/>
  <c r="L3219" i="1"/>
  <c r="P3219" i="1" l="1"/>
  <c r="W3220" i="1" s="1"/>
  <c r="N3219" i="1"/>
  <c r="R3219" i="1" l="1"/>
  <c r="S3220" i="1" s="1"/>
  <c r="U3219" i="1"/>
  <c r="V3220" i="1" s="1"/>
  <c r="J3220" i="1"/>
  <c r="K3220" i="1"/>
  <c r="AF3220" i="1"/>
  <c r="AA3219" i="1"/>
  <c r="O3219" i="1"/>
  <c r="G3220" i="1"/>
  <c r="X3219" i="1" l="1"/>
  <c r="Z3219" i="1" s="1"/>
  <c r="Y3220" i="1"/>
  <c r="T3220" i="1"/>
  <c r="I3220" i="1"/>
  <c r="H3220" i="1"/>
  <c r="M3220" i="1"/>
  <c r="AG3220" i="1"/>
  <c r="AE3220" i="1" l="1"/>
  <c r="AH3220" i="1" s="1"/>
  <c r="AB3220" i="1" s="1"/>
  <c r="AC3220" i="1" s="1"/>
  <c r="AD3220" i="1"/>
  <c r="L3220" i="1"/>
  <c r="Q3220" i="1"/>
  <c r="P3220" i="1" l="1"/>
  <c r="W3221" i="1" s="1"/>
  <c r="N3220" i="1"/>
  <c r="R3220" i="1" l="1"/>
  <c r="S3221" i="1" s="1"/>
  <c r="U3220" i="1"/>
  <c r="V3221" i="1" s="1"/>
  <c r="AA3220" i="1"/>
  <c r="O3220" i="1"/>
  <c r="G3221" i="1"/>
  <c r="J3221" i="1"/>
  <c r="K3221" i="1"/>
  <c r="AF3221" i="1"/>
  <c r="X3220" i="1" l="1"/>
  <c r="Z3220" i="1" s="1"/>
  <c r="Y3221" i="1"/>
  <c r="T3221" i="1"/>
  <c r="M3221" i="1"/>
  <c r="I3221" i="1"/>
  <c r="H3221" i="1"/>
  <c r="AG3221" i="1"/>
  <c r="AE3221" i="1" l="1"/>
  <c r="AH3221" i="1" s="1"/>
  <c r="AB3221" i="1" s="1"/>
  <c r="AC3221" i="1" s="1"/>
  <c r="L3221" i="1"/>
  <c r="AD3221" i="1"/>
  <c r="Q3221" i="1"/>
  <c r="P3221" i="1" l="1"/>
  <c r="W3222" i="1" s="1"/>
  <c r="N3221" i="1"/>
  <c r="R3221" i="1" l="1"/>
  <c r="S3222" i="1" s="1"/>
  <c r="U3221" i="1"/>
  <c r="V3222" i="1" s="1"/>
  <c r="J3222" i="1"/>
  <c r="K3222" i="1"/>
  <c r="AF3222" i="1"/>
  <c r="AA3221" i="1"/>
  <c r="O3221" i="1"/>
  <c r="G3222" i="1"/>
  <c r="X3221" i="1" l="1"/>
  <c r="Z3221" i="1" s="1"/>
  <c r="T3222" i="1"/>
  <c r="Y3222" i="1"/>
  <c r="M3222" i="1"/>
  <c r="I3222" i="1"/>
  <c r="H3222" i="1"/>
  <c r="AG3222" i="1"/>
  <c r="AE3222" i="1" l="1"/>
  <c r="AH3222" i="1" s="1"/>
  <c r="AB3222" i="1" s="1"/>
  <c r="AC3222" i="1" s="1"/>
  <c r="L3222" i="1"/>
  <c r="Q3222" i="1"/>
  <c r="AD3222" i="1"/>
  <c r="P3222" i="1" l="1"/>
  <c r="W3223" i="1" s="1"/>
  <c r="N3222" i="1"/>
  <c r="R3222" i="1" l="1"/>
  <c r="S3223" i="1" s="1"/>
  <c r="U3222" i="1"/>
  <c r="V3223" i="1" s="1"/>
  <c r="O3222" i="1"/>
  <c r="AA3222" i="1"/>
  <c r="G3223" i="1"/>
  <c r="J3223" i="1"/>
  <c r="K3223" i="1"/>
  <c r="AF3223" i="1"/>
  <c r="Y3223" i="1" l="1"/>
  <c r="T3223" i="1"/>
  <c r="X3222" i="1"/>
  <c r="Z3222" i="1" s="1"/>
  <c r="M3223" i="1"/>
  <c r="H3223" i="1"/>
  <c r="I3223" i="1"/>
  <c r="AG3223" i="1"/>
  <c r="AE3223" i="1" l="1"/>
  <c r="AH3223" i="1" s="1"/>
  <c r="AB3223" i="1" s="1"/>
  <c r="AC3223" i="1" s="1"/>
  <c r="Q3223" i="1"/>
  <c r="AD3223" i="1"/>
  <c r="L3223" i="1"/>
  <c r="P3223" i="1" l="1"/>
  <c r="W3224" i="1" s="1"/>
  <c r="N3223" i="1"/>
  <c r="R3223" i="1" l="1"/>
  <c r="S3224" i="1" s="1"/>
  <c r="U3223" i="1"/>
  <c r="V3224" i="1" s="1"/>
  <c r="O3223" i="1"/>
  <c r="AA3223" i="1"/>
  <c r="G3224" i="1"/>
  <c r="K3224" i="1"/>
  <c r="J3224" i="1"/>
  <c r="AF3224" i="1"/>
  <c r="X3223" i="1" l="1"/>
  <c r="Z3223" i="1" s="1"/>
  <c r="T3224" i="1"/>
  <c r="Y3224" i="1"/>
  <c r="I3224" i="1"/>
  <c r="H3224" i="1"/>
  <c r="AG3224" i="1"/>
  <c r="M3224" i="1"/>
  <c r="AE3224" i="1" l="1"/>
  <c r="AH3224" i="1" s="1"/>
  <c r="AB3224" i="1" s="1"/>
  <c r="AC3224" i="1" s="1"/>
  <c r="AD3224" i="1"/>
  <c r="L3224" i="1"/>
  <c r="Q3224" i="1"/>
  <c r="P3224" i="1" l="1"/>
  <c r="W3225" i="1" s="1"/>
  <c r="N3224" i="1"/>
  <c r="R3224" i="1" l="1"/>
  <c r="S3225" i="1" s="1"/>
  <c r="U3224" i="1"/>
  <c r="V3225" i="1" s="1"/>
  <c r="AA3224" i="1"/>
  <c r="O3224" i="1"/>
  <c r="G3225" i="1"/>
  <c r="J3225" i="1"/>
  <c r="K3225" i="1"/>
  <c r="AF3225" i="1"/>
  <c r="X3224" i="1" l="1"/>
  <c r="Z3224" i="1" s="1"/>
  <c r="Y3225" i="1"/>
  <c r="T3225" i="1"/>
  <c r="M3225" i="1"/>
  <c r="I3225" i="1"/>
  <c r="H3225" i="1"/>
  <c r="AG3225" i="1"/>
  <c r="AE3225" i="1" l="1"/>
  <c r="AH3225" i="1" s="1"/>
  <c r="AB3225" i="1" s="1"/>
  <c r="AC3225" i="1" s="1"/>
  <c r="AD3225" i="1"/>
  <c r="L3225" i="1"/>
  <c r="Q3225" i="1"/>
  <c r="P3225" i="1" l="1"/>
  <c r="W3226" i="1" s="1"/>
  <c r="N3225" i="1"/>
  <c r="R3225" i="1" l="1"/>
  <c r="S3226" i="1" s="1"/>
  <c r="U3225" i="1"/>
  <c r="V3226" i="1" s="1"/>
  <c r="AA3225" i="1"/>
  <c r="O3225" i="1"/>
  <c r="G3226" i="1"/>
  <c r="J3226" i="1"/>
  <c r="K3226" i="1"/>
  <c r="AF3226" i="1"/>
  <c r="X3225" i="1" l="1"/>
  <c r="Z3225" i="1" s="1"/>
  <c r="Y3226" i="1"/>
  <c r="T3226" i="1"/>
  <c r="M3226" i="1"/>
  <c r="I3226" i="1"/>
  <c r="H3226" i="1"/>
  <c r="AG3226" i="1"/>
  <c r="AE3226" i="1" l="1"/>
  <c r="AH3226" i="1" s="1"/>
  <c r="AB3226" i="1" s="1"/>
  <c r="AC3226" i="1" s="1"/>
  <c r="AD3226" i="1"/>
  <c r="Q3226" i="1"/>
  <c r="L3226" i="1"/>
  <c r="P3226" i="1" l="1"/>
  <c r="W3227" i="1" s="1"/>
  <c r="N3226" i="1"/>
  <c r="R3226" i="1" l="1"/>
  <c r="S3227" i="1" s="1"/>
  <c r="U3226" i="1"/>
  <c r="V3227" i="1" s="1"/>
  <c r="O3226" i="1"/>
  <c r="AA3226" i="1"/>
  <c r="G3227" i="1"/>
  <c r="J3227" i="1"/>
  <c r="K3227" i="1"/>
  <c r="AF3227" i="1"/>
  <c r="X3226" i="1" l="1"/>
  <c r="Z3226" i="1" s="1"/>
  <c r="Y3227" i="1"/>
  <c r="T3227" i="1"/>
  <c r="M3227" i="1"/>
  <c r="H3227" i="1"/>
  <c r="I3227" i="1"/>
  <c r="AG3227" i="1"/>
  <c r="AE3227" i="1" l="1"/>
  <c r="AH3227" i="1" s="1"/>
  <c r="AB3227" i="1" s="1"/>
  <c r="AC3227" i="1" s="1"/>
  <c r="L3227" i="1"/>
  <c r="Q3227" i="1"/>
  <c r="AD3227" i="1"/>
  <c r="P3227" i="1" l="1"/>
  <c r="W3228" i="1" s="1"/>
  <c r="N3227" i="1"/>
  <c r="R3227" i="1" l="1"/>
  <c r="S3228" i="1" s="1"/>
  <c r="U3227" i="1"/>
  <c r="V3228" i="1" s="1"/>
  <c r="J3228" i="1"/>
  <c r="K3228" i="1"/>
  <c r="AF3228" i="1"/>
  <c r="AA3227" i="1"/>
  <c r="O3227" i="1"/>
  <c r="G3228" i="1"/>
  <c r="X3227" i="1" l="1"/>
  <c r="Z3227" i="1" s="1"/>
  <c r="Y3228" i="1"/>
  <c r="T3228" i="1"/>
  <c r="M3228" i="1"/>
  <c r="H3228" i="1"/>
  <c r="I3228" i="1"/>
  <c r="AG3228" i="1"/>
  <c r="AE3228" i="1" l="1"/>
  <c r="AH3228" i="1" s="1"/>
  <c r="AB3228" i="1" s="1"/>
  <c r="AC3228" i="1" s="1"/>
  <c r="AD3228" i="1"/>
  <c r="Q3228" i="1"/>
  <c r="L3228" i="1"/>
  <c r="P3228" i="1" l="1"/>
  <c r="W3229" i="1" s="1"/>
  <c r="N3228" i="1"/>
  <c r="R3228" i="1" l="1"/>
  <c r="S3229" i="1" s="1"/>
  <c r="U3228" i="1"/>
  <c r="V3229" i="1" s="1"/>
  <c r="K3229" i="1"/>
  <c r="J3229" i="1"/>
  <c r="AF3229" i="1"/>
  <c r="AA3228" i="1"/>
  <c r="O3228" i="1"/>
  <c r="G3229" i="1" s="1"/>
  <c r="X3228" i="1" l="1"/>
  <c r="Z3228" i="1" s="1"/>
  <c r="Y3229" i="1"/>
  <c r="T3229" i="1"/>
  <c r="H3229" i="1"/>
  <c r="I3229" i="1"/>
  <c r="AG3229" i="1"/>
  <c r="M3229" i="1"/>
  <c r="AE3229" i="1" l="1"/>
  <c r="AH3229" i="1" s="1"/>
  <c r="AB3229" i="1" s="1"/>
  <c r="AC3229" i="1" s="1"/>
  <c r="L3229" i="1"/>
  <c r="Q3229" i="1"/>
  <c r="AD3229" i="1"/>
  <c r="P3229" i="1" l="1"/>
  <c r="W3230" i="1" s="1"/>
  <c r="N3229" i="1"/>
  <c r="R3229" i="1" l="1"/>
  <c r="S3230" i="1" s="1"/>
  <c r="U3229" i="1"/>
  <c r="V3230" i="1" s="1"/>
  <c r="J3230" i="1"/>
  <c r="K3230" i="1"/>
  <c r="AF3230" i="1"/>
  <c r="O3229" i="1"/>
  <c r="G3230" i="1" s="1"/>
  <c r="AA3229" i="1"/>
  <c r="T3230" i="1" l="1"/>
  <c r="Y3230" i="1"/>
  <c r="X3229" i="1"/>
  <c r="Z3229" i="1" s="1"/>
  <c r="I3230" i="1"/>
  <c r="H3230" i="1"/>
  <c r="M3230" i="1"/>
  <c r="AG3230" i="1"/>
  <c r="AE3230" i="1" l="1"/>
  <c r="AH3230" i="1" s="1"/>
  <c r="AB3230" i="1" s="1"/>
  <c r="AC3230" i="1" s="1"/>
  <c r="Q3230" i="1"/>
  <c r="AD3230" i="1"/>
  <c r="L3230" i="1"/>
  <c r="P3230" i="1" l="1"/>
  <c r="W3231" i="1" s="1"/>
  <c r="N3230" i="1"/>
  <c r="R3230" i="1" l="1"/>
  <c r="S3231" i="1" s="1"/>
  <c r="U3230" i="1"/>
  <c r="V3231" i="1" s="1"/>
  <c r="AA3230" i="1"/>
  <c r="O3230" i="1"/>
  <c r="G3231" i="1"/>
  <c r="J3231" i="1"/>
  <c r="K3231" i="1"/>
  <c r="AF3231" i="1"/>
  <c r="X3230" i="1" l="1"/>
  <c r="Z3230" i="1" s="1"/>
  <c r="Y3231" i="1"/>
  <c r="T3231" i="1"/>
  <c r="I3231" i="1"/>
  <c r="H3231" i="1"/>
  <c r="AG3231" i="1"/>
  <c r="M3231" i="1"/>
  <c r="AE3231" i="1" l="1"/>
  <c r="AH3231" i="1" s="1"/>
  <c r="AB3231" i="1" s="1"/>
  <c r="AC3231" i="1" s="1"/>
  <c r="Q3231" i="1"/>
  <c r="AD3231" i="1"/>
  <c r="L3231" i="1"/>
  <c r="P3231" i="1" l="1"/>
  <c r="W3232" i="1" s="1"/>
  <c r="N3231" i="1"/>
  <c r="R3231" i="1" l="1"/>
  <c r="S3232" i="1" s="1"/>
  <c r="U3231" i="1"/>
  <c r="V3232" i="1" s="1"/>
  <c r="O3231" i="1"/>
  <c r="AA3231" i="1"/>
  <c r="G3232" i="1"/>
  <c r="K3232" i="1"/>
  <c r="J3232" i="1"/>
  <c r="AF3232" i="1"/>
  <c r="X3231" i="1" l="1"/>
  <c r="Z3231" i="1" s="1"/>
  <c r="T3232" i="1"/>
  <c r="Y3232" i="1"/>
  <c r="H3232" i="1"/>
  <c r="I3232" i="1"/>
  <c r="AG3232" i="1"/>
  <c r="M3232" i="1"/>
  <c r="AE3232" i="1" l="1"/>
  <c r="AH3232" i="1" s="1"/>
  <c r="AB3232" i="1" s="1"/>
  <c r="AC3232" i="1" s="1"/>
  <c r="Q3232" i="1"/>
  <c r="L3232" i="1"/>
  <c r="AD3232" i="1"/>
  <c r="P3232" i="1" l="1"/>
  <c r="W3233" i="1" s="1"/>
  <c r="N3232" i="1"/>
  <c r="R3232" i="1" l="1"/>
  <c r="S3233" i="1" s="1"/>
  <c r="U3232" i="1"/>
  <c r="V3233" i="1" s="1"/>
  <c r="O3232" i="1"/>
  <c r="AA3232" i="1"/>
  <c r="G3233" i="1"/>
  <c r="K3233" i="1"/>
  <c r="J3233" i="1"/>
  <c r="AF3233" i="1"/>
  <c r="X3232" i="1" l="1"/>
  <c r="Z3232" i="1" s="1"/>
  <c r="Y3233" i="1"/>
  <c r="T3233" i="1"/>
  <c r="H3233" i="1"/>
  <c r="I3233" i="1"/>
  <c r="AG3233" i="1"/>
  <c r="M3233" i="1"/>
  <c r="AE3233" i="1" l="1"/>
  <c r="AH3233" i="1" s="1"/>
  <c r="AB3233" i="1" s="1"/>
  <c r="AC3233" i="1" s="1"/>
  <c r="Q3233" i="1"/>
  <c r="AD3233" i="1"/>
  <c r="L3233" i="1"/>
  <c r="P3233" i="1" l="1"/>
  <c r="W3234" i="1" s="1"/>
  <c r="N3233" i="1"/>
  <c r="R3233" i="1" l="1"/>
  <c r="S3234" i="1" s="1"/>
  <c r="U3233" i="1"/>
  <c r="V3234" i="1" s="1"/>
  <c r="AA3233" i="1"/>
  <c r="O3233" i="1"/>
  <c r="G3234" i="1"/>
  <c r="J3234" i="1"/>
  <c r="K3234" i="1"/>
  <c r="AF3234" i="1"/>
  <c r="X3233" i="1" l="1"/>
  <c r="Z3233" i="1" s="1"/>
  <c r="Y3234" i="1"/>
  <c r="T3234" i="1"/>
  <c r="I3234" i="1"/>
  <c r="H3234" i="1"/>
  <c r="M3234" i="1"/>
  <c r="AG3234" i="1"/>
  <c r="AE3234" i="1" l="1"/>
  <c r="AH3234" i="1" s="1"/>
  <c r="AB3234" i="1" s="1"/>
  <c r="AC3234" i="1" s="1"/>
  <c r="Q3234" i="1"/>
  <c r="AD3234" i="1"/>
  <c r="L3234" i="1"/>
  <c r="P3234" i="1" l="1"/>
  <c r="W3235" i="1" s="1"/>
  <c r="N3234" i="1"/>
  <c r="R3234" i="1" l="1"/>
  <c r="S3235" i="1" s="1"/>
  <c r="U3234" i="1"/>
  <c r="V3235" i="1" s="1"/>
  <c r="J3235" i="1"/>
  <c r="K3235" i="1"/>
  <c r="AF3235" i="1"/>
  <c r="AA3234" i="1"/>
  <c r="O3234" i="1"/>
  <c r="G3235" i="1" s="1"/>
  <c r="X3234" i="1" l="1"/>
  <c r="Z3234" i="1" s="1"/>
  <c r="T3235" i="1"/>
  <c r="Y3235" i="1"/>
  <c r="H3235" i="1"/>
  <c r="I3235" i="1"/>
  <c r="M3235" i="1"/>
  <c r="AG3235" i="1"/>
  <c r="AE3235" i="1" l="1"/>
  <c r="AH3235" i="1" s="1"/>
  <c r="AB3235" i="1" s="1"/>
  <c r="AC3235" i="1" s="1"/>
  <c r="AD3235" i="1"/>
  <c r="Q3235" i="1"/>
  <c r="L3235" i="1"/>
  <c r="P3235" i="1" l="1"/>
  <c r="W3236" i="1" s="1"/>
  <c r="N3235" i="1"/>
  <c r="R3235" i="1" l="1"/>
  <c r="S3236" i="1" s="1"/>
  <c r="U3235" i="1"/>
  <c r="V3236" i="1" s="1"/>
  <c r="AA3235" i="1"/>
  <c r="O3235" i="1"/>
  <c r="G3236" i="1"/>
  <c r="K3236" i="1"/>
  <c r="J3236" i="1"/>
  <c r="AF3236" i="1"/>
  <c r="X3235" i="1" l="1"/>
  <c r="Z3235" i="1" s="1"/>
  <c r="T3236" i="1"/>
  <c r="Y3236" i="1"/>
  <c r="M3236" i="1"/>
  <c r="I3236" i="1"/>
  <c r="H3236" i="1"/>
  <c r="AG3236" i="1"/>
  <c r="AE3236" i="1" l="1"/>
  <c r="AH3236" i="1" s="1"/>
  <c r="AB3236" i="1" s="1"/>
  <c r="AC3236" i="1" s="1"/>
  <c r="Q3236" i="1"/>
  <c r="AD3236" i="1"/>
  <c r="L3236" i="1"/>
  <c r="P3236" i="1" l="1"/>
  <c r="W3237" i="1" s="1"/>
  <c r="N3236" i="1"/>
  <c r="R3236" i="1" l="1"/>
  <c r="S3237" i="1" s="1"/>
  <c r="U3236" i="1"/>
  <c r="V3237" i="1" s="1"/>
  <c r="K3237" i="1"/>
  <c r="J3237" i="1"/>
  <c r="AF3237" i="1"/>
  <c r="O3236" i="1"/>
  <c r="G3237" i="1" s="1"/>
  <c r="AA3236" i="1"/>
  <c r="Y3237" i="1" l="1"/>
  <c r="T3237" i="1"/>
  <c r="X3236" i="1"/>
  <c r="Z3236" i="1" s="1"/>
  <c r="H3237" i="1"/>
  <c r="I3237" i="1"/>
  <c r="AG3237" i="1"/>
  <c r="M3237" i="1"/>
  <c r="AE3237" i="1" l="1"/>
  <c r="AH3237" i="1" s="1"/>
  <c r="AB3237" i="1" s="1"/>
  <c r="AC3237" i="1" s="1"/>
  <c r="L3237" i="1"/>
  <c r="AD3237" i="1"/>
  <c r="Q3237" i="1"/>
  <c r="P3237" i="1" l="1"/>
  <c r="W3238" i="1" s="1"/>
  <c r="N3237" i="1"/>
  <c r="R3237" i="1" l="1"/>
  <c r="S3238" i="1" s="1"/>
  <c r="U3237" i="1"/>
  <c r="V3238" i="1" s="1"/>
  <c r="AA3237" i="1"/>
  <c r="O3237" i="1"/>
  <c r="G3238" i="1"/>
  <c r="K3238" i="1"/>
  <c r="J3238" i="1"/>
  <c r="AF3238" i="1"/>
  <c r="T3238" i="1" l="1"/>
  <c r="Y3238" i="1"/>
  <c r="X3237" i="1"/>
  <c r="Z3237" i="1" s="1"/>
  <c r="I3238" i="1"/>
  <c r="H3238" i="1"/>
  <c r="AG3238" i="1"/>
  <c r="M3238" i="1"/>
  <c r="AE3238" i="1" l="1"/>
  <c r="AH3238" i="1" s="1"/>
  <c r="AB3238" i="1" s="1"/>
  <c r="AC3238" i="1" s="1"/>
  <c r="L3238" i="1"/>
  <c r="AD3238" i="1"/>
  <c r="Q3238" i="1"/>
  <c r="P3238" i="1" l="1"/>
  <c r="W3239" i="1" s="1"/>
  <c r="N3238" i="1"/>
  <c r="R3238" i="1" l="1"/>
  <c r="S3239" i="1" s="1"/>
  <c r="U3238" i="1"/>
  <c r="V3239" i="1" s="1"/>
  <c r="J3239" i="1"/>
  <c r="K3239" i="1"/>
  <c r="AF3239" i="1"/>
  <c r="AA3238" i="1"/>
  <c r="O3238" i="1"/>
  <c r="G3239" i="1"/>
  <c r="X3238" i="1" l="1"/>
  <c r="Z3238" i="1" s="1"/>
  <c r="Y3239" i="1"/>
  <c r="T3239" i="1"/>
  <c r="I3239" i="1"/>
  <c r="H3239" i="1"/>
  <c r="M3239" i="1"/>
  <c r="AG3239" i="1"/>
  <c r="AE3239" i="1" l="1"/>
  <c r="AH3239" i="1" s="1"/>
  <c r="AB3239" i="1" s="1"/>
  <c r="AC3239" i="1" s="1"/>
  <c r="AD3239" i="1"/>
  <c r="L3239" i="1"/>
  <c r="Q3239" i="1"/>
  <c r="P3239" i="1" l="1"/>
  <c r="W3240" i="1" s="1"/>
  <c r="N3239" i="1"/>
  <c r="R3239" i="1" l="1"/>
  <c r="S3240" i="1" s="1"/>
  <c r="U3239" i="1"/>
  <c r="V3240" i="1" s="1"/>
  <c r="O3239" i="1"/>
  <c r="AA3239" i="1"/>
  <c r="G3240" i="1"/>
  <c r="K3240" i="1"/>
  <c r="J3240" i="1"/>
  <c r="AF3240" i="1"/>
  <c r="T3240" i="1" l="1"/>
  <c r="Y3240" i="1"/>
  <c r="X3239" i="1"/>
  <c r="Z3239" i="1" s="1"/>
  <c r="H3240" i="1"/>
  <c r="I3240" i="1"/>
  <c r="AG3240" i="1"/>
  <c r="M3240" i="1"/>
  <c r="AE3240" i="1" l="1"/>
  <c r="AH3240" i="1" s="1"/>
  <c r="AB3240" i="1" s="1"/>
  <c r="AC3240" i="1" s="1"/>
  <c r="L3240" i="1"/>
  <c r="AD3240" i="1"/>
  <c r="Q3240" i="1"/>
  <c r="P3240" i="1" l="1"/>
  <c r="W3241" i="1" s="1"/>
  <c r="N3240" i="1"/>
  <c r="R3240" i="1" l="1"/>
  <c r="S3241" i="1" s="1"/>
  <c r="U3240" i="1"/>
  <c r="V3241" i="1" s="1"/>
  <c r="AA3240" i="1"/>
  <c r="O3240" i="1"/>
  <c r="G3241" i="1"/>
  <c r="K3241" i="1"/>
  <c r="J3241" i="1"/>
  <c r="AF3241" i="1"/>
  <c r="X3240" i="1" l="1"/>
  <c r="Z3240" i="1" s="1"/>
  <c r="T3241" i="1"/>
  <c r="Y3241" i="1"/>
  <c r="H3241" i="1"/>
  <c r="I3241" i="1"/>
  <c r="AG3241" i="1"/>
  <c r="M3241" i="1"/>
  <c r="AE3241" i="1" l="1"/>
  <c r="AH3241" i="1" s="1"/>
  <c r="AB3241" i="1" s="1"/>
  <c r="AC3241" i="1" s="1"/>
  <c r="Q3241" i="1"/>
  <c r="L3241" i="1"/>
  <c r="AD3241" i="1"/>
  <c r="P3241" i="1" l="1"/>
  <c r="W3242" i="1" s="1"/>
  <c r="N3241" i="1"/>
  <c r="R3241" i="1" l="1"/>
  <c r="S3242" i="1" s="1"/>
  <c r="U3241" i="1"/>
  <c r="V3242" i="1" s="1"/>
  <c r="O3241" i="1"/>
  <c r="G3242" i="1" s="1"/>
  <c r="AA3241" i="1"/>
  <c r="J3242" i="1"/>
  <c r="K3242" i="1"/>
  <c r="AF3242" i="1"/>
  <c r="X3241" i="1" l="1"/>
  <c r="Z3241" i="1" s="1"/>
  <c r="T3242" i="1"/>
  <c r="Y3242" i="1"/>
  <c r="H3242" i="1"/>
  <c r="I3242" i="1"/>
  <c r="M3242" i="1"/>
  <c r="AG3242" i="1"/>
  <c r="AE3242" i="1" l="1"/>
  <c r="AH3242" i="1" s="1"/>
  <c r="AB3242" i="1" s="1"/>
  <c r="AC3242" i="1" s="1"/>
  <c r="AD3242" i="1"/>
  <c r="Q3242" i="1"/>
  <c r="L3242" i="1"/>
  <c r="P3242" i="1" l="1"/>
  <c r="W3243" i="1" s="1"/>
  <c r="N3242" i="1"/>
  <c r="R3242" i="1" l="1"/>
  <c r="S3243" i="1" s="1"/>
  <c r="T3243" i="1" s="1"/>
  <c r="U3242" i="1"/>
  <c r="V3243" i="1" s="1"/>
  <c r="J3243" i="1"/>
  <c r="K3243" i="1"/>
  <c r="AF3243" i="1"/>
  <c r="O3242" i="1"/>
  <c r="G3243" i="1" s="1"/>
  <c r="AA3242" i="1"/>
  <c r="X3242" i="1" l="1"/>
  <c r="Z3242" i="1" s="1"/>
  <c r="Y3243" i="1"/>
  <c r="I3243" i="1"/>
  <c r="H3243" i="1"/>
  <c r="AG3243" i="1"/>
  <c r="M3243" i="1"/>
  <c r="AE3243" i="1" l="1"/>
  <c r="AH3243" i="1" s="1"/>
  <c r="AB3243" i="1" s="1"/>
  <c r="AC3243" i="1" s="1"/>
  <c r="AD3243" i="1"/>
  <c r="Q3243" i="1"/>
  <c r="L3243" i="1"/>
  <c r="P3243" i="1" l="1"/>
  <c r="W3244" i="1" s="1"/>
  <c r="N3243" i="1"/>
  <c r="R3243" i="1" l="1"/>
  <c r="S3244" i="1" s="1"/>
  <c r="U3243" i="1"/>
  <c r="V3244" i="1" s="1"/>
  <c r="K3244" i="1"/>
  <c r="J3244" i="1"/>
  <c r="AF3244" i="1"/>
  <c r="AA3243" i="1"/>
  <c r="O3243" i="1"/>
  <c r="G3244" i="1"/>
  <c r="X3243" i="1" l="1"/>
  <c r="Z3243" i="1" s="1"/>
  <c r="T3244" i="1"/>
  <c r="Y3244" i="1"/>
  <c r="H3244" i="1"/>
  <c r="I3244" i="1"/>
  <c r="M3244" i="1"/>
  <c r="AG3244" i="1"/>
  <c r="AE3244" i="1" l="1"/>
  <c r="AH3244" i="1" s="1"/>
  <c r="AB3244" i="1" s="1"/>
  <c r="AC3244" i="1" s="1"/>
  <c r="L3244" i="1"/>
  <c r="Q3244" i="1"/>
  <c r="AD3244" i="1"/>
  <c r="P3244" i="1" l="1"/>
  <c r="W3245" i="1" s="1"/>
  <c r="N3244" i="1"/>
  <c r="R3244" i="1" l="1"/>
  <c r="S3245" i="1" s="1"/>
  <c r="U3244" i="1"/>
  <c r="V3245" i="1" s="1"/>
  <c r="J3245" i="1"/>
  <c r="K3245" i="1"/>
  <c r="AF3245" i="1"/>
  <c r="AA3244" i="1"/>
  <c r="O3244" i="1"/>
  <c r="G3245" i="1" s="1"/>
  <c r="X3244" i="1" l="1"/>
  <c r="Z3244" i="1" s="1"/>
  <c r="T3245" i="1"/>
  <c r="Y3245" i="1"/>
  <c r="H3245" i="1"/>
  <c r="I3245" i="1"/>
  <c r="M3245" i="1"/>
  <c r="AG3245" i="1"/>
  <c r="AE3245" i="1" l="1"/>
  <c r="AH3245" i="1" s="1"/>
  <c r="AB3245" i="1" s="1"/>
  <c r="AC3245" i="1" s="1"/>
  <c r="AD3245" i="1"/>
  <c r="Q3245" i="1"/>
  <c r="L3245" i="1"/>
  <c r="P3245" i="1" l="1"/>
  <c r="W3246" i="1" s="1"/>
  <c r="N3245" i="1"/>
  <c r="R3245" i="1" l="1"/>
  <c r="S3246" i="1" s="1"/>
  <c r="U3245" i="1"/>
  <c r="V3246" i="1" s="1"/>
  <c r="O3245" i="1"/>
  <c r="G3246" i="1" s="1"/>
  <c r="AA3245" i="1"/>
  <c r="J3246" i="1"/>
  <c r="K3246" i="1"/>
  <c r="AF3246" i="1"/>
  <c r="X3245" i="1" l="1"/>
  <c r="Z3245" i="1" s="1"/>
  <c r="T3246" i="1"/>
  <c r="Y3246" i="1"/>
  <c r="H3246" i="1"/>
  <c r="I3246" i="1"/>
  <c r="M3246" i="1"/>
  <c r="AG3246" i="1"/>
  <c r="AE3246" i="1" l="1"/>
  <c r="AH3246" i="1" s="1"/>
  <c r="AB3246" i="1" s="1"/>
  <c r="AC3246" i="1" s="1"/>
  <c r="L3246" i="1"/>
  <c r="AD3246" i="1"/>
  <c r="Q3246" i="1"/>
  <c r="P3246" i="1" l="1"/>
  <c r="W3247" i="1" s="1"/>
  <c r="N3246" i="1"/>
  <c r="R3246" i="1" l="1"/>
  <c r="S3247" i="1" s="1"/>
  <c r="T3247" i="1" s="1"/>
  <c r="U3246" i="1"/>
  <c r="V3247" i="1" s="1"/>
  <c r="J3247" i="1"/>
  <c r="K3247" i="1"/>
  <c r="AF3247" i="1"/>
  <c r="O3246" i="1"/>
  <c r="G3247" i="1" s="1"/>
  <c r="AA3246" i="1"/>
  <c r="X3246" i="1" l="1"/>
  <c r="Z3246" i="1" s="1"/>
  <c r="Y3247" i="1"/>
  <c r="I3247" i="1"/>
  <c r="H3247" i="1"/>
  <c r="M3247" i="1"/>
  <c r="AG3247" i="1"/>
  <c r="AE3247" i="1" l="1"/>
  <c r="AH3247" i="1" s="1"/>
  <c r="AB3247" i="1" s="1"/>
  <c r="AC3247" i="1" s="1"/>
  <c r="AD3247" i="1"/>
  <c r="L3247" i="1"/>
  <c r="Q3247" i="1"/>
  <c r="P3247" i="1" l="1"/>
  <c r="W3248" i="1" s="1"/>
  <c r="N3247" i="1"/>
  <c r="R3247" i="1" l="1"/>
  <c r="S3248" i="1" s="1"/>
  <c r="U3247" i="1"/>
  <c r="V3248" i="1" s="1"/>
  <c r="O3247" i="1"/>
  <c r="AA3247" i="1"/>
  <c r="G3248" i="1"/>
  <c r="J3248" i="1"/>
  <c r="K3248" i="1"/>
  <c r="AF3248" i="1"/>
  <c r="T3248" i="1" l="1"/>
  <c r="Y3248" i="1"/>
  <c r="X3247" i="1"/>
  <c r="Z3247" i="1" s="1"/>
  <c r="I3248" i="1"/>
  <c r="H3248" i="1"/>
  <c r="AG3248" i="1"/>
  <c r="M3248" i="1"/>
  <c r="AE3248" i="1" l="1"/>
  <c r="AH3248" i="1" s="1"/>
  <c r="AB3248" i="1" s="1"/>
  <c r="AC3248" i="1" s="1"/>
  <c r="Q3248" i="1"/>
  <c r="L3248" i="1"/>
  <c r="AD3248" i="1"/>
  <c r="P3248" i="1" l="1"/>
  <c r="W3249" i="1" s="1"/>
  <c r="N3248" i="1"/>
  <c r="R3248" i="1" l="1"/>
  <c r="S3249" i="1" s="1"/>
  <c r="U3248" i="1"/>
  <c r="V3249" i="1" s="1"/>
  <c r="K3249" i="1"/>
  <c r="J3249" i="1"/>
  <c r="AF3249" i="1"/>
  <c r="AA3248" i="1"/>
  <c r="O3248" i="1"/>
  <c r="G3249" i="1"/>
  <c r="X3248" i="1" l="1"/>
  <c r="Z3248" i="1" s="1"/>
  <c r="Y3249" i="1"/>
  <c r="T3249" i="1"/>
  <c r="M3249" i="1"/>
  <c r="H3249" i="1"/>
  <c r="I3249" i="1"/>
  <c r="AG3249" i="1"/>
  <c r="AE3249" i="1" l="1"/>
  <c r="AH3249" i="1" s="1"/>
  <c r="AB3249" i="1" s="1"/>
  <c r="AC3249" i="1" s="1"/>
  <c r="L3249" i="1"/>
  <c r="AD3249" i="1"/>
  <c r="Q3249" i="1"/>
  <c r="P3249" i="1" l="1"/>
  <c r="W3250" i="1" s="1"/>
  <c r="N3249" i="1"/>
  <c r="R3249" i="1" l="1"/>
  <c r="S3250" i="1" s="1"/>
  <c r="U3249" i="1"/>
  <c r="V3250" i="1" s="1"/>
  <c r="AA3249" i="1"/>
  <c r="O3249" i="1"/>
  <c r="G3250" i="1"/>
  <c r="K3250" i="1"/>
  <c r="J3250" i="1"/>
  <c r="AF3250" i="1"/>
  <c r="X3249" i="1" l="1"/>
  <c r="Z3249" i="1" s="1"/>
  <c r="T3250" i="1"/>
  <c r="Y3250" i="1"/>
  <c r="I3250" i="1"/>
  <c r="H3250" i="1"/>
  <c r="AG3250" i="1"/>
  <c r="M3250" i="1"/>
  <c r="AE3250" i="1" l="1"/>
  <c r="AH3250" i="1" s="1"/>
  <c r="AB3250" i="1" s="1"/>
  <c r="AC3250" i="1" s="1"/>
  <c r="Q3250" i="1"/>
  <c r="L3250" i="1"/>
  <c r="AD3250" i="1"/>
  <c r="P3250" i="1" l="1"/>
  <c r="W3251" i="1" s="1"/>
  <c r="N3250" i="1"/>
  <c r="R3250" i="1" l="1"/>
  <c r="S3251" i="1" s="1"/>
  <c r="U3250" i="1"/>
  <c r="V3251" i="1" s="1"/>
  <c r="O3250" i="1"/>
  <c r="AA3250" i="1"/>
  <c r="G3251" i="1"/>
  <c r="J3251" i="1"/>
  <c r="K3251" i="1"/>
  <c r="AF3251" i="1"/>
  <c r="X3250" i="1" l="1"/>
  <c r="Z3250" i="1" s="1"/>
  <c r="Y3251" i="1"/>
  <c r="T3251" i="1"/>
  <c r="M3251" i="1"/>
  <c r="I3251" i="1"/>
  <c r="H3251" i="1"/>
  <c r="AG3251" i="1"/>
  <c r="AE3251" i="1" l="1"/>
  <c r="AH3251" i="1" s="1"/>
  <c r="AB3251" i="1" s="1"/>
  <c r="AC3251" i="1" s="1"/>
  <c r="L3251" i="1"/>
  <c r="Q3251" i="1"/>
  <c r="AD3251" i="1"/>
  <c r="P3251" i="1" l="1"/>
  <c r="W3252" i="1" s="1"/>
  <c r="N3251" i="1"/>
  <c r="R3251" i="1" l="1"/>
  <c r="S3252" i="1" s="1"/>
  <c r="U3251" i="1"/>
  <c r="V3252" i="1" s="1"/>
  <c r="AA3251" i="1"/>
  <c r="O3251" i="1"/>
  <c r="G3252" i="1"/>
  <c r="K3252" i="1"/>
  <c r="J3252" i="1"/>
  <c r="AF3252" i="1"/>
  <c r="Y3252" i="1" l="1"/>
  <c r="T3252" i="1"/>
  <c r="X3251" i="1"/>
  <c r="Z3251" i="1" s="1"/>
  <c r="H3252" i="1"/>
  <c r="I3252" i="1"/>
  <c r="M3252" i="1"/>
  <c r="AG3252" i="1"/>
  <c r="AE3252" i="1" l="1"/>
  <c r="AH3252" i="1" s="1"/>
  <c r="AB3252" i="1" s="1"/>
  <c r="AC3252" i="1" s="1"/>
  <c r="AD3252" i="1"/>
  <c r="L3252" i="1"/>
  <c r="Q3252" i="1"/>
  <c r="P3252" i="1" l="1"/>
  <c r="W3253" i="1" s="1"/>
  <c r="N3252" i="1"/>
  <c r="R3252" i="1" l="1"/>
  <c r="S3253" i="1" s="1"/>
  <c r="U3252" i="1"/>
  <c r="V3253" i="1" s="1"/>
  <c r="O3252" i="1"/>
  <c r="G3253" i="1" s="1"/>
  <c r="AA3252" i="1"/>
  <c r="J3253" i="1"/>
  <c r="K3253" i="1"/>
  <c r="AF3253" i="1"/>
  <c r="X3252" i="1" l="1"/>
  <c r="Z3252" i="1" s="1"/>
  <c r="Y3253" i="1"/>
  <c r="T3253" i="1"/>
  <c r="H3253" i="1"/>
  <c r="I3253" i="1"/>
  <c r="M3253" i="1"/>
  <c r="AG3253" i="1"/>
  <c r="AE3253" i="1" l="1"/>
  <c r="AH3253" i="1" s="1"/>
  <c r="AB3253" i="1" s="1"/>
  <c r="AC3253" i="1" s="1"/>
  <c r="L3253" i="1"/>
  <c r="Q3253" i="1"/>
  <c r="AD3253" i="1"/>
  <c r="P3253" i="1" l="1"/>
  <c r="W3254" i="1" s="1"/>
  <c r="N3253" i="1"/>
  <c r="R3253" i="1" l="1"/>
  <c r="S3254" i="1" s="1"/>
  <c r="U3253" i="1"/>
  <c r="V3254" i="1" s="1"/>
  <c r="O3253" i="1"/>
  <c r="AA3253" i="1"/>
  <c r="G3254" i="1"/>
  <c r="K3254" i="1"/>
  <c r="J3254" i="1"/>
  <c r="AF3254" i="1"/>
  <c r="X3253" i="1" l="1"/>
  <c r="Z3253" i="1" s="1"/>
  <c r="Y3254" i="1"/>
  <c r="T3254" i="1"/>
  <c r="I3254" i="1"/>
  <c r="H3254" i="1"/>
  <c r="M3254" i="1"/>
  <c r="AG3254" i="1"/>
  <c r="AE3254" i="1" l="1"/>
  <c r="AH3254" i="1" s="1"/>
  <c r="AB3254" i="1" s="1"/>
  <c r="AC3254" i="1" s="1"/>
  <c r="L3254" i="1"/>
  <c r="AD3254" i="1"/>
  <c r="Q3254" i="1"/>
  <c r="P3254" i="1" l="1"/>
  <c r="W3255" i="1" s="1"/>
  <c r="N3254" i="1"/>
  <c r="R3254" i="1" l="1"/>
  <c r="S3255" i="1" s="1"/>
  <c r="U3254" i="1"/>
  <c r="V3255" i="1" s="1"/>
  <c r="K3255" i="1"/>
  <c r="J3255" i="1"/>
  <c r="AF3255" i="1"/>
  <c r="AA3254" i="1"/>
  <c r="O3254" i="1"/>
  <c r="G3255" i="1"/>
  <c r="X3254" i="1" l="1"/>
  <c r="Z3254" i="1" s="1"/>
  <c r="Y3255" i="1"/>
  <c r="T3255" i="1"/>
  <c r="I3255" i="1"/>
  <c r="H3255" i="1"/>
  <c r="M3255" i="1"/>
  <c r="AG3255" i="1"/>
  <c r="AE3255" i="1" l="1"/>
  <c r="AH3255" i="1" s="1"/>
  <c r="AB3255" i="1" s="1"/>
  <c r="AC3255" i="1" s="1"/>
  <c r="AD3255" i="1"/>
  <c r="L3255" i="1"/>
  <c r="Q3255" i="1"/>
  <c r="P3255" i="1" l="1"/>
  <c r="W3256" i="1" s="1"/>
  <c r="N3255" i="1"/>
  <c r="R3255" i="1" l="1"/>
  <c r="S3256" i="1" s="1"/>
  <c r="U3255" i="1"/>
  <c r="V3256" i="1" s="1"/>
  <c r="K3256" i="1"/>
  <c r="J3256" i="1"/>
  <c r="AF3256" i="1"/>
  <c r="AA3255" i="1"/>
  <c r="O3255" i="1"/>
  <c r="G3256" i="1"/>
  <c r="Y3256" i="1" l="1"/>
  <c r="T3256" i="1"/>
  <c r="X3255" i="1"/>
  <c r="Z3255" i="1" s="1"/>
  <c r="M3256" i="1"/>
  <c r="H3256" i="1"/>
  <c r="I3256" i="1"/>
  <c r="AG3256" i="1"/>
  <c r="AE3256" i="1" l="1"/>
  <c r="AH3256" i="1" s="1"/>
  <c r="AB3256" i="1" s="1"/>
  <c r="AC3256" i="1" s="1"/>
  <c r="L3256" i="1"/>
  <c r="AD3256" i="1"/>
  <c r="Q3256" i="1"/>
  <c r="P3256" i="1" l="1"/>
  <c r="W3257" i="1" s="1"/>
  <c r="N3256" i="1"/>
  <c r="R3256" i="1" l="1"/>
  <c r="S3257" i="1" s="1"/>
  <c r="U3256" i="1"/>
  <c r="V3257" i="1" s="1"/>
  <c r="J3257" i="1"/>
  <c r="K3257" i="1"/>
  <c r="AF3257" i="1"/>
  <c r="AA3256" i="1"/>
  <c r="O3256" i="1"/>
  <c r="G3257" i="1" s="1"/>
  <c r="X3256" i="1" l="1"/>
  <c r="Z3256" i="1" s="1"/>
  <c r="Y3257" i="1"/>
  <c r="T3257" i="1"/>
  <c r="H3257" i="1"/>
  <c r="I3257" i="1"/>
  <c r="M3257" i="1"/>
  <c r="AG3257" i="1"/>
  <c r="AE3257" i="1" l="1"/>
  <c r="AH3257" i="1" s="1"/>
  <c r="AB3257" i="1" s="1"/>
  <c r="AC3257" i="1" s="1"/>
  <c r="L3257" i="1"/>
  <c r="AD3257" i="1"/>
  <c r="Q3257" i="1"/>
  <c r="P3257" i="1" l="1"/>
  <c r="W3258" i="1" s="1"/>
  <c r="N3257" i="1"/>
  <c r="R3257" i="1" l="1"/>
  <c r="S3258" i="1" s="1"/>
  <c r="U3257" i="1"/>
  <c r="V3258" i="1" s="1"/>
  <c r="K3258" i="1"/>
  <c r="J3258" i="1"/>
  <c r="AF3258" i="1"/>
  <c r="O3257" i="1"/>
  <c r="G3258" i="1" s="1"/>
  <c r="AA3257" i="1"/>
  <c r="Y3258" i="1" l="1"/>
  <c r="T3258" i="1"/>
  <c r="X3257" i="1"/>
  <c r="Z3257" i="1" s="1"/>
  <c r="I3258" i="1"/>
  <c r="H3258" i="1"/>
  <c r="AG3258" i="1"/>
  <c r="M3258" i="1"/>
  <c r="AE3258" i="1" l="1"/>
  <c r="AH3258" i="1" s="1"/>
  <c r="AB3258" i="1" s="1"/>
  <c r="AC3258" i="1" s="1"/>
  <c r="Q3258" i="1"/>
  <c r="L3258" i="1"/>
  <c r="AD3258" i="1"/>
  <c r="P3258" i="1" l="1"/>
  <c r="W3259" i="1" s="1"/>
  <c r="N3258" i="1"/>
  <c r="R3258" i="1" l="1"/>
  <c r="S3259" i="1" s="1"/>
  <c r="U3258" i="1"/>
  <c r="V3259" i="1" s="1"/>
  <c r="AA3258" i="1"/>
  <c r="O3258" i="1"/>
  <c r="G3259" i="1"/>
  <c r="J3259" i="1"/>
  <c r="K3259" i="1"/>
  <c r="AF3259" i="1"/>
  <c r="X3258" i="1" l="1"/>
  <c r="Z3258" i="1" s="1"/>
  <c r="T3259" i="1"/>
  <c r="Y3259" i="1"/>
  <c r="H3259" i="1"/>
  <c r="I3259" i="1"/>
  <c r="M3259" i="1"/>
  <c r="AG3259" i="1"/>
  <c r="AE3259" i="1" l="1"/>
  <c r="AH3259" i="1" s="1"/>
  <c r="AB3259" i="1" s="1"/>
  <c r="AC3259" i="1" s="1"/>
  <c r="Q3259" i="1"/>
  <c r="AD3259" i="1"/>
  <c r="L3259" i="1"/>
  <c r="P3259" i="1" l="1"/>
  <c r="W3260" i="1" s="1"/>
  <c r="N3259" i="1"/>
  <c r="R3259" i="1" l="1"/>
  <c r="S3260" i="1" s="1"/>
  <c r="U3259" i="1"/>
  <c r="V3260" i="1" s="1"/>
  <c r="K3260" i="1"/>
  <c r="J3260" i="1"/>
  <c r="AF3260" i="1"/>
  <c r="O3259" i="1"/>
  <c r="G3260" i="1" s="1"/>
  <c r="AA3259" i="1"/>
  <c r="Y3260" i="1" l="1"/>
  <c r="T3260" i="1"/>
  <c r="X3259" i="1"/>
  <c r="Z3259" i="1" s="1"/>
  <c r="H3260" i="1"/>
  <c r="I3260" i="1"/>
  <c r="AG3260" i="1"/>
  <c r="M3260" i="1"/>
  <c r="AE3260" i="1" l="1"/>
  <c r="AH3260" i="1" s="1"/>
  <c r="AB3260" i="1" s="1"/>
  <c r="AC3260" i="1" s="1"/>
  <c r="AD3260" i="1"/>
  <c r="Q3260" i="1"/>
  <c r="L3260" i="1"/>
  <c r="P3260" i="1" l="1"/>
  <c r="W3261" i="1" s="1"/>
  <c r="N3260" i="1"/>
  <c r="R3260" i="1" l="1"/>
  <c r="S3261" i="1" s="1"/>
  <c r="U3260" i="1"/>
  <c r="V3261" i="1" s="1"/>
  <c r="K3261" i="1"/>
  <c r="J3261" i="1"/>
  <c r="AF3261" i="1"/>
  <c r="AA3260" i="1"/>
  <c r="O3260" i="1"/>
  <c r="G3261" i="1"/>
  <c r="Y3261" i="1" l="1"/>
  <c r="T3261" i="1"/>
  <c r="X3260" i="1"/>
  <c r="Z3260" i="1" s="1"/>
  <c r="H3261" i="1"/>
  <c r="I3261" i="1"/>
  <c r="AG3261" i="1"/>
  <c r="M3261" i="1"/>
  <c r="AE3261" i="1" l="1"/>
  <c r="AH3261" i="1" s="1"/>
  <c r="AB3261" i="1" s="1"/>
  <c r="AC3261" i="1" s="1"/>
  <c r="L3261" i="1"/>
  <c r="Q3261" i="1"/>
  <c r="AD3261" i="1"/>
  <c r="P3261" i="1" l="1"/>
  <c r="W3262" i="1" s="1"/>
  <c r="N3261" i="1"/>
  <c r="R3261" i="1" l="1"/>
  <c r="S3262" i="1" s="1"/>
  <c r="U3261" i="1"/>
  <c r="V3262" i="1" s="1"/>
  <c r="O3261" i="1"/>
  <c r="AA3261" i="1"/>
  <c r="G3262" i="1"/>
  <c r="J3262" i="1"/>
  <c r="K3262" i="1"/>
  <c r="AF3262" i="1"/>
  <c r="Y3262" i="1" l="1"/>
  <c r="T3262" i="1"/>
  <c r="X3261" i="1"/>
  <c r="Z3261" i="1" s="1"/>
  <c r="M3262" i="1"/>
  <c r="H3262" i="1"/>
  <c r="I3262" i="1"/>
  <c r="AG3262" i="1"/>
  <c r="AE3262" i="1" l="1"/>
  <c r="AH3262" i="1" s="1"/>
  <c r="AB3262" i="1" s="1"/>
  <c r="AC3262" i="1" s="1"/>
  <c r="Q3262" i="1"/>
  <c r="L3262" i="1"/>
  <c r="AD3262" i="1"/>
  <c r="P3262" i="1" l="1"/>
  <c r="W3263" i="1" s="1"/>
  <c r="N3262" i="1"/>
  <c r="R3262" i="1" l="1"/>
  <c r="S3263" i="1" s="1"/>
  <c r="U3262" i="1"/>
  <c r="V3263" i="1" s="1"/>
  <c r="AA3262" i="1"/>
  <c r="O3262" i="1"/>
  <c r="G3263" i="1"/>
  <c r="J3263" i="1"/>
  <c r="K3263" i="1"/>
  <c r="AF3263" i="1"/>
  <c r="X3262" i="1" l="1"/>
  <c r="Z3262" i="1" s="1"/>
  <c r="T3263" i="1"/>
  <c r="Y3263" i="1"/>
  <c r="M3263" i="1"/>
  <c r="H3263" i="1"/>
  <c r="I3263" i="1"/>
  <c r="AG3263" i="1"/>
  <c r="AE3263" i="1" l="1"/>
  <c r="AH3263" i="1" s="1"/>
  <c r="AB3263" i="1" s="1"/>
  <c r="AC3263" i="1" s="1"/>
  <c r="AD3263" i="1"/>
  <c r="L3263" i="1"/>
  <c r="Q3263" i="1"/>
  <c r="P3263" i="1" l="1"/>
  <c r="W3264" i="1" s="1"/>
  <c r="N3263" i="1"/>
  <c r="R3263" i="1" l="1"/>
  <c r="S3264" i="1" s="1"/>
  <c r="U3263" i="1"/>
  <c r="V3264" i="1" s="1"/>
  <c r="O3263" i="1"/>
  <c r="AA3263" i="1"/>
  <c r="G3264" i="1"/>
  <c r="J3264" i="1"/>
  <c r="K3264" i="1"/>
  <c r="AF3264" i="1"/>
  <c r="X3263" i="1" l="1"/>
  <c r="Z3263" i="1" s="1"/>
  <c r="Y3264" i="1"/>
  <c r="T3264" i="1"/>
  <c r="M3264" i="1"/>
  <c r="H3264" i="1"/>
  <c r="I3264" i="1"/>
  <c r="AG3264" i="1"/>
  <c r="AE3264" i="1" l="1"/>
  <c r="AH3264" i="1" s="1"/>
  <c r="AB3264" i="1" s="1"/>
  <c r="AC3264" i="1" s="1"/>
  <c r="AD3264" i="1"/>
  <c r="L3264" i="1"/>
  <c r="Q3264" i="1"/>
  <c r="P3264" i="1" l="1"/>
  <c r="W3265" i="1" s="1"/>
  <c r="N3264" i="1"/>
  <c r="U3264" i="1" l="1"/>
  <c r="V3265" i="1" s="1"/>
  <c r="R3264" i="1"/>
  <c r="S3265" i="1" s="1"/>
  <c r="J3265" i="1"/>
  <c r="K3265" i="1"/>
  <c r="AF3265" i="1"/>
  <c r="AA3264" i="1"/>
  <c r="O3264" i="1"/>
  <c r="G3265" i="1" s="1"/>
  <c r="X3264" i="1" l="1"/>
  <c r="Z3264" i="1" s="1"/>
  <c r="Y3265" i="1"/>
  <c r="T3265" i="1"/>
  <c r="H3265" i="1"/>
  <c r="I3265" i="1"/>
  <c r="M3265" i="1"/>
  <c r="AG3265" i="1"/>
  <c r="AE3265" i="1" l="1"/>
  <c r="AH3265" i="1" s="1"/>
  <c r="AB3265" i="1" s="1"/>
  <c r="AC3265" i="1" s="1"/>
  <c r="Q3265" i="1"/>
  <c r="AD3265" i="1"/>
  <c r="L3265" i="1"/>
  <c r="P3265" i="1" l="1"/>
  <c r="W3266" i="1" s="1"/>
  <c r="N3265" i="1"/>
  <c r="R3265" i="1" l="1"/>
  <c r="S3266" i="1" s="1"/>
  <c r="U3265" i="1"/>
  <c r="V3266" i="1" s="1"/>
  <c r="AA3265" i="1"/>
  <c r="O3265" i="1"/>
  <c r="G3266" i="1"/>
  <c r="J3266" i="1"/>
  <c r="K3266" i="1"/>
  <c r="AF3266" i="1"/>
  <c r="Y3266" i="1" l="1"/>
  <c r="T3266" i="1"/>
  <c r="X3265" i="1"/>
  <c r="Z3265" i="1" s="1"/>
  <c r="H3266" i="1"/>
  <c r="I3266" i="1"/>
  <c r="M3266" i="1"/>
  <c r="AG3266" i="1"/>
  <c r="AE3266" i="1" l="1"/>
  <c r="AH3266" i="1" s="1"/>
  <c r="AB3266" i="1" s="1"/>
  <c r="AC3266" i="1" s="1"/>
  <c r="L3266" i="1"/>
  <c r="AD3266" i="1"/>
  <c r="Q3266" i="1"/>
  <c r="P3266" i="1" l="1"/>
  <c r="W3267" i="1" s="1"/>
  <c r="N3266" i="1"/>
  <c r="R3266" i="1" l="1"/>
  <c r="S3267" i="1" s="1"/>
  <c r="U3266" i="1"/>
  <c r="V3267" i="1" s="1"/>
  <c r="J3267" i="1"/>
  <c r="K3267" i="1"/>
  <c r="AF3267" i="1"/>
  <c r="AA3266" i="1"/>
  <c r="O3266" i="1"/>
  <c r="G3267" i="1" s="1"/>
  <c r="Y3267" i="1" l="1"/>
  <c r="T3267" i="1"/>
  <c r="X3266" i="1"/>
  <c r="Z3266" i="1" s="1"/>
  <c r="H3267" i="1"/>
  <c r="I3267" i="1"/>
  <c r="AG3267" i="1"/>
  <c r="M3267" i="1"/>
  <c r="AE3267" i="1" l="1"/>
  <c r="AH3267" i="1" s="1"/>
  <c r="AB3267" i="1" s="1"/>
  <c r="AC3267" i="1" s="1"/>
  <c r="Q3267" i="1"/>
  <c r="L3267" i="1"/>
  <c r="AD3267" i="1"/>
  <c r="P3267" i="1" l="1"/>
  <c r="W3268" i="1" s="1"/>
  <c r="N3267" i="1"/>
  <c r="R3267" i="1" l="1"/>
  <c r="S3268" i="1" s="1"/>
  <c r="U3267" i="1"/>
  <c r="V3268" i="1" s="1"/>
  <c r="O3267" i="1"/>
  <c r="AA3267" i="1"/>
  <c r="G3268" i="1"/>
  <c r="K3268" i="1"/>
  <c r="J3268" i="1"/>
  <c r="AF3268" i="1"/>
  <c r="T3268" i="1" l="1"/>
  <c r="Y3268" i="1"/>
  <c r="X3267" i="1"/>
  <c r="Z3267" i="1" s="1"/>
  <c r="I3268" i="1"/>
  <c r="H3268" i="1"/>
  <c r="AG3268" i="1"/>
  <c r="M3268" i="1"/>
  <c r="AE3268" i="1" l="1"/>
  <c r="AH3268" i="1" s="1"/>
  <c r="AB3268" i="1" s="1"/>
  <c r="AC3268" i="1" s="1"/>
  <c r="AD3268" i="1"/>
  <c r="L3268" i="1"/>
  <c r="Q3268" i="1"/>
  <c r="P3268" i="1" l="1"/>
  <c r="W3269" i="1" s="1"/>
  <c r="N3268" i="1"/>
  <c r="R3268" i="1" l="1"/>
  <c r="S3269" i="1" s="1"/>
  <c r="U3268" i="1"/>
  <c r="V3269" i="1" s="1"/>
  <c r="O3268" i="1"/>
  <c r="AA3268" i="1"/>
  <c r="G3269" i="1"/>
  <c r="J3269" i="1"/>
  <c r="K3269" i="1"/>
  <c r="AF3269" i="1"/>
  <c r="T3269" i="1" l="1"/>
  <c r="Y3269" i="1"/>
  <c r="X3268" i="1"/>
  <c r="Z3268" i="1" s="1"/>
  <c r="M3269" i="1"/>
  <c r="AG3269" i="1"/>
  <c r="I3269" i="1"/>
  <c r="H3269" i="1"/>
  <c r="AE3269" i="1" l="1"/>
  <c r="AH3269" i="1" s="1"/>
  <c r="AB3269" i="1" s="1"/>
  <c r="AC3269" i="1" s="1"/>
  <c r="AD3269" i="1"/>
  <c r="Q3269" i="1"/>
  <c r="L3269" i="1"/>
  <c r="P3269" i="1" l="1"/>
  <c r="W3270" i="1" s="1"/>
  <c r="N3269" i="1"/>
  <c r="R3269" i="1" l="1"/>
  <c r="S3270" i="1" s="1"/>
  <c r="U3269" i="1"/>
  <c r="V3270" i="1" s="1"/>
  <c r="O3269" i="1"/>
  <c r="AA3269" i="1"/>
  <c r="G3270" i="1"/>
  <c r="J3270" i="1"/>
  <c r="K3270" i="1"/>
  <c r="AF3270" i="1"/>
  <c r="Y3270" i="1" l="1"/>
  <c r="T3270" i="1"/>
  <c r="X3269" i="1"/>
  <c r="Z3269" i="1" s="1"/>
  <c r="I3270" i="1"/>
  <c r="H3270" i="1"/>
  <c r="M3270" i="1"/>
  <c r="AG3270" i="1"/>
  <c r="AE3270" i="1" l="1"/>
  <c r="AH3270" i="1" s="1"/>
  <c r="AB3270" i="1" s="1"/>
  <c r="AC3270" i="1" s="1"/>
  <c r="Q3270" i="1"/>
  <c r="L3270" i="1"/>
  <c r="AD3270" i="1"/>
  <c r="P3270" i="1" l="1"/>
  <c r="W3271" i="1" s="1"/>
  <c r="N3270" i="1"/>
  <c r="R3270" i="1" l="1"/>
  <c r="S3271" i="1" s="1"/>
  <c r="U3270" i="1"/>
  <c r="V3271" i="1" s="1"/>
  <c r="AA3270" i="1"/>
  <c r="O3270" i="1"/>
  <c r="G3271" i="1"/>
  <c r="J3271" i="1"/>
  <c r="K3271" i="1"/>
  <c r="AF3271" i="1"/>
  <c r="T3271" i="1" l="1"/>
  <c r="Y3271" i="1"/>
  <c r="X3270" i="1"/>
  <c r="Z3270" i="1" s="1"/>
  <c r="H3271" i="1"/>
  <c r="I3271" i="1"/>
  <c r="M3271" i="1"/>
  <c r="AG3271" i="1"/>
  <c r="AE3271" i="1" l="1"/>
  <c r="AH3271" i="1" s="1"/>
  <c r="AB3271" i="1" s="1"/>
  <c r="AC3271" i="1" s="1"/>
  <c r="L3271" i="1"/>
  <c r="AD3271" i="1"/>
  <c r="Q3271" i="1"/>
  <c r="P3271" i="1" l="1"/>
  <c r="W3272" i="1" s="1"/>
  <c r="N3271" i="1"/>
  <c r="R3271" i="1" l="1"/>
  <c r="S3272" i="1" s="1"/>
  <c r="U3271" i="1"/>
  <c r="V3272" i="1" s="1"/>
  <c r="O3271" i="1"/>
  <c r="AA3271" i="1"/>
  <c r="G3272" i="1"/>
  <c r="K3272" i="1"/>
  <c r="J3272" i="1"/>
  <c r="AF3272" i="1"/>
  <c r="X3271" i="1" l="1"/>
  <c r="Z3271" i="1" s="1"/>
  <c r="T3272" i="1"/>
  <c r="Y3272" i="1"/>
  <c r="I3272" i="1"/>
  <c r="H3272" i="1"/>
  <c r="AG3272" i="1"/>
  <c r="M3272" i="1"/>
  <c r="AE3272" i="1" l="1"/>
  <c r="AH3272" i="1" s="1"/>
  <c r="AB3272" i="1" s="1"/>
  <c r="AC3272" i="1" s="1"/>
  <c r="L3272" i="1"/>
  <c r="AD3272" i="1"/>
  <c r="Q3272" i="1"/>
  <c r="P3272" i="1" l="1"/>
  <c r="W3273" i="1" s="1"/>
  <c r="N3272" i="1"/>
  <c r="R3272" i="1" l="1"/>
  <c r="S3273" i="1" s="1"/>
  <c r="U3272" i="1"/>
  <c r="V3273" i="1" s="1"/>
  <c r="O3272" i="1"/>
  <c r="AA3272" i="1"/>
  <c r="G3273" i="1"/>
  <c r="J3273" i="1"/>
  <c r="K3273" i="1"/>
  <c r="AF3273" i="1"/>
  <c r="X3272" i="1" l="1"/>
  <c r="Z3272" i="1" s="1"/>
  <c r="T3273" i="1"/>
  <c r="Y3273" i="1"/>
  <c r="I3273" i="1"/>
  <c r="H3273" i="1"/>
  <c r="M3273" i="1"/>
  <c r="AG3273" i="1"/>
  <c r="AE3273" i="1" l="1"/>
  <c r="AH3273" i="1" s="1"/>
  <c r="AB3273" i="1" s="1"/>
  <c r="AC3273" i="1" s="1"/>
  <c r="L3273" i="1"/>
  <c r="Q3273" i="1"/>
  <c r="AD3273" i="1"/>
  <c r="P3273" i="1" l="1"/>
  <c r="W3274" i="1" s="1"/>
  <c r="N3273" i="1"/>
  <c r="R3273" i="1" l="1"/>
  <c r="S3274" i="1" s="1"/>
  <c r="T3274" i="1" s="1"/>
  <c r="U3273" i="1"/>
  <c r="V3274" i="1" s="1"/>
  <c r="O3273" i="1"/>
  <c r="AA3273" i="1"/>
  <c r="G3274" i="1"/>
  <c r="K3274" i="1"/>
  <c r="J3274" i="1"/>
  <c r="AF3274" i="1"/>
  <c r="Y3274" i="1" l="1"/>
  <c r="X3273" i="1"/>
  <c r="Z3273" i="1" s="1"/>
  <c r="I3274" i="1"/>
  <c r="H3274" i="1"/>
  <c r="AG3274" i="1"/>
  <c r="AE3274" i="1" s="1"/>
  <c r="AH3274" i="1" s="1"/>
  <c r="M3274" i="1"/>
  <c r="AB3274" i="1" l="1"/>
  <c r="AC3274" i="1" s="1"/>
  <c r="Q3274" i="1"/>
  <c r="L3274" i="1"/>
  <c r="AD3274" i="1"/>
  <c r="P3274" i="1" l="1"/>
  <c r="W3275" i="1" s="1"/>
  <c r="N3274" i="1"/>
  <c r="R3274" i="1" l="1"/>
  <c r="S3275" i="1" s="1"/>
  <c r="U3274" i="1"/>
  <c r="V3275" i="1" s="1"/>
  <c r="AA3274" i="1"/>
  <c r="O3274" i="1"/>
  <c r="G3275" i="1"/>
  <c r="K3275" i="1"/>
  <c r="J3275" i="1"/>
  <c r="AF3275" i="1"/>
  <c r="T3275" i="1" l="1"/>
  <c r="Y3275" i="1"/>
  <c r="X3274" i="1"/>
  <c r="Z3274" i="1" s="1"/>
  <c r="I3275" i="1"/>
  <c r="H3275" i="1"/>
  <c r="AG3275" i="1"/>
  <c r="M3275" i="1"/>
  <c r="AE3275" i="1" l="1"/>
  <c r="AH3275" i="1" s="1"/>
  <c r="AB3275" i="1" s="1"/>
  <c r="AC3275" i="1" s="1"/>
  <c r="AD3275" i="1"/>
  <c r="Q3275" i="1"/>
  <c r="L3275" i="1"/>
  <c r="P3275" i="1" l="1"/>
  <c r="W3276" i="1" s="1"/>
  <c r="N3275" i="1"/>
  <c r="R3275" i="1" l="1"/>
  <c r="S3276" i="1" s="1"/>
  <c r="U3275" i="1"/>
  <c r="V3276" i="1" s="1"/>
  <c r="O3275" i="1"/>
  <c r="AA3275" i="1"/>
  <c r="G3276" i="1"/>
  <c r="K3276" i="1"/>
  <c r="J3276" i="1"/>
  <c r="AF3276" i="1"/>
  <c r="Y3276" i="1" l="1"/>
  <c r="T3276" i="1"/>
  <c r="X3275" i="1"/>
  <c r="Z3275" i="1" s="1"/>
  <c r="H3276" i="1"/>
  <c r="I3276" i="1"/>
  <c r="AG3276" i="1"/>
  <c r="M3276" i="1"/>
  <c r="AE3276" i="1" l="1"/>
  <c r="AH3276" i="1" s="1"/>
  <c r="AB3276" i="1" s="1"/>
  <c r="AC3276" i="1" s="1"/>
  <c r="AD3276" i="1"/>
  <c r="L3276" i="1"/>
  <c r="Q3276" i="1"/>
  <c r="P3276" i="1" l="1"/>
  <c r="W3277" i="1" s="1"/>
  <c r="N3276" i="1"/>
  <c r="R3276" i="1" l="1"/>
  <c r="S3277" i="1" s="1"/>
  <c r="U3276" i="1"/>
  <c r="V3277" i="1" s="1"/>
  <c r="AA3276" i="1"/>
  <c r="O3276" i="1"/>
  <c r="G3277" i="1"/>
  <c r="K3277" i="1"/>
  <c r="J3277" i="1"/>
  <c r="AF3277" i="1"/>
  <c r="Y3277" i="1" l="1"/>
  <c r="T3277" i="1"/>
  <c r="X3276" i="1"/>
  <c r="Z3276" i="1" s="1"/>
  <c r="AG3277" i="1"/>
  <c r="I3277" i="1"/>
  <c r="H3277" i="1"/>
  <c r="M3277" i="1"/>
  <c r="AE3277" i="1" l="1"/>
  <c r="AH3277" i="1" s="1"/>
  <c r="AB3277" i="1" s="1"/>
  <c r="AC3277" i="1" s="1"/>
  <c r="Q3277" i="1"/>
  <c r="L3277" i="1"/>
  <c r="AD3277" i="1"/>
  <c r="P3277" i="1" l="1"/>
  <c r="W3278" i="1" s="1"/>
  <c r="N3277" i="1"/>
  <c r="R3277" i="1" l="1"/>
  <c r="S3278" i="1" s="1"/>
  <c r="U3277" i="1"/>
  <c r="V3278" i="1" s="1"/>
  <c r="AA3277" i="1"/>
  <c r="O3277" i="1"/>
  <c r="G3278" i="1"/>
  <c r="J3278" i="1"/>
  <c r="K3278" i="1"/>
  <c r="AF3278" i="1"/>
  <c r="T3278" i="1" l="1"/>
  <c r="Y3278" i="1"/>
  <c r="X3277" i="1"/>
  <c r="Z3277" i="1" s="1"/>
  <c r="H3278" i="1"/>
  <c r="I3278" i="1"/>
  <c r="AG3278" i="1"/>
  <c r="M3278" i="1"/>
  <c r="AE3278" i="1" l="1"/>
  <c r="AH3278" i="1" s="1"/>
  <c r="AB3278" i="1" s="1"/>
  <c r="AC3278" i="1" s="1"/>
  <c r="AD3278" i="1"/>
  <c r="Q3278" i="1"/>
  <c r="L3278" i="1"/>
  <c r="P3278" i="1" l="1"/>
  <c r="W3279" i="1" s="1"/>
  <c r="N3278" i="1"/>
  <c r="R3278" i="1" l="1"/>
  <c r="S3279" i="1" s="1"/>
  <c r="U3278" i="1"/>
  <c r="V3279" i="1" s="1"/>
  <c r="O3278" i="1"/>
  <c r="AA3278" i="1"/>
  <c r="G3279" i="1"/>
  <c r="K3279" i="1"/>
  <c r="J3279" i="1"/>
  <c r="AF3279" i="1"/>
  <c r="X3278" i="1" l="1"/>
  <c r="Z3278" i="1" s="1"/>
  <c r="T3279" i="1"/>
  <c r="Y3279" i="1"/>
  <c r="I3279" i="1"/>
  <c r="H3279" i="1"/>
  <c r="AG3279" i="1"/>
  <c r="M3279" i="1"/>
  <c r="AE3279" i="1" l="1"/>
  <c r="AH3279" i="1" s="1"/>
  <c r="AB3279" i="1" s="1"/>
  <c r="AC3279" i="1" s="1"/>
  <c r="AD3279" i="1"/>
  <c r="Q3279" i="1"/>
  <c r="L3279" i="1"/>
  <c r="P3279" i="1" l="1"/>
  <c r="W3280" i="1" s="1"/>
  <c r="N3279" i="1"/>
  <c r="R3279" i="1" l="1"/>
  <c r="S3280" i="1" s="1"/>
  <c r="U3279" i="1"/>
  <c r="V3280" i="1" s="1"/>
  <c r="O3279" i="1"/>
  <c r="AA3279" i="1"/>
  <c r="G3280" i="1"/>
  <c r="J3280" i="1"/>
  <c r="K3280" i="1"/>
  <c r="AF3280" i="1"/>
  <c r="Y3280" i="1" l="1"/>
  <c r="T3280" i="1"/>
  <c r="X3279" i="1"/>
  <c r="Z3279" i="1" s="1"/>
  <c r="M3280" i="1"/>
  <c r="AG3280" i="1"/>
  <c r="H3280" i="1"/>
  <c r="I3280" i="1"/>
  <c r="AE3280" i="1" l="1"/>
  <c r="AH3280" i="1" s="1"/>
  <c r="AB3280" i="1" s="1"/>
  <c r="AC3280" i="1" s="1"/>
  <c r="Q3280" i="1"/>
  <c r="L3280" i="1"/>
  <c r="AD3280" i="1"/>
  <c r="P3280" i="1" l="1"/>
  <c r="W3281" i="1" s="1"/>
  <c r="N3280" i="1"/>
  <c r="R3280" i="1" l="1"/>
  <c r="S3281" i="1" s="1"/>
  <c r="U3280" i="1"/>
  <c r="V3281" i="1" s="1"/>
  <c r="O3280" i="1"/>
  <c r="AA3280" i="1"/>
  <c r="G3281" i="1"/>
  <c r="J3281" i="1"/>
  <c r="K3281" i="1"/>
  <c r="AF3281" i="1"/>
  <c r="X3280" i="1" l="1"/>
  <c r="Z3280" i="1" s="1"/>
  <c r="Y3281" i="1"/>
  <c r="T3281" i="1"/>
  <c r="H3281" i="1"/>
  <c r="I3281" i="1"/>
  <c r="M3281" i="1"/>
  <c r="AG3281" i="1"/>
  <c r="AE3281" i="1" l="1"/>
  <c r="AH3281" i="1" s="1"/>
  <c r="AB3281" i="1" s="1"/>
  <c r="AC3281" i="1" s="1"/>
  <c r="AD3281" i="1"/>
  <c r="L3281" i="1"/>
  <c r="Q3281" i="1"/>
  <c r="P3281" i="1" l="1"/>
  <c r="W3282" i="1" s="1"/>
  <c r="N3281" i="1"/>
  <c r="R3281" i="1" l="1"/>
  <c r="S3282" i="1" s="1"/>
  <c r="U3281" i="1"/>
  <c r="V3282" i="1" s="1"/>
  <c r="AA3281" i="1"/>
  <c r="O3281" i="1"/>
  <c r="G3282" i="1"/>
  <c r="K3282" i="1"/>
  <c r="J3282" i="1"/>
  <c r="AF3282" i="1"/>
  <c r="X3281" i="1" l="1"/>
  <c r="Z3281" i="1" s="1"/>
  <c r="T3282" i="1"/>
  <c r="Y3282" i="1"/>
  <c r="H3282" i="1"/>
  <c r="I3282" i="1"/>
  <c r="AG3282" i="1"/>
  <c r="M3282" i="1"/>
  <c r="AE3282" i="1" l="1"/>
  <c r="AH3282" i="1" s="1"/>
  <c r="AB3282" i="1" s="1"/>
  <c r="AC3282" i="1" s="1"/>
  <c r="Q3282" i="1"/>
  <c r="L3282" i="1"/>
  <c r="AD3282" i="1"/>
  <c r="P3282" i="1" l="1"/>
  <c r="W3283" i="1" s="1"/>
  <c r="N3282" i="1"/>
  <c r="R3282" i="1" l="1"/>
  <c r="S3283" i="1" s="1"/>
  <c r="U3282" i="1"/>
  <c r="V3283" i="1" s="1"/>
  <c r="AA3282" i="1"/>
  <c r="O3282" i="1"/>
  <c r="G3283" i="1"/>
  <c r="K3283" i="1"/>
  <c r="J3283" i="1"/>
  <c r="AF3283" i="1"/>
  <c r="X3282" i="1" l="1"/>
  <c r="Z3282" i="1" s="1"/>
  <c r="Y3283" i="1"/>
  <c r="T3283" i="1"/>
  <c r="H3283" i="1"/>
  <c r="I3283" i="1"/>
  <c r="AG3283" i="1"/>
  <c r="M3283" i="1"/>
  <c r="AE3283" i="1" l="1"/>
  <c r="AH3283" i="1" s="1"/>
  <c r="AB3283" i="1" s="1"/>
  <c r="AC3283" i="1" s="1"/>
  <c r="Q3283" i="1"/>
  <c r="AD3283" i="1"/>
  <c r="L3283" i="1"/>
  <c r="P3283" i="1" l="1"/>
  <c r="W3284" i="1" s="1"/>
  <c r="N3283" i="1"/>
  <c r="R3283" i="1" l="1"/>
  <c r="S3284" i="1" s="1"/>
  <c r="U3283" i="1"/>
  <c r="V3284" i="1" s="1"/>
  <c r="O3283" i="1"/>
  <c r="AA3283" i="1"/>
  <c r="G3284" i="1"/>
  <c r="K3284" i="1"/>
  <c r="J3284" i="1"/>
  <c r="AF3284" i="1"/>
  <c r="X3283" i="1" l="1"/>
  <c r="Z3283" i="1" s="1"/>
  <c r="T3284" i="1"/>
  <c r="Y3284" i="1"/>
  <c r="H3284" i="1"/>
  <c r="I3284" i="1"/>
  <c r="AG3284" i="1"/>
  <c r="M3284" i="1"/>
  <c r="AE3284" i="1" l="1"/>
  <c r="AH3284" i="1" s="1"/>
  <c r="AB3284" i="1" s="1"/>
  <c r="AC3284" i="1" s="1"/>
  <c r="Q3284" i="1"/>
  <c r="AD3284" i="1"/>
  <c r="L3284" i="1"/>
  <c r="P3284" i="1" l="1"/>
  <c r="W3285" i="1" s="1"/>
  <c r="N3284" i="1"/>
  <c r="R3284" i="1" l="1"/>
  <c r="S3285" i="1" s="1"/>
  <c r="U3284" i="1"/>
  <c r="V3285" i="1" s="1"/>
  <c r="AA3284" i="1"/>
  <c r="O3284" i="1"/>
  <c r="G3285" i="1"/>
  <c r="K3285" i="1"/>
  <c r="J3285" i="1"/>
  <c r="AF3285" i="1"/>
  <c r="Y3285" i="1" l="1"/>
  <c r="T3285" i="1"/>
  <c r="X3284" i="1"/>
  <c r="Z3284" i="1" s="1"/>
  <c r="AG3285" i="1"/>
  <c r="H3285" i="1"/>
  <c r="I3285" i="1"/>
  <c r="M3285" i="1"/>
  <c r="AE3285" i="1" l="1"/>
  <c r="AH3285" i="1" s="1"/>
  <c r="AB3285" i="1" s="1"/>
  <c r="AC3285" i="1" s="1"/>
  <c r="L3285" i="1"/>
  <c r="AD3285" i="1"/>
  <c r="Q3285" i="1"/>
  <c r="P3285" i="1" l="1"/>
  <c r="W3286" i="1" s="1"/>
  <c r="N3285" i="1"/>
  <c r="R3285" i="1" l="1"/>
  <c r="S3286" i="1" s="1"/>
  <c r="U3285" i="1"/>
  <c r="V3286" i="1" s="1"/>
  <c r="AA3285" i="1"/>
  <c r="O3285" i="1"/>
  <c r="G3286" i="1"/>
  <c r="J3286" i="1"/>
  <c r="K3286" i="1"/>
  <c r="AF3286" i="1"/>
  <c r="T3286" i="1" l="1"/>
  <c r="Y3286" i="1"/>
  <c r="X3285" i="1"/>
  <c r="Z3285" i="1" s="1"/>
  <c r="I3286" i="1"/>
  <c r="H3286" i="1"/>
  <c r="M3286" i="1"/>
  <c r="AG3286" i="1"/>
  <c r="AE3286" i="1" l="1"/>
  <c r="AH3286" i="1" s="1"/>
  <c r="AB3286" i="1" s="1"/>
  <c r="AC3286" i="1" s="1"/>
  <c r="AD3286" i="1"/>
  <c r="L3286" i="1"/>
  <c r="Q3286" i="1"/>
  <c r="P3286" i="1" l="1"/>
  <c r="W3287" i="1" s="1"/>
  <c r="N3286" i="1"/>
  <c r="R3286" i="1" l="1"/>
  <c r="S3287" i="1" s="1"/>
  <c r="U3286" i="1"/>
  <c r="V3287" i="1" s="1"/>
  <c r="AA3286" i="1"/>
  <c r="O3286" i="1"/>
  <c r="G3287" i="1"/>
  <c r="J3287" i="1"/>
  <c r="K3287" i="1"/>
  <c r="AF3287" i="1"/>
  <c r="X3286" i="1" l="1"/>
  <c r="Z3286" i="1" s="1"/>
  <c r="Y3287" i="1"/>
  <c r="T3287" i="1"/>
  <c r="M3287" i="1"/>
  <c r="I3287" i="1"/>
  <c r="H3287" i="1"/>
  <c r="AG3287" i="1"/>
  <c r="AE3287" i="1" l="1"/>
  <c r="AH3287" i="1" s="1"/>
  <c r="AB3287" i="1" s="1"/>
  <c r="AC3287" i="1" s="1"/>
  <c r="AD3287" i="1"/>
  <c r="Q3287" i="1"/>
  <c r="L3287" i="1"/>
  <c r="P3287" i="1" l="1"/>
  <c r="W3288" i="1" s="1"/>
  <c r="N3287" i="1"/>
  <c r="R3287" i="1" l="1"/>
  <c r="S3288" i="1" s="1"/>
  <c r="U3287" i="1"/>
  <c r="V3288" i="1" s="1"/>
  <c r="AA3287" i="1"/>
  <c r="O3287" i="1"/>
  <c r="G3288" i="1"/>
  <c r="J3288" i="1"/>
  <c r="K3288" i="1"/>
  <c r="AF3288" i="1"/>
  <c r="T3288" i="1" l="1"/>
  <c r="Y3288" i="1"/>
  <c r="X3287" i="1"/>
  <c r="Z3287" i="1" s="1"/>
  <c r="M3288" i="1"/>
  <c r="AG3288" i="1"/>
  <c r="I3288" i="1"/>
  <c r="H3288" i="1"/>
  <c r="AE3288" i="1" l="1"/>
  <c r="AH3288" i="1" s="1"/>
  <c r="AB3288" i="1" s="1"/>
  <c r="AC3288" i="1" s="1"/>
  <c r="AD3288" i="1"/>
  <c r="L3288" i="1"/>
  <c r="Q3288" i="1"/>
  <c r="P3288" i="1" l="1"/>
  <c r="W3289" i="1" s="1"/>
  <c r="N3288" i="1"/>
  <c r="R3288" i="1" l="1"/>
  <c r="S3289" i="1" s="1"/>
  <c r="U3288" i="1"/>
  <c r="V3289" i="1" s="1"/>
  <c r="O3288" i="1"/>
  <c r="AA3288" i="1"/>
  <c r="G3289" i="1"/>
  <c r="K3289" i="1"/>
  <c r="J3289" i="1"/>
  <c r="AF3289" i="1"/>
  <c r="Y3289" i="1" l="1"/>
  <c r="T3289" i="1"/>
  <c r="X3288" i="1"/>
  <c r="Z3288" i="1" s="1"/>
  <c r="I3289" i="1"/>
  <c r="H3289" i="1"/>
  <c r="M3289" i="1"/>
  <c r="AG3289" i="1"/>
  <c r="AE3289" i="1" l="1"/>
  <c r="AH3289" i="1" s="1"/>
  <c r="AB3289" i="1" s="1"/>
  <c r="AC3289" i="1" s="1"/>
  <c r="AD3289" i="1"/>
  <c r="Q3289" i="1"/>
  <c r="L3289" i="1"/>
  <c r="P3289" i="1" l="1"/>
  <c r="W3290" i="1" s="1"/>
  <c r="N3289" i="1"/>
  <c r="R3289" i="1" l="1"/>
  <c r="S3290" i="1" s="1"/>
  <c r="U3289" i="1"/>
  <c r="V3290" i="1" s="1"/>
  <c r="O3289" i="1"/>
  <c r="AA3289" i="1"/>
  <c r="G3290" i="1"/>
  <c r="J3290" i="1"/>
  <c r="K3290" i="1"/>
  <c r="AF3290" i="1"/>
  <c r="T3290" i="1" l="1"/>
  <c r="Y3290" i="1"/>
  <c r="X3289" i="1"/>
  <c r="Z3289" i="1" s="1"/>
  <c r="M3290" i="1"/>
  <c r="AG3290" i="1"/>
  <c r="H3290" i="1"/>
  <c r="I3290" i="1"/>
  <c r="AE3290" i="1" l="1"/>
  <c r="AH3290" i="1" s="1"/>
  <c r="AB3290" i="1" s="1"/>
  <c r="AC3290" i="1" s="1"/>
  <c r="AD3290" i="1"/>
  <c r="L3290" i="1"/>
  <c r="Q3290" i="1"/>
  <c r="P3290" i="1" l="1"/>
  <c r="W3291" i="1" s="1"/>
  <c r="N3290" i="1"/>
  <c r="R3290" i="1" l="1"/>
  <c r="S3291" i="1" s="1"/>
  <c r="U3290" i="1"/>
  <c r="V3291" i="1" s="1"/>
  <c r="O3290" i="1"/>
  <c r="AA3290" i="1"/>
  <c r="G3291" i="1"/>
  <c r="K3291" i="1"/>
  <c r="J3291" i="1"/>
  <c r="AF3291" i="1"/>
  <c r="Y3291" i="1" l="1"/>
  <c r="T3291" i="1"/>
  <c r="X3290" i="1"/>
  <c r="Z3290" i="1" s="1"/>
  <c r="H3291" i="1"/>
  <c r="I3291" i="1"/>
  <c r="AG3291" i="1"/>
  <c r="M3291" i="1"/>
  <c r="AE3291" i="1" l="1"/>
  <c r="AH3291" i="1" s="1"/>
  <c r="AB3291" i="1" s="1"/>
  <c r="AC3291" i="1" s="1"/>
  <c r="AD3291" i="1"/>
  <c r="L3291" i="1"/>
  <c r="Q3291" i="1"/>
  <c r="P3291" i="1" l="1"/>
  <c r="W3292" i="1" s="1"/>
  <c r="N3291" i="1"/>
  <c r="R3291" i="1" l="1"/>
  <c r="S3292" i="1" s="1"/>
  <c r="U3291" i="1"/>
  <c r="V3292" i="1" s="1"/>
  <c r="AA3291" i="1"/>
  <c r="O3291" i="1"/>
  <c r="G3292" i="1"/>
  <c r="K3292" i="1"/>
  <c r="J3292" i="1"/>
  <c r="AF3292" i="1"/>
  <c r="T3292" i="1" l="1"/>
  <c r="Y3292" i="1"/>
  <c r="X3291" i="1"/>
  <c r="Z3291" i="1" s="1"/>
  <c r="H3292" i="1"/>
  <c r="I3292" i="1"/>
  <c r="AG3292" i="1"/>
  <c r="M3292" i="1"/>
  <c r="AE3292" i="1" l="1"/>
  <c r="AH3292" i="1" s="1"/>
  <c r="AB3292" i="1" s="1"/>
  <c r="AC3292" i="1" s="1"/>
  <c r="AD3292" i="1"/>
  <c r="L3292" i="1"/>
  <c r="Q3292" i="1"/>
  <c r="P3292" i="1" l="1"/>
  <c r="W3293" i="1" s="1"/>
  <c r="N3292" i="1"/>
  <c r="R3292" i="1" l="1"/>
  <c r="S3293" i="1" s="1"/>
  <c r="U3292" i="1"/>
  <c r="V3293" i="1" s="1"/>
  <c r="AA3292" i="1"/>
  <c r="O3292" i="1"/>
  <c r="G3293" i="1"/>
  <c r="K3293" i="1"/>
  <c r="J3293" i="1"/>
  <c r="AF3293" i="1"/>
  <c r="X3292" i="1" l="1"/>
  <c r="Z3292" i="1" s="1"/>
  <c r="Y3293" i="1"/>
  <c r="T3293" i="1"/>
  <c r="AG3293" i="1"/>
  <c r="M3293" i="1"/>
  <c r="H3293" i="1"/>
  <c r="I3293" i="1"/>
  <c r="AE3293" i="1" l="1"/>
  <c r="AH3293" i="1" s="1"/>
  <c r="AB3293" i="1" s="1"/>
  <c r="AC3293" i="1" s="1"/>
  <c r="AD3293" i="1"/>
  <c r="Q3293" i="1"/>
  <c r="L3293" i="1"/>
  <c r="P3293" i="1" l="1"/>
  <c r="W3294" i="1" s="1"/>
  <c r="N3293" i="1"/>
  <c r="R3293" i="1" l="1"/>
  <c r="S3294" i="1" s="1"/>
  <c r="U3293" i="1"/>
  <c r="V3294" i="1" s="1"/>
  <c r="O3293" i="1"/>
  <c r="AA3293" i="1"/>
  <c r="G3294" i="1"/>
  <c r="J3294" i="1"/>
  <c r="K3294" i="1"/>
  <c r="AF3294" i="1"/>
  <c r="X3293" i="1" l="1"/>
  <c r="Z3293" i="1" s="1"/>
  <c r="Y3294" i="1"/>
  <c r="T3294" i="1"/>
  <c r="H3294" i="1"/>
  <c r="I3294" i="1"/>
  <c r="M3294" i="1"/>
  <c r="AG3294" i="1"/>
  <c r="AE3294" i="1" l="1"/>
  <c r="AH3294" i="1" s="1"/>
  <c r="AB3294" i="1" s="1"/>
  <c r="AC3294" i="1" s="1"/>
  <c r="L3294" i="1"/>
  <c r="AD3294" i="1"/>
  <c r="Q3294" i="1"/>
  <c r="P3294" i="1" l="1"/>
  <c r="W3295" i="1" s="1"/>
  <c r="N3294" i="1"/>
  <c r="R3294" i="1" l="1"/>
  <c r="S3295" i="1" s="1"/>
  <c r="U3294" i="1"/>
  <c r="V3295" i="1" s="1"/>
  <c r="O3294" i="1"/>
  <c r="AA3294" i="1"/>
  <c r="G3295" i="1"/>
  <c r="J3295" i="1"/>
  <c r="K3295" i="1"/>
  <c r="AF3295" i="1"/>
  <c r="X3294" i="1" l="1"/>
  <c r="Z3294" i="1" s="1"/>
  <c r="Y3295" i="1"/>
  <c r="T3295" i="1"/>
  <c r="I3295" i="1"/>
  <c r="H3295" i="1"/>
  <c r="M3295" i="1"/>
  <c r="AG3295" i="1"/>
  <c r="AE3295" i="1" l="1"/>
  <c r="AH3295" i="1" s="1"/>
  <c r="AB3295" i="1" s="1"/>
  <c r="AC3295" i="1" s="1"/>
  <c r="L3295" i="1"/>
  <c r="AD3295" i="1"/>
  <c r="Q3295" i="1"/>
  <c r="P3295" i="1" l="1"/>
  <c r="W3296" i="1" s="1"/>
  <c r="N3295" i="1"/>
  <c r="R3295" i="1" l="1"/>
  <c r="S3296" i="1" s="1"/>
  <c r="U3295" i="1"/>
  <c r="V3296" i="1" s="1"/>
  <c r="AA3295" i="1"/>
  <c r="O3295" i="1"/>
  <c r="G3296" i="1"/>
  <c r="K3296" i="1"/>
  <c r="J3296" i="1"/>
  <c r="AF3296" i="1"/>
  <c r="Y3296" i="1" l="1"/>
  <c r="T3296" i="1"/>
  <c r="X3295" i="1"/>
  <c r="Z3295" i="1" s="1"/>
  <c r="H3296" i="1"/>
  <c r="I3296" i="1"/>
  <c r="AG3296" i="1"/>
  <c r="M3296" i="1"/>
  <c r="AE3296" i="1" l="1"/>
  <c r="AH3296" i="1" s="1"/>
  <c r="AB3296" i="1" s="1"/>
  <c r="AC3296" i="1" s="1"/>
  <c r="AD3296" i="1"/>
  <c r="Q3296" i="1"/>
  <c r="L3296" i="1"/>
  <c r="P3296" i="1" l="1"/>
  <c r="W3297" i="1" s="1"/>
  <c r="N3296" i="1"/>
  <c r="R3296" i="1" l="1"/>
  <c r="S3297" i="1" s="1"/>
  <c r="U3296" i="1"/>
  <c r="V3297" i="1" s="1"/>
  <c r="AA3296" i="1"/>
  <c r="O3296" i="1"/>
  <c r="G3297" i="1"/>
  <c r="J3297" i="1"/>
  <c r="K3297" i="1"/>
  <c r="AF3297" i="1"/>
  <c r="X3296" i="1" l="1"/>
  <c r="Z3296" i="1" s="1"/>
  <c r="T3297" i="1"/>
  <c r="Y3297" i="1"/>
  <c r="I3297" i="1"/>
  <c r="H3297" i="1"/>
  <c r="M3297" i="1"/>
  <c r="AG3297" i="1"/>
  <c r="AE3297" i="1" l="1"/>
  <c r="AH3297" i="1" s="1"/>
  <c r="AB3297" i="1" s="1"/>
  <c r="AC3297" i="1" s="1"/>
  <c r="Q3297" i="1"/>
  <c r="AD3297" i="1"/>
  <c r="L3297" i="1"/>
  <c r="P3297" i="1" l="1"/>
  <c r="W3298" i="1" s="1"/>
  <c r="N3297" i="1"/>
  <c r="R3297" i="1" l="1"/>
  <c r="S3298" i="1" s="1"/>
  <c r="U3297" i="1"/>
  <c r="V3298" i="1" s="1"/>
  <c r="O3297" i="1"/>
  <c r="G3298" i="1" s="1"/>
  <c r="AA3297" i="1"/>
  <c r="K3298" i="1"/>
  <c r="J3298" i="1"/>
  <c r="AF3298" i="1"/>
  <c r="T3298" i="1" l="1"/>
  <c r="Y3298" i="1"/>
  <c r="X3297" i="1"/>
  <c r="Z3297" i="1" s="1"/>
  <c r="H3298" i="1"/>
  <c r="I3298" i="1"/>
  <c r="AG3298" i="1"/>
  <c r="M3298" i="1"/>
  <c r="AE3298" i="1" l="1"/>
  <c r="AH3298" i="1" s="1"/>
  <c r="AB3298" i="1" s="1"/>
  <c r="AC3298" i="1" s="1"/>
  <c r="Q3298" i="1"/>
  <c r="L3298" i="1"/>
  <c r="AD3298" i="1"/>
  <c r="P3298" i="1" l="1"/>
  <c r="W3299" i="1" s="1"/>
  <c r="N3298" i="1"/>
  <c r="R3298" i="1" l="1"/>
  <c r="S3299" i="1" s="1"/>
  <c r="U3298" i="1"/>
  <c r="V3299" i="1" s="1"/>
  <c r="K3299" i="1"/>
  <c r="J3299" i="1"/>
  <c r="AF3299" i="1"/>
  <c r="O3298" i="1"/>
  <c r="G3299" i="1" s="1"/>
  <c r="AA3298" i="1"/>
  <c r="X3298" i="1" l="1"/>
  <c r="Z3298" i="1" s="1"/>
  <c r="Y3299" i="1"/>
  <c r="T3299" i="1"/>
  <c r="I3299" i="1"/>
  <c r="H3299" i="1"/>
  <c r="M3299" i="1"/>
  <c r="AG3299" i="1"/>
  <c r="AE3299" i="1" l="1"/>
  <c r="AH3299" i="1" s="1"/>
  <c r="AB3299" i="1" s="1"/>
  <c r="AC3299" i="1" s="1"/>
  <c r="Q3299" i="1"/>
  <c r="L3299" i="1"/>
  <c r="AD3299" i="1"/>
  <c r="P3299" i="1" l="1"/>
  <c r="W3300" i="1" s="1"/>
  <c r="N3299" i="1"/>
  <c r="R3299" i="1" l="1"/>
  <c r="S3300" i="1" s="1"/>
  <c r="U3299" i="1"/>
  <c r="V3300" i="1" s="1"/>
  <c r="K3300" i="1"/>
  <c r="J3300" i="1"/>
  <c r="AF3300" i="1"/>
  <c r="AA3299" i="1"/>
  <c r="O3299" i="1"/>
  <c r="G3300" i="1"/>
  <c r="X3299" i="1" l="1"/>
  <c r="Z3299" i="1" s="1"/>
  <c r="Y3300" i="1"/>
  <c r="T3300" i="1"/>
  <c r="I3300" i="1"/>
  <c r="H3300" i="1"/>
  <c r="AG3300" i="1"/>
  <c r="M3300" i="1"/>
  <c r="AE3300" i="1" l="1"/>
  <c r="AH3300" i="1" s="1"/>
  <c r="AB3300" i="1" s="1"/>
  <c r="AC3300" i="1" s="1"/>
  <c r="L3300" i="1"/>
  <c r="AD3300" i="1"/>
  <c r="Q3300" i="1"/>
  <c r="P3300" i="1" l="1"/>
  <c r="W3301" i="1" s="1"/>
  <c r="N3300" i="1"/>
  <c r="R3300" i="1" l="1"/>
  <c r="S3301" i="1" s="1"/>
  <c r="U3300" i="1"/>
  <c r="V3301" i="1" s="1"/>
  <c r="AA3300" i="1"/>
  <c r="O3300" i="1"/>
  <c r="G3301" i="1"/>
  <c r="J3301" i="1"/>
  <c r="K3301" i="1"/>
  <c r="AF3301" i="1"/>
  <c r="Y3301" i="1" l="1"/>
  <c r="T3301" i="1"/>
  <c r="X3300" i="1"/>
  <c r="Z3300" i="1" s="1"/>
  <c r="I3301" i="1"/>
  <c r="H3301" i="1"/>
  <c r="M3301" i="1"/>
  <c r="AG3301" i="1"/>
  <c r="AE3301" i="1" l="1"/>
  <c r="AH3301" i="1" s="1"/>
  <c r="AB3301" i="1" s="1"/>
  <c r="AC3301" i="1" s="1"/>
  <c r="AD3301" i="1"/>
  <c r="Q3301" i="1"/>
  <c r="L3301" i="1"/>
  <c r="P3301" i="1" l="1"/>
  <c r="W3302" i="1" s="1"/>
  <c r="N3301" i="1"/>
  <c r="R3301" i="1" l="1"/>
  <c r="S3302" i="1" s="1"/>
  <c r="U3301" i="1"/>
  <c r="V3302" i="1" s="1"/>
  <c r="AA3301" i="1"/>
  <c r="O3301" i="1"/>
  <c r="G3302" i="1"/>
  <c r="K3302" i="1"/>
  <c r="J3302" i="1"/>
  <c r="AF3302" i="1"/>
  <c r="X3301" i="1" l="1"/>
  <c r="Z3301" i="1" s="1"/>
  <c r="Y3302" i="1"/>
  <c r="T3302" i="1"/>
  <c r="H3302" i="1"/>
  <c r="I3302" i="1"/>
  <c r="AG3302" i="1"/>
  <c r="M3302" i="1"/>
  <c r="AE3302" i="1" l="1"/>
  <c r="AH3302" i="1" s="1"/>
  <c r="AB3302" i="1" s="1"/>
  <c r="AC3302" i="1" s="1"/>
  <c r="L3302" i="1"/>
  <c r="AD3302" i="1"/>
  <c r="Q3302" i="1"/>
  <c r="P3302" i="1" l="1"/>
  <c r="W3303" i="1" s="1"/>
  <c r="N3302" i="1"/>
  <c r="R3302" i="1" l="1"/>
  <c r="S3303" i="1" s="1"/>
  <c r="U3302" i="1"/>
  <c r="V3303" i="1" s="1"/>
  <c r="K3303" i="1"/>
  <c r="J3303" i="1"/>
  <c r="AF3303" i="1"/>
  <c r="AA3302" i="1"/>
  <c r="O3302" i="1"/>
  <c r="G3303" i="1"/>
  <c r="X3302" i="1" l="1"/>
  <c r="Z3302" i="1" s="1"/>
  <c r="T3303" i="1"/>
  <c r="Y3303" i="1"/>
  <c r="M3303" i="1"/>
  <c r="H3303" i="1"/>
  <c r="I3303" i="1"/>
  <c r="AG3303" i="1"/>
  <c r="AE3303" i="1" l="1"/>
  <c r="AH3303" i="1" s="1"/>
  <c r="AB3303" i="1" s="1"/>
  <c r="AC3303" i="1" s="1"/>
  <c r="AD3303" i="1"/>
  <c r="L3303" i="1"/>
  <c r="Q3303" i="1"/>
  <c r="P3303" i="1" l="1"/>
  <c r="W3304" i="1" s="1"/>
  <c r="N3303" i="1"/>
  <c r="R3303" i="1" l="1"/>
  <c r="S3304" i="1" s="1"/>
  <c r="U3303" i="1"/>
  <c r="V3304" i="1" s="1"/>
  <c r="J3304" i="1"/>
  <c r="K3304" i="1"/>
  <c r="AF3304" i="1"/>
  <c r="AA3303" i="1"/>
  <c r="O3303" i="1"/>
  <c r="G3304" i="1" s="1"/>
  <c r="X3303" i="1" l="1"/>
  <c r="Z3303" i="1" s="1"/>
  <c r="Y3304" i="1"/>
  <c r="T3304" i="1"/>
  <c r="H3304" i="1"/>
  <c r="I3304" i="1"/>
  <c r="M3304" i="1"/>
  <c r="AG3304" i="1"/>
  <c r="AE3304" i="1" l="1"/>
  <c r="AH3304" i="1" s="1"/>
  <c r="AB3304" i="1" s="1"/>
  <c r="AC3304" i="1" s="1"/>
  <c r="Q3304" i="1"/>
  <c r="L3304" i="1"/>
  <c r="AD3304" i="1"/>
  <c r="P3304" i="1" l="1"/>
  <c r="W3305" i="1" s="1"/>
  <c r="N3304" i="1"/>
  <c r="R3304" i="1" l="1"/>
  <c r="S3305" i="1" s="1"/>
  <c r="U3304" i="1"/>
  <c r="V3305" i="1" s="1"/>
  <c r="AA3304" i="1"/>
  <c r="O3304" i="1"/>
  <c r="G3305" i="1"/>
  <c r="J3305" i="1"/>
  <c r="K3305" i="1"/>
  <c r="AF3305" i="1"/>
  <c r="X3304" i="1" l="1"/>
  <c r="Z3304" i="1" s="1"/>
  <c r="T3305" i="1"/>
  <c r="Y3305" i="1"/>
  <c r="I3305" i="1"/>
  <c r="H3305" i="1"/>
  <c r="M3305" i="1"/>
  <c r="AG3305" i="1"/>
  <c r="AE3305" i="1" l="1"/>
  <c r="AH3305" i="1" s="1"/>
  <c r="AB3305" i="1" s="1"/>
  <c r="AC3305" i="1" s="1"/>
  <c r="Q3305" i="1"/>
  <c r="AD3305" i="1"/>
  <c r="L3305" i="1"/>
  <c r="P3305" i="1" l="1"/>
  <c r="W3306" i="1" s="1"/>
  <c r="N3305" i="1"/>
  <c r="R3305" i="1" l="1"/>
  <c r="S3306" i="1" s="1"/>
  <c r="U3305" i="1"/>
  <c r="V3306" i="1" s="1"/>
  <c r="O3305" i="1"/>
  <c r="AA3305" i="1"/>
  <c r="G3306" i="1"/>
  <c r="J3306" i="1"/>
  <c r="K3306" i="1"/>
  <c r="AF3306" i="1"/>
  <c r="X3305" i="1" l="1"/>
  <c r="Z3305" i="1" s="1"/>
  <c r="Y3306" i="1"/>
  <c r="T3306" i="1"/>
  <c r="M3306" i="1"/>
  <c r="H3306" i="1"/>
  <c r="I3306" i="1"/>
  <c r="AG3306" i="1"/>
  <c r="AE3306" i="1" l="1"/>
  <c r="AH3306" i="1" s="1"/>
  <c r="AB3306" i="1" s="1"/>
  <c r="AC3306" i="1" s="1"/>
  <c r="AD3306" i="1"/>
  <c r="Q3306" i="1"/>
  <c r="L3306" i="1"/>
  <c r="P3306" i="1" l="1"/>
  <c r="W3307" i="1" s="1"/>
  <c r="N3306" i="1"/>
  <c r="R3306" i="1" l="1"/>
  <c r="S3307" i="1" s="1"/>
  <c r="U3306" i="1"/>
  <c r="V3307" i="1" s="1"/>
  <c r="AA3306" i="1"/>
  <c r="O3306" i="1"/>
  <c r="G3307" i="1"/>
  <c r="J3307" i="1"/>
  <c r="K3307" i="1"/>
  <c r="AF3307" i="1"/>
  <c r="T3307" i="1" l="1"/>
  <c r="Y3307" i="1"/>
  <c r="X3306" i="1"/>
  <c r="Z3306" i="1" s="1"/>
  <c r="H3307" i="1"/>
  <c r="I3307" i="1"/>
  <c r="M3307" i="1"/>
  <c r="AG3307" i="1"/>
  <c r="AE3307" i="1" l="1"/>
  <c r="AH3307" i="1" s="1"/>
  <c r="AB3307" i="1" s="1"/>
  <c r="AC3307" i="1" s="1"/>
  <c r="L3307" i="1"/>
  <c r="Q3307" i="1"/>
  <c r="AD3307" i="1"/>
  <c r="P3307" i="1" l="1"/>
  <c r="W3308" i="1" s="1"/>
  <c r="N3307" i="1"/>
  <c r="R3307" i="1" l="1"/>
  <c r="S3308" i="1" s="1"/>
  <c r="U3307" i="1"/>
  <c r="V3308" i="1" s="1"/>
  <c r="AA3307" i="1"/>
  <c r="O3307" i="1"/>
  <c r="G3308" i="1"/>
  <c r="K3308" i="1"/>
  <c r="J3308" i="1"/>
  <c r="AF3308" i="1"/>
  <c r="Y3308" i="1" l="1"/>
  <c r="T3308" i="1"/>
  <c r="X3307" i="1"/>
  <c r="Z3307" i="1" s="1"/>
  <c r="H3308" i="1"/>
  <c r="I3308" i="1"/>
  <c r="AG3308" i="1"/>
  <c r="M3308" i="1"/>
  <c r="AE3308" i="1" l="1"/>
  <c r="AH3308" i="1" s="1"/>
  <c r="AB3308" i="1" s="1"/>
  <c r="AC3308" i="1" s="1"/>
  <c r="L3308" i="1"/>
  <c r="AD3308" i="1"/>
  <c r="Q3308" i="1"/>
  <c r="P3308" i="1" l="1"/>
  <c r="W3309" i="1" s="1"/>
  <c r="N3308" i="1"/>
  <c r="R3308" i="1" l="1"/>
  <c r="S3309" i="1" s="1"/>
  <c r="U3308" i="1"/>
  <c r="V3309" i="1" s="1"/>
  <c r="O3308" i="1"/>
  <c r="AA3308" i="1"/>
  <c r="G3309" i="1"/>
  <c r="J3309" i="1"/>
  <c r="K3309" i="1"/>
  <c r="AF3309" i="1"/>
  <c r="T3309" i="1" l="1"/>
  <c r="Y3309" i="1"/>
  <c r="X3308" i="1"/>
  <c r="Z3308" i="1" s="1"/>
  <c r="M3309" i="1"/>
  <c r="H3309" i="1"/>
  <c r="I3309" i="1"/>
  <c r="AG3309" i="1"/>
  <c r="AE3309" i="1" l="1"/>
  <c r="AH3309" i="1" s="1"/>
  <c r="AB3309" i="1" s="1"/>
  <c r="AC3309" i="1" s="1"/>
  <c r="AD3309" i="1"/>
  <c r="L3309" i="1"/>
  <c r="Q3309" i="1"/>
  <c r="P3309" i="1" l="1"/>
  <c r="W3310" i="1" s="1"/>
  <c r="N3309" i="1"/>
  <c r="R3309" i="1" l="1"/>
  <c r="S3310" i="1" s="1"/>
  <c r="U3309" i="1"/>
  <c r="V3310" i="1" s="1"/>
  <c r="AA3309" i="1"/>
  <c r="O3309" i="1"/>
  <c r="G3310" i="1"/>
  <c r="J3310" i="1"/>
  <c r="K3310" i="1"/>
  <c r="AF3310" i="1"/>
  <c r="X3309" i="1" l="1"/>
  <c r="Z3309" i="1" s="1"/>
  <c r="Y3310" i="1"/>
  <c r="T3310" i="1"/>
  <c r="M3310" i="1"/>
  <c r="H3310" i="1"/>
  <c r="I3310" i="1"/>
  <c r="AG3310" i="1"/>
  <c r="AE3310" i="1" l="1"/>
  <c r="AH3310" i="1" s="1"/>
  <c r="AB3310" i="1" s="1"/>
  <c r="AC3310" i="1" s="1"/>
  <c r="Q3310" i="1"/>
  <c r="AD3310" i="1"/>
  <c r="L3310" i="1"/>
  <c r="P3310" i="1" l="1"/>
  <c r="W3311" i="1" s="1"/>
  <c r="N3310" i="1"/>
  <c r="R3310" i="1" l="1"/>
  <c r="S3311" i="1" s="1"/>
  <c r="U3310" i="1"/>
  <c r="V3311" i="1" s="1"/>
  <c r="O3310" i="1"/>
  <c r="AA3310" i="1"/>
  <c r="G3311" i="1"/>
  <c r="J3311" i="1"/>
  <c r="K3311" i="1"/>
  <c r="AF3311" i="1"/>
  <c r="X3310" i="1" l="1"/>
  <c r="Z3310" i="1" s="1"/>
  <c r="Y3311" i="1"/>
  <c r="T3311" i="1"/>
  <c r="I3311" i="1"/>
  <c r="H3311" i="1"/>
  <c r="AG3311" i="1"/>
  <c r="M3311" i="1"/>
  <c r="AE3311" i="1" l="1"/>
  <c r="AH3311" i="1" s="1"/>
  <c r="AB3311" i="1" s="1"/>
  <c r="AC3311" i="1" s="1"/>
  <c r="L3311" i="1"/>
  <c r="Q3311" i="1"/>
  <c r="AD3311" i="1"/>
  <c r="P3311" i="1" l="1"/>
  <c r="W3312" i="1" s="1"/>
  <c r="N3311" i="1"/>
  <c r="R3311" i="1" l="1"/>
  <c r="S3312" i="1" s="1"/>
  <c r="U3311" i="1"/>
  <c r="V3312" i="1" s="1"/>
  <c r="O3311" i="1"/>
  <c r="AA3311" i="1"/>
  <c r="G3312" i="1"/>
  <c r="K3312" i="1"/>
  <c r="J3312" i="1"/>
  <c r="AF3312" i="1"/>
  <c r="Y3312" i="1" l="1"/>
  <c r="T3312" i="1"/>
  <c r="X3311" i="1"/>
  <c r="Z3311" i="1" s="1"/>
  <c r="H3312" i="1"/>
  <c r="I3312" i="1"/>
  <c r="AG3312" i="1"/>
  <c r="M3312" i="1"/>
  <c r="AE3312" i="1" l="1"/>
  <c r="AH3312" i="1" s="1"/>
  <c r="AB3312" i="1" s="1"/>
  <c r="AC3312" i="1" s="1"/>
  <c r="Q3312" i="1"/>
  <c r="L3312" i="1"/>
  <c r="AD3312" i="1"/>
  <c r="P3312" i="1" l="1"/>
  <c r="W3313" i="1" s="1"/>
  <c r="N3312" i="1"/>
  <c r="R3312" i="1" l="1"/>
  <c r="S3313" i="1" s="1"/>
  <c r="U3312" i="1"/>
  <c r="V3313" i="1" s="1"/>
  <c r="J3313" i="1"/>
  <c r="K3313" i="1"/>
  <c r="AF3313" i="1"/>
  <c r="O3312" i="1"/>
  <c r="G3313" i="1" s="1"/>
  <c r="AA3312" i="1"/>
  <c r="X3312" i="1" l="1"/>
  <c r="Z3312" i="1" s="1"/>
  <c r="T3313" i="1"/>
  <c r="Y3313" i="1"/>
  <c r="I3313" i="1"/>
  <c r="H3313" i="1"/>
  <c r="M3313" i="1"/>
  <c r="AG3313" i="1"/>
  <c r="AE3313" i="1" l="1"/>
  <c r="AH3313" i="1" s="1"/>
  <c r="AB3313" i="1" s="1"/>
  <c r="AC3313" i="1" s="1"/>
  <c r="AD3313" i="1"/>
  <c r="Q3313" i="1"/>
  <c r="L3313" i="1"/>
  <c r="P3313" i="1" l="1"/>
  <c r="W3314" i="1" s="1"/>
  <c r="N3313" i="1"/>
  <c r="R3313" i="1" l="1"/>
  <c r="S3314" i="1" s="1"/>
  <c r="U3313" i="1"/>
  <c r="V3314" i="1" s="1"/>
  <c r="J3314" i="1"/>
  <c r="K3314" i="1"/>
  <c r="AF3314" i="1"/>
  <c r="O3313" i="1"/>
  <c r="G3314" i="1" s="1"/>
  <c r="AA3313" i="1"/>
  <c r="X3313" i="1" l="1"/>
  <c r="Z3313" i="1" s="1"/>
  <c r="Y3314" i="1"/>
  <c r="T3314" i="1"/>
  <c r="I3314" i="1"/>
  <c r="H3314" i="1"/>
  <c r="M3314" i="1"/>
  <c r="AG3314" i="1"/>
  <c r="AE3314" i="1" l="1"/>
  <c r="AH3314" i="1" s="1"/>
  <c r="AB3314" i="1" s="1"/>
  <c r="AC3314" i="1" s="1"/>
  <c r="L3314" i="1"/>
  <c r="Q3314" i="1"/>
  <c r="AD3314" i="1"/>
  <c r="P3314" i="1" l="1"/>
  <c r="W3315" i="1" s="1"/>
  <c r="N3314" i="1"/>
  <c r="R3314" i="1" l="1"/>
  <c r="S3315" i="1" s="1"/>
  <c r="U3314" i="1"/>
  <c r="V3315" i="1" s="1"/>
  <c r="O3314" i="1"/>
  <c r="AA3314" i="1"/>
  <c r="G3315" i="1"/>
  <c r="K3315" i="1"/>
  <c r="J3315" i="1"/>
  <c r="AF3315" i="1"/>
  <c r="X3314" i="1" l="1"/>
  <c r="Z3314" i="1" s="1"/>
  <c r="Y3315" i="1"/>
  <c r="T3315" i="1"/>
  <c r="H3315" i="1"/>
  <c r="I3315" i="1"/>
  <c r="AG3315" i="1"/>
  <c r="M3315" i="1"/>
  <c r="AE3315" i="1" l="1"/>
  <c r="AH3315" i="1" s="1"/>
  <c r="AB3315" i="1" s="1"/>
  <c r="AC3315" i="1" s="1"/>
  <c r="L3315" i="1"/>
  <c r="Q3315" i="1"/>
  <c r="AD3315" i="1"/>
  <c r="P3315" i="1" l="1"/>
  <c r="W3316" i="1" s="1"/>
  <c r="N3315" i="1"/>
  <c r="R3315" i="1" l="1"/>
  <c r="S3316" i="1" s="1"/>
  <c r="U3315" i="1"/>
  <c r="V3316" i="1" s="1"/>
  <c r="O3315" i="1"/>
  <c r="AA3315" i="1"/>
  <c r="G3316" i="1"/>
  <c r="K3316" i="1"/>
  <c r="J3316" i="1"/>
  <c r="AF3316" i="1"/>
  <c r="T3316" i="1" l="1"/>
  <c r="Y3316" i="1"/>
  <c r="X3315" i="1"/>
  <c r="Z3315" i="1" s="1"/>
  <c r="I3316" i="1"/>
  <c r="H3316" i="1"/>
  <c r="AG3316" i="1"/>
  <c r="M3316" i="1"/>
  <c r="AE3316" i="1" l="1"/>
  <c r="AH3316" i="1" s="1"/>
  <c r="AB3316" i="1" s="1"/>
  <c r="AC3316" i="1" s="1"/>
  <c r="Q3316" i="1"/>
  <c r="AD3316" i="1"/>
  <c r="L3316" i="1"/>
  <c r="P3316" i="1" l="1"/>
  <c r="W3317" i="1" s="1"/>
  <c r="N3316" i="1"/>
  <c r="R3316" i="1" l="1"/>
  <c r="S3317" i="1" s="1"/>
  <c r="U3316" i="1"/>
  <c r="V3317" i="1" s="1"/>
  <c r="AA3316" i="1"/>
  <c r="O3316" i="1"/>
  <c r="G3317" i="1"/>
  <c r="K3317" i="1"/>
  <c r="J3317" i="1"/>
  <c r="AF3317" i="1"/>
  <c r="Y3317" i="1" l="1"/>
  <c r="T3317" i="1"/>
  <c r="X3316" i="1"/>
  <c r="Z3316" i="1" s="1"/>
  <c r="H3317" i="1"/>
  <c r="I3317" i="1"/>
  <c r="M3317" i="1"/>
  <c r="AG3317" i="1"/>
  <c r="AE3317" i="1" l="1"/>
  <c r="AH3317" i="1" s="1"/>
  <c r="AB3317" i="1" s="1"/>
  <c r="AC3317" i="1" s="1"/>
  <c r="AD3317" i="1"/>
  <c r="L3317" i="1"/>
  <c r="Q3317" i="1"/>
  <c r="P3317" i="1" l="1"/>
  <c r="W3318" i="1" s="1"/>
  <c r="N3317" i="1"/>
  <c r="R3317" i="1" l="1"/>
  <c r="S3318" i="1" s="1"/>
  <c r="U3317" i="1"/>
  <c r="V3318" i="1" s="1"/>
  <c r="K3318" i="1"/>
  <c r="J3318" i="1"/>
  <c r="AF3318" i="1"/>
  <c r="O3317" i="1"/>
  <c r="AA3317" i="1"/>
  <c r="G3318" i="1"/>
  <c r="T3318" i="1" l="1"/>
  <c r="Y3318" i="1"/>
  <c r="X3317" i="1"/>
  <c r="Z3317" i="1" s="1"/>
  <c r="M3318" i="1"/>
  <c r="I3318" i="1"/>
  <c r="H3318" i="1"/>
  <c r="AG3318" i="1"/>
  <c r="AE3318" i="1" l="1"/>
  <c r="AH3318" i="1" s="1"/>
  <c r="AB3318" i="1" s="1"/>
  <c r="AC3318" i="1" s="1"/>
  <c r="L3318" i="1"/>
  <c r="AD3318" i="1"/>
  <c r="Q3318" i="1"/>
  <c r="P3318" i="1" l="1"/>
  <c r="W3319" i="1" s="1"/>
  <c r="N3318" i="1"/>
  <c r="R3318" i="1" l="1"/>
  <c r="S3319" i="1" s="1"/>
  <c r="U3318" i="1"/>
  <c r="V3319" i="1" s="1"/>
  <c r="AA3318" i="1"/>
  <c r="O3318" i="1"/>
  <c r="G3319" i="1"/>
  <c r="K3319" i="1"/>
  <c r="J3319" i="1"/>
  <c r="AF3319" i="1"/>
  <c r="X3318" i="1" l="1"/>
  <c r="Z3318" i="1" s="1"/>
  <c r="Y3319" i="1"/>
  <c r="T3319" i="1"/>
  <c r="H3319" i="1"/>
  <c r="I3319" i="1"/>
  <c r="AG3319" i="1"/>
  <c r="M3319" i="1"/>
  <c r="AE3319" i="1" l="1"/>
  <c r="AH3319" i="1" s="1"/>
  <c r="AB3319" i="1" s="1"/>
  <c r="AC3319" i="1" s="1"/>
  <c r="Q3319" i="1"/>
  <c r="L3319" i="1"/>
  <c r="AD3319" i="1"/>
  <c r="P3319" i="1" l="1"/>
  <c r="W3320" i="1" s="1"/>
  <c r="N3319" i="1"/>
  <c r="R3319" i="1" l="1"/>
  <c r="S3320" i="1" s="1"/>
  <c r="U3319" i="1"/>
  <c r="V3320" i="1" s="1"/>
  <c r="O3319" i="1"/>
  <c r="AA3319" i="1"/>
  <c r="G3320" i="1"/>
  <c r="K3320" i="1"/>
  <c r="J3320" i="1"/>
  <c r="AF3320" i="1"/>
  <c r="X3319" i="1" l="1"/>
  <c r="Z3319" i="1" s="1"/>
  <c r="T3320" i="1"/>
  <c r="Y3320" i="1"/>
  <c r="M3320" i="1"/>
  <c r="I3320" i="1"/>
  <c r="H3320" i="1"/>
  <c r="AG3320" i="1"/>
  <c r="AE3320" i="1" l="1"/>
  <c r="AH3320" i="1" s="1"/>
  <c r="AB3320" i="1" s="1"/>
  <c r="AC3320" i="1" s="1"/>
  <c r="Q3320" i="1"/>
  <c r="L3320" i="1"/>
  <c r="AD3320" i="1"/>
  <c r="P3320" i="1" l="1"/>
  <c r="W3321" i="1" s="1"/>
  <c r="N3320" i="1"/>
  <c r="R3320" i="1" l="1"/>
  <c r="S3321" i="1" s="1"/>
  <c r="U3320" i="1"/>
  <c r="V3321" i="1" s="1"/>
  <c r="AA3320" i="1"/>
  <c r="O3320" i="1"/>
  <c r="G3321" i="1"/>
  <c r="K3321" i="1"/>
  <c r="J3321" i="1"/>
  <c r="AF3321" i="1"/>
  <c r="X3320" i="1" l="1"/>
  <c r="Z3320" i="1" s="1"/>
  <c r="T3321" i="1"/>
  <c r="Y3321" i="1"/>
  <c r="I3321" i="1"/>
  <c r="H3321" i="1"/>
  <c r="AG3321" i="1"/>
  <c r="M3321" i="1"/>
  <c r="AE3321" i="1" l="1"/>
  <c r="AH3321" i="1" s="1"/>
  <c r="AB3321" i="1" s="1"/>
  <c r="AC3321" i="1" s="1"/>
  <c r="L3321" i="1"/>
  <c r="Q3321" i="1"/>
  <c r="AD3321" i="1"/>
  <c r="P3321" i="1" l="1"/>
  <c r="W3322" i="1" s="1"/>
  <c r="N3321" i="1"/>
  <c r="R3321" i="1" l="1"/>
  <c r="S3322" i="1" s="1"/>
  <c r="U3321" i="1"/>
  <c r="V3322" i="1" s="1"/>
  <c r="O3321" i="1"/>
  <c r="G3322" i="1" s="1"/>
  <c r="AA3321" i="1"/>
  <c r="J3322" i="1"/>
  <c r="K3322" i="1"/>
  <c r="AF3322" i="1"/>
  <c r="X3321" i="1" l="1"/>
  <c r="Z3321" i="1" s="1"/>
  <c r="T3322" i="1"/>
  <c r="Y3322" i="1"/>
  <c r="I3322" i="1"/>
  <c r="H3322" i="1"/>
  <c r="M3322" i="1"/>
  <c r="AG3322" i="1"/>
  <c r="AE3322" i="1" l="1"/>
  <c r="AH3322" i="1" s="1"/>
  <c r="AB3322" i="1" s="1"/>
  <c r="AC3322" i="1" s="1"/>
  <c r="L3322" i="1"/>
  <c r="Q3322" i="1"/>
  <c r="AD3322" i="1"/>
  <c r="P3322" i="1" l="1"/>
  <c r="W3323" i="1" s="1"/>
  <c r="N3322" i="1"/>
  <c r="R3322" i="1" l="1"/>
  <c r="S3323" i="1" s="1"/>
  <c r="U3322" i="1"/>
  <c r="V3323" i="1" s="1"/>
  <c r="J3323" i="1"/>
  <c r="K3323" i="1"/>
  <c r="AF3323" i="1"/>
  <c r="AA3322" i="1"/>
  <c r="O3322" i="1"/>
  <c r="G3323" i="1" s="1"/>
  <c r="X3322" i="1" l="1"/>
  <c r="Z3322" i="1" s="1"/>
  <c r="T3323" i="1"/>
  <c r="Y3323" i="1"/>
  <c r="H3323" i="1"/>
  <c r="I3323" i="1"/>
  <c r="M3323" i="1"/>
  <c r="AG3323" i="1"/>
  <c r="AE3323" i="1" l="1"/>
  <c r="AH3323" i="1" s="1"/>
  <c r="AB3323" i="1" s="1"/>
  <c r="AC3323" i="1" s="1"/>
  <c r="AD3323" i="1"/>
  <c r="Q3323" i="1"/>
  <c r="L3323" i="1"/>
  <c r="P3323" i="1" l="1"/>
  <c r="W3324" i="1" s="1"/>
  <c r="N3323" i="1"/>
  <c r="R3323" i="1" l="1"/>
  <c r="S3324" i="1" s="1"/>
  <c r="U3323" i="1"/>
  <c r="V3324" i="1" s="1"/>
  <c r="O3323" i="1"/>
  <c r="AA3323" i="1"/>
  <c r="G3324" i="1"/>
  <c r="K3324" i="1"/>
  <c r="J3324" i="1"/>
  <c r="AF3324" i="1"/>
  <c r="X3323" i="1" l="1"/>
  <c r="Z3323" i="1" s="1"/>
  <c r="T3324" i="1"/>
  <c r="Y3324" i="1"/>
  <c r="I3324" i="1"/>
  <c r="H3324" i="1"/>
  <c r="AG3324" i="1"/>
  <c r="M3324" i="1"/>
  <c r="AE3324" i="1" l="1"/>
  <c r="AH3324" i="1" s="1"/>
  <c r="AB3324" i="1" s="1"/>
  <c r="AC3324" i="1" s="1"/>
  <c r="AD3324" i="1"/>
  <c r="L3324" i="1"/>
  <c r="Q3324" i="1"/>
  <c r="P3324" i="1" l="1"/>
  <c r="W3325" i="1" s="1"/>
  <c r="N3324" i="1"/>
  <c r="R3324" i="1" l="1"/>
  <c r="S3325" i="1" s="1"/>
  <c r="U3324" i="1"/>
  <c r="V3325" i="1" s="1"/>
  <c r="AA3324" i="1"/>
  <c r="O3324" i="1"/>
  <c r="G3325" i="1" s="1"/>
  <c r="K3325" i="1"/>
  <c r="J3325" i="1"/>
  <c r="AF3325" i="1"/>
  <c r="X3324" i="1" l="1"/>
  <c r="Z3324" i="1" s="1"/>
  <c r="Y3325" i="1"/>
  <c r="T3325" i="1"/>
  <c r="I3325" i="1"/>
  <c r="H3325" i="1"/>
  <c r="AG3325" i="1"/>
  <c r="M3325" i="1"/>
  <c r="AE3325" i="1" l="1"/>
  <c r="AH3325" i="1" s="1"/>
  <c r="AB3325" i="1" s="1"/>
  <c r="AC3325" i="1" s="1"/>
  <c r="L3325" i="1"/>
  <c r="Q3325" i="1"/>
  <c r="AD3325" i="1"/>
  <c r="P3325" i="1" l="1"/>
  <c r="W3326" i="1" s="1"/>
  <c r="N3325" i="1"/>
  <c r="R3325" i="1" l="1"/>
  <c r="S3326" i="1" s="1"/>
  <c r="U3325" i="1"/>
  <c r="V3326" i="1" s="1"/>
  <c r="O3325" i="1"/>
  <c r="AA3325" i="1"/>
  <c r="G3326" i="1"/>
  <c r="J3326" i="1"/>
  <c r="K3326" i="1"/>
  <c r="AF3326" i="1"/>
  <c r="X3325" i="1" l="1"/>
  <c r="Z3325" i="1" s="1"/>
  <c r="Y3326" i="1"/>
  <c r="T3326" i="1"/>
  <c r="H3326" i="1"/>
  <c r="I3326" i="1"/>
  <c r="M3326" i="1"/>
  <c r="AG3326" i="1"/>
  <c r="AE3326" i="1" l="1"/>
  <c r="AH3326" i="1" s="1"/>
  <c r="AB3326" i="1" s="1"/>
  <c r="AC3326" i="1" s="1"/>
  <c r="AD3326" i="1"/>
  <c r="Q3326" i="1"/>
  <c r="L3326" i="1"/>
  <c r="P3326" i="1" l="1"/>
  <c r="W3327" i="1" s="1"/>
  <c r="N3326" i="1"/>
  <c r="R3326" i="1" l="1"/>
  <c r="S3327" i="1" s="1"/>
  <c r="U3326" i="1"/>
  <c r="V3327" i="1" s="1"/>
  <c r="AA3326" i="1"/>
  <c r="O3326" i="1"/>
  <c r="G3327" i="1"/>
  <c r="J3327" i="1"/>
  <c r="K3327" i="1"/>
  <c r="AF3327" i="1"/>
  <c r="X3326" i="1" l="1"/>
  <c r="Z3326" i="1" s="1"/>
  <c r="Y3327" i="1"/>
  <c r="T3327" i="1"/>
  <c r="I3327" i="1"/>
  <c r="H3327" i="1"/>
  <c r="AG3327" i="1"/>
  <c r="M3327" i="1"/>
  <c r="AE3327" i="1" l="1"/>
  <c r="AH3327" i="1" s="1"/>
  <c r="AB3327" i="1" s="1"/>
  <c r="AC3327" i="1" s="1"/>
  <c r="AD3327" i="1"/>
  <c r="Q3327" i="1"/>
  <c r="L3327" i="1"/>
  <c r="P3327" i="1" l="1"/>
  <c r="W3328" i="1" s="1"/>
  <c r="N3327" i="1"/>
  <c r="R3327" i="1" l="1"/>
  <c r="S3328" i="1" s="1"/>
  <c r="U3327" i="1"/>
  <c r="V3328" i="1" s="1"/>
  <c r="O3327" i="1"/>
  <c r="G3328" i="1" s="1"/>
  <c r="AA3327" i="1"/>
  <c r="J3328" i="1"/>
  <c r="K3328" i="1"/>
  <c r="AF3328" i="1"/>
  <c r="Y3328" i="1" l="1"/>
  <c r="T3328" i="1"/>
  <c r="X3327" i="1"/>
  <c r="Z3327" i="1" s="1"/>
  <c r="I3328" i="1"/>
  <c r="H3328" i="1"/>
  <c r="M3328" i="1"/>
  <c r="AG3328" i="1"/>
  <c r="AE3328" i="1" l="1"/>
  <c r="AH3328" i="1" s="1"/>
  <c r="AB3328" i="1" s="1"/>
  <c r="AC3328" i="1" s="1"/>
  <c r="Q3328" i="1"/>
  <c r="L3328" i="1"/>
  <c r="AD3328" i="1"/>
  <c r="P3328" i="1" l="1"/>
  <c r="W3329" i="1" s="1"/>
  <c r="N3328" i="1"/>
  <c r="R3328" i="1" l="1"/>
  <c r="S3329" i="1" s="1"/>
  <c r="U3328" i="1"/>
  <c r="V3329" i="1" s="1"/>
  <c r="AA3328" i="1"/>
  <c r="O3328" i="1"/>
  <c r="G3329" i="1"/>
  <c r="J3329" i="1"/>
  <c r="K3329" i="1"/>
  <c r="AF3329" i="1"/>
  <c r="T3329" i="1" l="1"/>
  <c r="Y3329" i="1"/>
  <c r="X3328" i="1"/>
  <c r="Z3328" i="1" s="1"/>
  <c r="M3329" i="1"/>
  <c r="H3329" i="1"/>
  <c r="I3329" i="1"/>
  <c r="AG3329" i="1"/>
  <c r="AE3329" i="1" l="1"/>
  <c r="AH3329" i="1" s="1"/>
  <c r="AB3329" i="1" s="1"/>
  <c r="AC3329" i="1" s="1"/>
  <c r="Q3329" i="1"/>
  <c r="AD3329" i="1"/>
  <c r="L3329" i="1"/>
  <c r="P3329" i="1" l="1"/>
  <c r="W3330" i="1" s="1"/>
  <c r="N3329" i="1"/>
  <c r="R3329" i="1" l="1"/>
  <c r="S3330" i="1" s="1"/>
  <c r="U3329" i="1"/>
  <c r="V3330" i="1" s="1"/>
  <c r="K3330" i="1"/>
  <c r="J3330" i="1"/>
  <c r="AF3330" i="1"/>
  <c r="O3329" i="1"/>
  <c r="G3330" i="1" s="1"/>
  <c r="AA3329" i="1"/>
  <c r="X3329" i="1" l="1"/>
  <c r="Z3329" i="1" s="1"/>
  <c r="Y3330" i="1"/>
  <c r="T3330" i="1"/>
  <c r="I3330" i="1"/>
  <c r="H3330" i="1"/>
  <c r="AG3330" i="1"/>
  <c r="M3330" i="1"/>
  <c r="AE3330" i="1" l="1"/>
  <c r="AH3330" i="1" s="1"/>
  <c r="AB3330" i="1" s="1"/>
  <c r="AC3330" i="1" s="1"/>
  <c r="Q3330" i="1"/>
  <c r="AD3330" i="1"/>
  <c r="L3330" i="1"/>
  <c r="P3330" i="1" l="1"/>
  <c r="W3331" i="1" s="1"/>
  <c r="N3330" i="1"/>
  <c r="R3330" i="1" l="1"/>
  <c r="S3331" i="1" s="1"/>
  <c r="U3330" i="1"/>
  <c r="V3331" i="1" s="1"/>
  <c r="AA3330" i="1"/>
  <c r="O3330" i="1"/>
  <c r="G3331" i="1"/>
  <c r="J3331" i="1"/>
  <c r="K3331" i="1"/>
  <c r="AF3331" i="1"/>
  <c r="X3330" i="1" l="1"/>
  <c r="Z3330" i="1" s="1"/>
  <c r="T3331" i="1"/>
  <c r="Y3331" i="1"/>
  <c r="H3331" i="1"/>
  <c r="I3331" i="1"/>
  <c r="AG3331" i="1"/>
  <c r="M3331" i="1"/>
  <c r="AE3331" i="1" l="1"/>
  <c r="AH3331" i="1" s="1"/>
  <c r="AB3331" i="1" s="1"/>
  <c r="AC3331" i="1" s="1"/>
  <c r="AD3331" i="1"/>
  <c r="L3331" i="1"/>
  <c r="Q3331" i="1"/>
  <c r="P3331" i="1" l="1"/>
  <c r="W3332" i="1" s="1"/>
  <c r="N3331" i="1"/>
  <c r="R3331" i="1" l="1"/>
  <c r="S3332" i="1" s="1"/>
  <c r="U3331" i="1"/>
  <c r="V3332" i="1" s="1"/>
  <c r="K3332" i="1"/>
  <c r="J3332" i="1"/>
  <c r="AF3332" i="1"/>
  <c r="O3331" i="1"/>
  <c r="G3332" i="1" s="1"/>
  <c r="AA3331" i="1"/>
  <c r="X3331" i="1" l="1"/>
  <c r="Z3331" i="1" s="1"/>
  <c r="T3332" i="1"/>
  <c r="Y3332" i="1"/>
  <c r="I3332" i="1"/>
  <c r="H3332" i="1"/>
  <c r="AG3332" i="1"/>
  <c r="M3332" i="1"/>
  <c r="AE3332" i="1" l="1"/>
  <c r="AH3332" i="1" s="1"/>
  <c r="AB3332" i="1" s="1"/>
  <c r="AC3332" i="1" s="1"/>
  <c r="L3332" i="1"/>
  <c r="Q3332" i="1"/>
  <c r="AD3332" i="1"/>
  <c r="P3332" i="1" l="1"/>
  <c r="W3333" i="1" s="1"/>
  <c r="N3332" i="1"/>
  <c r="R3332" i="1" l="1"/>
  <c r="S3333" i="1" s="1"/>
  <c r="U3332" i="1"/>
  <c r="V3333" i="1" s="1"/>
  <c r="AA3332" i="1"/>
  <c r="O3332" i="1"/>
  <c r="G3333" i="1"/>
  <c r="K3333" i="1"/>
  <c r="J3333" i="1"/>
  <c r="AF3333" i="1"/>
  <c r="Y3333" i="1" l="1"/>
  <c r="T3333" i="1"/>
  <c r="X3332" i="1"/>
  <c r="Z3332" i="1" s="1"/>
  <c r="H3333" i="1"/>
  <c r="I3333" i="1"/>
  <c r="M3333" i="1"/>
  <c r="AG3333" i="1"/>
  <c r="AE3333" i="1" l="1"/>
  <c r="AH3333" i="1" s="1"/>
  <c r="AB3333" i="1" s="1"/>
  <c r="AC3333" i="1" s="1"/>
  <c r="AD3333" i="1"/>
  <c r="L3333" i="1"/>
  <c r="Q3333" i="1"/>
  <c r="P3333" i="1" l="1"/>
  <c r="W3334" i="1" s="1"/>
  <c r="N3333" i="1"/>
  <c r="R3333" i="1" l="1"/>
  <c r="S3334" i="1" s="1"/>
  <c r="U3333" i="1"/>
  <c r="V3334" i="1" s="1"/>
  <c r="O3333" i="1"/>
  <c r="AA3333" i="1"/>
  <c r="G3334" i="1"/>
  <c r="J3334" i="1"/>
  <c r="K3334" i="1"/>
  <c r="AF3334" i="1"/>
  <c r="T3334" i="1" l="1"/>
  <c r="Y3334" i="1"/>
  <c r="X3333" i="1"/>
  <c r="Z3333" i="1" s="1"/>
  <c r="M3334" i="1"/>
  <c r="H3334" i="1"/>
  <c r="I3334" i="1"/>
  <c r="AG3334" i="1"/>
  <c r="AE3334" i="1" l="1"/>
  <c r="AH3334" i="1" s="1"/>
  <c r="AB3334" i="1" s="1"/>
  <c r="AC3334" i="1" s="1"/>
  <c r="Q3334" i="1"/>
  <c r="AD3334" i="1"/>
  <c r="L3334" i="1"/>
  <c r="P3334" i="1" l="1"/>
  <c r="W3335" i="1" s="1"/>
  <c r="N3334" i="1"/>
  <c r="R3334" i="1" l="1"/>
  <c r="S3335" i="1" s="1"/>
  <c r="U3334" i="1"/>
  <c r="V3335" i="1" s="1"/>
  <c r="J3335" i="1"/>
  <c r="K3335" i="1"/>
  <c r="AF3335" i="1"/>
  <c r="O3334" i="1"/>
  <c r="G3335" i="1" s="1"/>
  <c r="AA3334" i="1"/>
  <c r="X3334" i="1" l="1"/>
  <c r="Z3334" i="1" s="1"/>
  <c r="Y3335" i="1"/>
  <c r="T3335" i="1"/>
  <c r="I3335" i="1"/>
  <c r="H3335" i="1"/>
  <c r="AG3335" i="1"/>
  <c r="M3335" i="1"/>
  <c r="AE3335" i="1" l="1"/>
  <c r="AH3335" i="1" s="1"/>
  <c r="AB3335" i="1" s="1"/>
  <c r="AC3335" i="1" s="1"/>
  <c r="AD3335" i="1"/>
  <c r="Q3335" i="1"/>
  <c r="L3335" i="1"/>
  <c r="P3335" i="1" l="1"/>
  <c r="W3336" i="1" s="1"/>
  <c r="N3335" i="1"/>
  <c r="R3335" i="1" l="1"/>
  <c r="S3336" i="1" s="1"/>
  <c r="U3335" i="1"/>
  <c r="V3336" i="1" s="1"/>
  <c r="K3336" i="1"/>
  <c r="J3336" i="1"/>
  <c r="AF3336" i="1"/>
  <c r="AA3335" i="1"/>
  <c r="O3335" i="1"/>
  <c r="G3336" i="1"/>
  <c r="X3335" i="1" l="1"/>
  <c r="Z3335" i="1" s="1"/>
  <c r="T3336" i="1"/>
  <c r="Y3336" i="1"/>
  <c r="AG3336" i="1"/>
  <c r="H3336" i="1"/>
  <c r="I3336" i="1"/>
  <c r="M3336" i="1"/>
  <c r="AE3336" i="1" l="1"/>
  <c r="AH3336" i="1" s="1"/>
  <c r="AB3336" i="1" s="1"/>
  <c r="AC3336" i="1" s="1"/>
  <c r="AD3336" i="1"/>
  <c r="L3336" i="1"/>
  <c r="Q3336" i="1"/>
  <c r="P3336" i="1" l="1"/>
  <c r="W3337" i="1" s="1"/>
  <c r="N3336" i="1"/>
  <c r="R3336" i="1" l="1"/>
  <c r="S3337" i="1" s="1"/>
  <c r="U3336" i="1"/>
  <c r="V3337" i="1" s="1"/>
  <c r="O3336" i="1"/>
  <c r="G3337" i="1" s="1"/>
  <c r="AA3336" i="1"/>
  <c r="K3337" i="1"/>
  <c r="J3337" i="1"/>
  <c r="AF3337" i="1"/>
  <c r="X3336" i="1" l="1"/>
  <c r="Z3336" i="1" s="1"/>
  <c r="Y3337" i="1"/>
  <c r="T3337" i="1"/>
  <c r="H3337" i="1"/>
  <c r="I3337" i="1"/>
  <c r="AG3337" i="1"/>
  <c r="M3337" i="1"/>
  <c r="AE3337" i="1" l="1"/>
  <c r="AH3337" i="1" s="1"/>
  <c r="AB3337" i="1" s="1"/>
  <c r="AC3337" i="1" s="1"/>
  <c r="AD3337" i="1"/>
  <c r="Q3337" i="1"/>
  <c r="L3337" i="1"/>
  <c r="P3337" i="1" l="1"/>
  <c r="W3338" i="1" s="1"/>
  <c r="N3337" i="1"/>
  <c r="R3337" i="1" l="1"/>
  <c r="S3338" i="1" s="1"/>
  <c r="U3337" i="1"/>
  <c r="V3338" i="1" s="1"/>
  <c r="J3338" i="1"/>
  <c r="K3338" i="1"/>
  <c r="AF3338" i="1"/>
  <c r="AA3337" i="1"/>
  <c r="O3337" i="1"/>
  <c r="G3338" i="1"/>
  <c r="T3338" i="1" l="1"/>
  <c r="Y3338" i="1"/>
  <c r="X3337" i="1"/>
  <c r="Z3337" i="1" s="1"/>
  <c r="M3338" i="1"/>
  <c r="I3338" i="1"/>
  <c r="H3338" i="1"/>
  <c r="AG3338" i="1"/>
  <c r="AE3338" i="1" l="1"/>
  <c r="AH3338" i="1" s="1"/>
  <c r="AB3338" i="1" s="1"/>
  <c r="AC3338" i="1" s="1"/>
  <c r="AD3338" i="1"/>
  <c r="Q3338" i="1"/>
  <c r="L3338" i="1"/>
  <c r="P3338" i="1" l="1"/>
  <c r="W3339" i="1" s="1"/>
  <c r="N3338" i="1"/>
  <c r="R3338" i="1" l="1"/>
  <c r="S3339" i="1" s="1"/>
  <c r="U3338" i="1"/>
  <c r="V3339" i="1" s="1"/>
  <c r="AA3338" i="1"/>
  <c r="O3338" i="1"/>
  <c r="G3339" i="1"/>
  <c r="J3339" i="1"/>
  <c r="K3339" i="1"/>
  <c r="AF3339" i="1"/>
  <c r="X3338" i="1" l="1"/>
  <c r="Z3338" i="1" s="1"/>
  <c r="Y3339" i="1"/>
  <c r="T3339" i="1"/>
  <c r="M3339" i="1"/>
  <c r="H3339" i="1"/>
  <c r="I3339" i="1"/>
  <c r="AG3339" i="1"/>
  <c r="AE3339" i="1" l="1"/>
  <c r="AH3339" i="1" s="1"/>
  <c r="AB3339" i="1" s="1"/>
  <c r="AC3339" i="1" s="1"/>
  <c r="L3339" i="1"/>
  <c r="AD3339" i="1"/>
  <c r="Q3339" i="1"/>
  <c r="P3339" i="1" l="1"/>
  <c r="W3340" i="1" s="1"/>
  <c r="N3339" i="1"/>
  <c r="R3339" i="1" l="1"/>
  <c r="S3340" i="1" s="1"/>
  <c r="U3339" i="1"/>
  <c r="V3340" i="1" s="1"/>
  <c r="AA3339" i="1"/>
  <c r="O3339" i="1"/>
  <c r="G3340" i="1"/>
  <c r="K3340" i="1"/>
  <c r="J3340" i="1"/>
  <c r="AF3340" i="1"/>
  <c r="Y3340" i="1" l="1"/>
  <c r="T3340" i="1"/>
  <c r="X3339" i="1"/>
  <c r="Z3339" i="1" s="1"/>
  <c r="I3340" i="1"/>
  <c r="H3340" i="1"/>
  <c r="AG3340" i="1"/>
  <c r="M3340" i="1"/>
  <c r="AE3340" i="1" l="1"/>
  <c r="AH3340" i="1" s="1"/>
  <c r="AB3340" i="1" s="1"/>
  <c r="AC3340" i="1" s="1"/>
  <c r="AD3340" i="1"/>
  <c r="Q3340" i="1"/>
  <c r="L3340" i="1"/>
  <c r="P3340" i="1" l="1"/>
  <c r="W3341" i="1" s="1"/>
  <c r="N3340" i="1"/>
  <c r="R3340" i="1" l="1"/>
  <c r="S3341" i="1" s="1"/>
  <c r="U3340" i="1"/>
  <c r="V3341" i="1" s="1"/>
  <c r="K3341" i="1"/>
  <c r="J3341" i="1"/>
  <c r="AF3341" i="1"/>
  <c r="AA3340" i="1"/>
  <c r="O3340" i="1"/>
  <c r="G3341" i="1"/>
  <c r="T3341" i="1" l="1"/>
  <c r="Y3341" i="1"/>
  <c r="X3340" i="1"/>
  <c r="Z3340" i="1" s="1"/>
  <c r="AG3341" i="1"/>
  <c r="M3341" i="1"/>
  <c r="H3341" i="1"/>
  <c r="I3341" i="1"/>
  <c r="AE3341" i="1" l="1"/>
  <c r="AH3341" i="1" s="1"/>
  <c r="AB3341" i="1" s="1"/>
  <c r="AC3341" i="1" s="1"/>
  <c r="AD3341" i="1"/>
  <c r="L3341" i="1"/>
  <c r="Q3341" i="1"/>
  <c r="P3341" i="1" l="1"/>
  <c r="W3342" i="1" s="1"/>
  <c r="N3341" i="1"/>
  <c r="R3341" i="1" l="1"/>
  <c r="S3342" i="1" s="1"/>
  <c r="U3341" i="1"/>
  <c r="V3342" i="1" s="1"/>
  <c r="O3341" i="1"/>
  <c r="AA3341" i="1"/>
  <c r="G3342" i="1"/>
  <c r="J3342" i="1"/>
  <c r="K3342" i="1"/>
  <c r="AF3342" i="1"/>
  <c r="X3341" i="1" l="1"/>
  <c r="Z3341" i="1" s="1"/>
  <c r="Y3342" i="1"/>
  <c r="T3342" i="1"/>
  <c r="M3342" i="1"/>
  <c r="I3342" i="1"/>
  <c r="H3342" i="1"/>
  <c r="AG3342" i="1"/>
  <c r="AE3342" i="1" l="1"/>
  <c r="AH3342" i="1" s="1"/>
  <c r="AB3342" i="1" s="1"/>
  <c r="AC3342" i="1" s="1"/>
  <c r="AD3342" i="1"/>
  <c r="Q3342" i="1"/>
  <c r="L3342" i="1"/>
  <c r="P3342" i="1" l="1"/>
  <c r="W3343" i="1" s="1"/>
  <c r="N3342" i="1"/>
  <c r="R3342" i="1" l="1"/>
  <c r="S3343" i="1" s="1"/>
  <c r="U3342" i="1"/>
  <c r="V3343" i="1" s="1"/>
  <c r="AA3342" i="1"/>
  <c r="O3342" i="1"/>
  <c r="G3343" i="1" s="1"/>
  <c r="K3343" i="1"/>
  <c r="J3343" i="1"/>
  <c r="AF3343" i="1"/>
  <c r="X3342" i="1" l="1"/>
  <c r="Z3342" i="1" s="1"/>
  <c r="T3343" i="1"/>
  <c r="Y3343" i="1"/>
  <c r="I3343" i="1"/>
  <c r="H3343" i="1"/>
  <c r="AG3343" i="1"/>
  <c r="M3343" i="1"/>
  <c r="AE3343" i="1" l="1"/>
  <c r="AH3343" i="1" s="1"/>
  <c r="AB3343" i="1" s="1"/>
  <c r="AC3343" i="1" s="1"/>
  <c r="L3343" i="1"/>
  <c r="Q3343" i="1"/>
  <c r="AD3343" i="1"/>
  <c r="P3343" i="1" l="1"/>
  <c r="W3344" i="1" s="1"/>
  <c r="N3343" i="1"/>
  <c r="R3343" i="1" l="1"/>
  <c r="S3344" i="1" s="1"/>
  <c r="U3343" i="1"/>
  <c r="V3344" i="1" s="1"/>
  <c r="J3344" i="1"/>
  <c r="K3344" i="1"/>
  <c r="AF3344" i="1"/>
  <c r="O3343" i="1"/>
  <c r="G3344" i="1" s="1"/>
  <c r="AA3343" i="1"/>
  <c r="X3343" i="1" l="1"/>
  <c r="Z3343" i="1" s="1"/>
  <c r="T3344" i="1"/>
  <c r="Y3344" i="1"/>
  <c r="H3344" i="1"/>
  <c r="I3344" i="1"/>
  <c r="AG3344" i="1"/>
  <c r="M3344" i="1"/>
  <c r="AE3344" i="1" l="1"/>
  <c r="AH3344" i="1" s="1"/>
  <c r="AB3344" i="1" s="1"/>
  <c r="AC3344" i="1" s="1"/>
  <c r="AD3344" i="1"/>
  <c r="Q3344" i="1"/>
  <c r="L3344" i="1"/>
  <c r="P3344" i="1" l="1"/>
  <c r="W3345" i="1" s="1"/>
  <c r="N3344" i="1"/>
  <c r="R3344" i="1" l="1"/>
  <c r="S3345" i="1" s="1"/>
  <c r="U3344" i="1"/>
  <c r="V3345" i="1" s="1"/>
  <c r="J3345" i="1"/>
  <c r="K3345" i="1"/>
  <c r="AF3345" i="1"/>
  <c r="AA3344" i="1"/>
  <c r="O3344" i="1"/>
  <c r="G3345" i="1" s="1"/>
  <c r="Y3345" i="1" l="1"/>
  <c r="T3345" i="1"/>
  <c r="X3344" i="1"/>
  <c r="Z3344" i="1" s="1"/>
  <c r="H3345" i="1"/>
  <c r="I3345" i="1"/>
  <c r="M3345" i="1"/>
  <c r="AG3345" i="1"/>
  <c r="AE3345" i="1" l="1"/>
  <c r="AH3345" i="1" s="1"/>
  <c r="AB3345" i="1" s="1"/>
  <c r="AC3345" i="1" s="1"/>
  <c r="Q3345" i="1"/>
  <c r="AD3345" i="1"/>
  <c r="L3345" i="1"/>
  <c r="P3345" i="1" l="1"/>
  <c r="W3346" i="1" s="1"/>
  <c r="N3345" i="1"/>
  <c r="R3345" i="1" l="1"/>
  <c r="S3346" i="1" s="1"/>
  <c r="U3345" i="1"/>
  <c r="V3346" i="1" s="1"/>
  <c r="J3346" i="1"/>
  <c r="K3346" i="1"/>
  <c r="AF3346" i="1"/>
  <c r="O3345" i="1"/>
  <c r="G3346" i="1" s="1"/>
  <c r="AA3345" i="1"/>
  <c r="X3345" i="1" l="1"/>
  <c r="Z3345" i="1" s="1"/>
  <c r="Y3346" i="1"/>
  <c r="T3346" i="1"/>
  <c r="I3346" i="1"/>
  <c r="H3346" i="1"/>
  <c r="M3346" i="1"/>
  <c r="AG3346" i="1"/>
  <c r="AE3346" i="1" l="1"/>
  <c r="AH3346" i="1" s="1"/>
  <c r="AB3346" i="1" s="1"/>
  <c r="AC3346" i="1" s="1"/>
  <c r="AD3346" i="1"/>
  <c r="Q3346" i="1"/>
  <c r="L3346" i="1"/>
  <c r="P3346" i="1" l="1"/>
  <c r="W3347" i="1" s="1"/>
  <c r="N3346" i="1"/>
  <c r="R3346" i="1" l="1"/>
  <c r="S3347" i="1" s="1"/>
  <c r="U3346" i="1"/>
  <c r="V3347" i="1" s="1"/>
  <c r="J3347" i="1"/>
  <c r="K3347" i="1"/>
  <c r="AF3347" i="1"/>
  <c r="O3346" i="1"/>
  <c r="G3347" i="1" s="1"/>
  <c r="AA3346" i="1"/>
  <c r="X3346" i="1" l="1"/>
  <c r="Z3346" i="1" s="1"/>
  <c r="T3347" i="1"/>
  <c r="Y3347" i="1"/>
  <c r="I3347" i="1"/>
  <c r="H3347" i="1"/>
  <c r="M3347" i="1"/>
  <c r="AG3347" i="1"/>
  <c r="AE3347" i="1" l="1"/>
  <c r="AH3347" i="1" s="1"/>
  <c r="AB3347" i="1" s="1"/>
  <c r="AC3347" i="1" s="1"/>
  <c r="Q3347" i="1"/>
  <c r="L3347" i="1"/>
  <c r="AD3347" i="1"/>
  <c r="P3347" i="1" l="1"/>
  <c r="W3348" i="1" s="1"/>
  <c r="N3347" i="1"/>
  <c r="R3347" i="1" l="1"/>
  <c r="S3348" i="1" s="1"/>
  <c r="U3347" i="1"/>
  <c r="V3348" i="1" s="1"/>
  <c r="K3348" i="1"/>
  <c r="J3348" i="1"/>
  <c r="AF3348" i="1"/>
  <c r="AA3347" i="1"/>
  <c r="O3347" i="1"/>
  <c r="G3348" i="1" s="1"/>
  <c r="X3347" i="1" l="1"/>
  <c r="Z3347" i="1" s="1"/>
  <c r="Y3348" i="1"/>
  <c r="T3348" i="1"/>
  <c r="I3348" i="1"/>
  <c r="H3348" i="1"/>
  <c r="M3348" i="1"/>
  <c r="AG3348" i="1"/>
  <c r="AE3348" i="1" l="1"/>
  <c r="AH3348" i="1" s="1"/>
  <c r="AB3348" i="1" s="1"/>
  <c r="AC3348" i="1" s="1"/>
  <c r="Q3348" i="1"/>
  <c r="L3348" i="1"/>
  <c r="AD3348" i="1"/>
  <c r="P3348" i="1" l="1"/>
  <c r="W3349" i="1" s="1"/>
  <c r="N3348" i="1"/>
  <c r="R3348" i="1" l="1"/>
  <c r="S3349" i="1" s="1"/>
  <c r="U3348" i="1"/>
  <c r="V3349" i="1" s="1"/>
  <c r="J3349" i="1"/>
  <c r="K3349" i="1"/>
  <c r="AF3349" i="1"/>
  <c r="O3348" i="1"/>
  <c r="G3349" i="1" s="1"/>
  <c r="AA3348" i="1"/>
  <c r="X3348" i="1" l="1"/>
  <c r="Z3348" i="1" s="1"/>
  <c r="Y3349" i="1"/>
  <c r="T3349" i="1"/>
  <c r="H3349" i="1"/>
  <c r="I3349" i="1"/>
  <c r="M3349" i="1"/>
  <c r="AG3349" i="1"/>
  <c r="AE3349" i="1" l="1"/>
  <c r="AH3349" i="1" s="1"/>
  <c r="AB3349" i="1" s="1"/>
  <c r="AC3349" i="1" s="1"/>
  <c r="L3349" i="1"/>
  <c r="AD3349" i="1"/>
  <c r="Q3349" i="1"/>
  <c r="P3349" i="1" l="1"/>
  <c r="W3350" i="1" s="1"/>
  <c r="N3349" i="1"/>
  <c r="R3349" i="1" l="1"/>
  <c r="S3350" i="1" s="1"/>
  <c r="U3349" i="1"/>
  <c r="V3350" i="1" s="1"/>
  <c r="K3350" i="1"/>
  <c r="J3350" i="1"/>
  <c r="AF3350" i="1"/>
  <c r="AA3349" i="1"/>
  <c r="O3349" i="1"/>
  <c r="G3350" i="1"/>
  <c r="Y3350" i="1" l="1"/>
  <c r="T3350" i="1"/>
  <c r="X3349" i="1"/>
  <c r="Z3349" i="1" s="1"/>
  <c r="AG3350" i="1"/>
  <c r="M3350" i="1"/>
  <c r="H3350" i="1"/>
  <c r="I3350" i="1"/>
  <c r="AE3350" i="1" l="1"/>
  <c r="AH3350" i="1" s="1"/>
  <c r="AB3350" i="1" s="1"/>
  <c r="AC3350" i="1" s="1"/>
  <c r="L3350" i="1"/>
  <c r="Q3350" i="1"/>
  <c r="AD3350" i="1"/>
  <c r="P3350" i="1" l="1"/>
  <c r="W3351" i="1" s="1"/>
  <c r="N3350" i="1"/>
  <c r="R3350" i="1" l="1"/>
  <c r="S3351" i="1" s="1"/>
  <c r="U3350" i="1"/>
  <c r="V3351" i="1" s="1"/>
  <c r="O3350" i="1"/>
  <c r="AA3350" i="1"/>
  <c r="G3351" i="1"/>
  <c r="J3351" i="1"/>
  <c r="K3351" i="1"/>
  <c r="AF3351" i="1"/>
  <c r="X3350" i="1" l="1"/>
  <c r="Z3350" i="1" s="1"/>
  <c r="Y3351" i="1"/>
  <c r="T3351" i="1"/>
  <c r="M3351" i="1"/>
  <c r="H3351" i="1"/>
  <c r="I3351" i="1"/>
  <c r="AG3351" i="1"/>
  <c r="AE3351" i="1" l="1"/>
  <c r="AH3351" i="1" s="1"/>
  <c r="AB3351" i="1" s="1"/>
  <c r="AC3351" i="1" s="1"/>
  <c r="AD3351" i="1"/>
  <c r="L3351" i="1"/>
  <c r="Q3351" i="1"/>
  <c r="P3351" i="1" l="1"/>
  <c r="W3352" i="1" s="1"/>
  <c r="N3351" i="1"/>
  <c r="U3351" i="1" l="1"/>
  <c r="V3352" i="1" s="1"/>
  <c r="R3351" i="1"/>
  <c r="S3352" i="1" s="1"/>
  <c r="K3352" i="1"/>
  <c r="J3352" i="1"/>
  <c r="AF3352" i="1"/>
  <c r="O3351" i="1"/>
  <c r="G3352" i="1" s="1"/>
  <c r="AA3351" i="1"/>
  <c r="X3351" i="1" l="1"/>
  <c r="Z3351" i="1" s="1"/>
  <c r="Y3352" i="1"/>
  <c r="T3352" i="1"/>
  <c r="I3352" i="1"/>
  <c r="H3352" i="1"/>
  <c r="M3352" i="1"/>
  <c r="AG3352" i="1"/>
  <c r="AE3352" i="1" l="1"/>
  <c r="AH3352" i="1" s="1"/>
  <c r="AB3352" i="1" s="1"/>
  <c r="AC3352" i="1" s="1"/>
  <c r="Q3352" i="1"/>
  <c r="AD3352" i="1"/>
  <c r="L3352" i="1"/>
  <c r="P3352" i="1" l="1"/>
  <c r="W3353" i="1" s="1"/>
  <c r="N3352" i="1"/>
  <c r="R3352" i="1" l="1"/>
  <c r="S3353" i="1" s="1"/>
  <c r="U3352" i="1"/>
  <c r="V3353" i="1" s="1"/>
  <c r="J3353" i="1"/>
  <c r="K3353" i="1"/>
  <c r="AF3353" i="1"/>
  <c r="AA3352" i="1"/>
  <c r="O3352" i="1"/>
  <c r="G3353" i="1"/>
  <c r="X3352" i="1" l="1"/>
  <c r="Z3352" i="1" s="1"/>
  <c r="Y3353" i="1"/>
  <c r="T3353" i="1"/>
  <c r="I3353" i="1"/>
  <c r="H3353" i="1"/>
  <c r="M3353" i="1"/>
  <c r="AG3353" i="1"/>
  <c r="AE3353" i="1" l="1"/>
  <c r="AH3353" i="1" s="1"/>
  <c r="AB3353" i="1" s="1"/>
  <c r="AC3353" i="1" s="1"/>
  <c r="L3353" i="1"/>
  <c r="Q3353" i="1"/>
  <c r="AD3353" i="1"/>
  <c r="P3353" i="1" l="1"/>
  <c r="W3354" i="1" s="1"/>
  <c r="N3353" i="1"/>
  <c r="R3353" i="1" l="1"/>
  <c r="S3354" i="1" s="1"/>
  <c r="U3353" i="1"/>
  <c r="V3354" i="1" s="1"/>
  <c r="O3353" i="1"/>
  <c r="G3354" i="1" s="1"/>
  <c r="AA3353" i="1"/>
  <c r="J3354" i="1"/>
  <c r="K3354" i="1"/>
  <c r="AF3354" i="1"/>
  <c r="X3353" i="1" l="1"/>
  <c r="Z3353" i="1" s="1"/>
  <c r="Y3354" i="1"/>
  <c r="T3354" i="1"/>
  <c r="H3354" i="1"/>
  <c r="I3354" i="1"/>
  <c r="M3354" i="1"/>
  <c r="AG3354" i="1"/>
  <c r="AE3354" i="1" l="1"/>
  <c r="AH3354" i="1" s="1"/>
  <c r="AB3354" i="1" s="1"/>
  <c r="AC3354" i="1" s="1"/>
  <c r="L3354" i="1"/>
  <c r="AD3354" i="1"/>
  <c r="Q3354" i="1"/>
  <c r="P3354" i="1" l="1"/>
  <c r="W3355" i="1" s="1"/>
  <c r="N3354" i="1"/>
  <c r="R3354" i="1" l="1"/>
  <c r="S3355" i="1" s="1"/>
  <c r="U3354" i="1"/>
  <c r="V3355" i="1" s="1"/>
  <c r="O3354" i="1"/>
  <c r="G3355" i="1" s="1"/>
  <c r="AA3354" i="1"/>
  <c r="K3355" i="1"/>
  <c r="J3355" i="1"/>
  <c r="AF3355" i="1"/>
  <c r="X3354" i="1" l="1"/>
  <c r="Z3354" i="1" s="1"/>
  <c r="Y3355" i="1"/>
  <c r="T3355" i="1"/>
  <c r="H3355" i="1"/>
  <c r="I3355" i="1"/>
  <c r="M3355" i="1"/>
  <c r="AG3355" i="1"/>
  <c r="AE3355" i="1" l="1"/>
  <c r="AH3355" i="1" s="1"/>
  <c r="AB3355" i="1" s="1"/>
  <c r="AC3355" i="1" s="1"/>
  <c r="Q3355" i="1"/>
  <c r="AD3355" i="1"/>
  <c r="L3355" i="1"/>
  <c r="P3355" i="1" l="1"/>
  <c r="W3356" i="1" s="1"/>
  <c r="N3355" i="1"/>
  <c r="R3355" i="1" l="1"/>
  <c r="S3356" i="1" s="1"/>
  <c r="U3355" i="1"/>
  <c r="V3356" i="1" s="1"/>
  <c r="K3356" i="1"/>
  <c r="J3356" i="1"/>
  <c r="AF3356" i="1"/>
  <c r="AA3355" i="1"/>
  <c r="O3355" i="1"/>
  <c r="G3356" i="1"/>
  <c r="X3355" i="1" l="1"/>
  <c r="Z3355" i="1" s="1"/>
  <c r="Y3356" i="1"/>
  <c r="T3356" i="1"/>
  <c r="M3356" i="1"/>
  <c r="H3356" i="1"/>
  <c r="I3356" i="1"/>
  <c r="AG3356" i="1"/>
  <c r="AE3356" i="1" l="1"/>
  <c r="AH3356" i="1" s="1"/>
  <c r="AB3356" i="1" s="1"/>
  <c r="AC3356" i="1" s="1"/>
  <c r="L3356" i="1"/>
  <c r="Q3356" i="1"/>
  <c r="AD3356" i="1"/>
  <c r="P3356" i="1" l="1"/>
  <c r="W3357" i="1" s="1"/>
  <c r="N3356" i="1"/>
  <c r="R3356" i="1" l="1"/>
  <c r="S3357" i="1" s="1"/>
  <c r="U3356" i="1"/>
  <c r="V3357" i="1" s="1"/>
  <c r="J3357" i="1"/>
  <c r="K3357" i="1"/>
  <c r="AF3357" i="1"/>
  <c r="O3356" i="1"/>
  <c r="G3357" i="1" s="1"/>
  <c r="AA3356" i="1"/>
  <c r="X3356" i="1" l="1"/>
  <c r="Z3356" i="1" s="1"/>
  <c r="Y3357" i="1"/>
  <c r="T3357" i="1"/>
  <c r="I3357" i="1"/>
  <c r="H3357" i="1"/>
  <c r="M3357" i="1"/>
  <c r="AG3357" i="1"/>
  <c r="AE3357" i="1" l="1"/>
  <c r="AH3357" i="1" s="1"/>
  <c r="AB3357" i="1" s="1"/>
  <c r="AC3357" i="1" s="1"/>
  <c r="Q3357" i="1"/>
  <c r="AD3357" i="1"/>
  <c r="L3357" i="1"/>
  <c r="P3357" i="1" l="1"/>
  <c r="W3358" i="1" s="1"/>
  <c r="N3357" i="1"/>
  <c r="R3357" i="1" l="1"/>
  <c r="S3358" i="1" s="1"/>
  <c r="U3357" i="1"/>
  <c r="V3358" i="1" s="1"/>
  <c r="J3358" i="1"/>
  <c r="K3358" i="1"/>
  <c r="AF3358" i="1"/>
  <c r="AA3357" i="1"/>
  <c r="O3357" i="1"/>
  <c r="G3358" i="1" s="1"/>
  <c r="X3357" i="1" l="1"/>
  <c r="Z3357" i="1" s="1"/>
  <c r="T3358" i="1"/>
  <c r="Y3358" i="1"/>
  <c r="I3358" i="1"/>
  <c r="H3358" i="1"/>
  <c r="M3358" i="1"/>
  <c r="AG3358" i="1"/>
  <c r="AE3358" i="1" l="1"/>
  <c r="AH3358" i="1" s="1"/>
  <c r="AB3358" i="1" s="1"/>
  <c r="AC3358" i="1" s="1"/>
  <c r="Q3358" i="1"/>
  <c r="AD3358" i="1"/>
  <c r="L3358" i="1"/>
  <c r="P3358" i="1" l="1"/>
  <c r="W3359" i="1" s="1"/>
  <c r="N3358" i="1"/>
  <c r="R3358" i="1" l="1"/>
  <c r="S3359" i="1" s="1"/>
  <c r="U3358" i="1"/>
  <c r="V3359" i="1" s="1"/>
  <c r="K3359" i="1"/>
  <c r="J3359" i="1"/>
  <c r="AF3359" i="1"/>
  <c r="O3358" i="1"/>
  <c r="G3359" i="1" s="1"/>
  <c r="AA3358" i="1"/>
  <c r="X3358" i="1" l="1"/>
  <c r="Z3358" i="1" s="1"/>
  <c r="T3359" i="1"/>
  <c r="Y3359" i="1"/>
  <c r="H3359" i="1"/>
  <c r="I3359" i="1"/>
  <c r="M3359" i="1"/>
  <c r="AG3359" i="1"/>
  <c r="AE3359" i="1" l="1"/>
  <c r="AH3359" i="1" s="1"/>
  <c r="AB3359" i="1" s="1"/>
  <c r="AC3359" i="1" s="1"/>
  <c r="L3359" i="1"/>
  <c r="AD3359" i="1"/>
  <c r="Q3359" i="1"/>
  <c r="P3359" i="1" l="1"/>
  <c r="W3360" i="1" s="1"/>
  <c r="N3359" i="1"/>
  <c r="R3359" i="1" l="1"/>
  <c r="S3360" i="1" s="1"/>
  <c r="U3359" i="1"/>
  <c r="V3360" i="1" s="1"/>
  <c r="AA3359" i="1"/>
  <c r="O3359" i="1"/>
  <c r="G3360" i="1"/>
  <c r="K3360" i="1"/>
  <c r="J3360" i="1"/>
  <c r="AF3360" i="1"/>
  <c r="X3359" i="1" l="1"/>
  <c r="Z3359" i="1" s="1"/>
  <c r="Y3360" i="1"/>
  <c r="T3360" i="1"/>
  <c r="I3360" i="1"/>
  <c r="H3360" i="1"/>
  <c r="AG3360" i="1"/>
  <c r="M3360" i="1"/>
  <c r="AE3360" i="1" l="1"/>
  <c r="AH3360" i="1" s="1"/>
  <c r="AB3360" i="1" s="1"/>
  <c r="AC3360" i="1" s="1"/>
  <c r="Q3360" i="1"/>
  <c r="AD3360" i="1"/>
  <c r="L3360" i="1"/>
  <c r="P3360" i="1" l="1"/>
  <c r="W3361" i="1" s="1"/>
  <c r="N3360" i="1"/>
  <c r="R3360" i="1" l="1"/>
  <c r="S3361" i="1" s="1"/>
  <c r="U3360" i="1"/>
  <c r="V3361" i="1" s="1"/>
  <c r="O3360" i="1"/>
  <c r="AA3360" i="1"/>
  <c r="G3361" i="1"/>
  <c r="J3361" i="1"/>
  <c r="K3361" i="1"/>
  <c r="AF3361" i="1"/>
  <c r="X3360" i="1" l="1"/>
  <c r="Z3360" i="1" s="1"/>
  <c r="Y3361" i="1"/>
  <c r="T3361" i="1"/>
  <c r="I3361" i="1"/>
  <c r="H3361" i="1"/>
  <c r="M3361" i="1"/>
  <c r="AG3361" i="1"/>
  <c r="AE3361" i="1" l="1"/>
  <c r="AH3361" i="1" s="1"/>
  <c r="AB3361" i="1" s="1"/>
  <c r="AC3361" i="1" s="1"/>
  <c r="Q3361" i="1"/>
  <c r="L3361" i="1"/>
  <c r="AD3361" i="1"/>
  <c r="P3361" i="1" l="1"/>
  <c r="W3362" i="1" s="1"/>
  <c r="N3361" i="1"/>
  <c r="U3361" i="1" l="1"/>
  <c r="V3362" i="1" s="1"/>
  <c r="R3361" i="1"/>
  <c r="S3362" i="1" s="1"/>
  <c r="O3361" i="1"/>
  <c r="G3362" i="1" s="1"/>
  <c r="AA3361" i="1"/>
  <c r="J3362" i="1"/>
  <c r="K3362" i="1"/>
  <c r="AF3362" i="1"/>
  <c r="Y3362" i="1" l="1"/>
  <c r="T3362" i="1"/>
  <c r="X3361" i="1"/>
  <c r="Z3361" i="1" s="1"/>
  <c r="I3362" i="1"/>
  <c r="H3362" i="1"/>
  <c r="M3362" i="1"/>
  <c r="AG3362" i="1"/>
  <c r="AE3362" i="1" l="1"/>
  <c r="AH3362" i="1" s="1"/>
  <c r="AB3362" i="1" s="1"/>
  <c r="AC3362" i="1" s="1"/>
  <c r="Q3362" i="1"/>
  <c r="AD3362" i="1"/>
  <c r="L3362" i="1"/>
  <c r="P3362" i="1" l="1"/>
  <c r="W3363" i="1" s="1"/>
  <c r="N3362" i="1"/>
  <c r="R3362" i="1" l="1"/>
  <c r="S3363" i="1" s="1"/>
  <c r="U3362" i="1"/>
  <c r="V3363" i="1" s="1"/>
  <c r="J3363" i="1"/>
  <c r="K3363" i="1"/>
  <c r="AF3363" i="1"/>
  <c r="AA3362" i="1"/>
  <c r="O3362" i="1"/>
  <c r="G3363" i="1"/>
  <c r="X3362" i="1" l="1"/>
  <c r="Z3362" i="1" s="1"/>
  <c r="T3363" i="1"/>
  <c r="Y3363" i="1"/>
  <c r="H3363" i="1"/>
  <c r="I3363" i="1"/>
  <c r="M3363" i="1"/>
  <c r="AG3363" i="1"/>
  <c r="AE3363" i="1" l="1"/>
  <c r="AH3363" i="1" s="1"/>
  <c r="AB3363" i="1" s="1"/>
  <c r="AC3363" i="1" s="1"/>
  <c r="L3363" i="1"/>
  <c r="Q3363" i="1"/>
  <c r="AD3363" i="1"/>
  <c r="P3363" i="1" l="1"/>
  <c r="W3364" i="1" s="1"/>
  <c r="N3363" i="1"/>
  <c r="R3363" i="1" l="1"/>
  <c r="S3364" i="1" s="1"/>
  <c r="U3363" i="1"/>
  <c r="V3364" i="1" s="1"/>
  <c r="K3364" i="1"/>
  <c r="J3364" i="1"/>
  <c r="AF3364" i="1"/>
  <c r="O3363" i="1"/>
  <c r="G3364" i="1" s="1"/>
  <c r="AA3363" i="1"/>
  <c r="X3363" i="1" l="1"/>
  <c r="Z3363" i="1" s="1"/>
  <c r="Y3364" i="1"/>
  <c r="T3364" i="1"/>
  <c r="H3364" i="1"/>
  <c r="I3364" i="1"/>
  <c r="M3364" i="1"/>
  <c r="AG3364" i="1"/>
  <c r="AE3364" i="1" l="1"/>
  <c r="AH3364" i="1" s="1"/>
  <c r="AB3364" i="1" s="1"/>
  <c r="AC3364" i="1" s="1"/>
  <c r="AD3364" i="1"/>
  <c r="L3364" i="1"/>
  <c r="Q3364" i="1"/>
  <c r="P3364" i="1" l="1"/>
  <c r="W3365" i="1" s="1"/>
  <c r="N3364" i="1"/>
  <c r="R3364" i="1" l="1"/>
  <c r="S3365" i="1" s="1"/>
  <c r="U3364" i="1"/>
  <c r="V3365" i="1" s="1"/>
  <c r="O3364" i="1"/>
  <c r="G3365" i="1" s="1"/>
  <c r="AA3364" i="1"/>
  <c r="K3365" i="1"/>
  <c r="J3365" i="1"/>
  <c r="AF3365" i="1"/>
  <c r="X3364" i="1" l="1"/>
  <c r="Z3364" i="1" s="1"/>
  <c r="Y3365" i="1"/>
  <c r="T3365" i="1"/>
  <c r="I3365" i="1"/>
  <c r="H3365" i="1"/>
  <c r="AG3365" i="1"/>
  <c r="M3365" i="1"/>
  <c r="AE3365" i="1" l="1"/>
  <c r="AH3365" i="1" s="1"/>
  <c r="AB3365" i="1" s="1"/>
  <c r="AC3365" i="1" s="1"/>
  <c r="L3365" i="1"/>
  <c r="Q3365" i="1"/>
  <c r="AD3365" i="1"/>
  <c r="P3365" i="1" l="1"/>
  <c r="W3366" i="1" s="1"/>
  <c r="N3365" i="1"/>
  <c r="R3365" i="1" l="1"/>
  <c r="S3366" i="1" s="1"/>
  <c r="U3365" i="1"/>
  <c r="V3366" i="1" s="1"/>
  <c r="AA3365" i="1"/>
  <c r="O3365" i="1"/>
  <c r="G3366" i="1"/>
  <c r="J3366" i="1"/>
  <c r="K3366" i="1"/>
  <c r="AF3366" i="1"/>
  <c r="X3365" i="1" l="1"/>
  <c r="Z3365" i="1" s="1"/>
  <c r="Y3366" i="1"/>
  <c r="T3366" i="1"/>
  <c r="M3366" i="1"/>
  <c r="I3366" i="1"/>
  <c r="H3366" i="1"/>
  <c r="AG3366" i="1"/>
  <c r="AE3366" i="1" l="1"/>
  <c r="AH3366" i="1" s="1"/>
  <c r="AB3366" i="1" s="1"/>
  <c r="AC3366" i="1" s="1"/>
  <c r="L3366" i="1"/>
  <c r="AD3366" i="1"/>
  <c r="Q3366" i="1"/>
  <c r="P3366" i="1" l="1"/>
  <c r="W3367" i="1" s="1"/>
  <c r="N3366" i="1"/>
  <c r="R3366" i="1" l="1"/>
  <c r="S3367" i="1" s="1"/>
  <c r="U3366" i="1"/>
  <c r="V3367" i="1" s="1"/>
  <c r="O3366" i="1"/>
  <c r="G3367" i="1" s="1"/>
  <c r="AA3366" i="1"/>
  <c r="J3367" i="1"/>
  <c r="K3367" i="1"/>
  <c r="AF3367" i="1"/>
  <c r="X3366" i="1" l="1"/>
  <c r="Z3366" i="1" s="1"/>
  <c r="Y3367" i="1"/>
  <c r="T3367" i="1"/>
  <c r="H3367" i="1"/>
  <c r="I3367" i="1"/>
  <c r="M3367" i="1"/>
  <c r="AG3367" i="1"/>
  <c r="AE3367" i="1" l="1"/>
  <c r="AH3367" i="1" s="1"/>
  <c r="AB3367" i="1" s="1"/>
  <c r="AC3367" i="1" s="1"/>
  <c r="L3367" i="1"/>
  <c r="AD3367" i="1"/>
  <c r="Q3367" i="1"/>
  <c r="P3367" i="1" l="1"/>
  <c r="W3368" i="1" s="1"/>
  <c r="N3367" i="1"/>
  <c r="U3367" i="1" l="1"/>
  <c r="V3368" i="1" s="1"/>
  <c r="R3367" i="1"/>
  <c r="S3368" i="1" s="1"/>
  <c r="O3367" i="1"/>
  <c r="AA3367" i="1"/>
  <c r="G3368" i="1"/>
  <c r="J3368" i="1"/>
  <c r="K3368" i="1"/>
  <c r="AF3368" i="1"/>
  <c r="X3367" i="1" l="1"/>
  <c r="Z3367" i="1" s="1"/>
  <c r="Y3368" i="1"/>
  <c r="T3368" i="1"/>
  <c r="M3368" i="1"/>
  <c r="I3368" i="1"/>
  <c r="H3368" i="1"/>
  <c r="AG3368" i="1"/>
  <c r="AE3368" i="1" l="1"/>
  <c r="AH3368" i="1" s="1"/>
  <c r="AB3368" i="1" s="1"/>
  <c r="AC3368" i="1" s="1"/>
  <c r="L3368" i="1"/>
  <c r="AD3368" i="1"/>
  <c r="Q3368" i="1"/>
  <c r="P3368" i="1" l="1"/>
  <c r="W3369" i="1" s="1"/>
  <c r="N3368" i="1"/>
  <c r="R3368" i="1" l="1"/>
  <c r="S3369" i="1" s="1"/>
  <c r="U3368" i="1"/>
  <c r="V3369" i="1" s="1"/>
  <c r="AA3368" i="1"/>
  <c r="O3368" i="1"/>
  <c r="G3369" i="1"/>
  <c r="K3369" i="1"/>
  <c r="J3369" i="1"/>
  <c r="AF3369" i="1"/>
  <c r="X3368" i="1" l="1"/>
  <c r="Z3368" i="1" s="1"/>
  <c r="T3369" i="1"/>
  <c r="Y3369" i="1"/>
  <c r="H3369" i="1"/>
  <c r="I3369" i="1"/>
  <c r="AG3369" i="1"/>
  <c r="M3369" i="1"/>
  <c r="AE3369" i="1" l="1"/>
  <c r="AH3369" i="1" s="1"/>
  <c r="AB3369" i="1" s="1"/>
  <c r="AC3369" i="1" s="1"/>
  <c r="AD3369" i="1"/>
  <c r="Q3369" i="1"/>
  <c r="L3369" i="1"/>
  <c r="P3369" i="1" l="1"/>
  <c r="W3370" i="1" s="1"/>
  <c r="N3369" i="1"/>
  <c r="R3369" i="1" l="1"/>
  <c r="S3370" i="1" s="1"/>
  <c r="U3369" i="1"/>
  <c r="V3370" i="1" s="1"/>
  <c r="AA3369" i="1"/>
  <c r="O3369" i="1"/>
  <c r="G3370" i="1"/>
  <c r="K3370" i="1"/>
  <c r="J3370" i="1"/>
  <c r="AF3370" i="1"/>
  <c r="X3369" i="1" l="1"/>
  <c r="Z3369" i="1" s="1"/>
  <c r="Y3370" i="1"/>
  <c r="T3370" i="1"/>
  <c r="H3370" i="1"/>
  <c r="I3370" i="1"/>
  <c r="M3370" i="1"/>
  <c r="AG3370" i="1"/>
  <c r="AE3370" i="1" l="1"/>
  <c r="AH3370" i="1" s="1"/>
  <c r="AB3370" i="1" s="1"/>
  <c r="AC3370" i="1" s="1"/>
  <c r="Q3370" i="1"/>
  <c r="AD3370" i="1"/>
  <c r="L3370" i="1"/>
  <c r="P3370" i="1" l="1"/>
  <c r="W3371" i="1" s="1"/>
  <c r="N3370" i="1"/>
  <c r="R3370" i="1" l="1"/>
  <c r="S3371" i="1" s="1"/>
  <c r="U3370" i="1"/>
  <c r="V3371" i="1" s="1"/>
  <c r="AA3370" i="1"/>
  <c r="O3370" i="1"/>
  <c r="G3371" i="1"/>
  <c r="K3371" i="1"/>
  <c r="J3371" i="1"/>
  <c r="AF3371" i="1"/>
  <c r="X3370" i="1" l="1"/>
  <c r="Z3370" i="1" s="1"/>
  <c r="T3371" i="1"/>
  <c r="Y3371" i="1"/>
  <c r="H3371" i="1"/>
  <c r="I3371" i="1"/>
  <c r="M3371" i="1"/>
  <c r="AG3371" i="1"/>
  <c r="AE3371" i="1" l="1"/>
  <c r="AH3371" i="1" s="1"/>
  <c r="AB3371" i="1" s="1"/>
  <c r="AC3371" i="1" s="1"/>
  <c r="L3371" i="1"/>
  <c r="Q3371" i="1"/>
  <c r="AD3371" i="1"/>
  <c r="P3371" i="1" l="1"/>
  <c r="W3372" i="1" s="1"/>
  <c r="N3371" i="1"/>
  <c r="R3371" i="1" l="1"/>
  <c r="S3372" i="1" s="1"/>
  <c r="U3371" i="1"/>
  <c r="V3372" i="1" s="1"/>
  <c r="K3372" i="1"/>
  <c r="J3372" i="1"/>
  <c r="AF3372" i="1"/>
  <c r="O3371" i="1"/>
  <c r="G3372" i="1" s="1"/>
  <c r="AA3371" i="1"/>
  <c r="X3371" i="1" l="1"/>
  <c r="Z3371" i="1" s="1"/>
  <c r="T3372" i="1"/>
  <c r="Y3372" i="1"/>
  <c r="I3372" i="1"/>
  <c r="H3372" i="1"/>
  <c r="M3372" i="1"/>
  <c r="AG3372" i="1"/>
  <c r="AE3372" i="1" l="1"/>
  <c r="AH3372" i="1" s="1"/>
  <c r="AB3372" i="1" s="1"/>
  <c r="AC3372" i="1" s="1"/>
  <c r="Q3372" i="1"/>
  <c r="L3372" i="1"/>
  <c r="AD3372" i="1"/>
  <c r="P3372" i="1" l="1"/>
  <c r="W3373" i="1" s="1"/>
  <c r="N3372" i="1"/>
  <c r="R3372" i="1" l="1"/>
  <c r="S3373" i="1" s="1"/>
  <c r="U3372" i="1"/>
  <c r="V3373" i="1" s="1"/>
  <c r="J3373" i="1"/>
  <c r="K3373" i="1"/>
  <c r="AF3373" i="1"/>
  <c r="O3372" i="1"/>
  <c r="G3373" i="1" s="1"/>
  <c r="AA3372" i="1"/>
  <c r="X3372" i="1" l="1"/>
  <c r="Z3372" i="1" s="1"/>
  <c r="T3373" i="1"/>
  <c r="Y3373" i="1"/>
  <c r="I3373" i="1"/>
  <c r="H3373" i="1"/>
  <c r="M3373" i="1"/>
  <c r="AG3373" i="1"/>
  <c r="AE3373" i="1" l="1"/>
  <c r="AH3373" i="1" s="1"/>
  <c r="AB3373" i="1" s="1"/>
  <c r="AC3373" i="1" s="1"/>
  <c r="L3373" i="1"/>
  <c r="Q3373" i="1"/>
  <c r="AD3373" i="1"/>
  <c r="P3373" i="1" l="1"/>
  <c r="W3374" i="1" s="1"/>
  <c r="N3373" i="1"/>
  <c r="R3373" i="1" l="1"/>
  <c r="S3374" i="1" s="1"/>
  <c r="U3373" i="1"/>
  <c r="V3374" i="1" s="1"/>
  <c r="AA3373" i="1"/>
  <c r="O3373" i="1"/>
  <c r="G3374" i="1"/>
  <c r="K3374" i="1"/>
  <c r="J3374" i="1"/>
  <c r="AF3374" i="1"/>
  <c r="X3373" i="1" l="1"/>
  <c r="Z3373" i="1" s="1"/>
  <c r="T3374" i="1"/>
  <c r="Y3374" i="1"/>
  <c r="H3374" i="1"/>
  <c r="I3374" i="1"/>
  <c r="M3374" i="1"/>
  <c r="AG3374" i="1"/>
  <c r="AE3374" i="1" l="1"/>
  <c r="AH3374" i="1" s="1"/>
  <c r="AB3374" i="1" s="1"/>
  <c r="AC3374" i="1" s="1"/>
  <c r="L3374" i="1"/>
  <c r="Q3374" i="1"/>
  <c r="AD3374" i="1"/>
  <c r="P3374" i="1" l="1"/>
  <c r="W3375" i="1" s="1"/>
  <c r="N3374" i="1"/>
  <c r="R3374" i="1" l="1"/>
  <c r="S3375" i="1" s="1"/>
  <c r="U3374" i="1"/>
  <c r="V3375" i="1" s="1"/>
  <c r="J3375" i="1"/>
  <c r="K3375" i="1"/>
  <c r="AF3375" i="1"/>
  <c r="AA3374" i="1"/>
  <c r="O3374" i="1"/>
  <c r="G3375" i="1"/>
  <c r="X3374" i="1" l="1"/>
  <c r="Z3374" i="1" s="1"/>
  <c r="Y3375" i="1"/>
  <c r="T3375" i="1"/>
  <c r="H3375" i="1"/>
  <c r="I3375" i="1"/>
  <c r="M3375" i="1"/>
  <c r="AG3375" i="1"/>
  <c r="AE3375" i="1" l="1"/>
  <c r="AH3375" i="1" s="1"/>
  <c r="AB3375" i="1" s="1"/>
  <c r="AC3375" i="1" s="1"/>
  <c r="Q3375" i="1"/>
  <c r="L3375" i="1"/>
  <c r="AD3375" i="1"/>
  <c r="P3375" i="1" l="1"/>
  <c r="W3376" i="1" s="1"/>
  <c r="N3375" i="1"/>
  <c r="R3375" i="1" l="1"/>
  <c r="S3376" i="1" s="1"/>
  <c r="U3375" i="1"/>
  <c r="V3376" i="1" s="1"/>
  <c r="K3376" i="1"/>
  <c r="J3376" i="1"/>
  <c r="AF3376" i="1"/>
  <c r="O3375" i="1"/>
  <c r="G3376" i="1" s="1"/>
  <c r="AA3375" i="1"/>
  <c r="X3375" i="1" l="1"/>
  <c r="Z3375" i="1" s="1"/>
  <c r="T3376" i="1"/>
  <c r="Y3376" i="1"/>
  <c r="I3376" i="1"/>
  <c r="H3376" i="1"/>
  <c r="M3376" i="1"/>
  <c r="AG3376" i="1"/>
  <c r="AE3376" i="1" l="1"/>
  <c r="AH3376" i="1" s="1"/>
  <c r="AB3376" i="1" s="1"/>
  <c r="AC3376" i="1" s="1"/>
  <c r="L3376" i="1"/>
  <c r="Q3376" i="1"/>
  <c r="AD3376" i="1"/>
  <c r="P3376" i="1" l="1"/>
  <c r="W3377" i="1" s="1"/>
  <c r="N3376" i="1"/>
  <c r="R3376" i="1" l="1"/>
  <c r="S3377" i="1" s="1"/>
  <c r="U3376" i="1"/>
  <c r="V3377" i="1" s="1"/>
  <c r="O3376" i="1"/>
  <c r="G3377" i="1" s="1"/>
  <c r="AA3376" i="1"/>
  <c r="K3377" i="1"/>
  <c r="J3377" i="1"/>
  <c r="AF3377" i="1"/>
  <c r="X3376" i="1" l="1"/>
  <c r="Z3376" i="1" s="1"/>
  <c r="Y3377" i="1"/>
  <c r="T3377" i="1"/>
  <c r="I3377" i="1"/>
  <c r="H3377" i="1"/>
  <c r="AG3377" i="1"/>
  <c r="M3377" i="1"/>
  <c r="AE3377" i="1" l="1"/>
  <c r="AH3377" i="1" s="1"/>
  <c r="AB3377" i="1" s="1"/>
  <c r="AC3377" i="1" s="1"/>
  <c r="L3377" i="1"/>
  <c r="AD3377" i="1"/>
  <c r="Q3377" i="1"/>
  <c r="P3377" i="1" l="1"/>
  <c r="W3378" i="1" s="1"/>
  <c r="N3377" i="1"/>
  <c r="R3377" i="1" l="1"/>
  <c r="S3378" i="1" s="1"/>
  <c r="U3377" i="1"/>
  <c r="V3378" i="1" s="1"/>
  <c r="O3377" i="1"/>
  <c r="G3378" i="1" s="1"/>
  <c r="AA3377" i="1"/>
  <c r="J3378" i="1"/>
  <c r="K3378" i="1"/>
  <c r="AF3378" i="1"/>
  <c r="X3377" i="1" l="1"/>
  <c r="Z3377" i="1" s="1"/>
  <c r="T3378" i="1"/>
  <c r="Y3378" i="1"/>
  <c r="I3378" i="1"/>
  <c r="H3378" i="1"/>
  <c r="M3378" i="1"/>
  <c r="AG3378" i="1"/>
  <c r="AE3378" i="1" l="1"/>
  <c r="AH3378" i="1" s="1"/>
  <c r="AB3378" i="1" s="1"/>
  <c r="AC3378" i="1" s="1"/>
  <c r="Q3378" i="1"/>
  <c r="L3378" i="1"/>
  <c r="AD3378" i="1"/>
  <c r="P3378" i="1" l="1"/>
  <c r="W3379" i="1" s="1"/>
  <c r="N3378" i="1"/>
  <c r="R3378" i="1" l="1"/>
  <c r="S3379" i="1" s="1"/>
  <c r="U3378" i="1"/>
  <c r="V3379" i="1" s="1"/>
  <c r="O3378" i="1"/>
  <c r="AA3378" i="1"/>
  <c r="G3379" i="1"/>
  <c r="J3379" i="1"/>
  <c r="K3379" i="1"/>
  <c r="AF3379" i="1"/>
  <c r="X3378" i="1" l="1"/>
  <c r="Z3378" i="1" s="1"/>
  <c r="T3379" i="1"/>
  <c r="Y3379" i="1"/>
  <c r="M3379" i="1"/>
  <c r="I3379" i="1"/>
  <c r="H3379" i="1"/>
  <c r="AG3379" i="1"/>
  <c r="AE3379" i="1" l="1"/>
  <c r="AH3379" i="1" s="1"/>
  <c r="AB3379" i="1" s="1"/>
  <c r="AC3379" i="1" s="1"/>
  <c r="AD3379" i="1"/>
  <c r="L3379" i="1"/>
  <c r="Q3379" i="1"/>
  <c r="P3379" i="1" l="1"/>
  <c r="W3380" i="1" s="1"/>
  <c r="N3379" i="1"/>
  <c r="R3379" i="1" l="1"/>
  <c r="S3380" i="1" s="1"/>
  <c r="U3379" i="1"/>
  <c r="V3380" i="1" s="1"/>
  <c r="O3379" i="1"/>
  <c r="AA3379" i="1"/>
  <c r="G3380" i="1"/>
  <c r="J3380" i="1"/>
  <c r="K3380" i="1"/>
  <c r="AF3380" i="1"/>
  <c r="X3379" i="1" l="1"/>
  <c r="Z3379" i="1" s="1"/>
  <c r="Y3380" i="1"/>
  <c r="T3380" i="1"/>
  <c r="M3380" i="1"/>
  <c r="I3380" i="1"/>
  <c r="H3380" i="1"/>
  <c r="AG3380" i="1"/>
  <c r="AE3380" i="1" l="1"/>
  <c r="AH3380" i="1" s="1"/>
  <c r="AB3380" i="1" s="1"/>
  <c r="AC3380" i="1" s="1"/>
  <c r="AD3380" i="1"/>
  <c r="Q3380" i="1"/>
  <c r="L3380" i="1"/>
  <c r="P3380" i="1" l="1"/>
  <c r="W3381" i="1" s="1"/>
  <c r="N3380" i="1"/>
  <c r="R3380" i="1" l="1"/>
  <c r="S3381" i="1" s="1"/>
  <c r="U3380" i="1"/>
  <c r="V3381" i="1" s="1"/>
  <c r="J3381" i="1"/>
  <c r="K3381" i="1"/>
  <c r="AF3381" i="1"/>
  <c r="O3380" i="1"/>
  <c r="G3381" i="1" s="1"/>
  <c r="AA3380" i="1"/>
  <c r="X3380" i="1" l="1"/>
  <c r="Z3380" i="1" s="1"/>
  <c r="T3381" i="1"/>
  <c r="Y3381" i="1"/>
  <c r="I3381" i="1"/>
  <c r="H3381" i="1"/>
  <c r="M3381" i="1"/>
  <c r="AG3381" i="1"/>
  <c r="AE3381" i="1" l="1"/>
  <c r="AH3381" i="1" s="1"/>
  <c r="AB3381" i="1" s="1"/>
  <c r="AC3381" i="1" s="1"/>
  <c r="AD3381" i="1"/>
  <c r="L3381" i="1"/>
  <c r="Q3381" i="1"/>
  <c r="P3381" i="1" l="1"/>
  <c r="W3382" i="1" s="1"/>
  <c r="N3381" i="1"/>
  <c r="R3381" i="1" l="1"/>
  <c r="S3382" i="1" s="1"/>
  <c r="U3381" i="1"/>
  <c r="V3382" i="1" s="1"/>
  <c r="O3381" i="1"/>
  <c r="G3382" i="1" s="1"/>
  <c r="AA3381" i="1"/>
  <c r="J3382" i="1"/>
  <c r="K3382" i="1"/>
  <c r="AF3382" i="1"/>
  <c r="X3381" i="1" l="1"/>
  <c r="Z3381" i="1" s="1"/>
  <c r="T3382" i="1"/>
  <c r="Y3382" i="1"/>
  <c r="I3382" i="1"/>
  <c r="H3382" i="1"/>
  <c r="M3382" i="1"/>
  <c r="AG3382" i="1"/>
  <c r="AE3382" i="1" l="1"/>
  <c r="AH3382" i="1" s="1"/>
  <c r="AB3382" i="1" s="1"/>
  <c r="AC3382" i="1" s="1"/>
  <c r="L3382" i="1"/>
  <c r="Q3382" i="1"/>
  <c r="AD3382" i="1"/>
  <c r="P3382" i="1" l="1"/>
  <c r="W3383" i="1" s="1"/>
  <c r="N3382" i="1"/>
  <c r="R3382" i="1" l="1"/>
  <c r="S3383" i="1" s="1"/>
  <c r="U3382" i="1"/>
  <c r="V3383" i="1" s="1"/>
  <c r="J3383" i="1"/>
  <c r="K3383" i="1"/>
  <c r="AF3383" i="1"/>
  <c r="O3382" i="1"/>
  <c r="G3383" i="1" s="1"/>
  <c r="AA3382" i="1"/>
  <c r="X3382" i="1" l="1"/>
  <c r="Z3382" i="1" s="1"/>
  <c r="Y3383" i="1"/>
  <c r="T3383" i="1"/>
  <c r="H3383" i="1"/>
  <c r="I3383" i="1"/>
  <c r="M3383" i="1"/>
  <c r="AG3383" i="1"/>
  <c r="AE3383" i="1" l="1"/>
  <c r="AH3383" i="1" s="1"/>
  <c r="AB3383" i="1" s="1"/>
  <c r="AC3383" i="1" s="1"/>
  <c r="AD3383" i="1"/>
  <c r="L3383" i="1"/>
  <c r="Q3383" i="1"/>
  <c r="P3383" i="1" l="1"/>
  <c r="W3384" i="1" s="1"/>
  <c r="N3383" i="1"/>
  <c r="R3383" i="1" l="1"/>
  <c r="S3384" i="1" s="1"/>
  <c r="U3383" i="1"/>
  <c r="V3384" i="1" s="1"/>
  <c r="J3384" i="1"/>
  <c r="K3384" i="1"/>
  <c r="AF3384" i="1"/>
  <c r="AA3383" i="1"/>
  <c r="O3383" i="1"/>
  <c r="G3384" i="1"/>
  <c r="X3383" i="1" l="1"/>
  <c r="Z3383" i="1" s="1"/>
  <c r="Y3384" i="1"/>
  <c r="T3384" i="1"/>
  <c r="M3384" i="1"/>
  <c r="I3384" i="1"/>
  <c r="H3384" i="1"/>
  <c r="AG3384" i="1"/>
  <c r="AE3384" i="1" l="1"/>
  <c r="AH3384" i="1" s="1"/>
  <c r="AB3384" i="1" s="1"/>
  <c r="AC3384" i="1" s="1"/>
  <c r="AD3384" i="1"/>
  <c r="L3384" i="1"/>
  <c r="Q3384" i="1"/>
  <c r="P3384" i="1" l="1"/>
  <c r="W3385" i="1" s="1"/>
  <c r="N3384" i="1"/>
  <c r="R3384" i="1" l="1"/>
  <c r="S3385" i="1" s="1"/>
  <c r="U3384" i="1"/>
  <c r="V3385" i="1" s="1"/>
  <c r="K3385" i="1"/>
  <c r="J3385" i="1"/>
  <c r="AF3385" i="1"/>
  <c r="O3384" i="1"/>
  <c r="G3385" i="1" s="1"/>
  <c r="AA3384" i="1"/>
  <c r="X3384" i="1" l="1"/>
  <c r="Z3384" i="1" s="1"/>
  <c r="T3385" i="1"/>
  <c r="Y3385" i="1"/>
  <c r="I3385" i="1"/>
  <c r="H3385" i="1"/>
  <c r="AG3385" i="1"/>
  <c r="M3385" i="1"/>
  <c r="AE3385" i="1" l="1"/>
  <c r="AH3385" i="1" s="1"/>
  <c r="AB3385" i="1" s="1"/>
  <c r="AC3385" i="1" s="1"/>
  <c r="AD3385" i="1"/>
  <c r="Q3385" i="1"/>
  <c r="L3385" i="1"/>
  <c r="P3385" i="1" l="1"/>
  <c r="W3386" i="1" s="1"/>
  <c r="N3385" i="1"/>
  <c r="R3385" i="1" l="1"/>
  <c r="S3386" i="1" s="1"/>
  <c r="U3385" i="1"/>
  <c r="V3386" i="1" s="1"/>
  <c r="O3385" i="1"/>
  <c r="G3386" i="1" s="1"/>
  <c r="AA3385" i="1"/>
  <c r="J3386" i="1"/>
  <c r="K3386" i="1"/>
  <c r="AF3386" i="1"/>
  <c r="X3385" i="1" l="1"/>
  <c r="Z3385" i="1" s="1"/>
  <c r="T3386" i="1"/>
  <c r="Y3386" i="1"/>
  <c r="I3386" i="1"/>
  <c r="H3386" i="1"/>
  <c r="M3386" i="1"/>
  <c r="AG3386" i="1"/>
  <c r="AE3386" i="1" l="1"/>
  <c r="AH3386" i="1" s="1"/>
  <c r="AB3386" i="1" s="1"/>
  <c r="AC3386" i="1" s="1"/>
  <c r="AD3386" i="1"/>
  <c r="L3386" i="1"/>
  <c r="Q3386" i="1"/>
  <c r="P3386" i="1" l="1"/>
  <c r="W3387" i="1" s="1"/>
  <c r="N3386" i="1"/>
  <c r="R3386" i="1" l="1"/>
  <c r="S3387" i="1" s="1"/>
  <c r="U3386" i="1"/>
  <c r="V3387" i="1" s="1"/>
  <c r="AA3386" i="1"/>
  <c r="O3386" i="1"/>
  <c r="G3387" i="1"/>
  <c r="J3387" i="1"/>
  <c r="K3387" i="1"/>
  <c r="AF3387" i="1"/>
  <c r="X3386" i="1" l="1"/>
  <c r="Z3386" i="1" s="1"/>
  <c r="T3387" i="1"/>
  <c r="Y3387" i="1"/>
  <c r="M3387" i="1"/>
  <c r="H3387" i="1"/>
  <c r="I3387" i="1"/>
  <c r="AG3387" i="1"/>
  <c r="AE3387" i="1" l="1"/>
  <c r="AH3387" i="1" s="1"/>
  <c r="AB3387" i="1" s="1"/>
  <c r="AC3387" i="1" s="1"/>
  <c r="AD3387" i="1"/>
  <c r="Q3387" i="1"/>
  <c r="L3387" i="1"/>
  <c r="P3387" i="1" l="1"/>
  <c r="W3388" i="1" s="1"/>
  <c r="N3387" i="1"/>
  <c r="R3387" i="1" l="1"/>
  <c r="S3388" i="1" s="1"/>
  <c r="U3387" i="1"/>
  <c r="V3388" i="1" s="1"/>
  <c r="K3388" i="1"/>
  <c r="J3388" i="1"/>
  <c r="AF3388" i="1"/>
  <c r="AA3387" i="1"/>
  <c r="O3387" i="1"/>
  <c r="G3388" i="1" s="1"/>
  <c r="X3387" i="1" l="1"/>
  <c r="Z3387" i="1" s="1"/>
  <c r="T3388" i="1"/>
  <c r="Y3388" i="1"/>
  <c r="I3388" i="1"/>
  <c r="H3388" i="1"/>
  <c r="AG3388" i="1"/>
  <c r="M3388" i="1"/>
  <c r="AE3388" i="1" l="1"/>
  <c r="AH3388" i="1" s="1"/>
  <c r="AB3388" i="1" s="1"/>
  <c r="AC3388" i="1" s="1"/>
  <c r="L3388" i="1"/>
  <c r="Q3388" i="1"/>
  <c r="AD3388" i="1"/>
  <c r="P3388" i="1" l="1"/>
  <c r="W3389" i="1" s="1"/>
  <c r="N3388" i="1"/>
  <c r="R3388" i="1" l="1"/>
  <c r="S3389" i="1" s="1"/>
  <c r="U3388" i="1"/>
  <c r="V3389" i="1" s="1"/>
  <c r="AA3388" i="1"/>
  <c r="O3388" i="1"/>
  <c r="G3389" i="1"/>
  <c r="J3389" i="1"/>
  <c r="K3389" i="1"/>
  <c r="AF3389" i="1"/>
  <c r="X3388" i="1" l="1"/>
  <c r="Z3388" i="1" s="1"/>
  <c r="T3389" i="1"/>
  <c r="Y3389" i="1"/>
  <c r="M3389" i="1"/>
  <c r="H3389" i="1"/>
  <c r="I3389" i="1"/>
  <c r="AG3389" i="1"/>
  <c r="AE3389" i="1" l="1"/>
  <c r="AH3389" i="1" s="1"/>
  <c r="AB3389" i="1" s="1"/>
  <c r="AC3389" i="1" s="1"/>
  <c r="L3389" i="1"/>
  <c r="AD3389" i="1"/>
  <c r="Q3389" i="1"/>
  <c r="P3389" i="1" l="1"/>
  <c r="W3390" i="1" s="1"/>
  <c r="N3389" i="1"/>
  <c r="R3389" i="1" l="1"/>
  <c r="S3390" i="1" s="1"/>
  <c r="U3389" i="1"/>
  <c r="V3390" i="1" s="1"/>
  <c r="O3389" i="1"/>
  <c r="AA3389" i="1"/>
  <c r="G3390" i="1"/>
  <c r="K3390" i="1"/>
  <c r="J3390" i="1"/>
  <c r="AF3390" i="1"/>
  <c r="X3389" i="1" l="1"/>
  <c r="Z3389" i="1" s="1"/>
  <c r="Y3390" i="1"/>
  <c r="T3390" i="1"/>
  <c r="I3390" i="1"/>
  <c r="H3390" i="1"/>
  <c r="AG3390" i="1"/>
  <c r="M3390" i="1"/>
  <c r="AE3390" i="1" l="1"/>
  <c r="AH3390" i="1" s="1"/>
  <c r="AB3390" i="1" s="1"/>
  <c r="AC3390" i="1" s="1"/>
  <c r="L3390" i="1"/>
  <c r="AD3390" i="1"/>
  <c r="Q3390" i="1"/>
  <c r="P3390" i="1" l="1"/>
  <c r="W3391" i="1" s="1"/>
  <c r="N3390" i="1"/>
  <c r="R3390" i="1" l="1"/>
  <c r="S3391" i="1" s="1"/>
  <c r="U3390" i="1"/>
  <c r="V3391" i="1" s="1"/>
  <c r="AA3390" i="1"/>
  <c r="O3390" i="1"/>
  <c r="G3391" i="1"/>
  <c r="K3391" i="1"/>
  <c r="J3391" i="1"/>
  <c r="AF3391" i="1"/>
  <c r="X3390" i="1" l="1"/>
  <c r="Z3390" i="1" s="1"/>
  <c r="Y3391" i="1"/>
  <c r="T3391" i="1"/>
  <c r="M3391" i="1"/>
  <c r="H3391" i="1"/>
  <c r="I3391" i="1"/>
  <c r="AG3391" i="1"/>
  <c r="AE3391" i="1" l="1"/>
  <c r="AH3391" i="1" s="1"/>
  <c r="AB3391" i="1" s="1"/>
  <c r="AC3391" i="1" s="1"/>
  <c r="AD3391" i="1"/>
  <c r="Q3391" i="1"/>
  <c r="L3391" i="1"/>
  <c r="P3391" i="1" l="1"/>
  <c r="W3392" i="1" s="1"/>
  <c r="N3391" i="1"/>
  <c r="R3391" i="1" l="1"/>
  <c r="S3392" i="1" s="1"/>
  <c r="U3391" i="1"/>
  <c r="V3392" i="1" s="1"/>
  <c r="K3392" i="1"/>
  <c r="J3392" i="1"/>
  <c r="AF3392" i="1"/>
  <c r="AA3391" i="1"/>
  <c r="O3391" i="1"/>
  <c r="G3392" i="1"/>
  <c r="X3391" i="1" l="1"/>
  <c r="Z3391" i="1" s="1"/>
  <c r="Y3392" i="1"/>
  <c r="T3392" i="1"/>
  <c r="M3392" i="1"/>
  <c r="I3392" i="1"/>
  <c r="H3392" i="1"/>
  <c r="AG3392" i="1"/>
  <c r="AE3392" i="1" l="1"/>
  <c r="AH3392" i="1" s="1"/>
  <c r="AB3392" i="1" s="1"/>
  <c r="AC3392" i="1" s="1"/>
  <c r="L3392" i="1"/>
  <c r="AD3392" i="1"/>
  <c r="Q3392" i="1"/>
  <c r="P3392" i="1" l="1"/>
  <c r="W3393" i="1" s="1"/>
  <c r="N3392" i="1"/>
  <c r="R3392" i="1" l="1"/>
  <c r="S3393" i="1" s="1"/>
  <c r="U3392" i="1"/>
  <c r="V3393" i="1" s="1"/>
  <c r="J3393" i="1"/>
  <c r="K3393" i="1"/>
  <c r="AF3393" i="1"/>
  <c r="AA3392" i="1"/>
  <c r="O3392" i="1"/>
  <c r="G3393" i="1"/>
  <c r="X3392" i="1" l="1"/>
  <c r="Z3392" i="1" s="1"/>
  <c r="Y3393" i="1"/>
  <c r="T3393" i="1"/>
  <c r="M3393" i="1"/>
  <c r="H3393" i="1"/>
  <c r="I3393" i="1"/>
  <c r="AG3393" i="1"/>
  <c r="AE3393" i="1" l="1"/>
  <c r="AH3393" i="1" s="1"/>
  <c r="AB3393" i="1" s="1"/>
  <c r="AC3393" i="1" s="1"/>
  <c r="AD3393" i="1"/>
  <c r="L3393" i="1"/>
  <c r="Q3393" i="1"/>
  <c r="P3393" i="1" l="1"/>
  <c r="W3394" i="1" s="1"/>
  <c r="N3393" i="1"/>
  <c r="R3393" i="1" l="1"/>
  <c r="S3394" i="1" s="1"/>
  <c r="U3393" i="1"/>
  <c r="V3394" i="1" s="1"/>
  <c r="J3394" i="1"/>
  <c r="K3394" i="1"/>
  <c r="AF3394" i="1"/>
  <c r="AA3393" i="1"/>
  <c r="O3393" i="1"/>
  <c r="G3394" i="1" s="1"/>
  <c r="X3393" i="1" l="1"/>
  <c r="Z3393" i="1" s="1"/>
  <c r="Y3394" i="1"/>
  <c r="T3394" i="1"/>
  <c r="H3394" i="1"/>
  <c r="I3394" i="1"/>
  <c r="M3394" i="1"/>
  <c r="AG3394" i="1"/>
  <c r="AE3394" i="1" l="1"/>
  <c r="AH3394" i="1" s="1"/>
  <c r="AB3394" i="1" s="1"/>
  <c r="AC3394" i="1" s="1"/>
  <c r="Q3394" i="1"/>
  <c r="L3394" i="1"/>
  <c r="AD3394" i="1"/>
  <c r="P3394" i="1" l="1"/>
  <c r="W3395" i="1" s="1"/>
  <c r="N3394" i="1"/>
  <c r="R3394" i="1" l="1"/>
  <c r="S3395" i="1" s="1"/>
  <c r="U3394" i="1"/>
  <c r="V3395" i="1" s="1"/>
  <c r="J3395" i="1"/>
  <c r="K3395" i="1"/>
  <c r="AF3395" i="1"/>
  <c r="AA3394" i="1"/>
  <c r="O3394" i="1"/>
  <c r="G3395" i="1"/>
  <c r="X3394" i="1" l="1"/>
  <c r="Z3394" i="1" s="1"/>
  <c r="Y3395" i="1"/>
  <c r="T3395" i="1"/>
  <c r="H3395" i="1"/>
  <c r="I3395" i="1"/>
  <c r="AG3395" i="1"/>
  <c r="M3395" i="1"/>
  <c r="AE3395" i="1" l="1"/>
  <c r="AH3395" i="1" s="1"/>
  <c r="AB3395" i="1" s="1"/>
  <c r="AC3395" i="1" s="1"/>
  <c r="L3395" i="1"/>
  <c r="AD3395" i="1"/>
  <c r="Q3395" i="1"/>
  <c r="P3395" i="1" l="1"/>
  <c r="W3396" i="1" s="1"/>
  <c r="N3395" i="1"/>
  <c r="R3395" i="1" l="1"/>
  <c r="S3396" i="1" s="1"/>
  <c r="U3395" i="1"/>
  <c r="V3396" i="1" s="1"/>
  <c r="K3396" i="1"/>
  <c r="J3396" i="1"/>
  <c r="AF3396" i="1"/>
  <c r="O3395" i="1"/>
  <c r="G3396" i="1" s="1"/>
  <c r="AA3395" i="1"/>
  <c r="X3395" i="1" l="1"/>
  <c r="Z3395" i="1" s="1"/>
  <c r="Y3396" i="1"/>
  <c r="T3396" i="1"/>
  <c r="I3396" i="1"/>
  <c r="H3396" i="1"/>
  <c r="M3396" i="1"/>
  <c r="AG3396" i="1"/>
  <c r="AE3396" i="1" l="1"/>
  <c r="AH3396" i="1" s="1"/>
  <c r="AB3396" i="1" s="1"/>
  <c r="AC3396" i="1" s="1"/>
  <c r="AD3396" i="1"/>
  <c r="Q3396" i="1"/>
  <c r="L3396" i="1"/>
  <c r="P3396" i="1" l="1"/>
  <c r="W3397" i="1" s="1"/>
  <c r="N3396" i="1"/>
  <c r="R3396" i="1" l="1"/>
  <c r="S3397" i="1" s="1"/>
  <c r="U3396" i="1"/>
  <c r="V3397" i="1" s="1"/>
  <c r="O3396" i="1"/>
  <c r="G3397" i="1" s="1"/>
  <c r="AA3396" i="1"/>
  <c r="J3397" i="1"/>
  <c r="K3397" i="1"/>
  <c r="AF3397" i="1"/>
  <c r="X3396" i="1" l="1"/>
  <c r="Z3396" i="1" s="1"/>
  <c r="Y3397" i="1"/>
  <c r="T3397" i="1"/>
  <c r="I3397" i="1"/>
  <c r="H3397" i="1"/>
  <c r="M3397" i="1"/>
  <c r="AG3397" i="1"/>
  <c r="AE3397" i="1" l="1"/>
  <c r="AH3397" i="1" s="1"/>
  <c r="AB3397" i="1" s="1"/>
  <c r="AC3397" i="1" s="1"/>
  <c r="AD3397" i="1"/>
  <c r="L3397" i="1"/>
  <c r="Q3397" i="1"/>
  <c r="P3397" i="1" l="1"/>
  <c r="W3398" i="1" s="1"/>
  <c r="N3397" i="1"/>
  <c r="R3397" i="1" l="1"/>
  <c r="S3398" i="1" s="1"/>
  <c r="U3397" i="1"/>
  <c r="V3398" i="1" s="1"/>
  <c r="O3397" i="1"/>
  <c r="AA3397" i="1"/>
  <c r="G3398" i="1"/>
  <c r="J3398" i="1"/>
  <c r="K3398" i="1"/>
  <c r="AF3398" i="1"/>
  <c r="X3397" i="1" l="1"/>
  <c r="Z3397" i="1" s="1"/>
  <c r="Y3398" i="1"/>
  <c r="T3398" i="1"/>
  <c r="M3398" i="1"/>
  <c r="I3398" i="1"/>
  <c r="H3398" i="1"/>
  <c r="AG3398" i="1"/>
  <c r="AE3398" i="1" l="1"/>
  <c r="AH3398" i="1" s="1"/>
  <c r="AB3398" i="1" s="1"/>
  <c r="AC3398" i="1" s="1"/>
  <c r="L3398" i="1"/>
  <c r="Q3398" i="1"/>
  <c r="AD3398" i="1"/>
  <c r="P3398" i="1" l="1"/>
  <c r="W3399" i="1" s="1"/>
  <c r="N3398" i="1"/>
  <c r="R3398" i="1" l="1"/>
  <c r="S3399" i="1" s="1"/>
  <c r="U3398" i="1"/>
  <c r="V3399" i="1" s="1"/>
  <c r="O3398" i="1"/>
  <c r="AA3398" i="1"/>
  <c r="G3399" i="1"/>
  <c r="J3399" i="1"/>
  <c r="K3399" i="1"/>
  <c r="AF3399" i="1"/>
  <c r="X3398" i="1" l="1"/>
  <c r="Z3398" i="1" s="1"/>
  <c r="Y3399" i="1"/>
  <c r="T3399" i="1"/>
  <c r="M3399" i="1"/>
  <c r="H3399" i="1"/>
  <c r="I3399" i="1"/>
  <c r="AG3399" i="1"/>
  <c r="AE3399" i="1" l="1"/>
  <c r="AH3399" i="1" s="1"/>
  <c r="AB3399" i="1" s="1"/>
  <c r="AC3399" i="1" s="1"/>
  <c r="L3399" i="1"/>
  <c r="Q3399" i="1"/>
  <c r="AD3399" i="1"/>
  <c r="P3399" i="1" l="1"/>
  <c r="W3400" i="1" s="1"/>
  <c r="N3399" i="1"/>
  <c r="R3399" i="1" l="1"/>
  <c r="S3400" i="1" s="1"/>
  <c r="U3399" i="1"/>
  <c r="V3400" i="1" s="1"/>
  <c r="J3400" i="1"/>
  <c r="K3400" i="1"/>
  <c r="AF3400" i="1"/>
  <c r="AA3399" i="1"/>
  <c r="O3399" i="1"/>
  <c r="G3400" i="1"/>
  <c r="X3399" i="1" l="1"/>
  <c r="Z3399" i="1" s="1"/>
  <c r="Y3400" i="1"/>
  <c r="T3400" i="1"/>
  <c r="H3400" i="1"/>
  <c r="I3400" i="1"/>
  <c r="M3400" i="1"/>
  <c r="AG3400" i="1"/>
  <c r="AE3400" i="1" l="1"/>
  <c r="AH3400" i="1" s="1"/>
  <c r="AB3400" i="1" s="1"/>
  <c r="AC3400" i="1" s="1"/>
  <c r="AD3400" i="1"/>
  <c r="L3400" i="1"/>
  <c r="Q3400" i="1"/>
  <c r="P3400" i="1" l="1"/>
  <c r="W3401" i="1" s="1"/>
  <c r="N3400" i="1"/>
  <c r="R3400" i="1" l="1"/>
  <c r="S3401" i="1" s="1"/>
  <c r="U3400" i="1"/>
  <c r="V3401" i="1" s="1"/>
  <c r="O3400" i="1"/>
  <c r="G3401" i="1" s="1"/>
  <c r="AA3400" i="1"/>
  <c r="J3401" i="1"/>
  <c r="K3401" i="1"/>
  <c r="AF3401" i="1"/>
  <c r="X3400" i="1" l="1"/>
  <c r="Z3400" i="1" s="1"/>
  <c r="Y3401" i="1"/>
  <c r="T3401" i="1"/>
  <c r="H3401" i="1"/>
  <c r="I3401" i="1"/>
  <c r="AG3401" i="1"/>
  <c r="M3401" i="1"/>
  <c r="AE3401" i="1" l="1"/>
  <c r="AH3401" i="1" s="1"/>
  <c r="AB3401" i="1" s="1"/>
  <c r="AC3401" i="1" s="1"/>
  <c r="AD3401" i="1"/>
  <c r="Q3401" i="1"/>
  <c r="L3401" i="1"/>
  <c r="P3401" i="1" l="1"/>
  <c r="W3402" i="1" s="1"/>
  <c r="N3401" i="1"/>
  <c r="R3401" i="1" l="1"/>
  <c r="S3402" i="1" s="1"/>
  <c r="U3401" i="1"/>
  <c r="V3402" i="1" s="1"/>
  <c r="K3402" i="1"/>
  <c r="J3402" i="1"/>
  <c r="AF3402" i="1"/>
  <c r="O3401" i="1"/>
  <c r="G3402" i="1" s="1"/>
  <c r="AA3401" i="1"/>
  <c r="X3401" i="1" l="1"/>
  <c r="Z3401" i="1" s="1"/>
  <c r="T3402" i="1"/>
  <c r="Y3402" i="1"/>
  <c r="H3402" i="1"/>
  <c r="I3402" i="1"/>
  <c r="AG3402" i="1"/>
  <c r="M3402" i="1"/>
  <c r="AE3402" i="1" l="1"/>
  <c r="AH3402" i="1" s="1"/>
  <c r="AB3402" i="1" s="1"/>
  <c r="AC3402" i="1" s="1"/>
  <c r="L3402" i="1"/>
  <c r="AD3402" i="1"/>
  <c r="Q3402" i="1"/>
  <c r="P3402" i="1" l="1"/>
  <c r="W3403" i="1" s="1"/>
  <c r="N3402" i="1"/>
  <c r="R3402" i="1" l="1"/>
  <c r="S3403" i="1" s="1"/>
  <c r="U3402" i="1"/>
  <c r="V3403" i="1" s="1"/>
  <c r="K3403" i="1"/>
  <c r="J3403" i="1"/>
  <c r="AF3403" i="1"/>
  <c r="AA3402" i="1"/>
  <c r="O3402" i="1"/>
  <c r="G3403" i="1"/>
  <c r="X3402" i="1" l="1"/>
  <c r="Z3402" i="1" s="1"/>
  <c r="T3403" i="1"/>
  <c r="Y3403" i="1"/>
  <c r="H3403" i="1"/>
  <c r="I3403" i="1"/>
  <c r="AG3403" i="1"/>
  <c r="M3403" i="1"/>
  <c r="AE3403" i="1" l="1"/>
  <c r="AH3403" i="1" s="1"/>
  <c r="AB3403" i="1" s="1"/>
  <c r="AC3403" i="1" s="1"/>
  <c r="AD3403" i="1"/>
  <c r="Q3403" i="1"/>
  <c r="L3403" i="1"/>
  <c r="P3403" i="1" l="1"/>
  <c r="W3404" i="1" s="1"/>
  <c r="N3403" i="1"/>
  <c r="R3403" i="1" l="1"/>
  <c r="S3404" i="1" s="1"/>
  <c r="U3403" i="1"/>
  <c r="V3404" i="1" s="1"/>
  <c r="J3404" i="1"/>
  <c r="K3404" i="1"/>
  <c r="AF3404" i="1"/>
  <c r="AA3403" i="1"/>
  <c r="O3403" i="1"/>
  <c r="G3404" i="1"/>
  <c r="X3403" i="1" l="1"/>
  <c r="Z3403" i="1" s="1"/>
  <c r="Y3404" i="1"/>
  <c r="T3404" i="1"/>
  <c r="M3404" i="1"/>
  <c r="H3404" i="1"/>
  <c r="I3404" i="1"/>
  <c r="AG3404" i="1"/>
  <c r="AE3404" i="1" l="1"/>
  <c r="AH3404" i="1" s="1"/>
  <c r="AB3404" i="1" s="1"/>
  <c r="AC3404" i="1" s="1"/>
  <c r="L3404" i="1"/>
  <c r="Q3404" i="1"/>
  <c r="AD3404" i="1"/>
  <c r="P3404" i="1" l="1"/>
  <c r="W3405" i="1" s="1"/>
  <c r="N3404" i="1"/>
  <c r="R3404" i="1" l="1"/>
  <c r="S3405" i="1" s="1"/>
  <c r="U3404" i="1"/>
  <c r="V3405" i="1" s="1"/>
  <c r="J3405" i="1"/>
  <c r="K3405" i="1"/>
  <c r="AF3405" i="1"/>
  <c r="O3404" i="1"/>
  <c r="G3405" i="1" s="1"/>
  <c r="AA3404" i="1"/>
  <c r="X3404" i="1" l="1"/>
  <c r="Z3404" i="1" s="1"/>
  <c r="Y3405" i="1"/>
  <c r="T3405" i="1"/>
  <c r="H3405" i="1"/>
  <c r="I3405" i="1"/>
  <c r="M3405" i="1"/>
  <c r="AG3405" i="1"/>
  <c r="AE3405" i="1" l="1"/>
  <c r="AH3405" i="1" s="1"/>
  <c r="AB3405" i="1" s="1"/>
  <c r="AC3405" i="1" s="1"/>
  <c r="AD3405" i="1"/>
  <c r="L3405" i="1"/>
  <c r="Q3405" i="1"/>
  <c r="P3405" i="1" l="1"/>
  <c r="W3406" i="1" s="1"/>
  <c r="N3405" i="1"/>
  <c r="R3405" i="1" l="1"/>
  <c r="S3406" i="1" s="1"/>
  <c r="U3405" i="1"/>
  <c r="V3406" i="1" s="1"/>
  <c r="J3406" i="1"/>
  <c r="K3406" i="1"/>
  <c r="AF3406" i="1"/>
  <c r="O3405" i="1"/>
  <c r="G3406" i="1" s="1"/>
  <c r="AA3405" i="1"/>
  <c r="X3405" i="1" l="1"/>
  <c r="Z3405" i="1" s="1"/>
  <c r="Y3406" i="1"/>
  <c r="T3406" i="1"/>
  <c r="H3406" i="1"/>
  <c r="I3406" i="1"/>
  <c r="M3406" i="1"/>
  <c r="AG3406" i="1"/>
  <c r="AE3406" i="1" l="1"/>
  <c r="AH3406" i="1" s="1"/>
  <c r="AB3406" i="1" s="1"/>
  <c r="AC3406" i="1" s="1"/>
  <c r="Q3406" i="1"/>
  <c r="AD3406" i="1"/>
  <c r="L3406" i="1"/>
  <c r="P3406" i="1" l="1"/>
  <c r="W3407" i="1" s="1"/>
  <c r="N3406" i="1"/>
  <c r="R3406" i="1" l="1"/>
  <c r="S3407" i="1" s="1"/>
  <c r="U3406" i="1"/>
  <c r="V3407" i="1" s="1"/>
  <c r="O3406" i="1"/>
  <c r="G3407" i="1" s="1"/>
  <c r="AA3406" i="1"/>
  <c r="J3407" i="1"/>
  <c r="K3407" i="1"/>
  <c r="AF3407" i="1"/>
  <c r="X3406" i="1" l="1"/>
  <c r="Z3406" i="1" s="1"/>
  <c r="Y3407" i="1"/>
  <c r="T3407" i="1"/>
  <c r="I3407" i="1"/>
  <c r="H3407" i="1"/>
  <c r="M3407" i="1"/>
  <c r="AG3407" i="1"/>
  <c r="AE3407" i="1" l="1"/>
  <c r="AH3407" i="1" s="1"/>
  <c r="AB3407" i="1" s="1"/>
  <c r="AC3407" i="1" s="1"/>
  <c r="AD3407" i="1"/>
  <c r="Q3407" i="1"/>
  <c r="L3407" i="1"/>
  <c r="P3407" i="1" l="1"/>
  <c r="W3408" i="1" s="1"/>
  <c r="N3407" i="1"/>
  <c r="R3407" i="1" l="1"/>
  <c r="S3408" i="1" s="1"/>
  <c r="U3407" i="1"/>
  <c r="V3408" i="1" s="1"/>
  <c r="O3407" i="1"/>
  <c r="AA3407" i="1"/>
  <c r="G3408" i="1"/>
  <c r="K3408" i="1"/>
  <c r="J3408" i="1"/>
  <c r="AF3408" i="1"/>
  <c r="X3407" i="1" l="1"/>
  <c r="Z3407" i="1" s="1"/>
  <c r="Y3408" i="1"/>
  <c r="T3408" i="1"/>
  <c r="H3408" i="1"/>
  <c r="I3408" i="1"/>
  <c r="AG3408" i="1"/>
  <c r="M3408" i="1"/>
  <c r="AE3408" i="1" l="1"/>
  <c r="AH3408" i="1" s="1"/>
  <c r="AB3408" i="1" s="1"/>
  <c r="AC3408" i="1" s="1"/>
  <c r="AD3408" i="1"/>
  <c r="L3408" i="1"/>
  <c r="Q3408" i="1"/>
  <c r="P3408" i="1" l="1"/>
  <c r="W3409" i="1" s="1"/>
  <c r="N3408" i="1"/>
  <c r="R3408" i="1" l="1"/>
  <c r="S3409" i="1" s="1"/>
  <c r="U3408" i="1"/>
  <c r="V3409" i="1" s="1"/>
  <c r="AA3408" i="1"/>
  <c r="O3408" i="1"/>
  <c r="G3409" i="1"/>
  <c r="J3409" i="1"/>
  <c r="K3409" i="1"/>
  <c r="AF3409" i="1"/>
  <c r="X3408" i="1" l="1"/>
  <c r="Z3408" i="1" s="1"/>
  <c r="T3409" i="1"/>
  <c r="Y3409" i="1"/>
  <c r="I3409" i="1"/>
  <c r="H3409" i="1"/>
  <c r="AG3409" i="1"/>
  <c r="M3409" i="1"/>
  <c r="AE3409" i="1" l="1"/>
  <c r="AH3409" i="1" s="1"/>
  <c r="AB3409" i="1" s="1"/>
  <c r="AC3409" i="1" s="1"/>
  <c r="Q3409" i="1"/>
  <c r="L3409" i="1"/>
  <c r="AD3409" i="1"/>
  <c r="P3409" i="1" l="1"/>
  <c r="W3410" i="1" s="1"/>
  <c r="N3409" i="1"/>
  <c r="R3409" i="1" l="1"/>
  <c r="S3410" i="1" s="1"/>
  <c r="U3409" i="1"/>
  <c r="V3410" i="1" s="1"/>
  <c r="O3409" i="1"/>
  <c r="G3410" i="1" s="1"/>
  <c r="AA3409" i="1"/>
  <c r="J3410" i="1"/>
  <c r="K3410" i="1"/>
  <c r="AF3410" i="1"/>
  <c r="X3409" i="1" l="1"/>
  <c r="Z3409" i="1" s="1"/>
  <c r="T3410" i="1"/>
  <c r="Y3410" i="1"/>
  <c r="I3410" i="1"/>
  <c r="H3410" i="1"/>
  <c r="M3410" i="1"/>
  <c r="AG3410" i="1"/>
  <c r="AE3410" i="1" l="1"/>
  <c r="AH3410" i="1" s="1"/>
  <c r="AB3410" i="1" s="1"/>
  <c r="AC3410" i="1" s="1"/>
  <c r="L3410" i="1"/>
  <c r="AD3410" i="1"/>
  <c r="Q3410" i="1"/>
  <c r="P3410" i="1" l="1"/>
  <c r="W3411" i="1" s="1"/>
  <c r="N3410" i="1"/>
  <c r="R3410" i="1" l="1"/>
  <c r="S3411" i="1" s="1"/>
  <c r="U3410" i="1"/>
  <c r="V3411" i="1" s="1"/>
  <c r="J3411" i="1"/>
  <c r="K3411" i="1"/>
  <c r="AF3411" i="1"/>
  <c r="AA3410" i="1"/>
  <c r="O3410" i="1"/>
  <c r="G3411" i="1"/>
  <c r="X3410" i="1" l="1"/>
  <c r="Z3410" i="1" s="1"/>
  <c r="Y3411" i="1"/>
  <c r="T3411" i="1"/>
  <c r="M3411" i="1"/>
  <c r="H3411" i="1"/>
  <c r="I3411" i="1"/>
  <c r="AG3411" i="1"/>
  <c r="AE3411" i="1" l="1"/>
  <c r="AH3411" i="1" s="1"/>
  <c r="AB3411" i="1" s="1"/>
  <c r="AC3411" i="1" s="1"/>
  <c r="L3411" i="1"/>
  <c r="AD3411" i="1"/>
  <c r="Q3411" i="1"/>
  <c r="P3411" i="1" l="1"/>
  <c r="W3412" i="1" s="1"/>
  <c r="N3411" i="1"/>
  <c r="R3411" i="1" l="1"/>
  <c r="S3412" i="1" s="1"/>
  <c r="U3411" i="1"/>
  <c r="V3412" i="1" s="1"/>
  <c r="K3412" i="1"/>
  <c r="J3412" i="1"/>
  <c r="AF3412" i="1"/>
  <c r="AA3411" i="1"/>
  <c r="O3411" i="1"/>
  <c r="G3412" i="1" s="1"/>
  <c r="X3411" i="1" l="1"/>
  <c r="Z3411" i="1" s="1"/>
  <c r="Y3412" i="1"/>
  <c r="T3412" i="1"/>
  <c r="I3412" i="1"/>
  <c r="H3412" i="1"/>
  <c r="AG3412" i="1"/>
  <c r="M3412" i="1"/>
  <c r="AE3412" i="1" l="1"/>
  <c r="AH3412" i="1" s="1"/>
  <c r="AB3412" i="1" s="1"/>
  <c r="AC3412" i="1" s="1"/>
  <c r="Q3412" i="1"/>
  <c r="L3412" i="1"/>
  <c r="AD3412" i="1"/>
  <c r="P3412" i="1" l="1"/>
  <c r="W3413" i="1" s="1"/>
  <c r="N3412" i="1"/>
  <c r="R3412" i="1" l="1"/>
  <c r="S3413" i="1" s="1"/>
  <c r="U3412" i="1"/>
  <c r="V3413" i="1" s="1"/>
  <c r="K3413" i="1"/>
  <c r="J3413" i="1"/>
  <c r="AF3413" i="1"/>
  <c r="O3412" i="1"/>
  <c r="G3413" i="1" s="1"/>
  <c r="AA3412" i="1"/>
  <c r="X3412" i="1" l="1"/>
  <c r="Z3412" i="1" s="1"/>
  <c r="Y3413" i="1"/>
  <c r="T3413" i="1"/>
  <c r="H3413" i="1"/>
  <c r="I3413" i="1"/>
  <c r="AG3413" i="1"/>
  <c r="M3413" i="1"/>
  <c r="AE3413" i="1" l="1"/>
  <c r="AH3413" i="1" s="1"/>
  <c r="AB3413" i="1" s="1"/>
  <c r="AC3413" i="1" s="1"/>
  <c r="Q3413" i="1"/>
  <c r="AD3413" i="1"/>
  <c r="L3413" i="1"/>
  <c r="P3413" i="1" l="1"/>
  <c r="W3414" i="1" s="1"/>
  <c r="N3413" i="1"/>
  <c r="R3413" i="1" l="1"/>
  <c r="S3414" i="1" s="1"/>
  <c r="U3413" i="1"/>
  <c r="V3414" i="1" s="1"/>
  <c r="K3414" i="1"/>
  <c r="J3414" i="1"/>
  <c r="AF3414" i="1"/>
  <c r="O3413" i="1"/>
  <c r="G3414" i="1" s="1"/>
  <c r="AA3413" i="1"/>
  <c r="X3413" i="1" l="1"/>
  <c r="Z3413" i="1" s="1"/>
  <c r="Y3414" i="1"/>
  <c r="T3414" i="1"/>
  <c r="H3414" i="1"/>
  <c r="I3414" i="1"/>
  <c r="M3414" i="1"/>
  <c r="AG3414" i="1"/>
  <c r="AE3414" i="1" l="1"/>
  <c r="AH3414" i="1" s="1"/>
  <c r="AB3414" i="1" s="1"/>
  <c r="AC3414" i="1" s="1"/>
  <c r="AD3414" i="1"/>
  <c r="L3414" i="1"/>
  <c r="Q3414" i="1"/>
  <c r="P3414" i="1" l="1"/>
  <c r="W3415" i="1" s="1"/>
  <c r="N3414" i="1"/>
  <c r="R3414" i="1" l="1"/>
  <c r="S3415" i="1" s="1"/>
  <c r="U3414" i="1"/>
  <c r="V3415" i="1" s="1"/>
  <c r="K3415" i="1"/>
  <c r="J3415" i="1"/>
  <c r="AF3415" i="1"/>
  <c r="O3414" i="1"/>
  <c r="G3415" i="1" s="1"/>
  <c r="AA3414" i="1"/>
  <c r="X3414" i="1" l="1"/>
  <c r="Z3414" i="1" s="1"/>
  <c r="Y3415" i="1"/>
  <c r="T3415" i="1"/>
  <c r="I3415" i="1"/>
  <c r="H3415" i="1"/>
  <c r="M3415" i="1"/>
  <c r="AG3415" i="1"/>
  <c r="AE3415" i="1" l="1"/>
  <c r="AH3415" i="1" s="1"/>
  <c r="AB3415" i="1" s="1"/>
  <c r="AC3415" i="1" s="1"/>
  <c r="Q3415" i="1"/>
  <c r="L3415" i="1"/>
  <c r="AD3415" i="1"/>
  <c r="P3415" i="1" l="1"/>
  <c r="W3416" i="1" s="1"/>
  <c r="N3415" i="1"/>
  <c r="R3415" i="1" l="1"/>
  <c r="S3416" i="1" s="1"/>
  <c r="U3415" i="1"/>
  <c r="V3416" i="1" s="1"/>
  <c r="K3416" i="1"/>
  <c r="J3416" i="1"/>
  <c r="AF3416" i="1"/>
  <c r="AA3415" i="1"/>
  <c r="O3415" i="1"/>
  <c r="G3416" i="1"/>
  <c r="X3415" i="1" l="1"/>
  <c r="Z3415" i="1" s="1"/>
  <c r="T3416" i="1"/>
  <c r="Y3416" i="1"/>
  <c r="M3416" i="1"/>
  <c r="H3416" i="1"/>
  <c r="I3416" i="1"/>
  <c r="AG3416" i="1"/>
  <c r="AE3416" i="1" l="1"/>
  <c r="AH3416" i="1" s="1"/>
  <c r="AB3416" i="1" s="1"/>
  <c r="AC3416" i="1" s="1"/>
  <c r="Q3416" i="1"/>
  <c r="AD3416" i="1"/>
  <c r="L3416" i="1"/>
  <c r="P3416" i="1" l="1"/>
  <c r="W3417" i="1" s="1"/>
  <c r="N3416" i="1"/>
  <c r="R3416" i="1" l="1"/>
  <c r="S3417" i="1" s="1"/>
  <c r="U3416" i="1"/>
  <c r="V3417" i="1" s="1"/>
  <c r="AA3416" i="1"/>
  <c r="O3416" i="1"/>
  <c r="G3417" i="1"/>
  <c r="K3417" i="1"/>
  <c r="J3417" i="1"/>
  <c r="AF3417" i="1"/>
  <c r="X3416" i="1" l="1"/>
  <c r="Z3416" i="1" s="1"/>
  <c r="Y3417" i="1"/>
  <c r="T3417" i="1"/>
  <c r="AG3417" i="1"/>
  <c r="M3417" i="1"/>
  <c r="I3417" i="1"/>
  <c r="H3417" i="1"/>
  <c r="AE3417" i="1" l="1"/>
  <c r="AH3417" i="1" s="1"/>
  <c r="AB3417" i="1" s="1"/>
  <c r="AC3417" i="1" s="1"/>
  <c r="Q3417" i="1"/>
  <c r="AD3417" i="1"/>
  <c r="L3417" i="1"/>
  <c r="P3417" i="1" l="1"/>
  <c r="W3418" i="1" s="1"/>
  <c r="N3417" i="1"/>
  <c r="R3417" i="1" l="1"/>
  <c r="S3418" i="1" s="1"/>
  <c r="U3417" i="1"/>
  <c r="V3418" i="1" s="1"/>
  <c r="AA3417" i="1"/>
  <c r="O3417" i="1"/>
  <c r="G3418" i="1"/>
  <c r="J3418" i="1"/>
  <c r="K3418" i="1"/>
  <c r="AF3418" i="1"/>
  <c r="X3417" i="1" l="1"/>
  <c r="Z3417" i="1" s="1"/>
  <c r="Y3418" i="1"/>
  <c r="T3418" i="1"/>
  <c r="M3418" i="1"/>
  <c r="H3418" i="1"/>
  <c r="I3418" i="1"/>
  <c r="AG3418" i="1"/>
  <c r="AE3418" i="1" l="1"/>
  <c r="AH3418" i="1" s="1"/>
  <c r="AB3418" i="1" s="1"/>
  <c r="AC3418" i="1" s="1"/>
  <c r="AD3418" i="1"/>
  <c r="L3418" i="1"/>
  <c r="Q3418" i="1"/>
  <c r="P3418" i="1" l="1"/>
  <c r="W3419" i="1" s="1"/>
  <c r="N3418" i="1"/>
  <c r="R3418" i="1" l="1"/>
  <c r="S3419" i="1" s="1"/>
  <c r="U3418" i="1"/>
  <c r="V3419" i="1" s="1"/>
  <c r="O3418" i="1"/>
  <c r="AA3418" i="1"/>
  <c r="G3419" i="1"/>
  <c r="K3419" i="1"/>
  <c r="J3419" i="1"/>
  <c r="AF3419" i="1"/>
  <c r="X3418" i="1" l="1"/>
  <c r="Z3418" i="1" s="1"/>
  <c r="T3419" i="1"/>
  <c r="Y3419" i="1"/>
  <c r="I3419" i="1"/>
  <c r="H3419" i="1"/>
  <c r="AG3419" i="1"/>
  <c r="M3419" i="1"/>
  <c r="AE3419" i="1" l="1"/>
  <c r="AH3419" i="1" s="1"/>
  <c r="AB3419" i="1" s="1"/>
  <c r="AC3419" i="1" s="1"/>
  <c r="L3419" i="1"/>
  <c r="Q3419" i="1"/>
  <c r="AD3419" i="1"/>
  <c r="P3419" i="1" l="1"/>
  <c r="W3420" i="1" s="1"/>
  <c r="N3419" i="1"/>
  <c r="R3419" i="1" l="1"/>
  <c r="S3420" i="1" s="1"/>
  <c r="U3419" i="1"/>
  <c r="V3420" i="1" s="1"/>
  <c r="K3420" i="1"/>
  <c r="J3420" i="1"/>
  <c r="AF3420" i="1"/>
  <c r="AA3419" i="1"/>
  <c r="O3419" i="1"/>
  <c r="G3420" i="1"/>
  <c r="X3419" i="1" l="1"/>
  <c r="Z3419" i="1" s="1"/>
  <c r="Y3420" i="1"/>
  <c r="T3420" i="1"/>
  <c r="M3420" i="1"/>
  <c r="I3420" i="1"/>
  <c r="H3420" i="1"/>
  <c r="AG3420" i="1"/>
  <c r="AE3420" i="1" l="1"/>
  <c r="AH3420" i="1" s="1"/>
  <c r="AB3420" i="1" s="1"/>
  <c r="AC3420" i="1" s="1"/>
  <c r="Q3420" i="1"/>
  <c r="AD3420" i="1"/>
  <c r="L3420" i="1"/>
  <c r="P3420" i="1" l="1"/>
  <c r="W3421" i="1" s="1"/>
  <c r="N3420" i="1"/>
  <c r="R3420" i="1" l="1"/>
  <c r="S3421" i="1" s="1"/>
  <c r="U3420" i="1"/>
  <c r="V3421" i="1" s="1"/>
  <c r="AA3420" i="1"/>
  <c r="O3420" i="1"/>
  <c r="G3421" i="1"/>
  <c r="J3421" i="1"/>
  <c r="K3421" i="1"/>
  <c r="AF3421" i="1"/>
  <c r="X3420" i="1" l="1"/>
  <c r="Z3420" i="1" s="1"/>
  <c r="Y3421" i="1"/>
  <c r="T3421" i="1"/>
  <c r="M3421" i="1"/>
  <c r="H3421" i="1"/>
  <c r="I3421" i="1"/>
  <c r="AG3421" i="1"/>
  <c r="AE3421" i="1" l="1"/>
  <c r="AH3421" i="1" s="1"/>
  <c r="AB3421" i="1" s="1"/>
  <c r="AC3421" i="1" s="1"/>
  <c r="AD3421" i="1"/>
  <c r="L3421" i="1"/>
  <c r="Q3421" i="1"/>
  <c r="P3421" i="1" l="1"/>
  <c r="W3422" i="1" s="1"/>
  <c r="N3421" i="1"/>
  <c r="R3421" i="1" l="1"/>
  <c r="S3422" i="1" s="1"/>
  <c r="U3421" i="1"/>
  <c r="V3422" i="1" s="1"/>
  <c r="J3422" i="1"/>
  <c r="K3422" i="1"/>
  <c r="AF3422" i="1"/>
  <c r="O3421" i="1"/>
  <c r="AA3421" i="1"/>
  <c r="G3422" i="1"/>
  <c r="X3421" i="1" l="1"/>
  <c r="Z3421" i="1" s="1"/>
  <c r="Y3422" i="1"/>
  <c r="T3422" i="1"/>
  <c r="M3422" i="1"/>
  <c r="I3422" i="1"/>
  <c r="H3422" i="1"/>
  <c r="AG3422" i="1"/>
  <c r="AE3422" i="1" l="1"/>
  <c r="AH3422" i="1" s="1"/>
  <c r="AB3422" i="1" s="1"/>
  <c r="AC3422" i="1" s="1"/>
  <c r="AD3422" i="1"/>
  <c r="L3422" i="1"/>
  <c r="Q3422" i="1"/>
  <c r="P3422" i="1" l="1"/>
  <c r="W3423" i="1" s="1"/>
  <c r="N3422" i="1"/>
  <c r="R3422" i="1" l="1"/>
  <c r="S3423" i="1" s="1"/>
  <c r="U3422" i="1"/>
  <c r="V3423" i="1" s="1"/>
  <c r="AA3422" i="1"/>
  <c r="O3422" i="1"/>
  <c r="G3423" i="1"/>
  <c r="J3423" i="1"/>
  <c r="K3423" i="1"/>
  <c r="AF3423" i="1"/>
  <c r="X3422" i="1" l="1"/>
  <c r="Z3422" i="1" s="1"/>
  <c r="Y3423" i="1"/>
  <c r="T3423" i="1"/>
  <c r="M3423" i="1"/>
  <c r="I3423" i="1"/>
  <c r="H3423" i="1"/>
  <c r="AG3423" i="1"/>
  <c r="AE3423" i="1" l="1"/>
  <c r="AH3423" i="1" s="1"/>
  <c r="AB3423" i="1" s="1"/>
  <c r="AC3423" i="1" s="1"/>
  <c r="AD3423" i="1"/>
  <c r="L3423" i="1"/>
  <c r="Q3423" i="1"/>
  <c r="P3423" i="1" l="1"/>
  <c r="W3424" i="1" s="1"/>
  <c r="N3423" i="1"/>
  <c r="R3423" i="1" l="1"/>
  <c r="S3424" i="1" s="1"/>
  <c r="U3423" i="1"/>
  <c r="V3424" i="1" s="1"/>
  <c r="J3424" i="1"/>
  <c r="K3424" i="1"/>
  <c r="AF3424" i="1"/>
  <c r="AA3423" i="1"/>
  <c r="O3423" i="1"/>
  <c r="G3424" i="1"/>
  <c r="X3423" i="1" l="1"/>
  <c r="Z3423" i="1" s="1"/>
  <c r="T3424" i="1"/>
  <c r="Y3424" i="1"/>
  <c r="M3424" i="1"/>
  <c r="H3424" i="1"/>
  <c r="I3424" i="1"/>
  <c r="AG3424" i="1"/>
  <c r="AE3424" i="1" l="1"/>
  <c r="AH3424" i="1" s="1"/>
  <c r="AB3424" i="1" s="1"/>
  <c r="AC3424" i="1" s="1"/>
  <c r="AD3424" i="1"/>
  <c r="Q3424" i="1"/>
  <c r="L3424" i="1"/>
  <c r="P3424" i="1" l="1"/>
  <c r="W3425" i="1" s="1"/>
  <c r="N3424" i="1"/>
  <c r="R3424" i="1" l="1"/>
  <c r="S3425" i="1" s="1"/>
  <c r="U3424" i="1"/>
  <c r="V3425" i="1" s="1"/>
  <c r="K3425" i="1"/>
  <c r="J3425" i="1"/>
  <c r="AF3425" i="1"/>
  <c r="O3424" i="1"/>
  <c r="G3425" i="1" s="1"/>
  <c r="AA3424" i="1"/>
  <c r="X3424" i="1" l="1"/>
  <c r="Z3424" i="1" s="1"/>
  <c r="T3425" i="1"/>
  <c r="Y3425" i="1"/>
  <c r="H3425" i="1"/>
  <c r="I3425" i="1"/>
  <c r="M3425" i="1"/>
  <c r="AG3425" i="1"/>
  <c r="AE3425" i="1" l="1"/>
  <c r="AH3425" i="1" s="1"/>
  <c r="AB3425" i="1" s="1"/>
  <c r="AC3425" i="1" s="1"/>
  <c r="L3425" i="1"/>
  <c r="Q3425" i="1"/>
  <c r="AD3425" i="1"/>
  <c r="P3425" i="1" l="1"/>
  <c r="W3426" i="1" s="1"/>
  <c r="N3425" i="1"/>
  <c r="R3425" i="1" l="1"/>
  <c r="S3426" i="1" s="1"/>
  <c r="U3425" i="1"/>
  <c r="V3426" i="1" s="1"/>
  <c r="J3426" i="1"/>
  <c r="K3426" i="1"/>
  <c r="AF3426" i="1"/>
  <c r="O3425" i="1"/>
  <c r="G3426" i="1" s="1"/>
  <c r="AA3425" i="1"/>
  <c r="X3425" i="1" l="1"/>
  <c r="Z3425" i="1" s="1"/>
  <c r="Y3426" i="1"/>
  <c r="T3426" i="1"/>
  <c r="I3426" i="1"/>
  <c r="H3426" i="1"/>
  <c r="M3426" i="1"/>
  <c r="AG3426" i="1"/>
  <c r="AE3426" i="1" l="1"/>
  <c r="AH3426" i="1" s="1"/>
  <c r="AB3426" i="1" s="1"/>
  <c r="AC3426" i="1" s="1"/>
  <c r="Q3426" i="1"/>
  <c r="L3426" i="1"/>
  <c r="AD3426" i="1"/>
  <c r="P3426" i="1" l="1"/>
  <c r="W3427" i="1" s="1"/>
  <c r="N3426" i="1"/>
  <c r="R3426" i="1" l="1"/>
  <c r="S3427" i="1" s="1"/>
  <c r="U3426" i="1"/>
  <c r="V3427" i="1" s="1"/>
  <c r="O3426" i="1"/>
  <c r="AA3426" i="1"/>
  <c r="G3427" i="1"/>
  <c r="J3427" i="1"/>
  <c r="K3427" i="1"/>
  <c r="AF3427" i="1"/>
  <c r="X3426" i="1" l="1"/>
  <c r="Z3426" i="1" s="1"/>
  <c r="Y3427" i="1"/>
  <c r="T3427" i="1"/>
  <c r="M3427" i="1"/>
  <c r="H3427" i="1"/>
  <c r="I3427" i="1"/>
  <c r="AG3427" i="1"/>
  <c r="AE3427" i="1" l="1"/>
  <c r="AH3427" i="1" s="1"/>
  <c r="AB3427" i="1" s="1"/>
  <c r="AC3427" i="1" s="1"/>
  <c r="AD3427" i="1"/>
  <c r="Q3427" i="1"/>
  <c r="L3427" i="1"/>
  <c r="P3427" i="1" l="1"/>
  <c r="W3428" i="1" s="1"/>
  <c r="N3427" i="1"/>
  <c r="R3427" i="1" l="1"/>
  <c r="S3428" i="1" s="1"/>
  <c r="U3427" i="1"/>
  <c r="V3428" i="1" s="1"/>
  <c r="O3427" i="1"/>
  <c r="AA3427" i="1"/>
  <c r="G3428" i="1"/>
  <c r="K3428" i="1"/>
  <c r="J3428" i="1"/>
  <c r="AF3428" i="1"/>
  <c r="X3427" i="1" l="1"/>
  <c r="Z3427" i="1" s="1"/>
  <c r="Y3428" i="1"/>
  <c r="T3428" i="1"/>
  <c r="I3428" i="1"/>
  <c r="H3428" i="1"/>
  <c r="AG3428" i="1"/>
  <c r="M3428" i="1"/>
  <c r="AE3428" i="1" l="1"/>
  <c r="AH3428" i="1" s="1"/>
  <c r="AB3428" i="1" s="1"/>
  <c r="AC3428" i="1" s="1"/>
  <c r="Q3428" i="1"/>
  <c r="AD3428" i="1"/>
  <c r="L3428" i="1"/>
  <c r="P3428" i="1" l="1"/>
  <c r="W3429" i="1" s="1"/>
  <c r="N3428" i="1"/>
  <c r="R3428" i="1" l="1"/>
  <c r="S3429" i="1" s="1"/>
  <c r="U3428" i="1"/>
  <c r="V3429" i="1" s="1"/>
  <c r="K3429" i="1"/>
  <c r="J3429" i="1"/>
  <c r="AF3429" i="1"/>
  <c r="AA3428" i="1"/>
  <c r="O3428" i="1"/>
  <c r="G3429" i="1" s="1"/>
  <c r="X3428" i="1" l="1"/>
  <c r="Z3428" i="1" s="1"/>
  <c r="Y3429" i="1"/>
  <c r="T3429" i="1"/>
  <c r="H3429" i="1"/>
  <c r="I3429" i="1"/>
  <c r="AG3429" i="1"/>
  <c r="M3429" i="1"/>
  <c r="AE3429" i="1" l="1"/>
  <c r="AH3429" i="1" s="1"/>
  <c r="AB3429" i="1" s="1"/>
  <c r="AC3429" i="1" s="1"/>
  <c r="AD3429" i="1"/>
  <c r="L3429" i="1"/>
  <c r="Q3429" i="1"/>
  <c r="P3429" i="1" l="1"/>
  <c r="W3430" i="1" s="1"/>
  <c r="N3429" i="1"/>
  <c r="R3429" i="1" l="1"/>
  <c r="S3430" i="1" s="1"/>
  <c r="U3429" i="1"/>
  <c r="V3430" i="1" s="1"/>
  <c r="J3430" i="1"/>
  <c r="K3430" i="1"/>
  <c r="AF3430" i="1"/>
  <c r="O3429" i="1"/>
  <c r="G3430" i="1" s="1"/>
  <c r="AA3429" i="1"/>
  <c r="X3429" i="1" l="1"/>
  <c r="Z3429" i="1" s="1"/>
  <c r="Y3430" i="1"/>
  <c r="T3430" i="1"/>
  <c r="I3430" i="1"/>
  <c r="H3430" i="1"/>
  <c r="M3430" i="1"/>
  <c r="AG3430" i="1"/>
  <c r="AE3430" i="1" l="1"/>
  <c r="AH3430" i="1" s="1"/>
  <c r="AB3430" i="1" s="1"/>
  <c r="AC3430" i="1" s="1"/>
  <c r="AD3430" i="1"/>
  <c r="Q3430" i="1"/>
  <c r="L3430" i="1"/>
  <c r="P3430" i="1" l="1"/>
  <c r="W3431" i="1" s="1"/>
  <c r="N3430" i="1"/>
  <c r="R3430" i="1" l="1"/>
  <c r="S3431" i="1" s="1"/>
  <c r="U3430" i="1"/>
  <c r="V3431" i="1" s="1"/>
  <c r="AA3430" i="1"/>
  <c r="O3430" i="1"/>
  <c r="G3431" i="1"/>
  <c r="K3431" i="1"/>
  <c r="J3431" i="1"/>
  <c r="AF3431" i="1"/>
  <c r="X3430" i="1" l="1"/>
  <c r="Z3430" i="1" s="1"/>
  <c r="Y3431" i="1"/>
  <c r="T3431" i="1"/>
  <c r="H3431" i="1"/>
  <c r="I3431" i="1"/>
  <c r="AG3431" i="1"/>
  <c r="M3431" i="1"/>
  <c r="AE3431" i="1" l="1"/>
  <c r="AH3431" i="1" s="1"/>
  <c r="AB3431" i="1" s="1"/>
  <c r="AC3431" i="1" s="1"/>
  <c r="Q3431" i="1"/>
  <c r="L3431" i="1"/>
  <c r="AD3431" i="1"/>
  <c r="P3431" i="1" l="1"/>
  <c r="W3432" i="1" s="1"/>
  <c r="N3431" i="1"/>
  <c r="R3431" i="1" l="1"/>
  <c r="S3432" i="1" s="1"/>
  <c r="U3431" i="1"/>
  <c r="V3432" i="1" s="1"/>
  <c r="J3432" i="1"/>
  <c r="K3432" i="1"/>
  <c r="AF3432" i="1"/>
  <c r="O3431" i="1"/>
  <c r="G3432" i="1" s="1"/>
  <c r="AA3431" i="1"/>
  <c r="X3431" i="1" l="1"/>
  <c r="Z3431" i="1" s="1"/>
  <c r="Y3432" i="1"/>
  <c r="T3432" i="1"/>
  <c r="I3432" i="1"/>
  <c r="H3432" i="1"/>
  <c r="M3432" i="1"/>
  <c r="AG3432" i="1"/>
  <c r="AE3432" i="1" l="1"/>
  <c r="AH3432" i="1" s="1"/>
  <c r="AB3432" i="1" s="1"/>
  <c r="AC3432" i="1" s="1"/>
  <c r="L3432" i="1"/>
  <c r="AD3432" i="1"/>
  <c r="Q3432" i="1"/>
  <c r="P3432" i="1" l="1"/>
  <c r="W3433" i="1" s="1"/>
  <c r="N3432" i="1"/>
  <c r="R3432" i="1" l="1"/>
  <c r="S3433" i="1" s="1"/>
  <c r="U3432" i="1"/>
  <c r="V3433" i="1" s="1"/>
  <c r="O3432" i="1"/>
  <c r="G3433" i="1" s="1"/>
  <c r="AA3432" i="1"/>
  <c r="K3433" i="1"/>
  <c r="J3433" i="1"/>
  <c r="AF3433" i="1"/>
  <c r="X3432" i="1" l="1"/>
  <c r="Z3432" i="1" s="1"/>
  <c r="Y3433" i="1"/>
  <c r="T3433" i="1"/>
  <c r="I3433" i="1"/>
  <c r="H3433" i="1"/>
  <c r="AG3433" i="1"/>
  <c r="M3433" i="1"/>
  <c r="AE3433" i="1" l="1"/>
  <c r="AH3433" i="1" s="1"/>
  <c r="AB3433" i="1" s="1"/>
  <c r="AC3433" i="1" s="1"/>
  <c r="L3433" i="1"/>
  <c r="AD3433" i="1"/>
  <c r="Q3433" i="1"/>
  <c r="P3433" i="1" l="1"/>
  <c r="W3434" i="1" s="1"/>
  <c r="N3433" i="1"/>
  <c r="R3433" i="1" l="1"/>
  <c r="S3434" i="1" s="1"/>
  <c r="U3433" i="1"/>
  <c r="V3434" i="1" s="1"/>
  <c r="K3434" i="1"/>
  <c r="J3434" i="1"/>
  <c r="AF3434" i="1"/>
  <c r="O3433" i="1"/>
  <c r="G3434" i="1" s="1"/>
  <c r="AA3433" i="1"/>
  <c r="X3433" i="1" l="1"/>
  <c r="Z3433" i="1" s="1"/>
  <c r="Y3434" i="1"/>
  <c r="T3434" i="1"/>
  <c r="I3434" i="1"/>
  <c r="H3434" i="1"/>
  <c r="M3434" i="1"/>
  <c r="AG3434" i="1"/>
  <c r="AE3434" i="1" l="1"/>
  <c r="AH3434" i="1" s="1"/>
  <c r="AB3434" i="1" s="1"/>
  <c r="AC3434" i="1" s="1"/>
  <c r="L3434" i="1"/>
  <c r="Q3434" i="1"/>
  <c r="AD3434" i="1"/>
  <c r="P3434" i="1" l="1"/>
  <c r="W3435" i="1" s="1"/>
  <c r="N3434" i="1"/>
  <c r="R3434" i="1" l="1"/>
  <c r="S3435" i="1" s="1"/>
  <c r="U3434" i="1"/>
  <c r="V3435" i="1" s="1"/>
  <c r="AA3434" i="1"/>
  <c r="O3434" i="1"/>
  <c r="G3435" i="1"/>
  <c r="J3435" i="1"/>
  <c r="K3435" i="1"/>
  <c r="AF3435" i="1"/>
  <c r="X3434" i="1" l="1"/>
  <c r="Z3434" i="1" s="1"/>
  <c r="T3435" i="1"/>
  <c r="Y3435" i="1"/>
  <c r="I3435" i="1"/>
  <c r="H3435" i="1"/>
  <c r="M3435" i="1"/>
  <c r="AG3435" i="1"/>
  <c r="AE3435" i="1" l="1"/>
  <c r="AH3435" i="1" s="1"/>
  <c r="AB3435" i="1" s="1"/>
  <c r="AC3435" i="1" s="1"/>
  <c r="AD3435" i="1"/>
  <c r="L3435" i="1"/>
  <c r="Q3435" i="1"/>
  <c r="P3435" i="1" l="1"/>
  <c r="W3436" i="1" s="1"/>
  <c r="N3435" i="1"/>
  <c r="R3435" i="1" l="1"/>
  <c r="S3436" i="1" s="1"/>
  <c r="U3435" i="1"/>
  <c r="V3436" i="1" s="1"/>
  <c r="AA3435" i="1"/>
  <c r="O3435" i="1"/>
  <c r="G3436" i="1"/>
  <c r="K3436" i="1"/>
  <c r="J3436" i="1"/>
  <c r="AF3436" i="1"/>
  <c r="X3435" i="1" l="1"/>
  <c r="Z3435" i="1" s="1"/>
  <c r="T3436" i="1"/>
  <c r="Y3436" i="1"/>
  <c r="I3436" i="1"/>
  <c r="H3436" i="1"/>
  <c r="AG3436" i="1"/>
  <c r="M3436" i="1"/>
  <c r="AE3436" i="1" l="1"/>
  <c r="AH3436" i="1" s="1"/>
  <c r="AB3436" i="1" s="1"/>
  <c r="AC3436" i="1" s="1"/>
  <c r="AD3436" i="1"/>
  <c r="Q3436" i="1"/>
  <c r="L3436" i="1"/>
  <c r="P3436" i="1" l="1"/>
  <c r="W3437" i="1" s="1"/>
  <c r="N3436" i="1"/>
  <c r="R3436" i="1" l="1"/>
  <c r="S3437" i="1" s="1"/>
  <c r="U3436" i="1"/>
  <c r="V3437" i="1" s="1"/>
  <c r="O3436" i="1"/>
  <c r="AA3436" i="1"/>
  <c r="G3437" i="1"/>
  <c r="J3437" i="1"/>
  <c r="K3437" i="1"/>
  <c r="AF3437" i="1"/>
  <c r="X3436" i="1" l="1"/>
  <c r="Z3436" i="1" s="1"/>
  <c r="T3437" i="1"/>
  <c r="Y3437" i="1"/>
  <c r="M3437" i="1"/>
  <c r="H3437" i="1"/>
  <c r="I3437" i="1"/>
  <c r="AG3437" i="1"/>
  <c r="AE3437" i="1" l="1"/>
  <c r="AH3437" i="1" s="1"/>
  <c r="AB3437" i="1" s="1"/>
  <c r="AC3437" i="1" s="1"/>
  <c r="Q3437" i="1"/>
  <c r="AD3437" i="1"/>
  <c r="L3437" i="1"/>
  <c r="P3437" i="1" l="1"/>
  <c r="W3438" i="1" s="1"/>
  <c r="N3437" i="1"/>
  <c r="R3437" i="1" l="1"/>
  <c r="S3438" i="1" s="1"/>
  <c r="U3437" i="1"/>
  <c r="V3438" i="1" s="1"/>
  <c r="AA3437" i="1"/>
  <c r="O3437" i="1"/>
  <c r="G3438" i="1"/>
  <c r="K3438" i="1"/>
  <c r="J3438" i="1"/>
  <c r="AF3438" i="1"/>
  <c r="X3437" i="1" l="1"/>
  <c r="Z3437" i="1" s="1"/>
  <c r="Y3438" i="1"/>
  <c r="T3438" i="1"/>
  <c r="M3438" i="1"/>
  <c r="AG3438" i="1"/>
  <c r="H3438" i="1"/>
  <c r="I3438" i="1"/>
  <c r="AE3438" i="1" l="1"/>
  <c r="AH3438" i="1" s="1"/>
  <c r="AB3438" i="1" s="1"/>
  <c r="AC3438" i="1" s="1"/>
  <c r="AD3438" i="1"/>
  <c r="Q3438" i="1"/>
  <c r="L3438" i="1"/>
  <c r="P3438" i="1" l="1"/>
  <c r="W3439" i="1" s="1"/>
  <c r="N3438" i="1"/>
  <c r="R3438" i="1" l="1"/>
  <c r="S3439" i="1" s="1"/>
  <c r="U3438" i="1"/>
  <c r="V3439" i="1" s="1"/>
  <c r="K3439" i="1"/>
  <c r="J3439" i="1"/>
  <c r="AF3439" i="1"/>
  <c r="O3438" i="1"/>
  <c r="G3439" i="1" s="1"/>
  <c r="AA3438" i="1"/>
  <c r="X3438" i="1" l="1"/>
  <c r="Z3438" i="1" s="1"/>
  <c r="T3439" i="1"/>
  <c r="Y3439" i="1"/>
  <c r="I3439" i="1"/>
  <c r="H3439" i="1"/>
  <c r="M3439" i="1"/>
  <c r="AG3439" i="1"/>
  <c r="AE3439" i="1" l="1"/>
  <c r="AH3439" i="1" s="1"/>
  <c r="AB3439" i="1" s="1"/>
  <c r="AC3439" i="1" s="1"/>
  <c r="L3439" i="1"/>
  <c r="AD3439" i="1"/>
  <c r="Q3439" i="1"/>
  <c r="P3439" i="1" l="1"/>
  <c r="W3440" i="1" s="1"/>
  <c r="N3439" i="1"/>
  <c r="R3439" i="1" l="1"/>
  <c r="S3440" i="1" s="1"/>
  <c r="U3439" i="1"/>
  <c r="V3440" i="1" s="1"/>
  <c r="K3440" i="1"/>
  <c r="J3440" i="1"/>
  <c r="AF3440" i="1"/>
  <c r="O3439" i="1"/>
  <c r="AA3439" i="1"/>
  <c r="G3440" i="1"/>
  <c r="X3439" i="1" l="1"/>
  <c r="Z3439" i="1" s="1"/>
  <c r="Y3440" i="1"/>
  <c r="T3440" i="1"/>
  <c r="M3440" i="1"/>
  <c r="I3440" i="1"/>
  <c r="H3440" i="1"/>
  <c r="AG3440" i="1"/>
  <c r="AE3440" i="1" l="1"/>
  <c r="AH3440" i="1" s="1"/>
  <c r="AB3440" i="1" s="1"/>
  <c r="AC3440" i="1" s="1"/>
  <c r="AD3440" i="1"/>
  <c r="Q3440" i="1"/>
  <c r="L3440" i="1"/>
  <c r="P3440" i="1" l="1"/>
  <c r="W3441" i="1" s="1"/>
  <c r="N3440" i="1"/>
  <c r="R3440" i="1" l="1"/>
  <c r="S3441" i="1" s="1"/>
  <c r="U3440" i="1"/>
  <c r="V3441" i="1" s="1"/>
  <c r="J3441" i="1"/>
  <c r="K3441" i="1"/>
  <c r="AF3441" i="1"/>
  <c r="AA3440" i="1"/>
  <c r="O3440" i="1"/>
  <c r="G3441" i="1"/>
  <c r="X3440" i="1" l="1"/>
  <c r="Z3440" i="1" s="1"/>
  <c r="Y3441" i="1"/>
  <c r="T3441" i="1"/>
  <c r="M3441" i="1"/>
  <c r="I3441" i="1"/>
  <c r="H3441" i="1"/>
  <c r="AG3441" i="1"/>
  <c r="AE3441" i="1" l="1"/>
  <c r="AH3441" i="1" s="1"/>
  <c r="AB3441" i="1" s="1"/>
  <c r="AC3441" i="1" s="1"/>
  <c r="L3441" i="1"/>
  <c r="AD3441" i="1"/>
  <c r="Q3441" i="1"/>
  <c r="P3441" i="1" l="1"/>
  <c r="W3442" i="1" s="1"/>
  <c r="N3441" i="1"/>
  <c r="R3441" i="1" l="1"/>
  <c r="S3442" i="1" s="1"/>
  <c r="U3441" i="1"/>
  <c r="V3442" i="1" s="1"/>
  <c r="AA3441" i="1"/>
  <c r="O3441" i="1"/>
  <c r="G3442" i="1"/>
  <c r="J3442" i="1"/>
  <c r="K3442" i="1"/>
  <c r="AF3442" i="1"/>
  <c r="X3441" i="1" l="1"/>
  <c r="Z3441" i="1" s="1"/>
  <c r="Y3442" i="1"/>
  <c r="T3442" i="1"/>
  <c r="M3442" i="1"/>
  <c r="H3442" i="1"/>
  <c r="I3442" i="1"/>
  <c r="AG3442" i="1"/>
  <c r="AE3442" i="1" l="1"/>
  <c r="AH3442" i="1" s="1"/>
  <c r="AB3442" i="1" s="1"/>
  <c r="AC3442" i="1" s="1"/>
  <c r="L3442" i="1"/>
  <c r="Q3442" i="1"/>
  <c r="AD3442" i="1"/>
  <c r="P3442" i="1" l="1"/>
  <c r="W3443" i="1" s="1"/>
  <c r="N3442" i="1"/>
  <c r="R3442" i="1" l="1"/>
  <c r="S3443" i="1" s="1"/>
  <c r="U3442" i="1"/>
  <c r="V3443" i="1" s="1"/>
  <c r="AA3442" i="1"/>
  <c r="O3442" i="1"/>
  <c r="G3443" i="1"/>
  <c r="K3443" i="1"/>
  <c r="J3443" i="1"/>
  <c r="AF3443" i="1"/>
  <c r="X3442" i="1" l="1"/>
  <c r="Z3442" i="1" s="1"/>
  <c r="Y3443" i="1"/>
  <c r="T3443" i="1"/>
  <c r="M3443" i="1"/>
  <c r="H3443" i="1"/>
  <c r="I3443" i="1"/>
  <c r="AG3443" i="1"/>
  <c r="AE3443" i="1" l="1"/>
  <c r="AH3443" i="1" s="1"/>
  <c r="AB3443" i="1" s="1"/>
  <c r="AC3443" i="1" s="1"/>
  <c r="AD3443" i="1"/>
  <c r="L3443" i="1"/>
  <c r="Q3443" i="1"/>
  <c r="P3443" i="1" l="1"/>
  <c r="W3444" i="1" s="1"/>
  <c r="N3443" i="1"/>
  <c r="R3443" i="1" l="1"/>
  <c r="S3444" i="1" s="1"/>
  <c r="U3443" i="1"/>
  <c r="V3444" i="1" s="1"/>
  <c r="O3443" i="1"/>
  <c r="G3444" i="1" s="1"/>
  <c r="AA3443" i="1"/>
  <c r="J3444" i="1"/>
  <c r="K3444" i="1"/>
  <c r="AF3444" i="1"/>
  <c r="X3443" i="1" l="1"/>
  <c r="Z3443" i="1" s="1"/>
  <c r="Y3444" i="1"/>
  <c r="T3444" i="1"/>
  <c r="I3444" i="1"/>
  <c r="H3444" i="1"/>
  <c r="M3444" i="1"/>
  <c r="AG3444" i="1"/>
  <c r="AE3444" i="1" l="1"/>
  <c r="AH3444" i="1" s="1"/>
  <c r="AB3444" i="1" s="1"/>
  <c r="AC3444" i="1" s="1"/>
  <c r="AD3444" i="1"/>
  <c r="Q3444" i="1"/>
  <c r="L3444" i="1"/>
  <c r="P3444" i="1" l="1"/>
  <c r="W3445" i="1" s="1"/>
  <c r="N3444" i="1"/>
  <c r="R3444" i="1" l="1"/>
  <c r="S3445" i="1" s="1"/>
  <c r="U3444" i="1"/>
  <c r="V3445" i="1" s="1"/>
  <c r="K3445" i="1"/>
  <c r="J3445" i="1"/>
  <c r="AF3445" i="1"/>
  <c r="AA3444" i="1"/>
  <c r="O3444" i="1"/>
  <c r="G3445" i="1" s="1"/>
  <c r="X3444" i="1" l="1"/>
  <c r="Z3444" i="1" s="1"/>
  <c r="Y3445" i="1"/>
  <c r="T3445" i="1"/>
  <c r="I3445" i="1"/>
  <c r="H3445" i="1"/>
  <c r="M3445" i="1"/>
  <c r="AG3445" i="1"/>
  <c r="AE3445" i="1" l="1"/>
  <c r="AH3445" i="1" s="1"/>
  <c r="AB3445" i="1" s="1"/>
  <c r="AC3445" i="1" s="1"/>
  <c r="Q3445" i="1"/>
  <c r="L3445" i="1"/>
  <c r="AD3445" i="1"/>
  <c r="P3445" i="1" l="1"/>
  <c r="W3446" i="1" s="1"/>
  <c r="N3445" i="1"/>
  <c r="R3445" i="1" l="1"/>
  <c r="S3446" i="1" s="1"/>
  <c r="U3445" i="1"/>
  <c r="V3446" i="1" s="1"/>
  <c r="AA3445" i="1"/>
  <c r="O3445" i="1"/>
  <c r="G3446" i="1"/>
  <c r="J3446" i="1"/>
  <c r="K3446" i="1"/>
  <c r="AF3446" i="1"/>
  <c r="X3445" i="1" l="1"/>
  <c r="Z3445" i="1" s="1"/>
  <c r="Y3446" i="1"/>
  <c r="T3446" i="1"/>
  <c r="M3446" i="1"/>
  <c r="H3446" i="1"/>
  <c r="I3446" i="1"/>
  <c r="AG3446" i="1"/>
  <c r="AE3446" i="1" l="1"/>
  <c r="AH3446" i="1" s="1"/>
  <c r="AB3446" i="1" s="1"/>
  <c r="AC3446" i="1" s="1"/>
  <c r="L3446" i="1"/>
  <c r="Q3446" i="1"/>
  <c r="AD3446" i="1"/>
  <c r="P3446" i="1" l="1"/>
  <c r="W3447" i="1" s="1"/>
  <c r="N3446" i="1"/>
  <c r="R3446" i="1" l="1"/>
  <c r="S3447" i="1" s="1"/>
  <c r="U3446" i="1"/>
  <c r="V3447" i="1" s="1"/>
  <c r="AA3446" i="1"/>
  <c r="O3446" i="1"/>
  <c r="G3447" i="1"/>
  <c r="J3447" i="1"/>
  <c r="K3447" i="1"/>
  <c r="AF3447" i="1"/>
  <c r="X3446" i="1" l="1"/>
  <c r="Z3446" i="1" s="1"/>
  <c r="T3447" i="1"/>
  <c r="Y3447" i="1"/>
  <c r="H3447" i="1"/>
  <c r="I3447" i="1"/>
  <c r="AG3447" i="1"/>
  <c r="M3447" i="1"/>
  <c r="AE3447" i="1" l="1"/>
  <c r="AH3447" i="1" s="1"/>
  <c r="AB3447" i="1" s="1"/>
  <c r="AC3447" i="1" s="1"/>
  <c r="Q3447" i="1"/>
  <c r="AD3447" i="1"/>
  <c r="L3447" i="1"/>
  <c r="P3447" i="1" l="1"/>
  <c r="W3448" i="1" s="1"/>
  <c r="N3447" i="1"/>
  <c r="R3447" i="1" l="1"/>
  <c r="S3448" i="1" s="1"/>
  <c r="U3447" i="1"/>
  <c r="V3448" i="1" s="1"/>
  <c r="K3448" i="1"/>
  <c r="J3448" i="1"/>
  <c r="AF3448" i="1"/>
  <c r="O3447" i="1"/>
  <c r="G3448" i="1" s="1"/>
  <c r="AA3447" i="1"/>
  <c r="X3447" i="1" l="1"/>
  <c r="Z3447" i="1" s="1"/>
  <c r="Y3448" i="1"/>
  <c r="T3448" i="1"/>
  <c r="H3448" i="1"/>
  <c r="I3448" i="1"/>
  <c r="M3448" i="1"/>
  <c r="AG3448" i="1"/>
  <c r="AE3448" i="1" l="1"/>
  <c r="AH3448" i="1" s="1"/>
  <c r="AB3448" i="1" s="1"/>
  <c r="AC3448" i="1" s="1"/>
  <c r="Q3448" i="1"/>
  <c r="AD3448" i="1"/>
  <c r="L3448" i="1"/>
  <c r="P3448" i="1" l="1"/>
  <c r="W3449" i="1" s="1"/>
  <c r="N3448" i="1"/>
  <c r="R3448" i="1" l="1"/>
  <c r="S3449" i="1" s="1"/>
  <c r="U3448" i="1"/>
  <c r="V3449" i="1" s="1"/>
  <c r="J3449" i="1"/>
  <c r="K3449" i="1"/>
  <c r="AF3449" i="1"/>
  <c r="O3448" i="1"/>
  <c r="G3449" i="1" s="1"/>
  <c r="AA3448" i="1"/>
  <c r="X3448" i="1" l="1"/>
  <c r="Z3448" i="1" s="1"/>
  <c r="Y3449" i="1"/>
  <c r="T3449" i="1"/>
  <c r="I3449" i="1"/>
  <c r="H3449" i="1"/>
  <c r="M3449" i="1"/>
  <c r="AG3449" i="1"/>
  <c r="AE3449" i="1" l="1"/>
  <c r="AH3449" i="1" s="1"/>
  <c r="AB3449" i="1" s="1"/>
  <c r="AC3449" i="1" s="1"/>
  <c r="Q3449" i="1"/>
  <c r="AD3449" i="1"/>
  <c r="L3449" i="1"/>
  <c r="P3449" i="1" l="1"/>
  <c r="W3450" i="1" s="1"/>
  <c r="N3449" i="1"/>
  <c r="R3449" i="1" l="1"/>
  <c r="S3450" i="1" s="1"/>
  <c r="U3449" i="1"/>
  <c r="V3450" i="1" s="1"/>
  <c r="AA3449" i="1"/>
  <c r="O3449" i="1"/>
  <c r="G3450" i="1"/>
  <c r="K3450" i="1"/>
  <c r="J3450" i="1"/>
  <c r="AF3450" i="1"/>
  <c r="X3449" i="1" l="1"/>
  <c r="Z3449" i="1" s="1"/>
  <c r="Y3450" i="1"/>
  <c r="T3450" i="1"/>
  <c r="M3450" i="1"/>
  <c r="H3450" i="1"/>
  <c r="I3450" i="1"/>
  <c r="AG3450" i="1"/>
  <c r="AE3450" i="1" l="1"/>
  <c r="AH3450" i="1" s="1"/>
  <c r="AB3450" i="1" s="1"/>
  <c r="AC3450" i="1" s="1"/>
  <c r="L3450" i="1"/>
  <c r="AD3450" i="1"/>
  <c r="Q3450" i="1"/>
  <c r="P3450" i="1" l="1"/>
  <c r="W3451" i="1" s="1"/>
  <c r="N3450" i="1"/>
  <c r="R3450" i="1" l="1"/>
  <c r="S3451" i="1" s="1"/>
  <c r="U3450" i="1"/>
  <c r="V3451" i="1" s="1"/>
  <c r="AA3450" i="1"/>
  <c r="O3450" i="1"/>
  <c r="G3451" i="1"/>
  <c r="K3451" i="1"/>
  <c r="J3451" i="1"/>
  <c r="AF3451" i="1"/>
  <c r="X3450" i="1" l="1"/>
  <c r="Z3450" i="1" s="1"/>
  <c r="Y3451" i="1"/>
  <c r="T3451" i="1"/>
  <c r="M3451" i="1"/>
  <c r="H3451" i="1"/>
  <c r="I3451" i="1"/>
  <c r="AG3451" i="1"/>
  <c r="AE3451" i="1" l="1"/>
  <c r="AH3451" i="1" s="1"/>
  <c r="AB3451" i="1" s="1"/>
  <c r="AC3451" i="1" s="1"/>
  <c r="AD3451" i="1"/>
  <c r="L3451" i="1"/>
  <c r="Q3451" i="1"/>
  <c r="P3451" i="1" l="1"/>
  <c r="W3452" i="1" s="1"/>
  <c r="N3451" i="1"/>
  <c r="R3451" i="1" l="1"/>
  <c r="S3452" i="1" s="1"/>
  <c r="U3451" i="1"/>
  <c r="V3452" i="1" s="1"/>
  <c r="K3452" i="1"/>
  <c r="J3452" i="1"/>
  <c r="AF3452" i="1"/>
  <c r="O3451" i="1"/>
  <c r="G3452" i="1" s="1"/>
  <c r="AA3451" i="1"/>
  <c r="X3451" i="1" l="1"/>
  <c r="Z3451" i="1" s="1"/>
  <c r="T3452" i="1"/>
  <c r="Y3452" i="1"/>
  <c r="I3452" i="1"/>
  <c r="H3452" i="1"/>
  <c r="M3452" i="1"/>
  <c r="AG3452" i="1"/>
  <c r="AE3452" i="1" l="1"/>
  <c r="AH3452" i="1" s="1"/>
  <c r="AB3452" i="1" s="1"/>
  <c r="AC3452" i="1" s="1"/>
  <c r="AD3452" i="1"/>
  <c r="Q3452" i="1"/>
  <c r="L3452" i="1"/>
  <c r="P3452" i="1" l="1"/>
  <c r="W3453" i="1" s="1"/>
  <c r="N3452" i="1"/>
  <c r="R3452" i="1" l="1"/>
  <c r="S3453" i="1" s="1"/>
  <c r="U3452" i="1"/>
  <c r="V3453" i="1" s="1"/>
  <c r="J3453" i="1"/>
  <c r="K3453" i="1"/>
  <c r="AF3453" i="1"/>
  <c r="O3452" i="1"/>
  <c r="G3453" i="1" s="1"/>
  <c r="AA3452" i="1"/>
  <c r="X3452" i="1" l="1"/>
  <c r="Z3452" i="1" s="1"/>
  <c r="Y3453" i="1"/>
  <c r="T3453" i="1"/>
  <c r="I3453" i="1"/>
  <c r="H3453" i="1"/>
  <c r="M3453" i="1"/>
  <c r="AG3453" i="1"/>
  <c r="AE3453" i="1" l="1"/>
  <c r="AH3453" i="1" s="1"/>
  <c r="AB3453" i="1" s="1"/>
  <c r="AC3453" i="1" s="1"/>
  <c r="AD3453" i="1"/>
  <c r="Q3453" i="1"/>
  <c r="L3453" i="1"/>
  <c r="P3453" i="1" l="1"/>
  <c r="W3454" i="1" s="1"/>
  <c r="N3453" i="1"/>
  <c r="R3453" i="1" l="1"/>
  <c r="S3454" i="1" s="1"/>
  <c r="U3453" i="1"/>
  <c r="V3454" i="1" s="1"/>
  <c r="AA3453" i="1"/>
  <c r="O3453" i="1"/>
  <c r="G3454" i="1"/>
  <c r="K3454" i="1"/>
  <c r="J3454" i="1"/>
  <c r="AF3454" i="1"/>
  <c r="X3453" i="1" l="1"/>
  <c r="Z3453" i="1" s="1"/>
  <c r="Y3454" i="1"/>
  <c r="T3454" i="1"/>
  <c r="I3454" i="1"/>
  <c r="H3454" i="1"/>
  <c r="AG3454" i="1"/>
  <c r="M3454" i="1"/>
  <c r="AE3454" i="1" l="1"/>
  <c r="AH3454" i="1" s="1"/>
  <c r="AB3454" i="1" s="1"/>
  <c r="AC3454" i="1" s="1"/>
  <c r="Q3454" i="1"/>
  <c r="AD3454" i="1"/>
  <c r="L3454" i="1"/>
  <c r="P3454" i="1" l="1"/>
  <c r="W3455" i="1" s="1"/>
  <c r="N3454" i="1"/>
  <c r="R3454" i="1" l="1"/>
  <c r="S3455" i="1" s="1"/>
  <c r="U3454" i="1"/>
  <c r="V3455" i="1" s="1"/>
  <c r="AA3454" i="1"/>
  <c r="O3454" i="1"/>
  <c r="G3455" i="1"/>
  <c r="K3455" i="1"/>
  <c r="J3455" i="1"/>
  <c r="AF3455" i="1"/>
  <c r="X3454" i="1" l="1"/>
  <c r="Z3454" i="1" s="1"/>
  <c r="Y3455" i="1"/>
  <c r="T3455" i="1"/>
  <c r="H3455" i="1"/>
  <c r="I3455" i="1"/>
  <c r="AG3455" i="1"/>
  <c r="M3455" i="1"/>
  <c r="AE3455" i="1" l="1"/>
  <c r="AH3455" i="1" s="1"/>
  <c r="AB3455" i="1" s="1"/>
  <c r="AC3455" i="1" s="1"/>
  <c r="Q3455" i="1"/>
  <c r="AD3455" i="1"/>
  <c r="L3455" i="1"/>
  <c r="P3455" i="1" l="1"/>
  <c r="W3456" i="1" s="1"/>
  <c r="N3455" i="1"/>
  <c r="R3455" i="1" l="1"/>
  <c r="S3456" i="1" s="1"/>
  <c r="U3455" i="1"/>
  <c r="V3456" i="1" s="1"/>
  <c r="O3455" i="1"/>
  <c r="AA3455" i="1"/>
  <c r="G3456" i="1"/>
  <c r="K3456" i="1"/>
  <c r="J3456" i="1"/>
  <c r="AF3456" i="1"/>
  <c r="X3455" i="1" l="1"/>
  <c r="Z3455" i="1" s="1"/>
  <c r="Y3456" i="1"/>
  <c r="T3456" i="1"/>
  <c r="I3456" i="1"/>
  <c r="H3456" i="1"/>
  <c r="AG3456" i="1"/>
  <c r="M3456" i="1"/>
  <c r="AE3456" i="1" l="1"/>
  <c r="AH3456" i="1" s="1"/>
  <c r="AB3456" i="1" s="1"/>
  <c r="AC3456" i="1" s="1"/>
  <c r="AD3456" i="1"/>
  <c r="L3456" i="1"/>
  <c r="Q3456" i="1"/>
  <c r="P3456" i="1" l="1"/>
  <c r="W3457" i="1" s="1"/>
  <c r="N3456" i="1"/>
  <c r="R3456" i="1" l="1"/>
  <c r="S3457" i="1" s="1"/>
  <c r="U3456" i="1"/>
  <c r="V3457" i="1" s="1"/>
  <c r="O3456" i="1"/>
  <c r="AA3456" i="1"/>
  <c r="G3457" i="1"/>
  <c r="J3457" i="1"/>
  <c r="K3457" i="1"/>
  <c r="AF3457" i="1"/>
  <c r="X3456" i="1" l="1"/>
  <c r="Z3456" i="1" s="1"/>
  <c r="T3457" i="1"/>
  <c r="Y3457" i="1"/>
  <c r="I3457" i="1"/>
  <c r="H3457" i="1"/>
  <c r="M3457" i="1"/>
  <c r="AG3457" i="1"/>
  <c r="AE3457" i="1" l="1"/>
  <c r="AH3457" i="1" s="1"/>
  <c r="AB3457" i="1" s="1"/>
  <c r="AC3457" i="1" s="1"/>
  <c r="AD3457" i="1"/>
  <c r="Q3457" i="1"/>
  <c r="L3457" i="1"/>
  <c r="P3457" i="1" l="1"/>
  <c r="W3458" i="1" s="1"/>
  <c r="N3457" i="1"/>
  <c r="R3457" i="1" l="1"/>
  <c r="S3458" i="1" s="1"/>
  <c r="U3457" i="1"/>
  <c r="V3458" i="1" s="1"/>
  <c r="K3458" i="1"/>
  <c r="J3458" i="1"/>
  <c r="AF3458" i="1"/>
  <c r="AA3457" i="1"/>
  <c r="O3457" i="1"/>
  <c r="G3458" i="1"/>
  <c r="X3457" i="1" l="1"/>
  <c r="Z3457" i="1" s="1"/>
  <c r="T3458" i="1"/>
  <c r="Y3458" i="1"/>
  <c r="H3458" i="1"/>
  <c r="I3458" i="1"/>
  <c r="M3458" i="1"/>
  <c r="AG3458" i="1"/>
  <c r="AE3458" i="1" l="1"/>
  <c r="AH3458" i="1" s="1"/>
  <c r="AB3458" i="1" s="1"/>
  <c r="AC3458" i="1" s="1"/>
  <c r="Q3458" i="1"/>
  <c r="AD3458" i="1"/>
  <c r="L3458" i="1"/>
  <c r="P3458" i="1" l="1"/>
  <c r="W3459" i="1" s="1"/>
  <c r="N3458" i="1"/>
  <c r="R3458" i="1" l="1"/>
  <c r="S3459" i="1" s="1"/>
  <c r="U3458" i="1"/>
  <c r="V3459" i="1" s="1"/>
  <c r="J3459" i="1"/>
  <c r="K3459" i="1"/>
  <c r="AF3459" i="1"/>
  <c r="O3458" i="1"/>
  <c r="G3459" i="1" s="1"/>
  <c r="AA3458" i="1"/>
  <c r="X3458" i="1" l="1"/>
  <c r="Z3458" i="1" s="1"/>
  <c r="T3459" i="1"/>
  <c r="Y3459" i="1"/>
  <c r="I3459" i="1"/>
  <c r="H3459" i="1"/>
  <c r="M3459" i="1"/>
  <c r="AG3459" i="1"/>
  <c r="AE3459" i="1" l="1"/>
  <c r="AH3459" i="1" s="1"/>
  <c r="AB3459" i="1" s="1"/>
  <c r="AC3459" i="1" s="1"/>
  <c r="Q3459" i="1"/>
  <c r="L3459" i="1"/>
  <c r="AD3459" i="1"/>
  <c r="P3459" i="1" l="1"/>
  <c r="W3460" i="1" s="1"/>
  <c r="N3459" i="1"/>
  <c r="R3459" i="1" l="1"/>
  <c r="S3460" i="1" s="1"/>
  <c r="U3459" i="1"/>
  <c r="V3460" i="1" s="1"/>
  <c r="J3460" i="1"/>
  <c r="K3460" i="1"/>
  <c r="AF3460" i="1"/>
  <c r="O3459" i="1"/>
  <c r="G3460" i="1" s="1"/>
  <c r="AA3459" i="1"/>
  <c r="X3459" i="1" l="1"/>
  <c r="Z3459" i="1" s="1"/>
  <c r="T3460" i="1"/>
  <c r="Y3460" i="1"/>
  <c r="H3460" i="1"/>
  <c r="I3460" i="1"/>
  <c r="M3460" i="1"/>
  <c r="AG3460" i="1"/>
  <c r="AE3460" i="1" l="1"/>
  <c r="AH3460" i="1" s="1"/>
  <c r="AB3460" i="1" s="1"/>
  <c r="AC3460" i="1" s="1"/>
  <c r="Q3460" i="1"/>
  <c r="AD3460" i="1"/>
  <c r="L3460" i="1"/>
  <c r="P3460" i="1" l="1"/>
  <c r="W3461" i="1" s="1"/>
  <c r="N3460" i="1"/>
  <c r="R3460" i="1" l="1"/>
  <c r="S3461" i="1" s="1"/>
  <c r="U3460" i="1"/>
  <c r="V3461" i="1" s="1"/>
  <c r="J3461" i="1"/>
  <c r="K3461" i="1"/>
  <c r="AF3461" i="1"/>
  <c r="O3460" i="1"/>
  <c r="AA3460" i="1"/>
  <c r="G3461" i="1"/>
  <c r="X3460" i="1" l="1"/>
  <c r="Z3460" i="1" s="1"/>
  <c r="T3461" i="1"/>
  <c r="Y3461" i="1"/>
  <c r="M3461" i="1"/>
  <c r="I3461" i="1"/>
  <c r="H3461" i="1"/>
  <c r="AG3461" i="1"/>
  <c r="AE3461" i="1" l="1"/>
  <c r="AH3461" i="1" s="1"/>
  <c r="AB3461" i="1" s="1"/>
  <c r="AC3461" i="1" s="1"/>
  <c r="AD3461" i="1"/>
  <c r="L3461" i="1"/>
  <c r="Q3461" i="1"/>
  <c r="P3461" i="1" l="1"/>
  <c r="W3462" i="1" s="1"/>
  <c r="N3461" i="1"/>
  <c r="R3461" i="1" l="1"/>
  <c r="S3462" i="1" s="1"/>
  <c r="U3461" i="1"/>
  <c r="V3462" i="1" s="1"/>
  <c r="K3462" i="1"/>
  <c r="J3462" i="1"/>
  <c r="AF3462" i="1"/>
  <c r="AA3461" i="1"/>
  <c r="O3461" i="1"/>
  <c r="G3462" i="1"/>
  <c r="X3461" i="1" l="1"/>
  <c r="Z3461" i="1" s="1"/>
  <c r="Y3462" i="1"/>
  <c r="T3462" i="1"/>
  <c r="H3462" i="1"/>
  <c r="I3462" i="1"/>
  <c r="AG3462" i="1"/>
  <c r="M3462" i="1"/>
  <c r="AE3462" i="1" l="1"/>
  <c r="AH3462" i="1" s="1"/>
  <c r="AB3462" i="1" s="1"/>
  <c r="AC3462" i="1" s="1"/>
  <c r="AD3462" i="1"/>
  <c r="L3462" i="1"/>
  <c r="Q3462" i="1"/>
  <c r="P3462" i="1" l="1"/>
  <c r="W3463" i="1" s="1"/>
  <c r="N3462" i="1"/>
  <c r="R3462" i="1" l="1"/>
  <c r="S3463" i="1" s="1"/>
  <c r="U3462" i="1"/>
  <c r="V3463" i="1" s="1"/>
  <c r="K3463" i="1"/>
  <c r="J3463" i="1"/>
  <c r="AF3463" i="1"/>
  <c r="AA3462" i="1"/>
  <c r="O3462" i="1"/>
  <c r="G3463" i="1"/>
  <c r="X3462" i="1" l="1"/>
  <c r="Z3462" i="1" s="1"/>
  <c r="T3463" i="1"/>
  <c r="Y3463" i="1"/>
  <c r="H3463" i="1"/>
  <c r="I3463" i="1"/>
  <c r="AG3463" i="1"/>
  <c r="M3463" i="1"/>
  <c r="AE3463" i="1" l="1"/>
  <c r="AH3463" i="1" s="1"/>
  <c r="AB3463" i="1" s="1"/>
  <c r="AC3463" i="1" s="1"/>
  <c r="Q3463" i="1"/>
  <c r="L3463" i="1"/>
  <c r="AD3463" i="1"/>
  <c r="P3463" i="1" l="1"/>
  <c r="W3464" i="1" s="1"/>
  <c r="N3463" i="1"/>
  <c r="R3463" i="1" l="1"/>
  <c r="S3464" i="1" s="1"/>
  <c r="U3463" i="1"/>
  <c r="V3464" i="1" s="1"/>
  <c r="K3464" i="1"/>
  <c r="J3464" i="1"/>
  <c r="AF3464" i="1"/>
  <c r="O3463" i="1"/>
  <c r="G3464" i="1" s="1"/>
  <c r="AA3463" i="1"/>
  <c r="X3463" i="1" l="1"/>
  <c r="Z3463" i="1" s="1"/>
  <c r="Y3464" i="1"/>
  <c r="T3464" i="1"/>
  <c r="I3464" i="1"/>
  <c r="H3464" i="1"/>
  <c r="M3464" i="1"/>
  <c r="AG3464" i="1"/>
  <c r="AE3464" i="1" l="1"/>
  <c r="AH3464" i="1" s="1"/>
  <c r="AB3464" i="1" s="1"/>
  <c r="AC3464" i="1" s="1"/>
  <c r="AD3464" i="1"/>
  <c r="L3464" i="1"/>
  <c r="Q3464" i="1"/>
  <c r="P3464" i="1" l="1"/>
  <c r="W3465" i="1" s="1"/>
  <c r="N3464" i="1"/>
  <c r="R3464" i="1" l="1"/>
  <c r="S3465" i="1" s="1"/>
  <c r="U3464" i="1"/>
  <c r="V3465" i="1" s="1"/>
  <c r="O3464" i="1"/>
  <c r="AA3464" i="1"/>
  <c r="G3465" i="1"/>
  <c r="K3465" i="1"/>
  <c r="J3465" i="1"/>
  <c r="AF3465" i="1"/>
  <c r="X3464" i="1" l="1"/>
  <c r="Z3464" i="1" s="1"/>
  <c r="T3465" i="1"/>
  <c r="Y3465" i="1"/>
  <c r="I3465" i="1"/>
  <c r="H3465" i="1"/>
  <c r="AG3465" i="1"/>
  <c r="M3465" i="1"/>
  <c r="AE3465" i="1" l="1"/>
  <c r="AH3465" i="1" s="1"/>
  <c r="AB3465" i="1" s="1"/>
  <c r="AC3465" i="1" s="1"/>
  <c r="AD3465" i="1"/>
  <c r="L3465" i="1"/>
  <c r="Q3465" i="1"/>
  <c r="P3465" i="1" l="1"/>
  <c r="W3466" i="1" s="1"/>
  <c r="N3465" i="1"/>
  <c r="R3465" i="1" l="1"/>
  <c r="S3466" i="1" s="1"/>
  <c r="U3465" i="1"/>
  <c r="V3466" i="1" s="1"/>
  <c r="AA3465" i="1"/>
  <c r="O3465" i="1"/>
  <c r="G3466" i="1"/>
  <c r="J3466" i="1"/>
  <c r="K3466" i="1"/>
  <c r="AF3466" i="1"/>
  <c r="X3465" i="1" l="1"/>
  <c r="Z3465" i="1" s="1"/>
  <c r="T3466" i="1"/>
  <c r="Y3466" i="1"/>
  <c r="H3466" i="1"/>
  <c r="I3466" i="1"/>
  <c r="AG3466" i="1"/>
  <c r="M3466" i="1"/>
  <c r="AE3466" i="1" l="1"/>
  <c r="AH3466" i="1" s="1"/>
  <c r="AB3466" i="1" s="1"/>
  <c r="AC3466" i="1" s="1"/>
  <c r="L3466" i="1"/>
  <c r="Q3466" i="1"/>
  <c r="AD3466" i="1"/>
  <c r="P3466" i="1" l="1"/>
  <c r="W3467" i="1" s="1"/>
  <c r="N3466" i="1"/>
  <c r="R3466" i="1" l="1"/>
  <c r="S3467" i="1" s="1"/>
  <c r="U3466" i="1"/>
  <c r="V3467" i="1" s="1"/>
  <c r="K3467" i="1"/>
  <c r="J3467" i="1"/>
  <c r="AF3467" i="1"/>
  <c r="AA3466" i="1"/>
  <c r="O3466" i="1"/>
  <c r="G3467" i="1"/>
  <c r="X3466" i="1" l="1"/>
  <c r="Z3466" i="1" s="1"/>
  <c r="Y3467" i="1"/>
  <c r="T3467" i="1"/>
  <c r="I3467" i="1"/>
  <c r="H3467" i="1"/>
  <c r="M3467" i="1"/>
  <c r="AG3467" i="1"/>
  <c r="AE3467" i="1" l="1"/>
  <c r="AH3467" i="1" s="1"/>
  <c r="AB3467" i="1" s="1"/>
  <c r="AC3467" i="1" s="1"/>
  <c r="Q3467" i="1"/>
  <c r="L3467" i="1"/>
  <c r="AD3467" i="1"/>
  <c r="P3467" i="1" l="1"/>
  <c r="W3468" i="1" s="1"/>
  <c r="N3467" i="1"/>
  <c r="R3467" i="1" l="1"/>
  <c r="S3468" i="1" s="1"/>
  <c r="U3467" i="1"/>
  <c r="V3468" i="1" s="1"/>
  <c r="K3468" i="1"/>
  <c r="J3468" i="1"/>
  <c r="AF3468" i="1"/>
  <c r="O3467" i="1"/>
  <c r="AA3467" i="1"/>
  <c r="G3468" i="1"/>
  <c r="X3467" i="1" l="1"/>
  <c r="Z3467" i="1" s="1"/>
  <c r="Y3468" i="1"/>
  <c r="T3468" i="1"/>
  <c r="M3468" i="1"/>
  <c r="H3468" i="1"/>
  <c r="I3468" i="1"/>
  <c r="AG3468" i="1"/>
  <c r="AE3468" i="1" l="1"/>
  <c r="AH3468" i="1" s="1"/>
  <c r="AB3468" i="1" s="1"/>
  <c r="AC3468" i="1" s="1"/>
  <c r="L3468" i="1"/>
  <c r="AD3468" i="1"/>
  <c r="Q3468" i="1"/>
  <c r="P3468" i="1" l="1"/>
  <c r="W3469" i="1" s="1"/>
  <c r="N3468" i="1"/>
  <c r="R3468" i="1" l="1"/>
  <c r="S3469" i="1" s="1"/>
  <c r="U3468" i="1"/>
  <c r="V3469" i="1" s="1"/>
  <c r="K3469" i="1"/>
  <c r="J3469" i="1"/>
  <c r="AF3469" i="1"/>
  <c r="O3468" i="1"/>
  <c r="AA3468" i="1"/>
  <c r="G3469" i="1"/>
  <c r="X3468" i="1" l="1"/>
  <c r="Z3468" i="1" s="1"/>
  <c r="Y3469" i="1"/>
  <c r="T3469" i="1"/>
  <c r="H3469" i="1"/>
  <c r="I3469" i="1"/>
  <c r="AG3469" i="1"/>
  <c r="M3469" i="1"/>
  <c r="AE3469" i="1" l="1"/>
  <c r="AH3469" i="1" s="1"/>
  <c r="AB3469" i="1" s="1"/>
  <c r="AC3469" i="1" s="1"/>
  <c r="L3469" i="1"/>
  <c r="AD3469" i="1"/>
  <c r="Q3469" i="1"/>
  <c r="P3469" i="1" l="1"/>
  <c r="W3470" i="1" s="1"/>
  <c r="N3469" i="1"/>
  <c r="R3469" i="1" l="1"/>
  <c r="S3470" i="1" s="1"/>
  <c r="U3469" i="1"/>
  <c r="V3470" i="1" s="1"/>
  <c r="O3469" i="1"/>
  <c r="G3470" i="1" s="1"/>
  <c r="AA3469" i="1"/>
  <c r="J3470" i="1"/>
  <c r="K3470" i="1"/>
  <c r="AF3470" i="1"/>
  <c r="X3469" i="1" l="1"/>
  <c r="Z3469" i="1" s="1"/>
  <c r="Y3470" i="1"/>
  <c r="T3470" i="1"/>
  <c r="H3470" i="1"/>
  <c r="I3470" i="1"/>
  <c r="M3470" i="1"/>
  <c r="AG3470" i="1"/>
  <c r="AE3470" i="1" l="1"/>
  <c r="AH3470" i="1" s="1"/>
  <c r="AB3470" i="1" s="1"/>
  <c r="AC3470" i="1" s="1"/>
  <c r="AD3470" i="1"/>
  <c r="L3470" i="1"/>
  <c r="Q3470" i="1"/>
  <c r="P3470" i="1" l="1"/>
  <c r="W3471" i="1" s="1"/>
  <c r="N3470" i="1"/>
  <c r="R3470" i="1" l="1"/>
  <c r="S3471" i="1" s="1"/>
  <c r="U3470" i="1"/>
  <c r="V3471" i="1" s="1"/>
  <c r="K3471" i="1"/>
  <c r="J3471" i="1"/>
  <c r="AF3471" i="1"/>
  <c r="O3470" i="1"/>
  <c r="G3471" i="1" s="1"/>
  <c r="AA3470" i="1"/>
  <c r="X3470" i="1" l="1"/>
  <c r="Z3470" i="1" s="1"/>
  <c r="Y3471" i="1"/>
  <c r="T3471" i="1"/>
  <c r="H3471" i="1"/>
  <c r="I3471" i="1"/>
  <c r="AG3471" i="1"/>
  <c r="M3471" i="1"/>
  <c r="AE3471" i="1" l="1"/>
  <c r="AH3471" i="1" s="1"/>
  <c r="AB3471" i="1" s="1"/>
  <c r="AC3471" i="1" s="1"/>
  <c r="AD3471" i="1"/>
  <c r="Q3471" i="1"/>
  <c r="L3471" i="1"/>
  <c r="P3471" i="1" l="1"/>
  <c r="W3472" i="1" s="1"/>
  <c r="N3471" i="1"/>
  <c r="R3471" i="1" l="1"/>
  <c r="S3472" i="1" s="1"/>
  <c r="U3471" i="1"/>
  <c r="V3472" i="1" s="1"/>
  <c r="K3472" i="1"/>
  <c r="J3472" i="1"/>
  <c r="AF3472" i="1"/>
  <c r="O3471" i="1"/>
  <c r="G3472" i="1" s="1"/>
  <c r="AA3471" i="1"/>
  <c r="X3471" i="1" l="1"/>
  <c r="Z3471" i="1" s="1"/>
  <c r="Y3472" i="1"/>
  <c r="T3472" i="1"/>
  <c r="H3472" i="1"/>
  <c r="I3472" i="1"/>
  <c r="M3472" i="1"/>
  <c r="AG3472" i="1"/>
  <c r="AE3472" i="1" l="1"/>
  <c r="AH3472" i="1" s="1"/>
  <c r="AB3472" i="1" s="1"/>
  <c r="AC3472" i="1" s="1"/>
  <c r="Q3472" i="1"/>
  <c r="AD3472" i="1"/>
  <c r="L3472" i="1"/>
  <c r="P3472" i="1" l="1"/>
  <c r="W3473" i="1" s="1"/>
  <c r="N3472" i="1"/>
  <c r="R3472" i="1" l="1"/>
  <c r="S3473" i="1" s="1"/>
  <c r="U3472" i="1"/>
  <c r="V3473" i="1" s="1"/>
  <c r="O3472" i="1"/>
  <c r="G3473" i="1" s="1"/>
  <c r="AA3472" i="1"/>
  <c r="K3473" i="1"/>
  <c r="J3473" i="1"/>
  <c r="AF3473" i="1"/>
  <c r="X3472" i="1" l="1"/>
  <c r="Z3472" i="1" s="1"/>
  <c r="T3473" i="1"/>
  <c r="Y3473" i="1"/>
  <c r="I3473" i="1"/>
  <c r="H3473" i="1"/>
  <c r="AG3473" i="1"/>
  <c r="M3473" i="1"/>
  <c r="AE3473" i="1" l="1"/>
  <c r="AH3473" i="1" s="1"/>
  <c r="AB3473" i="1" s="1"/>
  <c r="AC3473" i="1" s="1"/>
  <c r="L3473" i="1"/>
  <c r="Q3473" i="1"/>
  <c r="AD3473" i="1"/>
  <c r="P3473" i="1" l="1"/>
  <c r="W3474" i="1" s="1"/>
  <c r="N3473" i="1"/>
  <c r="R3473" i="1" l="1"/>
  <c r="S3474" i="1" s="1"/>
  <c r="U3473" i="1"/>
  <c r="V3474" i="1" s="1"/>
  <c r="J3474" i="1"/>
  <c r="K3474" i="1"/>
  <c r="AF3474" i="1"/>
  <c r="O3473" i="1"/>
  <c r="G3474" i="1" s="1"/>
  <c r="AA3473" i="1"/>
  <c r="X3473" i="1" l="1"/>
  <c r="Z3473" i="1" s="1"/>
  <c r="T3474" i="1"/>
  <c r="Y3474" i="1"/>
  <c r="I3474" i="1"/>
  <c r="H3474" i="1"/>
  <c r="M3474" i="1"/>
  <c r="AG3474" i="1"/>
  <c r="AE3474" i="1" l="1"/>
  <c r="AH3474" i="1" s="1"/>
  <c r="AB3474" i="1" s="1"/>
  <c r="AC3474" i="1" s="1"/>
  <c r="L3474" i="1"/>
  <c r="AD3474" i="1"/>
  <c r="Q3474" i="1"/>
  <c r="P3474" i="1" l="1"/>
  <c r="W3475" i="1" s="1"/>
  <c r="N3474" i="1"/>
  <c r="R3474" i="1" l="1"/>
  <c r="S3475" i="1" s="1"/>
  <c r="U3474" i="1"/>
  <c r="V3475" i="1" s="1"/>
  <c r="AA3474" i="1"/>
  <c r="O3474" i="1"/>
  <c r="G3475" i="1"/>
  <c r="K3475" i="1"/>
  <c r="J3475" i="1"/>
  <c r="AF3475" i="1"/>
  <c r="X3474" i="1" l="1"/>
  <c r="Z3474" i="1" s="1"/>
  <c r="Y3475" i="1"/>
  <c r="T3475" i="1"/>
  <c r="I3475" i="1"/>
  <c r="H3475" i="1"/>
  <c r="AG3475" i="1"/>
  <c r="M3475" i="1"/>
  <c r="AE3475" i="1" l="1"/>
  <c r="AH3475" i="1" s="1"/>
  <c r="AB3475" i="1" s="1"/>
  <c r="AC3475" i="1" s="1"/>
  <c r="AD3475" i="1"/>
  <c r="Q3475" i="1"/>
  <c r="L3475" i="1"/>
  <c r="P3475" i="1" l="1"/>
  <c r="W3476" i="1" s="1"/>
  <c r="N3475" i="1"/>
  <c r="R3475" i="1" l="1"/>
  <c r="S3476" i="1" s="1"/>
  <c r="U3475" i="1"/>
  <c r="V3476" i="1" s="1"/>
  <c r="O3475" i="1"/>
  <c r="AA3475" i="1"/>
  <c r="G3476" i="1"/>
  <c r="J3476" i="1"/>
  <c r="K3476" i="1"/>
  <c r="AF3476" i="1"/>
  <c r="X3475" i="1" l="1"/>
  <c r="Z3475" i="1" s="1"/>
  <c r="Y3476" i="1"/>
  <c r="T3476" i="1"/>
  <c r="M3476" i="1"/>
  <c r="H3476" i="1"/>
  <c r="I3476" i="1"/>
  <c r="AG3476" i="1"/>
  <c r="AE3476" i="1" l="1"/>
  <c r="AH3476" i="1" s="1"/>
  <c r="AB3476" i="1" s="1"/>
  <c r="AC3476" i="1" s="1"/>
  <c r="Q3476" i="1"/>
  <c r="L3476" i="1"/>
  <c r="AD3476" i="1"/>
  <c r="P3476" i="1" l="1"/>
  <c r="W3477" i="1" s="1"/>
  <c r="N3476" i="1"/>
  <c r="R3476" i="1" l="1"/>
  <c r="S3477" i="1" s="1"/>
  <c r="U3476" i="1"/>
  <c r="V3477" i="1" s="1"/>
  <c r="K3477" i="1"/>
  <c r="J3477" i="1"/>
  <c r="AF3477" i="1"/>
  <c r="O3476" i="1"/>
  <c r="G3477" i="1" s="1"/>
  <c r="AA3476" i="1"/>
  <c r="X3476" i="1" l="1"/>
  <c r="Z3476" i="1" s="1"/>
  <c r="Y3477" i="1"/>
  <c r="T3477" i="1"/>
  <c r="I3477" i="1"/>
  <c r="H3477" i="1"/>
  <c r="AG3477" i="1"/>
  <c r="M3477" i="1"/>
  <c r="AE3477" i="1" l="1"/>
  <c r="AH3477" i="1" s="1"/>
  <c r="AB3477" i="1" s="1"/>
  <c r="AC3477" i="1" s="1"/>
  <c r="AD3477" i="1"/>
  <c r="Q3477" i="1"/>
  <c r="L3477" i="1"/>
  <c r="P3477" i="1" l="1"/>
  <c r="W3478" i="1" s="1"/>
  <c r="N3477" i="1"/>
  <c r="R3477" i="1" l="1"/>
  <c r="S3478" i="1" s="1"/>
  <c r="U3477" i="1"/>
  <c r="V3478" i="1" s="1"/>
  <c r="J3478" i="1"/>
  <c r="K3478" i="1"/>
  <c r="AF3478" i="1"/>
  <c r="O3477" i="1"/>
  <c r="G3478" i="1" s="1"/>
  <c r="AA3477" i="1"/>
  <c r="X3477" i="1" l="1"/>
  <c r="Z3477" i="1" s="1"/>
  <c r="Y3478" i="1"/>
  <c r="T3478" i="1"/>
  <c r="I3478" i="1"/>
  <c r="H3478" i="1"/>
  <c r="M3478" i="1"/>
  <c r="AG3478" i="1"/>
  <c r="AE3478" i="1" l="1"/>
  <c r="AH3478" i="1" s="1"/>
  <c r="AB3478" i="1" s="1"/>
  <c r="AC3478" i="1" s="1"/>
  <c r="L3478" i="1"/>
  <c r="Q3478" i="1"/>
  <c r="AD3478" i="1"/>
  <c r="P3478" i="1" l="1"/>
  <c r="W3479" i="1" s="1"/>
  <c r="N3478" i="1"/>
  <c r="R3478" i="1" l="1"/>
  <c r="S3479" i="1" s="1"/>
  <c r="U3478" i="1"/>
  <c r="V3479" i="1" s="1"/>
  <c r="J3479" i="1"/>
  <c r="K3479" i="1"/>
  <c r="AF3479" i="1"/>
  <c r="O3478" i="1"/>
  <c r="G3479" i="1" s="1"/>
  <c r="AA3478" i="1"/>
  <c r="X3478" i="1" l="1"/>
  <c r="Z3478" i="1" s="1"/>
  <c r="Y3479" i="1"/>
  <c r="T3479" i="1"/>
  <c r="H3479" i="1"/>
  <c r="I3479" i="1"/>
  <c r="M3479" i="1"/>
  <c r="AG3479" i="1"/>
  <c r="AE3479" i="1" l="1"/>
  <c r="AH3479" i="1" s="1"/>
  <c r="AB3479" i="1" s="1"/>
  <c r="AC3479" i="1" s="1"/>
  <c r="L3479" i="1"/>
  <c r="AD3479" i="1"/>
  <c r="Q3479" i="1"/>
  <c r="P3479" i="1" l="1"/>
  <c r="W3480" i="1" s="1"/>
  <c r="N3479" i="1"/>
  <c r="R3479" i="1" l="1"/>
  <c r="S3480" i="1" s="1"/>
  <c r="U3479" i="1"/>
  <c r="V3480" i="1" s="1"/>
  <c r="J3480" i="1"/>
  <c r="K3480" i="1"/>
  <c r="AF3480" i="1"/>
  <c r="AA3479" i="1"/>
  <c r="O3479" i="1"/>
  <c r="G3480" i="1"/>
  <c r="X3479" i="1" l="1"/>
  <c r="Z3479" i="1" s="1"/>
  <c r="Y3480" i="1"/>
  <c r="T3480" i="1"/>
  <c r="H3480" i="1"/>
  <c r="I3480" i="1"/>
  <c r="M3480" i="1"/>
  <c r="AG3480" i="1"/>
  <c r="AE3480" i="1" l="1"/>
  <c r="AH3480" i="1" s="1"/>
  <c r="AB3480" i="1" s="1"/>
  <c r="AC3480" i="1" s="1"/>
  <c r="L3480" i="1"/>
  <c r="Q3480" i="1"/>
  <c r="AD3480" i="1"/>
  <c r="P3480" i="1" l="1"/>
  <c r="W3481" i="1" s="1"/>
  <c r="N3480" i="1"/>
  <c r="R3480" i="1" l="1"/>
  <c r="S3481" i="1" s="1"/>
  <c r="U3480" i="1"/>
  <c r="V3481" i="1" s="1"/>
  <c r="K3481" i="1"/>
  <c r="J3481" i="1"/>
  <c r="AF3481" i="1"/>
  <c r="O3480" i="1"/>
  <c r="G3481" i="1" s="1"/>
  <c r="AA3480" i="1"/>
  <c r="X3480" i="1" l="1"/>
  <c r="Z3480" i="1" s="1"/>
  <c r="Y3481" i="1"/>
  <c r="T3481" i="1"/>
  <c r="I3481" i="1"/>
  <c r="H3481" i="1"/>
  <c r="AG3481" i="1"/>
  <c r="M3481" i="1"/>
  <c r="AE3481" i="1" l="1"/>
  <c r="AH3481" i="1" s="1"/>
  <c r="AB3481" i="1" s="1"/>
  <c r="AC3481" i="1" s="1"/>
  <c r="L3481" i="1"/>
  <c r="AD3481" i="1"/>
  <c r="Q3481" i="1"/>
  <c r="P3481" i="1" l="1"/>
  <c r="W3482" i="1" s="1"/>
  <c r="N3481" i="1"/>
  <c r="R3481" i="1" l="1"/>
  <c r="S3482" i="1" s="1"/>
  <c r="U3481" i="1"/>
  <c r="V3482" i="1" s="1"/>
  <c r="J3482" i="1"/>
  <c r="K3482" i="1"/>
  <c r="AF3482" i="1"/>
  <c r="AA3481" i="1"/>
  <c r="O3481" i="1"/>
  <c r="G3482" i="1"/>
  <c r="X3481" i="1" l="1"/>
  <c r="Z3481" i="1" s="1"/>
  <c r="Y3482" i="1"/>
  <c r="T3482" i="1"/>
  <c r="I3482" i="1"/>
  <c r="H3482" i="1"/>
  <c r="M3482" i="1"/>
  <c r="AG3482" i="1"/>
  <c r="AE3482" i="1" l="1"/>
  <c r="AH3482" i="1" s="1"/>
  <c r="AB3482" i="1" s="1"/>
  <c r="AC3482" i="1" s="1"/>
  <c r="L3482" i="1"/>
  <c r="Q3482" i="1"/>
  <c r="AD3482" i="1"/>
  <c r="P3482" i="1" l="1"/>
  <c r="W3483" i="1" s="1"/>
  <c r="N3482" i="1"/>
  <c r="R3482" i="1" l="1"/>
  <c r="S3483" i="1" s="1"/>
  <c r="U3482" i="1"/>
  <c r="V3483" i="1" s="1"/>
  <c r="AA3482" i="1"/>
  <c r="O3482" i="1"/>
  <c r="G3483" i="1"/>
  <c r="J3483" i="1"/>
  <c r="K3483" i="1"/>
  <c r="AF3483" i="1"/>
  <c r="X3482" i="1" l="1"/>
  <c r="Z3482" i="1" s="1"/>
  <c r="Y3483" i="1"/>
  <c r="T3483" i="1"/>
  <c r="M3483" i="1"/>
  <c r="I3483" i="1"/>
  <c r="H3483" i="1"/>
  <c r="AG3483" i="1"/>
  <c r="AE3483" i="1" l="1"/>
  <c r="AH3483" i="1" s="1"/>
  <c r="AB3483" i="1" s="1"/>
  <c r="AC3483" i="1" s="1"/>
  <c r="AD3483" i="1"/>
  <c r="Q3483" i="1"/>
  <c r="L3483" i="1"/>
  <c r="P3483" i="1" l="1"/>
  <c r="W3484" i="1" s="1"/>
  <c r="N3483" i="1"/>
  <c r="R3483" i="1" l="1"/>
  <c r="S3484" i="1" s="1"/>
  <c r="U3483" i="1"/>
  <c r="V3484" i="1" s="1"/>
  <c r="O3483" i="1"/>
  <c r="AA3483" i="1"/>
  <c r="G3484" i="1"/>
  <c r="K3484" i="1"/>
  <c r="J3484" i="1"/>
  <c r="AF3484" i="1"/>
  <c r="X3483" i="1" l="1"/>
  <c r="Z3483" i="1" s="1"/>
  <c r="Y3484" i="1"/>
  <c r="T3484" i="1"/>
  <c r="AG3484" i="1"/>
  <c r="I3484" i="1"/>
  <c r="H3484" i="1"/>
  <c r="M3484" i="1"/>
  <c r="AE3484" i="1" l="1"/>
  <c r="AH3484" i="1" s="1"/>
  <c r="AB3484" i="1" s="1"/>
  <c r="AC3484" i="1" s="1"/>
  <c r="L3484" i="1"/>
  <c r="AD3484" i="1"/>
  <c r="Q3484" i="1"/>
  <c r="P3484" i="1" l="1"/>
  <c r="W3485" i="1" s="1"/>
  <c r="N3484" i="1"/>
  <c r="R3484" i="1" l="1"/>
  <c r="S3485" i="1" s="1"/>
  <c r="U3484" i="1"/>
  <c r="V3485" i="1" s="1"/>
  <c r="AA3484" i="1"/>
  <c r="O3484" i="1"/>
  <c r="G3485" i="1"/>
  <c r="J3485" i="1"/>
  <c r="K3485" i="1"/>
  <c r="AF3485" i="1"/>
  <c r="X3484" i="1" l="1"/>
  <c r="Z3484" i="1" s="1"/>
  <c r="T3485" i="1"/>
  <c r="Y3485" i="1"/>
  <c r="H3485" i="1"/>
  <c r="I3485" i="1"/>
  <c r="AG3485" i="1"/>
  <c r="M3485" i="1"/>
  <c r="AE3485" i="1" l="1"/>
  <c r="AH3485" i="1" s="1"/>
  <c r="AB3485" i="1" s="1"/>
  <c r="AC3485" i="1" s="1"/>
  <c r="Q3485" i="1"/>
  <c r="AD3485" i="1"/>
  <c r="L3485" i="1"/>
  <c r="P3485" i="1" l="1"/>
  <c r="W3486" i="1" s="1"/>
  <c r="N3485" i="1"/>
  <c r="R3485" i="1" l="1"/>
  <c r="S3486" i="1" s="1"/>
  <c r="U3485" i="1"/>
  <c r="V3486" i="1" s="1"/>
  <c r="O3485" i="1"/>
  <c r="G3486" i="1" s="1"/>
  <c r="AA3485" i="1"/>
  <c r="J3486" i="1"/>
  <c r="K3486" i="1"/>
  <c r="AF3486" i="1"/>
  <c r="X3485" i="1" l="1"/>
  <c r="Z3485" i="1" s="1"/>
  <c r="Y3486" i="1"/>
  <c r="T3486" i="1"/>
  <c r="I3486" i="1"/>
  <c r="H3486" i="1"/>
  <c r="M3486" i="1"/>
  <c r="AG3486" i="1"/>
  <c r="AE3486" i="1" l="1"/>
  <c r="AH3486" i="1" s="1"/>
  <c r="AB3486" i="1" s="1"/>
  <c r="AC3486" i="1" s="1"/>
  <c r="L3486" i="1"/>
  <c r="Q3486" i="1"/>
  <c r="AD3486" i="1"/>
  <c r="P3486" i="1" l="1"/>
  <c r="W3487" i="1" s="1"/>
  <c r="N3486" i="1"/>
  <c r="R3486" i="1" l="1"/>
  <c r="S3487" i="1" s="1"/>
  <c r="U3486" i="1"/>
  <c r="V3487" i="1" s="1"/>
  <c r="J3487" i="1"/>
  <c r="K3487" i="1"/>
  <c r="AF3487" i="1"/>
  <c r="O3486" i="1"/>
  <c r="G3487" i="1" s="1"/>
  <c r="AA3486" i="1"/>
  <c r="X3486" i="1" l="1"/>
  <c r="Z3486" i="1" s="1"/>
  <c r="Y3487" i="1"/>
  <c r="T3487" i="1"/>
  <c r="I3487" i="1"/>
  <c r="H3487" i="1"/>
  <c r="M3487" i="1"/>
  <c r="AG3487" i="1"/>
  <c r="AE3487" i="1" l="1"/>
  <c r="AH3487" i="1" s="1"/>
  <c r="AB3487" i="1" s="1"/>
  <c r="AC3487" i="1" s="1"/>
  <c r="Q3487" i="1"/>
  <c r="L3487" i="1"/>
  <c r="AD3487" i="1"/>
  <c r="P3487" i="1" l="1"/>
  <c r="W3488" i="1" s="1"/>
  <c r="N3487" i="1"/>
  <c r="R3487" i="1" l="1"/>
  <c r="S3488" i="1" s="1"/>
  <c r="U3487" i="1"/>
  <c r="V3488" i="1" s="1"/>
  <c r="O3487" i="1"/>
  <c r="G3488" i="1" s="1"/>
  <c r="AA3487" i="1"/>
  <c r="J3488" i="1"/>
  <c r="K3488" i="1"/>
  <c r="AF3488" i="1"/>
  <c r="X3487" i="1" l="1"/>
  <c r="Z3487" i="1" s="1"/>
  <c r="Y3488" i="1"/>
  <c r="T3488" i="1"/>
  <c r="I3488" i="1"/>
  <c r="H3488" i="1"/>
  <c r="AG3488" i="1"/>
  <c r="M3488" i="1"/>
  <c r="AE3488" i="1" l="1"/>
  <c r="AH3488" i="1" s="1"/>
  <c r="AB3488" i="1" s="1"/>
  <c r="AC3488" i="1" s="1"/>
  <c r="AD3488" i="1"/>
  <c r="L3488" i="1"/>
  <c r="Q3488" i="1"/>
  <c r="P3488" i="1" l="1"/>
  <c r="W3489" i="1" s="1"/>
  <c r="N3488" i="1"/>
  <c r="R3488" i="1" l="1"/>
  <c r="S3489" i="1" s="1"/>
  <c r="U3488" i="1"/>
  <c r="V3489" i="1" s="1"/>
  <c r="AA3488" i="1"/>
  <c r="O3488" i="1"/>
  <c r="G3489" i="1"/>
  <c r="J3489" i="1"/>
  <c r="K3489" i="1"/>
  <c r="AF3489" i="1"/>
  <c r="X3488" i="1" l="1"/>
  <c r="Z3488" i="1" s="1"/>
  <c r="Y3489" i="1"/>
  <c r="T3489" i="1"/>
  <c r="M3489" i="1"/>
  <c r="I3489" i="1"/>
  <c r="H3489" i="1"/>
  <c r="AG3489" i="1"/>
  <c r="AE3489" i="1" l="1"/>
  <c r="AH3489" i="1" s="1"/>
  <c r="AB3489" i="1" s="1"/>
  <c r="AC3489" i="1" s="1"/>
  <c r="Q3489" i="1"/>
  <c r="AD3489" i="1"/>
  <c r="L3489" i="1"/>
  <c r="P3489" i="1" l="1"/>
  <c r="W3490" i="1" s="1"/>
  <c r="N3489" i="1"/>
  <c r="R3489" i="1" l="1"/>
  <c r="S3490" i="1" s="1"/>
  <c r="U3489" i="1"/>
  <c r="V3490" i="1" s="1"/>
  <c r="J3490" i="1"/>
  <c r="K3490" i="1"/>
  <c r="AF3490" i="1"/>
  <c r="AA3489" i="1"/>
  <c r="O3489" i="1"/>
  <c r="G3490" i="1"/>
  <c r="X3489" i="1" l="1"/>
  <c r="Z3489" i="1" s="1"/>
  <c r="T3490" i="1"/>
  <c r="Y3490" i="1"/>
  <c r="M3490" i="1"/>
  <c r="I3490" i="1"/>
  <c r="H3490" i="1"/>
  <c r="AG3490" i="1"/>
  <c r="AE3490" i="1" l="1"/>
  <c r="AH3490" i="1" s="1"/>
  <c r="AB3490" i="1" s="1"/>
  <c r="AC3490" i="1" s="1"/>
  <c r="L3490" i="1"/>
  <c r="Q3490" i="1"/>
  <c r="AD3490" i="1"/>
  <c r="P3490" i="1" l="1"/>
  <c r="W3491" i="1" s="1"/>
  <c r="N3490" i="1"/>
  <c r="R3490" i="1" l="1"/>
  <c r="S3491" i="1" s="1"/>
  <c r="U3490" i="1"/>
  <c r="V3491" i="1" s="1"/>
  <c r="J3491" i="1"/>
  <c r="K3491" i="1"/>
  <c r="AF3491" i="1"/>
  <c r="AA3490" i="1"/>
  <c r="O3490" i="1"/>
  <c r="G3491" i="1"/>
  <c r="X3490" i="1" l="1"/>
  <c r="Z3490" i="1" s="1"/>
  <c r="Y3491" i="1"/>
  <c r="T3491" i="1"/>
  <c r="I3491" i="1"/>
  <c r="H3491" i="1"/>
  <c r="M3491" i="1"/>
  <c r="AG3491" i="1"/>
  <c r="AE3491" i="1" l="1"/>
  <c r="AH3491" i="1" s="1"/>
  <c r="AB3491" i="1" s="1"/>
  <c r="AC3491" i="1" s="1"/>
  <c r="Q3491" i="1"/>
  <c r="AD3491" i="1"/>
  <c r="L3491" i="1"/>
  <c r="P3491" i="1" l="1"/>
  <c r="W3492" i="1" s="1"/>
  <c r="N3491" i="1"/>
  <c r="R3491" i="1" l="1"/>
  <c r="S3492" i="1" s="1"/>
  <c r="U3491" i="1"/>
  <c r="V3492" i="1" s="1"/>
  <c r="J3492" i="1"/>
  <c r="K3492" i="1"/>
  <c r="AF3492" i="1"/>
  <c r="O3491" i="1"/>
  <c r="AA3491" i="1"/>
  <c r="G3492" i="1"/>
  <c r="X3491" i="1" l="1"/>
  <c r="Z3491" i="1" s="1"/>
  <c r="T3492" i="1"/>
  <c r="Y3492" i="1"/>
  <c r="I3492" i="1"/>
  <c r="H3492" i="1"/>
  <c r="M3492" i="1"/>
  <c r="AG3492" i="1"/>
  <c r="AE3492" i="1" l="1"/>
  <c r="AH3492" i="1" s="1"/>
  <c r="AB3492" i="1" s="1"/>
  <c r="AC3492" i="1" s="1"/>
  <c r="L3492" i="1"/>
  <c r="AD3492" i="1"/>
  <c r="Q3492" i="1"/>
  <c r="P3492" i="1" l="1"/>
  <c r="W3493" i="1" s="1"/>
  <c r="N3492" i="1"/>
  <c r="R3492" i="1" l="1"/>
  <c r="S3493" i="1" s="1"/>
  <c r="U3492" i="1"/>
  <c r="V3493" i="1" s="1"/>
  <c r="O3492" i="1"/>
  <c r="G3493" i="1" s="1"/>
  <c r="AA3492" i="1"/>
  <c r="K3493" i="1"/>
  <c r="J3493" i="1"/>
  <c r="AF3493" i="1"/>
  <c r="X3492" i="1" l="1"/>
  <c r="Z3492" i="1" s="1"/>
  <c r="T3493" i="1"/>
  <c r="Y3493" i="1"/>
  <c r="H3493" i="1"/>
  <c r="I3493" i="1"/>
  <c r="AG3493" i="1"/>
  <c r="M3493" i="1"/>
  <c r="AE3493" i="1" l="1"/>
  <c r="AH3493" i="1" s="1"/>
  <c r="AB3493" i="1" s="1"/>
  <c r="AC3493" i="1" s="1"/>
  <c r="L3493" i="1"/>
  <c r="Q3493" i="1"/>
  <c r="AD3493" i="1"/>
  <c r="P3493" i="1" l="1"/>
  <c r="W3494" i="1" s="1"/>
  <c r="N3493" i="1"/>
  <c r="R3493" i="1" l="1"/>
  <c r="S3494" i="1" s="1"/>
  <c r="U3493" i="1"/>
  <c r="V3494" i="1" s="1"/>
  <c r="AA3493" i="1"/>
  <c r="O3493" i="1"/>
  <c r="G3494" i="1"/>
  <c r="J3494" i="1"/>
  <c r="K3494" i="1"/>
  <c r="AF3494" i="1"/>
  <c r="X3493" i="1" l="1"/>
  <c r="Z3493" i="1" s="1"/>
  <c r="T3494" i="1"/>
  <c r="Y3494" i="1"/>
  <c r="M3494" i="1"/>
  <c r="I3494" i="1"/>
  <c r="H3494" i="1"/>
  <c r="AG3494" i="1"/>
  <c r="AE3494" i="1" l="1"/>
  <c r="AH3494" i="1" s="1"/>
  <c r="AB3494" i="1" s="1"/>
  <c r="AC3494" i="1" s="1"/>
  <c r="Q3494" i="1"/>
  <c r="L3494" i="1"/>
  <c r="AD3494" i="1"/>
  <c r="P3494" i="1" l="1"/>
  <c r="W3495" i="1" s="1"/>
  <c r="N3494" i="1"/>
  <c r="R3494" i="1" l="1"/>
  <c r="S3495" i="1" s="1"/>
  <c r="U3494" i="1"/>
  <c r="V3495" i="1" s="1"/>
  <c r="O3494" i="1"/>
  <c r="AA3494" i="1"/>
  <c r="G3495" i="1"/>
  <c r="J3495" i="1"/>
  <c r="K3495" i="1"/>
  <c r="AF3495" i="1"/>
  <c r="X3494" i="1" l="1"/>
  <c r="Z3494" i="1" s="1"/>
  <c r="T3495" i="1"/>
  <c r="Y3495" i="1"/>
  <c r="H3495" i="1"/>
  <c r="I3495" i="1"/>
  <c r="M3495" i="1"/>
  <c r="AG3495" i="1"/>
  <c r="AE3495" i="1" l="1"/>
  <c r="AH3495" i="1" s="1"/>
  <c r="AB3495" i="1" s="1"/>
  <c r="AC3495" i="1" s="1"/>
  <c r="L3495" i="1"/>
  <c r="Q3495" i="1"/>
  <c r="AD3495" i="1"/>
  <c r="P3495" i="1" l="1"/>
  <c r="W3496" i="1" s="1"/>
  <c r="N3495" i="1"/>
  <c r="R3495" i="1" l="1"/>
  <c r="S3496" i="1" s="1"/>
  <c r="U3495" i="1"/>
  <c r="V3496" i="1" s="1"/>
  <c r="J3496" i="1"/>
  <c r="K3496" i="1"/>
  <c r="AF3496" i="1"/>
  <c r="O3495" i="1"/>
  <c r="G3496" i="1" s="1"/>
  <c r="AA3495" i="1"/>
  <c r="X3495" i="1" l="1"/>
  <c r="Z3495" i="1" s="1"/>
  <c r="T3496" i="1"/>
  <c r="Y3496" i="1"/>
  <c r="I3496" i="1"/>
  <c r="H3496" i="1"/>
  <c r="AG3496" i="1"/>
  <c r="M3496" i="1"/>
  <c r="AE3496" i="1" l="1"/>
  <c r="AH3496" i="1" s="1"/>
  <c r="AB3496" i="1" s="1"/>
  <c r="AC3496" i="1" s="1"/>
  <c r="L3496" i="1"/>
  <c r="Q3496" i="1"/>
  <c r="AD3496" i="1"/>
  <c r="P3496" i="1" l="1"/>
  <c r="W3497" i="1" s="1"/>
  <c r="N3496" i="1"/>
  <c r="R3496" i="1" l="1"/>
  <c r="S3497" i="1" s="1"/>
  <c r="U3496" i="1"/>
  <c r="V3497" i="1" s="1"/>
  <c r="AA3496" i="1"/>
  <c r="O3496" i="1"/>
  <c r="G3497" i="1"/>
  <c r="K3497" i="1"/>
  <c r="J3497" i="1"/>
  <c r="AF3497" i="1"/>
  <c r="X3496" i="1" l="1"/>
  <c r="Z3496" i="1" s="1"/>
  <c r="Y3497" i="1"/>
  <c r="T3497" i="1"/>
  <c r="M3497" i="1"/>
  <c r="I3497" i="1"/>
  <c r="H3497" i="1"/>
  <c r="AG3497" i="1"/>
  <c r="AE3497" i="1" l="1"/>
  <c r="AH3497" i="1" s="1"/>
  <c r="AB3497" i="1" s="1"/>
  <c r="AC3497" i="1" s="1"/>
  <c r="AD3497" i="1"/>
  <c r="Q3497" i="1"/>
  <c r="L3497" i="1"/>
  <c r="P3497" i="1" l="1"/>
  <c r="W3498" i="1" s="1"/>
  <c r="N3497" i="1"/>
  <c r="R3497" i="1" l="1"/>
  <c r="S3498" i="1" s="1"/>
  <c r="U3497" i="1"/>
  <c r="V3498" i="1" s="1"/>
  <c r="J3498" i="1"/>
  <c r="K3498" i="1"/>
  <c r="AF3498" i="1"/>
  <c r="AA3497" i="1"/>
  <c r="O3497" i="1"/>
  <c r="G3498" i="1"/>
  <c r="X3497" i="1" l="1"/>
  <c r="Z3497" i="1" s="1"/>
  <c r="Y3498" i="1"/>
  <c r="T3498" i="1"/>
  <c r="I3498" i="1"/>
  <c r="H3498" i="1"/>
  <c r="M3498" i="1"/>
  <c r="AG3498" i="1"/>
  <c r="AE3498" i="1" l="1"/>
  <c r="AH3498" i="1" s="1"/>
  <c r="AB3498" i="1" s="1"/>
  <c r="AC3498" i="1" s="1"/>
  <c r="Q3498" i="1"/>
  <c r="AD3498" i="1"/>
  <c r="L3498" i="1"/>
  <c r="P3498" i="1" l="1"/>
  <c r="W3499" i="1" s="1"/>
  <c r="N3498" i="1"/>
  <c r="R3498" i="1" l="1"/>
  <c r="S3499" i="1" s="1"/>
  <c r="U3498" i="1"/>
  <c r="V3499" i="1" s="1"/>
  <c r="K3499" i="1"/>
  <c r="J3499" i="1"/>
  <c r="AF3499" i="1"/>
  <c r="O3498" i="1"/>
  <c r="G3499" i="1" s="1"/>
  <c r="AA3498" i="1"/>
  <c r="X3498" i="1" l="1"/>
  <c r="Z3498" i="1" s="1"/>
  <c r="Y3499" i="1"/>
  <c r="T3499" i="1"/>
  <c r="H3499" i="1"/>
  <c r="I3499" i="1"/>
  <c r="M3499" i="1"/>
  <c r="AG3499" i="1"/>
  <c r="AE3499" i="1" l="1"/>
  <c r="AH3499" i="1" s="1"/>
  <c r="AB3499" i="1" s="1"/>
  <c r="AC3499" i="1" s="1"/>
  <c r="AD3499" i="1"/>
  <c r="Q3499" i="1"/>
  <c r="L3499" i="1"/>
  <c r="P3499" i="1" l="1"/>
  <c r="W3500" i="1" s="1"/>
  <c r="N3499" i="1"/>
  <c r="R3499" i="1" l="1"/>
  <c r="S3500" i="1" s="1"/>
  <c r="U3499" i="1"/>
  <c r="V3500" i="1" s="1"/>
  <c r="J3500" i="1"/>
  <c r="K3500" i="1"/>
  <c r="AF3500" i="1"/>
  <c r="AA3499" i="1"/>
  <c r="O3499" i="1"/>
  <c r="G3500" i="1"/>
  <c r="X3499" i="1" l="1"/>
  <c r="Z3499" i="1" s="1"/>
  <c r="Y3500" i="1"/>
  <c r="T3500" i="1"/>
  <c r="H3500" i="1"/>
  <c r="I3500" i="1"/>
  <c r="AG3500" i="1"/>
  <c r="M3500" i="1"/>
  <c r="AE3500" i="1" l="1"/>
  <c r="AH3500" i="1" s="1"/>
  <c r="AB3500" i="1" s="1"/>
  <c r="AC3500" i="1" s="1"/>
  <c r="Q3500" i="1"/>
  <c r="L3500" i="1"/>
  <c r="AD3500" i="1"/>
  <c r="P3500" i="1" l="1"/>
  <c r="W3501" i="1" s="1"/>
  <c r="N3500" i="1"/>
  <c r="R3500" i="1" l="1"/>
  <c r="S3501" i="1" s="1"/>
  <c r="U3500" i="1"/>
  <c r="V3501" i="1" s="1"/>
  <c r="J3501" i="1"/>
  <c r="K3501" i="1"/>
  <c r="AF3501" i="1"/>
  <c r="O3500" i="1"/>
  <c r="AA3500" i="1"/>
  <c r="G3501" i="1"/>
  <c r="X3500" i="1" l="1"/>
  <c r="Z3500" i="1" s="1"/>
  <c r="Y3501" i="1"/>
  <c r="T3501" i="1"/>
  <c r="I3501" i="1"/>
  <c r="H3501" i="1"/>
  <c r="M3501" i="1"/>
  <c r="AG3501" i="1"/>
  <c r="AE3501" i="1" l="1"/>
  <c r="AH3501" i="1" s="1"/>
  <c r="AB3501" i="1" s="1"/>
  <c r="AC3501" i="1" s="1"/>
  <c r="L3501" i="1"/>
  <c r="Q3501" i="1"/>
  <c r="AD3501" i="1"/>
  <c r="P3501" i="1" l="1"/>
  <c r="W3502" i="1" s="1"/>
  <c r="N3501" i="1"/>
  <c r="R3501" i="1" l="1"/>
  <c r="S3502" i="1" s="1"/>
  <c r="U3501" i="1"/>
  <c r="V3502" i="1" s="1"/>
  <c r="J3502" i="1"/>
  <c r="K3502" i="1"/>
  <c r="AF3502" i="1"/>
  <c r="AA3501" i="1"/>
  <c r="O3501" i="1"/>
  <c r="G3502" i="1" s="1"/>
  <c r="X3501" i="1" l="1"/>
  <c r="Z3501" i="1" s="1"/>
  <c r="T3502" i="1"/>
  <c r="Y3502" i="1"/>
  <c r="H3502" i="1"/>
  <c r="I3502" i="1"/>
  <c r="AG3502" i="1"/>
  <c r="M3502" i="1"/>
  <c r="AE3502" i="1" l="1"/>
  <c r="AH3502" i="1" s="1"/>
  <c r="AB3502" i="1" s="1"/>
  <c r="AC3502" i="1" s="1"/>
  <c r="L3502" i="1"/>
  <c r="AD3502" i="1"/>
  <c r="Q3502" i="1"/>
  <c r="P3502" i="1" l="1"/>
  <c r="W3503" i="1" s="1"/>
  <c r="N3502" i="1"/>
  <c r="R3502" i="1" l="1"/>
  <c r="S3503" i="1" s="1"/>
  <c r="U3502" i="1"/>
  <c r="V3503" i="1" s="1"/>
  <c r="AA3502" i="1"/>
  <c r="O3502" i="1"/>
  <c r="G3503" i="1"/>
  <c r="K3503" i="1"/>
  <c r="J3503" i="1"/>
  <c r="AF3503" i="1"/>
  <c r="X3502" i="1" l="1"/>
  <c r="Z3502" i="1" s="1"/>
  <c r="Y3503" i="1"/>
  <c r="T3503" i="1"/>
  <c r="I3503" i="1"/>
  <c r="H3503" i="1"/>
  <c r="AG3503" i="1"/>
  <c r="M3503" i="1"/>
  <c r="AE3503" i="1" l="1"/>
  <c r="AH3503" i="1" s="1"/>
  <c r="AB3503" i="1" s="1"/>
  <c r="AC3503" i="1" s="1"/>
  <c r="L3503" i="1"/>
  <c r="AD3503" i="1"/>
  <c r="Q3503" i="1"/>
  <c r="P3503" i="1" l="1"/>
  <c r="W3504" i="1" s="1"/>
  <c r="N3503" i="1"/>
  <c r="R3503" i="1" l="1"/>
  <c r="S3504" i="1" s="1"/>
  <c r="U3503" i="1"/>
  <c r="V3504" i="1" s="1"/>
  <c r="AA3503" i="1"/>
  <c r="O3503" i="1"/>
  <c r="G3504" i="1"/>
  <c r="K3504" i="1"/>
  <c r="J3504" i="1"/>
  <c r="AF3504" i="1"/>
  <c r="X3503" i="1" l="1"/>
  <c r="Z3503" i="1" s="1"/>
  <c r="T3504" i="1"/>
  <c r="Y3504" i="1"/>
  <c r="H3504" i="1"/>
  <c r="I3504" i="1"/>
  <c r="AG3504" i="1"/>
  <c r="M3504" i="1"/>
  <c r="AE3504" i="1" l="1"/>
  <c r="AH3504" i="1" s="1"/>
  <c r="AB3504" i="1" s="1"/>
  <c r="AC3504" i="1" s="1"/>
  <c r="AD3504" i="1"/>
  <c r="Q3504" i="1"/>
  <c r="L3504" i="1"/>
  <c r="P3504" i="1" l="1"/>
  <c r="W3505" i="1" s="1"/>
  <c r="N3504" i="1"/>
  <c r="R3504" i="1" l="1"/>
  <c r="S3505" i="1" s="1"/>
  <c r="U3504" i="1"/>
  <c r="V3505" i="1" s="1"/>
  <c r="J3505" i="1"/>
  <c r="K3505" i="1"/>
  <c r="AF3505" i="1"/>
  <c r="AA3504" i="1"/>
  <c r="O3504" i="1"/>
  <c r="G3505" i="1"/>
  <c r="X3504" i="1" l="1"/>
  <c r="Z3504" i="1" s="1"/>
  <c r="Y3505" i="1"/>
  <c r="T3505" i="1"/>
  <c r="M3505" i="1"/>
  <c r="H3505" i="1"/>
  <c r="I3505" i="1"/>
  <c r="AG3505" i="1"/>
  <c r="AE3505" i="1" l="1"/>
  <c r="AH3505" i="1" s="1"/>
  <c r="AB3505" i="1" s="1"/>
  <c r="AC3505" i="1" s="1"/>
  <c r="AD3505" i="1"/>
  <c r="Q3505" i="1"/>
  <c r="L3505" i="1"/>
  <c r="P3505" i="1" l="1"/>
  <c r="W3506" i="1" s="1"/>
  <c r="N3505" i="1"/>
  <c r="R3505" i="1" l="1"/>
  <c r="S3506" i="1" s="1"/>
  <c r="U3505" i="1"/>
  <c r="V3506" i="1" s="1"/>
  <c r="J3506" i="1"/>
  <c r="K3506" i="1"/>
  <c r="AF3506" i="1"/>
  <c r="O3505" i="1"/>
  <c r="G3506" i="1" s="1"/>
  <c r="AA3505" i="1"/>
  <c r="X3505" i="1" l="1"/>
  <c r="Z3505" i="1" s="1"/>
  <c r="Y3506" i="1"/>
  <c r="T3506" i="1"/>
  <c r="H3506" i="1"/>
  <c r="I3506" i="1"/>
  <c r="M3506" i="1"/>
  <c r="AG3506" i="1"/>
  <c r="AE3506" i="1" l="1"/>
  <c r="AH3506" i="1" s="1"/>
  <c r="AB3506" i="1" s="1"/>
  <c r="AC3506" i="1" s="1"/>
  <c r="AD3506" i="1"/>
  <c r="L3506" i="1"/>
  <c r="Q3506" i="1"/>
  <c r="P3506" i="1" l="1"/>
  <c r="W3507" i="1" s="1"/>
  <c r="N3506" i="1"/>
  <c r="R3506" i="1" l="1"/>
  <c r="S3507" i="1" s="1"/>
  <c r="U3506" i="1"/>
  <c r="V3507" i="1" s="1"/>
  <c r="J3507" i="1"/>
  <c r="K3507" i="1"/>
  <c r="AF3507" i="1"/>
  <c r="O3506" i="1"/>
  <c r="G3507" i="1" s="1"/>
  <c r="AA3506" i="1"/>
  <c r="X3506" i="1" l="1"/>
  <c r="Z3506" i="1" s="1"/>
  <c r="Y3507" i="1"/>
  <c r="T3507" i="1"/>
  <c r="I3507" i="1"/>
  <c r="H3507" i="1"/>
  <c r="AG3507" i="1"/>
  <c r="M3507" i="1"/>
  <c r="AE3507" i="1" l="1"/>
  <c r="AH3507" i="1" s="1"/>
  <c r="AB3507" i="1" s="1"/>
  <c r="AC3507" i="1" s="1"/>
  <c r="AD3507" i="1"/>
  <c r="L3507" i="1"/>
  <c r="Q3507" i="1"/>
  <c r="P3507" i="1" l="1"/>
  <c r="W3508" i="1" s="1"/>
  <c r="N3507" i="1"/>
  <c r="R3507" i="1" l="1"/>
  <c r="S3508" i="1" s="1"/>
  <c r="U3507" i="1"/>
  <c r="V3508" i="1" s="1"/>
  <c r="K3508" i="1"/>
  <c r="J3508" i="1"/>
  <c r="AF3508" i="1"/>
  <c r="O3507" i="1"/>
  <c r="G3508" i="1" s="1"/>
  <c r="AA3507" i="1"/>
  <c r="X3507" i="1" l="1"/>
  <c r="Z3507" i="1" s="1"/>
  <c r="T3508" i="1"/>
  <c r="Y3508" i="1"/>
  <c r="I3508" i="1"/>
  <c r="H3508" i="1"/>
  <c r="M3508" i="1"/>
  <c r="AG3508" i="1"/>
  <c r="AE3508" i="1" l="1"/>
  <c r="AH3508" i="1" s="1"/>
  <c r="AB3508" i="1" s="1"/>
  <c r="AC3508" i="1" s="1"/>
  <c r="L3508" i="1"/>
  <c r="Q3508" i="1"/>
  <c r="AD3508" i="1"/>
  <c r="P3508" i="1" l="1"/>
  <c r="W3509" i="1" s="1"/>
  <c r="N3508" i="1"/>
  <c r="R3508" i="1" l="1"/>
  <c r="S3509" i="1" s="1"/>
  <c r="U3508" i="1"/>
  <c r="V3509" i="1" s="1"/>
  <c r="AA3508" i="1"/>
  <c r="O3508" i="1"/>
  <c r="G3509" i="1"/>
  <c r="J3509" i="1"/>
  <c r="K3509" i="1"/>
  <c r="AF3509" i="1"/>
  <c r="X3508" i="1" l="1"/>
  <c r="Z3508" i="1" s="1"/>
  <c r="Y3509" i="1"/>
  <c r="T3509" i="1"/>
  <c r="M3509" i="1"/>
  <c r="I3509" i="1"/>
  <c r="H3509" i="1"/>
  <c r="AG3509" i="1"/>
  <c r="AE3509" i="1" l="1"/>
  <c r="AH3509" i="1" s="1"/>
  <c r="AB3509" i="1" s="1"/>
  <c r="AC3509" i="1" s="1"/>
  <c r="Q3509" i="1"/>
  <c r="AD3509" i="1"/>
  <c r="L3509" i="1"/>
  <c r="P3509" i="1" l="1"/>
  <c r="W3510" i="1" s="1"/>
  <c r="N3509" i="1"/>
  <c r="R3509" i="1" l="1"/>
  <c r="S3510" i="1" s="1"/>
  <c r="U3509" i="1"/>
  <c r="V3510" i="1" s="1"/>
  <c r="O3509" i="1"/>
  <c r="G3510" i="1" s="1"/>
  <c r="AA3509" i="1"/>
  <c r="J3510" i="1"/>
  <c r="K3510" i="1"/>
  <c r="AF3510" i="1"/>
  <c r="X3509" i="1" l="1"/>
  <c r="Z3509" i="1" s="1"/>
  <c r="Y3510" i="1"/>
  <c r="T3510" i="1"/>
  <c r="H3510" i="1"/>
  <c r="I3510" i="1"/>
  <c r="M3510" i="1"/>
  <c r="AG3510" i="1"/>
  <c r="AE3510" i="1" l="1"/>
  <c r="AH3510" i="1" s="1"/>
  <c r="AB3510" i="1" s="1"/>
  <c r="AC3510" i="1" s="1"/>
  <c r="L3510" i="1"/>
  <c r="Q3510" i="1"/>
  <c r="AD3510" i="1"/>
  <c r="P3510" i="1" l="1"/>
  <c r="W3511" i="1" s="1"/>
  <c r="N3510" i="1"/>
  <c r="R3510" i="1" l="1"/>
  <c r="S3511" i="1" s="1"/>
  <c r="U3510" i="1"/>
  <c r="V3511" i="1" s="1"/>
  <c r="K3511" i="1"/>
  <c r="J3511" i="1"/>
  <c r="AF3511" i="1"/>
  <c r="AA3510" i="1"/>
  <c r="O3510" i="1"/>
  <c r="G3511" i="1"/>
  <c r="X3510" i="1" l="1"/>
  <c r="Z3510" i="1" s="1"/>
  <c r="Y3511" i="1"/>
  <c r="T3511" i="1"/>
  <c r="I3511" i="1"/>
  <c r="H3511" i="1"/>
  <c r="AG3511" i="1"/>
  <c r="M3511" i="1"/>
  <c r="AE3511" i="1" l="1"/>
  <c r="AH3511" i="1" s="1"/>
  <c r="AB3511" i="1" s="1"/>
  <c r="AC3511" i="1" s="1"/>
  <c r="L3511" i="1"/>
  <c r="AD3511" i="1"/>
  <c r="Q3511" i="1"/>
  <c r="P3511" i="1" l="1"/>
  <c r="W3512" i="1" s="1"/>
  <c r="N3511" i="1"/>
  <c r="R3511" i="1" l="1"/>
  <c r="S3512" i="1" s="1"/>
  <c r="U3511" i="1"/>
  <c r="V3512" i="1" s="1"/>
  <c r="AA3511" i="1"/>
  <c r="O3511" i="1"/>
  <c r="G3512" i="1"/>
  <c r="J3512" i="1"/>
  <c r="K3512" i="1"/>
  <c r="AF3512" i="1"/>
  <c r="X3511" i="1" l="1"/>
  <c r="Z3511" i="1" s="1"/>
  <c r="Y3512" i="1"/>
  <c r="T3512" i="1"/>
  <c r="I3512" i="1"/>
  <c r="H3512" i="1"/>
  <c r="M3512" i="1"/>
  <c r="AG3512" i="1"/>
  <c r="AE3512" i="1" l="1"/>
  <c r="AH3512" i="1" s="1"/>
  <c r="AB3512" i="1" s="1"/>
  <c r="AC3512" i="1" s="1"/>
  <c r="AD3512" i="1"/>
  <c r="L3512" i="1"/>
  <c r="Q3512" i="1"/>
  <c r="P3512" i="1" l="1"/>
  <c r="W3513" i="1" s="1"/>
  <c r="N3512" i="1"/>
  <c r="R3512" i="1" l="1"/>
  <c r="S3513" i="1" s="1"/>
  <c r="U3512" i="1"/>
  <c r="V3513" i="1" s="1"/>
  <c r="O3512" i="1"/>
  <c r="AA3512" i="1"/>
  <c r="G3513" i="1"/>
  <c r="K3513" i="1"/>
  <c r="J3513" i="1"/>
  <c r="AF3513" i="1"/>
  <c r="X3512" i="1" l="1"/>
  <c r="Z3512" i="1" s="1"/>
  <c r="Y3513" i="1"/>
  <c r="T3513" i="1"/>
  <c r="H3513" i="1"/>
  <c r="I3513" i="1"/>
  <c r="M3513" i="1"/>
  <c r="AG3513" i="1"/>
  <c r="AE3513" i="1" l="1"/>
  <c r="AH3513" i="1" s="1"/>
  <c r="AB3513" i="1" s="1"/>
  <c r="AC3513" i="1" s="1"/>
  <c r="L3513" i="1"/>
  <c r="Q3513" i="1"/>
  <c r="AD3513" i="1"/>
  <c r="P3513" i="1" l="1"/>
  <c r="W3514" i="1" s="1"/>
  <c r="N3513" i="1"/>
  <c r="R3513" i="1" l="1"/>
  <c r="S3514" i="1" s="1"/>
  <c r="U3513" i="1"/>
  <c r="V3514" i="1" s="1"/>
  <c r="J3514" i="1"/>
  <c r="K3514" i="1"/>
  <c r="AF3514" i="1"/>
  <c r="AA3513" i="1"/>
  <c r="O3513" i="1"/>
  <c r="G3514" i="1" s="1"/>
  <c r="X3513" i="1" l="1"/>
  <c r="Z3513" i="1" s="1"/>
  <c r="Y3514" i="1"/>
  <c r="T3514" i="1"/>
  <c r="H3514" i="1"/>
  <c r="I3514" i="1"/>
  <c r="M3514" i="1"/>
  <c r="AG3514" i="1"/>
  <c r="AE3514" i="1" l="1"/>
  <c r="AH3514" i="1" s="1"/>
  <c r="AB3514" i="1" s="1"/>
  <c r="AC3514" i="1" s="1"/>
  <c r="Q3514" i="1"/>
  <c r="AD3514" i="1"/>
  <c r="L3514" i="1"/>
  <c r="P3514" i="1" l="1"/>
  <c r="W3515" i="1" s="1"/>
  <c r="N3514" i="1"/>
  <c r="R3514" i="1" l="1"/>
  <c r="S3515" i="1" s="1"/>
  <c r="U3514" i="1"/>
  <c r="V3515" i="1" s="1"/>
  <c r="K3515" i="1"/>
  <c r="J3515" i="1"/>
  <c r="AF3515" i="1"/>
  <c r="AA3514" i="1"/>
  <c r="O3514" i="1"/>
  <c r="G3515" i="1"/>
  <c r="X3514" i="1" l="1"/>
  <c r="Z3514" i="1" s="1"/>
  <c r="T3515" i="1"/>
  <c r="Y3515" i="1"/>
  <c r="M3515" i="1"/>
  <c r="I3515" i="1"/>
  <c r="H3515" i="1"/>
  <c r="AG3515" i="1"/>
  <c r="AE3515" i="1" l="1"/>
  <c r="AH3515" i="1" s="1"/>
  <c r="AB3515" i="1" s="1"/>
  <c r="AC3515" i="1" s="1"/>
  <c r="AD3515" i="1"/>
  <c r="Q3515" i="1"/>
  <c r="L3515" i="1"/>
  <c r="P3515" i="1" l="1"/>
  <c r="W3516" i="1" s="1"/>
  <c r="N3515" i="1"/>
  <c r="R3515" i="1" l="1"/>
  <c r="S3516" i="1" s="1"/>
  <c r="U3515" i="1"/>
  <c r="V3516" i="1" s="1"/>
  <c r="K3516" i="1"/>
  <c r="J3516" i="1"/>
  <c r="AF3516" i="1"/>
  <c r="O3515" i="1"/>
  <c r="G3516" i="1" s="1"/>
  <c r="AA3515" i="1"/>
  <c r="X3515" i="1" l="1"/>
  <c r="Z3515" i="1" s="1"/>
  <c r="Y3516" i="1"/>
  <c r="T3516" i="1"/>
  <c r="H3516" i="1"/>
  <c r="I3516" i="1"/>
  <c r="M3516" i="1"/>
  <c r="AG3516" i="1"/>
  <c r="AE3516" i="1" l="1"/>
  <c r="AH3516" i="1" s="1"/>
  <c r="AB3516" i="1" s="1"/>
  <c r="AC3516" i="1" s="1"/>
  <c r="AD3516" i="1"/>
  <c r="Q3516" i="1"/>
  <c r="L3516" i="1"/>
  <c r="P3516" i="1" l="1"/>
  <c r="W3517" i="1" s="1"/>
  <c r="N3516" i="1"/>
  <c r="R3516" i="1" l="1"/>
  <c r="S3517" i="1" s="1"/>
  <c r="U3516" i="1"/>
  <c r="V3517" i="1" s="1"/>
  <c r="O3516" i="1"/>
  <c r="G3517" i="1" s="1"/>
  <c r="AA3516" i="1"/>
  <c r="K3517" i="1"/>
  <c r="J3517" i="1"/>
  <c r="AF3517" i="1"/>
  <c r="X3516" i="1" l="1"/>
  <c r="Z3516" i="1" s="1"/>
  <c r="Y3517" i="1"/>
  <c r="T3517" i="1"/>
  <c r="H3517" i="1"/>
  <c r="I3517" i="1"/>
  <c r="M3517" i="1"/>
  <c r="AG3517" i="1"/>
  <c r="AE3517" i="1" l="1"/>
  <c r="AH3517" i="1" s="1"/>
  <c r="AB3517" i="1" s="1"/>
  <c r="AC3517" i="1" s="1"/>
  <c r="L3517" i="1"/>
  <c r="AD3517" i="1"/>
  <c r="Q3517" i="1"/>
  <c r="P3517" i="1" l="1"/>
  <c r="W3518" i="1" s="1"/>
  <c r="N3517" i="1"/>
  <c r="R3517" i="1" l="1"/>
  <c r="S3518" i="1" s="1"/>
  <c r="U3517" i="1"/>
  <c r="V3518" i="1" s="1"/>
  <c r="AA3517" i="1"/>
  <c r="O3517" i="1"/>
  <c r="G3518" i="1"/>
  <c r="J3518" i="1"/>
  <c r="K3518" i="1"/>
  <c r="AF3518" i="1"/>
  <c r="X3517" i="1" l="1"/>
  <c r="Z3517" i="1" s="1"/>
  <c r="Y3518" i="1"/>
  <c r="T3518" i="1"/>
  <c r="M3518" i="1"/>
  <c r="I3518" i="1"/>
  <c r="H3518" i="1"/>
  <c r="AG3518" i="1"/>
  <c r="AE3518" i="1" l="1"/>
  <c r="AH3518" i="1" s="1"/>
  <c r="AB3518" i="1" s="1"/>
  <c r="AC3518" i="1" s="1"/>
  <c r="AD3518" i="1"/>
  <c r="Q3518" i="1"/>
  <c r="L3518" i="1"/>
  <c r="P3518" i="1" l="1"/>
  <c r="W3519" i="1" s="1"/>
  <c r="N3518" i="1"/>
  <c r="R3518" i="1" l="1"/>
  <c r="S3519" i="1" s="1"/>
  <c r="U3518" i="1"/>
  <c r="V3519" i="1" s="1"/>
  <c r="K3519" i="1"/>
  <c r="J3519" i="1"/>
  <c r="AF3519" i="1"/>
  <c r="O3518" i="1"/>
  <c r="G3519" i="1" s="1"/>
  <c r="AA3518" i="1"/>
  <c r="X3518" i="1" l="1"/>
  <c r="Z3518" i="1" s="1"/>
  <c r="T3519" i="1"/>
  <c r="Y3519" i="1"/>
  <c r="H3519" i="1"/>
  <c r="I3519" i="1"/>
  <c r="M3519" i="1"/>
  <c r="AG3519" i="1"/>
  <c r="AE3519" i="1" l="1"/>
  <c r="AH3519" i="1" s="1"/>
  <c r="AB3519" i="1" s="1"/>
  <c r="AC3519" i="1" s="1"/>
  <c r="AD3519" i="1"/>
  <c r="L3519" i="1"/>
  <c r="Q3519" i="1"/>
  <c r="P3519" i="1" l="1"/>
  <c r="W3520" i="1" s="1"/>
  <c r="N3519" i="1"/>
  <c r="R3519" i="1" l="1"/>
  <c r="S3520" i="1" s="1"/>
  <c r="U3519" i="1"/>
  <c r="V3520" i="1" s="1"/>
  <c r="O3519" i="1"/>
  <c r="G3520" i="1" s="1"/>
  <c r="AA3519" i="1"/>
  <c r="J3520" i="1"/>
  <c r="K3520" i="1"/>
  <c r="AF3520" i="1"/>
  <c r="X3519" i="1" l="1"/>
  <c r="Z3519" i="1" s="1"/>
  <c r="Y3520" i="1"/>
  <c r="T3520" i="1"/>
  <c r="H3520" i="1"/>
  <c r="I3520" i="1"/>
  <c r="AG3520" i="1"/>
  <c r="M3520" i="1"/>
  <c r="AE3520" i="1" l="1"/>
  <c r="AH3520" i="1" s="1"/>
  <c r="AB3520" i="1" s="1"/>
  <c r="AC3520" i="1" s="1"/>
  <c r="L3520" i="1"/>
  <c r="Q3520" i="1"/>
  <c r="AD3520" i="1"/>
  <c r="P3520" i="1" l="1"/>
  <c r="W3521" i="1" s="1"/>
  <c r="N3520" i="1"/>
  <c r="R3520" i="1" l="1"/>
  <c r="S3521" i="1" s="1"/>
  <c r="U3520" i="1"/>
  <c r="V3521" i="1" s="1"/>
  <c r="AA3520" i="1"/>
  <c r="O3520" i="1"/>
  <c r="G3521" i="1"/>
  <c r="J3521" i="1"/>
  <c r="K3521" i="1"/>
  <c r="AF3521" i="1"/>
  <c r="X3520" i="1" l="1"/>
  <c r="Z3520" i="1" s="1"/>
  <c r="Y3521" i="1"/>
  <c r="T3521" i="1"/>
  <c r="M3521" i="1"/>
  <c r="I3521" i="1"/>
  <c r="H3521" i="1"/>
  <c r="AG3521" i="1"/>
  <c r="AE3521" i="1" l="1"/>
  <c r="AH3521" i="1" s="1"/>
  <c r="AB3521" i="1" s="1"/>
  <c r="AC3521" i="1" s="1"/>
  <c r="AD3521" i="1"/>
  <c r="Q3521" i="1"/>
  <c r="L3521" i="1"/>
  <c r="P3521" i="1" l="1"/>
  <c r="W3522" i="1" s="1"/>
  <c r="N3521" i="1"/>
  <c r="R3521" i="1" l="1"/>
  <c r="S3522" i="1" s="1"/>
  <c r="U3521" i="1"/>
  <c r="V3522" i="1" s="1"/>
  <c r="AA3521" i="1"/>
  <c r="O3521" i="1"/>
  <c r="G3522" i="1"/>
  <c r="J3522" i="1"/>
  <c r="K3522" i="1"/>
  <c r="AF3522" i="1"/>
  <c r="X3521" i="1" l="1"/>
  <c r="Z3521" i="1" s="1"/>
  <c r="Y3522" i="1"/>
  <c r="T3522" i="1"/>
  <c r="M3522" i="1"/>
  <c r="H3522" i="1"/>
  <c r="I3522" i="1"/>
  <c r="AG3522" i="1"/>
  <c r="AE3522" i="1" l="1"/>
  <c r="AH3522" i="1" s="1"/>
  <c r="AB3522" i="1" s="1"/>
  <c r="AC3522" i="1" s="1"/>
  <c r="AD3522" i="1"/>
  <c r="Q3522" i="1"/>
  <c r="L3522" i="1"/>
  <c r="P3522" i="1" l="1"/>
  <c r="W3523" i="1" s="1"/>
  <c r="N3522" i="1"/>
  <c r="R3522" i="1" l="1"/>
  <c r="S3523" i="1" s="1"/>
  <c r="U3522" i="1"/>
  <c r="V3523" i="1" s="1"/>
  <c r="AA3522" i="1"/>
  <c r="O3522" i="1"/>
  <c r="G3523" i="1"/>
  <c r="K3523" i="1"/>
  <c r="J3523" i="1"/>
  <c r="AF3523" i="1"/>
  <c r="X3522" i="1" l="1"/>
  <c r="Z3522" i="1" s="1"/>
  <c r="Y3523" i="1"/>
  <c r="T3523" i="1"/>
  <c r="M3523" i="1"/>
  <c r="I3523" i="1"/>
  <c r="H3523" i="1"/>
  <c r="AG3523" i="1"/>
  <c r="AE3523" i="1" l="1"/>
  <c r="AH3523" i="1" s="1"/>
  <c r="AB3523" i="1" s="1"/>
  <c r="AC3523" i="1" s="1"/>
  <c r="Q3523" i="1"/>
  <c r="AD3523" i="1"/>
  <c r="L3523" i="1"/>
  <c r="P3523" i="1" l="1"/>
  <c r="W3524" i="1" s="1"/>
  <c r="N3523" i="1"/>
  <c r="R3523" i="1" l="1"/>
  <c r="S3524" i="1" s="1"/>
  <c r="U3523" i="1"/>
  <c r="V3524" i="1" s="1"/>
  <c r="AA3523" i="1"/>
  <c r="O3523" i="1"/>
  <c r="G3524" i="1"/>
  <c r="J3524" i="1"/>
  <c r="K3524" i="1"/>
  <c r="AF3524" i="1"/>
  <c r="X3523" i="1" l="1"/>
  <c r="Z3523" i="1" s="1"/>
  <c r="Y3524" i="1"/>
  <c r="T3524" i="1"/>
  <c r="I3524" i="1"/>
  <c r="H3524" i="1"/>
  <c r="AG3524" i="1"/>
  <c r="M3524" i="1"/>
  <c r="AE3524" i="1" l="1"/>
  <c r="AH3524" i="1" s="1"/>
  <c r="AB3524" i="1" s="1"/>
  <c r="AC3524" i="1" s="1"/>
  <c r="Q3524" i="1"/>
  <c r="L3524" i="1"/>
  <c r="AD3524" i="1"/>
  <c r="P3524" i="1" l="1"/>
  <c r="W3525" i="1" s="1"/>
  <c r="N3524" i="1"/>
  <c r="R3524" i="1" l="1"/>
  <c r="S3525" i="1" s="1"/>
  <c r="U3524" i="1"/>
  <c r="V3525" i="1" s="1"/>
  <c r="AA3524" i="1"/>
  <c r="O3524" i="1"/>
  <c r="G3525" i="1"/>
  <c r="K3525" i="1"/>
  <c r="J3525" i="1"/>
  <c r="AF3525" i="1"/>
  <c r="X3524" i="1" l="1"/>
  <c r="Z3524" i="1" s="1"/>
  <c r="Y3525" i="1"/>
  <c r="T3525" i="1"/>
  <c r="M3525" i="1"/>
  <c r="I3525" i="1"/>
  <c r="H3525" i="1"/>
  <c r="AG3525" i="1"/>
  <c r="AE3525" i="1" l="1"/>
  <c r="AH3525" i="1" s="1"/>
  <c r="AB3525" i="1" s="1"/>
  <c r="AC3525" i="1" s="1"/>
  <c r="L3525" i="1"/>
  <c r="Q3525" i="1"/>
  <c r="AD3525" i="1"/>
  <c r="P3525" i="1" l="1"/>
  <c r="W3526" i="1" s="1"/>
  <c r="N3525" i="1"/>
  <c r="R3525" i="1" l="1"/>
  <c r="S3526" i="1" s="1"/>
  <c r="U3525" i="1"/>
  <c r="V3526" i="1" s="1"/>
  <c r="J3526" i="1"/>
  <c r="K3526" i="1"/>
  <c r="AF3526" i="1"/>
  <c r="O3525" i="1"/>
  <c r="G3526" i="1" s="1"/>
  <c r="AA3525" i="1"/>
  <c r="X3525" i="1" l="1"/>
  <c r="Z3525" i="1" s="1"/>
  <c r="Y3526" i="1"/>
  <c r="T3526" i="1"/>
  <c r="H3526" i="1"/>
  <c r="I3526" i="1"/>
  <c r="M3526" i="1"/>
  <c r="AG3526" i="1"/>
  <c r="AE3526" i="1" l="1"/>
  <c r="AH3526" i="1" s="1"/>
  <c r="AB3526" i="1" s="1"/>
  <c r="AC3526" i="1" s="1"/>
  <c r="AD3526" i="1"/>
  <c r="Q3526" i="1"/>
  <c r="L3526" i="1"/>
  <c r="P3526" i="1" l="1"/>
  <c r="W3527" i="1" s="1"/>
  <c r="N3526" i="1"/>
  <c r="R3526" i="1" l="1"/>
  <c r="S3527" i="1" s="1"/>
  <c r="U3526" i="1"/>
  <c r="V3527" i="1" s="1"/>
  <c r="K3527" i="1"/>
  <c r="J3527" i="1"/>
  <c r="AF3527" i="1"/>
  <c r="AA3526" i="1"/>
  <c r="O3526" i="1"/>
  <c r="G3527" i="1" s="1"/>
  <c r="X3526" i="1" l="1"/>
  <c r="Z3526" i="1" s="1"/>
  <c r="Y3527" i="1"/>
  <c r="T3527" i="1"/>
  <c r="H3527" i="1"/>
  <c r="I3527" i="1"/>
  <c r="AG3527" i="1"/>
  <c r="M3527" i="1"/>
  <c r="AE3527" i="1" l="1"/>
  <c r="AH3527" i="1" s="1"/>
  <c r="AB3527" i="1" s="1"/>
  <c r="AC3527" i="1" s="1"/>
  <c r="Q3527" i="1"/>
  <c r="AD3527" i="1"/>
  <c r="L3527" i="1"/>
  <c r="P3527" i="1" l="1"/>
  <c r="W3528" i="1" s="1"/>
  <c r="N3527" i="1"/>
  <c r="R3527" i="1" l="1"/>
  <c r="S3528" i="1" s="1"/>
  <c r="U3527" i="1"/>
  <c r="V3528" i="1" s="1"/>
  <c r="K3528" i="1"/>
  <c r="J3528" i="1"/>
  <c r="AF3528" i="1"/>
  <c r="O3527" i="1"/>
  <c r="G3528" i="1" s="1"/>
  <c r="AA3527" i="1"/>
  <c r="X3527" i="1" l="1"/>
  <c r="Z3527" i="1" s="1"/>
  <c r="Y3528" i="1"/>
  <c r="T3528" i="1"/>
  <c r="H3528" i="1"/>
  <c r="I3528" i="1"/>
  <c r="M3528" i="1"/>
  <c r="AG3528" i="1"/>
  <c r="AE3528" i="1" l="1"/>
  <c r="AH3528" i="1" s="1"/>
  <c r="AB3528" i="1" s="1"/>
  <c r="AC3528" i="1" s="1"/>
  <c r="Q3528" i="1"/>
  <c r="AD3528" i="1"/>
  <c r="L3528" i="1"/>
  <c r="P3528" i="1" l="1"/>
  <c r="W3529" i="1" s="1"/>
  <c r="N3528" i="1"/>
  <c r="R3528" i="1" l="1"/>
  <c r="S3529" i="1" s="1"/>
  <c r="U3528" i="1"/>
  <c r="V3529" i="1" s="1"/>
  <c r="O3528" i="1"/>
  <c r="G3529" i="1" s="1"/>
  <c r="AA3528" i="1"/>
  <c r="J3529" i="1"/>
  <c r="K3529" i="1"/>
  <c r="AF3529" i="1"/>
  <c r="X3528" i="1" l="1"/>
  <c r="Z3528" i="1" s="1"/>
  <c r="Y3529" i="1"/>
  <c r="T3529" i="1"/>
  <c r="H3529" i="1"/>
  <c r="I3529" i="1"/>
  <c r="M3529" i="1"/>
  <c r="AG3529" i="1"/>
  <c r="AE3529" i="1" l="1"/>
  <c r="AH3529" i="1" s="1"/>
  <c r="AB3529" i="1" s="1"/>
  <c r="AC3529" i="1" s="1"/>
  <c r="AD3529" i="1"/>
  <c r="L3529" i="1"/>
  <c r="Q3529" i="1"/>
  <c r="P3529" i="1" l="1"/>
  <c r="W3530" i="1" s="1"/>
  <c r="N3529" i="1"/>
  <c r="R3529" i="1" l="1"/>
  <c r="S3530" i="1" s="1"/>
  <c r="U3529" i="1"/>
  <c r="V3530" i="1" s="1"/>
  <c r="K3530" i="1"/>
  <c r="J3530" i="1"/>
  <c r="AF3530" i="1"/>
  <c r="AA3529" i="1"/>
  <c r="O3529" i="1"/>
  <c r="G3530" i="1"/>
  <c r="X3529" i="1" l="1"/>
  <c r="Z3529" i="1" s="1"/>
  <c r="Y3530" i="1"/>
  <c r="T3530" i="1"/>
  <c r="M3530" i="1"/>
  <c r="H3530" i="1"/>
  <c r="I3530" i="1"/>
  <c r="AG3530" i="1"/>
  <c r="AE3530" i="1" l="1"/>
  <c r="AH3530" i="1" s="1"/>
  <c r="AB3530" i="1" s="1"/>
  <c r="AC3530" i="1" s="1"/>
  <c r="L3530" i="1"/>
  <c r="Q3530" i="1"/>
  <c r="AD3530" i="1"/>
  <c r="P3530" i="1" l="1"/>
  <c r="W3531" i="1" s="1"/>
  <c r="N3530" i="1"/>
  <c r="R3530" i="1" l="1"/>
  <c r="S3531" i="1" s="1"/>
  <c r="U3530" i="1"/>
  <c r="V3531" i="1" s="1"/>
  <c r="O3530" i="1"/>
  <c r="AA3530" i="1"/>
  <c r="G3531" i="1"/>
  <c r="K3531" i="1"/>
  <c r="J3531" i="1"/>
  <c r="AF3531" i="1"/>
  <c r="X3530" i="1" l="1"/>
  <c r="Z3530" i="1" s="1"/>
  <c r="Y3531" i="1"/>
  <c r="T3531" i="1"/>
  <c r="H3531" i="1"/>
  <c r="I3531" i="1"/>
  <c r="AG3531" i="1"/>
  <c r="M3531" i="1"/>
  <c r="AE3531" i="1" l="1"/>
  <c r="AH3531" i="1" s="1"/>
  <c r="AB3531" i="1" s="1"/>
  <c r="AC3531" i="1" s="1"/>
  <c r="L3531" i="1"/>
  <c r="Q3531" i="1"/>
  <c r="AD3531" i="1"/>
  <c r="P3531" i="1" l="1"/>
  <c r="W3532" i="1" s="1"/>
  <c r="N3531" i="1"/>
  <c r="R3531" i="1" l="1"/>
  <c r="S3532" i="1" s="1"/>
  <c r="U3531" i="1"/>
  <c r="V3532" i="1" s="1"/>
  <c r="AA3531" i="1"/>
  <c r="O3531" i="1"/>
  <c r="G3532" i="1"/>
  <c r="J3532" i="1"/>
  <c r="K3532" i="1"/>
  <c r="AF3532" i="1"/>
  <c r="X3531" i="1" l="1"/>
  <c r="Z3531" i="1" s="1"/>
  <c r="Y3532" i="1"/>
  <c r="T3532" i="1"/>
  <c r="I3532" i="1"/>
  <c r="H3532" i="1"/>
  <c r="AG3532" i="1"/>
  <c r="M3532" i="1"/>
  <c r="AE3532" i="1" l="1"/>
  <c r="AH3532" i="1" s="1"/>
  <c r="AB3532" i="1" s="1"/>
  <c r="AC3532" i="1" s="1"/>
  <c r="AD3532" i="1"/>
  <c r="Q3532" i="1"/>
  <c r="L3532" i="1"/>
  <c r="P3532" i="1" l="1"/>
  <c r="W3533" i="1" s="1"/>
  <c r="N3532" i="1"/>
  <c r="R3532" i="1" l="1"/>
  <c r="S3533" i="1" s="1"/>
  <c r="U3532" i="1"/>
  <c r="V3533" i="1" s="1"/>
  <c r="K3533" i="1"/>
  <c r="J3533" i="1"/>
  <c r="AF3533" i="1"/>
  <c r="O3532" i="1"/>
  <c r="G3533" i="1" s="1"/>
  <c r="AA3532" i="1"/>
  <c r="X3532" i="1" l="1"/>
  <c r="Z3532" i="1" s="1"/>
  <c r="Y3533" i="1"/>
  <c r="T3533" i="1"/>
  <c r="I3533" i="1"/>
  <c r="H3533" i="1"/>
  <c r="AG3533" i="1"/>
  <c r="M3533" i="1"/>
  <c r="AE3533" i="1" l="1"/>
  <c r="AH3533" i="1" s="1"/>
  <c r="AB3533" i="1" s="1"/>
  <c r="AC3533" i="1" s="1"/>
  <c r="L3533" i="1"/>
  <c r="Q3533" i="1"/>
  <c r="AD3533" i="1"/>
  <c r="P3533" i="1" l="1"/>
  <c r="W3534" i="1" s="1"/>
  <c r="N3533" i="1"/>
  <c r="R3533" i="1" l="1"/>
  <c r="S3534" i="1" s="1"/>
  <c r="U3533" i="1"/>
  <c r="V3534" i="1" s="1"/>
  <c r="J3534" i="1"/>
  <c r="K3534" i="1"/>
  <c r="AF3534" i="1"/>
  <c r="O3533" i="1"/>
  <c r="AA3533" i="1"/>
  <c r="G3534" i="1"/>
  <c r="X3533" i="1" l="1"/>
  <c r="Z3533" i="1" s="1"/>
  <c r="Y3534" i="1"/>
  <c r="T3534" i="1"/>
  <c r="H3534" i="1"/>
  <c r="I3534" i="1"/>
  <c r="M3534" i="1"/>
  <c r="AG3534" i="1"/>
  <c r="AE3534" i="1" l="1"/>
  <c r="AH3534" i="1" s="1"/>
  <c r="AB3534" i="1" s="1"/>
  <c r="AC3534" i="1" s="1"/>
  <c r="Q3534" i="1"/>
  <c r="L3534" i="1"/>
  <c r="AD3534" i="1"/>
  <c r="P3534" i="1" l="1"/>
  <c r="W3535" i="1" s="1"/>
  <c r="N3534" i="1"/>
  <c r="R3534" i="1" l="1"/>
  <c r="S3535" i="1" s="1"/>
  <c r="U3534" i="1"/>
  <c r="V3535" i="1" s="1"/>
  <c r="K3535" i="1"/>
  <c r="J3535" i="1"/>
  <c r="AF3535" i="1"/>
  <c r="AA3534" i="1"/>
  <c r="O3534" i="1"/>
  <c r="G3535" i="1"/>
  <c r="X3534" i="1" l="1"/>
  <c r="Z3534" i="1" s="1"/>
  <c r="T3535" i="1"/>
  <c r="Y3535" i="1"/>
  <c r="M3535" i="1"/>
  <c r="I3535" i="1"/>
  <c r="H3535" i="1"/>
  <c r="AG3535" i="1"/>
  <c r="AE3535" i="1" l="1"/>
  <c r="AH3535" i="1" s="1"/>
  <c r="AB3535" i="1" s="1"/>
  <c r="AC3535" i="1" s="1"/>
  <c r="AD3535" i="1"/>
  <c r="Q3535" i="1"/>
  <c r="L3535" i="1"/>
  <c r="P3535" i="1" l="1"/>
  <c r="W3536" i="1" s="1"/>
  <c r="N3535" i="1"/>
  <c r="R3535" i="1" l="1"/>
  <c r="S3536" i="1" s="1"/>
  <c r="U3535" i="1"/>
  <c r="V3536" i="1" s="1"/>
  <c r="J3536" i="1"/>
  <c r="K3536" i="1"/>
  <c r="AF3536" i="1"/>
  <c r="O3535" i="1"/>
  <c r="G3536" i="1" s="1"/>
  <c r="AA3535" i="1"/>
  <c r="X3535" i="1" l="1"/>
  <c r="Z3535" i="1" s="1"/>
  <c r="Y3536" i="1"/>
  <c r="T3536" i="1"/>
  <c r="H3536" i="1"/>
  <c r="I3536" i="1"/>
  <c r="AG3536" i="1"/>
  <c r="M3536" i="1"/>
  <c r="AE3536" i="1" l="1"/>
  <c r="AH3536" i="1" s="1"/>
  <c r="AB3536" i="1" s="1"/>
  <c r="AC3536" i="1" s="1"/>
  <c r="Q3536" i="1"/>
  <c r="AD3536" i="1"/>
  <c r="L3536" i="1"/>
  <c r="P3536" i="1" l="1"/>
  <c r="W3537" i="1" s="1"/>
  <c r="N3536" i="1"/>
  <c r="R3536" i="1" l="1"/>
  <c r="S3537" i="1" s="1"/>
  <c r="U3536" i="1"/>
  <c r="V3537" i="1" s="1"/>
  <c r="J3537" i="1"/>
  <c r="K3537" i="1"/>
  <c r="AF3537" i="1"/>
  <c r="O3536" i="1"/>
  <c r="G3537" i="1" s="1"/>
  <c r="AA3536" i="1"/>
  <c r="X3536" i="1" l="1"/>
  <c r="Z3536" i="1" s="1"/>
  <c r="T3537" i="1"/>
  <c r="Y3537" i="1"/>
  <c r="H3537" i="1"/>
  <c r="I3537" i="1"/>
  <c r="M3537" i="1"/>
  <c r="AG3537" i="1"/>
  <c r="AE3537" i="1" l="1"/>
  <c r="AH3537" i="1" s="1"/>
  <c r="AB3537" i="1" s="1"/>
  <c r="AC3537" i="1" s="1"/>
  <c r="L3537" i="1"/>
  <c r="Q3537" i="1"/>
  <c r="AD3537" i="1"/>
  <c r="P3537" i="1" l="1"/>
  <c r="W3538" i="1" s="1"/>
  <c r="N3537" i="1"/>
  <c r="R3537" i="1" l="1"/>
  <c r="S3538" i="1" s="1"/>
  <c r="U3537" i="1"/>
  <c r="V3538" i="1" s="1"/>
  <c r="J3538" i="1"/>
  <c r="K3538" i="1"/>
  <c r="AF3538" i="1"/>
  <c r="O3537" i="1"/>
  <c r="G3538" i="1" s="1"/>
  <c r="AA3537" i="1"/>
  <c r="X3537" i="1" l="1"/>
  <c r="Z3537" i="1" s="1"/>
  <c r="Y3538" i="1"/>
  <c r="T3538" i="1"/>
  <c r="H3538" i="1"/>
  <c r="I3538" i="1"/>
  <c r="M3538" i="1"/>
  <c r="AG3538" i="1"/>
  <c r="AE3538" i="1" l="1"/>
  <c r="AH3538" i="1" s="1"/>
  <c r="AB3538" i="1" s="1"/>
  <c r="AC3538" i="1" s="1"/>
  <c r="Q3538" i="1"/>
  <c r="L3538" i="1"/>
  <c r="AD3538" i="1"/>
  <c r="P3538" i="1" l="1"/>
  <c r="W3539" i="1" s="1"/>
  <c r="N3538" i="1"/>
  <c r="R3538" i="1" l="1"/>
  <c r="S3539" i="1" s="1"/>
  <c r="U3538" i="1"/>
  <c r="V3539" i="1" s="1"/>
  <c r="K3539" i="1"/>
  <c r="J3539" i="1"/>
  <c r="AF3539" i="1"/>
  <c r="AA3538" i="1"/>
  <c r="O3538" i="1"/>
  <c r="G3539" i="1"/>
  <c r="X3538" i="1" l="1"/>
  <c r="Z3538" i="1" s="1"/>
  <c r="Y3539" i="1"/>
  <c r="T3539" i="1"/>
  <c r="M3539" i="1"/>
  <c r="H3539" i="1"/>
  <c r="I3539" i="1"/>
  <c r="AG3539" i="1"/>
  <c r="AE3539" i="1" l="1"/>
  <c r="AH3539" i="1" s="1"/>
  <c r="AB3539" i="1" s="1"/>
  <c r="AC3539" i="1" s="1"/>
  <c r="L3539" i="1"/>
  <c r="Q3539" i="1"/>
  <c r="AD3539" i="1"/>
  <c r="P3539" i="1" l="1"/>
  <c r="W3540" i="1" s="1"/>
  <c r="N3539" i="1"/>
  <c r="R3539" i="1" l="1"/>
  <c r="S3540" i="1" s="1"/>
  <c r="U3539" i="1"/>
  <c r="V3540" i="1" s="1"/>
  <c r="AA3539" i="1"/>
  <c r="O3539" i="1"/>
  <c r="G3540" i="1"/>
  <c r="J3540" i="1"/>
  <c r="K3540" i="1"/>
  <c r="AF3540" i="1"/>
  <c r="X3539" i="1" l="1"/>
  <c r="Z3539" i="1" s="1"/>
  <c r="Y3540" i="1"/>
  <c r="T3540" i="1"/>
  <c r="H3540" i="1"/>
  <c r="I3540" i="1"/>
  <c r="AG3540" i="1"/>
  <c r="M3540" i="1"/>
  <c r="AE3540" i="1" l="1"/>
  <c r="AH3540" i="1" s="1"/>
  <c r="AB3540" i="1" s="1"/>
  <c r="AC3540" i="1" s="1"/>
  <c r="Q3540" i="1"/>
  <c r="AD3540" i="1"/>
  <c r="L3540" i="1"/>
  <c r="P3540" i="1" l="1"/>
  <c r="W3541" i="1" s="1"/>
  <c r="N3540" i="1"/>
  <c r="R3540" i="1" l="1"/>
  <c r="S3541" i="1" s="1"/>
  <c r="U3540" i="1"/>
  <c r="V3541" i="1" s="1"/>
  <c r="O3540" i="1"/>
  <c r="AA3540" i="1"/>
  <c r="G3541" i="1"/>
  <c r="K3541" i="1"/>
  <c r="J3541" i="1"/>
  <c r="AF3541" i="1"/>
  <c r="X3540" i="1" l="1"/>
  <c r="Z3540" i="1" s="1"/>
  <c r="Y3541" i="1"/>
  <c r="T3541" i="1"/>
  <c r="H3541" i="1"/>
  <c r="I3541" i="1"/>
  <c r="M3541" i="1"/>
  <c r="AG3541" i="1"/>
  <c r="AE3541" i="1" l="1"/>
  <c r="AH3541" i="1" s="1"/>
  <c r="AB3541" i="1" s="1"/>
  <c r="AC3541" i="1" s="1"/>
  <c r="AD3541" i="1"/>
  <c r="L3541" i="1"/>
  <c r="Q3541" i="1"/>
  <c r="P3541" i="1" l="1"/>
  <c r="W3542" i="1" s="1"/>
  <c r="N3541" i="1"/>
  <c r="U3541" i="1" l="1"/>
  <c r="V3542" i="1" s="1"/>
  <c r="R3541" i="1"/>
  <c r="S3542" i="1" s="1"/>
  <c r="AA3541" i="1"/>
  <c r="O3541" i="1"/>
  <c r="G3542" i="1"/>
  <c r="J3542" i="1"/>
  <c r="K3542" i="1"/>
  <c r="AF3542" i="1"/>
  <c r="Y3542" i="1" l="1"/>
  <c r="T3542" i="1"/>
  <c r="X3541" i="1"/>
  <c r="Z3541" i="1" s="1"/>
  <c r="M3542" i="1"/>
  <c r="H3542" i="1"/>
  <c r="I3542" i="1"/>
  <c r="AG3542" i="1"/>
  <c r="AE3542" i="1" s="1"/>
  <c r="AH3542" i="1" s="1"/>
  <c r="AB3542" i="1" l="1"/>
  <c r="AC3542" i="1" s="1"/>
  <c r="AD3542" i="1"/>
  <c r="Q3542" i="1"/>
  <c r="L3542" i="1"/>
  <c r="P3542" i="1" l="1"/>
  <c r="W3543" i="1" s="1"/>
  <c r="N3542" i="1"/>
  <c r="R3542" i="1" l="1"/>
  <c r="S3543" i="1" s="1"/>
  <c r="U3542" i="1"/>
  <c r="V3543" i="1" s="1"/>
  <c r="J3543" i="1"/>
  <c r="K3543" i="1"/>
  <c r="AF3543" i="1"/>
  <c r="AA3542" i="1"/>
  <c r="O3542" i="1"/>
  <c r="G3543" i="1"/>
  <c r="X3542" i="1" l="1"/>
  <c r="Z3542" i="1" s="1"/>
  <c r="Y3543" i="1"/>
  <c r="T3543" i="1"/>
  <c r="H3543" i="1"/>
  <c r="I3543" i="1"/>
  <c r="M3543" i="1"/>
  <c r="AG3543" i="1"/>
  <c r="AE3543" i="1" l="1"/>
  <c r="AH3543" i="1" s="1"/>
  <c r="AB3543" i="1" s="1"/>
  <c r="AC3543" i="1" s="1"/>
  <c r="L3543" i="1"/>
  <c r="AD3543" i="1"/>
  <c r="Q3543" i="1"/>
  <c r="P3543" i="1" l="1"/>
  <c r="W3544" i="1" s="1"/>
  <c r="N3543" i="1"/>
  <c r="R3543" i="1" l="1"/>
  <c r="S3544" i="1" s="1"/>
  <c r="U3543" i="1"/>
  <c r="V3544" i="1" s="1"/>
  <c r="J3544" i="1"/>
  <c r="K3544" i="1"/>
  <c r="AF3544" i="1"/>
  <c r="AA3543" i="1"/>
  <c r="O3543" i="1"/>
  <c r="G3544" i="1"/>
  <c r="X3543" i="1" l="1"/>
  <c r="Z3543" i="1" s="1"/>
  <c r="Y3544" i="1"/>
  <c r="T3544" i="1"/>
  <c r="M3544" i="1"/>
  <c r="I3544" i="1"/>
  <c r="H3544" i="1"/>
  <c r="AG3544" i="1"/>
  <c r="AE3544" i="1" l="1"/>
  <c r="AH3544" i="1" s="1"/>
  <c r="AB3544" i="1" s="1"/>
  <c r="AC3544" i="1" s="1"/>
  <c r="AD3544" i="1"/>
  <c r="L3544" i="1"/>
  <c r="Q3544" i="1"/>
  <c r="P3544" i="1" l="1"/>
  <c r="W3545" i="1" s="1"/>
  <c r="N3544" i="1"/>
  <c r="R3544" i="1" l="1"/>
  <c r="S3545" i="1" s="1"/>
  <c r="U3544" i="1"/>
  <c r="V3545" i="1" s="1"/>
  <c r="K3545" i="1"/>
  <c r="J3545" i="1"/>
  <c r="AF3545" i="1"/>
  <c r="O3544" i="1"/>
  <c r="G3545" i="1" s="1"/>
  <c r="AA3544" i="1"/>
  <c r="X3544" i="1" l="1"/>
  <c r="Z3544" i="1" s="1"/>
  <c r="Y3545" i="1"/>
  <c r="T3545" i="1"/>
  <c r="I3545" i="1"/>
  <c r="H3545" i="1"/>
  <c r="M3545" i="1"/>
  <c r="AG3545" i="1"/>
  <c r="AE3545" i="1" l="1"/>
  <c r="AH3545" i="1" s="1"/>
  <c r="AB3545" i="1" s="1"/>
  <c r="AC3545" i="1" s="1"/>
  <c r="L3545" i="1"/>
  <c r="Q3545" i="1"/>
  <c r="AD3545" i="1"/>
  <c r="P3545" i="1" l="1"/>
  <c r="W3546" i="1" s="1"/>
  <c r="N3545" i="1"/>
  <c r="R3545" i="1" l="1"/>
  <c r="S3546" i="1" s="1"/>
  <c r="U3545" i="1"/>
  <c r="V3546" i="1" s="1"/>
  <c r="O3545" i="1"/>
  <c r="G3546" i="1" s="1"/>
  <c r="AA3545" i="1"/>
  <c r="J3546" i="1"/>
  <c r="K3546" i="1"/>
  <c r="AF3546" i="1"/>
  <c r="X3545" i="1" l="1"/>
  <c r="Z3545" i="1" s="1"/>
  <c r="T3546" i="1"/>
  <c r="Y3546" i="1"/>
  <c r="H3546" i="1"/>
  <c r="I3546" i="1"/>
  <c r="M3546" i="1"/>
  <c r="AG3546" i="1"/>
  <c r="AE3546" i="1" l="1"/>
  <c r="AH3546" i="1" s="1"/>
  <c r="AB3546" i="1" s="1"/>
  <c r="AC3546" i="1" s="1"/>
  <c r="L3546" i="1"/>
  <c r="AD3546" i="1"/>
  <c r="Q3546" i="1"/>
  <c r="P3546" i="1" l="1"/>
  <c r="W3547" i="1" s="1"/>
  <c r="N3546" i="1"/>
  <c r="R3546" i="1" l="1"/>
  <c r="S3547" i="1" s="1"/>
  <c r="U3546" i="1"/>
  <c r="V3547" i="1" s="1"/>
  <c r="K3547" i="1"/>
  <c r="J3547" i="1"/>
  <c r="AF3547" i="1"/>
  <c r="O3546" i="1"/>
  <c r="G3547" i="1" s="1"/>
  <c r="AA3546" i="1"/>
  <c r="X3546" i="1" l="1"/>
  <c r="Z3546" i="1" s="1"/>
  <c r="Y3547" i="1"/>
  <c r="T3547" i="1"/>
  <c r="I3547" i="1"/>
  <c r="H3547" i="1"/>
  <c r="M3547" i="1"/>
  <c r="AG3547" i="1"/>
  <c r="AE3547" i="1" l="1"/>
  <c r="AH3547" i="1" s="1"/>
  <c r="AB3547" i="1" s="1"/>
  <c r="AC3547" i="1" s="1"/>
  <c r="Q3547" i="1"/>
  <c r="AD3547" i="1"/>
  <c r="L3547" i="1"/>
  <c r="P3547" i="1" l="1"/>
  <c r="W3548" i="1" s="1"/>
  <c r="N3547" i="1"/>
  <c r="R3547" i="1" l="1"/>
  <c r="S3548" i="1" s="1"/>
  <c r="U3547" i="1"/>
  <c r="V3548" i="1" s="1"/>
  <c r="J3548" i="1"/>
  <c r="K3548" i="1"/>
  <c r="AF3548" i="1"/>
  <c r="AA3547" i="1"/>
  <c r="O3547" i="1"/>
  <c r="G3548" i="1"/>
  <c r="X3547" i="1" l="1"/>
  <c r="Z3547" i="1" s="1"/>
  <c r="Y3548" i="1"/>
  <c r="T3548" i="1"/>
  <c r="H3548" i="1"/>
  <c r="I3548" i="1"/>
  <c r="AG3548" i="1"/>
  <c r="AE3548" i="1" s="1"/>
  <c r="AH3548" i="1" s="1"/>
  <c r="M3548" i="1"/>
  <c r="Q3548" i="1" l="1"/>
  <c r="AD3548" i="1"/>
  <c r="L3548" i="1"/>
  <c r="AB3548" i="1"/>
  <c r="AC3548" i="1" s="1"/>
  <c r="P3548" i="1" l="1"/>
  <c r="W3549" i="1" s="1"/>
  <c r="N3548" i="1"/>
  <c r="R3548" i="1" l="1"/>
  <c r="S3549" i="1" s="1"/>
  <c r="U3548" i="1"/>
  <c r="V3549" i="1" s="1"/>
  <c r="O3548" i="1"/>
  <c r="G3549" i="1" s="1"/>
  <c r="AA3548" i="1"/>
  <c r="J3549" i="1"/>
  <c r="K3549" i="1"/>
  <c r="AF3549" i="1"/>
  <c r="X3548" i="1" l="1"/>
  <c r="Z3548" i="1" s="1"/>
  <c r="Y3549" i="1"/>
  <c r="T3549" i="1"/>
  <c r="H3549" i="1"/>
  <c r="I3549" i="1"/>
  <c r="M3549" i="1"/>
  <c r="AG3549" i="1"/>
  <c r="AE3549" i="1" l="1"/>
  <c r="AH3549" i="1" s="1"/>
  <c r="AB3549" i="1" s="1"/>
  <c r="AC3549" i="1" s="1"/>
  <c r="Q3549" i="1"/>
  <c r="AD3549" i="1"/>
  <c r="L3549" i="1"/>
  <c r="P3549" i="1" l="1"/>
  <c r="W3550" i="1" s="1"/>
  <c r="N3549" i="1"/>
  <c r="R3549" i="1" l="1"/>
  <c r="S3550" i="1" s="1"/>
  <c r="U3549" i="1"/>
  <c r="V3550" i="1" s="1"/>
  <c r="O3549" i="1"/>
  <c r="AA3549" i="1"/>
  <c r="G3550" i="1"/>
  <c r="K3550" i="1"/>
  <c r="J3550" i="1"/>
  <c r="AF3550" i="1"/>
  <c r="X3549" i="1" l="1"/>
  <c r="Z3549" i="1" s="1"/>
  <c r="Y3550" i="1"/>
  <c r="T3550" i="1"/>
  <c r="I3550" i="1"/>
  <c r="H3550" i="1"/>
  <c r="AG3550" i="1"/>
  <c r="M3550" i="1"/>
  <c r="AE3550" i="1" l="1"/>
  <c r="AH3550" i="1" s="1"/>
  <c r="AB3550" i="1" s="1"/>
  <c r="AC3550" i="1" s="1"/>
  <c r="AD3550" i="1"/>
  <c r="Q3550" i="1"/>
  <c r="L3550" i="1"/>
  <c r="P3550" i="1" l="1"/>
  <c r="W3551" i="1" s="1"/>
  <c r="N3550" i="1"/>
  <c r="R3550" i="1" l="1"/>
  <c r="S3551" i="1" s="1"/>
  <c r="U3550" i="1"/>
  <c r="V3551" i="1" s="1"/>
  <c r="AA3550" i="1"/>
  <c r="O3550" i="1"/>
  <c r="G3551" i="1"/>
  <c r="K3551" i="1"/>
  <c r="J3551" i="1"/>
  <c r="AF3551" i="1"/>
  <c r="X3550" i="1" l="1"/>
  <c r="Z3550" i="1" s="1"/>
  <c r="Y3551" i="1"/>
  <c r="T3551" i="1"/>
  <c r="H3551" i="1"/>
  <c r="I3551" i="1"/>
  <c r="AG3551" i="1"/>
  <c r="M3551" i="1"/>
  <c r="AE3551" i="1" l="1"/>
  <c r="AH3551" i="1" s="1"/>
  <c r="AB3551" i="1" s="1"/>
  <c r="AC3551" i="1" s="1"/>
  <c r="Q3551" i="1"/>
  <c r="AD3551" i="1"/>
  <c r="L3551" i="1"/>
  <c r="P3551" i="1" l="1"/>
  <c r="W3552" i="1" s="1"/>
  <c r="N3551" i="1"/>
  <c r="R3551" i="1" l="1"/>
  <c r="S3552" i="1" s="1"/>
  <c r="U3551" i="1"/>
  <c r="V3552" i="1" s="1"/>
  <c r="O3551" i="1"/>
  <c r="G3552" i="1" s="1"/>
  <c r="AA3551" i="1"/>
  <c r="J3552" i="1"/>
  <c r="K3552" i="1"/>
  <c r="AF3552" i="1"/>
  <c r="X3551" i="1" l="1"/>
  <c r="Z3551" i="1" s="1"/>
  <c r="Y3552" i="1"/>
  <c r="T3552" i="1"/>
  <c r="I3552" i="1"/>
  <c r="H3552" i="1"/>
  <c r="M3552" i="1"/>
  <c r="AG3552" i="1"/>
  <c r="AE3552" i="1" l="1"/>
  <c r="AH3552" i="1" s="1"/>
  <c r="AB3552" i="1" s="1"/>
  <c r="AC3552" i="1" s="1"/>
  <c r="AD3552" i="1"/>
  <c r="Q3552" i="1"/>
  <c r="L3552" i="1"/>
  <c r="P3552" i="1" l="1"/>
  <c r="W3553" i="1" s="1"/>
  <c r="N3552" i="1"/>
  <c r="R3552" i="1" l="1"/>
  <c r="S3553" i="1" s="1"/>
  <c r="U3552" i="1"/>
  <c r="V3553" i="1" s="1"/>
  <c r="K3553" i="1"/>
  <c r="J3553" i="1"/>
  <c r="AF3553" i="1"/>
  <c r="AA3552" i="1"/>
  <c r="O3552" i="1"/>
  <c r="G3553" i="1"/>
  <c r="X3552" i="1" l="1"/>
  <c r="Z3552" i="1" s="1"/>
  <c r="Y3553" i="1"/>
  <c r="T3553" i="1"/>
  <c r="H3553" i="1"/>
  <c r="I3553" i="1"/>
  <c r="AG3553" i="1"/>
  <c r="M3553" i="1"/>
  <c r="AE3553" i="1" l="1"/>
  <c r="AH3553" i="1" s="1"/>
  <c r="AB3553" i="1" s="1"/>
  <c r="AC3553" i="1" s="1"/>
  <c r="AD3553" i="1"/>
  <c r="Q3553" i="1"/>
  <c r="L3553" i="1"/>
  <c r="P3553" i="1" l="1"/>
  <c r="W3554" i="1" s="1"/>
  <c r="N3553" i="1"/>
  <c r="R3553" i="1" l="1"/>
  <c r="S3554" i="1" s="1"/>
  <c r="U3553" i="1"/>
  <c r="V3554" i="1" s="1"/>
  <c r="J3554" i="1"/>
  <c r="K3554" i="1"/>
  <c r="AF3554" i="1"/>
  <c r="O3553" i="1"/>
  <c r="G3554" i="1" s="1"/>
  <c r="AA3553" i="1"/>
  <c r="X3553" i="1" l="1"/>
  <c r="Z3553" i="1" s="1"/>
  <c r="T3554" i="1"/>
  <c r="Y3554" i="1"/>
  <c r="I3554" i="1"/>
  <c r="H3554" i="1"/>
  <c r="M3554" i="1"/>
  <c r="AG3554" i="1"/>
  <c r="AE3554" i="1" l="1"/>
  <c r="AH3554" i="1" s="1"/>
  <c r="AB3554" i="1" s="1"/>
  <c r="AC3554" i="1" s="1"/>
  <c r="L3554" i="1"/>
  <c r="Q3554" i="1"/>
  <c r="AD3554" i="1"/>
  <c r="P3554" i="1" l="1"/>
  <c r="W3555" i="1" s="1"/>
  <c r="N3554" i="1"/>
  <c r="R3554" i="1" l="1"/>
  <c r="S3555" i="1" s="1"/>
  <c r="U3554" i="1"/>
  <c r="V3555" i="1" s="1"/>
  <c r="K3555" i="1"/>
  <c r="J3555" i="1"/>
  <c r="AF3555" i="1"/>
  <c r="AA3554" i="1"/>
  <c r="O3554" i="1"/>
  <c r="G3555" i="1"/>
  <c r="X3554" i="1" l="1"/>
  <c r="Z3554" i="1" s="1"/>
  <c r="Y3555" i="1"/>
  <c r="T3555" i="1"/>
  <c r="I3555" i="1"/>
  <c r="H3555" i="1"/>
  <c r="M3555" i="1"/>
  <c r="AG3555" i="1"/>
  <c r="AE3555" i="1" l="1"/>
  <c r="AH3555" i="1" s="1"/>
  <c r="AB3555" i="1" s="1"/>
  <c r="AC3555" i="1" s="1"/>
  <c r="AD3555" i="1"/>
  <c r="Q3555" i="1"/>
  <c r="L3555" i="1"/>
  <c r="P3555" i="1" l="1"/>
  <c r="W3556" i="1" s="1"/>
  <c r="N3555" i="1"/>
  <c r="R3555" i="1" l="1"/>
  <c r="S3556" i="1" s="1"/>
  <c r="U3555" i="1"/>
  <c r="V3556" i="1" s="1"/>
  <c r="O3555" i="1"/>
  <c r="G3556" i="1" s="1"/>
  <c r="AA3555" i="1"/>
  <c r="J3556" i="1"/>
  <c r="K3556" i="1"/>
  <c r="AF3556" i="1"/>
  <c r="X3555" i="1" l="1"/>
  <c r="Z3555" i="1" s="1"/>
  <c r="Y3556" i="1"/>
  <c r="T3556" i="1"/>
  <c r="I3556" i="1"/>
  <c r="H3556" i="1"/>
  <c r="M3556" i="1"/>
  <c r="AG3556" i="1"/>
  <c r="AE3556" i="1" l="1"/>
  <c r="AH3556" i="1" s="1"/>
  <c r="AB3556" i="1" s="1"/>
  <c r="AC3556" i="1" s="1"/>
  <c r="AD3556" i="1"/>
  <c r="L3556" i="1"/>
  <c r="Q3556" i="1"/>
  <c r="P3556" i="1" l="1"/>
  <c r="W3557" i="1" s="1"/>
  <c r="N3556" i="1"/>
  <c r="R3556" i="1" l="1"/>
  <c r="S3557" i="1" s="1"/>
  <c r="U3556" i="1"/>
  <c r="V3557" i="1" s="1"/>
  <c r="K3557" i="1"/>
  <c r="J3557" i="1"/>
  <c r="AF3557" i="1"/>
  <c r="AA3556" i="1"/>
  <c r="O3556" i="1"/>
  <c r="G3557" i="1"/>
  <c r="X3556" i="1" l="1"/>
  <c r="Z3556" i="1" s="1"/>
  <c r="Y3557" i="1"/>
  <c r="T3557" i="1"/>
  <c r="H3557" i="1"/>
  <c r="I3557" i="1"/>
  <c r="AG3557" i="1"/>
  <c r="M3557" i="1"/>
  <c r="AE3557" i="1" l="1"/>
  <c r="AH3557" i="1" s="1"/>
  <c r="AB3557" i="1" s="1"/>
  <c r="AC3557" i="1" s="1"/>
  <c r="AD3557" i="1"/>
  <c r="L3557" i="1"/>
  <c r="Q3557" i="1"/>
  <c r="P3557" i="1" l="1"/>
  <c r="W3558" i="1" s="1"/>
  <c r="N3557" i="1"/>
  <c r="R3557" i="1" l="1"/>
  <c r="S3558" i="1" s="1"/>
  <c r="U3557" i="1"/>
  <c r="V3558" i="1" s="1"/>
  <c r="J3558" i="1"/>
  <c r="K3558" i="1"/>
  <c r="AF3558" i="1"/>
  <c r="O3557" i="1"/>
  <c r="G3558" i="1" s="1"/>
  <c r="AA3557" i="1"/>
  <c r="X3557" i="1" l="1"/>
  <c r="Z3557" i="1" s="1"/>
  <c r="Y3558" i="1"/>
  <c r="T3558" i="1"/>
  <c r="H3558" i="1"/>
  <c r="I3558" i="1"/>
  <c r="M3558" i="1"/>
  <c r="AG3558" i="1"/>
  <c r="AE3558" i="1" l="1"/>
  <c r="AH3558" i="1" s="1"/>
  <c r="AB3558" i="1" s="1"/>
  <c r="AC3558" i="1" s="1"/>
  <c r="Q3558" i="1"/>
  <c r="L3558" i="1"/>
  <c r="AD3558" i="1"/>
  <c r="P3558" i="1" l="1"/>
  <c r="W3559" i="1" s="1"/>
  <c r="N3558" i="1"/>
  <c r="R3558" i="1" l="1"/>
  <c r="S3559" i="1" s="1"/>
  <c r="U3558" i="1"/>
  <c r="V3559" i="1" s="1"/>
  <c r="J3559" i="1"/>
  <c r="K3559" i="1"/>
  <c r="AF3559" i="1"/>
  <c r="O3558" i="1"/>
  <c r="AA3558" i="1"/>
  <c r="G3559" i="1"/>
  <c r="X3558" i="1" l="1"/>
  <c r="Z3558" i="1" s="1"/>
  <c r="Y3559" i="1"/>
  <c r="T3559" i="1"/>
  <c r="I3559" i="1"/>
  <c r="H3559" i="1"/>
  <c r="AG3559" i="1"/>
  <c r="M3559" i="1"/>
  <c r="AE3559" i="1" l="1"/>
  <c r="AH3559" i="1" s="1"/>
  <c r="AB3559" i="1" s="1"/>
  <c r="AC3559" i="1" s="1"/>
  <c r="L3559" i="1"/>
  <c r="Q3559" i="1"/>
  <c r="AD3559" i="1"/>
  <c r="P3559" i="1" l="1"/>
  <c r="W3560" i="1" s="1"/>
  <c r="N3559" i="1"/>
  <c r="R3559" i="1" l="1"/>
  <c r="S3560" i="1" s="1"/>
  <c r="U3559" i="1"/>
  <c r="V3560" i="1" s="1"/>
  <c r="AA3559" i="1"/>
  <c r="O3559" i="1"/>
  <c r="G3560" i="1"/>
  <c r="K3560" i="1"/>
  <c r="J3560" i="1"/>
  <c r="AF3560" i="1"/>
  <c r="X3559" i="1" l="1"/>
  <c r="Z3559" i="1" s="1"/>
  <c r="Y3560" i="1"/>
  <c r="T3560" i="1"/>
  <c r="H3560" i="1"/>
  <c r="I3560" i="1"/>
  <c r="AG3560" i="1"/>
  <c r="M3560" i="1"/>
  <c r="AE3560" i="1" l="1"/>
  <c r="AH3560" i="1" s="1"/>
  <c r="AB3560" i="1" s="1"/>
  <c r="AC3560" i="1" s="1"/>
  <c r="Q3560" i="1"/>
  <c r="L3560" i="1"/>
  <c r="AD3560" i="1"/>
  <c r="P3560" i="1" l="1"/>
  <c r="W3561" i="1" s="1"/>
  <c r="N3560" i="1"/>
  <c r="R3560" i="1" l="1"/>
  <c r="S3561" i="1" s="1"/>
  <c r="U3560" i="1"/>
  <c r="V3561" i="1" s="1"/>
  <c r="AA3560" i="1"/>
  <c r="O3560" i="1"/>
  <c r="G3561" i="1"/>
  <c r="J3561" i="1"/>
  <c r="K3561" i="1"/>
  <c r="AF3561" i="1"/>
  <c r="X3560" i="1" l="1"/>
  <c r="Z3560" i="1" s="1"/>
  <c r="Y3561" i="1"/>
  <c r="T3561" i="1"/>
  <c r="M3561" i="1"/>
  <c r="H3561" i="1"/>
  <c r="I3561" i="1"/>
  <c r="AG3561" i="1"/>
  <c r="AE3561" i="1" l="1"/>
  <c r="AH3561" i="1" s="1"/>
  <c r="AB3561" i="1" s="1"/>
  <c r="AC3561" i="1" s="1"/>
  <c r="AD3561" i="1"/>
  <c r="L3561" i="1"/>
  <c r="Q3561" i="1"/>
  <c r="P3561" i="1" l="1"/>
  <c r="W3562" i="1" s="1"/>
  <c r="N3561" i="1"/>
  <c r="R3561" i="1" l="1"/>
  <c r="S3562" i="1" s="1"/>
  <c r="U3561" i="1"/>
  <c r="V3562" i="1" s="1"/>
  <c r="J3562" i="1"/>
  <c r="K3562" i="1"/>
  <c r="AF3562" i="1"/>
  <c r="O3561" i="1"/>
  <c r="AA3561" i="1"/>
  <c r="G3562" i="1"/>
  <c r="X3561" i="1" l="1"/>
  <c r="Z3561" i="1" s="1"/>
  <c r="Y3562" i="1"/>
  <c r="T3562" i="1"/>
  <c r="M3562" i="1"/>
  <c r="H3562" i="1"/>
  <c r="I3562" i="1"/>
  <c r="AG3562" i="1"/>
  <c r="AE3562" i="1" l="1"/>
  <c r="AH3562" i="1" s="1"/>
  <c r="AB3562" i="1" s="1"/>
  <c r="AC3562" i="1" s="1"/>
  <c r="AD3562" i="1"/>
  <c r="L3562" i="1"/>
  <c r="Q3562" i="1"/>
  <c r="P3562" i="1" l="1"/>
  <c r="W3563" i="1" s="1"/>
  <c r="N3562" i="1"/>
  <c r="R3562" i="1" l="1"/>
  <c r="S3563" i="1" s="1"/>
  <c r="U3562" i="1"/>
  <c r="V3563" i="1" s="1"/>
  <c r="AA3562" i="1"/>
  <c r="O3562" i="1"/>
  <c r="G3563" i="1"/>
  <c r="J3563" i="1"/>
  <c r="K3563" i="1"/>
  <c r="AF3563" i="1"/>
  <c r="X3562" i="1" l="1"/>
  <c r="Z3562" i="1" s="1"/>
  <c r="Y3563" i="1"/>
  <c r="T3563" i="1"/>
  <c r="I3563" i="1"/>
  <c r="H3563" i="1"/>
  <c r="AG3563" i="1"/>
  <c r="M3563" i="1"/>
  <c r="AE3563" i="1" l="1"/>
  <c r="AH3563" i="1" s="1"/>
  <c r="AB3563" i="1" s="1"/>
  <c r="AC3563" i="1" s="1"/>
  <c r="Q3563" i="1"/>
  <c r="AD3563" i="1"/>
  <c r="L3563" i="1"/>
  <c r="P3563" i="1" l="1"/>
  <c r="W3564" i="1" s="1"/>
  <c r="N3563" i="1"/>
  <c r="R3563" i="1" l="1"/>
  <c r="S3564" i="1" s="1"/>
  <c r="U3563" i="1"/>
  <c r="V3564" i="1" s="1"/>
  <c r="J3564" i="1"/>
  <c r="K3564" i="1"/>
  <c r="AF3564" i="1"/>
  <c r="O3563" i="1"/>
  <c r="G3564" i="1" s="1"/>
  <c r="AA3563" i="1"/>
  <c r="X3563" i="1" l="1"/>
  <c r="Z3563" i="1" s="1"/>
  <c r="T3564" i="1"/>
  <c r="Y3564" i="1"/>
  <c r="I3564" i="1"/>
  <c r="H3564" i="1"/>
  <c r="AG3564" i="1"/>
  <c r="M3564" i="1"/>
  <c r="AE3564" i="1" l="1"/>
  <c r="AH3564" i="1" s="1"/>
  <c r="AB3564" i="1" s="1"/>
  <c r="AC3564" i="1" s="1"/>
  <c r="Q3564" i="1"/>
  <c r="L3564" i="1"/>
  <c r="AD3564" i="1"/>
  <c r="P3564" i="1" l="1"/>
  <c r="W3565" i="1" s="1"/>
  <c r="N3564" i="1"/>
  <c r="R3564" i="1" l="1"/>
  <c r="S3565" i="1" s="1"/>
  <c r="U3564" i="1"/>
  <c r="V3565" i="1" s="1"/>
  <c r="AA3564" i="1"/>
  <c r="O3564" i="1"/>
  <c r="G3565" i="1"/>
  <c r="K3565" i="1"/>
  <c r="J3565" i="1"/>
  <c r="AF3565" i="1"/>
  <c r="X3564" i="1" l="1"/>
  <c r="Z3564" i="1" s="1"/>
  <c r="Y3565" i="1"/>
  <c r="T3565" i="1"/>
  <c r="I3565" i="1"/>
  <c r="H3565" i="1"/>
  <c r="AG3565" i="1"/>
  <c r="M3565" i="1"/>
  <c r="AE3565" i="1" l="1"/>
  <c r="AH3565" i="1" s="1"/>
  <c r="AB3565" i="1" s="1"/>
  <c r="AC3565" i="1" s="1"/>
  <c r="Q3565" i="1"/>
  <c r="L3565" i="1"/>
  <c r="AD3565" i="1"/>
  <c r="P3565" i="1" l="1"/>
  <c r="W3566" i="1" s="1"/>
  <c r="N3565" i="1"/>
  <c r="R3565" i="1" l="1"/>
  <c r="S3566" i="1" s="1"/>
  <c r="U3565" i="1"/>
  <c r="V3566" i="1" s="1"/>
  <c r="AA3565" i="1"/>
  <c r="O3565" i="1"/>
  <c r="G3566" i="1"/>
  <c r="K3566" i="1"/>
  <c r="J3566" i="1"/>
  <c r="AF3566" i="1"/>
  <c r="X3565" i="1" l="1"/>
  <c r="Z3565" i="1" s="1"/>
  <c r="Y3566" i="1"/>
  <c r="T3566" i="1"/>
  <c r="H3566" i="1"/>
  <c r="I3566" i="1"/>
  <c r="AG3566" i="1"/>
  <c r="M3566" i="1"/>
  <c r="AE3566" i="1" l="1"/>
  <c r="AH3566" i="1" s="1"/>
  <c r="AB3566" i="1" s="1"/>
  <c r="AC3566" i="1" s="1"/>
  <c r="L3566" i="1"/>
  <c r="Q3566" i="1"/>
  <c r="AD3566" i="1"/>
  <c r="P3566" i="1" l="1"/>
  <c r="W3567" i="1" s="1"/>
  <c r="N3566" i="1"/>
  <c r="R3566" i="1" l="1"/>
  <c r="S3567" i="1" s="1"/>
  <c r="U3566" i="1"/>
  <c r="V3567" i="1" s="1"/>
  <c r="K3567" i="1"/>
  <c r="J3567" i="1"/>
  <c r="AF3567" i="1"/>
  <c r="O3566" i="1"/>
  <c r="AA3566" i="1"/>
  <c r="G3567" i="1"/>
  <c r="X3566" i="1" l="1"/>
  <c r="Z3566" i="1" s="1"/>
  <c r="Y3567" i="1"/>
  <c r="T3567" i="1"/>
  <c r="H3567" i="1"/>
  <c r="I3567" i="1"/>
  <c r="M3567" i="1"/>
  <c r="AG3567" i="1"/>
  <c r="AE3567" i="1" l="1"/>
  <c r="AH3567" i="1" s="1"/>
  <c r="AB3567" i="1" s="1"/>
  <c r="AC3567" i="1" s="1"/>
  <c r="AD3567" i="1"/>
  <c r="L3567" i="1"/>
  <c r="Q3567" i="1"/>
  <c r="P3567" i="1" l="1"/>
  <c r="W3568" i="1" s="1"/>
  <c r="N3567" i="1"/>
  <c r="R3567" i="1" l="1"/>
  <c r="S3568" i="1" s="1"/>
  <c r="U3567" i="1"/>
  <c r="V3568" i="1" s="1"/>
  <c r="O3567" i="1"/>
  <c r="AA3567" i="1"/>
  <c r="G3568" i="1"/>
  <c r="K3568" i="1"/>
  <c r="J3568" i="1"/>
  <c r="AF3568" i="1"/>
  <c r="X3567" i="1" l="1"/>
  <c r="Z3567" i="1" s="1"/>
  <c r="Y3568" i="1"/>
  <c r="T3568" i="1"/>
  <c r="M3568" i="1"/>
  <c r="I3568" i="1"/>
  <c r="H3568" i="1"/>
  <c r="AG3568" i="1"/>
  <c r="AE3568" i="1" l="1"/>
  <c r="AH3568" i="1" s="1"/>
  <c r="AB3568" i="1" s="1"/>
  <c r="AC3568" i="1" s="1"/>
  <c r="Q3568" i="1"/>
  <c r="L3568" i="1"/>
  <c r="AD3568" i="1"/>
  <c r="P3568" i="1" l="1"/>
  <c r="W3569" i="1" s="1"/>
  <c r="N3568" i="1"/>
  <c r="R3568" i="1" l="1"/>
  <c r="S3569" i="1" s="1"/>
  <c r="U3568" i="1"/>
  <c r="V3569" i="1" s="1"/>
  <c r="AA3568" i="1"/>
  <c r="O3568" i="1"/>
  <c r="G3569" i="1"/>
  <c r="J3569" i="1"/>
  <c r="K3569" i="1"/>
  <c r="AF3569" i="1"/>
  <c r="X3568" i="1" l="1"/>
  <c r="Z3568" i="1" s="1"/>
  <c r="Y3569" i="1"/>
  <c r="T3569" i="1"/>
  <c r="M3569" i="1"/>
  <c r="H3569" i="1"/>
  <c r="I3569" i="1"/>
  <c r="AG3569" i="1"/>
  <c r="AE3569" i="1" l="1"/>
  <c r="AH3569" i="1" s="1"/>
  <c r="AB3569" i="1" s="1"/>
  <c r="AC3569" i="1" s="1"/>
  <c r="L3569" i="1"/>
  <c r="Q3569" i="1"/>
  <c r="AD3569" i="1"/>
  <c r="P3569" i="1" l="1"/>
  <c r="W3570" i="1" s="1"/>
  <c r="N3569" i="1"/>
  <c r="R3569" i="1" l="1"/>
  <c r="S3570" i="1" s="1"/>
  <c r="U3569" i="1"/>
  <c r="V3570" i="1" s="1"/>
  <c r="O3569" i="1"/>
  <c r="AA3569" i="1"/>
  <c r="G3570" i="1"/>
  <c r="J3570" i="1"/>
  <c r="K3570" i="1"/>
  <c r="AF3570" i="1"/>
  <c r="X3569" i="1" l="1"/>
  <c r="Z3569" i="1" s="1"/>
  <c r="Y3570" i="1"/>
  <c r="T3570" i="1"/>
  <c r="H3570" i="1"/>
  <c r="I3570" i="1"/>
  <c r="M3570" i="1"/>
  <c r="AG3570" i="1"/>
  <c r="AE3570" i="1" l="1"/>
  <c r="AH3570" i="1" s="1"/>
  <c r="AB3570" i="1" s="1"/>
  <c r="AC3570" i="1" s="1"/>
  <c r="Q3570" i="1"/>
  <c r="L3570" i="1"/>
  <c r="AD3570" i="1"/>
  <c r="P3570" i="1" l="1"/>
  <c r="W3571" i="1" s="1"/>
  <c r="N3570" i="1"/>
  <c r="R3570" i="1" l="1"/>
  <c r="S3571" i="1" s="1"/>
  <c r="U3570" i="1"/>
  <c r="V3571" i="1" s="1"/>
  <c r="AA3570" i="1"/>
  <c r="O3570" i="1"/>
  <c r="G3571" i="1"/>
  <c r="J3571" i="1"/>
  <c r="K3571" i="1"/>
  <c r="AF3571" i="1"/>
  <c r="X3570" i="1" l="1"/>
  <c r="Z3570" i="1" s="1"/>
  <c r="T3571" i="1"/>
  <c r="Y3571" i="1"/>
  <c r="M3571" i="1"/>
  <c r="I3571" i="1"/>
  <c r="H3571" i="1"/>
  <c r="AG3571" i="1"/>
  <c r="AE3571" i="1" l="1"/>
  <c r="AH3571" i="1" s="1"/>
  <c r="AB3571" i="1" s="1"/>
  <c r="AC3571" i="1" s="1"/>
  <c r="Q3571" i="1"/>
  <c r="AD3571" i="1"/>
  <c r="L3571" i="1"/>
  <c r="P3571" i="1" l="1"/>
  <c r="W3572" i="1" s="1"/>
  <c r="N3571" i="1"/>
  <c r="R3571" i="1" l="1"/>
  <c r="S3572" i="1" s="1"/>
  <c r="U3571" i="1"/>
  <c r="V3572" i="1" s="1"/>
  <c r="AA3571" i="1"/>
  <c r="O3571" i="1"/>
  <c r="G3572" i="1"/>
  <c r="J3572" i="1"/>
  <c r="K3572" i="1"/>
  <c r="AF3572" i="1"/>
  <c r="X3571" i="1" l="1"/>
  <c r="Z3571" i="1" s="1"/>
  <c r="T3572" i="1"/>
  <c r="Y3572" i="1"/>
  <c r="M3572" i="1"/>
  <c r="H3572" i="1"/>
  <c r="I3572" i="1"/>
  <c r="AG3572" i="1"/>
  <c r="AE3572" i="1" l="1"/>
  <c r="AH3572" i="1" s="1"/>
  <c r="AB3572" i="1" s="1"/>
  <c r="AC3572" i="1" s="1"/>
  <c r="Q3572" i="1"/>
  <c r="AD3572" i="1"/>
  <c r="L3572" i="1"/>
  <c r="P3572" i="1" l="1"/>
  <c r="W3573" i="1" s="1"/>
  <c r="N3572" i="1"/>
  <c r="R3572" i="1" l="1"/>
  <c r="S3573" i="1" s="1"/>
  <c r="U3572" i="1"/>
  <c r="V3573" i="1" s="1"/>
  <c r="K3573" i="1"/>
  <c r="J3573" i="1"/>
  <c r="AF3573" i="1"/>
  <c r="O3572" i="1"/>
  <c r="AA3572" i="1"/>
  <c r="G3573" i="1"/>
  <c r="X3572" i="1" l="1"/>
  <c r="Z3572" i="1" s="1"/>
  <c r="T3573" i="1"/>
  <c r="Y3573" i="1"/>
  <c r="H3573" i="1"/>
  <c r="I3573" i="1"/>
  <c r="AG3573" i="1"/>
  <c r="M3573" i="1"/>
  <c r="AE3573" i="1" l="1"/>
  <c r="AH3573" i="1" s="1"/>
  <c r="AB3573" i="1" s="1"/>
  <c r="AC3573" i="1" s="1"/>
  <c r="L3573" i="1"/>
  <c r="AD3573" i="1"/>
  <c r="Q3573" i="1"/>
  <c r="P3573" i="1" l="1"/>
  <c r="W3574" i="1" s="1"/>
  <c r="N3573" i="1"/>
  <c r="R3573" i="1" l="1"/>
  <c r="S3574" i="1" s="1"/>
  <c r="U3573" i="1"/>
  <c r="V3574" i="1" s="1"/>
  <c r="O3573" i="1"/>
  <c r="G3574" i="1" s="1"/>
  <c r="AA3573" i="1"/>
  <c r="J3574" i="1"/>
  <c r="K3574" i="1"/>
  <c r="AF3574" i="1"/>
  <c r="X3573" i="1" l="1"/>
  <c r="Z3573" i="1" s="1"/>
  <c r="Y3574" i="1"/>
  <c r="T3574" i="1"/>
  <c r="H3574" i="1"/>
  <c r="I3574" i="1"/>
  <c r="M3574" i="1"/>
  <c r="AG3574" i="1"/>
  <c r="AE3574" i="1" l="1"/>
  <c r="AH3574" i="1" s="1"/>
  <c r="AB3574" i="1" s="1"/>
  <c r="AC3574" i="1" s="1"/>
  <c r="L3574" i="1"/>
  <c r="Q3574" i="1"/>
  <c r="AD3574" i="1"/>
  <c r="P3574" i="1" l="1"/>
  <c r="W3575" i="1" s="1"/>
  <c r="N3574" i="1"/>
  <c r="R3574" i="1" l="1"/>
  <c r="S3575" i="1" s="1"/>
  <c r="U3574" i="1"/>
  <c r="V3575" i="1" s="1"/>
  <c r="K3575" i="1"/>
  <c r="J3575" i="1"/>
  <c r="AF3575" i="1"/>
  <c r="AA3574" i="1"/>
  <c r="O3574" i="1"/>
  <c r="G3575" i="1" s="1"/>
  <c r="X3574" i="1" l="1"/>
  <c r="Z3574" i="1" s="1"/>
  <c r="Y3575" i="1"/>
  <c r="T3575" i="1"/>
  <c r="I3575" i="1"/>
  <c r="H3575" i="1"/>
  <c r="AG3575" i="1"/>
  <c r="M3575" i="1"/>
  <c r="AE3575" i="1" l="1"/>
  <c r="AH3575" i="1" s="1"/>
  <c r="AB3575" i="1" s="1"/>
  <c r="AC3575" i="1" s="1"/>
  <c r="AD3575" i="1"/>
  <c r="Q3575" i="1"/>
  <c r="L3575" i="1"/>
  <c r="P3575" i="1" l="1"/>
  <c r="W3576" i="1" s="1"/>
  <c r="N3575" i="1"/>
  <c r="R3575" i="1" l="1"/>
  <c r="S3576" i="1" s="1"/>
  <c r="U3575" i="1"/>
  <c r="V3576" i="1" s="1"/>
  <c r="AA3575" i="1"/>
  <c r="O3575" i="1"/>
  <c r="G3576" i="1"/>
  <c r="J3576" i="1"/>
  <c r="K3576" i="1"/>
  <c r="AF3576" i="1"/>
  <c r="X3575" i="1" l="1"/>
  <c r="Z3575" i="1" s="1"/>
  <c r="Y3576" i="1"/>
  <c r="T3576" i="1"/>
  <c r="M3576" i="1"/>
  <c r="I3576" i="1"/>
  <c r="H3576" i="1"/>
  <c r="AG3576" i="1"/>
  <c r="AE3576" i="1" l="1"/>
  <c r="AH3576" i="1" s="1"/>
  <c r="AB3576" i="1" s="1"/>
  <c r="AC3576" i="1" s="1"/>
  <c r="AD3576" i="1"/>
  <c r="L3576" i="1"/>
  <c r="Q3576" i="1"/>
  <c r="P3576" i="1" l="1"/>
  <c r="W3577" i="1" s="1"/>
  <c r="N3576" i="1"/>
  <c r="R3576" i="1" l="1"/>
  <c r="S3577" i="1" s="1"/>
  <c r="U3576" i="1"/>
  <c r="V3577" i="1" s="1"/>
  <c r="O3576" i="1"/>
  <c r="G3577" i="1" s="1"/>
  <c r="AA3576" i="1"/>
  <c r="K3577" i="1"/>
  <c r="J3577" i="1"/>
  <c r="AF3577" i="1"/>
  <c r="X3576" i="1" l="1"/>
  <c r="Z3576" i="1" s="1"/>
  <c r="Y3577" i="1"/>
  <c r="T3577" i="1"/>
  <c r="H3577" i="1"/>
  <c r="I3577" i="1"/>
  <c r="AG3577" i="1"/>
  <c r="M3577" i="1"/>
  <c r="AE3577" i="1" l="1"/>
  <c r="AH3577" i="1" s="1"/>
  <c r="AB3577" i="1" s="1"/>
  <c r="AC3577" i="1" s="1"/>
  <c r="Q3577" i="1"/>
  <c r="L3577" i="1"/>
  <c r="AD3577" i="1"/>
  <c r="P3577" i="1" l="1"/>
  <c r="W3578" i="1" s="1"/>
  <c r="N3577" i="1"/>
  <c r="R3577" i="1" l="1"/>
  <c r="S3578" i="1" s="1"/>
  <c r="U3577" i="1"/>
  <c r="V3578" i="1" s="1"/>
  <c r="O3577" i="1"/>
  <c r="AA3577" i="1"/>
  <c r="G3578" i="1"/>
  <c r="K3578" i="1"/>
  <c r="J3578" i="1"/>
  <c r="AF3578" i="1"/>
  <c r="X3577" i="1" l="1"/>
  <c r="Z3577" i="1" s="1"/>
  <c r="Y3578" i="1"/>
  <c r="T3578" i="1"/>
  <c r="H3578" i="1"/>
  <c r="I3578" i="1"/>
  <c r="AG3578" i="1"/>
  <c r="M3578" i="1"/>
  <c r="AE3578" i="1" l="1"/>
  <c r="AH3578" i="1" s="1"/>
  <c r="AB3578" i="1" s="1"/>
  <c r="AC3578" i="1" s="1"/>
  <c r="AD3578" i="1"/>
  <c r="L3578" i="1"/>
  <c r="Q3578" i="1"/>
  <c r="P3578" i="1" l="1"/>
  <c r="W3579" i="1" s="1"/>
  <c r="N3578" i="1"/>
  <c r="R3578" i="1" l="1"/>
  <c r="S3579" i="1" s="1"/>
  <c r="U3578" i="1"/>
  <c r="V3579" i="1" s="1"/>
  <c r="O3578" i="1"/>
  <c r="AA3578" i="1"/>
  <c r="G3579" i="1"/>
  <c r="K3579" i="1"/>
  <c r="J3579" i="1"/>
  <c r="AF3579" i="1"/>
  <c r="X3578" i="1" l="1"/>
  <c r="Z3578" i="1" s="1"/>
  <c r="Y3579" i="1"/>
  <c r="T3579" i="1"/>
  <c r="H3579" i="1"/>
  <c r="I3579" i="1"/>
  <c r="AG3579" i="1"/>
  <c r="M3579" i="1"/>
  <c r="AE3579" i="1" l="1"/>
  <c r="AH3579" i="1" s="1"/>
  <c r="AB3579" i="1" s="1"/>
  <c r="AC3579" i="1" s="1"/>
  <c r="Q3579" i="1"/>
  <c r="L3579" i="1"/>
  <c r="AD3579" i="1"/>
  <c r="P3579" i="1" l="1"/>
  <c r="W3580" i="1" s="1"/>
  <c r="N3579" i="1"/>
  <c r="R3579" i="1" l="1"/>
  <c r="S3580" i="1" s="1"/>
  <c r="U3579" i="1"/>
  <c r="V3580" i="1" s="1"/>
  <c r="K3580" i="1"/>
  <c r="J3580" i="1"/>
  <c r="AF3580" i="1"/>
  <c r="AA3579" i="1"/>
  <c r="O3579" i="1"/>
  <c r="G3580" i="1"/>
  <c r="X3579" i="1" l="1"/>
  <c r="Z3579" i="1" s="1"/>
  <c r="Y3580" i="1"/>
  <c r="T3580" i="1"/>
  <c r="M3580" i="1"/>
  <c r="H3580" i="1"/>
  <c r="I3580" i="1"/>
  <c r="AG3580" i="1"/>
  <c r="AE3580" i="1" l="1"/>
  <c r="AH3580" i="1" s="1"/>
  <c r="AB3580" i="1" s="1"/>
  <c r="AC3580" i="1" s="1"/>
  <c r="L3580" i="1"/>
  <c r="AD3580" i="1"/>
  <c r="Q3580" i="1"/>
  <c r="P3580" i="1" l="1"/>
  <c r="W3581" i="1" s="1"/>
  <c r="N3580" i="1"/>
  <c r="R3580" i="1" l="1"/>
  <c r="S3581" i="1" s="1"/>
  <c r="U3580" i="1"/>
  <c r="V3581" i="1" s="1"/>
  <c r="K3581" i="1"/>
  <c r="J3581" i="1"/>
  <c r="AF3581" i="1"/>
  <c r="AA3580" i="1"/>
  <c r="O3580" i="1"/>
  <c r="G3581" i="1"/>
  <c r="X3580" i="1" l="1"/>
  <c r="Z3580" i="1" s="1"/>
  <c r="Y3581" i="1"/>
  <c r="T3581" i="1"/>
  <c r="I3581" i="1"/>
  <c r="H3581" i="1"/>
  <c r="M3581" i="1"/>
  <c r="AG3581" i="1"/>
  <c r="AE3581" i="1" l="1"/>
  <c r="AH3581" i="1" s="1"/>
  <c r="AB3581" i="1" s="1"/>
  <c r="AC3581" i="1" s="1"/>
  <c r="Q3581" i="1"/>
  <c r="L3581" i="1"/>
  <c r="AD3581" i="1"/>
  <c r="P3581" i="1" l="1"/>
  <c r="W3582" i="1" s="1"/>
  <c r="N3581" i="1"/>
  <c r="R3581" i="1" l="1"/>
  <c r="S3582" i="1" s="1"/>
  <c r="U3581" i="1"/>
  <c r="V3582" i="1" s="1"/>
  <c r="AA3581" i="1"/>
  <c r="O3581" i="1"/>
  <c r="G3582" i="1"/>
  <c r="J3582" i="1"/>
  <c r="K3582" i="1"/>
  <c r="AF3582" i="1"/>
  <c r="X3581" i="1" l="1"/>
  <c r="Z3581" i="1" s="1"/>
  <c r="Y3582" i="1"/>
  <c r="T3582" i="1"/>
  <c r="M3582" i="1"/>
  <c r="H3582" i="1"/>
  <c r="I3582" i="1"/>
  <c r="AG3582" i="1"/>
  <c r="AE3582" i="1" l="1"/>
  <c r="AH3582" i="1" s="1"/>
  <c r="AB3582" i="1" s="1"/>
  <c r="AC3582" i="1" s="1"/>
  <c r="AD3582" i="1"/>
  <c r="L3582" i="1"/>
  <c r="Q3582" i="1"/>
  <c r="P3582" i="1" l="1"/>
  <c r="W3583" i="1" s="1"/>
  <c r="N3582" i="1"/>
  <c r="R3582" i="1" l="1"/>
  <c r="S3583" i="1" s="1"/>
  <c r="U3582" i="1"/>
  <c r="V3583" i="1" s="1"/>
  <c r="K3583" i="1"/>
  <c r="J3583" i="1"/>
  <c r="AF3583" i="1"/>
  <c r="O3582" i="1"/>
  <c r="G3583" i="1" s="1"/>
  <c r="AA3582" i="1"/>
  <c r="X3582" i="1" l="1"/>
  <c r="Z3582" i="1" s="1"/>
  <c r="Y3583" i="1"/>
  <c r="T3583" i="1"/>
  <c r="H3583" i="1"/>
  <c r="I3583" i="1"/>
  <c r="M3583" i="1"/>
  <c r="AG3583" i="1"/>
  <c r="AE3583" i="1" l="1"/>
  <c r="AH3583" i="1" s="1"/>
  <c r="AB3583" i="1" s="1"/>
  <c r="AC3583" i="1" s="1"/>
  <c r="L3583" i="1"/>
  <c r="Q3583" i="1"/>
  <c r="AD3583" i="1"/>
  <c r="P3583" i="1" l="1"/>
  <c r="W3584" i="1" s="1"/>
  <c r="N3583" i="1"/>
  <c r="R3583" i="1" l="1"/>
  <c r="S3584" i="1" s="1"/>
  <c r="U3583" i="1"/>
  <c r="V3584" i="1" s="1"/>
  <c r="K3584" i="1"/>
  <c r="J3584" i="1"/>
  <c r="AF3584" i="1"/>
  <c r="AA3583" i="1"/>
  <c r="O3583" i="1"/>
  <c r="G3584" i="1"/>
  <c r="X3583" i="1" l="1"/>
  <c r="Z3583" i="1" s="1"/>
  <c r="Y3584" i="1"/>
  <c r="T3584" i="1"/>
  <c r="M3584" i="1"/>
  <c r="H3584" i="1"/>
  <c r="I3584" i="1"/>
  <c r="AG3584" i="1"/>
  <c r="AE3584" i="1" l="1"/>
  <c r="AH3584" i="1" s="1"/>
  <c r="AB3584" i="1" s="1"/>
  <c r="AC3584" i="1" s="1"/>
  <c r="AD3584" i="1"/>
  <c r="L3584" i="1"/>
  <c r="Q3584" i="1"/>
  <c r="P3584" i="1" l="1"/>
  <c r="W3585" i="1" s="1"/>
  <c r="N3584" i="1"/>
  <c r="R3584" i="1" l="1"/>
  <c r="S3585" i="1" s="1"/>
  <c r="U3584" i="1"/>
  <c r="V3585" i="1" s="1"/>
  <c r="O3584" i="1"/>
  <c r="G3585" i="1" s="1"/>
  <c r="AA3584" i="1"/>
  <c r="J3585" i="1"/>
  <c r="K3585" i="1"/>
  <c r="AF3585" i="1"/>
  <c r="X3584" i="1" l="1"/>
  <c r="Z3584" i="1" s="1"/>
  <c r="Y3585" i="1"/>
  <c r="T3585" i="1"/>
  <c r="I3585" i="1"/>
  <c r="H3585" i="1"/>
  <c r="M3585" i="1"/>
  <c r="AG3585" i="1"/>
  <c r="AE3585" i="1" l="1"/>
  <c r="AH3585" i="1" s="1"/>
  <c r="AB3585" i="1" s="1"/>
  <c r="AC3585" i="1" s="1"/>
  <c r="Q3585" i="1"/>
  <c r="AD3585" i="1"/>
  <c r="L3585" i="1"/>
  <c r="P3585" i="1" l="1"/>
  <c r="W3586" i="1" s="1"/>
  <c r="N3585" i="1"/>
  <c r="R3585" i="1" l="1"/>
  <c r="S3586" i="1" s="1"/>
  <c r="U3585" i="1"/>
  <c r="V3586" i="1" s="1"/>
  <c r="J3586" i="1"/>
  <c r="K3586" i="1"/>
  <c r="AF3586" i="1"/>
  <c r="O3585" i="1"/>
  <c r="G3586" i="1" s="1"/>
  <c r="AA3585" i="1"/>
  <c r="X3585" i="1" l="1"/>
  <c r="Z3585" i="1" s="1"/>
  <c r="Y3586" i="1"/>
  <c r="T3586" i="1"/>
  <c r="H3586" i="1"/>
  <c r="I3586" i="1"/>
  <c r="M3586" i="1"/>
  <c r="AG3586" i="1"/>
  <c r="AE3586" i="1" l="1"/>
  <c r="AH3586" i="1" s="1"/>
  <c r="AB3586" i="1" s="1"/>
  <c r="AC3586" i="1" s="1"/>
  <c r="AD3586" i="1"/>
  <c r="L3586" i="1"/>
  <c r="Q3586" i="1"/>
  <c r="P3586" i="1" l="1"/>
  <c r="W3587" i="1" s="1"/>
  <c r="N3586" i="1"/>
  <c r="R3586" i="1" l="1"/>
  <c r="S3587" i="1" s="1"/>
  <c r="U3586" i="1"/>
  <c r="V3587" i="1" s="1"/>
  <c r="O3586" i="1"/>
  <c r="AA3586" i="1"/>
  <c r="G3587" i="1"/>
  <c r="J3587" i="1"/>
  <c r="K3587" i="1"/>
  <c r="AF3587" i="1"/>
  <c r="X3586" i="1" l="1"/>
  <c r="Z3586" i="1" s="1"/>
  <c r="T3587" i="1"/>
  <c r="Y3587" i="1"/>
  <c r="M3587" i="1"/>
  <c r="I3587" i="1"/>
  <c r="H3587" i="1"/>
  <c r="AG3587" i="1"/>
  <c r="AE3587" i="1" l="1"/>
  <c r="AH3587" i="1" s="1"/>
  <c r="AB3587" i="1" s="1"/>
  <c r="AC3587" i="1" s="1"/>
  <c r="AD3587" i="1"/>
  <c r="L3587" i="1"/>
  <c r="Q3587" i="1"/>
  <c r="P3587" i="1" l="1"/>
  <c r="W3588" i="1" s="1"/>
  <c r="N3587" i="1"/>
  <c r="R3587" i="1" l="1"/>
  <c r="S3588" i="1" s="1"/>
  <c r="U3587" i="1"/>
  <c r="V3588" i="1" s="1"/>
  <c r="AA3587" i="1"/>
  <c r="O3587" i="1"/>
  <c r="G3588" i="1"/>
  <c r="K3588" i="1"/>
  <c r="J3588" i="1"/>
  <c r="AF3588" i="1"/>
  <c r="X3587" i="1" l="1"/>
  <c r="Z3587" i="1" s="1"/>
  <c r="T3588" i="1"/>
  <c r="Y3588" i="1"/>
  <c r="H3588" i="1"/>
  <c r="I3588" i="1"/>
  <c r="AG3588" i="1"/>
  <c r="M3588" i="1"/>
  <c r="AE3588" i="1" l="1"/>
  <c r="AH3588" i="1" s="1"/>
  <c r="AB3588" i="1" s="1"/>
  <c r="AC3588" i="1" s="1"/>
  <c r="L3588" i="1"/>
  <c r="Q3588" i="1"/>
  <c r="AD3588" i="1"/>
  <c r="P3588" i="1" l="1"/>
  <c r="W3589" i="1" s="1"/>
  <c r="N3588" i="1"/>
  <c r="R3588" i="1" l="1"/>
  <c r="S3589" i="1" s="1"/>
  <c r="U3588" i="1"/>
  <c r="V3589" i="1" s="1"/>
  <c r="O3588" i="1"/>
  <c r="AA3588" i="1"/>
  <c r="G3589" i="1"/>
  <c r="K3589" i="1"/>
  <c r="J3589" i="1"/>
  <c r="AF3589" i="1"/>
  <c r="X3588" i="1" l="1"/>
  <c r="Z3588" i="1" s="1"/>
  <c r="Y3589" i="1"/>
  <c r="T3589" i="1"/>
  <c r="H3589" i="1"/>
  <c r="I3589" i="1"/>
  <c r="AG3589" i="1"/>
  <c r="M3589" i="1"/>
  <c r="AE3589" i="1" l="1"/>
  <c r="AH3589" i="1" s="1"/>
  <c r="AB3589" i="1" s="1"/>
  <c r="AC3589" i="1" s="1"/>
  <c r="Q3589" i="1"/>
  <c r="L3589" i="1"/>
  <c r="AD3589" i="1"/>
  <c r="P3589" i="1" l="1"/>
  <c r="W3590" i="1" s="1"/>
  <c r="N3589" i="1"/>
  <c r="R3589" i="1" l="1"/>
  <c r="S3590" i="1" s="1"/>
  <c r="U3589" i="1"/>
  <c r="V3590" i="1" s="1"/>
  <c r="J3590" i="1"/>
  <c r="K3590" i="1"/>
  <c r="AF3590" i="1"/>
  <c r="AA3589" i="1"/>
  <c r="O3589" i="1"/>
  <c r="G3590" i="1"/>
  <c r="X3589" i="1" l="1"/>
  <c r="Z3589" i="1" s="1"/>
  <c r="Y3590" i="1"/>
  <c r="T3590" i="1"/>
  <c r="H3590" i="1"/>
  <c r="I3590" i="1"/>
  <c r="M3590" i="1"/>
  <c r="AG3590" i="1"/>
  <c r="AE3590" i="1" l="1"/>
  <c r="AH3590" i="1" s="1"/>
  <c r="AB3590" i="1" s="1"/>
  <c r="AC3590" i="1" s="1"/>
  <c r="L3590" i="1"/>
  <c r="Q3590" i="1"/>
  <c r="AD3590" i="1"/>
  <c r="P3590" i="1" l="1"/>
  <c r="W3591" i="1" s="1"/>
  <c r="N3590" i="1"/>
  <c r="R3590" i="1" l="1"/>
  <c r="S3591" i="1" s="1"/>
  <c r="U3590" i="1"/>
  <c r="V3591" i="1" s="1"/>
  <c r="K3591" i="1"/>
  <c r="J3591" i="1"/>
  <c r="AF3591" i="1"/>
  <c r="AA3590" i="1"/>
  <c r="O3590" i="1"/>
  <c r="G3591" i="1"/>
  <c r="X3590" i="1" l="1"/>
  <c r="Z3590" i="1" s="1"/>
  <c r="Y3591" i="1"/>
  <c r="T3591" i="1"/>
  <c r="M3591" i="1"/>
  <c r="I3591" i="1"/>
  <c r="H3591" i="1"/>
  <c r="AG3591" i="1"/>
  <c r="AE3591" i="1" l="1"/>
  <c r="AH3591" i="1" s="1"/>
  <c r="AB3591" i="1" s="1"/>
  <c r="AC3591" i="1" s="1"/>
  <c r="L3591" i="1"/>
  <c r="AD3591" i="1"/>
  <c r="Q3591" i="1"/>
  <c r="P3591" i="1" l="1"/>
  <c r="W3592" i="1" s="1"/>
  <c r="N3591" i="1"/>
  <c r="R3591" i="1" l="1"/>
  <c r="S3592" i="1" s="1"/>
  <c r="U3591" i="1"/>
  <c r="V3592" i="1" s="1"/>
  <c r="K3592" i="1"/>
  <c r="J3592" i="1"/>
  <c r="AF3592" i="1"/>
  <c r="AA3591" i="1"/>
  <c r="O3591" i="1"/>
  <c r="G3592" i="1"/>
  <c r="X3591" i="1" l="1"/>
  <c r="Z3591" i="1" s="1"/>
  <c r="Y3592" i="1"/>
  <c r="T3592" i="1"/>
  <c r="M3592" i="1"/>
  <c r="I3592" i="1"/>
  <c r="H3592" i="1"/>
  <c r="AG3592" i="1"/>
  <c r="AE3592" i="1" l="1"/>
  <c r="AH3592" i="1" s="1"/>
  <c r="AB3592" i="1" s="1"/>
  <c r="AC3592" i="1" s="1"/>
  <c r="Q3592" i="1"/>
  <c r="AD3592" i="1"/>
  <c r="L3592" i="1"/>
  <c r="P3592" i="1" l="1"/>
  <c r="W3593" i="1" s="1"/>
  <c r="N3592" i="1"/>
  <c r="R3592" i="1" l="1"/>
  <c r="S3593" i="1" s="1"/>
  <c r="U3592" i="1"/>
  <c r="V3593" i="1" s="1"/>
  <c r="J3593" i="1"/>
  <c r="K3593" i="1"/>
  <c r="AF3593" i="1"/>
  <c r="AA3592" i="1"/>
  <c r="O3592" i="1"/>
  <c r="G3593" i="1" s="1"/>
  <c r="X3592" i="1" l="1"/>
  <c r="Z3592" i="1" s="1"/>
  <c r="Y3593" i="1"/>
  <c r="T3593" i="1"/>
  <c r="I3593" i="1"/>
  <c r="H3593" i="1"/>
  <c r="M3593" i="1"/>
  <c r="AG3593" i="1"/>
  <c r="AE3593" i="1" l="1"/>
  <c r="AH3593" i="1" s="1"/>
  <c r="AB3593" i="1" s="1"/>
  <c r="AC3593" i="1" s="1"/>
  <c r="Q3593" i="1"/>
  <c r="L3593" i="1"/>
  <c r="AD3593" i="1"/>
  <c r="P3593" i="1" l="1"/>
  <c r="W3594" i="1" s="1"/>
  <c r="N3593" i="1"/>
  <c r="R3593" i="1" l="1"/>
  <c r="S3594" i="1" s="1"/>
  <c r="U3593" i="1"/>
  <c r="V3594" i="1" s="1"/>
  <c r="J3594" i="1"/>
  <c r="K3594" i="1"/>
  <c r="AF3594" i="1"/>
  <c r="AA3593" i="1"/>
  <c r="O3593" i="1"/>
  <c r="G3594" i="1" s="1"/>
  <c r="X3593" i="1" l="1"/>
  <c r="Z3593" i="1" s="1"/>
  <c r="Y3594" i="1"/>
  <c r="T3594" i="1"/>
  <c r="I3594" i="1"/>
  <c r="H3594" i="1"/>
  <c r="M3594" i="1"/>
  <c r="AG3594" i="1"/>
  <c r="AE3594" i="1" l="1"/>
  <c r="AH3594" i="1" s="1"/>
  <c r="AB3594" i="1" s="1"/>
  <c r="AC3594" i="1" s="1"/>
  <c r="AD3594" i="1"/>
  <c r="Q3594" i="1"/>
  <c r="L3594" i="1"/>
  <c r="P3594" i="1" l="1"/>
  <c r="W3595" i="1" s="1"/>
  <c r="N3594" i="1"/>
  <c r="R3594" i="1" l="1"/>
  <c r="S3595" i="1" s="1"/>
  <c r="U3594" i="1"/>
  <c r="V3595" i="1" s="1"/>
  <c r="AA3594" i="1"/>
  <c r="O3594" i="1"/>
  <c r="G3595" i="1"/>
  <c r="K3595" i="1"/>
  <c r="J3595" i="1"/>
  <c r="AF3595" i="1"/>
  <c r="X3594" i="1" l="1"/>
  <c r="Z3594" i="1" s="1"/>
  <c r="T3595" i="1"/>
  <c r="Y3595" i="1"/>
  <c r="H3595" i="1"/>
  <c r="I3595" i="1"/>
  <c r="M3595" i="1"/>
  <c r="AG3595" i="1"/>
  <c r="AE3595" i="1" l="1"/>
  <c r="AH3595" i="1" s="1"/>
  <c r="AB3595" i="1" s="1"/>
  <c r="AC3595" i="1" s="1"/>
  <c r="Q3595" i="1"/>
  <c r="L3595" i="1"/>
  <c r="AD3595" i="1"/>
  <c r="P3595" i="1" l="1"/>
  <c r="W3596" i="1" s="1"/>
  <c r="N3595" i="1"/>
  <c r="R3595" i="1" l="1"/>
  <c r="S3596" i="1" s="1"/>
  <c r="U3595" i="1"/>
  <c r="V3596" i="1" s="1"/>
  <c r="J3596" i="1"/>
  <c r="K3596" i="1"/>
  <c r="AF3596" i="1"/>
  <c r="AG3596" i="1" s="1"/>
  <c r="O3595" i="1"/>
  <c r="AA3595" i="1"/>
  <c r="G3596" i="1"/>
  <c r="X3595" i="1" l="1"/>
  <c r="Z3595" i="1" s="1"/>
  <c r="T3596" i="1"/>
  <c r="Y3596" i="1"/>
  <c r="AE3596" i="1" s="1"/>
  <c r="AH3596" i="1" s="1"/>
  <c r="I3596" i="1"/>
  <c r="H3596" i="1"/>
  <c r="M3596" i="1"/>
  <c r="AB3596" i="1" l="1"/>
  <c r="AC3596" i="1" s="1"/>
  <c r="L12" i="1" s="1"/>
  <c r="L3596" i="1"/>
  <c r="Q3596" i="1"/>
  <c r="AD3596" i="1"/>
  <c r="L10" i="1" s="1"/>
  <c r="M10" i="1" s="1"/>
  <c r="P3596" i="1" l="1"/>
  <c r="N3596" i="1"/>
  <c r="M12" i="1"/>
  <c r="L14" i="1"/>
  <c r="M14" i="1" s="1"/>
  <c r="R3596" i="1" l="1"/>
  <c r="U3596" i="1"/>
  <c r="O3596" i="1"/>
  <c r="AA3596" i="1"/>
  <c r="L15" i="1" s="1"/>
  <c r="B6" i="10"/>
  <c r="C5" i="10"/>
  <c r="X3596" i="1" l="1"/>
  <c r="Z3596" i="1" s="1"/>
  <c r="B20" i="10"/>
  <c r="B10" i="10"/>
  <c r="C6" i="10"/>
  <c r="B12" i="10"/>
  <c r="B17" i="10"/>
  <c r="B18" i="10" s="1"/>
  <c r="C18" i="10" s="1"/>
  <c r="C12" i="10" l="1"/>
  <c r="B24" i="10"/>
  <c r="C24" i="10" s="1"/>
  <c r="B25" i="10" s="1"/>
  <c r="B27" i="10"/>
  <c r="C27" i="10" s="1"/>
  <c r="W6" i="10"/>
  <c r="W7" i="10" s="1"/>
  <c r="W8" i="10" s="1"/>
  <c r="W9" i="10" s="1"/>
  <c r="W10" i="10" s="1"/>
  <c r="W11" i="10" s="1"/>
  <c r="W12" i="10" s="1"/>
  <c r="W13" i="10" s="1"/>
  <c r="B21" i="10"/>
  <c r="C21" i="10" s="1"/>
  <c r="B28" i="10" l="1"/>
  <c r="AI80" i="2" s="1"/>
  <c r="AI83" i="2" s="1"/>
  <c r="B3" i="15" s="1"/>
  <c r="B9" i="15" l="1"/>
  <c r="AJ80" i="2"/>
  <c r="AI136" i="2" l="1"/>
  <c r="AJ83" i="2"/>
  <c r="AI124" i="2"/>
  <c r="AB81" i="2"/>
  <c r="AC81" i="2" s="1"/>
  <c r="AI125" i="2" l="1"/>
  <c r="AJ124" i="2"/>
  <c r="AI129" i="2"/>
  <c r="AI131" i="2" s="1"/>
  <c r="AB89" i="2"/>
  <c r="AJ136" i="2"/>
  <c r="AI141" i="2"/>
  <c r="AJ141" i="2" s="1"/>
  <c r="AB78" i="2" l="1"/>
  <c r="AJ125" i="2"/>
  <c r="AI128" i="2"/>
  <c r="AB77" i="2" l="1"/>
  <c r="AB80" i="2" s="1"/>
  <c r="AJ128" i="2"/>
  <c r="AC78" i="2"/>
  <c r="AC80" i="2" l="1"/>
  <c r="AB88" i="2"/>
  <c r="AB134" i="2"/>
  <c r="AC77" i="2"/>
  <c r="AB147" i="2" l="1"/>
  <c r="AB145" i="2"/>
  <c r="AB163" i="2"/>
  <c r="AB168" i="2" s="1"/>
  <c r="AB144" i="2"/>
  <c r="AC134" i="2"/>
  <c r="AB109" i="2"/>
  <c r="AB146" i="2" l="1"/>
  <c r="AB152" i="2" s="1"/>
  <c r="AC109" i="2"/>
  <c r="AI109" i="2"/>
  <c r="AB156" i="2"/>
  <c r="AB153" i="2"/>
  <c r="AB155" i="2" l="1"/>
  <c r="AJ109" i="2"/>
  <c r="AB110" i="2"/>
  <c r="AC110" i="2" l="1"/>
  <c r="AI110" i="2"/>
  <c r="AJ110" i="2" l="1"/>
  <c r="AB111" i="2"/>
  <c r="AC111" i="2" l="1"/>
  <c r="AI111" i="2"/>
  <c r="AB112" i="2" l="1"/>
  <c r="AJ111" i="2"/>
  <c r="AC112" i="2" l="1"/>
  <c r="AI112" i="2"/>
  <c r="AJ112" i="2" l="1"/>
  <c r="AB113" i="2"/>
  <c r="AC113" i="2" l="1"/>
  <c r="AI113" i="2"/>
  <c r="AJ113" i="2" l="1"/>
  <c r="AB114" i="2"/>
  <c r="AC114" i="2" l="1"/>
  <c r="AI114" i="2"/>
  <c r="AJ114" i="2" l="1"/>
  <c r="AB115" i="2"/>
  <c r="AC115" i="2" l="1"/>
  <c r="AI115" i="2"/>
  <c r="AJ115" i="2" l="1"/>
  <c r="AB116" i="2"/>
  <c r="AC116" i="2" l="1"/>
  <c r="AI116" i="2"/>
  <c r="AJ116" i="2" l="1"/>
  <c r="AB117" i="2"/>
  <c r="AB160" i="2" l="1"/>
  <c r="AC117" i="2"/>
  <c r="AB159" i="2"/>
  <c r="AI117" i="2"/>
  <c r="AJ117" i="2" s="1"/>
  <c r="AB161" i="2" l="1"/>
  <c r="AC159" i="2"/>
  <c r="AB162" i="2"/>
  <c r="AC160" i="2"/>
  <c r="AB173" i="2" l="1"/>
  <c r="AC173" i="2" s="1"/>
  <c r="AC162" i="2"/>
  <c r="AB165" i="2" s="1"/>
  <c r="AB172" i="2"/>
  <c r="AC172" i="2" s="1"/>
  <c r="AC161" i="2"/>
  <c r="AB164" i="2" s="1"/>
  <c r="AB166" i="2" l="1"/>
  <c r="AB170" i="2" s="1"/>
  <c r="AC164" i="2"/>
  <c r="AC165" i="2"/>
  <c r="AB167" i="2"/>
  <c r="AB17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Cristian Acosta</author>
  </authors>
  <commentList>
    <comment ref="AJ1" authorId="0" shapeId="0" xr:uid="{27D7FAD3-E77A-4FDD-AE81-045805664A82}">
      <text>
        <r>
          <rPr>
            <b/>
            <sz val="9"/>
            <color indexed="81"/>
            <rFont val="Tahoma"/>
            <family val="2"/>
          </rPr>
          <t>Cristian Acosta:</t>
        </r>
        <r>
          <rPr>
            <sz val="9"/>
            <color indexed="81"/>
            <rFont val="Tahoma"/>
            <family val="2"/>
          </rPr>
          <t xml:space="preserve">
Assumed value comes from RPA output.</t>
        </r>
      </text>
    </comment>
    <comment ref="Z2" authorId="0" shapeId="0" xr:uid="{8CC104BD-6715-4CDB-95BF-64D856C2B2DC}">
      <text>
        <r>
          <rPr>
            <b/>
            <sz val="9"/>
            <color indexed="81"/>
            <rFont val="Tahoma"/>
            <family val="2"/>
          </rPr>
          <t>Cristian Acosta:</t>
        </r>
        <r>
          <rPr>
            <sz val="9"/>
            <color indexed="81"/>
            <rFont val="Tahoma"/>
            <family val="2"/>
          </rPr>
          <t xml:space="preserve">
Constant and Fixed Pe</t>
        </r>
      </text>
    </comment>
    <comment ref="AA2" authorId="0" shapeId="0" xr:uid="{ADE0916E-72D8-4587-8301-0451F34B24C0}">
      <text>
        <r>
          <rPr>
            <b/>
            <sz val="9"/>
            <color indexed="81"/>
            <rFont val="Tahoma"/>
            <family val="2"/>
          </rPr>
          <t>Cristian Acosta:</t>
        </r>
        <r>
          <rPr>
            <sz val="9"/>
            <color indexed="81"/>
            <rFont val="Tahoma"/>
            <family val="2"/>
          </rPr>
          <t xml:space="preserve">
Ideal Expansion </t>
        </r>
      </text>
    </comment>
    <comment ref="AC2" authorId="0" shapeId="0" xr:uid="{D1902F2A-B5B5-4943-876E-0A6FAB4B2946}">
      <text>
        <r>
          <rPr>
            <b/>
            <sz val="9"/>
            <color indexed="81"/>
            <rFont val="Tahoma"/>
            <family val="2"/>
          </rPr>
          <t>Cristian Acosta:</t>
        </r>
        <r>
          <rPr>
            <sz val="9"/>
            <color indexed="81"/>
            <rFont val="Tahoma"/>
            <family val="2"/>
          </rPr>
          <t xml:space="preserve">
This assumes that Pe and Pa are equal which brings the most right hand term out of the radical to zero. Thus the reality of an increase in expansion ratio due to a higher Pc will not affect the result. This allows Isp to only be affected by change in Pc. As can be shown a higher Pc will yield a higher Isp. This is shown via computing the equation and by understanding that as one keeps a constant Pe (regardless of Pa) while increasing Pc a higher expansion ratio will be needed for the nozzle thus increasing the necessary exhaust velocity which is directly equivalent to increasing Isp. </t>
        </r>
      </text>
    </comment>
    <comment ref="D5" authorId="0" shapeId="0" xr:uid="{00000000-0006-0000-0000-000001000000}">
      <text>
        <r>
          <rPr>
            <b/>
            <sz val="9"/>
            <color indexed="81"/>
            <rFont val="Tahoma"/>
            <family val="2"/>
          </rPr>
          <t>Cristian Acosta:</t>
        </r>
        <r>
          <rPr>
            <sz val="9"/>
            <color indexed="81"/>
            <rFont val="Tahoma"/>
            <family val="2"/>
          </rPr>
          <t xml:space="preserve">
Includes vehicle airframe mass + engine mass + avionics mass + recovery mass + propulsion feed system mass (includes tankage)</t>
        </r>
      </text>
    </comment>
    <comment ref="D6" authorId="0" shapeId="0" xr:uid="{00000000-0006-0000-0000-000002000000}">
      <text>
        <r>
          <rPr>
            <b/>
            <sz val="9"/>
            <color indexed="81"/>
            <rFont val="Tahoma"/>
            <family val="2"/>
          </rPr>
          <t>Cristian Acosta:</t>
        </r>
        <r>
          <rPr>
            <sz val="9"/>
            <color indexed="81"/>
            <rFont val="Tahoma"/>
            <family val="2"/>
          </rPr>
          <t xml:space="preserve">
Structural Mass + Payload Mass</t>
        </r>
      </text>
    </comment>
    <comment ref="D7" authorId="0" shapeId="0" xr:uid="{00000000-0006-0000-0000-000003000000}">
      <text>
        <r>
          <rPr>
            <b/>
            <sz val="9"/>
            <color indexed="81"/>
            <rFont val="Tahoma"/>
            <family val="2"/>
          </rPr>
          <t>Cristian Acosta:</t>
        </r>
        <r>
          <rPr>
            <sz val="9"/>
            <color indexed="81"/>
            <rFont val="Tahoma"/>
            <family val="2"/>
          </rPr>
          <t xml:space="preserve">
From engine burn time requirement and altitude requirement.</t>
        </r>
      </text>
    </comment>
    <comment ref="D8" authorId="0" shapeId="0" xr:uid="{00000000-0006-0000-0000-000004000000}">
      <text>
        <r>
          <rPr>
            <b/>
            <sz val="9"/>
            <color indexed="81"/>
            <rFont val="Tahoma"/>
            <family val="2"/>
          </rPr>
          <t>Cristian Acosta:</t>
        </r>
        <r>
          <rPr>
            <sz val="9"/>
            <color indexed="81"/>
            <rFont val="Tahoma"/>
            <family val="2"/>
          </rPr>
          <t xml:space="preserve">
Structural mass + Propellant mass + payload mass. Same as empty mass + propellant mass.  </t>
        </r>
      </text>
    </comment>
    <comment ref="J11" authorId="0" shapeId="0" xr:uid="{31A5659C-E3EA-46ED-ADC7-FCAFB4C3BDC0}">
      <text>
        <r>
          <rPr>
            <b/>
            <sz val="9"/>
            <color indexed="81"/>
            <rFont val="Tahoma"/>
            <family val="2"/>
          </rPr>
          <t>Cristian Acosta:</t>
        </r>
        <r>
          <rPr>
            <sz val="9"/>
            <color indexed="81"/>
            <rFont val="Tahoma"/>
            <family val="2"/>
          </rPr>
          <t xml:space="preserve">
Eq. 1.16 on this website: http://www.braeunig.us/space/index.htm.
Ideal Rocket Equation
This velocity is the velocity attained at end of burn.
</t>
        </r>
      </text>
    </comment>
    <comment ref="L12" authorId="0" shapeId="0" xr:uid="{600C9999-041B-4B1B-B8A3-4180DC5657B6}">
      <text>
        <r>
          <rPr>
            <b/>
            <sz val="9"/>
            <color indexed="81"/>
            <rFont val="Tahoma"/>
            <family val="2"/>
          </rPr>
          <t>Cristian Acosta:</t>
        </r>
        <r>
          <rPr>
            <sz val="9"/>
            <color indexed="81"/>
            <rFont val="Tahoma"/>
            <family val="2"/>
          </rPr>
          <t xml:space="preserve">
Not exactly sure if this calculation is correct. Do not use, since it is currently defined as not reliable. </t>
        </r>
      </text>
    </comment>
    <comment ref="J19" authorId="0" shapeId="0" xr:uid="{00000000-0006-0000-0000-000005000000}">
      <text>
        <r>
          <rPr>
            <b/>
            <sz val="9"/>
            <color indexed="81"/>
            <rFont val="Tahoma"/>
            <family val="2"/>
          </rPr>
          <t>Cristian Acosta:</t>
        </r>
        <r>
          <rPr>
            <sz val="9"/>
            <color indexed="81"/>
            <rFont val="Tahoma"/>
            <family val="2"/>
          </rPr>
          <t xml:space="preserve">
From Aerodynamics textbook appendices.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Cristian Acosta</author>
    <author>tc={DF194857-628F-4BF7-84AF-5D7DA7F8047B}</author>
    <author>Harrison</author>
    <author>Josh M. Wong</author>
    <author>Graham.Sortino</author>
    <author>asd2323r</author>
  </authors>
  <commentList>
    <comment ref="D1" authorId="0" shapeId="0" xr:uid="{00000000-0006-0000-0100-000001000000}">
      <text>
        <r>
          <rPr>
            <b/>
            <sz val="9"/>
            <color indexed="81"/>
            <rFont val="Tahoma"/>
            <family val="2"/>
          </rPr>
          <t>Cristian Acosta:</t>
        </r>
        <r>
          <rPr>
            <sz val="9"/>
            <color indexed="81"/>
            <rFont val="Tahoma"/>
            <family val="2"/>
          </rPr>
          <t xml:space="preserve">
Using the RPA derived value instead of the calculated value</t>
        </r>
      </text>
    </comment>
    <comment ref="D3" authorId="0" shapeId="0" xr:uid="{00000000-0006-0000-0100-000002000000}">
      <text>
        <r>
          <rPr>
            <b/>
            <sz val="9"/>
            <color indexed="81"/>
            <rFont val="Tahoma"/>
            <family val="2"/>
          </rPr>
          <t>Cristian Acosta:</t>
        </r>
        <r>
          <rPr>
            <sz val="9"/>
            <color indexed="81"/>
            <rFont val="Tahoma"/>
            <family val="2"/>
          </rPr>
          <t xml:space="preserve">
Note: Input parameters are all ideal (theoretical) values and are based on optimum expansion and optimum ambient condition which comes at a point 2/3 of the entire ascent of the flight of the vehicle (aka apogee). Apogee assumed to be 15,000 ft which corresponds to an optimum altitude of 10,000 ft.
Nominal Parameters
and optimal performance
Theoretical Performance for c star, isp, thrust coefficient etc.
</t>
        </r>
      </text>
    </comment>
    <comment ref="H4" authorId="0" shapeId="0" xr:uid="{50022218-E1B8-4B18-ABE9-3389F5F97C9A}">
      <text>
        <r>
          <rPr>
            <b/>
            <sz val="9"/>
            <color indexed="81"/>
            <rFont val="Tahoma"/>
            <family val="2"/>
          </rPr>
          <t>Cristian Acosta:</t>
        </r>
        <r>
          <rPr>
            <sz val="9"/>
            <color indexed="81"/>
            <rFont val="Tahoma"/>
            <family val="2"/>
          </rPr>
          <t xml:space="preserve">
Equation comes from pg. 90. and it verifies the RPA value. </t>
        </r>
      </text>
    </comment>
    <comment ref="D5" authorId="0" shapeId="0" xr:uid="{00000000-0006-0000-0100-000003000000}">
      <text>
        <r>
          <rPr>
            <b/>
            <sz val="9"/>
            <color indexed="81"/>
            <rFont val="Tahoma"/>
            <family val="2"/>
          </rPr>
          <t>Cristian Acosta:</t>
        </r>
        <r>
          <rPr>
            <sz val="9"/>
            <color indexed="81"/>
            <rFont val="Tahoma"/>
            <family val="2"/>
          </rPr>
          <t xml:space="preserve">
First chosen desired parameter based on mission requirements</t>
        </r>
      </text>
    </comment>
    <comment ref="E8" authorId="0" shapeId="0" xr:uid="{00000000-0006-0000-0100-000006000000}">
      <text>
        <r>
          <rPr>
            <b/>
            <sz val="9"/>
            <color indexed="81"/>
            <rFont val="Tahoma"/>
            <family val="2"/>
          </rPr>
          <t>Cristian Acosta:</t>
        </r>
        <r>
          <rPr>
            <sz val="9"/>
            <color indexed="81"/>
            <rFont val="Tahoma"/>
            <family val="2"/>
          </rPr>
          <t xml:space="preserve">
http://www.airproducts.com/~/media/files/pdf/company/safetygram-6.pdf</t>
        </r>
      </text>
    </comment>
    <comment ref="E9" authorId="0" shapeId="0" xr:uid="{00000000-0006-0000-0100-000007000000}">
      <text>
        <r>
          <rPr>
            <b/>
            <sz val="9"/>
            <color indexed="81"/>
            <rFont val="Tahoma"/>
            <family val="2"/>
          </rPr>
          <t>Cristian Acosta:</t>
        </r>
        <r>
          <rPr>
            <sz val="9"/>
            <color indexed="81"/>
            <rFont val="Tahoma"/>
            <family val="2"/>
          </rPr>
          <t xml:space="preserve">
(Liquid at 90.18 K or        -297.33 deg F). Latest value is from NIST website at experimental vapor pressure.</t>
        </r>
      </text>
    </comment>
    <comment ref="D11" authorId="0" shapeId="0" xr:uid="{00000000-0006-0000-0100-000008000000}">
      <text>
        <r>
          <rPr>
            <b/>
            <sz val="9"/>
            <color indexed="81"/>
            <rFont val="Tahoma"/>
            <family val="2"/>
          </rPr>
          <t>Cristian Acosta:</t>
        </r>
        <r>
          <rPr>
            <sz val="9"/>
            <color indexed="81"/>
            <rFont val="Tahoma"/>
            <family val="2"/>
          </rPr>
          <t xml:space="preserve">
Second chosen desired parameter based on thrust performance and/or mission requirements</t>
        </r>
      </text>
    </comment>
    <comment ref="D14" authorId="0" shapeId="0" xr:uid="{00000000-0006-0000-0100-000009000000}">
      <text>
        <r>
          <rPr>
            <b/>
            <sz val="9"/>
            <color indexed="81"/>
            <rFont val="Tahoma"/>
            <family val="2"/>
          </rPr>
          <t>Cristian Acosta:</t>
        </r>
        <r>
          <rPr>
            <sz val="9"/>
            <color indexed="81"/>
            <rFont val="Tahoma"/>
            <family val="2"/>
          </rPr>
          <t xml:space="preserve">
Optimum specific impulse determined from RPA using a nozzle exit pressure of 10.00 psi and LOX/LCH4 propellant combination. Ambient condition for optimum expansion at H=1.95 mi.
</t>
        </r>
      </text>
    </comment>
    <comment ref="E15" authorId="1" shapeId="0" xr:uid="{DF194857-628F-4BF7-84AF-5D7DA7F8047B}">
      <text>
        <t>[Threaded comment]
Your version of Excel allows you to read this threaded comment; however, any edits to it will get removed if the file is opened in a newer version of Excel. Learn more: https://go.microsoft.com/fwlink/?linkid=870924
Comment:
    Injector Inlet will be 1.95 but chamber will be calculated using 2.237</t>
      </text>
    </comment>
    <comment ref="D16" authorId="0" shapeId="0" xr:uid="{00000000-0006-0000-0100-00000A000000}">
      <text>
        <r>
          <rPr>
            <b/>
            <sz val="9"/>
            <color indexed="81"/>
            <rFont val="Tahoma"/>
            <family val="2"/>
          </rPr>
          <t>Cristian Acosta:</t>
        </r>
        <r>
          <rPr>
            <sz val="9"/>
            <color indexed="81"/>
            <rFont val="Tahoma"/>
            <family val="2"/>
          </rPr>
          <t xml:space="preserve">
RPA determined parameter based on nozzle exit pressure at optimum altitude (1.95 mi in this case) and propellant combination primarily. Ambient condition for optimum expansion: H=1.95 mi, p=10.00 psi. 
</t>
        </r>
      </text>
    </comment>
    <comment ref="D17" authorId="0" shapeId="0" xr:uid="{00000000-0006-0000-0100-00000B000000}">
      <text>
        <r>
          <rPr>
            <b/>
            <sz val="9"/>
            <color indexed="81"/>
            <rFont val="Tahoma"/>
            <family val="2"/>
          </rPr>
          <t>Cristian Acosta:</t>
        </r>
        <r>
          <rPr>
            <sz val="9"/>
            <color indexed="81"/>
            <rFont val="Tahoma"/>
            <family val="2"/>
          </rPr>
          <t xml:space="preserve">
RPA determined parameter based on nozzle exit pressure at optimum altitude (15k ft in this case) and propellant combination primarily. Ambient condition for optimum expansion: H=2.84 mi, p=8.294 psi. 
</t>
        </r>
      </text>
    </comment>
    <comment ref="D18" authorId="0" shapeId="0" xr:uid="{00000000-0006-0000-0100-00000C000000}">
      <text>
        <r>
          <rPr>
            <b/>
            <sz val="9"/>
            <color indexed="81"/>
            <rFont val="Tahoma"/>
            <family val="2"/>
          </rPr>
          <t>Cristian Acosta:</t>
        </r>
        <r>
          <rPr>
            <sz val="9"/>
            <color indexed="81"/>
            <rFont val="Tahoma"/>
            <family val="2"/>
          </rPr>
          <t xml:space="preserve">
RPA determined parameter based on nozzle exit pressure at optimum altitude (1.95 mi in this case) and propellant combination primarily. Ambient condition for optimum expansion: H=1.95 mi, p=10.00 psi. 
</t>
        </r>
      </text>
    </comment>
    <comment ref="D19" authorId="0" shapeId="0" xr:uid="{00000000-0006-0000-0100-00000D000000}">
      <text>
        <r>
          <rPr>
            <b/>
            <sz val="9"/>
            <color indexed="81"/>
            <rFont val="Tahoma"/>
            <family val="2"/>
          </rPr>
          <t>Cristian Acosta:</t>
        </r>
        <r>
          <rPr>
            <sz val="9"/>
            <color indexed="81"/>
            <rFont val="Tahoma"/>
            <family val="2"/>
          </rPr>
          <t xml:space="preserve">
RPA determined parameter based on nozzle exit pressure at optimum altitude (1.95 mi in this case) and propellant combination primarily. Ambient condition for optimum expansion: H=1.95 mi, p=10.00 psi. </t>
        </r>
      </text>
    </comment>
    <comment ref="D20" authorId="0" shapeId="0" xr:uid="{00000000-0006-0000-0100-00000E000000}">
      <text>
        <r>
          <rPr>
            <b/>
            <sz val="9"/>
            <color indexed="81"/>
            <rFont val="Tahoma"/>
            <family val="2"/>
          </rPr>
          <t>Cristian Acosta:</t>
        </r>
        <r>
          <rPr>
            <sz val="9"/>
            <color indexed="81"/>
            <rFont val="Tahoma"/>
            <family val="2"/>
          </rPr>
          <t xml:space="preserve">
Final mass after burn
</t>
        </r>
      </text>
    </comment>
    <comment ref="X21" authorId="0" shapeId="0" xr:uid="{00000000-0006-0000-0100-00000F000000}">
      <text>
        <r>
          <rPr>
            <b/>
            <sz val="9"/>
            <color indexed="81"/>
            <rFont val="Tahoma"/>
            <family val="2"/>
          </rPr>
          <t>Cristian Acosta:</t>
        </r>
        <r>
          <rPr>
            <sz val="9"/>
            <color indexed="81"/>
            <rFont val="Tahoma"/>
            <family val="2"/>
          </rPr>
          <t xml:space="preserve">
Safety Factor chosen from hazard to personnel or vital equipment consideration</t>
        </r>
      </text>
    </comment>
    <comment ref="AE21" authorId="0" shapeId="0" xr:uid="{00000000-0006-0000-0100-000010000000}">
      <text>
        <r>
          <rPr>
            <b/>
            <sz val="9"/>
            <color indexed="81"/>
            <rFont val="Tahoma"/>
            <family val="2"/>
          </rPr>
          <t>Cristian Acosta:</t>
        </r>
        <r>
          <rPr>
            <sz val="9"/>
            <color indexed="81"/>
            <rFont val="Tahoma"/>
            <family val="2"/>
          </rPr>
          <t xml:space="preserve">
Safety Factor chosen from hazard to personnel or vital equipment consideration</t>
        </r>
      </text>
    </comment>
    <comment ref="X22" authorId="0" shapeId="0" xr:uid="{00000000-0006-0000-0100-000011000000}">
      <text>
        <r>
          <rPr>
            <b/>
            <sz val="9"/>
            <color indexed="81"/>
            <rFont val="Tahoma"/>
            <family val="2"/>
          </rPr>
          <t>Cristian Acosta:</t>
        </r>
        <r>
          <rPr>
            <sz val="9"/>
            <color indexed="81"/>
            <rFont val="Tahoma"/>
            <family val="2"/>
          </rPr>
          <t xml:space="preserve">
Safety Factor chosen from hazard to personnel or vital equipment
</t>
        </r>
      </text>
    </comment>
    <comment ref="AE22" authorId="0" shapeId="0" xr:uid="{00000000-0006-0000-0100-000012000000}">
      <text>
        <r>
          <rPr>
            <b/>
            <sz val="9"/>
            <color indexed="81"/>
            <rFont val="Tahoma"/>
            <family val="2"/>
          </rPr>
          <t>Cristian Acosta:</t>
        </r>
        <r>
          <rPr>
            <sz val="9"/>
            <color indexed="81"/>
            <rFont val="Tahoma"/>
            <family val="2"/>
          </rPr>
          <t xml:space="preserve">
Safety Factor chosen from hazard to personnel or vital equipment
</t>
        </r>
      </text>
    </comment>
    <comment ref="D25" authorId="0" shapeId="0" xr:uid="{00000000-0006-0000-0100-000013000000}">
      <text>
        <r>
          <rPr>
            <b/>
            <sz val="9"/>
            <color indexed="81"/>
            <rFont val="Tahoma"/>
            <family val="2"/>
          </rPr>
          <t>Cristian Acosta:</t>
        </r>
        <r>
          <rPr>
            <sz val="9"/>
            <color indexed="81"/>
            <rFont val="Tahoma"/>
            <family val="2"/>
          </rPr>
          <t xml:space="preserve">
Eq. 5.29 from SPAD
</t>
        </r>
      </text>
    </comment>
    <comment ref="D26" authorId="0" shapeId="0" xr:uid="{00000000-0006-0000-0100-000014000000}">
      <text>
        <r>
          <rPr>
            <b/>
            <sz val="9"/>
            <color indexed="81"/>
            <rFont val="Tahoma"/>
            <family val="2"/>
          </rPr>
          <t>Cristian Acosta:</t>
        </r>
        <r>
          <rPr>
            <sz val="9"/>
            <color indexed="81"/>
            <rFont val="Tahoma"/>
            <family val="2"/>
          </rPr>
          <t xml:space="preserve">
Eq. 5.30 from SPAD
</t>
        </r>
      </text>
    </comment>
    <comment ref="H26" authorId="0" shapeId="0" xr:uid="{0D1FB5C2-89ED-4D9B-B12F-281A03DD82B8}">
      <text>
        <r>
          <rPr>
            <b/>
            <sz val="9"/>
            <color indexed="81"/>
            <rFont val="Tahoma"/>
            <family val="2"/>
          </rPr>
          <t>Cristian Acosta:</t>
        </r>
        <r>
          <rPr>
            <sz val="9"/>
            <color indexed="81"/>
            <rFont val="Tahoma"/>
            <family val="2"/>
          </rPr>
          <t xml:space="preserve">
This was done first in SI units and then converted to English units for easy of computation. Also it looks like this match is the same exact as what RPA outputs thus verifying the equation used. This one was found on pg.90. 
It also looks like the isentropic parameter is the correct version of specific heat ratio to use. </t>
        </r>
      </text>
    </comment>
    <comment ref="AB26" authorId="0" shapeId="0" xr:uid="{00000000-0006-0000-0100-000016000000}">
      <text>
        <r>
          <rPr>
            <b/>
            <sz val="9"/>
            <color indexed="81"/>
            <rFont val="Tahoma"/>
            <family val="2"/>
          </rPr>
          <t>Cristian Acosta:</t>
        </r>
        <r>
          <rPr>
            <sz val="9"/>
            <color indexed="81"/>
            <rFont val="Tahoma"/>
            <family val="2"/>
          </rPr>
          <t xml:space="preserve">
Based on estimated feed system pressure drops
</t>
        </r>
      </text>
    </comment>
    <comment ref="AI26" authorId="0" shapeId="0" xr:uid="{00000000-0006-0000-0100-000017000000}">
      <text>
        <r>
          <rPr>
            <b/>
            <sz val="9"/>
            <color indexed="81"/>
            <rFont val="Tahoma"/>
            <family val="2"/>
          </rPr>
          <t>Cristian Acosta:</t>
        </r>
        <r>
          <rPr>
            <sz val="9"/>
            <color indexed="81"/>
            <rFont val="Tahoma"/>
            <family val="2"/>
          </rPr>
          <t xml:space="preserve">
Based on estimated feed system pressure drops
</t>
        </r>
      </text>
    </comment>
    <comment ref="D27" authorId="0" shapeId="0" xr:uid="{00000000-0006-0000-0100-000015000000}">
      <text>
        <r>
          <rPr>
            <b/>
            <sz val="9"/>
            <color indexed="81"/>
            <rFont val="Tahoma"/>
            <family val="2"/>
          </rPr>
          <t>Cristian Acosta:</t>
        </r>
        <r>
          <rPr>
            <sz val="9"/>
            <color indexed="81"/>
            <rFont val="Tahoma"/>
            <family val="2"/>
          </rPr>
          <t xml:space="preserve">
Eq. 5.31 from SPAD
</t>
        </r>
      </text>
    </comment>
    <comment ref="D28" authorId="0" shapeId="0" xr:uid="{00000000-0006-0000-0100-000018000000}">
      <text>
        <r>
          <rPr>
            <b/>
            <sz val="9"/>
            <color indexed="81"/>
            <rFont val="Tahoma"/>
            <family val="2"/>
          </rPr>
          <t>Cristian Acosta:</t>
        </r>
        <r>
          <rPr>
            <sz val="9"/>
            <color indexed="81"/>
            <rFont val="Tahoma"/>
            <family val="2"/>
          </rPr>
          <t xml:space="preserve">
Eq. 5.32 from SPAD
</t>
        </r>
      </text>
    </comment>
    <comment ref="D31" authorId="0" shapeId="0" xr:uid="{00000000-0006-0000-0100-000019000000}">
      <text>
        <r>
          <rPr>
            <b/>
            <sz val="9"/>
            <color indexed="81"/>
            <rFont val="Tahoma"/>
            <family val="2"/>
          </rPr>
          <t>Cristian Acosta:</t>
        </r>
        <r>
          <rPr>
            <sz val="9"/>
            <color indexed="81"/>
            <rFont val="Tahoma"/>
            <family val="2"/>
          </rPr>
          <t xml:space="preserve">
Eq. 1.16 on this website: http://www.braeunig.us/space/index.htm.
Ideal Rocket Equation
This velocity is the velocity attained at end of burn.
</t>
        </r>
      </text>
    </comment>
    <comment ref="T33" authorId="0" shapeId="0" xr:uid="{00000000-0006-0000-0100-00001B000000}">
      <text>
        <r>
          <rPr>
            <b/>
            <sz val="9"/>
            <color indexed="81"/>
            <rFont val="Tahoma"/>
            <family val="2"/>
          </rPr>
          <t>Cristian Acosta:</t>
        </r>
        <r>
          <rPr>
            <sz val="9"/>
            <color indexed="81"/>
            <rFont val="Tahoma"/>
            <family val="2"/>
          </rPr>
          <t xml:space="preserve">
From Table 1-2 in the blue book</t>
        </r>
      </text>
    </comment>
    <comment ref="D34" authorId="0" shapeId="0" xr:uid="{00000000-0006-0000-0100-00001A000000}">
      <text>
        <r>
          <rPr>
            <b/>
            <sz val="9"/>
            <color indexed="81"/>
            <rFont val="Tahoma"/>
            <family val="2"/>
          </rPr>
          <t>Cristian Acosta:</t>
        </r>
        <r>
          <rPr>
            <sz val="9"/>
            <color indexed="81"/>
            <rFont val="Tahoma"/>
            <family val="2"/>
          </rPr>
          <t xml:space="preserve">
These correction factors and coefficients will be experimentally obtained during a static hot fire test
</t>
        </r>
      </text>
    </comment>
    <comment ref="H34" authorId="0" shapeId="0" xr:uid="{00000000-0006-0000-0100-00001D000000}">
      <text>
        <r>
          <rPr>
            <b/>
            <sz val="9"/>
            <color indexed="81"/>
            <rFont val="Tahoma"/>
            <family val="2"/>
          </rPr>
          <t>Cristian Acosta:</t>
        </r>
        <r>
          <rPr>
            <sz val="9"/>
            <color indexed="81"/>
            <rFont val="Tahoma"/>
            <family val="2"/>
          </rPr>
          <t xml:space="preserve">
For thrust coefficient values (refer to blue book):
1.72405 obtained using eq. 1-33a, and 1.73217 using eq. 1-31c
Biggest discrepancy between values is in the exhaust velocity</t>
        </r>
      </text>
    </comment>
    <comment ref="D35" authorId="0" shapeId="0" xr:uid="{00000000-0006-0000-0100-00001E000000}">
      <text>
        <r>
          <rPr>
            <b/>
            <sz val="9"/>
            <color indexed="81"/>
            <rFont val="Tahoma"/>
            <family val="2"/>
          </rPr>
          <t>Cristian Acosta:</t>
        </r>
        <r>
          <rPr>
            <sz val="9"/>
            <color indexed="81"/>
            <rFont val="Tahoma"/>
            <family val="2"/>
          </rPr>
          <t xml:space="preserve">
Estimated from RPA
</t>
        </r>
      </text>
    </comment>
    <comment ref="H35" authorId="0" shapeId="0" xr:uid="{00000000-0006-0000-0100-00001F000000}">
      <text>
        <r>
          <rPr>
            <b/>
            <sz val="9"/>
            <color indexed="81"/>
            <rFont val="Tahoma"/>
            <family val="2"/>
          </rPr>
          <t>Cristian Acosta:</t>
        </r>
        <r>
          <rPr>
            <sz val="9"/>
            <color indexed="81"/>
            <rFont val="Tahoma"/>
            <family val="2"/>
          </rPr>
          <t xml:space="preserve">
eq. 1-32a from bluebook
</t>
        </r>
      </text>
    </comment>
    <comment ref="X35" authorId="0" shapeId="0" xr:uid="{00000000-0006-0000-0100-000020000000}">
      <text>
        <r>
          <rPr>
            <b/>
            <sz val="9"/>
            <color indexed="81"/>
            <rFont val="Tahoma"/>
            <family val="2"/>
          </rPr>
          <t>Cristian Acosta:</t>
        </r>
        <r>
          <rPr>
            <sz val="9"/>
            <color indexed="81"/>
            <rFont val="Tahoma"/>
            <family val="2"/>
          </rPr>
          <t xml:space="preserve">
A function of the ellipse ratio k. Figure 8-7 in blue book presents a K-vs.-k curve for combined membrane, discontinuity, and local-bending stresses</t>
        </r>
      </text>
    </comment>
    <comment ref="AE35" authorId="0" shapeId="0" xr:uid="{00000000-0006-0000-0100-000021000000}">
      <text>
        <r>
          <rPr>
            <b/>
            <sz val="9"/>
            <color indexed="81"/>
            <rFont val="Tahoma"/>
            <family val="2"/>
          </rPr>
          <t>Cristian Acosta:</t>
        </r>
        <r>
          <rPr>
            <sz val="9"/>
            <color indexed="81"/>
            <rFont val="Tahoma"/>
            <family val="2"/>
          </rPr>
          <t xml:space="preserve">
A function of the ellipse ratio k. Figure 8-7 in blue book presents a K-vs.-k curve for combined membrane, discontinuity, and local-bending stresses</t>
        </r>
      </text>
    </comment>
    <comment ref="D36" authorId="0" shapeId="0" xr:uid="{00000000-0006-0000-0100-000022000000}">
      <text>
        <r>
          <rPr>
            <b/>
            <sz val="9"/>
            <color indexed="81"/>
            <rFont val="Tahoma"/>
            <family val="2"/>
          </rPr>
          <t>Cristian Acosta:</t>
        </r>
        <r>
          <rPr>
            <sz val="9"/>
            <color indexed="81"/>
            <rFont val="Tahoma"/>
            <family val="2"/>
          </rPr>
          <t xml:space="preserve">
Estimated from RPA
</t>
        </r>
      </text>
    </comment>
    <comment ref="H36" authorId="0" shapeId="0" xr:uid="{00000000-0006-0000-0100-000023000000}">
      <text>
        <r>
          <rPr>
            <b/>
            <sz val="9"/>
            <color indexed="81"/>
            <rFont val="Tahoma"/>
            <family val="2"/>
          </rPr>
          <t>Cristian Acosta:</t>
        </r>
        <r>
          <rPr>
            <sz val="9"/>
            <color indexed="81"/>
            <rFont val="Tahoma"/>
            <family val="2"/>
          </rPr>
          <t xml:space="preserve">
eq. 1-20 from bluebook
</t>
        </r>
      </text>
    </comment>
    <comment ref="D37" authorId="0" shapeId="0" xr:uid="{00000000-0006-0000-0100-000024000000}">
      <text>
        <r>
          <rPr>
            <b/>
            <sz val="9"/>
            <color indexed="81"/>
            <rFont val="Tahoma"/>
            <family val="2"/>
          </rPr>
          <t>Cristian Acosta:</t>
        </r>
        <r>
          <rPr>
            <sz val="9"/>
            <color indexed="81"/>
            <rFont val="Tahoma"/>
            <family val="2"/>
          </rPr>
          <t xml:space="preserve">
Estimated from RPA
</t>
        </r>
      </text>
    </comment>
    <comment ref="H37" authorId="0" shapeId="0" xr:uid="{00000000-0006-0000-0100-000025000000}">
      <text>
        <r>
          <rPr>
            <b/>
            <sz val="9"/>
            <color indexed="81"/>
            <rFont val="Tahoma"/>
            <family val="2"/>
          </rPr>
          <t>Cristian Acosta:</t>
        </r>
        <r>
          <rPr>
            <sz val="9"/>
            <color indexed="81"/>
            <rFont val="Tahoma"/>
            <family val="2"/>
          </rPr>
          <t xml:space="preserve">
eq. 1-18 from bluebook
</t>
        </r>
      </text>
    </comment>
    <comment ref="T38" authorId="0" shapeId="0" xr:uid="{00000000-0006-0000-0100-000026000000}">
      <text>
        <r>
          <rPr>
            <b/>
            <sz val="9"/>
            <color indexed="81"/>
            <rFont val="Tahoma"/>
            <family val="2"/>
          </rPr>
          <t>Cristian Acosta:</t>
        </r>
        <r>
          <rPr>
            <sz val="9"/>
            <color indexed="81"/>
            <rFont val="Tahoma"/>
            <family val="2"/>
          </rPr>
          <t xml:space="preserve">
e-i are not from table 1-2. They come from eq.1-20, 1-23, 1-24</t>
        </r>
      </text>
    </comment>
    <comment ref="H39" authorId="0" shapeId="0" xr:uid="{00000000-0006-0000-0100-000027000000}">
      <text>
        <r>
          <rPr>
            <b/>
            <sz val="9"/>
            <color indexed="81"/>
            <rFont val="Tahoma"/>
            <family val="2"/>
          </rPr>
          <t>Cristian Acosta:</t>
        </r>
        <r>
          <rPr>
            <sz val="9"/>
            <color indexed="81"/>
            <rFont val="Tahoma"/>
            <family val="2"/>
          </rPr>
          <t xml:space="preserve">
Alternative equation for calculating theoretical gas weight flow rate</t>
        </r>
      </text>
    </comment>
    <comment ref="H40" authorId="0" shapeId="0" xr:uid="{00000000-0006-0000-0100-000028000000}">
      <text>
        <r>
          <rPr>
            <b/>
            <sz val="9"/>
            <color indexed="81"/>
            <rFont val="Tahoma"/>
            <family val="2"/>
          </rPr>
          <t>Cristian Acosta:</t>
        </r>
        <r>
          <rPr>
            <sz val="9"/>
            <color indexed="81"/>
            <rFont val="Tahoma"/>
            <family val="2"/>
          </rPr>
          <t xml:space="preserve">
Using eq 1-19 from bluebook
</t>
        </r>
      </text>
    </comment>
    <comment ref="T43" authorId="0" shapeId="0" xr:uid="{00000000-0006-0000-0100-000029000000}">
      <text>
        <r>
          <rPr>
            <b/>
            <sz val="9"/>
            <color indexed="81"/>
            <rFont val="Tahoma"/>
            <family val="2"/>
          </rPr>
          <t>Cristian Acosta:</t>
        </r>
        <r>
          <rPr>
            <sz val="9"/>
            <color indexed="81"/>
            <rFont val="Tahoma"/>
            <family val="2"/>
          </rPr>
          <t xml:space="preserve">
j-k are from isentropic relationship found here
https://www.grc.nasa.gov/www/k-12/airplane/isentrop.html
</t>
        </r>
      </text>
    </comment>
    <comment ref="X46" authorId="0" shapeId="0" xr:uid="{00000000-0006-0000-0100-00002A000000}">
      <text>
        <r>
          <rPr>
            <b/>
            <sz val="9"/>
            <color indexed="81"/>
            <rFont val="Tahoma"/>
            <family val="2"/>
          </rPr>
          <t>Cristian Acosta:</t>
        </r>
        <r>
          <rPr>
            <sz val="9"/>
            <color indexed="81"/>
            <rFont val="Tahoma"/>
            <family val="2"/>
          </rPr>
          <t xml:space="preserve">
A function of R/te, ranging from 0.05 to 0.10</t>
        </r>
      </text>
    </comment>
    <comment ref="AE46" authorId="0" shapeId="0" xr:uid="{00000000-0006-0000-0100-00002B000000}">
      <text>
        <r>
          <rPr>
            <b/>
            <sz val="9"/>
            <color indexed="81"/>
            <rFont val="Tahoma"/>
            <family val="2"/>
          </rPr>
          <t>Cristian Acosta:</t>
        </r>
        <r>
          <rPr>
            <sz val="9"/>
            <color indexed="81"/>
            <rFont val="Tahoma"/>
            <family val="2"/>
          </rPr>
          <t xml:space="preserve">
A function of R/te, ranging from 0.05 to 0.10</t>
        </r>
      </text>
    </comment>
    <comment ref="X47" authorId="0" shapeId="0" xr:uid="{00000000-0006-0000-0100-00002C000000}">
      <text>
        <r>
          <rPr>
            <b/>
            <sz val="9"/>
            <color indexed="81"/>
            <rFont val="Tahoma"/>
            <family val="2"/>
          </rPr>
          <t>Cristian Acosta:</t>
        </r>
        <r>
          <rPr>
            <sz val="9"/>
            <color indexed="81"/>
            <rFont val="Tahoma"/>
            <family val="2"/>
          </rPr>
          <t xml:space="preserve">
Critical pressure due to external loading
</t>
        </r>
      </text>
    </comment>
    <comment ref="AE47" authorId="0" shapeId="0" xr:uid="{00000000-0006-0000-0100-00002D000000}">
      <text>
        <r>
          <rPr>
            <b/>
            <sz val="9"/>
            <color indexed="81"/>
            <rFont val="Tahoma"/>
            <family val="2"/>
          </rPr>
          <t>Cristian Acosta:</t>
        </r>
        <r>
          <rPr>
            <sz val="9"/>
            <color indexed="81"/>
            <rFont val="Tahoma"/>
            <family val="2"/>
          </rPr>
          <t xml:space="preserve">
Critical pressure due to external loading
</t>
        </r>
      </text>
    </comment>
    <comment ref="D48" authorId="0" shapeId="0" xr:uid="{A68E0AA0-646B-4878-819C-EA279EC771C8}">
      <text>
        <r>
          <rPr>
            <b/>
            <sz val="9"/>
            <color indexed="81"/>
            <rFont val="Tahoma"/>
            <family val="2"/>
          </rPr>
          <t>Cristian Acosta:</t>
        </r>
        <r>
          <rPr>
            <sz val="9"/>
            <color indexed="81"/>
            <rFont val="Tahoma"/>
            <family val="2"/>
          </rPr>
          <t xml:space="preserve">
Use this to find out the propellant volumes that will be used to determine tank size. These will be the actual propellant masses that should be loaded onto rocket. </t>
        </r>
      </text>
    </comment>
    <comment ref="X48" authorId="0" shapeId="0" xr:uid="{00000000-0006-0000-0100-00002F000000}">
      <text>
        <r>
          <rPr>
            <b/>
            <sz val="9"/>
            <color indexed="81"/>
            <rFont val="Tahoma"/>
            <family val="2"/>
          </rPr>
          <t>Cristian Acosta:</t>
        </r>
        <r>
          <rPr>
            <sz val="9"/>
            <color indexed="81"/>
            <rFont val="Tahoma"/>
            <family val="2"/>
          </rPr>
          <t xml:space="preserve">
Critical pressure due to external loading (approx)
</t>
        </r>
      </text>
    </comment>
    <comment ref="AE48" authorId="0" shapeId="0" xr:uid="{00000000-0006-0000-0100-000030000000}">
      <text>
        <r>
          <rPr>
            <b/>
            <sz val="9"/>
            <color indexed="81"/>
            <rFont val="Tahoma"/>
            <family val="2"/>
          </rPr>
          <t>Cristian Acosta:</t>
        </r>
        <r>
          <rPr>
            <sz val="9"/>
            <color indexed="81"/>
            <rFont val="Tahoma"/>
            <family val="2"/>
          </rPr>
          <t xml:space="preserve">
Critical pressure due to external loading (approx)
</t>
        </r>
      </text>
    </comment>
    <comment ref="D49" authorId="0" shapeId="0" xr:uid="{0E59DC62-2CD8-4750-B44F-7A303A40DDCE}">
      <text>
        <r>
          <rPr>
            <b/>
            <sz val="9"/>
            <color indexed="81"/>
            <rFont val="Tahoma"/>
            <family val="2"/>
          </rPr>
          <t>Cristian Acosta:</t>
        </r>
        <r>
          <rPr>
            <sz val="9"/>
            <color indexed="81"/>
            <rFont val="Tahoma"/>
            <family val="2"/>
          </rPr>
          <t xml:space="preserve">
This value of c* efficiency is selected by the user based on the recommendation made by Tedi (Rocket propulsion expert). In order for there to be a sufficient amount of propellant on board it is important to assume a conservative c* efficiency. </t>
        </r>
      </text>
    </comment>
    <comment ref="D50" authorId="0" shapeId="0" xr:uid="{00000000-0006-0000-0100-00001C000000}">
      <text>
        <r>
          <rPr>
            <b/>
            <sz val="9"/>
            <color indexed="81"/>
            <rFont val="Tahoma"/>
            <family val="2"/>
          </rPr>
          <t>Cristian Acosta:</t>
        </r>
        <r>
          <rPr>
            <sz val="9"/>
            <color indexed="81"/>
            <rFont val="Tahoma"/>
            <family val="2"/>
          </rPr>
          <t xml:space="preserve">
Calculated from the assumed c* efficiency and from the RPA derived c* value. 
</t>
        </r>
      </text>
    </comment>
    <comment ref="D51" authorId="0" shapeId="0" xr:uid="{41FE9226-959E-46D1-B8C5-E862A7F1F007}">
      <text>
        <r>
          <rPr>
            <b/>
            <sz val="9"/>
            <color indexed="81"/>
            <rFont val="Tahoma"/>
            <family val="2"/>
          </rPr>
          <t>Cristian Acosta:</t>
        </r>
        <r>
          <rPr>
            <sz val="9"/>
            <color indexed="81"/>
            <rFont val="Tahoma"/>
            <family val="2"/>
          </rPr>
          <t xml:space="preserve">
c* efficiency correction for total propellant flow rate</t>
        </r>
      </text>
    </comment>
    <comment ref="D52" authorId="0" shapeId="0" xr:uid="{96F0E832-4DFD-4CB6-9FEC-28936742B66B}">
      <text>
        <r>
          <rPr>
            <b/>
            <sz val="9"/>
            <color indexed="81"/>
            <rFont val="Tahoma"/>
            <family val="2"/>
          </rPr>
          <t>Cristian Acosta:</t>
        </r>
        <r>
          <rPr>
            <sz val="9"/>
            <color indexed="81"/>
            <rFont val="Tahoma"/>
            <family val="2"/>
          </rPr>
          <t xml:space="preserve">
c* efficiency correction for oxidizer flow rate</t>
        </r>
      </text>
    </comment>
    <comment ref="D53" authorId="0" shapeId="0" xr:uid="{B3B4AEE4-B068-4163-8D76-6A438D6CABC5}">
      <text>
        <r>
          <rPr>
            <b/>
            <sz val="9"/>
            <color indexed="81"/>
            <rFont val="Tahoma"/>
            <family val="2"/>
          </rPr>
          <t>Cristian Acosta:</t>
        </r>
        <r>
          <rPr>
            <sz val="9"/>
            <color indexed="81"/>
            <rFont val="Tahoma"/>
            <family val="2"/>
          </rPr>
          <t xml:space="preserve">
c* efficiency correction for fuel flow rate</t>
        </r>
      </text>
    </comment>
    <comment ref="D54" authorId="0" shapeId="0" xr:uid="{4890FFBA-8DEC-4C0E-8B55-101E634C343A}">
      <text>
        <r>
          <rPr>
            <b/>
            <sz val="9"/>
            <color indexed="81"/>
            <rFont val="Tahoma"/>
            <family val="2"/>
          </rPr>
          <t>Cristian Acosta:</t>
        </r>
        <r>
          <rPr>
            <sz val="9"/>
            <color indexed="81"/>
            <rFont val="Tahoma"/>
            <family val="2"/>
          </rPr>
          <t xml:space="preserve">
These masses account for the conservative c* efficiency assumption.</t>
        </r>
      </text>
    </comment>
    <comment ref="D55" authorId="0" shapeId="0" xr:uid="{54F9CEE4-ECF0-4A1B-A615-366001A5BCB3}">
      <text>
        <r>
          <rPr>
            <b/>
            <sz val="9"/>
            <color indexed="81"/>
            <rFont val="Tahoma"/>
            <family val="2"/>
          </rPr>
          <t>Cristian Acosta:</t>
        </r>
        <r>
          <rPr>
            <sz val="9"/>
            <color indexed="81"/>
            <rFont val="Tahoma"/>
            <family val="2"/>
          </rPr>
          <t xml:space="preserve">
These masses account for the conservative c* efficiency assumption.</t>
        </r>
      </text>
    </comment>
    <comment ref="D56" authorId="0" shapeId="0" xr:uid="{4F9A95E9-AF34-4912-8E33-5A4AB4E30C2D}">
      <text>
        <r>
          <rPr>
            <b/>
            <sz val="9"/>
            <color indexed="81"/>
            <rFont val="Tahoma"/>
            <family val="2"/>
          </rPr>
          <t>Cristian Acosta:</t>
        </r>
        <r>
          <rPr>
            <sz val="9"/>
            <color indexed="81"/>
            <rFont val="Tahoma"/>
            <family val="2"/>
          </rPr>
          <t xml:space="preserve">
These masses account for the conservative c* efficiency assumption.</t>
        </r>
      </text>
    </comment>
    <comment ref="X60" authorId="0" shapeId="0" xr:uid="{00000000-0006-0000-0100-000040000000}">
      <text>
        <r>
          <rPr>
            <b/>
            <sz val="9"/>
            <color indexed="81"/>
            <rFont val="Tahoma"/>
            <family val="2"/>
          </rPr>
          <t xml:space="preserve">Cristian Acosta: 
</t>
        </r>
        <r>
          <rPr>
            <sz val="9"/>
            <color indexed="81"/>
            <rFont val="Tahoma"/>
            <family val="2"/>
          </rPr>
          <t>Using eq.(8-32) with the assumption that these are long tanks
External-loading critical pressure</t>
        </r>
      </text>
    </comment>
    <comment ref="AE60" authorId="0" shapeId="0" xr:uid="{00000000-0006-0000-0100-000041000000}">
      <text>
        <r>
          <rPr>
            <b/>
            <sz val="9"/>
            <color indexed="81"/>
            <rFont val="Tahoma"/>
            <family val="2"/>
          </rPr>
          <t xml:space="preserve">Cristian Acosta: 
</t>
        </r>
        <r>
          <rPr>
            <sz val="9"/>
            <color indexed="81"/>
            <rFont val="Tahoma"/>
            <family val="2"/>
          </rPr>
          <t>Using eq.(8-32) with the assumption that these are long tanks
External-loading critical pressure</t>
        </r>
      </text>
    </comment>
    <comment ref="D61" authorId="0" shapeId="0" xr:uid="{00000000-0006-0000-0100-00002E000000}">
      <text>
        <r>
          <rPr>
            <b/>
            <sz val="9"/>
            <color indexed="81"/>
            <rFont val="Tahoma"/>
            <family val="2"/>
          </rPr>
          <t>Cristian Acosta:</t>
        </r>
        <r>
          <rPr>
            <sz val="9"/>
            <color indexed="81"/>
            <rFont val="Tahoma"/>
            <family val="2"/>
          </rPr>
          <t xml:space="preserve">
The following values are given for the chamber section only. From injector face to nozzle inlet.
Use isentropic parameter. Do not use the gama version of specific heat ratio. </t>
        </r>
      </text>
    </comment>
    <comment ref="D62" authorId="0" shapeId="0" xr:uid="{00000000-0006-0000-0100-000031000000}">
      <text>
        <r>
          <rPr>
            <b/>
            <sz val="9"/>
            <color indexed="81"/>
            <rFont val="Tahoma"/>
            <family val="2"/>
          </rPr>
          <t>Cristian Acosta:</t>
        </r>
        <r>
          <rPr>
            <sz val="9"/>
            <color indexed="81"/>
            <rFont val="Tahoma"/>
            <family val="2"/>
          </rPr>
          <t xml:space="preserve">
Determine from RPA thermodynamic properties dependent on propellant choice, chamber pressure, and nozzle flow model specifications. Given for chamber section only.</t>
        </r>
      </text>
    </comment>
    <comment ref="D63" authorId="0" shapeId="0" xr:uid="{00000000-0006-0000-0100-000032000000}">
      <text>
        <r>
          <rPr>
            <b/>
            <sz val="9"/>
            <color indexed="81"/>
            <rFont val="Tahoma"/>
            <family val="2"/>
          </rPr>
          <t>Cristian Acosta:</t>
        </r>
        <r>
          <rPr>
            <sz val="9"/>
            <color indexed="81"/>
            <rFont val="Tahoma"/>
            <family val="2"/>
          </rPr>
          <t xml:space="preserve">
Determine from RPA thermodynamic properties dependent on propellant choice, chamber pressure, and nozzle flow model specifications. Given for chamber section only.</t>
        </r>
      </text>
    </comment>
    <comment ref="D64" authorId="0" shapeId="0" xr:uid="{00000000-0006-0000-0100-000033000000}">
      <text>
        <r>
          <rPr>
            <b/>
            <sz val="9"/>
            <color indexed="81"/>
            <rFont val="Tahoma"/>
            <family val="2"/>
          </rPr>
          <t>Cristian Acosta:</t>
        </r>
        <r>
          <rPr>
            <sz val="9"/>
            <color indexed="81"/>
            <rFont val="Tahoma"/>
            <family val="2"/>
          </rPr>
          <t xml:space="preserve">
Determine from RPA thermodynamic properties dependent on propellant choice, chamber pressure, and nozzle flow model specifications.</t>
        </r>
      </text>
    </comment>
    <comment ref="D65" authorId="0" shapeId="0" xr:uid="{00000000-0006-0000-0100-000034000000}">
      <text>
        <r>
          <rPr>
            <b/>
            <sz val="9"/>
            <color indexed="81"/>
            <rFont val="Tahoma"/>
            <family val="2"/>
          </rPr>
          <t>Cristian Acosta:</t>
        </r>
        <r>
          <rPr>
            <sz val="9"/>
            <color indexed="81"/>
            <rFont val="Tahoma"/>
            <family val="2"/>
          </rPr>
          <t xml:space="preserve">
Determine from RPA thermodynamic properties dependent on propellant choice, chamber pressure, and nozzle flow model specifications.</t>
        </r>
      </text>
    </comment>
    <comment ref="D66" authorId="0" shapeId="0" xr:uid="{00000000-0006-0000-0100-000035000000}">
      <text>
        <r>
          <rPr>
            <b/>
            <sz val="9"/>
            <color indexed="81"/>
            <rFont val="Tahoma"/>
            <family val="2"/>
          </rPr>
          <t>Cristian Acosta:</t>
        </r>
        <r>
          <rPr>
            <sz val="9"/>
            <color indexed="81"/>
            <rFont val="Tahoma"/>
            <family val="2"/>
          </rPr>
          <t xml:space="preserve">
Determine from RPA thermodynamic properties dependent on propellant choice, chamber pressure, and nozzle flow model specifications.</t>
        </r>
      </text>
    </comment>
    <comment ref="X67" authorId="0" shapeId="0" xr:uid="{384D5509-C61A-491C-93EB-9756592A7B1C}">
      <text>
        <r>
          <rPr>
            <b/>
            <sz val="9"/>
            <color indexed="81"/>
            <rFont val="Tahoma"/>
            <family val="2"/>
          </rPr>
          <t>Cristian Acosta:</t>
        </r>
        <r>
          <rPr>
            <sz val="9"/>
            <color indexed="81"/>
            <rFont val="Tahoma"/>
            <family val="2"/>
          </rPr>
          <t xml:space="preserve">
The none spherical end side would be the common bulkhead interface.</t>
        </r>
      </text>
    </comment>
    <comment ref="AE67" authorId="0" shapeId="0" xr:uid="{39D6DF52-F346-4167-B142-2C14DFE09F8E}">
      <text>
        <r>
          <rPr>
            <b/>
            <sz val="9"/>
            <color indexed="81"/>
            <rFont val="Tahoma"/>
            <family val="2"/>
          </rPr>
          <t>Cristian Acosta:</t>
        </r>
        <r>
          <rPr>
            <sz val="9"/>
            <color indexed="81"/>
            <rFont val="Tahoma"/>
            <family val="2"/>
          </rPr>
          <t xml:space="preserve">
The none spherical end side would be the common bulkhead interface.</t>
        </r>
      </text>
    </comment>
    <comment ref="D68" authorId="0" shapeId="0" xr:uid="{00000000-0006-0000-0100-000036000000}">
      <text>
        <r>
          <rPr>
            <b/>
            <sz val="9"/>
            <color indexed="81"/>
            <rFont val="Tahoma"/>
            <family val="2"/>
          </rPr>
          <t>Cristian Acosta:</t>
        </r>
        <r>
          <rPr>
            <sz val="9"/>
            <color indexed="81"/>
            <rFont val="Tahoma"/>
            <family val="2"/>
          </rPr>
          <t xml:space="preserve">
Calculated using Huzel equation 4-15. Only an estimate. 
</t>
        </r>
      </text>
    </comment>
    <comment ref="E68" authorId="0" shapeId="0" xr:uid="{00000000-0006-0000-0100-000037000000}">
      <text>
        <r>
          <rPr>
            <b/>
            <sz val="9"/>
            <color indexed="81"/>
            <rFont val="Tahoma"/>
            <family val="2"/>
          </rPr>
          <t>Cristian Acosta:</t>
        </r>
        <r>
          <rPr>
            <sz val="9"/>
            <color indexed="81"/>
            <rFont val="Tahoma"/>
            <family val="2"/>
          </rPr>
          <t xml:space="preserve">
Value obtained from using eq. (4-15) in huzel</t>
        </r>
      </text>
    </comment>
    <comment ref="F68" authorId="0" shapeId="0" xr:uid="{00000000-0006-0000-0100-000038000000}">
      <text>
        <r>
          <rPr>
            <b/>
            <sz val="9"/>
            <color indexed="81"/>
            <rFont val="Tahoma"/>
            <family val="2"/>
          </rPr>
          <t>Cristian Acosta:</t>
        </r>
        <r>
          <rPr>
            <sz val="9"/>
            <color indexed="81"/>
            <rFont val="Tahoma"/>
            <family val="2"/>
          </rPr>
          <t xml:space="preserve">
Value obtained from using (mu*Cp/k) equation. It gives a much better estimate</t>
        </r>
      </text>
    </comment>
    <comment ref="H69" authorId="0" shapeId="0" xr:uid="{00000000-0006-0000-0100-00003F000000}">
      <text>
        <r>
          <rPr>
            <b/>
            <sz val="9"/>
            <color indexed="81"/>
            <rFont val="Tahoma"/>
            <family val="2"/>
          </rPr>
          <t>Cristian Acosta:</t>
        </r>
        <r>
          <rPr>
            <sz val="9"/>
            <color indexed="81"/>
            <rFont val="Tahoma"/>
            <family val="2"/>
          </rPr>
          <t xml:space="preserve">
eq. 1-21 from bluebook</t>
        </r>
      </text>
    </comment>
    <comment ref="X69" authorId="0" shapeId="0" xr:uid="{7F636D3E-3A97-4F12-BDE9-DC0364C85E84}">
      <text>
        <r>
          <rPr>
            <b/>
            <sz val="9"/>
            <color indexed="81"/>
            <rFont val="Tahoma"/>
            <family val="2"/>
          </rPr>
          <t>Cristian Acosta:</t>
        </r>
        <r>
          <rPr>
            <sz val="9"/>
            <color indexed="81"/>
            <rFont val="Tahoma"/>
            <family val="2"/>
          </rPr>
          <t xml:space="preserve">
Assumes flat dome. Flat dome works only when the pressures in each respective propellant tank is approximately the same since the pressure differential would be miniscule or neglegible. </t>
        </r>
      </text>
    </comment>
    <comment ref="D70" authorId="0" shapeId="0" xr:uid="{00000000-0006-0000-0100-000039000000}">
      <text>
        <r>
          <rPr>
            <b/>
            <sz val="9"/>
            <color indexed="81"/>
            <rFont val="Tahoma"/>
            <family val="2"/>
          </rPr>
          <t>Cristian Acosta:</t>
        </r>
        <r>
          <rPr>
            <sz val="9"/>
            <color indexed="81"/>
            <rFont val="Tahoma"/>
            <family val="2"/>
          </rPr>
          <t xml:space="preserve">
Calculated using Huzel equation 4-16. Only an estimate. 
</t>
        </r>
      </text>
    </comment>
    <comment ref="E70" authorId="0" shapeId="0" xr:uid="{00000000-0006-0000-0100-00003A000000}">
      <text>
        <r>
          <rPr>
            <b/>
            <sz val="9"/>
            <color indexed="81"/>
            <rFont val="Tahoma"/>
            <family val="2"/>
          </rPr>
          <t>Cristian Acosta:</t>
        </r>
        <r>
          <rPr>
            <sz val="9"/>
            <color indexed="81"/>
            <rFont val="Tahoma"/>
            <family val="2"/>
          </rPr>
          <t xml:space="preserve">
Units are lbm/(ft-s)</t>
        </r>
      </text>
    </comment>
    <comment ref="F70" authorId="0" shapeId="0" xr:uid="{00000000-0006-0000-0100-00003B000000}">
      <text>
        <r>
          <rPr>
            <b/>
            <sz val="9"/>
            <color indexed="81"/>
            <rFont val="Tahoma"/>
            <family val="2"/>
          </rPr>
          <t>Cristian Acosta:</t>
        </r>
        <r>
          <rPr>
            <sz val="9"/>
            <color indexed="81"/>
            <rFont val="Tahoma"/>
            <family val="2"/>
          </rPr>
          <t xml:space="preserve">
Units are kg/(m-s)</t>
        </r>
      </text>
    </comment>
    <comment ref="H70" authorId="0" shapeId="0" xr:uid="{00000000-0006-0000-0100-000043000000}">
      <text>
        <r>
          <rPr>
            <b/>
            <sz val="9"/>
            <color indexed="81"/>
            <rFont val="Tahoma"/>
            <family val="2"/>
          </rPr>
          <t>Cristian Acosta:</t>
        </r>
        <r>
          <rPr>
            <sz val="9"/>
            <color indexed="81"/>
            <rFont val="Tahoma"/>
            <family val="2"/>
          </rPr>
          <t xml:space="preserve">
eq. 1-22 from bluebook</t>
        </r>
      </text>
    </comment>
    <comment ref="E71" authorId="0" shapeId="0" xr:uid="{00000000-0006-0000-0100-00003D000000}">
      <text>
        <r>
          <rPr>
            <b/>
            <sz val="9"/>
            <color indexed="81"/>
            <rFont val="Tahoma"/>
            <family val="2"/>
          </rPr>
          <t>Cristian Acosta:</t>
        </r>
        <r>
          <rPr>
            <sz val="9"/>
            <color indexed="81"/>
            <rFont val="Tahoma"/>
            <family val="2"/>
          </rPr>
          <t xml:space="preserve">
lbm/(ft-s)</t>
        </r>
      </text>
    </comment>
    <comment ref="F71" authorId="0" shapeId="0" xr:uid="{00000000-0006-0000-0100-00003E000000}">
      <text>
        <r>
          <rPr>
            <b/>
            <sz val="9"/>
            <color indexed="81"/>
            <rFont val="Tahoma"/>
            <family val="2"/>
          </rPr>
          <t>Cristian Acosta:</t>
        </r>
        <r>
          <rPr>
            <sz val="9"/>
            <color indexed="81"/>
            <rFont val="Tahoma"/>
            <family val="2"/>
          </rPr>
          <t xml:space="preserve">
kg/(m/s)</t>
        </r>
      </text>
    </comment>
    <comment ref="H71" authorId="0" shapeId="0" xr:uid="{00000000-0006-0000-0100-000045000000}">
      <text>
        <r>
          <rPr>
            <b/>
            <sz val="9"/>
            <color indexed="81"/>
            <rFont val="Tahoma"/>
            <family val="2"/>
          </rPr>
          <t>Cristian Acosta:</t>
        </r>
        <r>
          <rPr>
            <sz val="9"/>
            <color indexed="81"/>
            <rFont val="Tahoma"/>
            <family val="2"/>
          </rPr>
          <t xml:space="preserve">
eq. 1-13 from bluebook</t>
        </r>
      </text>
    </comment>
    <comment ref="X72" authorId="2" shapeId="0" xr:uid="{E8AE5539-1BE2-4787-9919-054814335EE1}">
      <text>
        <r>
          <rPr>
            <b/>
            <sz val="9"/>
            <color indexed="81"/>
            <rFont val="Tahoma"/>
            <family val="2"/>
          </rPr>
          <t>Harrison:</t>
        </r>
        <r>
          <rPr>
            <sz val="9"/>
            <color indexed="81"/>
            <rFont val="Tahoma"/>
            <family val="2"/>
          </rPr>
          <t xml:space="preserve">
This is to account for possible extra weight from actual manufacturing of whole tank, Design Weight +(.1*Design Weight), 10% arbitrarily
</t>
        </r>
      </text>
    </comment>
    <comment ref="X74" authorId="0" shapeId="0" xr:uid="{00000000-0006-0000-0100-000049000000}">
      <text>
        <r>
          <rPr>
            <b/>
            <sz val="9"/>
            <color indexed="81"/>
            <rFont val="Tahoma"/>
            <family val="2"/>
          </rPr>
          <t>Cristian Acosta:</t>
        </r>
        <r>
          <rPr>
            <sz val="9"/>
            <color indexed="81"/>
            <rFont val="Tahoma"/>
            <family val="2"/>
          </rPr>
          <t xml:space="preserve">
Used both blue book and SPAD book in calculations.
We do not know the pressurant tank volume (this is what we are trying to determine) ahead of time, so we must rely on an iteration to estimate the total volume. In addition, the temperature of the pressurant drops during the burn because of isentropic expansion. System operating duration is relatively short.  </t>
        </r>
      </text>
    </comment>
    <comment ref="AE74" authorId="0" shapeId="0" xr:uid="{00000000-0006-0000-0100-00004A000000}">
      <text>
        <r>
          <rPr>
            <b/>
            <sz val="9"/>
            <color indexed="81"/>
            <rFont val="Tahoma"/>
            <family val="2"/>
          </rPr>
          <t>Cristian Acosta:</t>
        </r>
        <r>
          <rPr>
            <sz val="9"/>
            <color indexed="81"/>
            <rFont val="Tahoma"/>
            <family val="2"/>
          </rPr>
          <t xml:space="preserve">
Approximate and made with percentage assumptions given by SPAD.</t>
        </r>
      </text>
    </comment>
    <comment ref="D76" authorId="0" shapeId="0" xr:uid="{00000000-0006-0000-0100-000042000000}">
      <text>
        <r>
          <rPr>
            <b/>
            <sz val="9"/>
            <color indexed="81"/>
            <rFont val="Tahoma"/>
            <family val="2"/>
          </rPr>
          <t>Cristian Acosta:</t>
        </r>
        <r>
          <rPr>
            <sz val="9"/>
            <color indexed="81"/>
            <rFont val="Tahoma"/>
            <family val="2"/>
          </rPr>
          <t xml:space="preserve">
80% Bell Nozzle Configuration</t>
        </r>
      </text>
    </comment>
    <comment ref="H76" authorId="0" shapeId="0" xr:uid="{00000000-0006-0000-0100-000048000000}">
      <text>
        <r>
          <rPr>
            <b/>
            <sz val="9"/>
            <color indexed="81"/>
            <rFont val="Tahoma"/>
            <family val="2"/>
          </rPr>
          <t>Cristian Acosta:</t>
        </r>
        <r>
          <rPr>
            <sz val="9"/>
            <color indexed="81"/>
            <rFont val="Tahoma"/>
            <family val="2"/>
          </rPr>
          <t xml:space="preserve">
Using equation 4-5 from bluebook</t>
        </r>
      </text>
    </comment>
    <comment ref="D77" authorId="0" shapeId="0" xr:uid="{00000000-0006-0000-0100-000044000000}">
      <text>
        <r>
          <rPr>
            <b/>
            <sz val="9"/>
            <color indexed="81"/>
            <rFont val="Tahoma"/>
            <family val="2"/>
          </rPr>
          <t>Cristian Acosta:</t>
        </r>
        <r>
          <rPr>
            <sz val="9"/>
            <color indexed="81"/>
            <rFont val="Tahoma"/>
            <family val="2"/>
          </rPr>
          <t xml:space="preserve">
Optimum expansion ratio from RPA</t>
        </r>
      </text>
    </comment>
    <comment ref="AE78" authorId="0" shapeId="0" xr:uid="{00000000-0006-0000-0100-00004B000000}">
      <text>
        <r>
          <rPr>
            <b/>
            <sz val="9"/>
            <color indexed="81"/>
            <rFont val="Tahoma"/>
            <family val="2"/>
          </rPr>
          <t>Cristian Acosta:</t>
        </r>
        <r>
          <rPr>
            <sz val="9"/>
            <color indexed="81"/>
            <rFont val="Tahoma"/>
            <family val="2"/>
          </rPr>
          <t xml:space="preserve">
Used only to calculate dynamic pressure drop</t>
        </r>
      </text>
    </comment>
    <comment ref="H79" authorId="0" shapeId="0" xr:uid="{00000000-0006-0000-0100-00003C000000}">
      <text>
        <r>
          <rPr>
            <b/>
            <sz val="9"/>
            <color indexed="81"/>
            <rFont val="Tahoma"/>
            <family val="2"/>
          </rPr>
          <t>Cristian Acosta:</t>
        </r>
        <r>
          <rPr>
            <sz val="9"/>
            <color indexed="81"/>
            <rFont val="Tahoma"/>
            <family val="2"/>
          </rPr>
          <t xml:space="preserve">
Using eq. 5.33 from SPAD</t>
        </r>
      </text>
    </comment>
    <comment ref="D80" authorId="0" shapeId="0" xr:uid="{00000000-0006-0000-0100-000046000000}">
      <text>
        <r>
          <rPr>
            <b/>
            <sz val="9"/>
            <color indexed="81"/>
            <rFont val="Tahoma"/>
            <family val="2"/>
          </rPr>
          <t>Cristian Acosta:</t>
        </r>
        <r>
          <rPr>
            <sz val="9"/>
            <color indexed="81"/>
            <rFont val="Tahoma"/>
            <family val="2"/>
          </rPr>
          <t xml:space="preserve">
Based on Harrison's curve fit with an expansion ratio of 6.6549</t>
        </r>
      </text>
    </comment>
    <comment ref="H80" authorId="0" shapeId="0" xr:uid="{F5D52C62-89C6-4ECD-A20B-1F9643AD68B9}">
      <text>
        <r>
          <rPr>
            <b/>
            <sz val="9"/>
            <color indexed="81"/>
            <rFont val="Tahoma"/>
            <family val="2"/>
          </rPr>
          <t>Cristian Acosta:</t>
        </r>
        <r>
          <rPr>
            <sz val="9"/>
            <color indexed="81"/>
            <rFont val="Tahoma"/>
            <family val="2"/>
          </rPr>
          <t xml:space="preserve">
Equation from pg.86. Calculation is done with SI units and then converted to English units, since equation is written in SI units. </t>
        </r>
      </text>
    </comment>
    <comment ref="AI80" authorId="0" shapeId="0" xr:uid="{00000000-0006-0000-0100-00004C000000}">
      <text>
        <r>
          <rPr>
            <b/>
            <sz val="9"/>
            <color indexed="81"/>
            <rFont val="Tahoma"/>
            <family val="2"/>
          </rPr>
          <t>Cristian Acosta:</t>
        </r>
        <r>
          <rPr>
            <sz val="9"/>
            <color indexed="81"/>
            <rFont val="Tahoma"/>
            <family val="2"/>
          </rPr>
          <t xml:space="preserve">
From SPAD book. Page 209. Value equivalent to 50,000 Pa which is upper bound for typical feed line pressure loss range. Conservative. Lower bound is 35,000 Pa
</t>
        </r>
      </text>
    </comment>
    <comment ref="D81" authorId="0" shapeId="0" xr:uid="{00000000-0006-0000-0100-000047000000}">
      <text>
        <r>
          <rPr>
            <b/>
            <sz val="9"/>
            <color indexed="81"/>
            <rFont val="Tahoma"/>
            <family val="2"/>
          </rPr>
          <t>Cristian Acosta:</t>
        </r>
        <r>
          <rPr>
            <sz val="9"/>
            <color indexed="81"/>
            <rFont val="Tahoma"/>
            <family val="2"/>
          </rPr>
          <t xml:space="preserve">
Based on Harrison's curve fit with an expansion ratio of 6.6549</t>
        </r>
      </text>
    </comment>
    <comment ref="H82" authorId="0" shapeId="0" xr:uid="{BB202DC6-3750-44C2-BD0B-729C368106B3}">
      <text>
        <r>
          <rPr>
            <b/>
            <sz val="9"/>
            <color indexed="81"/>
            <rFont val="Tahoma"/>
            <family val="2"/>
          </rPr>
          <t>Cristian Acosta:</t>
        </r>
        <r>
          <rPr>
            <sz val="9"/>
            <color indexed="81"/>
            <rFont val="Tahoma"/>
            <family val="2"/>
          </rPr>
          <t xml:space="preserve">
The issue I find with using these equations is determining which value of specific heat ratio to use. Both gama and isentropic parameter differ by some amount. </t>
        </r>
      </text>
    </comment>
    <comment ref="H83" authorId="0" shapeId="0" xr:uid="{00000000-0006-0000-0100-00004D000000}">
      <text>
        <r>
          <rPr>
            <b/>
            <sz val="9"/>
            <color indexed="81"/>
            <rFont val="Tahoma"/>
            <family val="2"/>
          </rPr>
          <t>Cristian Acosta:</t>
        </r>
        <r>
          <rPr>
            <sz val="9"/>
            <color indexed="81"/>
            <rFont val="Tahoma"/>
            <family val="2"/>
          </rPr>
          <t xml:space="preserve">
Used equation 1-23 from bluebook. Valid for any section X between nozzle inlet and nozzle exit. Large engines typically employ smaller contraction ratios and long chamber lengths, while smaller engines employ larger contraction ratios with shorter chamber length.</t>
        </r>
      </text>
    </comment>
    <comment ref="H84" authorId="0" shapeId="0" xr:uid="{14409B0F-DDC0-4DEA-AEA2-6F89B3786688}">
      <text>
        <r>
          <rPr>
            <b/>
            <sz val="9"/>
            <color indexed="81"/>
            <rFont val="Tahoma"/>
            <family val="2"/>
          </rPr>
          <t>Cristian Acosta:</t>
        </r>
        <r>
          <rPr>
            <sz val="9"/>
            <color indexed="81"/>
            <rFont val="Tahoma"/>
            <family val="2"/>
          </rPr>
          <t xml:space="preserve">
From Fig. 5.24 in SPAD book on scaling realtions between the combustion-chamber length and contraction ratio. This graph and its associated equation depict contraction ratio as a function of throat diameter using historical data. </t>
        </r>
      </text>
    </comment>
    <comment ref="H85" authorId="0" shapeId="0" xr:uid="{D917B482-0B24-40D2-893A-88730C3637DE}">
      <text>
        <r>
          <rPr>
            <b/>
            <sz val="9"/>
            <color indexed="81"/>
            <rFont val="Tahoma"/>
            <family val="2"/>
          </rPr>
          <t>Cristian Acosta:</t>
        </r>
        <r>
          <rPr>
            <sz val="9"/>
            <color indexed="81"/>
            <rFont val="Tahoma"/>
            <family val="2"/>
          </rPr>
          <t xml:space="preserve">
Equation for use at any section X between the nozzle inlet and nozzle throat: eq. 1-24 in blue book. </t>
        </r>
      </text>
    </comment>
    <comment ref="H86" authorId="0" shapeId="0" xr:uid="{E0DF3945-E4DB-4288-89A3-CBD062CACF68}">
      <text>
        <r>
          <rPr>
            <b/>
            <sz val="9"/>
            <color indexed="81"/>
            <rFont val="Tahoma"/>
            <family val="2"/>
          </rPr>
          <t>Cristian Acosta:</t>
        </r>
        <r>
          <rPr>
            <sz val="9"/>
            <color indexed="81"/>
            <rFont val="Tahoma"/>
            <family val="2"/>
          </rPr>
          <t xml:space="preserve">
This equation comes from pg. 89. It looks like this is the most accurate equation to use for expansion ratio since it more closely matches what RPA outputs. Use this if RPA is not available to use. </t>
        </r>
      </text>
    </comment>
    <comment ref="X87" authorId="0" shapeId="0" xr:uid="{4E604B62-D831-4442-92AE-7741EBA7B94F}">
      <text>
        <r>
          <rPr>
            <b/>
            <sz val="9"/>
            <color indexed="81"/>
            <rFont val="Tahoma"/>
            <family val="2"/>
          </rPr>
          <t>Cristian Acosta:</t>
        </r>
        <r>
          <rPr>
            <sz val="9"/>
            <color indexed="81"/>
            <rFont val="Tahoma"/>
            <family val="2"/>
          </rPr>
          <t xml:space="preserve">
SPAD p.288 </t>
        </r>
      </text>
    </comment>
    <comment ref="AE89" authorId="0" shapeId="0" xr:uid="{00000000-0006-0000-0100-000054000000}">
      <text>
        <r>
          <rPr>
            <b/>
            <sz val="9"/>
            <color indexed="81"/>
            <rFont val="Tahoma"/>
            <family val="2"/>
          </rPr>
          <t>Cristian Acosta:</t>
        </r>
        <r>
          <rPr>
            <sz val="9"/>
            <color indexed="81"/>
            <rFont val="Tahoma"/>
            <family val="2"/>
          </rPr>
          <t xml:space="preserve">
Occurs from initial drain of propellant tank into feedline
</t>
        </r>
      </text>
    </comment>
    <comment ref="AI90" authorId="0" shapeId="0" xr:uid="{00000000-0006-0000-0100-000057000000}">
      <text>
        <r>
          <rPr>
            <b/>
            <sz val="9"/>
            <color indexed="81"/>
            <rFont val="Tahoma"/>
            <family val="2"/>
          </rPr>
          <t>Cristian Acosta:</t>
        </r>
        <r>
          <rPr>
            <sz val="9"/>
            <color indexed="81"/>
            <rFont val="Tahoma"/>
            <family val="2"/>
          </rPr>
          <t xml:space="preserve">
From SPAD book. Page 209. Value equivalent to 50,000 Pa which is upper bound for typical feed line pressure loss range. Conservative. Lower bound is 35,000 Pa
</t>
        </r>
      </text>
    </comment>
    <comment ref="AI91" authorId="0" shapeId="0" xr:uid="{00000000-0006-0000-0100-000059000000}">
      <text>
        <r>
          <rPr>
            <b/>
            <sz val="9"/>
            <color indexed="81"/>
            <rFont val="Tahoma"/>
            <family val="2"/>
          </rPr>
          <t>Cristian Acosta:</t>
        </r>
        <r>
          <rPr>
            <sz val="9"/>
            <color indexed="81"/>
            <rFont val="Tahoma"/>
            <family val="2"/>
          </rPr>
          <t xml:space="preserve">
Between 10% and 20% of Pc. Upper bound is conservative from Huzel. And b/w 5% and 25% from Sutton. Will use 25% for conservatism. 
</t>
        </r>
      </text>
    </comment>
    <comment ref="D96" authorId="0" shapeId="0" xr:uid="{00000000-0006-0000-0100-00004F000000}">
      <text>
        <r>
          <rPr>
            <b/>
            <sz val="9"/>
            <color indexed="81"/>
            <rFont val="Tahoma"/>
            <family val="2"/>
          </rPr>
          <t>Cristian Acosta:</t>
        </r>
        <r>
          <rPr>
            <sz val="9"/>
            <color indexed="81"/>
            <rFont val="Tahoma"/>
            <family val="2"/>
          </rPr>
          <t xml:space="preserve">
Historically chosen value based on data from previous LOX/RP-1 Engines.</t>
        </r>
      </text>
    </comment>
    <comment ref="D97" authorId="0" shapeId="0" xr:uid="{9E6FFBC8-DB55-4648-8F3E-053813B61887}">
      <text>
        <r>
          <rPr>
            <b/>
            <sz val="9"/>
            <color indexed="81"/>
            <rFont val="Tahoma"/>
            <family val="2"/>
          </rPr>
          <t>Cristian Acosta:</t>
        </r>
        <r>
          <rPr>
            <sz val="9"/>
            <color indexed="81"/>
            <rFont val="Tahoma"/>
            <family val="2"/>
          </rPr>
          <t xml:space="preserve">
A common design choice is Mach numbers in the range of 0.1-0.6, with M=0.1 being conservative. A small Mach number implies low velocity and therfore long residence time for mixing and chemical reaction. (SPAD Book)</t>
        </r>
      </text>
    </comment>
    <comment ref="H97" authorId="0" shapeId="0" xr:uid="{00000000-0006-0000-0100-00004E000000}">
      <text>
        <r>
          <rPr>
            <b/>
            <sz val="9"/>
            <color indexed="81"/>
            <rFont val="Tahoma"/>
            <family val="2"/>
          </rPr>
          <t>Cristian Acosta:</t>
        </r>
        <r>
          <rPr>
            <sz val="9"/>
            <color indexed="81"/>
            <rFont val="Tahoma"/>
            <family val="2"/>
          </rPr>
          <t xml:space="preserve">
Only takes stress due to chamber pressure into account! Warning! This does not take thermal loads into account. This wall thickness value should only be used as a starting point for iterating or using as a guess for a converging algorithm.</t>
        </r>
      </text>
    </comment>
    <comment ref="D99" authorId="0" shapeId="0" xr:uid="{00000000-0006-0000-0100-000055000000}">
      <text>
        <r>
          <rPr>
            <b/>
            <sz val="9"/>
            <color indexed="81"/>
            <rFont val="Tahoma"/>
            <family val="2"/>
          </rPr>
          <t>Cristian Acosta:</t>
        </r>
        <r>
          <rPr>
            <sz val="9"/>
            <color indexed="81"/>
            <rFont val="Tahoma"/>
            <family val="2"/>
          </rPr>
          <t xml:space="preserve">
Using the isentropic equation found here. Eq 9
 https://www.grc.nasa.gov/www/k-12/airplane/isentrop.html
Can also be found in SPAD book on pg. 221 equation 5.37.  </t>
        </r>
      </text>
    </comment>
    <comment ref="H100" authorId="0" shapeId="0" xr:uid="{00000000-0006-0000-0100-000051000000}">
      <text>
        <r>
          <rPr>
            <b/>
            <sz val="9"/>
            <color indexed="81"/>
            <rFont val="Tahoma"/>
            <family val="2"/>
          </rPr>
          <t>Cristian Acosta:</t>
        </r>
        <r>
          <rPr>
            <sz val="9"/>
            <color indexed="81"/>
            <rFont val="Tahoma"/>
            <family val="2"/>
          </rPr>
          <t xml:space="preserve">
From GPI Prototype webstie on Inconel 718: http://gpiprototype.com/images/PDF/EOS_NickelAlloy_IN718_en.pdf</t>
        </r>
      </text>
    </comment>
    <comment ref="H101" authorId="0" shapeId="0" xr:uid="{00000000-0006-0000-0100-000053000000}">
      <text>
        <r>
          <rPr>
            <b/>
            <sz val="9"/>
            <color indexed="81"/>
            <rFont val="Tahoma"/>
            <family val="2"/>
          </rPr>
          <t>Cristian Acosta:</t>
        </r>
        <r>
          <rPr>
            <sz val="9"/>
            <color indexed="81"/>
            <rFont val="Tahoma"/>
            <family val="2"/>
          </rPr>
          <t xml:space="preserve">
From GPI Prototype Website on Inconel 718: http://gpiprototype.com/images/PDF/EOS_NickelAlloy_IN718_en.pdf</t>
        </r>
      </text>
    </comment>
    <comment ref="H102" authorId="0" shapeId="0" xr:uid="{00000000-0006-0000-0100-000056000000}">
      <text>
        <r>
          <rPr>
            <b/>
            <sz val="9"/>
            <color indexed="81"/>
            <rFont val="Tahoma"/>
            <family val="2"/>
          </rPr>
          <t>Cristian Acosta:</t>
        </r>
        <r>
          <rPr>
            <sz val="9"/>
            <color indexed="81"/>
            <rFont val="Tahoma"/>
            <family val="2"/>
          </rPr>
          <t xml:space="preserve">
Safety Factor chosen from hazard to personnel or vital equipment consideration</t>
        </r>
      </text>
    </comment>
    <comment ref="H103" authorId="0" shapeId="0" xr:uid="{00000000-0006-0000-0100-000058000000}">
      <text>
        <r>
          <rPr>
            <b/>
            <sz val="9"/>
            <color indexed="81"/>
            <rFont val="Tahoma"/>
            <family val="2"/>
          </rPr>
          <t>Cristian Acosta:</t>
        </r>
        <r>
          <rPr>
            <sz val="9"/>
            <color indexed="81"/>
            <rFont val="Tahoma"/>
            <family val="2"/>
          </rPr>
          <t xml:space="preserve">
Safety Factor chosen from hazard to personnel or vital equipment
</t>
        </r>
      </text>
    </comment>
    <comment ref="D104" authorId="0" shapeId="0" xr:uid="{00000000-0006-0000-0100-00005A000000}">
      <text>
        <r>
          <rPr>
            <b/>
            <sz val="9"/>
            <color indexed="81"/>
            <rFont val="Tahoma"/>
            <family val="2"/>
          </rPr>
          <t>Cristian Acosta:</t>
        </r>
        <r>
          <rPr>
            <sz val="9"/>
            <color indexed="81"/>
            <rFont val="Tahoma"/>
            <family val="2"/>
          </rPr>
          <t xml:space="preserve">
Chamber Length Approximation from braeunig website: 
http://www.braeunig.us/space/index.htm 
</t>
        </r>
      </text>
    </comment>
    <comment ref="D105" authorId="0" shapeId="0" xr:uid="{00000000-0006-0000-0100-00005B000000}">
      <text>
        <r>
          <rPr>
            <b/>
            <sz val="9"/>
            <color indexed="81"/>
            <rFont val="Tahoma"/>
            <family val="2"/>
          </rPr>
          <t>Cristian Acosta:</t>
        </r>
        <r>
          <rPr>
            <sz val="9"/>
            <color indexed="81"/>
            <rFont val="Tahoma"/>
            <family val="2"/>
          </rPr>
          <t xml:space="preserve">
Only an approximation since it neglects the rounding of the throat. Uses the cone-frustum volume equation. </t>
        </r>
      </text>
    </comment>
    <comment ref="X108" authorId="0" shapeId="0" xr:uid="{00000000-0006-0000-0100-00005C000000}">
      <text>
        <r>
          <rPr>
            <b/>
            <sz val="9"/>
            <color indexed="81"/>
            <rFont val="Tahoma"/>
            <family val="2"/>
          </rPr>
          <t>Cristian Acosta: SPAD p.279</t>
        </r>
        <r>
          <rPr>
            <sz val="9"/>
            <color indexed="81"/>
            <rFont val="Tahoma"/>
            <family val="2"/>
          </rPr>
          <t xml:space="preserve">
Final pressurant volume required is usually equal to the volume of the propellant tank(s) plus the volume of the pressurant storage tank. Of course, not knowing the pressurant tank volume aheadof time requires us to iterate. </t>
        </r>
      </text>
    </comment>
    <comment ref="H113" authorId="3" shapeId="0" xr:uid="{7EF27D49-02D8-42B6-9F7F-26662B06A598}">
      <text>
        <r>
          <rPr>
            <b/>
            <sz val="9"/>
            <color indexed="81"/>
            <rFont val="Tahoma"/>
            <family val="2"/>
          </rPr>
          <t>Josh M. Wong:</t>
        </r>
        <r>
          <rPr>
            <sz val="9"/>
            <color indexed="81"/>
            <rFont val="Tahoma"/>
            <family val="2"/>
          </rPr>
          <t xml:space="preserve">
TMR near unity provides optimum performance LRTC p 160</t>
        </r>
      </text>
    </comment>
    <comment ref="H116" authorId="3" shapeId="0" xr:uid="{D84A1EC0-A072-4BFD-B968-E89A26466378}">
      <text>
        <r>
          <rPr>
            <b/>
            <sz val="9"/>
            <color indexed="81"/>
            <rFont val="Tahoma"/>
            <family val="2"/>
          </rPr>
          <t>Josh M. Wong:</t>
        </r>
        <r>
          <rPr>
            <sz val="9"/>
            <color indexed="81"/>
            <rFont val="Tahoma"/>
            <family val="2"/>
          </rPr>
          <t xml:space="preserve">
injector velocity ~10-50 m/s LRTC p 160
32.8-164 ft/s</t>
        </r>
      </text>
    </comment>
    <comment ref="H117" authorId="3" shapeId="0" xr:uid="{462FDD92-8357-493D-AC80-2B1CE8A7FEC6}">
      <text>
        <r>
          <rPr>
            <b/>
            <sz val="9"/>
            <color indexed="81"/>
            <rFont val="Tahoma"/>
            <family val="2"/>
          </rPr>
          <t>Josh M. Wong:</t>
        </r>
        <r>
          <rPr>
            <sz val="9"/>
            <color indexed="81"/>
            <rFont val="Tahoma"/>
            <family val="2"/>
          </rPr>
          <t xml:space="preserve">
Set ox velocity to minimum allowable 15m/s Escher thesis 33</t>
        </r>
      </text>
    </comment>
    <comment ref="F118" authorId="0" shapeId="0" xr:uid="{00000000-0006-0000-0100-00005D000000}">
      <text>
        <r>
          <rPr>
            <b/>
            <sz val="9"/>
            <color indexed="81"/>
            <rFont val="Tahoma"/>
            <family val="2"/>
          </rPr>
          <t>Cristian Acosta:</t>
        </r>
        <r>
          <rPr>
            <sz val="9"/>
            <color indexed="81"/>
            <rFont val="Tahoma"/>
            <family val="2"/>
          </rPr>
          <t xml:space="preserve">
Value chosen from upper limit in the range given by Sutton on pg 293 in the film cooling section. According to Huzel on pg 100, film-coolant flow is approximately 3 to 10% of the propellant. </t>
        </r>
      </text>
    </comment>
    <comment ref="H118" authorId="3" shapeId="0" xr:uid="{F8E24D50-A6FA-4472-8F41-9E81D2CF26B3}">
      <text>
        <r>
          <rPr>
            <b/>
            <sz val="9"/>
            <color indexed="81"/>
            <rFont val="Tahoma"/>
            <family val="2"/>
          </rPr>
          <t>Josh M. Wong:</t>
        </r>
        <r>
          <rPr>
            <sz val="9"/>
            <color indexed="81"/>
            <rFont val="Tahoma"/>
            <family val="2"/>
          </rPr>
          <t xml:space="preserve">
TRW experience between 0.3 -0.7 Escher Thesis p 30</t>
        </r>
      </text>
    </comment>
    <comment ref="AB122" authorId="0" shapeId="0" xr:uid="{00000000-0006-0000-0100-000063000000}">
      <text>
        <r>
          <rPr>
            <b/>
            <sz val="9"/>
            <color indexed="81"/>
            <rFont val="Tahoma"/>
            <family val="2"/>
          </rPr>
          <t>Cristian Acosta:</t>
        </r>
        <r>
          <rPr>
            <sz val="9"/>
            <color indexed="81"/>
            <rFont val="Tahoma"/>
            <family val="2"/>
          </rPr>
          <t xml:space="preserve">
http://www.aksteel.com/pdf/markets_products/stainless/austenitic/316_316l_data_sheet.pdf</t>
        </r>
      </text>
    </comment>
    <comment ref="H123" authorId="3" shapeId="0" xr:uid="{83B0CF07-544E-4378-9AB6-B61EBA0CB74E}">
      <text>
        <r>
          <rPr>
            <b/>
            <sz val="9"/>
            <color indexed="81"/>
            <rFont val="Tahoma"/>
            <family val="2"/>
          </rPr>
          <t>Josh M. Wong:</t>
        </r>
        <r>
          <rPr>
            <sz val="9"/>
            <color indexed="81"/>
            <rFont val="Tahoma"/>
            <family val="2"/>
          </rPr>
          <t xml:space="preserve">
typically 3-5 LRTC p 160
opposite, ratio of pintle dia to chamber dia invariant at .327, ISFP 2-7</t>
        </r>
      </text>
    </comment>
    <comment ref="H124" authorId="3" shapeId="0" xr:uid="{B0858282-FA8C-4F5C-BFF2-B882C5A9E118}">
      <text>
        <r>
          <rPr>
            <b/>
            <sz val="9"/>
            <color indexed="81"/>
            <rFont val="Tahoma"/>
            <family val="2"/>
          </rPr>
          <t>Josh M. Wong:</t>
        </r>
        <r>
          <rPr>
            <sz val="9"/>
            <color indexed="81"/>
            <rFont val="Tahoma"/>
            <family val="2"/>
          </rPr>
          <t xml:space="preserve">
3.38 in from far/mars combustion chamber 
higher contraction ratio (combustion chamber area/throat area) to accommodate radial flows; also shorter because same phenomenon LRTC 161, TRW says longer physical length </t>
        </r>
      </text>
    </comment>
    <comment ref="H125" authorId="3" shapeId="0" xr:uid="{6FFCF2FC-EF65-458C-A251-126B019A5B9E}">
      <text>
        <r>
          <rPr>
            <b/>
            <sz val="9"/>
            <color indexed="81"/>
            <rFont val="Tahoma"/>
            <family val="2"/>
          </rPr>
          <t>Josh M. Wong:</t>
        </r>
        <r>
          <rPr>
            <sz val="9"/>
            <color indexed="81"/>
            <rFont val="Tahoma"/>
            <family val="2"/>
          </rPr>
          <t xml:space="preserve">
See figure 6 for drawing LRTC p 160</t>
        </r>
      </text>
    </comment>
    <comment ref="AB125" authorId="0" shapeId="0" xr:uid="{00000000-0006-0000-0100-000064000000}">
      <text>
        <r>
          <rPr>
            <b/>
            <sz val="9"/>
            <color indexed="81"/>
            <rFont val="Tahoma"/>
            <family val="2"/>
          </rPr>
          <t>Cristian Acosta:</t>
        </r>
        <r>
          <rPr>
            <sz val="9"/>
            <color indexed="81"/>
            <rFont val="Tahoma"/>
            <family val="2"/>
          </rPr>
          <t xml:space="preserve">
Min Value from: https://www.azom.com/properties.aspx?ArticleID=863</t>
        </r>
      </text>
    </comment>
    <comment ref="H126" authorId="3" shapeId="0" xr:uid="{513F39E5-778F-49CB-8C0F-91176817704E}">
      <text>
        <r>
          <rPr>
            <b/>
            <sz val="9"/>
            <color indexed="81"/>
            <rFont val="Tahoma"/>
            <family val="2"/>
          </rPr>
          <t>Josh M. Wong:</t>
        </r>
        <r>
          <rPr>
            <sz val="9"/>
            <color indexed="81"/>
            <rFont val="Tahoma"/>
            <family val="2"/>
          </rPr>
          <t xml:space="preserve">
TRW recommends skip ratio of about 1. Escher thesis p 65-66</t>
        </r>
      </text>
    </comment>
    <comment ref="H128" authorId="3" shapeId="0" xr:uid="{D1A691C3-7F93-4498-8AF8-F5765D9B1940}">
      <text>
        <r>
          <rPr>
            <b/>
            <sz val="9"/>
            <color indexed="81"/>
            <rFont val="Tahoma"/>
            <family val="2"/>
          </rPr>
          <t>Josh M. Wong:</t>
        </r>
        <r>
          <rPr>
            <sz val="9"/>
            <color indexed="81"/>
            <rFont val="Tahoma"/>
            <family val="2"/>
          </rPr>
          <t xml:space="preserve">
ISFP Injector Chamber Scaling Feasability Program xii legend</t>
        </r>
      </text>
    </comment>
    <comment ref="AI128" authorId="0" shapeId="0" xr:uid="{D5CA3216-43FC-4185-BBE8-ABF5626DF211}">
      <text>
        <r>
          <rPr>
            <b/>
            <sz val="9"/>
            <color indexed="81"/>
            <rFont val="Tahoma"/>
            <family val="2"/>
          </rPr>
          <t>Cristian Acosta:</t>
        </r>
        <r>
          <rPr>
            <sz val="9"/>
            <color indexed="81"/>
            <rFont val="Tahoma"/>
            <family val="2"/>
          </rPr>
          <t xml:space="preserve">
Derived using Boyles Law</t>
        </r>
      </text>
    </comment>
    <comment ref="H129" authorId="3" shapeId="0" xr:uid="{45D40081-2C48-48FC-BF89-E99D4F7D9B9C}">
      <text>
        <r>
          <rPr>
            <b/>
            <sz val="9"/>
            <color indexed="81"/>
            <rFont val="Tahoma"/>
            <family val="2"/>
          </rPr>
          <t>Josh M. Wong:</t>
        </r>
        <r>
          <rPr>
            <sz val="9"/>
            <color indexed="81"/>
            <rFont val="Tahoma"/>
            <family val="2"/>
          </rPr>
          <t xml:space="preserve">
ISFP 3-20</t>
        </r>
      </text>
    </comment>
    <comment ref="X129" authorId="0" shapeId="0" xr:uid="{00000000-0006-0000-0100-000065000000}">
      <text>
        <r>
          <rPr>
            <b/>
            <sz val="9"/>
            <color indexed="81"/>
            <rFont val="Tahoma"/>
            <family val="2"/>
          </rPr>
          <t>Cristian Acosta:</t>
        </r>
        <r>
          <rPr>
            <sz val="9"/>
            <color indexed="81"/>
            <rFont val="Tahoma"/>
            <family val="2"/>
          </rPr>
          <t xml:space="preserve">
Safety Factor chosen from hazard to personnel or vital equipment consideration</t>
        </r>
      </text>
    </comment>
    <comment ref="AE129" authorId="0" shapeId="0" xr:uid="{0FB2DB27-2FDF-48A8-B214-C0A72E8560EE}">
      <text>
        <r>
          <rPr>
            <b/>
            <sz val="9"/>
            <color indexed="81"/>
            <rFont val="Tahoma"/>
            <family val="2"/>
          </rPr>
          <t>Cristian Acosta:</t>
        </r>
        <r>
          <rPr>
            <sz val="9"/>
            <color indexed="81"/>
            <rFont val="Tahoma"/>
            <family val="2"/>
          </rPr>
          <t xml:space="preserve">
Tank pressure to atmospheric pressure ratio</t>
        </r>
      </text>
    </comment>
    <comment ref="H130" authorId="3" shapeId="0" xr:uid="{83D3244E-2082-420B-AB07-A3F2BA24F3F5}">
      <text>
        <r>
          <rPr>
            <b/>
            <sz val="9"/>
            <color indexed="81"/>
            <rFont val="Tahoma"/>
            <family val="2"/>
          </rPr>
          <t>Josh M. Wong:</t>
        </r>
        <r>
          <rPr>
            <sz val="9"/>
            <color indexed="81"/>
            <rFont val="Tahoma"/>
            <family val="2"/>
          </rPr>
          <t xml:space="preserve">
ISFP 2-9; 0.4 on LMDE</t>
        </r>
      </text>
    </comment>
    <comment ref="X130" authorId="0" shapeId="0" xr:uid="{00000000-0006-0000-0100-000066000000}">
      <text>
        <r>
          <rPr>
            <b/>
            <sz val="9"/>
            <color indexed="81"/>
            <rFont val="Tahoma"/>
            <family val="2"/>
          </rPr>
          <t>Cristian Acosta:</t>
        </r>
        <r>
          <rPr>
            <sz val="9"/>
            <color indexed="81"/>
            <rFont val="Tahoma"/>
            <family val="2"/>
          </rPr>
          <t xml:space="preserve">
Safety Factor chosen from hazard to personnel or vital equipment
</t>
        </r>
      </text>
    </comment>
    <comment ref="F143" authorId="3" shapeId="0" xr:uid="{AC1B024C-2CCC-4516-B1DF-9C2186486B79}">
      <text>
        <r>
          <rPr>
            <b/>
            <sz val="9"/>
            <color indexed="81"/>
            <rFont val="Tahoma"/>
            <family val="2"/>
          </rPr>
          <t>Josh M. Wong:</t>
        </r>
        <r>
          <rPr>
            <sz val="9"/>
            <color indexed="81"/>
            <rFont val="Tahoma"/>
            <family val="2"/>
          </rPr>
          <t xml:space="preserve">
rule of thumb, each manifold run four times the flow area of the total group of injection orifices fed by it. Huzel Huang 107</t>
        </r>
      </text>
    </comment>
    <comment ref="X143" authorId="0" shapeId="0" xr:uid="{00000000-0006-0000-0100-000073000000}">
      <text>
        <r>
          <rPr>
            <b/>
            <sz val="9"/>
            <color indexed="81"/>
            <rFont val="Tahoma"/>
            <family val="2"/>
          </rPr>
          <t>Cristian Acosta:</t>
        </r>
        <r>
          <rPr>
            <sz val="9"/>
            <color indexed="81"/>
            <rFont val="Tahoma"/>
            <family val="2"/>
          </rPr>
          <t xml:space="preserve">
A function of the ellipse ratio k. Figure 8-7 in blue book presents a K-vs.-k curve for combined membrane, discontinuity, and local-bending stresses</t>
        </r>
      </text>
    </comment>
    <comment ref="D151" authorId="0" shapeId="0" xr:uid="{C0460E45-CD7A-4575-9502-13C4C686EE7E}">
      <text>
        <r>
          <rPr>
            <b/>
            <sz val="9"/>
            <color indexed="81"/>
            <rFont val="Tahoma"/>
            <family val="2"/>
          </rPr>
          <t>Cristian Acosta:</t>
        </r>
        <r>
          <rPr>
            <sz val="9"/>
            <color indexed="81"/>
            <rFont val="Tahoma"/>
            <family val="2"/>
          </rPr>
          <t xml:space="preserve">
Pulled directly from RPA using wall MR.</t>
        </r>
      </text>
    </comment>
    <comment ref="D152" authorId="0" shapeId="0" xr:uid="{411E67AF-3C39-4782-9E52-A3D09A60A17C}">
      <text>
        <r>
          <rPr>
            <b/>
            <sz val="9"/>
            <color indexed="81"/>
            <rFont val="Tahoma"/>
            <family val="2"/>
          </rPr>
          <t>Cristian Acosta:</t>
        </r>
        <r>
          <rPr>
            <sz val="9"/>
            <color indexed="81"/>
            <rFont val="Tahoma"/>
            <family val="2"/>
          </rPr>
          <t xml:space="preserve">
Pulled directly from RPA using core MR.</t>
        </r>
      </text>
    </comment>
    <comment ref="X154" authorId="0" shapeId="0" xr:uid="{00000000-0006-0000-0100-000076000000}">
      <text>
        <r>
          <rPr>
            <b/>
            <sz val="9"/>
            <color indexed="81"/>
            <rFont val="Tahoma"/>
            <family val="2"/>
          </rPr>
          <t>Cristian Acosta:</t>
        </r>
        <r>
          <rPr>
            <sz val="9"/>
            <color indexed="81"/>
            <rFont val="Tahoma"/>
            <family val="2"/>
          </rPr>
          <t xml:space="preserve">
A function of R/te, ranging from 0.05 to 0.10</t>
        </r>
      </text>
    </comment>
    <comment ref="D155" authorId="0" shapeId="0" xr:uid="{C1DAAC94-F201-4872-A89F-94822C6657CB}">
      <text>
        <r>
          <rPr>
            <b/>
            <sz val="9"/>
            <color indexed="81"/>
            <rFont val="Tahoma"/>
            <family val="2"/>
          </rPr>
          <t>Cristian Acosta:</t>
        </r>
        <r>
          <rPr>
            <sz val="9"/>
            <color indexed="81"/>
            <rFont val="Tahoma"/>
            <family val="2"/>
          </rPr>
          <t xml:space="preserve">
Only useful for unlike impingement jets. Doesn't have any meaning for like on like jets since both jets in a doublet set will have the same impingement angle due to both having the same momentums. </t>
        </r>
      </text>
    </comment>
    <comment ref="X155" authorId="0" shapeId="0" xr:uid="{00000000-0006-0000-0100-000079000000}">
      <text>
        <r>
          <rPr>
            <b/>
            <sz val="9"/>
            <color indexed="81"/>
            <rFont val="Tahoma"/>
            <family val="2"/>
          </rPr>
          <t>Cristian Acosta:</t>
        </r>
        <r>
          <rPr>
            <sz val="9"/>
            <color indexed="81"/>
            <rFont val="Tahoma"/>
            <family val="2"/>
          </rPr>
          <t xml:space="preserve">
Critical pressure due to external loading
</t>
        </r>
      </text>
    </comment>
    <comment ref="D156" authorId="0" shapeId="0" xr:uid="{00000000-0006-0000-0100-00005F000000}">
      <text>
        <r>
          <rPr>
            <b/>
            <sz val="9"/>
            <color indexed="81"/>
            <rFont val="Tahoma"/>
            <family val="2"/>
          </rPr>
          <t>Cristian Acosta:</t>
        </r>
        <r>
          <rPr>
            <sz val="9"/>
            <color indexed="81"/>
            <rFont val="Tahoma"/>
            <family val="2"/>
          </rPr>
          <t xml:space="preserve">
Notation from textbooks is γO and α1 for the oxidizer angle and γf and α2
for the fuel angle. Sutton notation uses the gama for the angles while Huzel uses alpha for the angles
</t>
        </r>
      </text>
    </comment>
    <comment ref="X156" authorId="0" shapeId="0" xr:uid="{00000000-0006-0000-0100-00007B000000}">
      <text>
        <r>
          <rPr>
            <b/>
            <sz val="9"/>
            <color indexed="81"/>
            <rFont val="Tahoma"/>
            <family val="2"/>
          </rPr>
          <t>Cristian Acosta:</t>
        </r>
        <r>
          <rPr>
            <sz val="9"/>
            <color indexed="81"/>
            <rFont val="Tahoma"/>
            <family val="2"/>
          </rPr>
          <t xml:space="preserve">
Critical pressure due to external loading (approx)
</t>
        </r>
      </text>
    </comment>
    <comment ref="D158" authorId="0" shapeId="0" xr:uid="{00000000-0006-0000-0100-000060000000}">
      <text>
        <r>
          <rPr>
            <b/>
            <sz val="9"/>
            <color indexed="81"/>
            <rFont val="Tahoma"/>
            <family val="2"/>
          </rPr>
          <t>Cristian Acosta:</t>
        </r>
        <r>
          <rPr>
            <sz val="9"/>
            <color indexed="81"/>
            <rFont val="Tahoma"/>
            <family val="2"/>
          </rPr>
          <t xml:space="preserve">
Notation for the resultant angle is a delta from Sutton and a Beta from Huzel</t>
        </r>
      </text>
    </comment>
    <comment ref="E158" authorId="0" shapeId="0" xr:uid="{00000000-0006-0000-0100-000061000000}">
      <text>
        <r>
          <rPr>
            <b/>
            <sz val="9"/>
            <color indexed="81"/>
            <rFont val="Tahoma"/>
            <family val="2"/>
          </rPr>
          <t>Cristian Acosta:</t>
        </r>
        <r>
          <rPr>
            <sz val="9"/>
            <color indexed="81"/>
            <rFont val="Tahoma"/>
            <family val="2"/>
          </rPr>
          <t xml:space="preserve">
Using eq 4-42 pg 110 in Huzel and eq 8-6 pg 283 in Sutton. Eq uses the principle of conservation of momentum.. Resultant momentum is calculated. Good preformance is obtained when the resultant momentum of impinging streams is approximately axial. </t>
        </r>
      </text>
    </comment>
    <comment ref="D159" authorId="0" shapeId="0" xr:uid="{00000000-0006-0000-0100-000062000000}">
      <text>
        <r>
          <rPr>
            <b/>
            <sz val="9"/>
            <color indexed="81"/>
            <rFont val="Tahoma"/>
            <family val="2"/>
          </rPr>
          <t>Cristian Acosta:</t>
        </r>
        <r>
          <rPr>
            <sz val="9"/>
            <color indexed="81"/>
            <rFont val="Tahoma"/>
            <family val="2"/>
          </rPr>
          <t xml:space="preserve">
Resultant angle is exactly zero with this relation. Eq 8-7 pg 283 in Sutton</t>
        </r>
      </text>
    </comment>
    <comment ref="H166" authorId="3" shapeId="0" xr:uid="{37CAE19C-538E-4461-A9D6-4DCEB14D804C}">
      <text>
        <r>
          <rPr>
            <b/>
            <sz val="9"/>
            <color indexed="81"/>
            <rFont val="Tahoma"/>
            <family val="2"/>
          </rPr>
          <t>Josh M. Wong:</t>
        </r>
        <r>
          <rPr>
            <sz val="9"/>
            <color indexed="81"/>
            <rFont val="Tahoma"/>
            <family val="2"/>
          </rPr>
          <t xml:space="preserve">
TMR near unity provides optimum performance LRTC p 160</t>
        </r>
      </text>
    </comment>
    <comment ref="X168" authorId="0" shapeId="0" xr:uid="{00000000-0006-0000-0100-000085000000}">
      <text>
        <r>
          <rPr>
            <b/>
            <sz val="9"/>
            <color indexed="81"/>
            <rFont val="Tahoma"/>
            <family val="2"/>
          </rPr>
          <t xml:space="preserve">Cristian Acosta: 
</t>
        </r>
        <r>
          <rPr>
            <sz val="9"/>
            <color indexed="81"/>
            <rFont val="Tahoma"/>
            <family val="2"/>
          </rPr>
          <t>Using eq.(8-32) with the assumption that these are long tanks
External-loading critical pressure</t>
        </r>
      </text>
    </comment>
    <comment ref="H169" authorId="3" shapeId="0" xr:uid="{FF7669F8-1503-41C6-96A1-EE1D85ADB73C}">
      <text>
        <r>
          <rPr>
            <b/>
            <sz val="9"/>
            <color indexed="81"/>
            <rFont val="Tahoma"/>
            <family val="2"/>
          </rPr>
          <t>Josh M. Wong:</t>
        </r>
        <r>
          <rPr>
            <sz val="9"/>
            <color indexed="81"/>
            <rFont val="Tahoma"/>
            <family val="2"/>
          </rPr>
          <t xml:space="preserve">
injector velocity ~10-50 m/s LRTC p 160
32.8-164 ft/s</t>
        </r>
      </text>
    </comment>
    <comment ref="H170" authorId="3" shapeId="0" xr:uid="{A1EDE8BA-1EDE-4B25-92FE-50DF7AC7BC8D}">
      <text>
        <r>
          <rPr>
            <b/>
            <sz val="9"/>
            <color indexed="81"/>
            <rFont val="Tahoma"/>
            <family val="2"/>
          </rPr>
          <t>Josh M. Wong:</t>
        </r>
        <r>
          <rPr>
            <sz val="9"/>
            <color indexed="81"/>
            <rFont val="Tahoma"/>
            <family val="2"/>
          </rPr>
          <t xml:space="preserve">
Set ox velocity to minimum allowable 15m/s Escher thesis 33</t>
        </r>
      </text>
    </comment>
    <comment ref="H171" authorId="3" shapeId="0" xr:uid="{5D716C52-73F6-4D4B-9A65-76490B76E3A0}">
      <text>
        <r>
          <rPr>
            <b/>
            <sz val="9"/>
            <color indexed="81"/>
            <rFont val="Tahoma"/>
            <family val="2"/>
          </rPr>
          <t>Josh M. Wong:</t>
        </r>
        <r>
          <rPr>
            <sz val="9"/>
            <color indexed="81"/>
            <rFont val="Tahoma"/>
            <family val="2"/>
          </rPr>
          <t xml:space="preserve">
TRW experience between 0.3 -0.7 Escher Thesis p 30</t>
        </r>
      </text>
    </comment>
    <comment ref="F172" authorId="0" shapeId="0" xr:uid="{C6465213-69BA-423F-B7D5-3F3659E62004}">
      <text>
        <r>
          <rPr>
            <b/>
            <sz val="9"/>
            <color indexed="81"/>
            <rFont val="Tahoma"/>
            <family val="2"/>
          </rPr>
          <t>Cristian Acosta:</t>
        </r>
        <r>
          <rPr>
            <sz val="9"/>
            <color indexed="81"/>
            <rFont val="Tahoma"/>
            <family val="2"/>
          </rPr>
          <t xml:space="preserve">
Value chosen from upper limit in the range given by Sutton on pg 293 in the film cooling section. According to Huzel on pg 100, film-coolant flow is approximately 3 to 10% of the propellant. </t>
        </r>
      </text>
    </comment>
    <comment ref="H176" authorId="3" shapeId="0" xr:uid="{DA0BB88B-584B-4971-AF01-E84F6726687D}">
      <text>
        <r>
          <rPr>
            <b/>
            <sz val="9"/>
            <color indexed="81"/>
            <rFont val="Tahoma"/>
            <family val="2"/>
          </rPr>
          <t>Josh M. Wong:</t>
        </r>
        <r>
          <rPr>
            <sz val="9"/>
            <color indexed="81"/>
            <rFont val="Tahoma"/>
            <family val="2"/>
          </rPr>
          <t xml:space="preserve">
typically 3-5 LRTC p 160
opposite, ratio of pintle dia to chamber dia invariant at .327, ISFP 2-7</t>
        </r>
      </text>
    </comment>
    <comment ref="H177" authorId="3" shapeId="0" xr:uid="{938036E1-A802-4CD9-A450-DD10B3AB5407}">
      <text>
        <r>
          <rPr>
            <b/>
            <sz val="9"/>
            <color indexed="81"/>
            <rFont val="Tahoma"/>
            <family val="2"/>
          </rPr>
          <t>Josh M. Wong:</t>
        </r>
        <r>
          <rPr>
            <sz val="9"/>
            <color indexed="81"/>
            <rFont val="Tahoma"/>
            <family val="2"/>
          </rPr>
          <t xml:space="preserve">
3.38 in from far/mars combustion chamber 
higher contraction ratio (combustion chamber area/throat area) to accommodate radial flows; also shorter because same phenomenon LRTC 161, TRW says longer physical length </t>
        </r>
      </text>
    </comment>
    <comment ref="H178" authorId="3" shapeId="0" xr:uid="{898DBDEF-DD3E-4D49-AEB3-645E0C5F778D}">
      <text>
        <r>
          <rPr>
            <b/>
            <sz val="9"/>
            <color indexed="81"/>
            <rFont val="Tahoma"/>
            <family val="2"/>
          </rPr>
          <t>Josh M. Wong:</t>
        </r>
        <r>
          <rPr>
            <sz val="9"/>
            <color indexed="81"/>
            <rFont val="Tahoma"/>
            <family val="2"/>
          </rPr>
          <t xml:space="preserve">
See figure 6 for drawing LRTC p 160</t>
        </r>
      </text>
    </comment>
    <comment ref="H179" authorId="3" shapeId="0" xr:uid="{06AA4D65-CB3E-4EA9-BDE5-3BFBCDDA26A7}">
      <text>
        <r>
          <rPr>
            <b/>
            <sz val="9"/>
            <color indexed="81"/>
            <rFont val="Tahoma"/>
            <family val="2"/>
          </rPr>
          <t>Josh M. Wong:</t>
        </r>
        <r>
          <rPr>
            <sz val="9"/>
            <color indexed="81"/>
            <rFont val="Tahoma"/>
            <family val="2"/>
          </rPr>
          <t xml:space="preserve">
TRW recommends skip ratio of about 1. Escher thesis p 65-66</t>
        </r>
      </text>
    </comment>
    <comment ref="H181" authorId="3" shapeId="0" xr:uid="{09DBDE32-6D63-4094-9B4C-86BEFB242E32}">
      <text>
        <r>
          <rPr>
            <b/>
            <sz val="9"/>
            <color indexed="81"/>
            <rFont val="Tahoma"/>
            <family val="2"/>
          </rPr>
          <t>Josh M. Wong:</t>
        </r>
        <r>
          <rPr>
            <sz val="9"/>
            <color indexed="81"/>
            <rFont val="Tahoma"/>
            <family val="2"/>
          </rPr>
          <t xml:space="preserve">
ISFP Injector Chamber Scaling Feasability Program xii legend</t>
        </r>
      </text>
    </comment>
    <comment ref="H182" authorId="3" shapeId="0" xr:uid="{669B8735-23F2-47DA-930A-CD48B8E468FB}">
      <text>
        <r>
          <rPr>
            <b/>
            <sz val="9"/>
            <color indexed="81"/>
            <rFont val="Tahoma"/>
            <family val="2"/>
          </rPr>
          <t>Josh M. Wong:</t>
        </r>
        <r>
          <rPr>
            <sz val="9"/>
            <color indexed="81"/>
            <rFont val="Tahoma"/>
            <family val="2"/>
          </rPr>
          <t xml:space="preserve">
ISFP 3-20</t>
        </r>
      </text>
    </comment>
    <comment ref="H183" authorId="3" shapeId="0" xr:uid="{32262426-62FD-4AFF-8CDE-8086B7C128E3}">
      <text>
        <r>
          <rPr>
            <b/>
            <sz val="9"/>
            <color indexed="81"/>
            <rFont val="Tahoma"/>
            <family val="2"/>
          </rPr>
          <t>Josh M. Wong:</t>
        </r>
        <r>
          <rPr>
            <sz val="9"/>
            <color indexed="81"/>
            <rFont val="Tahoma"/>
            <family val="2"/>
          </rPr>
          <t xml:space="preserve">
ISFP 2-9; 0.4 on LMDE</t>
        </r>
      </text>
    </comment>
    <comment ref="F197" authorId="3" shapeId="0" xr:uid="{D4692682-019E-4665-B22B-42AEA0D95AF1}">
      <text>
        <r>
          <rPr>
            <b/>
            <sz val="9"/>
            <color indexed="81"/>
            <rFont val="Tahoma"/>
            <family val="2"/>
          </rPr>
          <t>Josh M. Wong:</t>
        </r>
        <r>
          <rPr>
            <sz val="9"/>
            <color indexed="81"/>
            <rFont val="Tahoma"/>
            <family val="2"/>
          </rPr>
          <t xml:space="preserve">
rule of thumb, each manifold run four times the flow area of the total group of injection orifices fed by it. Huzel Huang 107</t>
        </r>
      </text>
    </comment>
    <comment ref="D207" authorId="0" shapeId="0" xr:uid="{00000000-0006-0000-0100-000067000000}">
      <text>
        <r>
          <rPr>
            <b/>
            <sz val="9"/>
            <color indexed="81"/>
            <rFont val="Tahoma"/>
            <family val="2"/>
          </rPr>
          <t>Cristian Acosta:</t>
        </r>
        <r>
          <rPr>
            <sz val="9"/>
            <color indexed="81"/>
            <rFont val="Tahoma"/>
            <family val="2"/>
          </rPr>
          <t xml:space="preserve">
For liquid film cooling the efficiency ranges between 30 and 70%</t>
        </r>
      </text>
    </comment>
    <comment ref="D208" authorId="0" shapeId="0" xr:uid="{00000000-0006-0000-0100-000068000000}">
      <text>
        <r>
          <rPr>
            <b/>
            <sz val="9"/>
            <color indexed="81"/>
            <rFont val="Tahoma"/>
            <family val="2"/>
          </rPr>
          <t>Cristian Acosta:</t>
        </r>
        <r>
          <rPr>
            <sz val="9"/>
            <color indexed="81"/>
            <rFont val="Tahoma"/>
            <family val="2"/>
          </rPr>
          <t xml:space="preserve">
Using the NIST website, find the curve for Cp vs Temp using Isobaric Properties for the Coolant. Take the mean average of the data points from the blue curve (liquid phase).</t>
        </r>
      </text>
    </comment>
    <comment ref="D209" authorId="0" shapeId="0" xr:uid="{00000000-0006-0000-0100-000069000000}">
      <text>
        <r>
          <rPr>
            <b/>
            <sz val="9"/>
            <color indexed="81"/>
            <rFont val="Tahoma"/>
            <family val="2"/>
          </rPr>
          <t>Cristian Acosta:</t>
        </r>
        <r>
          <rPr>
            <sz val="9"/>
            <color indexed="81"/>
            <rFont val="Tahoma"/>
            <family val="2"/>
          </rPr>
          <t xml:space="preserve">
Fluid data from following website: http://webbook.nist.gov/cgi/fluid.cgi?P=300&amp;TLow=-259&amp;THigh=356&amp;TInc=1&amp;Applet=on&amp;Digits=5&amp;ID=C74828&amp;Action=Load&amp;Type=IsoBar&amp;TUnit=F&amp;PUnit=psia&amp;DUnit=lbm%2Fft3&amp;HUnit=Btu%2Flbm&amp;WUnit=ft%2Fs&amp;VisUnit=lbm%2Fft*s&amp;STUnit=lb%2Fin&amp;RefState=DEF
Using the NIST website, find the curve for Cp vs Temp using Isobaric Properties for the Coolant. Take the mean average of the data points from the red curve (gas phase).</t>
        </r>
      </text>
    </comment>
    <comment ref="D210" authorId="0" shapeId="0" xr:uid="{00000000-0006-0000-0100-00006A000000}">
      <text>
        <r>
          <rPr>
            <b/>
            <sz val="9"/>
            <color indexed="81"/>
            <rFont val="Tahoma"/>
            <family val="2"/>
          </rPr>
          <t>Cristian Acosta:</t>
        </r>
        <r>
          <rPr>
            <sz val="9"/>
            <color indexed="81"/>
            <rFont val="Tahoma"/>
            <family val="2"/>
          </rPr>
          <t xml:space="preserve">
To find the average Cp of the combustion gases, use the thermochemical properties in RPA for the Cp found at the chamber, throat, and Nozzle sections. Add up all of the Cps at those sections and divide by 4 to get the average Cp.</t>
        </r>
      </text>
    </comment>
    <comment ref="D211" authorId="0" shapeId="0" xr:uid="{00000000-0006-0000-0100-00006B000000}">
      <text>
        <r>
          <rPr>
            <b/>
            <sz val="9"/>
            <color indexed="81"/>
            <rFont val="Tahoma"/>
            <family val="2"/>
          </rPr>
          <t>Cristian Acosta:</t>
        </r>
        <r>
          <rPr>
            <sz val="9"/>
            <color indexed="81"/>
            <rFont val="Tahoma"/>
            <family val="2"/>
          </rPr>
          <t xml:space="preserve">
Use highest temperature encountered by thrust chamber. Could occur at the throat. Conservative by choosing highest temp. </t>
        </r>
      </text>
    </comment>
    <comment ref="E214" authorId="0" shapeId="0" xr:uid="{00000000-0006-0000-0100-00006C000000}">
      <text>
        <r>
          <rPr>
            <b/>
            <sz val="9"/>
            <color indexed="81"/>
            <rFont val="Tahoma"/>
            <family val="2"/>
          </rPr>
          <t>Cristian Acosta:</t>
        </r>
        <r>
          <rPr>
            <sz val="9"/>
            <color indexed="81"/>
            <rFont val="Tahoma"/>
            <family val="2"/>
          </rPr>
          <t xml:space="preserve">
Conversion factor between Btu/lbm is 1 Btu/lbm = 2.32601 J/mol
From this website: http://www.conversiontables.info/index.php?page=conversion_factors&amp;item=Enthalpy%20[Molar]</t>
        </r>
      </text>
    </comment>
    <comment ref="G214" authorId="0" shapeId="0" xr:uid="{00000000-0006-0000-0100-00006D000000}">
      <text>
        <r>
          <rPr>
            <b/>
            <sz val="9"/>
            <color indexed="81"/>
            <rFont val="Tahoma"/>
            <family val="2"/>
          </rPr>
          <t>Cristian Acosta:</t>
        </r>
        <r>
          <rPr>
            <sz val="9"/>
            <color indexed="81"/>
            <rFont val="Tahoma"/>
            <family val="2"/>
          </rPr>
          <t xml:space="preserve">
Use value at boiling point found at the NIST website. 
For Methane go to this website: http://webbook.nist.gov/cgi/cbook.cgi?ID=C74828&amp;Mask=4
Methane's boiling point is at 112 K
</t>
        </r>
      </text>
    </comment>
    <comment ref="D216" authorId="0" shapeId="0" xr:uid="{00000000-0006-0000-0100-00006E000000}">
      <text>
        <r>
          <rPr>
            <b/>
            <sz val="9"/>
            <color indexed="81"/>
            <rFont val="Tahoma"/>
            <family val="2"/>
          </rPr>
          <t>Cristian Acosta:</t>
        </r>
        <r>
          <rPr>
            <sz val="9"/>
            <color indexed="81"/>
            <rFont val="Tahoma"/>
            <family val="2"/>
          </rPr>
          <t xml:space="preserve">
Not sure exactly what this is, where it comes from, or a range of typical values. Conduct more research and invesitgate what this coefficient is and its common values to make an assumption. </t>
        </r>
      </text>
    </comment>
    <comment ref="E216" authorId="0" shapeId="0" xr:uid="{00000000-0006-0000-0100-00006F000000}">
      <text>
        <r>
          <rPr>
            <b/>
            <sz val="9"/>
            <color indexed="81"/>
            <rFont val="Tahoma"/>
            <family val="2"/>
          </rPr>
          <t>Cristian Acosta:</t>
        </r>
        <r>
          <rPr>
            <sz val="9"/>
            <color indexed="81"/>
            <rFont val="Tahoma"/>
            <family val="2"/>
          </rPr>
          <t xml:space="preserve">
Value is currently a place holder until the coefficient is understood better.</t>
        </r>
      </text>
    </comment>
    <comment ref="D217" authorId="0" shapeId="0" xr:uid="{00000000-0006-0000-0100-000070000000}">
      <text>
        <r>
          <rPr>
            <b/>
            <sz val="9"/>
            <color indexed="81"/>
            <rFont val="Tahoma"/>
            <family val="2"/>
          </rPr>
          <t>Cristian Acosta:</t>
        </r>
        <r>
          <rPr>
            <sz val="9"/>
            <color indexed="81"/>
            <rFont val="Tahoma"/>
            <family val="2"/>
          </rPr>
          <t xml:space="preserve">
Gas velocity in the combustion chamber is assumed to be the same in every cross section plane of the combustion chamber since I currently do not have the means to figure out a better estimate for velocity at the edge of the boundary layer and at the center line of the thrust chamber. </t>
        </r>
      </text>
    </comment>
    <comment ref="D218" authorId="0" shapeId="0" xr:uid="{00000000-0006-0000-0100-000071000000}">
      <text>
        <r>
          <rPr>
            <b/>
            <sz val="9"/>
            <color indexed="81"/>
            <rFont val="Tahoma"/>
            <family val="2"/>
          </rPr>
          <t>Cristian Acosta:</t>
        </r>
        <r>
          <rPr>
            <sz val="9"/>
            <color indexed="81"/>
            <rFont val="Tahoma"/>
            <family val="2"/>
          </rPr>
          <t xml:space="preserve">
Gas velocity in the combustion chamber is assumed to be the same in every cross section plane of the combustion chamber since I currently do not have the means to figure out a better estimate for velocity at the edge of the boundary layer and at the center line of the thrust chamber. </t>
        </r>
      </text>
    </comment>
    <comment ref="D219" authorId="0" shapeId="0" xr:uid="{00000000-0006-0000-0100-000072000000}">
      <text>
        <r>
          <rPr>
            <b/>
            <sz val="9"/>
            <color indexed="81"/>
            <rFont val="Tahoma"/>
            <family val="2"/>
          </rPr>
          <t>Cristian Acosta:</t>
        </r>
        <r>
          <rPr>
            <sz val="9"/>
            <color indexed="81"/>
            <rFont val="Tahoma"/>
            <family val="2"/>
          </rPr>
          <t xml:space="preserve">
Gas velocity in the combustion chamber is assumed to be the same in every cross section plane of the combustion chamber since I currently do not have the means to figure out a better estimate for velocity at the edge of the boundary layer and at the center line of the thrust chamber. </t>
        </r>
      </text>
    </comment>
    <comment ref="F224" authorId="0" shapeId="0" xr:uid="{00000000-0006-0000-0100-000074000000}">
      <text>
        <r>
          <rPr>
            <b/>
            <sz val="9"/>
            <color indexed="81"/>
            <rFont val="Tahoma"/>
            <family val="2"/>
          </rPr>
          <t>Cristian Acosta:</t>
        </r>
        <r>
          <rPr>
            <sz val="9"/>
            <color indexed="81"/>
            <rFont val="Tahoma"/>
            <family val="2"/>
          </rPr>
          <t xml:space="preserve">
Since this will act only as a supplment cooling method, the range of the fuel flow rate percentage used for film coolant needs to be between 1% and 10%. </t>
        </r>
      </text>
    </comment>
    <comment ref="D230" authorId="0" shapeId="0" xr:uid="{00000000-0006-0000-0100-000075000000}">
      <text>
        <r>
          <rPr>
            <b/>
            <sz val="9"/>
            <color indexed="81"/>
            <rFont val="Tahoma"/>
            <family val="2"/>
          </rPr>
          <t>Cristian Acosta:</t>
        </r>
        <r>
          <rPr>
            <sz val="9"/>
            <color indexed="81"/>
            <rFont val="Tahoma"/>
            <family val="2"/>
          </rPr>
          <t xml:space="preserve">
Includes throat.
Eq used is eq. 4-38
on pg 102 from Huzel</t>
        </r>
      </text>
    </comment>
    <comment ref="D231" authorId="0" shapeId="0" xr:uid="{00000000-0006-0000-0100-000077000000}">
      <text>
        <r>
          <rPr>
            <b/>
            <sz val="9"/>
            <color indexed="81"/>
            <rFont val="Tahoma"/>
            <family val="2"/>
          </rPr>
          <t>Cristian Acosta:</t>
        </r>
        <r>
          <rPr>
            <sz val="9"/>
            <color indexed="81"/>
            <rFont val="Tahoma"/>
            <family val="2"/>
          </rPr>
          <t xml:space="preserve">
Correction factor based on experimental data for the specific design at the throat section and on a nozzle stagnation pressure of 100 psia</t>
        </r>
      </text>
    </comment>
    <comment ref="E231" authorId="0" shapeId="0" xr:uid="{00000000-0006-0000-0100-000078000000}">
      <text>
        <r>
          <rPr>
            <b/>
            <sz val="9"/>
            <color indexed="81"/>
            <rFont val="Tahoma"/>
            <family val="2"/>
          </rPr>
          <t>Cristian Acosta:</t>
        </r>
        <r>
          <rPr>
            <sz val="9"/>
            <color indexed="81"/>
            <rFont val="Tahoma"/>
            <family val="2"/>
          </rPr>
          <t xml:space="preserve">
This value is assumed to be the same from the Huzel example 4-6 found on pg 103</t>
        </r>
      </text>
    </comment>
    <comment ref="E232" authorId="0" shapeId="0" xr:uid="{00000000-0006-0000-0100-00007A000000}">
      <text>
        <r>
          <rPr>
            <b/>
            <sz val="9"/>
            <color indexed="81"/>
            <rFont val="Tahoma"/>
            <family val="2"/>
          </rPr>
          <t>Cristian Acosta:</t>
        </r>
        <r>
          <rPr>
            <sz val="9"/>
            <color indexed="81"/>
            <rFont val="Tahoma"/>
            <family val="2"/>
          </rPr>
          <t xml:space="preserve">
This value is assumed to be the same from the Huzel example 4-6 found on pg 103
Would be a good idea that on the day of the lay up of the engine thrust chamber, that the phenolic resin container is weighed before and after the layup occurs. Also weigh the plastic cover before and after the layup. Use these weights to figure out how much of the weight of the ablative material is due to the resin. </t>
        </r>
      </text>
    </comment>
    <comment ref="E233" authorId="0" shapeId="0" xr:uid="{00000000-0006-0000-0100-00007C000000}">
      <text>
        <r>
          <rPr>
            <b/>
            <sz val="9"/>
            <color indexed="81"/>
            <rFont val="Tahoma"/>
            <family val="2"/>
          </rPr>
          <t>Cristian Acosta:</t>
        </r>
        <r>
          <rPr>
            <sz val="9"/>
            <color indexed="81"/>
            <rFont val="Tahoma"/>
            <family val="2"/>
          </rPr>
          <t xml:space="preserve">
This value is assumed to be the same from the Huzel example 4-6 found on pg 103
Would be a good idea that on the day of the lay up of the engine thrust chamber, that the phenolic resin container is weighed before and after the layup occurs. Also weigh the plastic cover before and after the layup. Use these weights to figure out how much of the weight of the ablative material is due to the resin. 
To find out how much of the resin was pyrolyzed, weigh the thrust chamber before and after the static firing test and use these measurements to determine the weight lost in the resin due to pyrolysis. </t>
        </r>
      </text>
    </comment>
    <comment ref="D234" authorId="0" shapeId="0" xr:uid="{00000000-0006-0000-0100-00007D000000}">
      <text>
        <r>
          <rPr>
            <b/>
            <sz val="9"/>
            <color indexed="81"/>
            <rFont val="Tahoma"/>
            <family val="2"/>
          </rPr>
          <t>Cristian Acosta:</t>
        </r>
        <r>
          <rPr>
            <sz val="9"/>
            <color indexed="81"/>
            <rFont val="Tahoma"/>
            <family val="2"/>
          </rPr>
          <t xml:space="preserve">
From my understanding, the pyrolyzed gases are decomposed from the phenolic resin</t>
        </r>
      </text>
    </comment>
    <comment ref="E234" authorId="0" shapeId="0" xr:uid="{00000000-0006-0000-0100-00007E000000}">
      <text>
        <r>
          <rPr>
            <b/>
            <sz val="9"/>
            <color indexed="81"/>
            <rFont val="Tahoma"/>
            <family val="2"/>
          </rPr>
          <t>Cristian Acosta:</t>
        </r>
        <r>
          <rPr>
            <sz val="9"/>
            <color indexed="81"/>
            <rFont val="Tahoma"/>
            <family val="2"/>
          </rPr>
          <t xml:space="preserve">
Found from the following NASA document at this link: 
https://ntrs.nasa.gov/archive/nasa/casi.ntrs.nasa.gov/19930009576.pdf
In the document Cp has units of (Btu/lb-R). Pg102 of this document has the virgin and char properties for Silica Cloth/Phenolic Resin. Cp and k are functions of temperature. The highest Cp corresponding to the highest temperature was almost arbitrarily chosen due to a lack of experience in going about selecting this property for the calculation. Reasoning behind this value is mainly due to conservatism by going with the higher material temp (4460 R in this case)</t>
        </r>
      </text>
    </comment>
    <comment ref="D235" authorId="0" shapeId="0" xr:uid="{00000000-0006-0000-0100-00007F000000}">
      <text>
        <r>
          <rPr>
            <b/>
            <sz val="9"/>
            <color indexed="81"/>
            <rFont val="Tahoma"/>
            <family val="2"/>
          </rPr>
          <t>Cristian Acosta:</t>
        </r>
        <r>
          <rPr>
            <sz val="9"/>
            <color indexed="81"/>
            <rFont val="Tahoma"/>
            <family val="2"/>
          </rPr>
          <t xml:space="preserve">
https://ntrs.nasa.gov/archive/nasa/casi.ntrs.nasa.gov/19930009576.pdf
look up the virgin density of the ablative material</t>
        </r>
      </text>
    </comment>
    <comment ref="F236" authorId="0" shapeId="0" xr:uid="{00000000-0006-0000-0100-000080000000}">
      <text>
        <r>
          <rPr>
            <b/>
            <sz val="9"/>
            <color indexed="81"/>
            <rFont val="Tahoma"/>
            <family val="2"/>
          </rPr>
          <t>Cristian Acosta:</t>
        </r>
        <r>
          <rPr>
            <sz val="9"/>
            <color indexed="81"/>
            <rFont val="Tahoma"/>
            <family val="2"/>
          </rPr>
          <t xml:space="preserve">
Value obtained from this link: https://ntrs.nasa.gov/archive/nasa/casi.ntrs.nasa.gov/19930009576.pdf</t>
        </r>
      </text>
    </comment>
    <comment ref="E238" authorId="0" shapeId="0" xr:uid="{00000000-0006-0000-0100-000081000000}">
      <text>
        <r>
          <rPr>
            <b/>
            <sz val="9"/>
            <color indexed="81"/>
            <rFont val="Tahoma"/>
            <family val="2"/>
          </rPr>
          <t>Cristian Acosta:</t>
        </r>
        <r>
          <rPr>
            <sz val="9"/>
            <color indexed="81"/>
            <rFont val="Tahoma"/>
            <family val="2"/>
          </rPr>
          <t xml:space="preserve">
For now am using the assumed value from ex 4-6 on pg 103 from Huzel</t>
        </r>
      </text>
    </comment>
    <comment ref="H240" authorId="0" shapeId="0" xr:uid="{00000000-0006-0000-0100-000082000000}">
      <text>
        <r>
          <rPr>
            <b/>
            <sz val="9"/>
            <color indexed="81"/>
            <rFont val="Tahoma"/>
            <family val="2"/>
          </rPr>
          <t>Cristian Acosta:</t>
        </r>
        <r>
          <rPr>
            <sz val="9"/>
            <color indexed="81"/>
            <rFont val="Tahoma"/>
            <family val="2"/>
          </rPr>
          <t xml:space="preserve">
Value obtained from the applications section on ablation from the following website: https://plenco.com/phenolic-novolac-resol-resins.htm
Value is fairly close to the value in ex. 4-6 pg 103 Huzel</t>
        </r>
      </text>
    </comment>
    <comment ref="D243" authorId="0" shapeId="0" xr:uid="{00000000-0006-0000-0100-000083000000}">
      <text>
        <r>
          <rPr>
            <b/>
            <sz val="9"/>
            <color indexed="81"/>
            <rFont val="Tahoma"/>
            <family val="2"/>
          </rPr>
          <t>Cristian Acosta:</t>
        </r>
        <r>
          <rPr>
            <sz val="9"/>
            <color indexed="81"/>
            <rFont val="Tahoma"/>
            <family val="2"/>
          </rPr>
          <t xml:space="preserve">
Downstream of throat.
Eq used is from Huzel pg 102 eq 4-39</t>
        </r>
      </text>
    </comment>
    <comment ref="D244" authorId="0" shapeId="0" xr:uid="{00000000-0006-0000-0100-000084000000}">
      <text>
        <r>
          <rPr>
            <b/>
            <sz val="9"/>
            <color indexed="81"/>
            <rFont val="Tahoma"/>
            <family val="2"/>
          </rPr>
          <t>Cristian Acosta:</t>
        </r>
        <r>
          <rPr>
            <sz val="9"/>
            <color indexed="81"/>
            <rFont val="Tahoma"/>
            <family val="2"/>
          </rPr>
          <t xml:space="preserve">
A constant depending upon the nature of the ablative shield (to be determined experimentally).
Have no idea about this constant. Very little information is known about this constant and so value is taken directly from ex. 4-6 pg 103 Huzel</t>
        </r>
      </text>
    </comment>
    <comment ref="E245" authorId="0" shapeId="0" xr:uid="{00000000-0006-0000-0100-000086000000}">
      <text>
        <r>
          <rPr>
            <b/>
            <sz val="9"/>
            <color indexed="81"/>
            <rFont val="Tahoma"/>
            <family val="2"/>
          </rPr>
          <t>Cristian Acosta:</t>
        </r>
        <r>
          <rPr>
            <sz val="9"/>
            <color indexed="81"/>
            <rFont val="Tahoma"/>
            <family val="2"/>
          </rPr>
          <t xml:space="preserve">
Value here chosen based on worst and biggest erosion that can occur in the nozzle section past the throat. Ofcourse this is an expansion ration very close to 1 and so 1 can be assumed. </t>
        </r>
      </text>
    </comment>
    <comment ref="D248" authorId="0" shapeId="0" xr:uid="{00000000-0006-0000-0100-000087000000}">
      <text>
        <r>
          <rPr>
            <b/>
            <sz val="9"/>
            <color indexed="81"/>
            <rFont val="Tahoma"/>
            <family val="2"/>
          </rPr>
          <t>Cristian Acosta:</t>
        </r>
        <r>
          <rPr>
            <sz val="9"/>
            <color indexed="81"/>
            <rFont val="Tahoma"/>
            <family val="2"/>
          </rPr>
          <t xml:space="preserve">
Only takes stress due to chamber pressure into account! Warning! This does not take thermal loads into account. This wall thickness value should only be used as a starting point for iterating or using as a guess for a converging algorithm.</t>
        </r>
      </text>
    </comment>
    <comment ref="D250" authorId="0" shapeId="0" xr:uid="{E467C722-BE9C-4849-9D65-E4766AF4070E}">
      <text>
        <r>
          <rPr>
            <b/>
            <sz val="9"/>
            <color indexed="81"/>
            <rFont val="Tahoma"/>
            <family val="2"/>
          </rPr>
          <t>Cristian Acosta:</t>
        </r>
        <r>
          <rPr>
            <sz val="9"/>
            <color indexed="81"/>
            <rFont val="Tahoma"/>
            <family val="2"/>
          </rPr>
          <t xml:space="preserve">
Inner Chamber Diameter</t>
        </r>
      </text>
    </comment>
    <comment ref="D251" authorId="0" shapeId="0" xr:uid="{00000000-0006-0000-0100-000088000000}">
      <text>
        <r>
          <rPr>
            <b/>
            <sz val="9"/>
            <color indexed="81"/>
            <rFont val="Tahoma"/>
            <family val="2"/>
          </rPr>
          <t>Cristian Acosta:</t>
        </r>
        <r>
          <rPr>
            <sz val="9"/>
            <color indexed="81"/>
            <rFont val="Tahoma"/>
            <family val="2"/>
          </rPr>
          <t xml:space="preserve">
From GPI Prototype webstie on Inconel 718: http://gpiprototype.com/images/PDF/EOS_NickelAlloy_IN718_en.pdf</t>
        </r>
      </text>
    </comment>
    <comment ref="D252" authorId="0" shapeId="0" xr:uid="{00000000-0006-0000-0100-000089000000}">
      <text>
        <r>
          <rPr>
            <b/>
            <sz val="9"/>
            <color indexed="81"/>
            <rFont val="Tahoma"/>
            <family val="2"/>
          </rPr>
          <t>Cristian Acosta:</t>
        </r>
        <r>
          <rPr>
            <sz val="9"/>
            <color indexed="81"/>
            <rFont val="Tahoma"/>
            <family val="2"/>
          </rPr>
          <t xml:space="preserve">
From GPI Prototype Website on Inconel 718: http://gpiprototype.com/images/PDF/EOS_NickelAlloy_IN718_en.pdf</t>
        </r>
      </text>
    </comment>
    <comment ref="D253" authorId="0" shapeId="0" xr:uid="{00000000-0006-0000-0100-00008A000000}">
      <text>
        <r>
          <rPr>
            <b/>
            <sz val="9"/>
            <color indexed="81"/>
            <rFont val="Tahoma"/>
            <family val="2"/>
          </rPr>
          <t>Cristian Acosta:</t>
        </r>
        <r>
          <rPr>
            <sz val="9"/>
            <color indexed="81"/>
            <rFont val="Tahoma"/>
            <family val="2"/>
          </rPr>
          <t xml:space="preserve">
Safety Factor chosen from hazard to personnel or vital equipment consideration</t>
        </r>
      </text>
    </comment>
    <comment ref="D254" authorId="0" shapeId="0" xr:uid="{00000000-0006-0000-0100-00008B000000}">
      <text>
        <r>
          <rPr>
            <b/>
            <sz val="9"/>
            <color indexed="81"/>
            <rFont val="Tahoma"/>
            <family val="2"/>
          </rPr>
          <t>Cristian Acosta:</t>
        </r>
        <r>
          <rPr>
            <sz val="9"/>
            <color indexed="81"/>
            <rFont val="Tahoma"/>
            <family val="2"/>
          </rPr>
          <t xml:space="preserve">
Safety Factor chosen from hazard to personnel or vital equipment
</t>
        </r>
      </text>
    </comment>
    <comment ref="E264" authorId="0" shapeId="0" xr:uid="{00000000-0006-0000-0100-00008C000000}">
      <text>
        <r>
          <rPr>
            <b/>
            <sz val="9"/>
            <color indexed="81"/>
            <rFont val="Tahoma"/>
            <family val="2"/>
          </rPr>
          <t>Cristian Acosta:</t>
        </r>
        <r>
          <rPr>
            <sz val="9"/>
            <color indexed="81"/>
            <rFont val="Tahoma"/>
            <family val="2"/>
          </rPr>
          <t xml:space="preserve">
Methane is assumed to be injected as a gas. Density value @  298.15 K and 1 atm from JANNAF Thermophysical Properties is 0.04092 lbm/ft3. Value used has to be at fluid pressure before going through injection pressure drop and at the temperature at the exit of regen jacket. </t>
        </r>
      </text>
    </comment>
    <comment ref="E265" authorId="0" shapeId="0" xr:uid="{00000000-0006-0000-0100-00008D000000}">
      <text>
        <r>
          <rPr>
            <b/>
            <sz val="9"/>
            <color indexed="81"/>
            <rFont val="Tahoma"/>
            <family val="2"/>
          </rPr>
          <t>Cristian Acosta:</t>
        </r>
        <r>
          <rPr>
            <sz val="9"/>
            <color indexed="81"/>
            <rFont val="Tahoma"/>
            <family val="2"/>
          </rPr>
          <t xml:space="preserve">
From Huzel pg 115 ex. 4-8b: a convenient level is 15% (Values as low as 10% have been successfully used). The pressure loss in the cooling jacket and the difficaulty of pumping liquid hydrogen force the selection of fuel-side injection pressure drops somwhat lower than the "standard" 20% of chamber pressure.</t>
        </r>
      </text>
    </comment>
    <comment ref="F270" authorId="0" shapeId="0" xr:uid="{00000000-0006-0000-0100-00008E000000}">
      <text>
        <r>
          <rPr>
            <b/>
            <sz val="9"/>
            <color indexed="81"/>
            <rFont val="Tahoma"/>
            <family val="2"/>
          </rPr>
          <t>Cristian Acosta:</t>
        </r>
        <r>
          <rPr>
            <sz val="9"/>
            <color indexed="81"/>
            <rFont val="Tahoma"/>
            <family val="2"/>
          </rPr>
          <t xml:space="preserve">
Value chosen from upper limit in the range given by Sutton on pg 293 in the film cooling section (1-6% of fuel Flow). According to Huzel on pg 100, film-coolant flow is approximately 3 to 10% of the propellant.</t>
        </r>
      </text>
    </comment>
    <comment ref="E271" authorId="0" shapeId="0" xr:uid="{00000000-0006-0000-0100-00008F000000}">
      <text>
        <r>
          <rPr>
            <b/>
            <sz val="9"/>
            <color indexed="81"/>
            <rFont val="Tahoma"/>
            <family val="2"/>
          </rPr>
          <t>Cristian Acosta:</t>
        </r>
        <r>
          <rPr>
            <sz val="9"/>
            <color indexed="81"/>
            <rFont val="Tahoma"/>
            <family val="2"/>
          </rPr>
          <t xml:space="preserve">
From Huzel pg 116 ex 4-8b</t>
        </r>
      </text>
    </comment>
    <comment ref="G271" authorId="0" shapeId="0" xr:uid="{00000000-0006-0000-0100-000090000000}">
      <text>
        <r>
          <rPr>
            <b/>
            <sz val="9"/>
            <color indexed="81"/>
            <rFont val="Tahoma"/>
            <family val="2"/>
          </rPr>
          <t>Cristian Acosta:</t>
        </r>
        <r>
          <rPr>
            <sz val="9"/>
            <color indexed="81"/>
            <rFont val="Tahoma"/>
            <family val="2"/>
          </rPr>
          <t xml:space="preserve">
Assumed value within the typical liquid jet velocity range of 50-100 ft/s in a coax element. Huzel ex 4-8b pg 115 assumes oxidizer velocity of 60 ft/s for hydrogen engine. </t>
        </r>
      </text>
    </comment>
    <comment ref="D272" authorId="0" shapeId="0" xr:uid="{00000000-0006-0000-0100-000091000000}">
      <text>
        <r>
          <rPr>
            <b/>
            <sz val="9"/>
            <color indexed="81"/>
            <rFont val="Tahoma"/>
            <family val="2"/>
          </rPr>
          <t>Cristian Acosta:</t>
        </r>
        <r>
          <rPr>
            <sz val="9"/>
            <color indexed="81"/>
            <rFont val="Tahoma"/>
            <family val="2"/>
          </rPr>
          <t xml:space="preserve">
Ratio between annular gap velocity and liquid post velocity. </t>
        </r>
      </text>
    </comment>
    <comment ref="E272" authorId="0" shapeId="0" xr:uid="{00000000-0006-0000-0100-000092000000}">
      <text>
        <r>
          <rPr>
            <b/>
            <sz val="9"/>
            <color indexed="81"/>
            <rFont val="Tahoma"/>
            <family val="2"/>
          </rPr>
          <t>Cristian Acosta:</t>
        </r>
        <r>
          <rPr>
            <sz val="9"/>
            <color indexed="81"/>
            <rFont val="Tahoma"/>
            <family val="2"/>
          </rPr>
          <t xml:space="preserve">
Gaseous Fuel is 10 times faster than the liquid oxidizer velocity. 
If velocity ratio falls within the range (10 to 20), good atomization and mixing occurs. </t>
        </r>
      </text>
    </comment>
    <comment ref="D273" authorId="0" shapeId="0" xr:uid="{993F760B-416D-478F-8BA3-0354EF2C3174}">
      <text>
        <r>
          <rPr>
            <b/>
            <sz val="9"/>
            <color indexed="81"/>
            <rFont val="Tahoma"/>
            <family val="2"/>
          </rPr>
          <t>Cristian Acosta:</t>
        </r>
        <r>
          <rPr>
            <sz val="9"/>
            <color indexed="81"/>
            <rFont val="Tahoma"/>
            <family val="2"/>
          </rPr>
          <t xml:space="preserve">
Chosen arbitrarily.
Insert as many rings as you need for this. Also insert the circuference for every ring used.
Reference used was UCSD SEDS AIAA paper</t>
        </r>
      </text>
    </comment>
    <comment ref="D274" authorId="0" shapeId="0" xr:uid="{3B28CEC0-8045-4C2A-8B3D-20E8FA69193C}">
      <text>
        <r>
          <rPr>
            <b/>
            <sz val="9"/>
            <color indexed="81"/>
            <rFont val="Tahoma"/>
            <family val="2"/>
          </rPr>
          <t>Cristian Acosta:</t>
        </r>
        <r>
          <rPr>
            <sz val="9"/>
            <color indexed="81"/>
            <rFont val="Tahoma"/>
            <family val="2"/>
          </rPr>
          <t xml:space="preserve">
Calculated using the circumference of a circle equation and solving for diameter using the circumference of ring 2</t>
        </r>
      </text>
    </comment>
    <comment ref="D275" authorId="0" shapeId="0" xr:uid="{1472915B-088B-42DF-B918-2C4804CCB3C3}">
      <text>
        <r>
          <rPr>
            <b/>
            <sz val="9"/>
            <color indexed="81"/>
            <rFont val="Tahoma"/>
            <family val="2"/>
          </rPr>
          <t>Cristian Acosta:</t>
        </r>
        <r>
          <rPr>
            <sz val="9"/>
            <color indexed="81"/>
            <rFont val="Tahoma"/>
            <family val="2"/>
          </rPr>
          <t xml:space="preserve">
Calculated via the circumference equation of a circle using the arbitrary diameter of ring 1</t>
        </r>
      </text>
    </comment>
    <comment ref="D276" authorId="0" shapeId="0" xr:uid="{F25F99C6-367D-4267-8814-8979D0273811}">
      <text>
        <r>
          <rPr>
            <b/>
            <sz val="9"/>
            <color indexed="81"/>
            <rFont val="Tahoma"/>
            <family val="2"/>
          </rPr>
          <t>Cristian Acosta:</t>
        </r>
        <r>
          <rPr>
            <sz val="9"/>
            <color indexed="81"/>
            <rFont val="Tahoma"/>
            <family val="2"/>
          </rPr>
          <t xml:space="preserve">
Calculated by subtracting the total circumference from the circumference of ring 1</t>
        </r>
      </text>
    </comment>
    <comment ref="D277" authorId="0" shapeId="0" xr:uid="{4614BF49-9BC0-4CD3-9099-E680D7F54F80}">
      <text>
        <r>
          <rPr>
            <b/>
            <sz val="9"/>
            <color indexed="81"/>
            <rFont val="Tahoma"/>
            <family val="2"/>
          </rPr>
          <t>Cristian Acosta:</t>
        </r>
        <r>
          <rPr>
            <sz val="9"/>
            <color indexed="81"/>
            <rFont val="Tahoma"/>
            <family val="2"/>
          </rPr>
          <t xml:space="preserve">
Calculated by dividing the total number of elements by the number of elements per square inch. From UCSD SEDS paper</t>
        </r>
      </text>
    </comment>
    <comment ref="D278" authorId="0" shapeId="0" xr:uid="{00000000-0006-0000-0100-000093000000}">
      <text>
        <r>
          <rPr>
            <b/>
            <sz val="9"/>
            <color indexed="81"/>
            <rFont val="Tahoma"/>
            <family val="2"/>
          </rPr>
          <t>Cristian Acosta:</t>
        </r>
        <r>
          <rPr>
            <sz val="9"/>
            <color indexed="81"/>
            <rFont val="Tahoma"/>
            <family val="2"/>
          </rPr>
          <t xml:space="preserve">
Units of 1/in^2. From Huzel ex. 4-8b pg 115, element density was assumed to be 2 elements per in squared. </t>
        </r>
      </text>
    </comment>
    <comment ref="E278" authorId="0" shapeId="0" xr:uid="{00000000-0006-0000-0100-000094000000}">
      <text>
        <r>
          <rPr>
            <b/>
            <sz val="9"/>
            <color indexed="81"/>
            <rFont val="Tahoma"/>
            <family val="2"/>
          </rPr>
          <t>Cristian Acosta:</t>
        </r>
        <r>
          <rPr>
            <sz val="9"/>
            <color indexed="81"/>
            <rFont val="Tahoma"/>
            <family val="2"/>
          </rPr>
          <t xml:space="preserve">
Using the typical density of about two elements per square inch of injector face area from Huzel pg 115 ex 4-8b</t>
        </r>
      </text>
    </comment>
    <comment ref="E281" authorId="0" shapeId="0" xr:uid="{00000000-0006-0000-0100-000095000000}">
      <text>
        <r>
          <rPr>
            <b/>
            <sz val="9"/>
            <color indexed="81"/>
            <rFont val="Tahoma"/>
            <family val="2"/>
          </rPr>
          <t>Cristian Acosta:</t>
        </r>
        <r>
          <rPr>
            <sz val="9"/>
            <color indexed="81"/>
            <rFont val="Tahoma"/>
            <family val="2"/>
          </rPr>
          <t xml:space="preserve">
Found by multiplying the element density value by the injection face area value which in this case uses the chamber cross sectional area value which is ideally the same</t>
        </r>
      </text>
    </comment>
    <comment ref="G281" authorId="0" shapeId="0" xr:uid="{00000000-0006-0000-0100-000096000000}">
      <text>
        <r>
          <rPr>
            <b/>
            <sz val="9"/>
            <color indexed="81"/>
            <rFont val="Tahoma"/>
            <family val="2"/>
          </rPr>
          <t>Cristian Acosta:</t>
        </r>
        <r>
          <rPr>
            <sz val="9"/>
            <color indexed="81"/>
            <rFont val="Tahoma"/>
            <family val="2"/>
          </rPr>
          <t xml:space="preserve">
Found by multiplying the element density value by the injection face area value which in this case uses the chamber cross sectional area value which is ideally the same</t>
        </r>
      </text>
    </comment>
    <comment ref="D283" authorId="0" shapeId="0" xr:uid="{00000000-0006-0000-0100-000097000000}">
      <text>
        <r>
          <rPr>
            <b/>
            <sz val="9"/>
            <color indexed="81"/>
            <rFont val="Tahoma"/>
            <family val="2"/>
          </rPr>
          <t>Cristian Acosta:</t>
        </r>
        <r>
          <rPr>
            <sz val="9"/>
            <color indexed="81"/>
            <rFont val="Tahoma"/>
            <family val="2"/>
          </rPr>
          <t xml:space="preserve">
NOT single element injection area. </t>
        </r>
      </text>
    </comment>
    <comment ref="E283" authorId="0" shapeId="0" xr:uid="{00000000-0006-0000-0100-000098000000}">
      <text>
        <r>
          <rPr>
            <b/>
            <sz val="9"/>
            <color indexed="81"/>
            <rFont val="Tahoma"/>
            <family val="2"/>
          </rPr>
          <t>Cristian Acosta:</t>
        </r>
        <r>
          <rPr>
            <sz val="9"/>
            <color indexed="81"/>
            <rFont val="Tahoma"/>
            <family val="2"/>
          </rPr>
          <t xml:space="preserve">
From Huzel eq. 4-43 pg 113</t>
        </r>
      </text>
    </comment>
    <comment ref="F283" authorId="0" shapeId="0" xr:uid="{00000000-0006-0000-0100-000099000000}">
      <text>
        <r>
          <rPr>
            <b/>
            <sz val="9"/>
            <color indexed="81"/>
            <rFont val="Tahoma"/>
            <family val="2"/>
          </rPr>
          <t>Cristian Acosta:</t>
        </r>
        <r>
          <rPr>
            <sz val="9"/>
            <color indexed="81"/>
            <rFont val="Tahoma"/>
            <family val="2"/>
          </rPr>
          <t xml:space="preserve">
From Huzel pg 115, ex 4-8a </t>
        </r>
      </text>
    </comment>
    <comment ref="G283" authorId="0" shapeId="0" xr:uid="{00000000-0006-0000-0100-00009A000000}">
      <text>
        <r>
          <rPr>
            <b/>
            <sz val="9"/>
            <color indexed="81"/>
            <rFont val="Tahoma"/>
            <family val="2"/>
          </rPr>
          <t>Cristian Acosta:</t>
        </r>
        <r>
          <rPr>
            <sz val="9"/>
            <color indexed="81"/>
            <rFont val="Tahoma"/>
            <family val="2"/>
          </rPr>
          <t xml:space="preserve">
Total post area from example 4-8 b pg 115 huzel</t>
        </r>
      </text>
    </comment>
    <comment ref="F284" authorId="0" shapeId="0" xr:uid="{00000000-0006-0000-0100-00009B000000}">
      <text>
        <r>
          <rPr>
            <b/>
            <sz val="9"/>
            <color indexed="81"/>
            <rFont val="Tahoma"/>
            <family val="2"/>
          </rPr>
          <t>Cristian Acosta:</t>
        </r>
        <r>
          <rPr>
            <sz val="9"/>
            <color indexed="81"/>
            <rFont val="Tahoma"/>
            <family val="2"/>
          </rPr>
          <t xml:space="preserve">
From Huzel pg 115, ex 4-8a </t>
        </r>
      </text>
    </comment>
    <comment ref="D288" authorId="0" shapeId="0" xr:uid="{00000000-0006-0000-0100-00009C000000}">
      <text>
        <r>
          <rPr>
            <b/>
            <sz val="9"/>
            <color indexed="81"/>
            <rFont val="Tahoma"/>
            <family val="2"/>
          </rPr>
          <t>Cristian Acosta:</t>
        </r>
        <r>
          <rPr>
            <sz val="9"/>
            <color indexed="81"/>
            <rFont val="Tahoma"/>
            <family val="2"/>
          </rPr>
          <t xml:space="preserve">
Area of oxidizer post and fuel annulus. Does not include area of film cooling orifices. Area of coax element only</t>
        </r>
      </text>
    </comment>
    <comment ref="E289" authorId="0" shapeId="0" xr:uid="{00000000-0006-0000-0100-00009D000000}">
      <text>
        <r>
          <rPr>
            <b/>
            <sz val="9"/>
            <color indexed="81"/>
            <rFont val="Tahoma"/>
            <family val="2"/>
          </rPr>
          <t>Cristian Acosta:</t>
        </r>
        <r>
          <rPr>
            <sz val="9"/>
            <color indexed="81"/>
            <rFont val="Tahoma"/>
            <family val="2"/>
          </rPr>
          <t xml:space="preserve">
From Huzel pg 116 ex 4-8b</t>
        </r>
      </text>
    </comment>
    <comment ref="E290" authorId="0" shapeId="0" xr:uid="{00000000-0006-0000-0100-00009E000000}">
      <text>
        <r>
          <rPr>
            <b/>
            <sz val="9"/>
            <color indexed="81"/>
            <rFont val="Tahoma"/>
            <family val="2"/>
          </rPr>
          <t>Cristian Acosta:</t>
        </r>
        <r>
          <rPr>
            <sz val="9"/>
            <color indexed="81"/>
            <rFont val="Tahoma"/>
            <family val="2"/>
          </rPr>
          <t xml:space="preserve">
From Huzel pg 116 ex 4-8b</t>
        </r>
      </text>
    </comment>
    <comment ref="D292" authorId="0" shapeId="0" xr:uid="{8864BADB-4C3E-4D58-88A0-1EFACAB4B1C7}">
      <text>
        <r>
          <rPr>
            <b/>
            <sz val="9"/>
            <color indexed="81"/>
            <rFont val="Tahoma"/>
            <family val="2"/>
          </rPr>
          <t>Cristian Acosta:</t>
        </r>
        <r>
          <rPr>
            <sz val="9"/>
            <color indexed="81"/>
            <rFont val="Tahoma"/>
            <family val="2"/>
          </rPr>
          <t xml:space="preserve">
From manifold flow area rule of thumb from Huzel on page 107</t>
        </r>
      </text>
    </comment>
    <comment ref="D295" authorId="0" shapeId="0" xr:uid="{00000000-0006-0000-0100-00009F000000}">
      <text>
        <r>
          <rPr>
            <b/>
            <sz val="9"/>
            <color indexed="81"/>
            <rFont val="Tahoma"/>
            <family val="2"/>
          </rPr>
          <t>Cristian Acosta:</t>
        </r>
        <r>
          <rPr>
            <sz val="9"/>
            <color indexed="81"/>
            <rFont val="Tahoma"/>
            <family val="2"/>
          </rPr>
          <t xml:space="preserve">
All design calculations are with respect to the station at the throat. </t>
        </r>
      </text>
    </comment>
    <comment ref="E297" authorId="0" shapeId="0" xr:uid="{00000000-0006-0000-0100-0000A0000000}">
      <text>
        <r>
          <rPr>
            <b/>
            <sz val="9"/>
            <color indexed="81"/>
            <rFont val="Tahoma"/>
            <family val="2"/>
          </rPr>
          <t>Cristian Acosta:</t>
        </r>
        <r>
          <rPr>
            <sz val="9"/>
            <color indexed="81"/>
            <rFont val="Tahoma"/>
            <family val="2"/>
          </rPr>
          <t xml:space="preserve">
Uses eq. 4-36 from Huzel and works if the coolant film entering the combustion chamber is gasified after having gone through a regen jacket. </t>
        </r>
      </text>
    </comment>
    <comment ref="D301" authorId="0" shapeId="0" xr:uid="{00000000-0006-0000-0100-0000A1000000}">
      <text>
        <r>
          <rPr>
            <b/>
            <sz val="9"/>
            <color indexed="81"/>
            <rFont val="Tahoma"/>
            <family val="2"/>
          </rPr>
          <t>Cristian Acosta:</t>
        </r>
        <r>
          <rPr>
            <sz val="9"/>
            <color indexed="81"/>
            <rFont val="Tahoma"/>
            <family val="2"/>
          </rPr>
          <t xml:space="preserve">
Gas side heat transfer coefficient at the throat, since it is the section with the highest heat flux</t>
        </r>
      </text>
    </comment>
    <comment ref="D302" authorId="0" shapeId="0" xr:uid="{00000000-0006-0000-0100-0000A2000000}">
      <text>
        <r>
          <rPr>
            <b/>
            <sz val="9"/>
            <color indexed="81"/>
            <rFont val="Tahoma"/>
            <family val="2"/>
          </rPr>
          <t>Cristian Acosta:</t>
        </r>
        <r>
          <rPr>
            <sz val="9"/>
            <color indexed="81"/>
            <rFont val="Tahoma"/>
            <family val="2"/>
          </rPr>
          <t xml:space="preserve">
Fluid data from following website: http://webbook.nist.gov/cgi/fluid.cgi?P=300&amp;TLow=-259&amp;THigh=356&amp;TInc=1&amp;Applet=on&amp;Digits=5&amp;ID=C74828&amp;Action=Load&amp;Type=IsoBar&amp;TUnit=F&amp;PUnit=psia&amp;DUnit=lbm%2Fft3&amp;HUnit=Btu%2Flbm&amp;WUnit=ft%2Fs&amp;VisUnit=lbm%2Fft*s&amp;STUnit=lb%2Fin&amp;RefState=DEF
Find mean average Cp of coolant in gas phase at chamber pressure and injection temperature after having gone through regen jacket.
Using the NIST website, find the curve for Cp vs Temp using Isobaric Properties for the Coolant. Take the mean average of the data points from the red curve (gas).
</t>
        </r>
      </text>
    </comment>
    <comment ref="D303" authorId="0" shapeId="0" xr:uid="{00000000-0006-0000-0100-0000A3000000}">
      <text>
        <r>
          <rPr>
            <b/>
            <sz val="9"/>
            <color indexed="81"/>
            <rFont val="Tahoma"/>
            <family val="2"/>
          </rPr>
          <t>Cristian Acosta:</t>
        </r>
        <r>
          <rPr>
            <sz val="9"/>
            <color indexed="81"/>
            <rFont val="Tahoma"/>
            <family val="2"/>
          </rPr>
          <t xml:space="preserve">
For liquid film cooling the efficiency ranges between 30 and 70%</t>
        </r>
      </text>
    </comment>
    <comment ref="E303" authorId="0" shapeId="0" xr:uid="{00000000-0006-0000-0100-0000A4000000}">
      <text>
        <r>
          <rPr>
            <b/>
            <sz val="9"/>
            <color indexed="81"/>
            <rFont val="Tahoma"/>
            <family val="2"/>
          </rPr>
          <t>Cristian Acosta:</t>
        </r>
        <r>
          <rPr>
            <sz val="9"/>
            <color indexed="81"/>
            <rFont val="Tahoma"/>
            <family val="2"/>
          </rPr>
          <t xml:space="preserve">
Taken from Huzel ex. 4-5 pg100</t>
        </r>
      </text>
    </comment>
    <comment ref="D304" authorId="0" shapeId="0" xr:uid="{00000000-0006-0000-0100-0000A5000000}">
      <text>
        <r>
          <rPr>
            <b/>
            <sz val="9"/>
            <color indexed="81"/>
            <rFont val="Tahoma"/>
            <family val="2"/>
          </rPr>
          <t>Cristian Acosta:</t>
        </r>
        <r>
          <rPr>
            <sz val="9"/>
            <color indexed="81"/>
            <rFont val="Tahoma"/>
            <family val="2"/>
          </rPr>
          <t xml:space="preserve">
Eq. 4-36</t>
        </r>
      </text>
    </comment>
    <comment ref="D305" authorId="0" shapeId="0" xr:uid="{00000000-0006-0000-0100-0000A6000000}">
      <text>
        <r>
          <rPr>
            <b/>
            <sz val="9"/>
            <color indexed="81"/>
            <rFont val="Tahoma"/>
            <family val="2"/>
          </rPr>
          <t>Cristian Acosta:</t>
        </r>
        <r>
          <rPr>
            <sz val="9"/>
            <color indexed="81"/>
            <rFont val="Tahoma"/>
            <family val="2"/>
          </rPr>
          <t xml:space="preserve">
Found by multiplying the surface area at the throat with the Gc value</t>
        </r>
      </text>
    </comment>
    <comment ref="F306" authorId="0" shapeId="0" xr:uid="{00000000-0006-0000-0100-0000A7000000}">
      <text>
        <r>
          <rPr>
            <b/>
            <sz val="9"/>
            <color indexed="81"/>
            <rFont val="Tahoma"/>
            <family val="2"/>
          </rPr>
          <t>Cristian Acosta:</t>
        </r>
        <r>
          <rPr>
            <sz val="9"/>
            <color indexed="81"/>
            <rFont val="Tahoma"/>
            <family val="2"/>
          </rPr>
          <t xml:space="preserve">
Since this will act only as a supplment cooling method, the range of the fuel flow rate percentage used for film coolant needs to be between 1% and 10%. </t>
        </r>
      </text>
    </comment>
    <comment ref="D313" authorId="4" shapeId="0" xr:uid="{00000000-0006-0000-0100-0000A8000000}">
      <text>
        <r>
          <rPr>
            <b/>
            <sz val="9"/>
            <color indexed="81"/>
            <rFont val="Tahoma"/>
            <family val="2"/>
          </rPr>
          <t>Graham.Sortino:</t>
        </r>
        <r>
          <rPr>
            <sz val="9"/>
            <color indexed="81"/>
            <rFont val="Tahoma"/>
            <family val="2"/>
          </rPr>
          <t xml:space="preserve">
Huzel sample-calc 4-3 (a) p887 says this is calculated from 1-32a and 1-41 but this looks to be for velocity not temp. So I will not calculate this for now but leave it up for the user to input a value. Also, see Huzel solution 4-1 (a) p70 for some examples of solving for the correction factor.
</t>
        </r>
      </text>
    </comment>
    <comment ref="D314" authorId="4" shapeId="0" xr:uid="{00000000-0006-0000-0100-0000A9000000}">
      <text>
        <r>
          <rPr>
            <b/>
            <sz val="9"/>
            <color indexed="81"/>
            <rFont val="Tahoma"/>
            <family val="2"/>
          </rPr>
          <t>Graham.Sortino:</t>
        </r>
        <r>
          <rPr>
            <sz val="9"/>
            <color indexed="81"/>
            <rFont val="Tahoma"/>
            <family val="2"/>
          </rPr>
          <t xml:space="preserve">
see Sample calc 4-3  (a) (Huzel) p87</t>
        </r>
      </text>
    </comment>
    <comment ref="D315" authorId="5" shapeId="0" xr:uid="{00000000-0006-0000-0100-0000AA000000}">
      <text>
        <r>
          <rPr>
            <b/>
            <sz val="9"/>
            <color indexed="81"/>
            <rFont val="Tahoma"/>
            <family val="2"/>
          </rPr>
          <t>asd2323r:</t>
        </r>
        <r>
          <rPr>
            <sz val="9"/>
            <color indexed="81"/>
            <rFont val="Tahoma"/>
            <family val="2"/>
          </rPr>
          <t xml:space="preserve">
not sure how to calculate this but can be taken from RPA</t>
        </r>
      </text>
    </comment>
    <comment ref="E315" authorId="0" shapeId="0" xr:uid="{00000000-0006-0000-0100-0000AB000000}">
      <text>
        <r>
          <rPr>
            <b/>
            <sz val="9"/>
            <color indexed="81"/>
            <rFont val="Tahoma"/>
            <family val="2"/>
          </rPr>
          <t>Cristian Acosta:</t>
        </r>
        <r>
          <rPr>
            <sz val="9"/>
            <color indexed="81"/>
            <rFont val="Tahoma"/>
            <family val="2"/>
          </rPr>
          <t xml:space="preserve">
Taken from throat frozen conductivity in RPA</t>
        </r>
      </text>
    </comment>
    <comment ref="G315" authorId="0" shapeId="0" xr:uid="{00000000-0006-0000-0100-0000AC000000}">
      <text>
        <r>
          <rPr>
            <b/>
            <sz val="9"/>
            <color indexed="81"/>
            <rFont val="Tahoma"/>
            <family val="2"/>
          </rPr>
          <t>Cristian Acosta:</t>
        </r>
        <r>
          <rPr>
            <sz val="9"/>
            <color indexed="81"/>
            <rFont val="Tahoma"/>
            <family val="2"/>
          </rPr>
          <t xml:space="preserve">
Taken from throat frozen conductivity in RPA</t>
        </r>
      </text>
    </comment>
    <comment ref="D316" authorId="4" shapeId="0" xr:uid="{00000000-0006-0000-0100-0000AD000000}">
      <text>
        <r>
          <rPr>
            <b/>
            <sz val="9"/>
            <color indexed="81"/>
            <rFont val="Tahoma"/>
            <family val="2"/>
          </rPr>
          <t>Graham.Sortino:</t>
        </r>
        <r>
          <rPr>
            <sz val="9"/>
            <color indexed="81"/>
            <rFont val="Tahoma"/>
            <family val="2"/>
          </rPr>
          <t xml:space="preserve">
see huzel equation 4-15 (p86)
Note - a better estimation can be found by using the method from http://en.wikipedia.org/wiki/Prandtl_number.
Or simply take from RPA</t>
        </r>
      </text>
    </comment>
    <comment ref="D318" authorId="4" shapeId="0" xr:uid="{00000000-0006-0000-0100-0000AE000000}">
      <text>
        <r>
          <rPr>
            <b/>
            <sz val="9"/>
            <color indexed="81"/>
            <rFont val="Tahoma"/>
            <family val="2"/>
          </rPr>
          <t>Graham.Sortino:</t>
        </r>
        <r>
          <rPr>
            <sz val="9"/>
            <color indexed="81"/>
            <rFont val="Tahoma"/>
            <family val="2"/>
          </rPr>
          <t xml:space="preserve">
This is a desired temperature based on the properties of the wall material + an allowable tolerence.
Some references:
Aluminum 6061: http://asm.matweb.com/search/SpecificMaterial.asp?bassnum=MA6061t6</t>
        </r>
      </text>
    </comment>
    <comment ref="G318" authorId="0" shapeId="0" xr:uid="{00000000-0006-0000-0100-0000AF000000}">
      <text>
        <r>
          <rPr>
            <b/>
            <sz val="9"/>
            <color indexed="81"/>
            <rFont val="Tahoma"/>
            <family val="2"/>
          </rPr>
          <t>Cristian Acosta:</t>
        </r>
        <r>
          <rPr>
            <sz val="9"/>
            <color indexed="81"/>
            <rFont val="Tahoma"/>
            <family val="2"/>
          </rPr>
          <t xml:space="preserve">
Conversion factor between rankine and kelvin is 1 Rankine = 0.5555 Kelvin</t>
        </r>
      </text>
    </comment>
    <comment ref="D319" authorId="0" shapeId="0" xr:uid="{00000000-0006-0000-0100-0000B0000000}">
      <text>
        <r>
          <rPr>
            <b/>
            <sz val="9"/>
            <color indexed="81"/>
            <rFont val="Tahoma"/>
            <family val="2"/>
          </rPr>
          <t>Cristian Acosta:</t>
        </r>
        <r>
          <rPr>
            <sz val="9"/>
            <color indexed="81"/>
            <rFont val="Tahoma"/>
            <family val="2"/>
          </rPr>
          <t xml:space="preserve">
Represents the ratio of the frictional temperature increase to the increase caused by adiabatic compression. For laminar flow.</t>
        </r>
      </text>
    </comment>
    <comment ref="E319" authorId="0" shapeId="0" xr:uid="{00000000-0006-0000-0100-0000B1000000}">
      <text>
        <r>
          <rPr>
            <b/>
            <sz val="9"/>
            <color indexed="81"/>
            <rFont val="Tahoma"/>
            <family val="2"/>
          </rPr>
          <t>Cristian Acosta:</t>
        </r>
        <r>
          <rPr>
            <sz val="9"/>
            <color indexed="81"/>
            <rFont val="Tahoma"/>
            <family val="2"/>
          </rPr>
          <t xml:space="preserve">
pg. 85 from huzel</t>
        </r>
      </text>
    </comment>
    <comment ref="D320" authorId="0" shapeId="0" xr:uid="{00000000-0006-0000-0100-0000B2000000}">
      <text>
        <r>
          <rPr>
            <b/>
            <sz val="9"/>
            <color indexed="81"/>
            <rFont val="Tahoma"/>
            <family val="2"/>
          </rPr>
          <t>Cristian Acosta:</t>
        </r>
        <r>
          <rPr>
            <sz val="9"/>
            <color indexed="81"/>
            <rFont val="Tahoma"/>
            <family val="2"/>
          </rPr>
          <t xml:space="preserve">
Represents the ratio of the frictional temperature increase to the increase caused by adiabatic compression. For turbulent flow.</t>
        </r>
      </text>
    </comment>
    <comment ref="D321" authorId="4" shapeId="0" xr:uid="{00000000-0006-0000-0100-0000B3000000}">
      <text>
        <r>
          <rPr>
            <b/>
            <sz val="9"/>
            <color indexed="81"/>
            <rFont val="Tahoma"/>
            <family val="2"/>
          </rPr>
          <t>Graham.Sortino:</t>
        </r>
        <r>
          <rPr>
            <sz val="9"/>
            <color indexed="81"/>
            <rFont val="Tahoma"/>
            <family val="2"/>
          </rPr>
          <t xml:space="preserve">
Estimated from .9 to .98 (see p85) of Huzel
typically .923 is used as an estimated value.</t>
        </r>
      </text>
    </comment>
    <comment ref="E321" authorId="5" shapeId="0" xr:uid="{00000000-0006-0000-0100-0000B4000000}">
      <text>
        <r>
          <rPr>
            <b/>
            <sz val="9"/>
            <color indexed="81"/>
            <rFont val="Tahoma"/>
            <family val="2"/>
          </rPr>
          <t>asd2323r:</t>
        </r>
        <r>
          <rPr>
            <sz val="9"/>
            <color indexed="81"/>
            <rFont val="Tahoma"/>
            <family val="2"/>
          </rPr>
          <t xml:space="preserve">
this is not currently used as its been replaced by the calculated stagnation recovery factor. See calcuation of Adiabatic Wall Temp (Taw) for details.</t>
        </r>
      </text>
    </comment>
    <comment ref="D322" authorId="5" shapeId="0" xr:uid="{00000000-0006-0000-0100-0000B5000000}">
      <text>
        <r>
          <rPr>
            <b/>
            <sz val="9"/>
            <color indexed="81"/>
            <rFont val="Tahoma"/>
            <family val="2"/>
          </rPr>
          <t>asd2323r:</t>
        </r>
        <r>
          <rPr>
            <sz val="9"/>
            <color indexed="81"/>
            <rFont val="Tahoma"/>
            <family val="2"/>
          </rPr>
          <t xml:space="preserve">
see sample calculation 4-3 (a) from Huzel and Huang (top of p87) for details</t>
        </r>
      </text>
    </comment>
    <comment ref="G322" authorId="0" shapeId="0" xr:uid="{00000000-0006-0000-0100-0000B6000000}">
      <text>
        <r>
          <rPr>
            <b/>
            <sz val="9"/>
            <color indexed="81"/>
            <rFont val="Tahoma"/>
            <family val="2"/>
          </rPr>
          <t>Cristian Acosta:</t>
        </r>
        <r>
          <rPr>
            <sz val="9"/>
            <color indexed="81"/>
            <rFont val="Tahoma"/>
            <family val="2"/>
          </rPr>
          <t xml:space="preserve">
according to the following linke the conversion factor is: 0.0002388458966275. We also multiply the metric value by 1000 to go from kj to joule.
http://metricsystemconversion.info/British-thermal-unitIT-per-pound-degree-Rankine-BtuIT-lb-%B7-%BAR-to-joule-per-kilogram-kelvin-J-kg-%B7-K.html?func=detail</t>
        </r>
      </text>
    </comment>
    <comment ref="D323" authorId="5" shapeId="0" xr:uid="{00000000-0006-0000-0100-0000B7000000}">
      <text>
        <r>
          <rPr>
            <b/>
            <sz val="9"/>
            <color indexed="81"/>
            <rFont val="Tahoma"/>
            <family val="2"/>
          </rPr>
          <t>asd2323r:</t>
        </r>
        <r>
          <rPr>
            <sz val="9"/>
            <color indexed="81"/>
            <rFont val="Tahoma"/>
            <family val="2"/>
          </rPr>
          <t xml:space="preserve">
This can be taken from 4-16 in huzel and huang. However, its also available in RPA so I'm taking it from there instead.</t>
        </r>
      </text>
    </comment>
    <comment ref="E323" authorId="0" shapeId="0" xr:uid="{00000000-0006-0000-0100-0000B8000000}">
      <text>
        <r>
          <rPr>
            <b/>
            <sz val="9"/>
            <color indexed="81"/>
            <rFont val="Tahoma"/>
            <family val="2"/>
          </rPr>
          <t>Cristian Acosta:</t>
        </r>
        <r>
          <rPr>
            <sz val="9"/>
            <color indexed="81"/>
            <rFont val="Tahoma"/>
            <family val="2"/>
          </rPr>
          <t xml:space="preserve">
RPA value at chamber section</t>
        </r>
      </text>
    </comment>
    <comment ref="F323" authorId="0" shapeId="0" xr:uid="{00000000-0006-0000-0100-0000B9000000}">
      <text>
        <r>
          <rPr>
            <b/>
            <sz val="9"/>
            <color indexed="81"/>
            <rFont val="Tahoma"/>
            <family val="2"/>
          </rPr>
          <t>Cristian Acosta:</t>
        </r>
        <r>
          <rPr>
            <sz val="9"/>
            <color indexed="81"/>
            <rFont val="Tahoma"/>
            <family val="2"/>
          </rPr>
          <t xml:space="preserve">
See equation 4-16 Huzel (p86). If actual data is available then it can be substituted in.</t>
        </r>
      </text>
    </comment>
    <comment ref="D324" authorId="5" shapeId="0" xr:uid="{00000000-0006-0000-0100-0000BA000000}">
      <text>
        <r>
          <rPr>
            <b/>
            <sz val="9"/>
            <color indexed="81"/>
            <rFont val="Tahoma"/>
            <family val="2"/>
          </rPr>
          <t>asd2323r:</t>
        </r>
        <r>
          <rPr>
            <sz val="9"/>
            <color indexed="81"/>
            <rFont val="Tahoma"/>
            <family val="2"/>
          </rPr>
          <t xml:space="preserve">
This can be taken from 4-16 in huzel and huang. However, its also available in RPA so I'm taking it from there instead.</t>
        </r>
      </text>
    </comment>
    <comment ref="D325" authorId="4" shapeId="0" xr:uid="{00000000-0006-0000-0100-0000BB000000}">
      <text>
        <r>
          <rPr>
            <b/>
            <sz val="9"/>
            <color indexed="81"/>
            <rFont val="Tahoma"/>
            <family val="2"/>
          </rPr>
          <t>Graham.Sortino:</t>
        </r>
        <r>
          <rPr>
            <sz val="9"/>
            <color indexed="81"/>
            <rFont val="Tahoma"/>
            <family val="2"/>
          </rPr>
          <t xml:space="preserve">
I'm still not sure exactly what this is but I think it assumes some sort of hypothetical scenario where the wall temp aproaches it's limit.
It seems that this has a strong correlation with sigma and thus it affects the gas side heat coefficient. A value closer to 1 decreases the heat coefficient.
See fig 4-28 page 86 of Huzel and sample calc 4-3 (a) p87 for more information on this value.</t>
        </r>
      </text>
    </comment>
    <comment ref="D326" authorId="4" shapeId="0" xr:uid="{00000000-0006-0000-0100-0000BE000000}">
      <text>
        <r>
          <rPr>
            <b/>
            <sz val="9"/>
            <color indexed="81"/>
            <rFont val="Tahoma"/>
            <family val="2"/>
          </rPr>
          <t>Graham.Sortino:</t>
        </r>
        <r>
          <rPr>
            <sz val="9"/>
            <color indexed="81"/>
            <rFont val="Tahoma"/>
            <family val="2"/>
          </rPr>
          <t xml:space="preserve">
look this up in material data sheets. Thermal conductivity is dependent on temperature so keep that in mind when researching this value.</t>
        </r>
      </text>
    </comment>
    <comment ref="E326" authorId="0" shapeId="0" xr:uid="{00000000-0006-0000-0100-0000BF000000}">
      <text>
        <r>
          <rPr>
            <b/>
            <sz val="9"/>
            <color indexed="81"/>
            <rFont val="Tahoma"/>
            <family val="2"/>
          </rPr>
          <t>Cristian Acosta:</t>
        </r>
        <r>
          <rPr>
            <sz val="9"/>
            <color indexed="81"/>
            <rFont val="Tahoma"/>
            <family val="2"/>
          </rPr>
          <t xml:space="preserve">
Convert from Btu-in/hr-ft2-F to Btu-in/s-in2-F by dividing by 3600 to get seconds and 144 to get in2.
When converting the Btu(IT) was used. Looks like the energy value differs slightly from Btu(th) and I am not sure which value is best to use so the (IT) was chosen arbitrarily.</t>
        </r>
      </text>
    </comment>
    <comment ref="F326" authorId="0" shapeId="0" xr:uid="{00000000-0006-0000-0100-0000C0000000}">
      <text>
        <r>
          <rPr>
            <b/>
            <sz val="9"/>
            <color indexed="81"/>
            <rFont val="Tahoma"/>
            <family val="2"/>
          </rPr>
          <t>Cristian Acosta:</t>
        </r>
        <r>
          <rPr>
            <sz val="9"/>
            <color indexed="81"/>
            <rFont val="Tahoma"/>
            <family val="2"/>
          </rPr>
          <t xml:space="preserve">
Thermal conductivity value chosen at 2000 F
From this link: http://www.specialmetals.com/assets/smc/documents/alloys/inconel/inconel-alloy-718.pdf
Annealed value was chosen over the annealed + aged value for conservatism.
This value was chosen based on the highest temperature available with data on thermal conductivity. Value is otherwise known as the correspondent to the allowable hot-gas side wall temperature. </t>
        </r>
      </text>
    </comment>
    <comment ref="G326" authorId="0" shapeId="0" xr:uid="{00000000-0006-0000-0100-0000C1000000}">
      <text>
        <r>
          <rPr>
            <b/>
            <sz val="9"/>
            <color indexed="81"/>
            <rFont val="Tahoma"/>
            <family val="2"/>
          </rPr>
          <t>Cristian Acosta:</t>
        </r>
        <r>
          <rPr>
            <sz val="9"/>
            <color indexed="81"/>
            <rFont val="Tahoma"/>
            <family val="2"/>
          </rPr>
          <t xml:space="preserve">
Conversion factor from english to SI units is: 1 Btu-in/in2-s-F = 0.144227889 W/(m-K)</t>
        </r>
      </text>
    </comment>
    <comment ref="I331" authorId="0" shapeId="0" xr:uid="{00000000-0006-0000-0100-0000BC000000}">
      <text>
        <r>
          <rPr>
            <b/>
            <sz val="9"/>
            <color indexed="81"/>
            <rFont val="Tahoma"/>
            <family val="2"/>
          </rPr>
          <t>Cristian Acosta:</t>
        </r>
        <r>
          <rPr>
            <sz val="9"/>
            <color indexed="81"/>
            <rFont val="Tahoma"/>
            <family val="2"/>
          </rPr>
          <t xml:space="preserve">
Using corrected exhaust velocity for conservatism. Higher temperature gas is present at the walls with slower gas velocity. </t>
        </r>
      </text>
    </comment>
    <comment ref="J331" authorId="0" shapeId="0" xr:uid="{00000000-0006-0000-0100-0000BD000000}">
      <text>
        <r>
          <rPr>
            <b/>
            <sz val="9"/>
            <color indexed="81"/>
            <rFont val="Tahoma"/>
            <family val="2"/>
          </rPr>
          <t>Cristian Acosta:</t>
        </r>
        <r>
          <rPr>
            <sz val="9"/>
            <color indexed="81"/>
            <rFont val="Tahoma"/>
            <family val="2"/>
          </rPr>
          <t xml:space="preserve">
Using corrected exhaust velocity for conservatism. Higher temperature gas is present at the walls with slower gas velocity. </t>
        </r>
      </text>
    </comment>
    <comment ref="D332" authorId="4" shapeId="0" xr:uid="{00000000-0006-0000-0100-0000C2000000}">
      <text>
        <r>
          <rPr>
            <b/>
            <sz val="9"/>
            <color indexed="81"/>
            <rFont val="Tahoma"/>
            <family val="2"/>
          </rPr>
          <t>Graham.Sortino:</t>
        </r>
        <r>
          <rPr>
            <sz val="9"/>
            <color indexed="81"/>
            <rFont val="Tahoma"/>
            <family val="2"/>
          </rPr>
          <t xml:space="preserve">
calculatedv via 3-11 (Sutton) p51. Throat will always be 1 and I'm not sure how to calculate chamber because I don't know how to obtain chamber velocity. In the mean time the RPA values will be used.
</t>
        </r>
      </text>
    </comment>
    <comment ref="E332" authorId="4" shapeId="0" xr:uid="{00000000-0006-0000-0100-0000C3000000}">
      <text>
        <r>
          <rPr>
            <b/>
            <sz val="9"/>
            <color indexed="81"/>
            <rFont val="Tahoma"/>
            <family val="2"/>
          </rPr>
          <t>Graham.Sortino:</t>
        </r>
        <r>
          <rPr>
            <sz val="9"/>
            <color indexed="81"/>
            <rFont val="Tahoma"/>
            <family val="2"/>
          </rPr>
          <t xml:space="preserve">
guess for now?</t>
        </r>
      </text>
    </comment>
    <comment ref="D333" authorId="4" shapeId="0" xr:uid="{00000000-0006-0000-0100-0000C4000000}">
      <text>
        <r>
          <rPr>
            <b/>
            <sz val="9"/>
            <color indexed="81"/>
            <rFont val="Tahoma"/>
            <family val="2"/>
          </rPr>
          <t>Graham.Sortino:</t>
        </r>
        <r>
          <rPr>
            <sz val="9"/>
            <color indexed="81"/>
            <rFont val="Tahoma"/>
            <family val="2"/>
          </rPr>
          <t xml:space="preserve">
Calculated from 4-14 Huzel p86</t>
        </r>
      </text>
    </comment>
    <comment ref="D334" authorId="0" shapeId="0" xr:uid="{00000000-0006-0000-0100-0000C5000000}">
      <text>
        <r>
          <rPr>
            <b/>
            <sz val="9"/>
            <color indexed="81"/>
            <rFont val="Tahoma"/>
            <family val="2"/>
          </rPr>
          <t>Cristian Acosta:</t>
        </r>
        <r>
          <rPr>
            <sz val="9"/>
            <color indexed="81"/>
            <rFont val="Tahoma"/>
            <family val="2"/>
          </rPr>
          <t xml:space="preserve">
Values taken from RPA</t>
        </r>
      </text>
    </comment>
    <comment ref="D335" authorId="0" shapeId="0" xr:uid="{00000000-0006-0000-0100-0000C6000000}">
      <text>
        <r>
          <rPr>
            <b/>
            <sz val="9"/>
            <color indexed="81"/>
            <rFont val="Tahoma"/>
            <family val="2"/>
          </rPr>
          <t>Cristian Acosta:</t>
        </r>
        <r>
          <rPr>
            <sz val="9"/>
            <color indexed="81"/>
            <rFont val="Tahoma"/>
            <family val="2"/>
          </rPr>
          <t xml:space="preserve">
Uses equation 4-11 on pg 85 in Huzel but looks like it differs a lot from the value obtained using eq 4-13 on pg 86 and computed only to see the difference from using the other equation and comparing both. But do not use this value for subsequent calculations as it looks like it is very unreliable. Do not trust this value. </t>
        </r>
      </text>
    </comment>
    <comment ref="D336" authorId="4" shapeId="0" xr:uid="{00000000-0006-0000-0100-0000C7000000}">
      <text>
        <r>
          <rPr>
            <b/>
            <sz val="9"/>
            <color indexed="81"/>
            <rFont val="Tahoma"/>
            <family val="2"/>
          </rPr>
          <t>Graham.Sortino:</t>
        </r>
        <r>
          <rPr>
            <sz val="9"/>
            <color indexed="81"/>
            <rFont val="Tahoma"/>
            <family val="2"/>
          </rPr>
          <t xml:space="preserve">
solved via 4-13 Huzel  p86. Does not include a correction factor for thermal deposits</t>
        </r>
      </text>
    </comment>
    <comment ref="F336" authorId="0" shapeId="0" xr:uid="{00000000-0006-0000-0100-0000C8000000}">
      <text>
        <r>
          <rPr>
            <b/>
            <sz val="9"/>
            <color indexed="81"/>
            <rFont val="Tahoma"/>
            <family val="2"/>
          </rPr>
          <t>Cristian Acosta:</t>
        </r>
        <r>
          <rPr>
            <sz val="9"/>
            <color indexed="81"/>
            <rFont val="Tahoma"/>
            <family val="2"/>
          </rPr>
          <t xml:space="preserve">
for some reason in the metric equicalent of this function the gravity constant is removed according to; http://www.propulsion-analysis.com/downloads/2/docs/RPA_ThermalAnalysis.pdf Bartz Method (p7)</t>
        </r>
      </text>
    </comment>
    <comment ref="D337" authorId="0" shapeId="0" xr:uid="{00000000-0006-0000-0100-0000C9000000}">
      <text>
        <r>
          <rPr>
            <b/>
            <sz val="9"/>
            <color indexed="81"/>
            <rFont val="Tahoma"/>
            <family val="2"/>
          </rPr>
          <t>Cristian Acosta:</t>
        </r>
        <r>
          <rPr>
            <sz val="9"/>
            <color indexed="81"/>
            <rFont val="Tahoma"/>
            <family val="2"/>
          </rPr>
          <t xml:space="preserve">
Typically from 0.90 to 0.98 according to Huzel. For Laminar Flow</t>
        </r>
      </text>
    </comment>
    <comment ref="G337" authorId="0" shapeId="0" xr:uid="{00000000-0006-0000-0100-0000CA000000}">
      <text>
        <r>
          <rPr>
            <b/>
            <sz val="9"/>
            <color indexed="81"/>
            <rFont val="Tahoma"/>
            <family val="2"/>
          </rPr>
          <t>Cristian Acosta:</t>
        </r>
        <r>
          <rPr>
            <sz val="9"/>
            <color indexed="81"/>
            <rFont val="Tahoma"/>
            <family val="2"/>
          </rPr>
          <t xml:space="preserve">
Value for mach number is set as 1 since the throat is the starting point in the design analysis of the regen jacket. From equation 4-10-a in huzel</t>
        </r>
      </text>
    </comment>
    <comment ref="D338" authorId="0" shapeId="0" xr:uid="{00000000-0006-0000-0100-0000CB000000}">
      <text>
        <r>
          <rPr>
            <b/>
            <sz val="9"/>
            <color indexed="81"/>
            <rFont val="Tahoma"/>
            <family val="2"/>
          </rPr>
          <t>Cristian Acosta:</t>
        </r>
        <r>
          <rPr>
            <sz val="9"/>
            <color indexed="81"/>
            <rFont val="Tahoma"/>
            <family val="2"/>
          </rPr>
          <t xml:space="preserve">
Typically from 0.90 to 0.98 according to Huzel.
For Turbulent Flow</t>
        </r>
      </text>
    </comment>
    <comment ref="G338" authorId="0" shapeId="0" xr:uid="{00000000-0006-0000-0100-0000CC000000}">
      <text>
        <r>
          <rPr>
            <b/>
            <sz val="9"/>
            <color indexed="81"/>
            <rFont val="Tahoma"/>
            <family val="2"/>
          </rPr>
          <t>Cristian Acosta:</t>
        </r>
        <r>
          <rPr>
            <sz val="9"/>
            <color indexed="81"/>
            <rFont val="Tahoma"/>
            <family val="2"/>
          </rPr>
          <t xml:space="preserve">
Value for mach number is set as 1 since the throat is the starting point in the design analysis of the regen jacket. From equation 4-10-a in huzel</t>
        </r>
      </text>
    </comment>
    <comment ref="D339" authorId="4" shapeId="0" xr:uid="{00000000-0006-0000-0100-0000CD000000}">
      <text>
        <r>
          <rPr>
            <b/>
            <sz val="9"/>
            <color indexed="81"/>
            <rFont val="Tahoma"/>
            <family val="2"/>
          </rPr>
          <t>Graham.Sortino:</t>
        </r>
        <r>
          <rPr>
            <sz val="9"/>
            <color indexed="81"/>
            <rFont val="Tahoma"/>
            <family val="2"/>
          </rPr>
          <t xml:space="preserve">
Throat value Calculated from Formula 4-10-a (Huzel) p85.
Chamber and Exit Values taken from © Robert Watzlavick (rocket@watzlavick.com) Rocket Design Spreadsheet.
</t>
        </r>
      </text>
    </comment>
    <comment ref="D340" authorId="4" shapeId="0" xr:uid="{00000000-0006-0000-0100-0000CE000000}">
      <text>
        <r>
          <rPr>
            <b/>
            <sz val="9"/>
            <color indexed="81"/>
            <rFont val="Tahoma"/>
            <family val="2"/>
          </rPr>
          <t>Graham.Sortino:</t>
        </r>
        <r>
          <rPr>
            <sz val="9"/>
            <color indexed="81"/>
            <rFont val="Tahoma"/>
            <family val="2"/>
          </rPr>
          <t xml:space="preserve">
equation 4-10 (Huzel) p85
</t>
        </r>
      </text>
    </comment>
    <comment ref="D341" authorId="4" shapeId="0" xr:uid="{00000000-0006-0000-0100-0000CF000000}">
      <text>
        <r>
          <rPr>
            <b/>
            <sz val="9"/>
            <color indexed="81"/>
            <rFont val="Tahoma"/>
            <family val="2"/>
          </rPr>
          <t>Graham.Sortino:</t>
        </r>
        <r>
          <rPr>
            <sz val="9"/>
            <color indexed="81"/>
            <rFont val="Tahoma"/>
            <family val="2"/>
          </rPr>
          <t xml:space="preserve">
Reballancing right side of 4-19 (Huzel) p89 to solve for Twc</t>
        </r>
      </text>
    </comment>
    <comment ref="D343" authorId="5" shapeId="0" xr:uid="{00000000-0006-0000-0100-0000D0000000}">
      <text>
        <r>
          <rPr>
            <b/>
            <sz val="9"/>
            <color indexed="81"/>
            <rFont val="Tahoma"/>
            <family val="2"/>
          </rPr>
          <t>asd2323r:</t>
        </r>
        <r>
          <rPr>
            <sz val="9"/>
            <color indexed="81"/>
            <rFont val="Tahoma"/>
            <family val="2"/>
          </rPr>
          <t xml:space="preserve">
Matt aproximation taken from © Robert Watzlavick (rocket@watzlavick.com) computation spreadsheet.</t>
        </r>
      </text>
    </comment>
    <comment ref="D344" authorId="4" shapeId="0" xr:uid="{00000000-0006-0000-0100-0000D1000000}">
      <text>
        <r>
          <rPr>
            <b/>
            <sz val="9"/>
            <color indexed="81"/>
            <rFont val="Tahoma"/>
            <family val="2"/>
          </rPr>
          <t>Graham.Sortino:</t>
        </r>
        <r>
          <rPr>
            <sz val="9"/>
            <color indexed="81"/>
            <rFont val="Tahoma"/>
            <family val="2"/>
          </rPr>
          <t xml:space="preserve">
taken from sample calc 4-4 (b) Huzel p94. I still don't fully understand how this calculation derives it's result so I may need to play with it a bit more. Especially where does that .8 come from???
Obviously this number will need to be rounded to a whole number and it will depend significantly on the manufacturing process.</t>
        </r>
      </text>
    </comment>
    <comment ref="D345" authorId="4" shapeId="0" xr:uid="{00000000-0006-0000-0100-0000D2000000}">
      <text>
        <r>
          <rPr>
            <b/>
            <sz val="9"/>
            <color indexed="81"/>
            <rFont val="Tahoma"/>
            <family val="2"/>
          </rPr>
          <t>Graham.Sortino:</t>
        </r>
        <r>
          <rPr>
            <sz val="9"/>
            <color indexed="81"/>
            <rFont val="Tahoma"/>
            <family val="2"/>
          </rPr>
          <t xml:space="preserve">
selected based on temperature of coolent when entering coolent jacket for first pass. 520 R is aproximately 60 F.</t>
        </r>
      </text>
    </comment>
    <comment ref="D346" authorId="4" shapeId="0" xr:uid="{00000000-0006-0000-0100-0000D3000000}">
      <text>
        <r>
          <rPr>
            <b/>
            <sz val="9"/>
            <color indexed="81"/>
            <rFont val="Tahoma"/>
            <family val="2"/>
          </rPr>
          <t>Graham.Sortino:</t>
        </r>
        <r>
          <rPr>
            <sz val="9"/>
            <color indexed="81"/>
            <rFont val="Tahoma"/>
            <family val="2"/>
          </rPr>
          <t xml:space="preserve">
Critical temperature is the value for at which a fluid cannot be turned from a gas to a liquid no matter how much pressure is applied. This value is looked up in a chemical/thermodynamics database.</t>
        </r>
      </text>
    </comment>
    <comment ref="F346" authorId="0" shapeId="0" xr:uid="{00000000-0006-0000-0100-0000D4000000}">
      <text>
        <r>
          <rPr>
            <b/>
            <sz val="9"/>
            <color indexed="81"/>
            <rFont val="Tahoma"/>
            <family val="2"/>
          </rPr>
          <t>Cristian Acosta:</t>
        </r>
        <r>
          <rPr>
            <sz val="9"/>
            <color indexed="81"/>
            <rFont val="Tahoma"/>
            <family val="2"/>
          </rPr>
          <t xml:space="preserve">
Obtained from: http://webbook.nist.gov/cgi/fluid.cgi?T=-259&amp;PLow=0.0&amp;PHigh=600&amp;PInc=100&amp;Applet=on&amp;Digits=5&amp;ID=C74828&amp;Action=Load&amp;Type=IsoTherm&amp;TUnit=F&amp;PUnit=psia&amp;DUnit=lbm%2Fft3&amp;HUnit=Btu%2Flbm&amp;WUnit=ft%2Fs&amp;VisUnit=lbm%2Fft*s&amp;STUnit=lb%2Fin&amp;RefState=DEF</t>
        </r>
      </text>
    </comment>
    <comment ref="D347" authorId="4" shapeId="0" xr:uid="{00000000-0006-0000-0100-0000D5000000}">
      <text>
        <r>
          <rPr>
            <b/>
            <sz val="9"/>
            <color indexed="81"/>
            <rFont val="Tahoma"/>
            <family val="2"/>
          </rPr>
          <t>Graham.Sortino:</t>
        </r>
        <r>
          <rPr>
            <sz val="9"/>
            <color indexed="81"/>
            <rFont val="Tahoma"/>
            <family val="2"/>
          </rPr>
          <t xml:space="preserve">
experimental. Based on fluid properties. This assumes the fuel is the coolent but it could be changed if needed.</t>
        </r>
      </text>
    </comment>
    <comment ref="D348" authorId="4" shapeId="0" xr:uid="{00000000-0006-0000-0100-0000D6000000}">
      <text>
        <r>
          <rPr>
            <b/>
            <sz val="9"/>
            <color indexed="81"/>
            <rFont val="Tahoma"/>
            <family val="2"/>
          </rPr>
          <t>Graham.Sortino:</t>
        </r>
        <r>
          <rPr>
            <sz val="9"/>
            <color indexed="81"/>
            <rFont val="Tahoma"/>
            <family val="2"/>
          </rPr>
          <t xml:space="preserve">
Equation taken from © Robert Watzlavick (rocket@watzlavick.com) computation spreadsheet.</t>
        </r>
      </text>
    </comment>
    <comment ref="D349" authorId="4" shapeId="0" xr:uid="{00000000-0006-0000-0100-0000D7000000}">
      <text>
        <r>
          <rPr>
            <b/>
            <sz val="9"/>
            <color indexed="81"/>
            <rFont val="Tahoma"/>
            <family val="2"/>
          </rPr>
          <t>Graham.Sortino:</t>
        </r>
        <r>
          <rPr>
            <sz val="9"/>
            <color indexed="81"/>
            <rFont val="Tahoma"/>
            <family val="2"/>
          </rPr>
          <t xml:space="preserve">
Bulk temp assumed to be -259 F Taken from following website: 
http://webbook.nist.gov/cgi/fluid.cgi?P=440&amp;TLow=-259&amp;THigh=665.3&amp;TInc=25&amp;Applet=on&amp;Digits=5&amp;ID=C74828&amp;Action=Load&amp;Type=IsoBar&amp;TUnit=F&amp;PUnit=psia&amp;DUnit=lbm%2Fft3&amp;HUnit=Btu%2Flbm&amp;WUnit=ft%2Fs&amp;VisUnit=lbm%2Fft*s&amp;STUnit=lb%2Fin&amp;RefState=DEF</t>
        </r>
      </text>
    </comment>
    <comment ref="D350" authorId="4" shapeId="0" xr:uid="{00000000-0006-0000-0100-0000D8000000}">
      <text>
        <r>
          <rPr>
            <b/>
            <sz val="9"/>
            <color indexed="81"/>
            <rFont val="Tahoma"/>
            <family val="2"/>
          </rPr>
          <t>Graham.Sortino:</t>
        </r>
        <r>
          <rPr>
            <sz val="9"/>
            <color indexed="81"/>
            <rFont val="Tahoma"/>
            <family val="2"/>
          </rPr>
          <t xml:space="preserve">
Value for viscosity taken Taken from following website at highest possible temp allowed in the database range (which is 641 F): 
http://webbook.nist.gov/cgi/fluid.cgi?P=440&amp;TLow=-259&amp;THigh=665.3&amp;TInc=25&amp;Applet=on&amp;Digits=5&amp;ID=C74828&amp;Action=Load&amp;Type=IsoBar&amp;TUnit=F&amp;PUnit=psia&amp;DUnit=lbm%2Fft3&amp;HUnit=Btu%2Flbm&amp;WUnit=ft%2Fs&amp;VisUnit=lbm%2Fft*s&amp;STUnit=lb%2Fin&amp;RefState=DEF</t>
        </r>
      </text>
    </comment>
    <comment ref="D351" authorId="0" shapeId="0" xr:uid="{00000000-0006-0000-0100-0000D9000000}">
      <text>
        <r>
          <rPr>
            <b/>
            <sz val="9"/>
            <color indexed="81"/>
            <rFont val="Tahoma"/>
            <family val="2"/>
          </rPr>
          <t>Cristian Acosta:</t>
        </r>
        <r>
          <rPr>
            <sz val="9"/>
            <color indexed="81"/>
            <rFont val="Tahoma"/>
            <family val="2"/>
          </rPr>
          <t xml:space="preserve">
Taken from following website @ -259 F: 
http://www.engineeringtoolbox.com/methane-d_1420.html</t>
        </r>
      </text>
    </comment>
    <comment ref="D352" authorId="0" shapeId="0" xr:uid="{00000000-0006-0000-0100-0000DA000000}">
      <text>
        <r>
          <rPr>
            <b/>
            <sz val="9"/>
            <color indexed="81"/>
            <rFont val="Tahoma"/>
            <family val="2"/>
          </rPr>
          <t>Cristian Acosta:</t>
        </r>
        <r>
          <rPr>
            <sz val="9"/>
            <color indexed="81"/>
            <rFont val="Tahoma"/>
            <family val="2"/>
          </rPr>
          <t xml:space="preserve">
Taken from this website: http://webbook.nist.gov/cgi/fluid.cgi?P=440&amp;TLow=-259&amp;THigh=665.3&amp;TInc=25&amp;Applet=on&amp;Digits=5&amp;ID=C74828&amp;Action=Load&amp;Type=IsoBar&amp;TUnit=F&amp;PUnit=psia&amp;DUnit=lbm%2Fft3&amp;HUnit=Btu%2Flbm&amp;WUnit=ft%2Fs&amp;VisUnit=lbm%2Fft*s&amp;STUnit=lb%2Fin&amp;RefState=DEF</t>
        </r>
      </text>
    </comment>
    <comment ref="G352" authorId="0" shapeId="0" xr:uid="{00000000-0006-0000-0100-0000DB000000}">
      <text>
        <r>
          <rPr>
            <b/>
            <sz val="9"/>
            <color indexed="81"/>
            <rFont val="Tahoma"/>
            <family val="2"/>
          </rPr>
          <t>Cristian Acosta:</t>
        </r>
        <r>
          <rPr>
            <sz val="9"/>
            <color indexed="81"/>
            <rFont val="Tahoma"/>
            <family val="2"/>
          </rPr>
          <t xml:space="preserve">
@ -259 F assumed as bulk temp for coolent. If thought about could be reasoned to be conservative</t>
        </r>
      </text>
    </comment>
    <comment ref="D353" authorId="4" shapeId="0" xr:uid="{00000000-0006-0000-0100-0000DC000000}">
      <text>
        <r>
          <rPr>
            <b/>
            <sz val="9"/>
            <color indexed="81"/>
            <rFont val="Tahoma"/>
            <family val="2"/>
          </rPr>
          <t>Graham.Sortino:</t>
        </r>
        <r>
          <rPr>
            <sz val="9"/>
            <color indexed="81"/>
            <rFont val="Tahoma"/>
            <family val="2"/>
          </rPr>
          <t xml:space="preserve">
taken from Huzel 4-26 (p91).  The value of q should be comfortably below Qc inorder for the coolenet to successfully handle the heat flux.</t>
        </r>
      </text>
    </comment>
    <comment ref="D354" authorId="5" shapeId="0" xr:uid="{00000000-0006-0000-0100-0000DD000000}">
      <text>
        <r>
          <rPr>
            <b/>
            <sz val="9"/>
            <color indexed="81"/>
            <rFont val="Tahoma"/>
            <family val="2"/>
          </rPr>
          <t>asd2323r:</t>
        </r>
        <r>
          <rPr>
            <sz val="9"/>
            <color indexed="81"/>
            <rFont val="Tahoma"/>
            <family val="2"/>
          </rPr>
          <t xml:space="preserve">
per tube</t>
        </r>
      </text>
    </comment>
    <comment ref="D355" authorId="5" shapeId="0" xr:uid="{00000000-0006-0000-0100-0000DE000000}">
      <text>
        <r>
          <rPr>
            <b/>
            <sz val="9"/>
            <color indexed="81"/>
            <rFont val="Tahoma"/>
            <family val="2"/>
          </rPr>
          <t>asd2323r:</t>
        </r>
        <r>
          <rPr>
            <sz val="9"/>
            <color indexed="81"/>
            <rFont val="Tahoma"/>
            <family val="2"/>
          </rPr>
          <t xml:space="preserve">
I used to use this function from H&amp;H: =((F25*2.20462)*4)/(PI()*I23*I20^2*(I26/1728))/12
but I've since replaced it with a simple flow rate / area function</t>
        </r>
      </text>
    </comment>
    <comment ref="D356" authorId="4" shapeId="0" xr:uid="{00000000-0006-0000-0100-0000DF000000}">
      <text>
        <r>
          <rPr>
            <b/>
            <sz val="9"/>
            <color indexed="81"/>
            <rFont val="Tahoma"/>
            <family val="2"/>
          </rPr>
          <t>Graham.Sortino:</t>
        </r>
        <r>
          <rPr>
            <sz val="9"/>
            <color indexed="81"/>
            <rFont val="Tahoma"/>
            <family val="2"/>
          </rPr>
          <t xml:space="preserve">
taken from Huzel 4-26 (p91).  The value of q should be comfortably below Qc inorder for the coolenet to successfully handle the heat flux.</t>
        </r>
      </text>
    </comment>
    <comment ref="D357" authorId="4" shapeId="0" xr:uid="{00000000-0006-0000-0100-0000E0000000}">
      <text>
        <r>
          <rPr>
            <b/>
            <sz val="9"/>
            <color indexed="81"/>
            <rFont val="Tahoma"/>
            <family val="2"/>
          </rPr>
          <t>Graham.Sortino:</t>
        </r>
        <r>
          <rPr>
            <sz val="9"/>
            <color indexed="81"/>
            <rFont val="Tahoma"/>
            <family val="2"/>
          </rPr>
          <t xml:space="preserve">
Matt aproximation taken from © Robert Watzlavick (rocket@watzlavick.com) computation spreadsheet.</t>
        </r>
      </text>
    </comment>
    <comment ref="D362" authorId="0" shapeId="0" xr:uid="{00000000-0006-0000-0100-0000E1000000}">
      <text>
        <r>
          <rPr>
            <b/>
            <sz val="9"/>
            <color indexed="81"/>
            <rFont val="Tahoma"/>
            <family val="2"/>
          </rPr>
          <t>Cristian Acosta:</t>
        </r>
        <r>
          <rPr>
            <sz val="9"/>
            <color indexed="81"/>
            <rFont val="Tahoma"/>
            <family val="2"/>
          </rPr>
          <t xml:space="preserve">
Following compressive stress calculation for the inner shell in a coaxial-shell regen chamber design comes from Huzel page 93, eq. 4-31</t>
        </r>
      </text>
    </comment>
    <comment ref="D364" authorId="0" shapeId="0" xr:uid="{00000000-0006-0000-0100-0000E2000000}">
      <text>
        <r>
          <rPr>
            <b/>
            <sz val="9"/>
            <color indexed="81"/>
            <rFont val="Tahoma"/>
            <family val="2"/>
          </rPr>
          <t>Cristian Acosta:</t>
        </r>
        <r>
          <rPr>
            <sz val="9"/>
            <color indexed="81"/>
            <rFont val="Tahoma"/>
            <family val="2"/>
          </rPr>
          <t xml:space="preserve">
Inner Shell Hoop Stress Calculations</t>
        </r>
      </text>
    </comment>
    <comment ref="D367" authorId="0" shapeId="0" xr:uid="{00000000-0006-0000-0100-0000E3000000}">
      <text>
        <r>
          <rPr>
            <b/>
            <sz val="9"/>
            <color indexed="81"/>
            <rFont val="Tahoma"/>
            <family val="2"/>
          </rPr>
          <t>Cristian Acosta:</t>
        </r>
        <r>
          <rPr>
            <sz val="9"/>
            <color indexed="81"/>
            <rFont val="Tahoma"/>
            <family val="2"/>
          </rPr>
          <t xml:space="preserve">
Value @ highest temperature of wall material during operation</t>
        </r>
      </text>
    </comment>
    <comment ref="D368" authorId="0" shapeId="0" xr:uid="{00000000-0006-0000-0100-0000E4000000}">
      <text>
        <r>
          <rPr>
            <b/>
            <sz val="9"/>
            <color indexed="81"/>
            <rFont val="Tahoma"/>
            <family val="2"/>
          </rPr>
          <t>Cristian Acosta:</t>
        </r>
        <r>
          <rPr>
            <sz val="9"/>
            <color indexed="81"/>
            <rFont val="Tahoma"/>
            <family val="2"/>
          </rPr>
          <t xml:space="preserve">
Value at highest temperature found in material data sheet or value at highest wall temp of operation. Or which ever one is higher</t>
        </r>
      </text>
    </comment>
    <comment ref="D369" authorId="0" shapeId="0" xr:uid="{00000000-0006-0000-0100-0000E5000000}">
      <text>
        <r>
          <rPr>
            <b/>
            <sz val="9"/>
            <color indexed="81"/>
            <rFont val="Tahoma"/>
            <family val="2"/>
          </rPr>
          <t>Cristian Acosta:</t>
        </r>
        <r>
          <rPr>
            <sz val="9"/>
            <color indexed="81"/>
            <rFont val="Tahoma"/>
            <family val="2"/>
          </rPr>
          <t xml:space="preserve">
Value at the gas side wall temp</t>
        </r>
      </text>
    </comment>
    <comment ref="D370" authorId="0" shapeId="0" xr:uid="{00000000-0006-0000-0100-0000E6000000}">
      <text>
        <r>
          <rPr>
            <b/>
            <sz val="9"/>
            <color indexed="81"/>
            <rFont val="Tahoma"/>
            <family val="2"/>
          </rPr>
          <t>Cristian Acosta:</t>
        </r>
        <r>
          <rPr>
            <sz val="9"/>
            <color indexed="81"/>
            <rFont val="Tahoma"/>
            <family val="2"/>
          </rPr>
          <t xml:space="preserve">
Value @ highest temperature that wall material will encounter during operation. </t>
        </r>
      </text>
    </comment>
    <comment ref="D372" authorId="0" shapeId="0" xr:uid="{00000000-0006-0000-0100-0000E7000000}">
      <text>
        <r>
          <rPr>
            <b/>
            <sz val="9"/>
            <color indexed="81"/>
            <rFont val="Tahoma"/>
            <family val="2"/>
          </rPr>
          <t>Cristian Acosta:</t>
        </r>
        <r>
          <rPr>
            <sz val="9"/>
            <color indexed="81"/>
            <rFont val="Tahoma"/>
            <family val="2"/>
          </rPr>
          <t xml:space="preserve">
Worst case heat flux. Found at the throat.</t>
        </r>
      </text>
    </comment>
    <comment ref="D374" authorId="0" shapeId="0" xr:uid="{00000000-0006-0000-0100-0000E8000000}">
      <text>
        <r>
          <rPr>
            <b/>
            <sz val="9"/>
            <color indexed="81"/>
            <rFont val="Tahoma"/>
            <family val="2"/>
          </rPr>
          <t>Cristian Acosta:</t>
        </r>
        <r>
          <rPr>
            <sz val="9"/>
            <color indexed="81"/>
            <rFont val="Tahoma"/>
            <family val="2"/>
          </rPr>
          <t xml:space="preserve">
Assumed to be chamber pressure + injector pressure drop + regen pressure drop for conseratism</t>
        </r>
      </text>
    </comment>
    <comment ref="D376" authorId="0" shapeId="0" xr:uid="{00000000-0006-0000-0100-0000E9000000}">
      <text>
        <r>
          <rPr>
            <b/>
            <sz val="9"/>
            <color indexed="81"/>
            <rFont val="Tahoma"/>
            <family val="2"/>
          </rPr>
          <t>Cristian Acosta:</t>
        </r>
        <r>
          <rPr>
            <sz val="9"/>
            <color indexed="81"/>
            <rFont val="Tahoma"/>
            <family val="2"/>
          </rPr>
          <t xml:space="preserve">
Must stay below max allowable operating stress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Harrison</author>
  </authors>
  <commentList>
    <comment ref="A4" authorId="0" shapeId="0" xr:uid="{A9DDA68F-BA5D-4135-8E9B-5EC0F2F38208}">
      <text>
        <r>
          <rPr>
            <b/>
            <sz val="9"/>
            <color indexed="81"/>
            <rFont val="Tahoma"/>
            <family val="2"/>
          </rPr>
          <t>Harrison:</t>
        </r>
        <r>
          <rPr>
            <sz val="9"/>
            <color indexed="81"/>
            <rFont val="Tahoma"/>
            <family val="2"/>
          </rPr>
          <t xml:space="preserve">
From Table 8.1 of Munson's Fluid Mechanics book, value is of Drawn tubing</t>
        </r>
      </text>
    </comment>
    <comment ref="A5" authorId="0" shapeId="0" xr:uid="{A4C2413E-4748-4326-85A1-2D877349E07F}">
      <text>
        <r>
          <rPr>
            <b/>
            <sz val="9"/>
            <color indexed="81"/>
            <rFont val="Tahoma"/>
            <family val="2"/>
          </rPr>
          <t>Harrison:</t>
        </r>
        <r>
          <rPr>
            <sz val="9"/>
            <color indexed="81"/>
            <rFont val="Tahoma"/>
            <family val="2"/>
          </rPr>
          <t xml:space="preserve">
From Table 8.1 of Munson's Fluid Mechanics book, value is of Drawn tubing</t>
        </r>
      </text>
    </comment>
    <comment ref="A70" authorId="0" shapeId="0" xr:uid="{C915669C-F4B1-43EA-ACCB-103455EB9737}">
      <text>
        <r>
          <rPr>
            <b/>
            <sz val="9"/>
            <color indexed="81"/>
            <rFont val="Tahoma"/>
            <family val="2"/>
          </rPr>
          <t>Harrison:</t>
        </r>
        <r>
          <rPr>
            <sz val="9"/>
            <color indexed="81"/>
            <rFont val="Tahoma"/>
            <family val="2"/>
          </rPr>
          <t xml:space="preserve">
From Table 8.1 of Munson's Fluid Mechanics book, value is of Drawn tubing</t>
        </r>
      </text>
    </comment>
    <comment ref="B108" authorId="0" shapeId="0" xr:uid="{9749F6B5-1CF2-4E18-801A-B5BA00B5E526}">
      <text>
        <r>
          <rPr>
            <b/>
            <sz val="9"/>
            <color indexed="81"/>
            <rFont val="Tahoma"/>
            <family val="2"/>
          </rPr>
          <t>Harrison:</t>
        </r>
        <r>
          <rPr>
            <sz val="9"/>
            <color indexed="81"/>
            <rFont val="Tahoma"/>
            <family val="2"/>
          </rPr>
          <t xml:space="preserve">
Used Colebrook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Harrison</author>
  </authors>
  <commentList>
    <comment ref="A4" authorId="0" shapeId="0" xr:uid="{3794F42C-C9AA-4CB9-A6FB-963776386198}">
      <text>
        <r>
          <rPr>
            <b/>
            <sz val="9"/>
            <color indexed="81"/>
            <rFont val="Tahoma"/>
            <family val="2"/>
          </rPr>
          <t>Harrison:</t>
        </r>
        <r>
          <rPr>
            <sz val="9"/>
            <color indexed="81"/>
            <rFont val="Tahoma"/>
            <family val="2"/>
          </rPr>
          <t xml:space="preserve">
From Table 8.1 of Munson's Fluid Mechanics book, value is of Drawn tubing</t>
        </r>
      </text>
    </comment>
    <comment ref="A7" authorId="0" shapeId="0" xr:uid="{71F5745A-6780-4F1C-962F-C8F484D0A37D}">
      <text>
        <r>
          <rPr>
            <b/>
            <sz val="9"/>
            <color indexed="81"/>
            <rFont val="Tahoma"/>
            <family val="2"/>
          </rPr>
          <t>Harrison:</t>
        </r>
        <r>
          <rPr>
            <sz val="9"/>
            <color indexed="81"/>
            <rFont val="Tahoma"/>
            <family val="2"/>
          </rPr>
          <t xml:space="preserve">
reference table from https://www.engineeringtoolbox.com/oxygen-O2-dynamic-kinematic-viscosity-temperature-pressure-d_2081.html
view table for Dynamic Viscoity of Oxygen at varying temperatures and pressures
</t>
        </r>
      </text>
    </comment>
    <comment ref="A11" authorId="0" shapeId="0" xr:uid="{D855A3EF-7431-4451-861C-FD6465F38329}">
      <text>
        <r>
          <rPr>
            <b/>
            <sz val="9"/>
            <color indexed="81"/>
            <rFont val="Tahoma"/>
            <family val="2"/>
          </rPr>
          <t>Harrison:</t>
        </r>
        <r>
          <rPr>
            <sz val="9"/>
            <color indexed="81"/>
            <rFont val="Tahoma"/>
            <family val="2"/>
          </rPr>
          <t xml:space="preserve">
From Moody Table, friction coefficient is function of ε/D and Reynolds Number</t>
        </r>
      </text>
    </comment>
    <comment ref="A16" authorId="0" shapeId="0" xr:uid="{AB066369-5F13-43EB-8BA5-A4F3F1F7EDDA}">
      <text>
        <r>
          <rPr>
            <b/>
            <sz val="9"/>
            <color indexed="81"/>
            <rFont val="Tahoma"/>
            <family val="2"/>
          </rPr>
          <t>Harrison:</t>
        </r>
        <r>
          <rPr>
            <sz val="9"/>
            <color indexed="81"/>
            <rFont val="Tahoma"/>
            <family val="2"/>
          </rPr>
          <t xml:space="preserve">
This is the length of tubing transfering LOX through fuel tank</t>
        </r>
      </text>
    </comment>
    <comment ref="A19" authorId="0" shapeId="0" xr:uid="{3578EE63-7637-4536-8659-B56D33B34EE0}">
      <text>
        <r>
          <rPr>
            <b/>
            <sz val="9"/>
            <color indexed="81"/>
            <rFont val="Tahoma"/>
            <family val="2"/>
          </rPr>
          <t>Harrison:</t>
        </r>
        <r>
          <rPr>
            <sz val="9"/>
            <color indexed="81"/>
            <rFont val="Tahoma"/>
            <family val="2"/>
          </rPr>
          <t xml:space="preserve">
Value of 3 ft chosen as conservative estimate for timebeing of tubing routing tank to engine</t>
        </r>
      </text>
    </comment>
    <comment ref="A23" authorId="0" shapeId="0" xr:uid="{CB60A847-8AC9-4872-8C2B-96F77AA87D8F}">
      <text>
        <r>
          <rPr>
            <b/>
            <sz val="9"/>
            <color indexed="81"/>
            <rFont val="Tahoma"/>
            <family val="2"/>
          </rPr>
          <t>Harrison:</t>
        </r>
        <r>
          <rPr>
            <sz val="9"/>
            <color indexed="81"/>
            <rFont val="Tahoma"/>
            <family val="2"/>
          </rPr>
          <t xml:space="preserve">
Value comes form Table 8.2 from Munson's Fluid Mechanics Text, however this tee is for pipe not tubing, might have to find K value of tee tubing in other sources</t>
        </r>
      </text>
    </comment>
    <comment ref="A26" authorId="0" shapeId="0" xr:uid="{2B8C5F41-0B68-463A-875A-8EF481159969}">
      <text>
        <r>
          <rPr>
            <b/>
            <sz val="9"/>
            <color indexed="81"/>
            <rFont val="Tahoma"/>
            <family val="2"/>
          </rPr>
          <t xml:space="preserve">Harrison:
</t>
        </r>
        <r>
          <rPr>
            <sz val="9"/>
            <color indexed="81"/>
            <rFont val="Tahoma"/>
            <family val="2"/>
          </rPr>
          <t>Table 8.2 of Munson's Fluid Mechanics book</t>
        </r>
      </text>
    </comment>
    <comment ref="A31" authorId="0" shapeId="0" xr:uid="{CF3BE4F5-EE17-4CC3-98B7-E8F57DF70A6C}">
      <text>
        <r>
          <rPr>
            <b/>
            <sz val="9"/>
            <color indexed="81"/>
            <rFont val="Tahoma"/>
            <family val="2"/>
          </rPr>
          <t>Harrison:</t>
        </r>
        <r>
          <rPr>
            <sz val="9"/>
            <color indexed="81"/>
            <rFont val="Tahoma"/>
            <family val="2"/>
          </rPr>
          <t xml:space="preserve">
From Table 8.1 of Munson's Fluid Mechanics book, value is of Drawn tubing</t>
        </r>
      </text>
    </comment>
    <comment ref="A34" authorId="0" shapeId="0" xr:uid="{35C76374-4F03-4CC9-A3A2-9B3D312249E1}">
      <text>
        <r>
          <rPr>
            <b/>
            <sz val="9"/>
            <color indexed="81"/>
            <rFont val="Tahoma"/>
            <family val="2"/>
          </rPr>
          <t>Harrison:</t>
        </r>
        <r>
          <rPr>
            <sz val="9"/>
            <color indexed="81"/>
            <rFont val="Tahoma"/>
            <family val="2"/>
          </rPr>
          <t xml:space="preserve">
pulled for AIAA ARC Journal of Propulsion and Power Paper titled: Thermophysical Properties Measurement of Rocket Propellants RP-1 and RP-2
</t>
        </r>
      </text>
    </comment>
    <comment ref="A38" authorId="0" shapeId="0" xr:uid="{A2014C83-C4CD-48BC-BAD1-7C1E36B24BCB}">
      <text>
        <r>
          <rPr>
            <b/>
            <sz val="9"/>
            <color indexed="81"/>
            <rFont val="Tahoma"/>
            <family val="2"/>
          </rPr>
          <t>Harrison:</t>
        </r>
        <r>
          <rPr>
            <sz val="9"/>
            <color indexed="81"/>
            <rFont val="Tahoma"/>
            <family val="2"/>
          </rPr>
          <t xml:space="preserve">
From Moody Table, friction coefficient is function of ε/D and Reynolds Number</t>
        </r>
      </text>
    </comment>
    <comment ref="A41" authorId="0" shapeId="0" xr:uid="{16F6A555-B186-4FB4-99CA-317F65AEA230}">
      <text>
        <r>
          <rPr>
            <b/>
            <sz val="9"/>
            <color indexed="81"/>
            <rFont val="Tahoma"/>
            <family val="2"/>
          </rPr>
          <t>Harrison:</t>
        </r>
        <r>
          <rPr>
            <sz val="9"/>
            <color indexed="81"/>
            <rFont val="Tahoma"/>
            <family val="2"/>
          </rPr>
          <t xml:space="preserve">
Value of 3 ft chosen as conservative estimate for timebeing of tubing routing tank to engine</t>
        </r>
      </text>
    </comment>
    <comment ref="A45" authorId="0" shapeId="0" xr:uid="{96049C5E-C110-47E0-9405-9D78A2E0847D}">
      <text>
        <r>
          <rPr>
            <b/>
            <sz val="9"/>
            <color indexed="81"/>
            <rFont val="Tahoma"/>
            <family val="2"/>
          </rPr>
          <t>Harrison:</t>
        </r>
        <r>
          <rPr>
            <sz val="9"/>
            <color indexed="81"/>
            <rFont val="Tahoma"/>
            <family val="2"/>
          </rPr>
          <t xml:space="preserve">
Value comes form Table 8.2 from Munson's Fluid Mechanics Text, however this tee is for pipe not tubing, might have to find K value of tee tubing in other sources</t>
        </r>
      </text>
    </comment>
    <comment ref="A48" authorId="0" shapeId="0" xr:uid="{227B704C-2784-4075-8334-58EF621B7B1E}">
      <text>
        <r>
          <rPr>
            <b/>
            <sz val="9"/>
            <color indexed="81"/>
            <rFont val="Tahoma"/>
            <family val="2"/>
          </rPr>
          <t xml:space="preserve">Harrison:
</t>
        </r>
        <r>
          <rPr>
            <sz val="9"/>
            <color indexed="81"/>
            <rFont val="Tahoma"/>
            <family val="2"/>
          </rPr>
          <t>Table 8.2 of Munson's Fluid Mechanics book</t>
        </r>
      </text>
    </comment>
  </commentList>
</comments>
</file>

<file path=xl/sharedStrings.xml><?xml version="1.0" encoding="utf-8"?>
<sst xmlns="http://schemas.openxmlformats.org/spreadsheetml/2006/main" count="1529" uniqueCount="965">
  <si>
    <t>http://www.calctool.org/CALC/phys/default/pres_at_alt</t>
  </si>
  <si>
    <t>Cd</t>
  </si>
  <si>
    <t>Speed of Sound</t>
  </si>
  <si>
    <t>Air Temp</t>
  </si>
  <si>
    <t>Mach #</t>
  </si>
  <si>
    <t>T/W</t>
  </si>
  <si>
    <t>G-Loads</t>
  </si>
  <si>
    <t>v-magnitude</t>
  </si>
  <si>
    <t>a-magnitude</t>
  </si>
  <si>
    <t>y</t>
  </si>
  <si>
    <r>
      <t>v</t>
    </r>
    <r>
      <rPr>
        <b/>
        <vertAlign val="subscript"/>
        <sz val="11"/>
        <color theme="1"/>
        <rFont val="Calibri"/>
        <family val="2"/>
        <scheme val="minor"/>
      </rPr>
      <t>y</t>
    </r>
  </si>
  <si>
    <r>
      <t>a</t>
    </r>
    <r>
      <rPr>
        <b/>
        <vertAlign val="subscript"/>
        <sz val="11"/>
        <color theme="1"/>
        <rFont val="Calibri"/>
        <family val="2"/>
        <scheme val="minor"/>
      </rPr>
      <t>y</t>
    </r>
  </si>
  <si>
    <t>x</t>
  </si>
  <si>
    <r>
      <t>v</t>
    </r>
    <r>
      <rPr>
        <b/>
        <vertAlign val="subscript"/>
        <sz val="11"/>
        <color theme="1"/>
        <rFont val="Calibri"/>
        <family val="2"/>
        <scheme val="minor"/>
      </rPr>
      <t>x</t>
    </r>
  </si>
  <si>
    <r>
      <t>a</t>
    </r>
    <r>
      <rPr>
        <b/>
        <vertAlign val="subscript"/>
        <sz val="11"/>
        <color theme="1"/>
        <rFont val="Calibri"/>
        <family val="2"/>
        <scheme val="minor"/>
      </rPr>
      <t>x</t>
    </r>
  </si>
  <si>
    <t>Amb Pressure</t>
  </si>
  <si>
    <t>Pressure Ratio</t>
  </si>
  <si>
    <t>Isp</t>
  </si>
  <si>
    <t>Thrust</t>
  </si>
  <si>
    <t>Density</t>
  </si>
  <si>
    <t>Density Ratio</t>
  </si>
  <si>
    <t>Gravity</t>
  </si>
  <si>
    <t>Altitude</t>
  </si>
  <si>
    <t>Wet Mass Depletion</t>
  </si>
  <si>
    <t>Propellant Weight</t>
  </si>
  <si>
    <t>Weight</t>
  </si>
  <si>
    <t>Time +</t>
  </si>
  <si>
    <t xml:space="preserve">Pressure at altitude calculator: </t>
  </si>
  <si>
    <t>Exit Area</t>
  </si>
  <si>
    <t>http://www.engineeringtoolbox.com/standard-atmosphere-d_604.html</t>
  </si>
  <si>
    <r>
      <t>Gama</t>
    </r>
    <r>
      <rPr>
        <vertAlign val="subscript"/>
        <sz val="11"/>
        <color theme="1"/>
        <rFont val="Calibri"/>
        <family val="2"/>
        <scheme val="minor"/>
      </rPr>
      <t>Air</t>
    </r>
  </si>
  <si>
    <t>Exit Pressure</t>
  </si>
  <si>
    <t>Online atmospheric air properties vs altitude:</t>
  </si>
  <si>
    <t>Temp Gradient</t>
  </si>
  <si>
    <t>Exhaust Velocity</t>
  </si>
  <si>
    <r>
      <t>R</t>
    </r>
    <r>
      <rPr>
        <vertAlign val="subscript"/>
        <sz val="11"/>
        <color theme="1"/>
        <rFont val="Calibri"/>
        <family val="2"/>
        <scheme val="minor"/>
      </rPr>
      <t>air</t>
    </r>
  </si>
  <si>
    <t>Weight Flow Rate</t>
  </si>
  <si>
    <r>
      <t>R</t>
    </r>
    <r>
      <rPr>
        <vertAlign val="subscript"/>
        <sz val="11"/>
        <color theme="1"/>
        <rFont val="Calibri"/>
        <family val="2"/>
        <scheme val="minor"/>
      </rPr>
      <t>U</t>
    </r>
  </si>
  <si>
    <r>
      <t>Gravity</t>
    </r>
    <r>
      <rPr>
        <vertAlign val="subscript"/>
        <sz val="11"/>
        <color theme="1"/>
        <rFont val="Calibri"/>
        <family val="2"/>
        <scheme val="minor"/>
      </rPr>
      <t>SL</t>
    </r>
  </si>
  <si>
    <t>Time Step</t>
  </si>
  <si>
    <t>Pressure</t>
  </si>
  <si>
    <t>Temperature</t>
  </si>
  <si>
    <t>SI</t>
  </si>
  <si>
    <t>English</t>
  </si>
  <si>
    <t xml:space="preserve">STP Conditions  </t>
  </si>
  <si>
    <t>Max Altitude</t>
  </si>
  <si>
    <t>Percentage</t>
  </si>
  <si>
    <t>Fraction</t>
  </si>
  <si>
    <t>Max G-Load</t>
  </si>
  <si>
    <t>Max T/W</t>
  </si>
  <si>
    <t>Area</t>
  </si>
  <si>
    <t>Radius</t>
  </si>
  <si>
    <t>Outer Skin Diameter</t>
  </si>
  <si>
    <t>Drag Coefficient</t>
  </si>
  <si>
    <t>Total Impulse</t>
  </si>
  <si>
    <t>Initial Altitude</t>
  </si>
  <si>
    <t>Burn Time</t>
  </si>
  <si>
    <t>Out of Bounds</t>
  </si>
  <si>
    <t>Red</t>
  </si>
  <si>
    <t>Initial Velocity</t>
  </si>
  <si>
    <t>Within Bounds</t>
  </si>
  <si>
    <t>Green</t>
  </si>
  <si>
    <t>Initial Downrange</t>
  </si>
  <si>
    <t>Calculated Value</t>
  </si>
  <si>
    <t>No Fill</t>
  </si>
  <si>
    <t>Last Edit Point/Cell</t>
  </si>
  <si>
    <t>White</t>
  </si>
  <si>
    <t>Yaw Angle of Attack</t>
  </si>
  <si>
    <t>Placeholders</t>
  </si>
  <si>
    <t>Pitch Angle of Attack</t>
  </si>
  <si>
    <t>Constants</t>
  </si>
  <si>
    <t>Elevation Angle</t>
  </si>
  <si>
    <t>Nominal Thrust</t>
  </si>
  <si>
    <t>Input Required</t>
  </si>
  <si>
    <t>Rad</t>
  </si>
  <si>
    <t>Deg</t>
  </si>
  <si>
    <t>Flight Parameters</t>
  </si>
  <si>
    <t>Initial Vehicle Assumptions</t>
  </si>
  <si>
    <t>Color Key</t>
  </si>
  <si>
    <t>Max Compressive Stress</t>
  </si>
  <si>
    <t>Combustion GasPressure, pg</t>
  </si>
  <si>
    <t>Coolant Pressure, pCO</t>
  </si>
  <si>
    <t>Radius of Inner Shell, R</t>
  </si>
  <si>
    <t>Heat Flux, q</t>
  </si>
  <si>
    <t>Thickness of the inner shell, in.</t>
  </si>
  <si>
    <t>Poisson's ratio of Inner Shell, v</t>
  </si>
  <si>
    <t>Thermal Conductivity, k</t>
  </si>
  <si>
    <t>Thermal Expansion, a</t>
  </si>
  <si>
    <t>Modulus of Elasticity, E</t>
  </si>
  <si>
    <t>Inconel 718</t>
  </si>
  <si>
    <t>Material</t>
  </si>
  <si>
    <t>Exit</t>
  </si>
  <si>
    <t>Section</t>
  </si>
  <si>
    <t>Combustion Gas Pressure, pg</t>
  </si>
  <si>
    <t>Throat</t>
  </si>
  <si>
    <r>
      <t>Combustion Chamber Pressure, p</t>
    </r>
    <r>
      <rPr>
        <vertAlign val="subscript"/>
        <sz val="11"/>
        <color theme="1"/>
        <rFont val="Calibri"/>
        <family val="2"/>
        <scheme val="minor"/>
      </rPr>
      <t>g</t>
    </r>
  </si>
  <si>
    <r>
      <t>Coolant Pressure, p</t>
    </r>
    <r>
      <rPr>
        <vertAlign val="subscript"/>
        <sz val="11"/>
        <color theme="1"/>
        <rFont val="Calibri"/>
        <family val="2"/>
        <scheme val="minor"/>
      </rPr>
      <t>CO</t>
    </r>
  </si>
  <si>
    <t>Injector - Nozzle Inlet (Chamber)</t>
  </si>
  <si>
    <t xml:space="preserve">Coaxial-Shell </t>
  </si>
  <si>
    <t>Cooling Jacket Type</t>
  </si>
  <si>
    <t>Regenerative Thrust Chamber Design</t>
  </si>
  <si>
    <r>
      <t>Coolent Temp after leaving the cooling jacket (T</t>
    </r>
    <r>
      <rPr>
        <vertAlign val="subscript"/>
        <sz val="11"/>
        <rFont val="Calibri"/>
        <family val="2"/>
        <scheme val="minor"/>
      </rPr>
      <t>exit</t>
    </r>
    <r>
      <rPr>
        <sz val="11"/>
        <rFont val="Calibri"/>
        <family val="2"/>
        <scheme val="minor"/>
      </rPr>
      <t>) =</t>
    </r>
  </si>
  <si>
    <r>
      <t>Bulk Temperature increase of Coolent after passing through the cooling jacket (T</t>
    </r>
    <r>
      <rPr>
        <vertAlign val="subscript"/>
        <sz val="11"/>
        <rFont val="Calibri"/>
        <family val="2"/>
        <scheme val="minor"/>
      </rPr>
      <t>increase</t>
    </r>
    <r>
      <rPr>
        <sz val="11"/>
        <rFont val="Calibri"/>
        <family val="2"/>
        <scheme val="minor"/>
      </rPr>
      <t>) =</t>
    </r>
  </si>
  <si>
    <r>
      <t>Acutal Heat Transferred to the Coolent Capacticy (Q</t>
    </r>
    <r>
      <rPr>
        <vertAlign val="subscript"/>
        <sz val="11"/>
        <rFont val="Calibri"/>
        <family val="2"/>
        <scheme val="minor"/>
      </rPr>
      <t>actual</t>
    </r>
    <r>
      <rPr>
        <sz val="11"/>
        <rFont val="Calibri"/>
        <family val="2"/>
        <scheme val="minor"/>
      </rPr>
      <t>) =</t>
    </r>
  </si>
  <si>
    <t>Max Coolent Capacticy (Qmax) =</t>
  </si>
  <si>
    <r>
      <t>Coolent Velocity (V</t>
    </r>
    <r>
      <rPr>
        <vertAlign val="subscript"/>
        <sz val="11"/>
        <rFont val="Calibri"/>
        <family val="2"/>
        <scheme val="minor"/>
      </rPr>
      <t>co</t>
    </r>
    <r>
      <rPr>
        <sz val="11"/>
        <rFont val="Calibri"/>
        <family val="2"/>
        <scheme val="minor"/>
      </rPr>
      <t>) =</t>
    </r>
  </si>
  <si>
    <t>Coolent Tube Area (a) =</t>
  </si>
  <si>
    <t>Coolant Tube Diameter Derived from Sieder Tate (d)</t>
  </si>
  <si>
    <t>Coolant Thermal Conductivity (k) =</t>
  </si>
  <si>
    <r>
      <t>Coolant Specific Heat (C</t>
    </r>
    <r>
      <rPr>
        <vertAlign val="subscript"/>
        <sz val="11"/>
        <rFont val="Calibri"/>
        <family val="2"/>
        <scheme val="minor"/>
      </rPr>
      <t>cp</t>
    </r>
    <r>
      <rPr>
        <sz val="11"/>
        <rFont val="Calibri"/>
        <family val="2"/>
        <scheme val="minor"/>
      </rPr>
      <t>) =</t>
    </r>
  </si>
  <si>
    <r>
      <t>Coolant Viscosity at sidewall temp (µ</t>
    </r>
    <r>
      <rPr>
        <vertAlign val="subscript"/>
        <sz val="11"/>
        <rFont val="Calibri"/>
        <family val="2"/>
        <scheme val="minor"/>
      </rPr>
      <t>w</t>
    </r>
    <r>
      <rPr>
        <sz val="11"/>
        <rFont val="Calibri"/>
        <family val="2"/>
        <scheme val="minor"/>
      </rPr>
      <t>) =</t>
    </r>
  </si>
  <si>
    <t>Coolant Viscosity at bulk temp (µ) =</t>
  </si>
  <si>
    <t>Constant (C1)=</t>
  </si>
  <si>
    <t>Density of Coolant (ρ) =</t>
  </si>
  <si>
    <r>
      <t>Coolant Critical Temperature (T</t>
    </r>
    <r>
      <rPr>
        <vertAlign val="subscript"/>
        <sz val="11"/>
        <rFont val="Calibri"/>
        <family val="2"/>
        <scheme val="minor"/>
      </rPr>
      <t>cc</t>
    </r>
    <r>
      <rPr>
        <sz val="11"/>
        <rFont val="Calibri"/>
        <family val="2"/>
        <scheme val="minor"/>
      </rPr>
      <t>) =</t>
    </r>
  </si>
  <si>
    <r>
      <t>Coolent Temp Entering Coolent Jacket (T</t>
    </r>
    <r>
      <rPr>
        <vertAlign val="subscript"/>
        <sz val="11"/>
        <rFont val="Calibri"/>
        <family val="2"/>
        <scheme val="minor"/>
      </rPr>
      <t>co</t>
    </r>
    <r>
      <rPr>
        <sz val="11"/>
        <rFont val="Calibri"/>
        <family val="2"/>
        <scheme val="minor"/>
      </rPr>
      <t>) =</t>
    </r>
  </si>
  <si>
    <t>Number of Tubes (N) =</t>
  </si>
  <si>
    <t>Combustion Chamber Surface Area =</t>
  </si>
  <si>
    <r>
      <t>Coolent Side Heat Transfer Coefficent (h</t>
    </r>
    <r>
      <rPr>
        <vertAlign val="subscript"/>
        <sz val="11"/>
        <rFont val="Calibri"/>
        <family val="2"/>
        <scheme val="minor"/>
      </rPr>
      <t>c</t>
    </r>
    <r>
      <rPr>
        <sz val="11"/>
        <rFont val="Calibri"/>
        <family val="2"/>
        <scheme val="minor"/>
      </rPr>
      <t>)=</t>
    </r>
  </si>
  <si>
    <r>
      <t>Coolent Wall Temp (T</t>
    </r>
    <r>
      <rPr>
        <vertAlign val="subscript"/>
        <sz val="11"/>
        <rFont val="Calibri"/>
        <family val="2"/>
        <scheme val="minor"/>
      </rPr>
      <t>wc</t>
    </r>
    <r>
      <rPr>
        <sz val="11"/>
        <rFont val="Calibri"/>
        <family val="2"/>
        <scheme val="minor"/>
      </rPr>
      <t>) =</t>
    </r>
  </si>
  <si>
    <t>Gas Side Heat Transfer (eg. heat flux) (q) =</t>
  </si>
  <si>
    <r>
      <t>Adiabatic Wall Temperature of the gas (T</t>
    </r>
    <r>
      <rPr>
        <vertAlign val="subscript"/>
        <sz val="11"/>
        <rFont val="Calibri"/>
        <family val="2"/>
        <scheme val="minor"/>
      </rPr>
      <t>aw</t>
    </r>
    <r>
      <rPr>
        <sz val="11"/>
        <rFont val="Calibri"/>
        <family val="2"/>
        <scheme val="minor"/>
      </rPr>
      <t>) =</t>
    </r>
  </si>
  <si>
    <t>Calculated Effective Recovery Factor (R)</t>
  </si>
  <si>
    <r>
      <t>Gas Side Heat Transfer Coefficient (h</t>
    </r>
    <r>
      <rPr>
        <vertAlign val="subscript"/>
        <sz val="11"/>
        <rFont val="Calibri"/>
        <family val="2"/>
        <scheme val="minor"/>
      </rPr>
      <t>g</t>
    </r>
    <r>
      <rPr>
        <sz val="11"/>
        <rFont val="Calibri"/>
        <family val="2"/>
        <scheme val="minor"/>
      </rPr>
      <t>) =</t>
    </r>
  </si>
  <si>
    <r>
      <t>Approx (h</t>
    </r>
    <r>
      <rPr>
        <vertAlign val="subscript"/>
        <sz val="11"/>
        <rFont val="Calibri"/>
        <family val="2"/>
        <scheme val="minor"/>
      </rPr>
      <t>g</t>
    </r>
    <r>
      <rPr>
        <sz val="11"/>
        <rFont val="Calibri"/>
        <family val="2"/>
        <scheme val="minor"/>
      </rPr>
      <t>)</t>
    </r>
  </si>
  <si>
    <t>Gas Density</t>
  </si>
  <si>
    <t>Correction Factor for  property variations across the boundary layer (σ)=</t>
  </si>
  <si>
    <t>Local Mach Number (M) =</t>
  </si>
  <si>
    <t>Gas Velocity</t>
  </si>
  <si>
    <t>RPA Sonic Velocity</t>
  </si>
  <si>
    <t>Chamber</t>
  </si>
  <si>
    <t>Coolent tubes distance (thickness) from chamber wall (t) =</t>
  </si>
  <si>
    <t>Thermal Conductivity of Wall Material (k) =</t>
  </si>
  <si>
    <t>Gas Side Wall Temp / Corrected Chamber Temp Ratio =</t>
  </si>
  <si>
    <t>Calculated Gas Viscosity (µ) =</t>
  </si>
  <si>
    <t>RPA Gas Viscosity (µ) =</t>
  </si>
  <si>
    <r>
      <t>Specific Heat of Gas (C</t>
    </r>
    <r>
      <rPr>
        <vertAlign val="subscript"/>
        <sz val="11"/>
        <rFont val="Calibri"/>
        <family val="2"/>
        <scheme val="minor"/>
      </rPr>
      <t>p</t>
    </r>
    <r>
      <rPr>
        <sz val="11"/>
        <rFont val="Calibri"/>
        <family val="2"/>
        <scheme val="minor"/>
      </rPr>
      <t xml:space="preserve">)= </t>
    </r>
  </si>
  <si>
    <t>Estimated Effective Recovery Factor (R) =</t>
  </si>
  <si>
    <t>Local Recovery Factor (Turbulent Flow)</t>
  </si>
  <si>
    <t>Local Recovery Factor (Laminar Flow)</t>
  </si>
  <si>
    <r>
      <t>Allowable Hot-gas-side local chamber wall temp (T</t>
    </r>
    <r>
      <rPr>
        <vertAlign val="subscript"/>
        <sz val="11"/>
        <rFont val="Calibri"/>
        <family val="2"/>
        <scheme val="minor"/>
      </rPr>
      <t>wg</t>
    </r>
    <r>
      <rPr>
        <sz val="11"/>
        <rFont val="Calibri"/>
        <family val="2"/>
        <scheme val="minor"/>
      </rPr>
      <t>) =</t>
    </r>
  </si>
  <si>
    <r>
      <t>µC</t>
    </r>
    <r>
      <rPr>
        <i/>
        <vertAlign val="subscript"/>
        <sz val="11"/>
        <rFont val="Calibri"/>
        <family val="2"/>
        <scheme val="minor"/>
      </rPr>
      <t>p</t>
    </r>
    <r>
      <rPr>
        <i/>
        <sz val="11"/>
        <rFont val="Calibri"/>
        <family val="2"/>
        <scheme val="minor"/>
      </rPr>
      <t>/k</t>
    </r>
    <r>
      <rPr>
        <i/>
        <vertAlign val="subscript"/>
        <sz val="11"/>
        <rFont val="Calibri"/>
        <family val="2"/>
        <scheme val="minor"/>
      </rPr>
      <t>t</t>
    </r>
  </si>
  <si>
    <t>RPA Prandtl Number (Pr)</t>
  </si>
  <si>
    <t xml:space="preserve">Calculated Prandtl Number (Pr) </t>
  </si>
  <si>
    <t>Thermal Conductivity of the Gas (k) =</t>
  </si>
  <si>
    <r>
      <t>Corrected Chamber Temp (T</t>
    </r>
    <r>
      <rPr>
        <vertAlign val="subscript"/>
        <sz val="11"/>
        <rFont val="Calibri"/>
        <family val="2"/>
        <scheme val="minor"/>
      </rPr>
      <t>1</t>
    </r>
    <r>
      <rPr>
        <sz val="11"/>
        <rFont val="Calibri"/>
        <family val="2"/>
        <scheme val="minor"/>
      </rPr>
      <t>) =</t>
    </r>
  </si>
  <si>
    <r>
      <t>c* Correction Factor for Chamber Temp (n</t>
    </r>
    <r>
      <rPr>
        <vertAlign val="subscript"/>
        <sz val="11"/>
        <rFont val="Calibri"/>
        <family val="2"/>
        <scheme val="minor"/>
      </rPr>
      <t>t</t>
    </r>
    <r>
      <rPr>
        <sz val="11"/>
        <rFont val="Calibri"/>
        <family val="2"/>
        <scheme val="minor"/>
      </rPr>
      <t>)=</t>
    </r>
  </si>
  <si>
    <t>Section Mach Number</t>
  </si>
  <si>
    <t xml:space="preserve">Channel-Wall </t>
  </si>
  <si>
    <t>Percentage of Total Coolant/Fuel Flow Rate</t>
  </si>
  <si>
    <t>Total Weight Flow Rate</t>
  </si>
  <si>
    <t>Gc, Film-Coolant Weight Flowrate per Unit Area of Cooled Chamber Wall Surface</t>
  </si>
  <si>
    <r>
      <rPr>
        <sz val="11"/>
        <color theme="1"/>
        <rFont val="Calibri"/>
        <family val="2"/>
      </rPr>
      <t>η</t>
    </r>
    <r>
      <rPr>
        <sz val="7.7"/>
        <color theme="1"/>
        <rFont val="Calibri"/>
        <family val="2"/>
      </rPr>
      <t>c,</t>
    </r>
    <r>
      <rPr>
        <sz val="11"/>
        <color theme="1"/>
        <rFont val="Calibri"/>
        <family val="2"/>
        <scheme val="minor"/>
      </rPr>
      <t xml:space="preserve"> Film-Cooling Efficiency</t>
    </r>
  </si>
  <si>
    <t xml:space="preserve">Cpvc, Average Specific Heat at Constant Pressure of Gaseous Film Coolant, </t>
  </si>
  <si>
    <t xml:space="preserve">hg, Gas-Side Heat-Transfer Coefficient, </t>
  </si>
  <si>
    <t xml:space="preserve">Tco, Initial Film-Coolant Temp, </t>
  </si>
  <si>
    <t>Twg, Max. Allowabe Gas-Side Wall Temp.,</t>
  </si>
  <si>
    <t>Taw, Adiabatic Wall Temp. of Gas</t>
  </si>
  <si>
    <t>Gaseous-Film Cooling</t>
  </si>
  <si>
    <t>Type</t>
  </si>
  <si>
    <t>Film Cooling</t>
  </si>
  <si>
    <t>Film Orifice Diameter</t>
  </si>
  <si>
    <t>Manifold Flow Area (min)</t>
  </si>
  <si>
    <t>Volume Flow Rate</t>
  </si>
  <si>
    <t>Fuel Annulus Gap</t>
  </si>
  <si>
    <t>Single Element ID</t>
  </si>
  <si>
    <t>Total Single Element Area</t>
  </si>
  <si>
    <t>Oxidizer Post OD</t>
  </si>
  <si>
    <t>Oxidizer Injection Diameter</t>
  </si>
  <si>
    <t>Oxidizer Post Wall Thickness</t>
  </si>
  <si>
    <t>Injection Area per Element</t>
  </si>
  <si>
    <t>Total Injection Area</t>
  </si>
  <si>
    <t>Mass Flow Rate</t>
  </si>
  <si>
    <t>Number of Elements</t>
  </si>
  <si>
    <t># of Orifices in Ring 2</t>
  </si>
  <si>
    <t># of Orifices in Ring 1</t>
  </si>
  <si>
    <t>Coax Element Density</t>
  </si>
  <si>
    <t>Total Circumference</t>
  </si>
  <si>
    <t>Ring 2 Circumference</t>
  </si>
  <si>
    <t>Ring 1 Circumference</t>
  </si>
  <si>
    <t>Injection Ring 2 Diameter</t>
  </si>
  <si>
    <t>Injection Ring 1 Diameter</t>
  </si>
  <si>
    <t>F/O Velocity Ratio</t>
  </si>
  <si>
    <t>Injection Velocity</t>
  </si>
  <si>
    <t>Flow Percentage</t>
  </si>
  <si>
    <t>Oxidizer Post</t>
  </si>
  <si>
    <t>Film Coolant Orifice</t>
  </si>
  <si>
    <t>Fuel Annular Gap</t>
  </si>
  <si>
    <t>Head-Loss Coefficient</t>
  </si>
  <si>
    <t xml:space="preserve">Injector Δp </t>
  </si>
  <si>
    <t>Injector Δp (% Pc)</t>
  </si>
  <si>
    <t>Injection Density</t>
  </si>
  <si>
    <t>Oxidizer</t>
  </si>
  <si>
    <t>Shear Coax Element</t>
  </si>
  <si>
    <t>Fuel</t>
  </si>
  <si>
    <t xml:space="preserve"> Coaxial  Injector Design </t>
  </si>
  <si>
    <r>
      <t>Wall Thickness, t</t>
    </r>
    <r>
      <rPr>
        <vertAlign val="subscript"/>
        <sz val="11"/>
        <color theme="1"/>
        <rFont val="Calibri"/>
        <family val="2"/>
        <scheme val="minor"/>
      </rPr>
      <t>c</t>
    </r>
  </si>
  <si>
    <t>Chamber Pressure, p</t>
  </si>
  <si>
    <r>
      <t>Max Allowable Operating Stress, S</t>
    </r>
    <r>
      <rPr>
        <vertAlign val="subscript"/>
        <sz val="11"/>
        <color theme="1"/>
        <rFont val="Calibri"/>
        <family val="2"/>
        <scheme val="minor"/>
      </rPr>
      <t>w</t>
    </r>
  </si>
  <si>
    <t>Yield Max Allowable Stress</t>
  </si>
  <si>
    <t>Ultimate Max Allowable Stress</t>
  </si>
  <si>
    <t>Yield Safety Factor</t>
  </si>
  <si>
    <t>Ultimate Safety Factor</t>
  </si>
  <si>
    <r>
      <t>Yield Strength, F</t>
    </r>
    <r>
      <rPr>
        <vertAlign val="subscript"/>
        <sz val="11"/>
        <color theme="1"/>
        <rFont val="Calibri"/>
        <family val="2"/>
        <scheme val="minor"/>
      </rPr>
      <t>y</t>
    </r>
  </si>
  <si>
    <r>
      <t>Ultimate Strength, F</t>
    </r>
    <r>
      <rPr>
        <vertAlign val="subscript"/>
        <sz val="11"/>
        <color theme="1"/>
        <rFont val="Calibri"/>
        <family val="2"/>
        <scheme val="minor"/>
      </rPr>
      <t>u</t>
    </r>
  </si>
  <si>
    <t>Diameter</t>
  </si>
  <si>
    <t>Chamber Wall Hoop Stress Calculation</t>
  </si>
  <si>
    <t>a, Char Depth</t>
  </si>
  <si>
    <t>ε, Nozzle Expansion Area Ratio at the Investigated Section</t>
  </si>
  <si>
    <t>b</t>
  </si>
  <si>
    <t>Nozzle Section</t>
  </si>
  <si>
    <t>(pc)ns, Nozzle Stagnation Chamber Pressure</t>
  </si>
  <si>
    <t>Td, Decomposition Temperature of Resin</t>
  </si>
  <si>
    <t>Taw, Adiabatic Wall Temperature of the Gas</t>
  </si>
  <si>
    <t>Lp, Latent Heat of Pyrolysis</t>
  </si>
  <si>
    <t>t, Thrust-Chamber Firing Duration</t>
  </si>
  <si>
    <t>k, Heat Conductivity of Char</t>
  </si>
  <si>
    <r>
      <rPr>
        <sz val="11"/>
        <color theme="1"/>
        <rFont val="Calibri"/>
        <family val="2"/>
        <scheme val="minor"/>
      </rPr>
      <t>ρ</t>
    </r>
    <r>
      <rPr>
        <sz val="7.7"/>
        <color theme="1"/>
        <rFont val="Calibri"/>
        <family val="2"/>
        <scheme val="minor"/>
      </rPr>
      <t>, Density of Ablative Material</t>
    </r>
  </si>
  <si>
    <t>Cp, Heat Capacity at Constant Pressure of Pyrolysis Gases</t>
  </si>
  <si>
    <t>Rv, Weight Fraction of Pyrolyzed Resin vs Total Resin Content Rr</t>
  </si>
  <si>
    <t>Rr, Weight Fraction of Resin Content in the Ablative Material</t>
  </si>
  <si>
    <t>c</t>
  </si>
  <si>
    <t>Chamber Secion</t>
  </si>
  <si>
    <t>Silica Cloth/Fabri - Phenolic Resin</t>
  </si>
  <si>
    <t>Ablative Chamber Design</t>
  </si>
  <si>
    <t>Gc, Film-Coolamt Weight Flowrate per Unit Area of Cooled Chamber Wall Surface</t>
  </si>
  <si>
    <r>
      <t>b, (V</t>
    </r>
    <r>
      <rPr>
        <vertAlign val="subscript"/>
        <sz val="11"/>
        <color theme="1"/>
        <rFont val="Calibri"/>
        <family val="2"/>
        <scheme val="minor"/>
      </rPr>
      <t>g</t>
    </r>
    <r>
      <rPr>
        <sz val="11"/>
        <color theme="1"/>
        <rFont val="Calibri"/>
        <family val="2"/>
        <scheme val="minor"/>
      </rPr>
      <t>/V</t>
    </r>
    <r>
      <rPr>
        <vertAlign val="subscript"/>
        <sz val="11"/>
        <color theme="1"/>
        <rFont val="Calibri"/>
        <family val="2"/>
        <scheme val="minor"/>
      </rPr>
      <t>d</t>
    </r>
    <r>
      <rPr>
        <sz val="11"/>
        <color theme="1"/>
        <rFont val="Calibri"/>
        <family val="2"/>
        <scheme val="minor"/>
      </rPr>
      <t>)-1</t>
    </r>
  </si>
  <si>
    <r>
      <t>a, 2V</t>
    </r>
    <r>
      <rPr>
        <vertAlign val="subscript"/>
        <sz val="11"/>
        <color theme="1"/>
        <rFont val="Calibri"/>
        <family val="2"/>
        <scheme val="minor"/>
      </rPr>
      <t>d</t>
    </r>
    <r>
      <rPr>
        <sz val="11"/>
        <color theme="1"/>
        <rFont val="Calibri"/>
        <family val="2"/>
        <scheme val="minor"/>
      </rPr>
      <t>/V</t>
    </r>
    <r>
      <rPr>
        <vertAlign val="subscript"/>
        <sz val="11"/>
        <color theme="1"/>
        <rFont val="Calibri"/>
        <family val="2"/>
        <scheme val="minor"/>
      </rPr>
      <t>m</t>
    </r>
    <r>
      <rPr>
        <sz val="11"/>
        <color theme="1"/>
        <rFont val="Calibri"/>
        <family val="2"/>
        <scheme val="minor"/>
      </rPr>
      <t>f</t>
    </r>
  </si>
  <si>
    <t>Vg, Axial Stream Velocity of Combustion Gases at the Center Line of the Thrust Chamber</t>
  </si>
  <si>
    <t>Vm, Average Axial Stream Velocity of Combustion Gases</t>
  </si>
  <si>
    <t>Vd, Axial Stream Velocity of Combustion Gases at Edge of Boundary Layer</t>
  </si>
  <si>
    <t>Total Tank Length w/ Spherical Ends</t>
  </si>
  <si>
    <t>f, Applicable Friction Coefficient for the Two Phase Flow Between Combustion Gases and Liquid Film Coolant</t>
  </si>
  <si>
    <t>Total Tank Length w/ Ellipsoidal Ends</t>
  </si>
  <si>
    <t xml:space="preserve">H, Film Coolant Enthalpy </t>
  </si>
  <si>
    <t>Total Tank Weight w/ Spherical Ends</t>
  </si>
  <si>
    <r>
      <t>Δ</t>
    </r>
    <r>
      <rPr>
        <sz val="11"/>
        <color theme="1"/>
        <rFont val="Calibri"/>
        <family val="2"/>
        <scheme val="minor"/>
      </rPr>
      <t>Hvc, Heat of Vaporization of Coolant</t>
    </r>
  </si>
  <si>
    <t>Total Tank Weight w/ Ellipsoidal Ends</t>
  </si>
  <si>
    <r>
      <t>Critical Pressure, p</t>
    </r>
    <r>
      <rPr>
        <vertAlign val="subscript"/>
        <sz val="11"/>
        <color theme="1"/>
        <rFont val="Calibri"/>
        <family val="2"/>
        <scheme val="minor"/>
      </rPr>
      <t>crc</t>
    </r>
  </si>
  <si>
    <r>
      <t>Spherical Ends Weight, W</t>
    </r>
    <r>
      <rPr>
        <vertAlign val="subscript"/>
        <sz val="11"/>
        <color theme="1"/>
        <rFont val="Calibri"/>
        <family val="2"/>
        <scheme val="minor"/>
      </rPr>
      <t>c</t>
    </r>
  </si>
  <si>
    <t>Cpg, Average Specific Heat at Constant Pressure of the Combustion Gases</t>
  </si>
  <si>
    <r>
      <t>Ellipsoidal Ends Weight, W</t>
    </r>
    <r>
      <rPr>
        <vertAlign val="subscript"/>
        <sz val="11"/>
        <color theme="1"/>
        <rFont val="Calibri"/>
        <family val="2"/>
        <scheme val="minor"/>
      </rPr>
      <t>c</t>
    </r>
  </si>
  <si>
    <t xml:space="preserve">Cpvc, Average Specific Heat at Constant Pressure of the Coolant in the Vapor Phase </t>
  </si>
  <si>
    <r>
      <t>Wall Surface Area w/ Spherical Ends, A</t>
    </r>
    <r>
      <rPr>
        <vertAlign val="subscript"/>
        <sz val="11"/>
        <color theme="1"/>
        <rFont val="Calibri"/>
        <family val="2"/>
        <scheme val="minor"/>
      </rPr>
      <t>c</t>
    </r>
  </si>
  <si>
    <t>Cplc, Average Specific Heat at Constant Pressure of the Coolant in the Liquid Phase</t>
  </si>
  <si>
    <r>
      <t>Wall Surface Area w/ Ellipsoidal Ends, A</t>
    </r>
    <r>
      <rPr>
        <vertAlign val="subscript"/>
        <sz val="11"/>
        <color theme="1"/>
        <rFont val="Calibri"/>
        <family val="2"/>
        <scheme val="minor"/>
      </rPr>
      <t>c</t>
    </r>
  </si>
  <si>
    <r>
      <rPr>
        <sz val="11"/>
        <color theme="1"/>
        <rFont val="Calibri"/>
        <family val="2"/>
      </rPr>
      <t>ηc,</t>
    </r>
    <r>
      <rPr>
        <sz val="11"/>
        <color theme="1"/>
        <rFont val="Calibri"/>
        <family val="2"/>
        <scheme val="minor"/>
      </rPr>
      <t xml:space="preserve"> Film-Cooling Efficiency</t>
    </r>
  </si>
  <si>
    <t>Gg, Combustion-Gas Weight Flowrate Per Unit Area of Chamber Cross Section Perpendicular to Flow</t>
  </si>
  <si>
    <r>
      <t>Length w/ Spherical Ends, l</t>
    </r>
    <r>
      <rPr>
        <vertAlign val="subscript"/>
        <sz val="11"/>
        <color theme="1"/>
        <rFont val="Calibri"/>
        <family val="2"/>
        <scheme val="minor"/>
      </rPr>
      <t>c</t>
    </r>
  </si>
  <si>
    <t>Liquid-Film Cooling</t>
  </si>
  <si>
    <t xml:space="preserve">Type </t>
  </si>
  <si>
    <r>
      <t>Length w/ Ellipsoidal Ends, l</t>
    </r>
    <r>
      <rPr>
        <vertAlign val="subscript"/>
        <sz val="11"/>
        <color theme="1"/>
        <rFont val="Calibri"/>
        <family val="2"/>
        <scheme val="minor"/>
      </rPr>
      <t>c</t>
    </r>
  </si>
  <si>
    <r>
      <t>Volume w/ Spherical Ends, V</t>
    </r>
    <r>
      <rPr>
        <vertAlign val="subscript"/>
        <sz val="11"/>
        <color theme="1"/>
        <rFont val="Calibri"/>
        <family val="2"/>
        <scheme val="minor"/>
      </rPr>
      <t>c</t>
    </r>
  </si>
  <si>
    <r>
      <t>Volume w/ Ellipsoidal Ends, V</t>
    </r>
    <r>
      <rPr>
        <vertAlign val="subscript"/>
        <sz val="11"/>
        <color theme="1"/>
        <rFont val="Calibri"/>
        <family val="2"/>
        <scheme val="minor"/>
      </rPr>
      <t>c</t>
    </r>
  </si>
  <si>
    <t>Cylindrical Section</t>
  </si>
  <si>
    <r>
      <t>Spherical Critical Pressure, P</t>
    </r>
    <r>
      <rPr>
        <vertAlign val="subscript"/>
        <sz val="11"/>
        <color theme="1"/>
        <rFont val="Calibri"/>
        <family val="2"/>
        <scheme val="minor"/>
      </rPr>
      <t>crs</t>
    </r>
  </si>
  <si>
    <r>
      <t>Ellipsoidal Critical Pressure, P</t>
    </r>
    <r>
      <rPr>
        <vertAlign val="subscript"/>
        <sz val="11"/>
        <color theme="1"/>
        <rFont val="Calibri"/>
        <family val="2"/>
        <scheme val="minor"/>
      </rPr>
      <t>cre</t>
    </r>
  </si>
  <si>
    <t>Orifice Diameter</t>
  </si>
  <si>
    <r>
      <t>Buckling Coefficient, C</t>
    </r>
    <r>
      <rPr>
        <vertAlign val="subscript"/>
        <sz val="11"/>
        <color theme="1"/>
        <rFont val="Calibri"/>
        <family val="2"/>
        <scheme val="minor"/>
      </rPr>
      <t>b</t>
    </r>
  </si>
  <si>
    <r>
      <t>Spherical Weight, W</t>
    </r>
    <r>
      <rPr>
        <vertAlign val="subscript"/>
        <sz val="11"/>
        <color theme="1"/>
        <rFont val="Calibri"/>
        <family val="2"/>
        <scheme val="minor"/>
      </rPr>
      <t>s</t>
    </r>
  </si>
  <si>
    <r>
      <t>Ellipsoidal Weight, W</t>
    </r>
    <r>
      <rPr>
        <vertAlign val="subscript"/>
        <sz val="11"/>
        <color theme="1"/>
        <rFont val="Calibri"/>
        <family val="2"/>
        <scheme val="minor"/>
      </rPr>
      <t>e</t>
    </r>
  </si>
  <si>
    <t>Design Factor, E'</t>
  </si>
  <si>
    <r>
      <t>Spherical Surface Area, A</t>
    </r>
    <r>
      <rPr>
        <vertAlign val="subscript"/>
        <sz val="11"/>
        <color theme="1"/>
        <rFont val="Calibri"/>
        <family val="2"/>
        <scheme val="minor"/>
      </rPr>
      <t>s</t>
    </r>
  </si>
  <si>
    <t>Core Mixture Ratio</t>
  </si>
  <si>
    <r>
      <t>Final Gas Pressure, P</t>
    </r>
    <r>
      <rPr>
        <vertAlign val="subscript"/>
        <sz val="11"/>
        <color theme="1"/>
        <rFont val="Calibri"/>
        <family val="2"/>
        <scheme val="minor"/>
      </rPr>
      <t>gf</t>
    </r>
  </si>
  <si>
    <r>
      <t>Ellipsoidal Surface Area, A</t>
    </r>
    <r>
      <rPr>
        <vertAlign val="subscript"/>
        <sz val="11"/>
        <color theme="1"/>
        <rFont val="Calibri"/>
        <family val="2"/>
        <scheme val="minor"/>
      </rPr>
      <t>e</t>
    </r>
  </si>
  <si>
    <t>Wall Mixture Ratio</t>
  </si>
  <si>
    <r>
      <t>Weight of Usable Propellant, W</t>
    </r>
    <r>
      <rPr>
        <vertAlign val="subscript"/>
        <sz val="11"/>
        <color theme="1"/>
        <rFont val="Calibri"/>
        <family val="2"/>
        <scheme val="minor"/>
      </rPr>
      <t>u</t>
    </r>
  </si>
  <si>
    <t>Eccentricity, e</t>
  </si>
  <si>
    <r>
      <t>Volume of Usable Propellant, V</t>
    </r>
    <r>
      <rPr>
        <vertAlign val="subscript"/>
        <sz val="11"/>
        <color theme="1"/>
        <rFont val="Calibri"/>
        <family val="2"/>
        <scheme val="minor"/>
      </rPr>
      <t>u</t>
    </r>
  </si>
  <si>
    <r>
      <t>Spherical Equivalent Wall Thickness, t</t>
    </r>
    <r>
      <rPr>
        <vertAlign val="subscript"/>
        <sz val="11"/>
        <color theme="1"/>
        <rFont val="Calibri"/>
        <family val="2"/>
        <scheme val="minor"/>
      </rPr>
      <t>s</t>
    </r>
  </si>
  <si>
    <t>Blowdown Ratio, B</t>
  </si>
  <si>
    <r>
      <t>Ellipsioidal Equivalent Wall Thickness, t</t>
    </r>
    <r>
      <rPr>
        <vertAlign val="subscript"/>
        <sz val="11"/>
        <color theme="1"/>
        <rFont val="Calibri"/>
        <family val="2"/>
        <scheme val="minor"/>
      </rPr>
      <t>e</t>
    </r>
  </si>
  <si>
    <t>Oxidizer Orifices</t>
  </si>
  <si>
    <t>Film Coolant Orifices</t>
  </si>
  <si>
    <t>Fuel Orifices</t>
  </si>
  <si>
    <r>
      <t>Final Ullage Volume, V</t>
    </r>
    <r>
      <rPr>
        <vertAlign val="subscript"/>
        <sz val="11"/>
        <color theme="1"/>
        <rFont val="Calibri"/>
        <family val="2"/>
        <scheme val="minor"/>
      </rPr>
      <t>gf</t>
    </r>
  </si>
  <si>
    <r>
      <t>Crown Thickness, t</t>
    </r>
    <r>
      <rPr>
        <vertAlign val="subscript"/>
        <sz val="11"/>
        <color theme="1"/>
        <rFont val="Calibri"/>
        <family val="2"/>
        <scheme val="minor"/>
      </rPr>
      <t>cr</t>
    </r>
  </si>
  <si>
    <t>Discharge Coefficient</t>
  </si>
  <si>
    <r>
      <t>Initial Gas Pressure, P</t>
    </r>
    <r>
      <rPr>
        <vertAlign val="subscript"/>
        <sz val="11"/>
        <color theme="1"/>
        <rFont val="Calibri"/>
        <family val="2"/>
        <scheme val="minor"/>
      </rPr>
      <t>gi</t>
    </r>
  </si>
  <si>
    <r>
      <t>Knuckle Thickness, t</t>
    </r>
    <r>
      <rPr>
        <vertAlign val="subscript"/>
        <sz val="11"/>
        <color theme="1"/>
        <rFont val="Calibri"/>
        <family val="2"/>
        <scheme val="minor"/>
      </rPr>
      <t>k</t>
    </r>
  </si>
  <si>
    <r>
      <t>Initial Ullage Volume, V</t>
    </r>
    <r>
      <rPr>
        <vertAlign val="subscript"/>
        <sz val="11"/>
        <color theme="1"/>
        <rFont val="Calibri"/>
        <family val="2"/>
        <scheme val="minor"/>
      </rPr>
      <t>gi</t>
    </r>
  </si>
  <si>
    <t>Stress Factor, K</t>
  </si>
  <si>
    <t>Ellipsoidal Crown Radius, R</t>
  </si>
  <si>
    <t xml:space="preserve">Ellipse Ratio, k </t>
  </si>
  <si>
    <r>
      <t>Spherical Volume, V</t>
    </r>
    <r>
      <rPr>
        <vertAlign val="subscript"/>
        <sz val="11"/>
        <color theme="1"/>
        <rFont val="Calibri"/>
        <family val="2"/>
        <scheme val="minor"/>
      </rPr>
      <t>s</t>
    </r>
  </si>
  <si>
    <r>
      <t>Ellipsoida Volume, V</t>
    </r>
    <r>
      <rPr>
        <vertAlign val="subscript"/>
        <sz val="11"/>
        <color theme="1"/>
        <rFont val="Calibri"/>
        <family val="2"/>
        <scheme val="minor"/>
      </rPr>
      <t>e</t>
    </r>
  </si>
  <si>
    <t>Elliptical Minor Half-Diameter, b</t>
  </si>
  <si>
    <t>Nominal Tank Inner Radius, a</t>
  </si>
  <si>
    <r>
      <t>Alterante V</t>
    </r>
    <r>
      <rPr>
        <vertAlign val="subscript"/>
        <sz val="11"/>
        <color theme="1"/>
        <rFont val="Calibri"/>
        <family val="2"/>
        <scheme val="minor"/>
      </rPr>
      <t>inj</t>
    </r>
    <r>
      <rPr>
        <sz val="11"/>
        <color theme="1"/>
        <rFont val="Calibri"/>
        <family val="2"/>
        <scheme val="minor"/>
      </rPr>
      <t xml:space="preserve"> Calc</t>
    </r>
  </si>
  <si>
    <t>End Caps</t>
  </si>
  <si>
    <t>Orifice Angle in Deg</t>
  </si>
  <si>
    <t>Orifice Angle in Rads</t>
  </si>
  <si>
    <t>Max Storage Pressure, p</t>
  </si>
  <si>
    <t>Angular Relation for Axially Directed Jet Momentum</t>
  </si>
  <si>
    <t>Resultant Angle</t>
  </si>
  <si>
    <t>Orifice Angle in Radians</t>
  </si>
  <si>
    <t>Blowdown System</t>
  </si>
  <si>
    <t>Orifice Angle</t>
  </si>
  <si>
    <t>Impingement Angles Calculation</t>
  </si>
  <si>
    <t>Minimum Required Reg Flow Rate</t>
  </si>
  <si>
    <t>Propellant Volume Consumption</t>
  </si>
  <si>
    <t>Tank Pressure Ratio</t>
  </si>
  <si>
    <r>
      <t>Initial Pressurant Tank Pressure, P</t>
    </r>
    <r>
      <rPr>
        <vertAlign val="subscript"/>
        <sz val="11"/>
        <color theme="1"/>
        <rFont val="Calibri"/>
        <family val="2"/>
        <scheme val="minor"/>
      </rPr>
      <t>1</t>
    </r>
  </si>
  <si>
    <r>
      <t>Weld Efficiency, e</t>
    </r>
    <r>
      <rPr>
        <vertAlign val="subscript"/>
        <sz val="11"/>
        <color theme="1"/>
        <rFont val="Calibri"/>
        <family val="2"/>
        <scheme val="minor"/>
      </rPr>
      <t>w</t>
    </r>
  </si>
  <si>
    <r>
      <t>Propellant Tanks Total Volume, V</t>
    </r>
    <r>
      <rPr>
        <vertAlign val="subscript"/>
        <sz val="11"/>
        <color theme="1"/>
        <rFont val="Calibri"/>
        <family val="2"/>
        <scheme val="minor"/>
      </rPr>
      <t>2</t>
    </r>
  </si>
  <si>
    <t>Poisson's Ratio, v</t>
  </si>
  <si>
    <r>
      <t>Pressurant Tank Volume, V</t>
    </r>
    <r>
      <rPr>
        <vertAlign val="subscript"/>
        <sz val="11"/>
        <color theme="1"/>
        <rFont val="Calibri"/>
        <family val="2"/>
        <scheme val="minor"/>
      </rPr>
      <t>1</t>
    </r>
  </si>
  <si>
    <r>
      <t>Final Pressurant Tank Pressure, P</t>
    </r>
    <r>
      <rPr>
        <vertAlign val="superscript"/>
        <sz val="11"/>
        <color theme="1"/>
        <rFont val="Calibri"/>
        <family val="2"/>
        <scheme val="minor"/>
      </rPr>
      <t>/</t>
    </r>
    <r>
      <rPr>
        <vertAlign val="subscript"/>
        <sz val="11"/>
        <color theme="1"/>
        <rFont val="Calibri"/>
        <family val="2"/>
        <scheme val="minor"/>
      </rPr>
      <t>1</t>
    </r>
    <r>
      <rPr>
        <sz val="11"/>
        <color theme="1"/>
        <rFont val="Calibri"/>
        <family val="2"/>
        <scheme val="minor"/>
      </rPr>
      <t xml:space="preserve"> </t>
    </r>
  </si>
  <si>
    <t>Material Density</t>
  </si>
  <si>
    <r>
      <t>Propellant Tank Pressure, P</t>
    </r>
    <r>
      <rPr>
        <vertAlign val="subscript"/>
        <sz val="11"/>
        <color theme="1"/>
        <rFont val="Calibri"/>
        <family val="2"/>
        <scheme val="minor"/>
      </rPr>
      <t>2</t>
    </r>
  </si>
  <si>
    <t>316 Stainless Steel</t>
  </si>
  <si>
    <t>Tank Material</t>
  </si>
  <si>
    <r>
      <t>Required Regulator Pressure Drop, P</t>
    </r>
    <r>
      <rPr>
        <vertAlign val="subscript"/>
        <sz val="11"/>
        <color theme="1"/>
        <rFont val="Calibri"/>
        <family val="2"/>
        <scheme val="minor"/>
      </rPr>
      <t>R</t>
    </r>
  </si>
  <si>
    <t>Regulator Requirement Calculation</t>
  </si>
  <si>
    <t>Pressurant Tank Design</t>
  </si>
  <si>
    <t>Pressurant Mass9</t>
  </si>
  <si>
    <t>Pressurant Tank Volume9</t>
  </si>
  <si>
    <t>Oxidizer Orifice</t>
  </si>
  <si>
    <t>Pressurant Mass8</t>
  </si>
  <si>
    <t>Pressurant Tank Volume8</t>
  </si>
  <si>
    <t>Pressurant Mass7</t>
  </si>
  <si>
    <t>Pressurant Tank Volume7</t>
  </si>
  <si>
    <t>Pressurant Mass6</t>
  </si>
  <si>
    <t>Pressurant Tank Volume6</t>
  </si>
  <si>
    <t>Pressurant Mass5</t>
  </si>
  <si>
    <t>Pressurant Tank Volume5</t>
  </si>
  <si>
    <t>Pressurant Mass4</t>
  </si>
  <si>
    <t>Pressurant Tank Volume4</t>
  </si>
  <si>
    <t>Pressurant Mass3</t>
  </si>
  <si>
    <t>Pressurant Tank Volume3</t>
  </si>
  <si>
    <t>Pressurant Mass2</t>
  </si>
  <si>
    <t>Pressurant Tank Volume2</t>
  </si>
  <si>
    <t>Pressurant Mass1</t>
  </si>
  <si>
    <t>Pressurant Tank Volume1</t>
  </si>
  <si>
    <t>Pressurant Volume/Mass Iteration</t>
  </si>
  <si>
    <r>
      <t>Cylindrical Chamber Volume (in</t>
    </r>
    <r>
      <rPr>
        <vertAlign val="superscript"/>
        <sz val="11"/>
        <color theme="1"/>
        <rFont val="Calibri"/>
        <family val="2"/>
        <scheme val="minor"/>
      </rPr>
      <t>3</t>
    </r>
    <r>
      <rPr>
        <sz val="11"/>
        <color theme="1"/>
        <rFont val="Calibri"/>
        <family val="2"/>
        <scheme val="minor"/>
      </rPr>
      <t>)</t>
    </r>
  </si>
  <si>
    <t>Cylindrical Chamber Length (in)</t>
  </si>
  <si>
    <r>
      <t>Convergent Cone Volume (in</t>
    </r>
    <r>
      <rPr>
        <vertAlign val="superscript"/>
        <sz val="11"/>
        <color theme="1"/>
        <rFont val="Calibri"/>
        <family val="2"/>
        <scheme val="minor"/>
      </rPr>
      <t>3</t>
    </r>
    <r>
      <rPr>
        <sz val="11"/>
        <color theme="1"/>
        <rFont val="Calibri"/>
        <family val="2"/>
        <scheme val="minor"/>
      </rPr>
      <t>)</t>
    </r>
  </si>
  <si>
    <t>Flow Velocity</t>
  </si>
  <si>
    <t>Convergent Cone Length (in)</t>
  </si>
  <si>
    <t>Flow Area</t>
  </si>
  <si>
    <r>
      <t>Length (in), L</t>
    </r>
    <r>
      <rPr>
        <vertAlign val="subscript"/>
        <sz val="11"/>
        <color theme="1"/>
        <rFont val="Calibri"/>
        <family val="2"/>
        <scheme val="minor"/>
      </rPr>
      <t>c</t>
    </r>
  </si>
  <si>
    <t>Tube Diameter</t>
  </si>
  <si>
    <r>
      <t>Diameter (in), D</t>
    </r>
    <r>
      <rPr>
        <vertAlign val="subscript"/>
        <sz val="11"/>
        <color theme="1"/>
        <rFont val="Calibri"/>
        <family val="2"/>
        <scheme val="minor"/>
      </rPr>
      <t>c</t>
    </r>
  </si>
  <si>
    <r>
      <t>Radius (in), R</t>
    </r>
    <r>
      <rPr>
        <vertAlign val="subscript"/>
        <sz val="11"/>
        <color theme="1"/>
        <rFont val="Calibri"/>
        <family val="2"/>
        <scheme val="minor"/>
      </rPr>
      <t>c</t>
    </r>
  </si>
  <si>
    <t>Tube Inner Diameter</t>
  </si>
  <si>
    <r>
      <t>Area (in</t>
    </r>
    <r>
      <rPr>
        <vertAlign val="superscript"/>
        <sz val="11"/>
        <color theme="1"/>
        <rFont val="Calibri"/>
        <family val="2"/>
        <scheme val="minor"/>
      </rPr>
      <t>2</t>
    </r>
    <r>
      <rPr>
        <sz val="11"/>
        <color theme="1"/>
        <rFont val="Calibri"/>
        <family val="2"/>
        <scheme val="minor"/>
      </rPr>
      <t>), A</t>
    </r>
    <r>
      <rPr>
        <vertAlign val="subscript"/>
        <sz val="11"/>
        <color theme="1"/>
        <rFont val="Calibri"/>
        <family val="2"/>
        <scheme val="minor"/>
      </rPr>
      <t>c</t>
    </r>
  </si>
  <si>
    <r>
      <t>Volume (in</t>
    </r>
    <r>
      <rPr>
        <vertAlign val="superscript"/>
        <sz val="11"/>
        <color theme="1"/>
        <rFont val="Calibri"/>
        <family val="2"/>
        <scheme val="minor"/>
      </rPr>
      <t>3</t>
    </r>
    <r>
      <rPr>
        <sz val="11"/>
        <color theme="1"/>
        <rFont val="Calibri"/>
        <family val="2"/>
        <scheme val="minor"/>
      </rPr>
      <t>), V</t>
    </r>
    <r>
      <rPr>
        <vertAlign val="subscript"/>
        <sz val="11"/>
        <color theme="1"/>
        <rFont val="Calibri"/>
        <family val="2"/>
        <scheme val="minor"/>
      </rPr>
      <t>c</t>
    </r>
  </si>
  <si>
    <t>Using the isentropic equation found here. Eq 9</t>
  </si>
  <si>
    <r>
      <t xml:space="preserve">Contraction Ratio, </t>
    </r>
    <r>
      <rPr>
        <sz val="11"/>
        <color theme="1"/>
        <rFont val="Calibri"/>
        <family val="2"/>
      </rPr>
      <t>ε</t>
    </r>
    <r>
      <rPr>
        <vertAlign val="subscript"/>
        <sz val="9.35"/>
        <color theme="1"/>
        <rFont val="Calibri"/>
        <family val="2"/>
      </rPr>
      <t>c</t>
    </r>
  </si>
  <si>
    <r>
      <t xml:space="preserve">Convergent Half Angle, </t>
    </r>
    <r>
      <rPr>
        <sz val="11"/>
        <color theme="1"/>
        <rFont val="Calibri"/>
        <family val="2"/>
      </rPr>
      <t>θ</t>
    </r>
  </si>
  <si>
    <t>FeedLines Iterative Design Calcs</t>
  </si>
  <si>
    <t>Mach Number</t>
  </si>
  <si>
    <t>Characteristic Length, L*</t>
  </si>
  <si>
    <t>Tank Pressure</t>
  </si>
  <si>
    <t>Combustion Chamber Dimensions</t>
  </si>
  <si>
    <t>Injector ΔP</t>
  </si>
  <si>
    <r>
      <t>Exit Radius, R</t>
    </r>
    <r>
      <rPr>
        <vertAlign val="subscript"/>
        <sz val="11"/>
        <color theme="1"/>
        <rFont val="Calibri"/>
        <family val="2"/>
        <scheme val="minor"/>
      </rPr>
      <t>e</t>
    </r>
  </si>
  <si>
    <t>Regen ΔP</t>
  </si>
  <si>
    <r>
      <t>Exit Diameter, D</t>
    </r>
    <r>
      <rPr>
        <vertAlign val="subscript"/>
        <sz val="11"/>
        <color theme="1"/>
        <rFont val="Calibri"/>
        <family val="2"/>
        <scheme val="minor"/>
      </rPr>
      <t>e</t>
    </r>
  </si>
  <si>
    <t>Regen ΔP Percentage of Pc</t>
  </si>
  <si>
    <r>
      <t>ε</t>
    </r>
    <r>
      <rPr>
        <vertAlign val="subscript"/>
        <sz val="11"/>
        <color theme="1"/>
        <rFont val="Calibri"/>
        <family val="2"/>
        <scheme val="minor"/>
      </rPr>
      <t>c</t>
    </r>
  </si>
  <si>
    <r>
      <t>Throat Radius, R</t>
    </r>
    <r>
      <rPr>
        <vertAlign val="subscript"/>
        <sz val="11"/>
        <color theme="1"/>
        <rFont val="Calibri"/>
        <family val="2"/>
        <scheme val="minor"/>
      </rPr>
      <t>t</t>
    </r>
  </si>
  <si>
    <t>Feed ΔP</t>
  </si>
  <si>
    <t>Pressurant Weight w/out isentropic expansion</t>
  </si>
  <si>
    <r>
      <t>Throat Diameter, D</t>
    </r>
    <r>
      <rPr>
        <vertAlign val="subscript"/>
        <sz val="11"/>
        <color theme="1"/>
        <rFont val="Calibri"/>
        <family val="2"/>
        <scheme val="minor"/>
      </rPr>
      <t>t</t>
    </r>
  </si>
  <si>
    <r>
      <t xml:space="preserve">Dynamic </t>
    </r>
    <r>
      <rPr>
        <sz val="11"/>
        <color theme="1"/>
        <rFont val="Calibri"/>
        <family val="2"/>
      </rPr>
      <t>ΔP</t>
    </r>
  </si>
  <si>
    <r>
      <t>Pressurant Weight In Prop Tanks, W</t>
    </r>
    <r>
      <rPr>
        <vertAlign val="subscript"/>
        <sz val="11"/>
        <color theme="1"/>
        <rFont val="Calibri"/>
        <family val="2"/>
        <scheme val="minor"/>
      </rPr>
      <t>g</t>
    </r>
  </si>
  <si>
    <r>
      <t>Exit Area</t>
    </r>
    <r>
      <rPr>
        <sz val="11"/>
        <color theme="1"/>
        <rFont val="Calibri"/>
        <family val="2"/>
        <scheme val="minor"/>
      </rPr>
      <t>, A</t>
    </r>
    <r>
      <rPr>
        <vertAlign val="subscript"/>
        <sz val="11"/>
        <color theme="1"/>
        <rFont val="Calibri"/>
        <family val="2"/>
        <scheme val="minor"/>
      </rPr>
      <t>e</t>
    </r>
  </si>
  <si>
    <t>Drain Velocity</t>
  </si>
  <si>
    <t>Design Margin</t>
  </si>
  <si>
    <r>
      <t>Throat Area</t>
    </r>
    <r>
      <rPr>
        <sz val="11"/>
        <color theme="1"/>
        <rFont val="Calibri"/>
        <family val="2"/>
        <scheme val="minor"/>
      </rPr>
      <t>, A</t>
    </r>
    <r>
      <rPr>
        <vertAlign val="subscript"/>
        <sz val="11"/>
        <color theme="1"/>
        <rFont val="Calibri"/>
        <family val="2"/>
        <scheme val="minor"/>
      </rPr>
      <t>t</t>
    </r>
  </si>
  <si>
    <t>Feed Line Cross Sectional Area</t>
  </si>
  <si>
    <t>Compressibility Factor, Z</t>
  </si>
  <si>
    <r>
      <t>Length, L</t>
    </r>
    <r>
      <rPr>
        <vertAlign val="subscript"/>
        <sz val="11"/>
        <color theme="1"/>
        <rFont val="Calibri"/>
        <family val="2"/>
        <scheme val="minor"/>
      </rPr>
      <t>n</t>
    </r>
  </si>
  <si>
    <t>Feed Line Diameter</t>
  </si>
  <si>
    <r>
      <t>Mean Pressurant Temp, T</t>
    </r>
    <r>
      <rPr>
        <vertAlign val="subscript"/>
        <sz val="11"/>
        <color theme="1"/>
        <rFont val="Calibri"/>
        <family val="2"/>
        <scheme val="minor"/>
      </rPr>
      <t>g</t>
    </r>
  </si>
  <si>
    <t>Mean Radius Throat Contour, R</t>
  </si>
  <si>
    <t>Fuel Feed Line</t>
  </si>
  <si>
    <r>
      <t>Pressurant Gas Constant, R</t>
    </r>
    <r>
      <rPr>
        <vertAlign val="subscript"/>
        <sz val="11"/>
        <color theme="1"/>
        <rFont val="Calibri"/>
        <family val="2"/>
        <scheme val="minor"/>
      </rPr>
      <t>g</t>
    </r>
  </si>
  <si>
    <t>Upstream Contour Radius, R</t>
  </si>
  <si>
    <r>
      <t>Max Volume of Propellants Expelled, V</t>
    </r>
    <r>
      <rPr>
        <vertAlign val="subscript"/>
        <sz val="11"/>
        <color theme="1"/>
        <rFont val="Calibri"/>
        <family val="2"/>
        <scheme val="minor"/>
      </rPr>
      <t>T</t>
    </r>
  </si>
  <si>
    <t>Downstream Contour Radius (in)</t>
  </si>
  <si>
    <t>Molecular Weight of Pressurant</t>
  </si>
  <si>
    <r>
      <t>N</t>
    </r>
    <r>
      <rPr>
        <vertAlign val="subscript"/>
        <sz val="11"/>
        <color theme="1"/>
        <rFont val="Calibri"/>
        <family val="2"/>
        <scheme val="minor"/>
      </rPr>
      <t>a</t>
    </r>
    <r>
      <rPr>
        <sz val="11"/>
        <color theme="1"/>
        <rFont val="Calibri"/>
        <family val="2"/>
        <scheme val="minor"/>
      </rPr>
      <t xml:space="preserve"> </t>
    </r>
  </si>
  <si>
    <r>
      <t>Max Propellant Tank Pressure, P</t>
    </r>
    <r>
      <rPr>
        <vertAlign val="subscript"/>
        <sz val="11"/>
        <color theme="1"/>
        <rFont val="Calibri"/>
        <family val="2"/>
        <scheme val="minor"/>
      </rPr>
      <t>T</t>
    </r>
  </si>
  <si>
    <r>
      <t>N</t>
    </r>
    <r>
      <rPr>
        <vertAlign val="subscript"/>
        <sz val="11"/>
        <color theme="1"/>
        <rFont val="Calibri"/>
        <family val="2"/>
        <scheme val="minor"/>
      </rPr>
      <t xml:space="preserve">t </t>
    </r>
  </si>
  <si>
    <t>Final Pressurant Temp, T2</t>
  </si>
  <si>
    <r>
      <t>V</t>
    </r>
    <r>
      <rPr>
        <vertAlign val="subscript"/>
        <sz val="11"/>
        <color theme="1"/>
        <rFont val="Calibri"/>
        <family val="2"/>
        <scheme val="minor"/>
      </rPr>
      <t>c</t>
    </r>
  </si>
  <si>
    <r>
      <t>Final Wall Angle, θ</t>
    </r>
    <r>
      <rPr>
        <vertAlign val="subscript"/>
        <sz val="11"/>
        <color theme="1"/>
        <rFont val="Calibri"/>
        <family val="2"/>
        <scheme val="minor"/>
      </rPr>
      <t>e</t>
    </r>
    <r>
      <rPr>
        <sz val="11"/>
        <color theme="1"/>
        <rFont val="Calibri"/>
        <family val="2"/>
        <scheme val="minor"/>
      </rPr>
      <t xml:space="preserve"> </t>
    </r>
  </si>
  <si>
    <t>Polytropic Expansion Exponent, n</t>
  </si>
  <si>
    <r>
      <t>Alternative Calcualtion for V</t>
    </r>
    <r>
      <rPr>
        <b/>
        <vertAlign val="subscript"/>
        <sz val="11"/>
        <color theme="1"/>
        <rFont val="Calibri"/>
        <family val="2"/>
        <scheme val="minor"/>
      </rPr>
      <t>c</t>
    </r>
  </si>
  <si>
    <r>
      <t>Initial Wall Angle, θ</t>
    </r>
    <r>
      <rPr>
        <vertAlign val="subscript"/>
        <sz val="11"/>
        <color theme="1"/>
        <rFont val="Calibri"/>
        <family val="2"/>
        <scheme val="minor"/>
      </rPr>
      <t xml:space="preserve">n </t>
    </r>
  </si>
  <si>
    <t>Final Pressurant Pressure, P2</t>
  </si>
  <si>
    <t>Equivalent Cone Nozzle</t>
  </si>
  <si>
    <t>Initial Pressurant Pressure, P1</t>
  </si>
  <si>
    <r>
      <t xml:space="preserve">Divergent Half Angle, </t>
    </r>
    <r>
      <rPr>
        <sz val="11"/>
        <color theme="1"/>
        <rFont val="Calibri"/>
        <family val="2"/>
      </rPr>
      <t>α</t>
    </r>
  </si>
  <si>
    <t>Initial Pressurant Temp, T1</t>
  </si>
  <si>
    <t>T</t>
  </si>
  <si>
    <r>
      <t xml:space="preserve">Expansion Ratio, </t>
    </r>
    <r>
      <rPr>
        <sz val="11"/>
        <color theme="1"/>
        <rFont val="Calibri"/>
        <family val="2"/>
      </rPr>
      <t>ε</t>
    </r>
  </si>
  <si>
    <t>Oxidizer Feed Line</t>
  </si>
  <si>
    <t>Helium</t>
  </si>
  <si>
    <t xml:space="preserve">Pressurant </t>
  </si>
  <si>
    <t>v</t>
  </si>
  <si>
    <t>Nozzle Dimensions</t>
  </si>
  <si>
    <t>Feed System Pressure Profile</t>
  </si>
  <si>
    <t>Pressurant Storage Requirement</t>
  </si>
  <si>
    <t>P</t>
  </si>
  <si>
    <t>Throat Conditions</t>
  </si>
  <si>
    <t>Gas Constant, R</t>
  </si>
  <si>
    <t>Fuel Loading Weight</t>
  </si>
  <si>
    <t>Oxidizer Loading Weight</t>
  </si>
  <si>
    <t>RPA Gas Viscosity (µ)</t>
  </si>
  <si>
    <r>
      <t>A</t>
    </r>
    <r>
      <rPr>
        <vertAlign val="subscript"/>
        <sz val="11"/>
        <color theme="1"/>
        <rFont val="Calibri"/>
        <family val="2"/>
        <scheme val="minor"/>
      </rPr>
      <t>t</t>
    </r>
  </si>
  <si>
    <t>Calc Gas Viscosity (µ)</t>
  </si>
  <si>
    <t>Calc Prandtl Number (Pr)</t>
  </si>
  <si>
    <t>Tank Length w/ 1 Side Spherical End</t>
  </si>
  <si>
    <t>Specific Heat Ratio (gamma)</t>
  </si>
  <si>
    <t>Molecular Weight (M)</t>
  </si>
  <si>
    <r>
      <t>Combustion Temp (T</t>
    </r>
    <r>
      <rPr>
        <vertAlign val="subscript"/>
        <sz val="11"/>
        <color theme="1"/>
        <rFont val="Calibri"/>
        <family val="2"/>
        <scheme val="minor"/>
      </rPr>
      <t>c</t>
    </r>
    <r>
      <rPr>
        <sz val="11"/>
        <color theme="1"/>
        <rFont val="Calibri"/>
        <family val="2"/>
        <scheme val="minor"/>
      </rPr>
      <t>)</t>
    </r>
    <r>
      <rPr>
        <vertAlign val="subscript"/>
        <sz val="11"/>
        <color theme="1"/>
        <rFont val="Calibri"/>
        <family val="2"/>
        <scheme val="minor"/>
      </rPr>
      <t>ns</t>
    </r>
  </si>
  <si>
    <t>Isentropic Exponent</t>
  </si>
  <si>
    <t>Specific Heat (V=const)</t>
  </si>
  <si>
    <t>Specific Heat (p=const)</t>
  </si>
  <si>
    <t>Thermochemical Parameters</t>
  </si>
  <si>
    <t xml:space="preserve"> </t>
  </si>
  <si>
    <t>Fuel Volume</t>
  </si>
  <si>
    <t>Oxidizer Volume</t>
  </si>
  <si>
    <t>Fuel Mass Correction</t>
  </si>
  <si>
    <t>Oxidizer Mass Correction</t>
  </si>
  <si>
    <t>Total Prop Mass Correction</t>
  </si>
  <si>
    <r>
      <t>Real W</t>
    </r>
    <r>
      <rPr>
        <vertAlign val="subscript"/>
        <sz val="11"/>
        <rFont val="Calibri"/>
        <family val="2"/>
        <scheme val="minor"/>
      </rPr>
      <t xml:space="preserve">f </t>
    </r>
    <r>
      <rPr>
        <sz val="11"/>
        <rFont val="Calibri"/>
        <family val="2"/>
        <scheme val="minor"/>
      </rPr>
      <t xml:space="preserve">, </t>
    </r>
  </si>
  <si>
    <r>
      <t>Real W</t>
    </r>
    <r>
      <rPr>
        <vertAlign val="subscript"/>
        <sz val="11"/>
        <rFont val="Calibri"/>
        <family val="2"/>
        <scheme val="minor"/>
      </rPr>
      <t xml:space="preserve">o </t>
    </r>
    <r>
      <rPr>
        <sz val="11"/>
        <rFont val="Calibri"/>
        <family val="2"/>
        <scheme val="minor"/>
      </rPr>
      <t xml:space="preserve">, </t>
    </r>
  </si>
  <si>
    <r>
      <t>Real W</t>
    </r>
    <r>
      <rPr>
        <vertAlign val="subscript"/>
        <sz val="11"/>
        <rFont val="Calibri"/>
        <family val="2"/>
        <scheme val="minor"/>
      </rPr>
      <t xml:space="preserve">t </t>
    </r>
    <r>
      <rPr>
        <sz val="11"/>
        <rFont val="Calibri"/>
        <family val="2"/>
        <scheme val="minor"/>
      </rPr>
      <t>,</t>
    </r>
  </si>
  <si>
    <t>Actual c*</t>
  </si>
  <si>
    <r>
      <t xml:space="preserve">c* Efficiency, </t>
    </r>
    <r>
      <rPr>
        <sz val="11"/>
        <rFont val="Calibri"/>
        <family val="2"/>
      </rPr>
      <t>η</t>
    </r>
    <r>
      <rPr>
        <vertAlign val="subscript"/>
        <sz val="11"/>
        <rFont val="Calibri"/>
        <family val="2"/>
      </rPr>
      <t>c</t>
    </r>
    <r>
      <rPr>
        <vertAlign val="subscript"/>
        <sz val="9.35"/>
        <rFont val="Calibri"/>
        <family val="2"/>
      </rPr>
      <t>*</t>
    </r>
  </si>
  <si>
    <t>c* Efficiency Propellant Load Correction</t>
  </si>
  <si>
    <t>j-k are from isentropic relationship found here</t>
  </si>
  <si>
    <t>k</t>
  </si>
  <si>
    <t xml:space="preserve">Actual F, </t>
  </si>
  <si>
    <t>j</t>
  </si>
  <si>
    <t>i</t>
  </si>
  <si>
    <r>
      <t>Actual W</t>
    </r>
    <r>
      <rPr>
        <vertAlign val="subscript"/>
        <sz val="11"/>
        <rFont val="Calibri"/>
        <family val="2"/>
        <scheme val="minor"/>
      </rPr>
      <t xml:space="preserve">f </t>
    </r>
    <r>
      <rPr>
        <sz val="11"/>
        <rFont val="Calibri"/>
        <family val="2"/>
        <scheme val="minor"/>
      </rPr>
      <t xml:space="preserve">, </t>
    </r>
  </si>
  <si>
    <t>h</t>
  </si>
  <si>
    <r>
      <t>Actual W</t>
    </r>
    <r>
      <rPr>
        <vertAlign val="subscript"/>
        <sz val="11"/>
        <rFont val="Calibri"/>
        <family val="2"/>
        <scheme val="minor"/>
      </rPr>
      <t xml:space="preserve">o </t>
    </r>
    <r>
      <rPr>
        <sz val="11"/>
        <rFont val="Calibri"/>
        <family val="2"/>
        <scheme val="minor"/>
      </rPr>
      <t xml:space="preserve">, </t>
    </r>
  </si>
  <si>
    <t>g</t>
  </si>
  <si>
    <r>
      <t>W</t>
    </r>
    <r>
      <rPr>
        <vertAlign val="subscript"/>
        <sz val="11"/>
        <color theme="1"/>
        <rFont val="Calibri"/>
        <family val="2"/>
        <scheme val="minor"/>
      </rPr>
      <t>t</t>
    </r>
  </si>
  <si>
    <r>
      <t>Actual W</t>
    </r>
    <r>
      <rPr>
        <vertAlign val="subscript"/>
        <sz val="11"/>
        <rFont val="Calibri"/>
        <family val="2"/>
        <scheme val="minor"/>
      </rPr>
      <t xml:space="preserve">t </t>
    </r>
    <r>
      <rPr>
        <sz val="11"/>
        <rFont val="Calibri"/>
        <family val="2"/>
        <scheme val="minor"/>
      </rPr>
      <t>,</t>
    </r>
  </si>
  <si>
    <t>f</t>
  </si>
  <si>
    <t>Theoretical Gas Weight Flow Rate</t>
  </si>
  <si>
    <r>
      <t xml:space="preserve">Correction Factor for Weight Flow Rate, </t>
    </r>
    <r>
      <rPr>
        <sz val="11"/>
        <rFont val="Calibri"/>
        <family val="2"/>
      </rPr>
      <t>η</t>
    </r>
    <r>
      <rPr>
        <vertAlign val="subscript"/>
        <sz val="11"/>
        <rFont val="Calibri"/>
        <family val="2"/>
      </rPr>
      <t>w</t>
    </r>
  </si>
  <si>
    <t>e</t>
  </si>
  <si>
    <r>
      <t>Correction Factor for I</t>
    </r>
    <r>
      <rPr>
        <vertAlign val="subscript"/>
        <sz val="11"/>
        <rFont val="Calibri"/>
        <family val="2"/>
        <scheme val="minor"/>
      </rPr>
      <t xml:space="preserve">SP </t>
    </r>
    <r>
      <rPr>
        <sz val="11"/>
        <rFont val="Calibri"/>
        <family val="2"/>
        <scheme val="minor"/>
      </rPr>
      <t xml:space="preserve">and c, </t>
    </r>
    <r>
      <rPr>
        <sz val="11"/>
        <rFont val="Calibri"/>
        <family val="2"/>
      </rPr>
      <t>η</t>
    </r>
    <r>
      <rPr>
        <vertAlign val="subscript"/>
        <sz val="11"/>
        <rFont val="Calibri"/>
        <family val="2"/>
      </rPr>
      <t>v</t>
    </r>
  </si>
  <si>
    <t>d</t>
  </si>
  <si>
    <r>
      <t>Correction Factor for C</t>
    </r>
    <r>
      <rPr>
        <vertAlign val="subscript"/>
        <sz val="11"/>
        <rFont val="Calibri"/>
        <family val="2"/>
        <scheme val="minor"/>
      </rPr>
      <t>f</t>
    </r>
    <r>
      <rPr>
        <sz val="11"/>
        <rFont val="Calibri"/>
        <family val="2"/>
        <scheme val="minor"/>
      </rPr>
      <t xml:space="preserve">, </t>
    </r>
    <r>
      <rPr>
        <sz val="11"/>
        <rFont val="Calibri"/>
        <family val="2"/>
      </rPr>
      <t>η</t>
    </r>
    <r>
      <rPr>
        <vertAlign val="subscript"/>
        <sz val="11"/>
        <rFont val="Calibri"/>
        <family val="2"/>
      </rPr>
      <t>f</t>
    </r>
  </si>
  <si>
    <t>ε</t>
  </si>
  <si>
    <r>
      <t>Actual C</t>
    </r>
    <r>
      <rPr>
        <vertAlign val="subscript"/>
        <sz val="11"/>
        <rFont val="Calibri"/>
        <family val="2"/>
        <scheme val="minor"/>
      </rPr>
      <t>f</t>
    </r>
  </si>
  <si>
    <t>c*</t>
  </si>
  <si>
    <t>Actual c</t>
  </si>
  <si>
    <t>a</t>
  </si>
  <si>
    <r>
      <t xml:space="preserve"> C</t>
    </r>
    <r>
      <rPr>
        <vertAlign val="subscript"/>
        <sz val="11"/>
        <color theme="1"/>
        <rFont val="Calibri"/>
        <family val="2"/>
        <scheme val="minor"/>
      </rPr>
      <t>f</t>
    </r>
  </si>
  <si>
    <r>
      <t>Actual I</t>
    </r>
    <r>
      <rPr>
        <vertAlign val="subscript"/>
        <sz val="11"/>
        <rFont val="Calibri"/>
        <family val="2"/>
        <scheme val="minor"/>
      </rPr>
      <t>SP</t>
    </r>
  </si>
  <si>
    <t xml:space="preserve">Useful Values of functions of the Specific Heat Ratio γ </t>
  </si>
  <si>
    <r>
      <t>Calculated Values for C</t>
    </r>
    <r>
      <rPr>
        <b/>
        <vertAlign val="subscript"/>
        <sz val="11"/>
        <color theme="1"/>
        <rFont val="Calibri"/>
        <family val="2"/>
        <scheme val="minor"/>
      </rPr>
      <t>f</t>
    </r>
    <r>
      <rPr>
        <b/>
        <sz val="11"/>
        <color theme="1"/>
        <rFont val="Calibri"/>
        <family val="2"/>
        <scheme val="minor"/>
      </rPr>
      <t xml:space="preserve">, c*, ε, c </t>
    </r>
  </si>
  <si>
    <t xml:space="preserve"> Delivered (Real) Optimal Performance</t>
  </si>
  <si>
    <t xml:space="preserve">Estimated Initial Mass </t>
  </si>
  <si>
    <t xml:space="preserve">Oxidizer Volume </t>
  </si>
  <si>
    <r>
      <t>Max Tank Allowable Pressure, p</t>
    </r>
    <r>
      <rPr>
        <vertAlign val="subscript"/>
        <sz val="11"/>
        <color theme="1"/>
        <rFont val="Calibri"/>
        <family val="2"/>
        <scheme val="minor"/>
      </rPr>
      <t>t</t>
    </r>
  </si>
  <si>
    <r>
      <t>Max Allowable Tank Pressure, p</t>
    </r>
    <r>
      <rPr>
        <vertAlign val="subscript"/>
        <sz val="11"/>
        <color theme="1"/>
        <rFont val="Calibri"/>
        <family val="2"/>
        <scheme val="minor"/>
      </rPr>
      <t>t</t>
    </r>
  </si>
  <si>
    <t xml:space="preserve">Fuel Volume </t>
  </si>
  <si>
    <t xml:space="preserve">Oxidizer Mass </t>
  </si>
  <si>
    <t>Fuel Mass</t>
  </si>
  <si>
    <r>
      <t>Fuel Flow Rate, W</t>
    </r>
    <r>
      <rPr>
        <vertAlign val="subscript"/>
        <sz val="11"/>
        <color theme="1"/>
        <rFont val="Calibri"/>
        <family val="2"/>
        <scheme val="minor"/>
      </rPr>
      <t>F</t>
    </r>
  </si>
  <si>
    <r>
      <t>C</t>
    </r>
    <r>
      <rPr>
        <vertAlign val="subscript"/>
        <sz val="11"/>
        <color theme="1"/>
        <rFont val="Calibri"/>
        <family val="2"/>
        <scheme val="minor"/>
      </rPr>
      <t>f</t>
    </r>
  </si>
  <si>
    <r>
      <t>Oxygen Flow Rate, W</t>
    </r>
    <r>
      <rPr>
        <vertAlign val="subscript"/>
        <sz val="11"/>
        <color theme="1"/>
        <rFont val="Calibri"/>
        <family val="2"/>
        <scheme val="minor"/>
      </rPr>
      <t>O</t>
    </r>
  </si>
  <si>
    <r>
      <t>Total Propellant Flow Rate, W</t>
    </r>
    <r>
      <rPr>
        <vertAlign val="subscript"/>
        <sz val="11"/>
        <color theme="1"/>
        <rFont val="Calibri"/>
        <family val="2"/>
        <scheme val="minor"/>
      </rPr>
      <t>t</t>
    </r>
  </si>
  <si>
    <t>Required Propellant Mass</t>
  </si>
  <si>
    <t>Assumed Dry Mass</t>
  </si>
  <si>
    <r>
      <t>Thrust Coefficient, C</t>
    </r>
    <r>
      <rPr>
        <vertAlign val="subscript"/>
        <sz val="11"/>
        <color theme="1"/>
        <rFont val="Calibri"/>
        <family val="2"/>
        <scheme val="minor"/>
      </rPr>
      <t>f</t>
    </r>
  </si>
  <si>
    <t>Delivered (Real) Engine Performance at Sea Level</t>
  </si>
  <si>
    <t>Theoretical Engine Performance at Sea Level</t>
  </si>
  <si>
    <t>Effective Exhaust Velocity, c</t>
  </si>
  <si>
    <t>Characteristic Velocity, c*</t>
  </si>
  <si>
    <r>
      <t>Specific Impulse, I</t>
    </r>
    <r>
      <rPr>
        <vertAlign val="subscript"/>
        <sz val="11"/>
        <color theme="1"/>
        <rFont val="Calibri"/>
        <family val="2"/>
        <scheme val="minor"/>
      </rPr>
      <t>SP</t>
    </r>
  </si>
  <si>
    <r>
      <t>Total Tank Volume, V</t>
    </r>
    <r>
      <rPr>
        <vertAlign val="subscript"/>
        <sz val="11"/>
        <color theme="1"/>
        <rFont val="Calibri"/>
        <family val="2"/>
        <scheme val="minor"/>
      </rPr>
      <t>t</t>
    </r>
  </si>
  <si>
    <r>
      <t>Exit Pressure</t>
    </r>
    <r>
      <rPr>
        <vertAlign val="subscript"/>
        <sz val="11"/>
        <color theme="1"/>
        <rFont val="Calibri"/>
        <family val="2"/>
        <scheme val="minor"/>
      </rPr>
      <t>Optimum</t>
    </r>
    <r>
      <rPr>
        <sz val="11"/>
        <color theme="1"/>
        <rFont val="Calibri"/>
        <family val="2"/>
        <scheme val="minor"/>
      </rPr>
      <t xml:space="preserve"> </t>
    </r>
  </si>
  <si>
    <t>Tank Ullage Volume, U</t>
  </si>
  <si>
    <r>
      <t>Chamber Pressure, P</t>
    </r>
    <r>
      <rPr>
        <vertAlign val="subscript"/>
        <sz val="11"/>
        <color theme="1"/>
        <rFont val="Calibri"/>
        <family val="2"/>
        <scheme val="minor"/>
      </rPr>
      <t>C</t>
    </r>
  </si>
  <si>
    <t>Tank Ullage Volume Percentage</t>
  </si>
  <si>
    <t>Chemical Formula</t>
  </si>
  <si>
    <t>Boiled-Off Propellant Volume, B</t>
  </si>
  <si>
    <t>Oxidizer Density</t>
  </si>
  <si>
    <t xml:space="preserve">Ref Calc/Be Wary </t>
  </si>
  <si>
    <t>Boiled-Off Propellant Volume Percentage</t>
  </si>
  <si>
    <t>Delivered (Real) Engine Performance at Altitude (Vacuum)</t>
  </si>
  <si>
    <t>Theoretical Engine Performance at Altitude (Vacuum)</t>
  </si>
  <si>
    <t>Liquid Oxygen (LOX)</t>
  </si>
  <si>
    <t>Trapped Propellant Volume, T</t>
  </si>
  <si>
    <t>Fuel Density</t>
  </si>
  <si>
    <t>Trapped Propellant Volume Percentage</t>
  </si>
  <si>
    <t xml:space="preserve">Important </t>
  </si>
  <si>
    <t>Usable Propellant Volume, V</t>
  </si>
  <si>
    <t>Nominal Thrust, F</t>
  </si>
  <si>
    <t>Chosen Config</t>
  </si>
  <si>
    <t>Text</t>
  </si>
  <si>
    <t>Englsih (Alternative)</t>
  </si>
  <si>
    <t>English (Pratical)</t>
  </si>
  <si>
    <t>R*</t>
  </si>
  <si>
    <t>Fuel Propellant Tank Design</t>
  </si>
  <si>
    <t>Oxidizer Propellant Tank Design</t>
  </si>
  <si>
    <t>Theoretical Optimal Engine Performance Parameters</t>
  </si>
  <si>
    <t xml:space="preserve">Thrust Equation Calculation: </t>
  </si>
  <si>
    <t>Diameter of Orifice (in):</t>
  </si>
  <si>
    <t>LOX</t>
  </si>
  <si>
    <t>LOX 2 (#52)</t>
  </si>
  <si>
    <t>LOX 1 (#52)</t>
  </si>
  <si>
    <t>Fuel 2 (#64)</t>
  </si>
  <si>
    <t>Fuel 1 (#3/64)</t>
  </si>
  <si>
    <t>Film Cooling (#72)</t>
  </si>
  <si>
    <t>Density Fuel (lbm/in^3)</t>
  </si>
  <si>
    <t>Density Fuel (lbm/ft^3)</t>
  </si>
  <si>
    <t>Density LOX (lbm/in^3)</t>
  </si>
  <si>
    <t>Density LOX (lbm/ft^3)</t>
  </si>
  <si>
    <t>Density Water [lbm/in^3]</t>
  </si>
  <si>
    <t>Density Water [lbm/ft^3]</t>
  </si>
  <si>
    <t>Densities</t>
  </si>
  <si>
    <t xml:space="preserve">Fuel Orifices </t>
  </si>
  <si>
    <t>Average</t>
  </si>
  <si>
    <t>Time to Depletion (s)</t>
  </si>
  <si>
    <t>Total Mass (lbm)</t>
  </si>
  <si>
    <t>Expected Flow Rates (lbm/s)</t>
  </si>
  <si>
    <t xml:space="preserve">Total Average Cd </t>
  </si>
  <si>
    <t>mdot_total</t>
  </si>
  <si>
    <t xml:space="preserve">mdot_fuel </t>
  </si>
  <si>
    <t>m_dot_lox</t>
  </si>
  <si>
    <t>Run 2</t>
  </si>
  <si>
    <t>Run 1</t>
  </si>
  <si>
    <t>Pressure [psig]</t>
  </si>
  <si>
    <t>Cd Run 2</t>
  </si>
  <si>
    <t>Cd Run 1</t>
  </si>
  <si>
    <t>fuel lox</t>
  </si>
  <si>
    <t xml:space="preserve">fuel </t>
  </si>
  <si>
    <t>lox</t>
  </si>
  <si>
    <t>Oxidizer Orifices (in^2)</t>
  </si>
  <si>
    <t>Fuel (in^2)</t>
  </si>
  <si>
    <t>Dry Weights [lbm]</t>
  </si>
  <si>
    <t>mdot_fuel lox</t>
  </si>
  <si>
    <t>Delta Time [s]</t>
  </si>
  <si>
    <t>θe</t>
  </si>
  <si>
    <t>θn</t>
  </si>
  <si>
    <t>Harrison's Curve Fit</t>
  </si>
  <si>
    <t>http://www.hightempmetals.com/</t>
  </si>
  <si>
    <t>https://www.haynesintl.com/</t>
  </si>
  <si>
    <t>http://www.specialmetals.com/</t>
  </si>
  <si>
    <t>https://www.rolledalloys.com/</t>
  </si>
  <si>
    <t>https://www.atimetals.com/Pages/default.aspx</t>
  </si>
  <si>
    <t>Main References:</t>
  </si>
  <si>
    <t>Acceptable</t>
  </si>
  <si>
    <t>-</t>
  </si>
  <si>
    <t>Haynes 25 can be welded by shielded metal-arc, gas tungsten-arc (TIG) and gas metal-arc (MIG) methods. Submerged-arc welding is not recommended because this process is characterized by high heat-input to the base metal and slow cooling of the weld. These factors can lower weld ductility and promote cracking.</t>
  </si>
  <si>
    <t>Haynes 25 (L-605) is machinable using conventional techniques; however, cobalt grades of high-speed steel or carbide tools combined with rigid machine setups are recommended. Haynes 25 (L-605) is more difficult to machine than the austenitic stainless steels (i.e.Types 302, 304, 321, and 347 stainless). Generally, lower feeds, speeds and depths of cut are suggested. A very high work hardening rate, generation of heat during cutting and high shear strength complicate machining.</t>
  </si>
  <si>
    <t>8.2 @1200</t>
  </si>
  <si>
    <t>152 @1200</t>
  </si>
  <si>
    <t>105 @1200</t>
  </si>
  <si>
    <t>43 @1200</t>
  </si>
  <si>
    <t>2425-2570</t>
  </si>
  <si>
    <t>Haynes 25</t>
  </si>
  <si>
    <t>Alloy 188</t>
  </si>
  <si>
    <t>Cobalt Alloys</t>
  </si>
  <si>
    <t>Alloy X-750</t>
  </si>
  <si>
    <t>MAR-M-246</t>
  </si>
  <si>
    <t>Waspaloy</t>
  </si>
  <si>
    <t>Rene' 41</t>
  </si>
  <si>
    <t xml:space="preserve">Monel </t>
  </si>
  <si>
    <t>Nickel 200</t>
  </si>
  <si>
    <t>Satisfactory welds can be produced in both the solution treated and fully-aged conditions using inert gas-shielded arc, plasma arc, electron beam, and resistance welding techniques. Because of the sluggish aging response, 718 alloy can be welded without hardening during the heating and cooling cycles, and the aged alloy can be repair welded several times without cracking even in complex weldments.</t>
  </si>
  <si>
    <t>718 Alloy is readily machinable in both the solution treated and age-hardened conditions</t>
  </si>
  <si>
    <t>147.6 @1200</t>
  </si>
  <si>
    <t xml:space="preserve">160 @1200   </t>
  </si>
  <si>
    <t>140 @1200</t>
  </si>
  <si>
    <t>2300-2437</t>
  </si>
  <si>
    <t>625 Alloy has excellent weldability. It can be welded by inert gas-shielded arc, submerged arc, and shielded-metal-arc processes.</t>
  </si>
  <si>
    <t>The alloy is best machined in the annealed condition using practices developed for other high strength nickel-base alloys</t>
  </si>
  <si>
    <t>132 @1200</t>
  </si>
  <si>
    <t>119 @1200</t>
  </si>
  <si>
    <t>60 @1200</t>
  </si>
  <si>
    <t>2350-2460</t>
  </si>
  <si>
    <t>Inconel 625</t>
  </si>
  <si>
    <t>The 600 alloy can be joined by the standard resistance and fusion welding processes used for the SS. A number of welding rods and wires are commercially available for joining 600 alloy to itself and other materials. Since the alloy forms a tightly adhering oxide, which can be removed only by grinding, inert gas shielding is desirable.</t>
  </si>
  <si>
    <t>Alloy 600 is machinable in both the hot worked and annealed conditions. Because considerable heat is generated in machining this alloy, high-speed steel, cast nonferrous or cemented carbide tools should be used. The tools should be kept sharp. Lathe turning speeds with high-speed and nonferrous tools are 35/45 sfm (0.18/0.23 m/s); speeds with cemented carbide tools are 100/175 sfm (0.51/0.89 m/s). (This data should be used as a guide for initial machine setup only. The figures used are averages. On certain work, the nature of the part may require adjustment of speeds and feeds.) Sulfur-based oil should be used as a lubricant, but should be completely removed before the machined part is exposed to elevated temperatures, as in welding.</t>
  </si>
  <si>
    <t>8.6 @1200</t>
  </si>
  <si>
    <t>171.6 @1200</t>
  </si>
  <si>
    <t>65 @1200</t>
  </si>
  <si>
    <t>26.5 @1200</t>
  </si>
  <si>
    <t>2470-2575</t>
  </si>
  <si>
    <t>Inconel 600</t>
  </si>
  <si>
    <t>https://www.rolledalloys.com/alloys/nickel-alloys/alloy-x/en/</t>
  </si>
  <si>
    <t>https://www.atimetals.com/Documents/ati_altemp_hx_tds_en.pdf</t>
  </si>
  <si>
    <t>http://www.specialmetals.com/assets/documents/alloys/inconel/inconel-alloy-hx.pdf</t>
  </si>
  <si>
    <t>HASTELLOY® X alloy is readily welded by Gas Tungsten Arc Welding (GTAW), Gas Metal Arc Welding (GMAW), Shielded Metal Arc Welding (SMAW), and resistance welding techniques. Submerged Arc Welding (SAW) is not recommended as this process is characterized by high heat input to the base metal and slow cooling of the weld.  These factors can increase weld restraint and promote cracking.</t>
  </si>
  <si>
    <t>Alloy X should be machined in the annealed condition using carbide or high-speed steel tools and a copious supply of sulfur-free cutting fluid.  Tools and machines should be as rigid as possible to minimize deflection and vibration.  Speeds and feeds will be similar to those for NIMONIC alloy 75</t>
  </si>
  <si>
    <t>135.6 @1000</t>
  </si>
  <si>
    <t>83 @1200</t>
  </si>
  <si>
    <t>35 @1200</t>
  </si>
  <si>
    <t>0.139 @1200</t>
  </si>
  <si>
    <t>2300-2470</t>
  </si>
  <si>
    <t>Hastelloy X</t>
  </si>
  <si>
    <t>Nickel-Base Alloys</t>
  </si>
  <si>
    <t>Narloy-Z</t>
  </si>
  <si>
    <t>Copper Alloys</t>
  </si>
  <si>
    <t>http://cartech.ides.com/datasheet.aspx?i=103&amp;e=216</t>
  </si>
  <si>
    <t>https://www.atimetals.com/Documents/ati_316_316l_317_317l_tds_en2_v1.pdf</t>
  </si>
  <si>
    <t>http://www.suppliersonline.com/propertypages/347.asp</t>
  </si>
  <si>
    <t xml:space="preserve">ATI 347 is more resistant to loss of columbium. Care needs to be exercised to avoid pickup of carbon from oils and other sources and nitrogen from air. Wled practices which inlcude attention to cleanliness and good inert gas shielding are recommended for these stabilized grades as well as other non-stabilized austenitic alloys. Wld metal with a fully austenetic structure is more susceptible to craking during the welding operation. For this reason, AT 347 alloy is designed to resolidify with a small amount of ferrite to minimize cracking susceptibility. Columbium stabilized SS steels are more prone to hot cracking than titanium stabilized SS. Matching filler metals are available for welding ATI 321 and ATI 347 stabilized SS. The ATI 347 filler metals is sometimes used to weld the ATI 321 alloy as well as the ATI 348 alloy. These stabilized alloys may be joined to other SS or carbon steel. Type 309 or nickel-base filler metals have been used for this purpose. </t>
  </si>
  <si>
    <t>Machining grade 347H stainless steel is slightly tougher than that of grade 304 steel. However, the hardenability of this steel can be minimized by the use of constant positive feeds and slow speeds.</t>
  </si>
  <si>
    <t>10.4 @1200</t>
  </si>
  <si>
    <t>147.7 @932</t>
  </si>
  <si>
    <t>52.3 @1200</t>
  </si>
  <si>
    <t>24.475 @1200</t>
  </si>
  <si>
    <t>2550-2635</t>
  </si>
  <si>
    <t>https://www.atimetals.com/Documents/ati_321_347_348_tds_en3_v1.pdf</t>
  </si>
  <si>
    <t>https://www.metalshims.com/t-321-Stainless-Steel-technical-data-sheet.aspx</t>
  </si>
  <si>
    <t>http://www.clevelandmetal.com/wp-content/uploads/sites/640/2015/06/321_Data_Sheet.pdf</t>
  </si>
  <si>
    <t xml:space="preserve">The austenitic class of stainless steels is generally considered to be weldable by the common fusion and resistance techniques. Special consideration is required to avoid weld ”hot cracking” by assuring formation of ferrite in the weld deposit. This particular alloy is 
generally considered to have comparable weldability to Types 304 and 304L. A major difference is the titanium addition that reduces or prevents carbide precipitation during welding. When a weld filler is needed, either AWS E/ER 347 or E/ER 321 is most often specified. Type 321 is well known in reference literature and more information 
can be obtained in this way. </t>
  </si>
  <si>
    <t>Slightly tougher than 304 stainless, this material will produce the same tough stringy chips. The use of slow speeds and constant positive feeds will minimize this alloy's tendency to work harden.</t>
  </si>
  <si>
    <t>10.7 @1200</t>
  </si>
  <si>
    <t>153.6 @932</t>
  </si>
  <si>
    <t>45.5 @1200</t>
  </si>
  <si>
    <t>16 @1200</t>
  </si>
  <si>
    <t>http://www.northamericanstainless.com/wp-content/uploads/2010/10/Grade-316-316L.pdf</t>
  </si>
  <si>
    <t>http://www.azom.com/article.aspx?ArticleID=2382</t>
  </si>
  <si>
    <t>http://www.aksteel.com/pdf/markets_products/stainless/austenitic/316_316l_data_sheet.pdf</t>
  </si>
  <si>
    <t>Excellent weldability by all standard fusion and resistance methods, both with and without filler metals. Heavy welded sections in Grade 316 require post-weld annealing for maximum corrosion resistance. This is not required for 316L.
316L stainless steel is not generally weldable using oxyacetylene welding methods.</t>
  </si>
  <si>
    <t>316L stainless steel tends to work harden if machined too quickly. For this reason low speeds and constant feed rates are recommended. 316L stainless steel is also easier to machine compared to 316 stainless steel due its lower carbon content.</t>
  </si>
  <si>
    <t>10.3 @1200</t>
  </si>
  <si>
    <t xml:space="preserve">148.8 @932 </t>
  </si>
  <si>
    <t>54.2 @1200</t>
  </si>
  <si>
    <t>25.3 @1200</t>
  </si>
  <si>
    <t>2500-2550</t>
  </si>
  <si>
    <t>316L</t>
  </si>
  <si>
    <t>https://www.outokumpu.com/SiteCollectionDocuments/Datasheet-prodec-304-304l-hpsa-imperial-outokumpu-en-americas.pdf</t>
  </si>
  <si>
    <t>http://www.upmet.com/sites/default/files/datasheets/stainless_302%2C%20304%2C%20304L_data_sheet_Jan_2016.pdf</t>
  </si>
  <si>
    <t>http://www.upmet.com/products/stainless-steel/304304l</t>
  </si>
  <si>
    <t xml:space="preserve">The austenitic class of stainless steels is generally considered to be consideration is required to avoid weld “hot cracking” by assuring generally considered to be the most common alloys of this stainless most often specified. </t>
  </si>
  <si>
    <t>304L is melted to a closely controlled chemistry and ladle-treated to achieve control of the composition, amount, size, shape, and distribution of the nonmetallic inclusions (sulfides and oxides) normally occurring within a standard stainless steel. These inclusions provide for chip breaking and for reduced wear of carbide tooling at high machining speeds. PRODEC 304/304L permits higher machining speeds, longer tool life, and superior part quality with reduced total cost for finished parts.</t>
  </si>
  <si>
    <t>148.8 @932</t>
  </si>
  <si>
    <t>29 @1400</t>
  </si>
  <si>
    <t>11 @1400</t>
  </si>
  <si>
    <t>2550-2650</t>
  </si>
  <si>
    <t>304L</t>
  </si>
  <si>
    <t>http://www.hightempmetals.com/techdata/hitemp21-6-9data.php</t>
  </si>
  <si>
    <t xml:space="preserve">  TIG, MIG and SMAW methods have been successfully employed. To obtain optimum service performance, AWS E/ER219 filler metal is recommended. Post-weld annealing is required to maximize corrosion resistance.</t>
  </si>
  <si>
    <t>Due to its relatively high work hardening rate, 21-6-9 is more difficult to machine than most of the austenitic/ 300 series stainless grades. It is quite similar to type 316 stainless. Slow speeds, positive feeds and ample cutting fluids are recommended to overcome work hardening.</t>
  </si>
  <si>
    <t>11.1 @1200</t>
  </si>
  <si>
    <t>172 @1200</t>
  </si>
  <si>
    <t>60 @1400</t>
  </si>
  <si>
    <t>26 @1400</t>
  </si>
  <si>
    <t>Alloy 21-6-9</t>
  </si>
  <si>
    <t>Austenitic SS</t>
  </si>
  <si>
    <t>http://www.specialmetals.com/assets/documents/alloys/incoloy/incoloy-alloy-a-286.pdf</t>
  </si>
  <si>
    <t>The area to be welded should be clean. Post welding heat treatment or preheating is not recommended for this alloy. Better welding results can be obtained when this alloy is solution annealed</t>
  </si>
  <si>
    <t>Iron-base alloy group, of which Alloy A-286 Stainless Steel is a member, is easier to machine than the nickel-based precipitation-hardening grades such as alloy 718 or cobalt-bearing grades such as alloy 41</t>
  </si>
  <si>
    <t>9.91 @1200</t>
  </si>
  <si>
    <t>64 @1400</t>
  </si>
  <si>
    <t>62 @1400</t>
  </si>
  <si>
    <t>2500-2600</t>
  </si>
  <si>
    <t>A286</t>
  </si>
  <si>
    <t>http://www.suppliersonline.com/propertypages/A-286.asp</t>
  </si>
  <si>
    <t>PH SS</t>
  </si>
  <si>
    <t>LNG Compatibility</t>
  </si>
  <si>
    <t>Cost</t>
  </si>
  <si>
    <t>Weldability</t>
  </si>
  <si>
    <t>Ease of Machinability</t>
  </si>
  <si>
    <r>
      <t>Coefficient of Thermal Expansion (10</t>
    </r>
    <r>
      <rPr>
        <vertAlign val="superscript"/>
        <sz val="11"/>
        <color theme="1"/>
        <rFont val="Calibri"/>
        <family val="2"/>
        <scheme val="minor"/>
      </rPr>
      <t>-6</t>
    </r>
    <r>
      <rPr>
        <sz val="11"/>
        <color theme="1"/>
        <rFont val="Calibri"/>
        <family val="2"/>
        <scheme val="minor"/>
      </rPr>
      <t xml:space="preserve"> in/in-</t>
    </r>
    <r>
      <rPr>
        <sz val="11"/>
        <color theme="1"/>
        <rFont val="Calibri"/>
        <family val="2"/>
      </rPr>
      <t>°F)</t>
    </r>
  </si>
  <si>
    <r>
      <t>Conductivity (Btu-in/ft</t>
    </r>
    <r>
      <rPr>
        <vertAlign val="superscript"/>
        <sz val="11"/>
        <color theme="1"/>
        <rFont val="Calibri"/>
        <family val="2"/>
        <scheme val="minor"/>
      </rPr>
      <t>2</t>
    </r>
    <r>
      <rPr>
        <sz val="11"/>
        <color theme="1"/>
        <rFont val="Calibri"/>
        <family val="2"/>
        <scheme val="minor"/>
      </rPr>
      <t>-hr-</t>
    </r>
    <r>
      <rPr>
        <sz val="11"/>
        <color theme="1"/>
        <rFont val="Calibri"/>
        <family val="2"/>
      </rPr>
      <t>°</t>
    </r>
    <r>
      <rPr>
        <sz val="11"/>
        <color theme="1"/>
        <rFont val="Calibri"/>
        <family val="2"/>
        <scheme val="minor"/>
      </rPr>
      <t>F)</t>
    </r>
  </si>
  <si>
    <r>
      <t>Ultimate Strength (ksi @</t>
    </r>
    <r>
      <rPr>
        <sz val="11"/>
        <color theme="1"/>
        <rFont val="Calibri"/>
        <family val="2"/>
      </rPr>
      <t>°</t>
    </r>
    <r>
      <rPr>
        <sz val="11"/>
        <color theme="1"/>
        <rFont val="Calibri"/>
        <family val="2"/>
        <scheme val="minor"/>
      </rPr>
      <t>F)</t>
    </r>
  </si>
  <si>
    <r>
      <t>Yield Strength (ksi @</t>
    </r>
    <r>
      <rPr>
        <sz val="11"/>
        <color theme="1"/>
        <rFont val="Calibri"/>
        <family val="2"/>
      </rPr>
      <t>°</t>
    </r>
    <r>
      <rPr>
        <sz val="11"/>
        <color theme="1"/>
        <rFont val="Calibri"/>
        <family val="2"/>
        <scheme val="minor"/>
      </rPr>
      <t>F)</t>
    </r>
  </si>
  <si>
    <r>
      <t>Young's Modulus (10</t>
    </r>
    <r>
      <rPr>
        <vertAlign val="superscript"/>
        <sz val="11"/>
        <color theme="1"/>
        <rFont val="Calibri"/>
        <family val="2"/>
        <scheme val="minor"/>
      </rPr>
      <t xml:space="preserve">3 </t>
    </r>
    <r>
      <rPr>
        <sz val="11"/>
        <color theme="1"/>
        <rFont val="Calibri"/>
        <family val="2"/>
        <scheme val="minor"/>
      </rPr>
      <t xml:space="preserve">ksi) Tension at 70 </t>
    </r>
    <r>
      <rPr>
        <sz val="11"/>
        <color theme="1"/>
        <rFont val="Calibri"/>
        <family val="2"/>
      </rPr>
      <t>°</t>
    </r>
    <r>
      <rPr>
        <sz val="7.7"/>
        <color theme="1"/>
        <rFont val="Calibri"/>
        <family val="2"/>
      </rPr>
      <t>F</t>
    </r>
  </si>
  <si>
    <r>
      <t>Specific Heat (Btu/lb-</t>
    </r>
    <r>
      <rPr>
        <sz val="11"/>
        <color theme="1"/>
        <rFont val="Calibri"/>
        <family val="2"/>
      </rPr>
      <t>°F) @32-212 °F</t>
    </r>
  </si>
  <si>
    <r>
      <t>Melting Temp (</t>
    </r>
    <r>
      <rPr>
        <sz val="11"/>
        <color theme="1"/>
        <rFont val="Calibri"/>
        <family val="2"/>
      </rPr>
      <t>°F)</t>
    </r>
  </si>
  <si>
    <r>
      <t>Density (lb/in</t>
    </r>
    <r>
      <rPr>
        <vertAlign val="superscript"/>
        <sz val="11"/>
        <color theme="1"/>
        <rFont val="Calibri"/>
        <family val="2"/>
        <scheme val="minor"/>
      </rPr>
      <t>3</t>
    </r>
    <r>
      <rPr>
        <sz val="11"/>
        <color theme="1"/>
        <rFont val="Calibri"/>
        <family val="2"/>
        <scheme val="minor"/>
      </rPr>
      <t>)</t>
    </r>
  </si>
  <si>
    <t>Jet-A</t>
  </si>
  <si>
    <r>
      <t>2 C</t>
    </r>
    <r>
      <rPr>
        <vertAlign val="subscript"/>
        <sz val="11"/>
        <color theme="1"/>
        <rFont val="Calibri"/>
        <family val="2"/>
        <scheme val="minor"/>
      </rPr>
      <t>12</t>
    </r>
    <r>
      <rPr>
        <sz val="11"/>
        <color theme="1"/>
        <rFont val="Calibri"/>
        <family val="2"/>
        <scheme val="minor"/>
      </rPr>
      <t>H</t>
    </r>
    <r>
      <rPr>
        <vertAlign val="subscript"/>
        <sz val="11"/>
        <color theme="1"/>
        <rFont val="Calibri"/>
        <family val="2"/>
        <scheme val="minor"/>
      </rPr>
      <t xml:space="preserve">26 </t>
    </r>
    <r>
      <rPr>
        <sz val="11"/>
        <color theme="1"/>
        <rFont val="Calibri"/>
        <family val="2"/>
        <scheme val="minor"/>
      </rPr>
      <t>(l) + 37 O</t>
    </r>
    <r>
      <rPr>
        <vertAlign val="subscript"/>
        <sz val="11"/>
        <color theme="1"/>
        <rFont val="Calibri"/>
        <family val="2"/>
        <scheme val="minor"/>
      </rPr>
      <t xml:space="preserve">2 </t>
    </r>
    <r>
      <rPr>
        <sz val="11"/>
        <color theme="1"/>
        <rFont val="Calibri"/>
        <family val="2"/>
        <scheme val="minor"/>
      </rPr>
      <t>(l) → 24 CO</t>
    </r>
    <r>
      <rPr>
        <vertAlign val="subscript"/>
        <sz val="11"/>
        <color theme="1"/>
        <rFont val="Calibri"/>
        <family val="2"/>
        <scheme val="minor"/>
      </rPr>
      <t xml:space="preserve">2 </t>
    </r>
    <r>
      <rPr>
        <sz val="11"/>
        <color theme="1"/>
        <rFont val="Calibri"/>
        <family val="2"/>
        <scheme val="minor"/>
      </rPr>
      <t>(g) + 26 H</t>
    </r>
    <r>
      <rPr>
        <vertAlign val="subscript"/>
        <sz val="11"/>
        <color theme="1"/>
        <rFont val="Calibri"/>
        <family val="2"/>
        <scheme val="minor"/>
      </rPr>
      <t>2</t>
    </r>
    <r>
      <rPr>
        <sz val="11"/>
        <color theme="1"/>
        <rFont val="Calibri"/>
        <family val="2"/>
        <scheme val="minor"/>
      </rPr>
      <t xml:space="preserve">O (g) </t>
    </r>
  </si>
  <si>
    <r>
      <t>Alternative Calcualtions for ε</t>
    </r>
    <r>
      <rPr>
        <b/>
        <vertAlign val="subscript"/>
        <sz val="11"/>
        <color theme="1"/>
        <rFont val="Calibri"/>
        <family val="2"/>
        <scheme val="minor"/>
      </rPr>
      <t>c</t>
    </r>
  </si>
  <si>
    <t>Max Q</t>
  </si>
  <si>
    <t>Dynamic Pressure</t>
  </si>
  <si>
    <t>Mass Ratios</t>
  </si>
  <si>
    <r>
      <t xml:space="preserve">Empty Mass, </t>
    </r>
    <r>
      <rPr>
        <i/>
        <sz val="11"/>
        <color theme="1"/>
        <rFont val="Calibri"/>
        <family val="2"/>
        <scheme val="minor"/>
      </rPr>
      <t>M</t>
    </r>
    <r>
      <rPr>
        <i/>
        <vertAlign val="subscript"/>
        <sz val="11"/>
        <color theme="1"/>
        <rFont val="Calibri"/>
        <family val="2"/>
        <scheme val="minor"/>
      </rPr>
      <t>e</t>
    </r>
  </si>
  <si>
    <r>
      <t xml:space="preserve">Structural Mass, </t>
    </r>
    <r>
      <rPr>
        <i/>
        <sz val="11"/>
        <color theme="1"/>
        <rFont val="Calibri"/>
        <family val="2"/>
        <scheme val="minor"/>
      </rPr>
      <t>M</t>
    </r>
    <r>
      <rPr>
        <i/>
        <vertAlign val="subscript"/>
        <sz val="11"/>
        <color theme="1"/>
        <rFont val="Calibri"/>
        <family val="2"/>
        <scheme val="minor"/>
      </rPr>
      <t>s</t>
    </r>
    <r>
      <rPr>
        <sz val="11"/>
        <color theme="1"/>
        <rFont val="Calibri"/>
        <family val="2"/>
        <scheme val="minor"/>
      </rPr>
      <t xml:space="preserve"> </t>
    </r>
  </si>
  <si>
    <r>
      <t xml:space="preserve">Payload Mass, </t>
    </r>
    <r>
      <rPr>
        <i/>
        <sz val="11"/>
        <color theme="1"/>
        <rFont val="Calibri"/>
        <family val="2"/>
        <scheme val="minor"/>
      </rPr>
      <t>M</t>
    </r>
    <r>
      <rPr>
        <i/>
        <vertAlign val="subscript"/>
        <sz val="11"/>
        <color theme="1"/>
        <rFont val="Calibri"/>
        <family val="2"/>
        <scheme val="minor"/>
      </rPr>
      <t>l</t>
    </r>
  </si>
  <si>
    <r>
      <t xml:space="preserve">Propellant Mass, </t>
    </r>
    <r>
      <rPr>
        <i/>
        <sz val="11"/>
        <color theme="1"/>
        <rFont val="Calibri"/>
        <family val="2"/>
        <scheme val="minor"/>
      </rPr>
      <t>M</t>
    </r>
    <r>
      <rPr>
        <i/>
        <vertAlign val="subscript"/>
        <sz val="11"/>
        <color theme="1"/>
        <rFont val="Calibri"/>
        <family val="2"/>
        <scheme val="minor"/>
      </rPr>
      <t>p</t>
    </r>
  </si>
  <si>
    <r>
      <t xml:space="preserve">Full Mass, </t>
    </r>
    <r>
      <rPr>
        <i/>
        <sz val="11"/>
        <color theme="1"/>
        <rFont val="Calibri"/>
        <family val="2"/>
        <scheme val="minor"/>
      </rPr>
      <t>M</t>
    </r>
    <r>
      <rPr>
        <i/>
        <vertAlign val="subscript"/>
        <sz val="11"/>
        <color theme="1"/>
        <rFont val="Calibri"/>
        <family val="2"/>
        <scheme val="minor"/>
      </rPr>
      <t>f</t>
    </r>
  </si>
  <si>
    <t>Propellant Ratio</t>
  </si>
  <si>
    <t>Structural Coefficient</t>
  </si>
  <si>
    <t>Payload Ratio</t>
  </si>
  <si>
    <t>Rocket Equation Mass Ratio</t>
  </si>
  <si>
    <t>Drag Loss Velocity</t>
  </si>
  <si>
    <t xml:space="preserve">Drag Force </t>
  </si>
  <si>
    <r>
      <t xml:space="preserve">Aerodynamic Losses, </t>
    </r>
    <r>
      <rPr>
        <i/>
        <sz val="11"/>
        <color theme="1"/>
        <rFont val="Calibri"/>
        <family val="2"/>
        <scheme val="minor"/>
      </rPr>
      <t>V</t>
    </r>
    <r>
      <rPr>
        <i/>
        <vertAlign val="subscript"/>
        <sz val="11"/>
        <color theme="1"/>
        <rFont val="Calibri"/>
        <family val="2"/>
        <scheme val="minor"/>
      </rPr>
      <t>aero</t>
    </r>
  </si>
  <si>
    <t>Thrust Parameters</t>
  </si>
  <si>
    <r>
      <t xml:space="preserve">Gravity Losses, </t>
    </r>
    <r>
      <rPr>
        <i/>
        <sz val="11"/>
        <color theme="1"/>
        <rFont val="Calibri"/>
        <family val="2"/>
        <scheme val="minor"/>
      </rPr>
      <t>V</t>
    </r>
    <r>
      <rPr>
        <i/>
        <vertAlign val="subscript"/>
        <sz val="11"/>
        <color theme="1"/>
        <rFont val="Calibri"/>
        <family val="2"/>
        <scheme val="minor"/>
      </rPr>
      <t>gl</t>
    </r>
  </si>
  <si>
    <r>
      <t xml:space="preserve">Actual Velocity, </t>
    </r>
    <r>
      <rPr>
        <b/>
        <i/>
        <sz val="11"/>
        <color theme="1"/>
        <rFont val="Calibri"/>
        <family val="2"/>
        <scheme val="minor"/>
      </rPr>
      <t>V</t>
    </r>
    <r>
      <rPr>
        <b/>
        <i/>
        <vertAlign val="subscript"/>
        <sz val="11"/>
        <color theme="1"/>
        <rFont val="Calibri"/>
        <family val="2"/>
        <scheme val="minor"/>
      </rPr>
      <t>act</t>
    </r>
  </si>
  <si>
    <r>
      <t xml:space="preserve">Predicted </t>
    </r>
    <r>
      <rPr>
        <sz val="11"/>
        <color theme="1"/>
        <rFont val="Calibri"/>
        <family val="2"/>
      </rPr>
      <t xml:space="preserve">ΔV </t>
    </r>
  </si>
  <si>
    <t>Altitude Pressures</t>
  </si>
  <si>
    <t xml:space="preserve">Pc </t>
  </si>
  <si>
    <t>Exit Pressures</t>
  </si>
  <si>
    <t>Gama</t>
  </si>
  <si>
    <t>Pc</t>
  </si>
  <si>
    <t>At</t>
  </si>
  <si>
    <t>Pa</t>
  </si>
  <si>
    <t>C*</t>
  </si>
  <si>
    <t>Expansion Ratio</t>
  </si>
  <si>
    <t>Lamda</t>
  </si>
  <si>
    <t>Cf Actual</t>
  </si>
  <si>
    <t>Cf Ideal</t>
  </si>
  <si>
    <t>Pc/Pe</t>
  </si>
  <si>
    <r>
      <t>A</t>
    </r>
    <r>
      <rPr>
        <b/>
        <vertAlign val="subscript"/>
        <sz val="11"/>
        <color theme="1"/>
        <rFont val="Calibri"/>
        <family val="2"/>
        <scheme val="minor"/>
      </rPr>
      <t>t</t>
    </r>
    <r>
      <rPr>
        <b/>
        <sz val="11"/>
        <color theme="1"/>
        <rFont val="Calibri"/>
        <family val="2"/>
        <scheme val="minor"/>
      </rPr>
      <t xml:space="preserve"> Alternative Calcs</t>
    </r>
  </si>
  <si>
    <r>
      <t>Alternative Calc for V</t>
    </r>
    <r>
      <rPr>
        <b/>
        <vertAlign val="subscript"/>
        <sz val="11"/>
        <color theme="1"/>
        <rFont val="Calibri"/>
        <family val="2"/>
        <scheme val="minor"/>
      </rPr>
      <t>e</t>
    </r>
  </si>
  <si>
    <r>
      <t>V</t>
    </r>
    <r>
      <rPr>
        <vertAlign val="subscript"/>
        <sz val="11"/>
        <color theme="1"/>
        <rFont val="Calibri"/>
        <family val="2"/>
        <scheme val="minor"/>
      </rPr>
      <t>e</t>
    </r>
  </si>
  <si>
    <t>Alternative Calce for Isp</t>
  </si>
  <si>
    <t>Aluminum 6061-T6</t>
  </si>
  <si>
    <t>Common Bulkhead Tank Length</t>
  </si>
  <si>
    <t>Common Bulkhead Thickness</t>
  </si>
  <si>
    <t>Tank Length w/ 1 Side Ellipsoidal End</t>
  </si>
  <si>
    <t>Total Length w/ 1 Side Ellipsoidal End</t>
  </si>
  <si>
    <t>Inner Radius, r</t>
  </si>
  <si>
    <t>Engine Performance Loss Due To Film Cooling</t>
  </si>
  <si>
    <t>Film Mass Flow Rate</t>
  </si>
  <si>
    <t>Core Mass Flow Rate</t>
  </si>
  <si>
    <t>Total Mass Flow Rate of Propellants</t>
  </si>
  <si>
    <t>Film Coolant Mass Fraction</t>
  </si>
  <si>
    <t>Effective Mixture Ratio</t>
  </si>
  <si>
    <t>Film Isp</t>
  </si>
  <si>
    <t>Core Isp</t>
  </si>
  <si>
    <t>Effective Isp</t>
  </si>
  <si>
    <t>Total Design Weight</t>
  </si>
  <si>
    <t>Total Allocated Weight</t>
  </si>
  <si>
    <t>ε/D</t>
  </si>
  <si>
    <t>Feedline OD</t>
  </si>
  <si>
    <t>dynamic viscosity</t>
  </si>
  <si>
    <t>density</t>
  </si>
  <si>
    <t>mass flow rate</t>
  </si>
  <si>
    <t>Reynolds Number</t>
  </si>
  <si>
    <t>friction coefficient</t>
  </si>
  <si>
    <t>Feed System Losses</t>
  </si>
  <si>
    <t>Transfer Tube Length</t>
  </si>
  <si>
    <t>TT Loss</t>
  </si>
  <si>
    <t>gravity</t>
  </si>
  <si>
    <t>T.T. L/D</t>
  </si>
  <si>
    <t>Dynamic Head Loss</t>
  </si>
  <si>
    <t>Feedline Aft Tank Length</t>
  </si>
  <si>
    <t>FAT L/D</t>
  </si>
  <si>
    <t>F.A.T Loss</t>
  </si>
  <si>
    <t>Tee #</t>
  </si>
  <si>
    <t xml:space="preserve">Tee K </t>
  </si>
  <si>
    <t>Tee Loss</t>
  </si>
  <si>
    <t>Total Tee Losses</t>
  </si>
  <si>
    <t>Ball Valve K</t>
  </si>
  <si>
    <t>Ball Valve Loss</t>
  </si>
  <si>
    <t>Total LOX Feed Loss</t>
  </si>
  <si>
    <t>LOX Feed System</t>
  </si>
  <si>
    <t>Fuel Feed System</t>
  </si>
  <si>
    <t>F.A.T. L/D</t>
  </si>
  <si>
    <t>Number of Tee Fittings</t>
  </si>
  <si>
    <t>Transfer Tube Diameter</t>
  </si>
  <si>
    <t>Dynamic TT Loss</t>
  </si>
  <si>
    <t>Fuel Annulus</t>
  </si>
  <si>
    <t>Secondary Flow Rate</t>
  </si>
  <si>
    <t>N/A</t>
  </si>
  <si>
    <t>Secondary Flow Percentage</t>
  </si>
  <si>
    <t>Ox Orifice</t>
  </si>
  <si>
    <t>Fuel Distribution ID</t>
  </si>
  <si>
    <t>Actual Distribution ID</t>
  </si>
  <si>
    <t>Total Momentum Ratio</t>
  </si>
  <si>
    <t>Radial Momentum</t>
  </si>
  <si>
    <t>Axial Momentum</t>
  </si>
  <si>
    <t>Fuel Velocity</t>
  </si>
  <si>
    <t>Blockage Factor</t>
  </si>
  <si>
    <t>Slot Circumferential Length</t>
  </si>
  <si>
    <t>Annular Flow Travel, Ls</t>
  </si>
  <si>
    <t>Skip Ratio, Skip Distance</t>
  </si>
  <si>
    <t>Annular Flow Thickness</t>
  </si>
  <si>
    <t>Unit Width</t>
  </si>
  <si>
    <t>Space Factor</t>
  </si>
  <si>
    <t>W1</t>
  </si>
  <si>
    <t>L1</t>
  </si>
  <si>
    <t>Primary Aspect Ratio</t>
  </si>
  <si>
    <t>W2</t>
  </si>
  <si>
    <t>L2</t>
  </si>
  <si>
    <t>Secondary Aspect Ratio</t>
  </si>
  <si>
    <t>No. Primary Slot</t>
  </si>
  <si>
    <t>No. Secondary Slots</t>
  </si>
  <si>
    <t>Actual Area Primary Slots</t>
  </si>
  <si>
    <t>Injection Velocity Ox Primary</t>
  </si>
  <si>
    <t>Actual Area Secondary Slots</t>
  </si>
  <si>
    <t>Injection Velocity Ox Secondary</t>
  </si>
  <si>
    <t>Lox Velocity</t>
  </si>
  <si>
    <t>Pintile Circumference</t>
  </si>
  <si>
    <t xml:space="preserve">Pintile Diameter </t>
  </si>
  <si>
    <t xml:space="preserve">Chamber Dia. To Pintile Dia. </t>
  </si>
  <si>
    <t xml:space="preserve">Chamber Diameter </t>
  </si>
  <si>
    <t>Oxidizer Orifice Spacing</t>
  </si>
  <si>
    <t>Pintle Area</t>
  </si>
  <si>
    <t>Total Fuel Feed Loss</t>
  </si>
  <si>
    <t>Actual Fuel Sheet Area</t>
  </si>
  <si>
    <t>Actual ID Area</t>
  </si>
  <si>
    <t># of Fuel Cooling Orifices</t>
  </si>
  <si>
    <t>Film Cooling Area</t>
  </si>
  <si>
    <t>Film Cooling Velocity</t>
  </si>
  <si>
    <t>Film Cooling Orifice Area</t>
  </si>
  <si>
    <t>Film Cooling Orifice Diameter</t>
  </si>
  <si>
    <t>LOX Post</t>
  </si>
  <si>
    <t>Lox Post Area</t>
  </si>
  <si>
    <t>Ox Distribution # Holes</t>
  </si>
  <si>
    <t xml:space="preserve">Ox Distribution Hole Dia. </t>
  </si>
  <si>
    <t xml:space="preserve">Ox Distribution Hole Area </t>
  </si>
  <si>
    <t>LOX Manifold Run (Area)</t>
  </si>
  <si>
    <t>LOX Manifold Run (Area), Diameter</t>
  </si>
  <si>
    <t>Pintle Injector Top Level Parameters</t>
  </si>
  <si>
    <t>LOX Restrictor</t>
  </si>
  <si>
    <t>Flow Diameter</t>
  </si>
  <si>
    <t>dP</t>
  </si>
  <si>
    <t xml:space="preserve">Flow  </t>
  </si>
  <si>
    <t>B</t>
  </si>
  <si>
    <t xml:space="preserve">C </t>
  </si>
  <si>
    <t>A</t>
  </si>
  <si>
    <t>A'</t>
  </si>
  <si>
    <t>Flow Restrictor</t>
  </si>
  <si>
    <t>Aluminum ε</t>
  </si>
  <si>
    <t>Nickel ε</t>
  </si>
  <si>
    <t>Flow Rate</t>
  </si>
  <si>
    <t>Viscosity</t>
  </si>
  <si>
    <t>Diameter 1</t>
  </si>
  <si>
    <t>Area 1</t>
  </si>
  <si>
    <t>Diameter 2</t>
  </si>
  <si>
    <t>Area 2</t>
  </si>
  <si>
    <t>Friction Factor</t>
  </si>
  <si>
    <t>Pressure Drop</t>
  </si>
  <si>
    <t>LOX Ox Distribution</t>
  </si>
  <si>
    <t>Straight Length</t>
  </si>
  <si>
    <t>Reynolds</t>
  </si>
  <si>
    <t>N</t>
  </si>
  <si>
    <t>Ind. Flow Rate</t>
  </si>
  <si>
    <t>Delta P</t>
  </si>
  <si>
    <t>LOX Internal Pintle Annulus</t>
  </si>
  <si>
    <t>OD of Inner</t>
  </si>
  <si>
    <t>Area OD</t>
  </si>
  <si>
    <t>ID of Outer</t>
  </si>
  <si>
    <t>Area ID</t>
  </si>
  <si>
    <t>Hydraulic Diameter</t>
  </si>
  <si>
    <t>Length</t>
  </si>
  <si>
    <t>Annulus Loss K</t>
  </si>
  <si>
    <t>Annulus Area</t>
  </si>
  <si>
    <t>Annulus Pressure Loss</t>
  </si>
  <si>
    <t>Static Pressure Loss</t>
  </si>
  <si>
    <t>LOX Primary Orifices</t>
  </si>
  <si>
    <t>n</t>
  </si>
  <si>
    <t>Total Flow Rate</t>
  </si>
  <si>
    <t>Ind Flow Rate</t>
  </si>
  <si>
    <t>LOX Secondary Orifices</t>
  </si>
  <si>
    <t xml:space="preserve">Fuel </t>
  </si>
  <si>
    <t>Fuel Distribution Ring</t>
  </si>
  <si>
    <t>Pressure Loss</t>
  </si>
  <si>
    <t>Annulus Flow Rate</t>
  </si>
  <si>
    <t>FC Flow Rate</t>
  </si>
  <si>
    <t>Ind Area</t>
  </si>
  <si>
    <t>Presure Drop</t>
  </si>
  <si>
    <t>Orifice ΔP</t>
  </si>
  <si>
    <t xml:space="preserve">Mass Flow  </t>
  </si>
  <si>
    <t>C'</t>
  </si>
  <si>
    <t>C</t>
  </si>
  <si>
    <t>Flow</t>
  </si>
  <si>
    <t>Pintle Injector Design, Rectangular Duct</t>
  </si>
  <si>
    <t>Pintle Injector Design, Circular Orifice</t>
  </si>
  <si>
    <t>Primary Individual Element</t>
  </si>
  <si>
    <t>No. of Primary Elements</t>
  </si>
  <si>
    <t>No. of Secondary Elements</t>
  </si>
  <si>
    <t>Secondary Individual Element</t>
  </si>
  <si>
    <t>Primary Drill Diameter</t>
  </si>
  <si>
    <t>Secondary Drill Diameter</t>
  </si>
  <si>
    <t>Secondary Injection Area</t>
  </si>
  <si>
    <t>Primary Oxidizer Orifice Spacing</t>
  </si>
  <si>
    <t>Secondary Oxider Orifice Spacing</t>
  </si>
  <si>
    <t>Fin Thickness</t>
  </si>
  <si>
    <t>Fin Span</t>
  </si>
  <si>
    <t>Fin Area</t>
  </si>
  <si>
    <t>FS</t>
  </si>
  <si>
    <t>ID</t>
  </si>
  <si>
    <t>LOX Distribution</t>
  </si>
  <si>
    <t>OD</t>
  </si>
  <si>
    <t>t</t>
  </si>
  <si>
    <t>σ</t>
  </si>
  <si>
    <t>Tank Press</t>
  </si>
  <si>
    <t>Fuel Body</t>
  </si>
  <si>
    <t xml:space="preserve">Fuel Distribution </t>
  </si>
  <si>
    <t>σ (FS)</t>
  </si>
  <si>
    <t>Fuel Pressure Losses</t>
  </si>
  <si>
    <t>LOX Pressure Losses</t>
  </si>
  <si>
    <t>Pintle Diameter</t>
  </si>
  <si>
    <t>Projected Annulus Flow</t>
  </si>
  <si>
    <t>Total Fuel Injection Area</t>
  </si>
  <si>
    <t>Annulus Flow Percent</t>
  </si>
  <si>
    <t>Projected Annulus Velocity</t>
  </si>
  <si>
    <t>Primary Percentage</t>
  </si>
  <si>
    <t>Secondary Percentage</t>
  </si>
  <si>
    <t>Manufactured LOX Total Area</t>
  </si>
  <si>
    <t>Manufactured LOX Area</t>
  </si>
  <si>
    <t>Projected Total Area</t>
  </si>
  <si>
    <t>Manufactured Area</t>
  </si>
  <si>
    <t>Design</t>
  </si>
  <si>
    <t>Projected</t>
  </si>
  <si>
    <t>Primary Area Percentage</t>
  </si>
  <si>
    <t>Secondary Area Percentage</t>
  </si>
  <si>
    <t>Primary Flow Rate</t>
  </si>
  <si>
    <t>Primary Velocity</t>
  </si>
  <si>
    <t>Secondary Velocity</t>
  </si>
  <si>
    <t>Primary Flow</t>
  </si>
  <si>
    <t>Secondary Flow</t>
  </si>
  <si>
    <t>Total Fuel Area</t>
  </si>
  <si>
    <t>Annulus Percentage</t>
  </si>
  <si>
    <t>Annulus Velocity</t>
  </si>
  <si>
    <t xml:space="preserve">. </t>
  </si>
  <si>
    <t>Pe</t>
  </si>
  <si>
    <t>cf</t>
  </si>
  <si>
    <t>Expansion Ratio Calc</t>
  </si>
  <si>
    <t>pressure ratio</t>
  </si>
  <si>
    <t>A2</t>
  </si>
  <si>
    <t>A3</t>
  </si>
  <si>
    <t>cd</t>
  </si>
  <si>
    <t>p1</t>
  </si>
  <si>
    <t>mdot</t>
  </si>
  <si>
    <t>d2A</t>
  </si>
  <si>
    <t>FUEL VENTURI</t>
  </si>
  <si>
    <t>Column1</t>
  </si>
  <si>
    <t>Column2</t>
  </si>
  <si>
    <t>Column3</t>
  </si>
  <si>
    <t>Column4</t>
  </si>
  <si>
    <t>Column5</t>
  </si>
  <si>
    <t>Column6</t>
  </si>
  <si>
    <t>Column7</t>
  </si>
  <si>
    <t>Column8</t>
  </si>
  <si>
    <t>Column9</t>
  </si>
  <si>
    <t>LOX VENTURI</t>
  </si>
  <si>
    <t>vapor pressure of lox</t>
  </si>
  <si>
    <t>inlet pressure</t>
  </si>
  <si>
    <t>B1d</t>
  </si>
  <si>
    <t>vapor Pressure</t>
  </si>
  <si>
    <t>Inlet Pressure</t>
  </si>
  <si>
    <t>Cd of injector</t>
  </si>
  <si>
    <t>K</t>
  </si>
  <si>
    <t>Chamber Pressure</t>
  </si>
  <si>
    <t>Mdot</t>
  </si>
  <si>
    <t>Tubing Size</t>
  </si>
  <si>
    <t>Mdot of venturi</t>
  </si>
  <si>
    <t>Vapor Pressure</t>
  </si>
  <si>
    <t>Pressure needed</t>
  </si>
  <si>
    <t>A3 needed</t>
  </si>
  <si>
    <t>Dth</t>
  </si>
  <si>
    <t>Ath</t>
  </si>
  <si>
    <t>K, Flow Coefficient</t>
  </si>
  <si>
    <t>A3/Ath(A2)</t>
  </si>
  <si>
    <t>Inlet Mixture Ratio, r</t>
  </si>
  <si>
    <t>Core Mixture Raio</t>
  </si>
  <si>
    <t>Efective moment Ratio</t>
  </si>
  <si>
    <t>Velocity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</si>
</sst>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1">
    <numFmt numFmtId="164" formatCode="0.000"/>
    <numFmt numFmtId="165" formatCode="0\ &quot;ft/s&quot;"/>
    <numFmt numFmtId="166" formatCode="0.00\ &quot;R&quot;"/>
    <numFmt numFmtId="167" formatCode="0\ &quot;lbf&quot;"/>
    <numFmt numFmtId="168" formatCode="0\ &quot;ft/s2&quot;"/>
    <numFmt numFmtId="169" formatCode="0\ &quot;ft&quot;"/>
    <numFmt numFmtId="170" formatCode="0.00\ &quot;psi&quot;"/>
    <numFmt numFmtId="171" formatCode="0.0\ &quot;s&quot;"/>
    <numFmt numFmtId="172" formatCode="0.0\ &quot;lbf&quot;"/>
    <numFmt numFmtId="173" formatCode="0.00000\ &quot;lbf-s2/ft3&quot;"/>
    <numFmt numFmtId="174" formatCode="0.00\ &quot;ft/s2&quot;"/>
    <numFmt numFmtId="175" formatCode="0.0\ &quot;lbm&quot;"/>
    <numFmt numFmtId="176" formatCode="0.00000\ &quot;m2&quot;"/>
    <numFmt numFmtId="177" formatCode="0.00000\ &quot;ft2&quot;"/>
    <numFmt numFmtId="178" formatCode="0.0\ &quot;Pa&quot;"/>
    <numFmt numFmtId="179" formatCode="0.0\ &quot;K/km&quot;"/>
    <numFmt numFmtId="180" formatCode="0.0\ &quot;R/1000-ft&quot;"/>
    <numFmt numFmtId="181" formatCode="0.00\ &quot;m/s&quot;"/>
    <numFmt numFmtId="182" formatCode="0.000\ &quot;J/kmol-K&quot;"/>
    <numFmt numFmtId="183" formatCode="0\ &quot;lbf-ft/lbmol-R&quot;"/>
    <numFmt numFmtId="184" formatCode="0.0\ &quot;kg/s&quot;"/>
    <numFmt numFmtId="185" formatCode="0.000\ &quot;lbm/s&quot;"/>
    <numFmt numFmtId="186" formatCode="0.00\ &quot;m/s2&quot;"/>
    <numFmt numFmtId="187" formatCode="0.000\ &quot;ft/s2&quot;"/>
    <numFmt numFmtId="188" formatCode="0.000\ &quot;kg/m3&quot;"/>
    <numFmt numFmtId="189" formatCode="0\ &quot;Pa&quot;"/>
    <numFmt numFmtId="190" formatCode="0.000\ &quot;psi&quot;"/>
    <numFmt numFmtId="191" formatCode="0.00\ &quot;K&quot;"/>
    <numFmt numFmtId="192" formatCode="0\ &quot;m&quot;"/>
    <numFmt numFmtId="193" formatCode="0.00\ &quot;m2&quot;"/>
    <numFmt numFmtId="194" formatCode="0.000\ &quot;ft2&quot;"/>
    <numFmt numFmtId="195" formatCode="0.00\ &quot;m&quot;"/>
    <numFmt numFmtId="196" formatCode="0.00\ &quot;ft&quot;"/>
    <numFmt numFmtId="197" formatCode="0.00\ &quot;in&quot;"/>
    <numFmt numFmtId="198" formatCode="0\ &quot;N-s&quot;"/>
    <numFmt numFmtId="199" formatCode="0\ &quot;lbf-s&quot;"/>
    <numFmt numFmtId="200" formatCode="0.000\ &quot;s&quot;"/>
    <numFmt numFmtId="201" formatCode="0\ &quot;m/s&quot;"/>
    <numFmt numFmtId="202" formatCode="0.00\ &quot;kg&quot;"/>
    <numFmt numFmtId="203" formatCode="0.000\ &quot;kg&quot;"/>
    <numFmt numFmtId="204" formatCode="0.0\ &quot;N&quot;"/>
    <numFmt numFmtId="205" formatCode="0\ &quot;psi&quot;"/>
    <numFmt numFmtId="206" formatCode="0\ &quot;mm&quot;"/>
    <numFmt numFmtId="207" formatCode="0.000\ &quot;in&quot;"/>
    <numFmt numFmtId="208" formatCode="0\ &quot;kW/m2&quot;"/>
    <numFmt numFmtId="209" formatCode="0.00\ &quot;Btu/in2-s&quot;"/>
    <numFmt numFmtId="210" formatCode="0.000\ &quot;mm&quot;"/>
    <numFmt numFmtId="211" formatCode="0.00\ &quot;W/m-K&quot;"/>
    <numFmt numFmtId="212" formatCode="0.0000000\ &quot;Btu-in/in2-s-F&quot;"/>
    <numFmt numFmtId="213" formatCode="0.000000000\ &quot;m/m-C&quot;"/>
    <numFmt numFmtId="214" formatCode="0.000000000\ &quot;in/in-F&quot;"/>
    <numFmt numFmtId="215" formatCode="0\ &quot;C&quot;"/>
    <numFmt numFmtId="216" formatCode="0\ &quot;K&quot;"/>
    <numFmt numFmtId="217" formatCode="0\ &quot;F&quot;"/>
    <numFmt numFmtId="218" formatCode="0\ &quot;R&quot;"/>
    <numFmt numFmtId="219" formatCode="0\ &quot;W&quot;"/>
    <numFmt numFmtId="220" formatCode="0.0\ &quot;Btu/s&quot;"/>
    <numFmt numFmtId="221" formatCode="0.0\ &quot;ft/s&quot;"/>
    <numFmt numFmtId="222" formatCode="0.000000000\ &quot;m2&quot;"/>
    <numFmt numFmtId="223" formatCode="0.00\ &quot;mm2&quot;"/>
    <numFmt numFmtId="224" formatCode="0.000000\ &quot;ft2&quot;"/>
    <numFmt numFmtId="225" formatCode="0.0000\ &quot;in2&quot;"/>
    <numFmt numFmtId="226" formatCode="0.00000\ &quot;W/m-K&quot;"/>
    <numFmt numFmtId="227" formatCode="0.000000000\ &quot;Btu-in/ft2-s-F&quot;"/>
    <numFmt numFmtId="228" formatCode="0.000000000\ &quot;Btu-in/in2-s-F&quot;"/>
    <numFmt numFmtId="229" formatCode="0.00000\ &quot;J/kg-K&quot;"/>
    <numFmt numFmtId="230" formatCode="0.00000\ &quot;Btu/lbm-R&quot;"/>
    <numFmt numFmtId="231" formatCode="0.00000000000\ &quot;kg/m-s&quot;"/>
    <numFmt numFmtId="232" formatCode="0.000000000\ &quot;lbm/ft-s&quot;"/>
    <numFmt numFmtId="233" formatCode="0.000000000\ &quot;lb/in-s&quot;"/>
    <numFmt numFmtId="234" formatCode="0\ &quot;kg/m3&quot;"/>
    <numFmt numFmtId="235" formatCode="0.00\ &quot;lbm/ft3&quot;"/>
    <numFmt numFmtId="236" formatCode="0.0000000\ &quot;lbm/in3&quot;"/>
    <numFmt numFmtId="237" formatCode="0.00\ &quot;kW/m2-K&quot;"/>
    <numFmt numFmtId="238" formatCode="0.00000000\ &quot;Btu/in2-s-R&quot;"/>
    <numFmt numFmtId="239" formatCode="0.00000000"/>
    <numFmt numFmtId="240" formatCode="0.0000"/>
    <numFmt numFmtId="241" formatCode="0.0000\ &quot;kg/m3&quot;"/>
    <numFmt numFmtId="242" formatCode="0.000000000\ &quot;lbm/in3&quot;"/>
    <numFmt numFmtId="243" formatCode="0.00000"/>
    <numFmt numFmtId="244" formatCode="0.000000\ &quot;m&quot;"/>
    <numFmt numFmtId="245" formatCode="0.0000\ &quot;ft&quot;"/>
    <numFmt numFmtId="246" formatCode="0\ &quot;Btu-in/ft2-h-F&quot;"/>
    <numFmt numFmtId="247" formatCode="0.0000000\ &quot;kg/m-s&quot;"/>
    <numFmt numFmtId="248" formatCode="0.0000\ &quot;kJ/kg-K&quot;"/>
    <numFmt numFmtId="249" formatCode="0.0000\ &quot;W/m·K&quot;"/>
    <numFmt numFmtId="250" formatCode="0.0000\ &quot;Btu/hr-ft-R&quot;"/>
    <numFmt numFmtId="251" formatCode="0.00000\ &quot;kg/s&quot;"/>
    <numFmt numFmtId="252" formatCode="0.0000\ &quot;lbm/s&quot;"/>
    <numFmt numFmtId="253" formatCode="0.0\ &quot;kg/m2-s&quot;"/>
    <numFmt numFmtId="254" formatCode="0.000000\ &quot;lbm/in2-s&quot;"/>
    <numFmt numFmtId="255" formatCode="0.0000\ &quot;Btu/lbm-F&quot;"/>
    <numFmt numFmtId="256" formatCode="0.00\ &quot;kW/m2&quot;"/>
    <numFmt numFmtId="257" formatCode="0.000000\ &quot;Btu/in2-s&quot;"/>
    <numFmt numFmtId="258" formatCode="0.0000\ &quot;in&quot;"/>
    <numFmt numFmtId="259" formatCode="0.000\ &quot;in2&quot;"/>
    <numFmt numFmtId="260" formatCode="0.000000\ &quot;ft3/s&quot;"/>
    <numFmt numFmtId="261" formatCode="0.000000\ &quot;in&quot;"/>
    <numFmt numFmtId="262" formatCode="0.000000\ &quot;in2&quot;"/>
    <numFmt numFmtId="263" formatCode="0\ &quot;(1/in2)&quot;"/>
    <numFmt numFmtId="264" formatCode="0.0"/>
    <numFmt numFmtId="265" formatCode="00000"/>
    <numFmt numFmtId="266" formatCode="0.00000\ &quot;lbm/ft3&quot;"/>
    <numFmt numFmtId="267" formatCode="0.0000\ &quot;mm&quot;"/>
    <numFmt numFmtId="268" formatCode="0\ &quot;J/kg-K&quot;"/>
    <numFmt numFmtId="269" formatCode="0\ &quot;kJ/kg-K&quot;"/>
    <numFmt numFmtId="270" formatCode="0\ &quot;Btu/lbm&quot;"/>
    <numFmt numFmtId="271" formatCode="0.00\ &quot;s&quot;"/>
    <numFmt numFmtId="272" formatCode="0.00\ &quot;Btu-ft/ft2-hr-R&quot;"/>
    <numFmt numFmtId="273" formatCode="0.0000\ &quot;g/cc&quot;"/>
    <numFmt numFmtId="274" formatCode="0\ &quot;lbm/ft3&quot;"/>
    <numFmt numFmtId="275" formatCode="0.0000\ &quot;lbm/in3&quot;"/>
    <numFmt numFmtId="276" formatCode="0.000\ &quot;J/kg-K&quot;"/>
    <numFmt numFmtId="277" formatCode="0.000\ &quot;kJ/kg-K&quot;"/>
    <numFmt numFmtId="278" formatCode="0.000\ &quot;Btu/lbm-F&quot;"/>
    <numFmt numFmtId="279" formatCode="0.00\ &quot;lbm/s&quot;"/>
    <numFmt numFmtId="280" formatCode="0.0\ &quot;in&quot;"/>
    <numFmt numFmtId="281" formatCode="0.0000\ &quot;J/mol&quot;"/>
    <numFmt numFmtId="282" formatCode="0.0000000\ &quot;kJ/mol&quot;"/>
    <numFmt numFmtId="283" formatCode="0.0000\ &quot;Btu/lbm&quot;"/>
    <numFmt numFmtId="284" formatCode="0\ &quot;J/mol&quot;"/>
    <numFmt numFmtId="285" formatCode="0.00\ &quot;kJ/mol&quot;"/>
    <numFmt numFmtId="286" formatCode="0.0\ &quot;psi&quot;"/>
    <numFmt numFmtId="287" formatCode="0.0\ &quot;in2&quot;"/>
    <numFmt numFmtId="288" formatCode="0\ &quot;kg/m2-s&quot;"/>
    <numFmt numFmtId="289" formatCode="0.000\ &quot;ft&quot;"/>
    <numFmt numFmtId="290" formatCode="0\ &quot;in3&quot;"/>
    <numFmt numFmtId="291" formatCode="0.000\ &quot;ft3&quot;"/>
    <numFmt numFmtId="292" formatCode="0.000\ &quot;lbm&quot;"/>
    <numFmt numFmtId="293" formatCode="0.00000\ &quot;in2&quot;"/>
    <numFmt numFmtId="294" formatCode="0.0\ &quot;kg&quot;"/>
    <numFmt numFmtId="295" formatCode="0\ &quot;lbm&quot;"/>
    <numFmt numFmtId="296" formatCode="0.000000\ &quot;m3&quot;"/>
    <numFmt numFmtId="297" formatCode="0.00\ &quot;deg&quot;"/>
    <numFmt numFmtId="298" formatCode="0.0000\ &quot;rad&quot;"/>
    <numFmt numFmtId="299" formatCode="0\ &quot;MPa&quot;"/>
    <numFmt numFmtId="300" formatCode="0\ &quot;deg&quot;"/>
    <numFmt numFmtId="301" formatCode="0\ &quot;SCFM&quot;"/>
    <numFmt numFmtId="302" formatCode="0.000\ &quot;ft3/s&quot;"/>
    <numFmt numFmtId="303" formatCode="0.00\ &quot;gal/s&quot;"/>
    <numFmt numFmtId="304" formatCode="0.00\ &quot;atm&quot;"/>
    <numFmt numFmtId="305" formatCode="0.0\ &quot;L&quot;"/>
    <numFmt numFmtId="306" formatCode="0.000\ &quot;gal&quot;"/>
    <numFmt numFmtId="307" formatCode="0\ &quot;kPa&quot;"/>
    <numFmt numFmtId="308" formatCode="0.00\ &quot;lbm/in3&quot;"/>
    <numFmt numFmtId="309" formatCode="0.0000\ &quot;kg&quot;"/>
    <numFmt numFmtId="310" formatCode="0.0000\ &quot;lbm&quot;"/>
    <numFmt numFmtId="311" formatCode="0.0000\ &quot;ft3&quot;"/>
    <numFmt numFmtId="312" formatCode="0\ &quot;m3&quot;"/>
    <numFmt numFmtId="313" formatCode="0.0000000000000"/>
    <numFmt numFmtId="314" formatCode="0.00000\ &quot;m3&quot;"/>
    <numFmt numFmtId="315" formatCode="0.000\ &quot;in3&quot;"/>
    <numFmt numFmtId="316" formatCode="0.00000\ &quot;m&quot;"/>
    <numFmt numFmtId="317" formatCode="0.000\ &quot;kg/s&quot;"/>
    <numFmt numFmtId="318" formatCode="0.0\ &quot;m/s&quot;"/>
    <numFmt numFmtId="319" formatCode="0\ &quot;psf&quot;"/>
    <numFmt numFmtId="320" formatCode="0.00\ &quot;in2&quot;"/>
    <numFmt numFmtId="321" formatCode="0.00\ &quot;in3&quot;"/>
    <numFmt numFmtId="322" formatCode="0.000\ &quot;in/s&quot;"/>
    <numFmt numFmtId="323" formatCode="0.000000\ &quot;ft&quot;"/>
    <numFmt numFmtId="324" formatCode="0.0000000000"/>
    <numFmt numFmtId="325" formatCode="0.0\ &quot;F&quot;"/>
    <numFmt numFmtId="326" formatCode="0.00\ &quot;J/kg-K&quot;"/>
    <numFmt numFmtId="327" formatCode="0\ &quot;lbf-ft/lbmol-°R&quot;"/>
    <numFmt numFmtId="328" formatCode="0.00000000\ &quot;lbm/ft-s&quot;"/>
    <numFmt numFmtId="329" formatCode="0.000000"/>
    <numFmt numFmtId="330" formatCode="0.00\ &quot;g/mol&quot;"/>
    <numFmt numFmtId="331" formatCode="0.000\ &quot;kJ/(kg-K)&quot;"/>
    <numFmt numFmtId="332" formatCode="0.0000\ &quot;Btu/(lbm-R)&quot;"/>
    <numFmt numFmtId="333" formatCode="0\ &quot;s&quot;"/>
    <numFmt numFmtId="334" formatCode="0\ &quot;N&quot;"/>
    <numFmt numFmtId="335" formatCode="0.00000000000000"/>
    <numFmt numFmtId="336" formatCode="0.0%"/>
    <numFmt numFmtId="337" formatCode="0\ &quot;in&quot;"/>
    <numFmt numFmtId="338" formatCode="00.00\ &quot;lbm&quot;"/>
    <numFmt numFmtId="339" formatCode="0.00E+00\ &quot;psi s&quot;"/>
    <numFmt numFmtId="340" formatCode="0.00E+00\ &quot;psf s&quot;"/>
    <numFmt numFmtId="341" formatCode="General\ &quot;ft&quot;"/>
    <numFmt numFmtId="342" formatCode="0.000E+00"/>
    <numFmt numFmtId="343" formatCode="0.00\ &quot;psf&quot;"/>
    <numFmt numFmtId="344" formatCode="0.000\ &quot;psf&quot;"/>
    <numFmt numFmtId="345" formatCode="0.0000\ &quot;psf&quot;"/>
    <numFmt numFmtId="346" formatCode="General\ &quot;lbm/ft3&quot;"/>
    <numFmt numFmtId="347" formatCode="0.00\ &quot;ft/s&quot;"/>
    <numFmt numFmtId="348" formatCode="General\ &quot;in&quot;"/>
    <numFmt numFmtId="349" formatCode="0.000\ &quot;ft/s&quot;"/>
    <numFmt numFmtId="350" formatCode="0.0000\ &quot;ft/s&quot;"/>
    <numFmt numFmtId="351" formatCode="0.00000\ &quot;in&quot;"/>
    <numFmt numFmtId="352" formatCode="0.000\ &quot;lbm-ft/s2&quot;"/>
    <numFmt numFmtId="353" formatCode="0.000\ &quot;m/s&quot;"/>
    <numFmt numFmtId="354" formatCode="0.0000\ &quot;ft2&quot;"/>
    <numFmt numFmtId="355" formatCode="0.00000\ &quot;ft&quot;"/>
    <numFmt numFmtId="356" formatCode="0.0000E+00"/>
    <numFmt numFmtId="357" formatCode="General\ &quot;ft2&quot;"/>
    <numFmt numFmtId="358" formatCode="0.0000\ &quot;lbm/ft3&quot;"/>
    <numFmt numFmtId="359" formatCode="0.000000\ &quot;lbm/ft-s&quot;"/>
    <numFmt numFmtId="360" formatCode="0.0000000"/>
    <numFmt numFmtId="361" formatCode="0.00E+00\ &quot;ft2&quot;"/>
    <numFmt numFmtId="362" formatCode="00.00\ &quot;psi&quot;"/>
    <numFmt numFmtId="363" formatCode="General\ &quot;in2&quot;"/>
    <numFmt numFmtId="364" formatCode="0.000000000000000"/>
  </numFmts>
  <fonts count="42"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b/>
      <vertAlign val="subscript"/>
      <sz val="11"/>
      <color theme="1"/>
      <name val="Calibri"/>
      <family val="2"/>
      <scheme val="minor"/>
    </font>
    <font>
      <vertAlign val="subscript"/>
      <sz val="11"/>
      <color theme="1"/>
      <name val="Calibri"/>
      <family val="2"/>
      <scheme val="minor"/>
    </font>
    <font>
      <sz val="11"/>
      <color rgb="FF990033"/>
      <name val="Calibri"/>
      <family val="2"/>
      <scheme val="minor"/>
    </font>
    <font>
      <sz val="11"/>
      <color theme="9" tint="-0.499984740745262"/>
      <name val="Calibri"/>
      <family val="2"/>
      <scheme val="minor"/>
    </font>
    <font>
      <b/>
      <sz val="9"/>
      <color indexed="81"/>
      <name val="Tahoma"/>
      <family val="2"/>
    </font>
    <font>
      <sz val="9"/>
      <color indexed="81"/>
      <name val="Tahoma"/>
      <family val="2"/>
    </font>
    <font>
      <vertAlign val="subscript"/>
      <sz val="11"/>
      <name val="Calibri"/>
      <family val="2"/>
      <scheme val="minor"/>
    </font>
    <font>
      <b/>
      <sz val="11"/>
      <name val="Calibri"/>
      <family val="2"/>
      <scheme val="minor"/>
    </font>
    <font>
      <i/>
      <sz val="11"/>
      <name val="Calibri"/>
      <family val="2"/>
      <scheme val="minor"/>
    </font>
    <font>
      <i/>
      <vertAlign val="subscript"/>
      <sz val="11"/>
      <name val="Calibri"/>
      <family val="2"/>
      <scheme val="minor"/>
    </font>
    <font>
      <sz val="11"/>
      <color theme="1"/>
      <name val="Calibri"/>
      <family val="2"/>
    </font>
    <font>
      <sz val="7.7"/>
      <color theme="1"/>
      <name val="Calibri"/>
      <family val="2"/>
    </font>
    <font>
      <sz val="7.7"/>
      <color theme="1"/>
      <name val="Calibri"/>
      <family val="2"/>
      <scheme val="minor"/>
    </font>
    <font>
      <vertAlign val="superscript"/>
      <sz val="11"/>
      <color theme="1"/>
      <name val="Calibri"/>
      <family val="2"/>
      <scheme val="minor"/>
    </font>
    <font>
      <i/>
      <sz val="11"/>
      <color theme="1"/>
      <name val="Calibri"/>
      <family val="2"/>
      <scheme val="minor"/>
    </font>
    <font>
      <i/>
      <sz val="11"/>
      <color rgb="FFFF0000"/>
      <name val="Calibri"/>
      <family val="2"/>
      <scheme val="minor"/>
    </font>
    <font>
      <vertAlign val="subscript"/>
      <sz val="9.35"/>
      <color theme="1"/>
      <name val="Calibri"/>
      <family val="2"/>
    </font>
    <font>
      <b/>
      <sz val="11"/>
      <color rgb="FF0033CC"/>
      <name val="Calibri"/>
      <family val="2"/>
      <scheme val="minor"/>
    </font>
    <font>
      <b/>
      <sz val="11"/>
      <color rgb="FFFF0000"/>
      <name val="Calibri"/>
      <family val="2"/>
      <scheme val="minor"/>
    </font>
    <font>
      <b/>
      <i/>
      <u/>
      <sz val="11"/>
      <color theme="1"/>
      <name val="Calibri"/>
      <family val="2"/>
      <scheme val="minor"/>
    </font>
    <font>
      <sz val="11"/>
      <color theme="7" tint="-0.499984740745262"/>
      <name val="Calibri"/>
      <family val="2"/>
      <scheme val="minor"/>
    </font>
    <font>
      <sz val="11"/>
      <color theme="5"/>
      <name val="Calibri"/>
      <family val="2"/>
      <scheme val="minor"/>
    </font>
    <font>
      <sz val="11"/>
      <name val="Calibri"/>
      <family val="2"/>
    </font>
    <font>
      <vertAlign val="subscript"/>
      <sz val="11"/>
      <name val="Calibri"/>
      <family val="2"/>
    </font>
    <font>
      <vertAlign val="subscript"/>
      <sz val="9.35"/>
      <name val="Calibri"/>
      <family val="2"/>
    </font>
    <font>
      <sz val="11"/>
      <color theme="4"/>
      <name val="Calibri"/>
      <family val="2"/>
      <scheme val="minor"/>
    </font>
    <font>
      <sz val="10"/>
      <name val="Arial"/>
      <family val="2"/>
    </font>
    <font>
      <sz val="7"/>
      <color rgb="FF333333"/>
      <name val="Arial"/>
      <family val="2"/>
    </font>
    <font>
      <i/>
      <vertAlign val="subscript"/>
      <sz val="11"/>
      <color theme="1"/>
      <name val="Calibri"/>
      <family val="2"/>
      <scheme val="minor"/>
    </font>
    <font>
      <b/>
      <i/>
      <sz val="11"/>
      <color theme="1"/>
      <name val="Calibri"/>
      <family val="2"/>
      <scheme val="minor"/>
    </font>
    <font>
      <b/>
      <i/>
      <vertAlign val="subscript"/>
      <sz val="11"/>
      <color theme="1"/>
      <name val="Calibri"/>
      <family val="2"/>
      <scheme val="minor"/>
    </font>
    <font>
      <b/>
      <sz val="11"/>
      <color rgb="FFFFFF00"/>
      <name val="Calibri"/>
      <family val="2"/>
      <scheme val="minor"/>
    </font>
  </fonts>
  <fills count="21">
    <fill>
      <patternFill patternType="none"/>
    </fill>
    <fill>
      <patternFill patternType="gray125"/>
    </fill>
    <fill>
      <patternFill patternType="solid">
        <fgColor rgb="FFC6EFCE"/>
      </patternFill>
    </fill>
    <fill>
      <patternFill patternType="solid">
        <fgColor rgb="FFFFC7CE"/>
      </patternFill>
    </fill>
    <fill>
      <patternFill patternType="solid">
        <fgColor theme="7" tint="0.59999389629810485"/>
        <bgColor indexed="64"/>
      </patternFill>
    </fill>
    <fill>
      <patternFill patternType="solid">
        <fgColor theme="5"/>
        <bgColor indexed="64"/>
      </patternFill>
    </fill>
    <fill>
      <patternFill patternType="solid">
        <fgColor theme="2" tint="-0.249977111117893"/>
        <bgColor indexed="64"/>
      </patternFill>
    </fill>
    <fill>
      <patternFill patternType="solid">
        <fgColor rgb="FFFFCC99"/>
        <bgColor indexed="64"/>
      </patternFill>
    </fill>
    <fill>
      <patternFill patternType="solid">
        <fgColor rgb="FFFFFF00"/>
        <bgColor indexed="64"/>
      </patternFill>
    </fill>
    <fill>
      <patternFill patternType="solid">
        <fgColor rgb="FFFF9999"/>
        <bgColor indexed="64"/>
      </patternFill>
    </fill>
    <fill>
      <patternFill patternType="solid">
        <fgColor theme="9" tint="0.59999389629810485"/>
        <bgColor indexed="64"/>
      </patternFill>
    </fill>
    <fill>
      <patternFill patternType="solid">
        <fgColor theme="1"/>
        <bgColor indexed="64"/>
      </patternFill>
    </fill>
    <fill>
      <patternFill patternType="solid">
        <fgColor theme="7" tint="0.39997558519241921"/>
        <bgColor indexed="64"/>
      </patternFill>
    </fill>
    <fill>
      <patternFill patternType="solid">
        <fgColor rgb="FFC00000"/>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rgb="FFFF0000"/>
        <bgColor indexed="64"/>
      </patternFill>
    </fill>
    <fill>
      <patternFill patternType="solid">
        <fgColor rgb="FF0033CC"/>
        <bgColor indexed="64"/>
      </patternFill>
    </fill>
    <fill>
      <patternFill patternType="solid">
        <fgColor theme="0"/>
        <bgColor indexed="64"/>
      </patternFill>
    </fill>
    <fill>
      <patternFill patternType="solid">
        <fgColor rgb="FF7030A0"/>
        <bgColor indexed="64"/>
      </patternFill>
    </fill>
    <fill>
      <patternFill patternType="solid">
        <fgColor rgb="FF0070C0"/>
        <bgColor indexed="64"/>
      </patternFill>
    </fill>
  </fills>
  <borders count="75">
    <border>
      <left/>
      <right/>
      <top/>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style="thin">
        <color auto="1"/>
      </left>
      <right/>
      <top/>
      <bottom style="thin">
        <color auto="1"/>
      </bottom>
      <diagonal/>
    </border>
    <border>
      <left style="medium">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right style="medium">
        <color indexed="64"/>
      </right>
      <top/>
      <bottom style="thin">
        <color indexed="64"/>
      </bottom>
      <diagonal/>
    </border>
    <border>
      <left style="thin">
        <color indexed="64"/>
      </left>
      <right style="thin">
        <color indexed="64"/>
      </right>
      <top/>
      <bottom/>
      <diagonal/>
    </border>
    <border>
      <left/>
      <right style="medium">
        <color auto="1"/>
      </right>
      <top style="thin">
        <color auto="1"/>
      </top>
      <bottom style="thin">
        <color auto="1"/>
      </bottom>
      <diagonal/>
    </border>
    <border>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medium">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top style="thin">
        <color auto="1"/>
      </top>
      <bottom style="medium">
        <color auto="1"/>
      </bottom>
      <diagonal/>
    </border>
    <border>
      <left style="medium">
        <color auto="1"/>
      </left>
      <right/>
      <top style="thin">
        <color auto="1"/>
      </top>
      <bottom style="thin">
        <color auto="1"/>
      </bottom>
      <diagonal/>
    </border>
    <border>
      <left style="medium">
        <color auto="1"/>
      </left>
      <right/>
      <top/>
      <bottom style="thin">
        <color auto="1"/>
      </bottom>
      <diagonal/>
    </border>
    <border>
      <left/>
      <right/>
      <top style="thin">
        <color auto="1"/>
      </top>
      <bottom style="medium">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medium">
        <color auto="1"/>
      </top>
      <bottom style="thin">
        <color auto="1"/>
      </bottom>
      <diagonal/>
    </border>
    <border>
      <left style="medium">
        <color indexed="64"/>
      </left>
      <right/>
      <top style="medium">
        <color auto="1"/>
      </top>
      <bottom style="thin">
        <color indexed="64"/>
      </bottom>
      <diagonal/>
    </border>
    <border>
      <left style="thin">
        <color auto="1"/>
      </left>
      <right style="medium">
        <color auto="1"/>
      </right>
      <top style="medium">
        <color auto="1"/>
      </top>
      <bottom style="thin">
        <color auto="1"/>
      </bottom>
      <diagonal/>
    </border>
    <border>
      <left style="thin">
        <color auto="1"/>
      </left>
      <right style="medium">
        <color auto="1"/>
      </right>
      <top style="medium">
        <color auto="1"/>
      </top>
      <bottom/>
      <diagonal/>
    </border>
    <border>
      <left style="thin">
        <color auto="1"/>
      </left>
      <right style="thin">
        <color auto="1"/>
      </right>
      <top style="medium">
        <color auto="1"/>
      </top>
      <bottom/>
      <diagonal/>
    </border>
    <border>
      <left style="medium">
        <color indexed="64"/>
      </left>
      <right style="thin">
        <color auto="1"/>
      </right>
      <top style="medium">
        <color indexed="64"/>
      </top>
      <bottom/>
      <diagonal/>
    </border>
    <border>
      <left/>
      <right/>
      <top/>
      <bottom style="medium">
        <color auto="1"/>
      </bottom>
      <diagonal/>
    </border>
    <border>
      <left style="medium">
        <color indexed="64"/>
      </left>
      <right/>
      <top/>
      <bottom style="medium">
        <color indexed="64"/>
      </bottom>
      <diagonal/>
    </border>
    <border>
      <left/>
      <right style="medium">
        <color indexed="64"/>
      </right>
      <top style="medium">
        <color indexed="64"/>
      </top>
      <bottom/>
      <diagonal/>
    </border>
    <border>
      <left style="medium">
        <color auto="1"/>
      </left>
      <right/>
      <top/>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auto="1"/>
      </left>
      <right style="medium">
        <color auto="1"/>
      </right>
      <top style="thin">
        <color auto="1"/>
      </top>
      <bottom style="medium">
        <color indexed="64"/>
      </bottom>
      <diagonal/>
    </border>
    <border>
      <left style="medium">
        <color auto="1"/>
      </left>
      <right style="medium">
        <color auto="1"/>
      </right>
      <top style="thin">
        <color indexed="64"/>
      </top>
      <bottom style="thin">
        <color indexed="64"/>
      </bottom>
      <diagonal/>
    </border>
    <border>
      <left/>
      <right/>
      <top style="medium">
        <color auto="1"/>
      </top>
      <bottom/>
      <diagonal/>
    </border>
    <border>
      <left style="medium">
        <color auto="1"/>
      </left>
      <right style="medium">
        <color auto="1"/>
      </right>
      <top/>
      <bottom/>
      <diagonal/>
    </border>
    <border>
      <left style="thin">
        <color auto="1"/>
      </left>
      <right style="thin">
        <color auto="1"/>
      </right>
      <top/>
      <bottom style="medium">
        <color auto="1"/>
      </bottom>
      <diagonal/>
    </border>
    <border>
      <left/>
      <right style="medium">
        <color indexed="64"/>
      </right>
      <top/>
      <bottom style="medium">
        <color indexed="64"/>
      </bottom>
      <diagonal/>
    </border>
    <border>
      <left/>
      <right style="medium">
        <color indexed="64"/>
      </right>
      <top/>
      <bottom/>
      <diagonal/>
    </border>
    <border>
      <left/>
      <right/>
      <top style="thin">
        <color indexed="64"/>
      </top>
      <bottom/>
      <diagonal/>
    </border>
    <border>
      <left style="medium">
        <color indexed="64"/>
      </left>
      <right/>
      <top style="medium">
        <color indexed="64"/>
      </top>
      <bottom/>
      <diagonal/>
    </border>
    <border>
      <left/>
      <right/>
      <top/>
      <bottom style="thin">
        <color indexed="64"/>
      </bottom>
      <diagonal/>
    </border>
    <border>
      <left style="medium">
        <color auto="1"/>
      </left>
      <right style="medium">
        <color auto="1"/>
      </right>
      <top style="thin">
        <color indexed="64"/>
      </top>
      <bottom/>
      <diagonal/>
    </border>
    <border>
      <left/>
      <right style="thin">
        <color auto="1"/>
      </right>
      <top/>
      <bottom style="thin">
        <color auto="1"/>
      </bottom>
      <diagonal/>
    </border>
    <border>
      <left style="medium">
        <color auto="1"/>
      </left>
      <right style="medium">
        <color auto="1"/>
      </right>
      <top/>
      <bottom style="thin">
        <color indexed="64"/>
      </bottom>
      <diagonal/>
    </border>
    <border>
      <left style="medium">
        <color indexed="64"/>
      </left>
      <right style="medium">
        <color indexed="64"/>
      </right>
      <top style="medium">
        <color indexed="64"/>
      </top>
      <bottom style="thin">
        <color auto="1"/>
      </bottom>
      <diagonal/>
    </border>
    <border>
      <left/>
      <right style="thin">
        <color auto="1"/>
      </right>
      <top style="medium">
        <color auto="1"/>
      </top>
      <bottom style="thin">
        <color auto="1"/>
      </bottom>
      <diagonal/>
    </border>
    <border>
      <left/>
      <right style="thin">
        <color indexed="64"/>
      </right>
      <top/>
      <bottom style="medium">
        <color indexed="64"/>
      </bottom>
      <diagonal/>
    </border>
    <border>
      <left/>
      <right style="thin">
        <color auto="1"/>
      </right>
      <top/>
      <bottom/>
      <diagonal/>
    </border>
    <border>
      <left style="thin">
        <color auto="1"/>
      </left>
      <right style="medium">
        <color auto="1"/>
      </right>
      <top/>
      <bottom/>
      <diagonal/>
    </border>
    <border>
      <left/>
      <right style="thin">
        <color auto="1"/>
      </right>
      <top style="medium">
        <color auto="1"/>
      </top>
      <bottom/>
      <diagonal/>
    </border>
    <border>
      <left style="medium">
        <color auto="1"/>
      </left>
      <right style="thin">
        <color indexed="64"/>
      </right>
      <top/>
      <bottom/>
      <diagonal/>
    </border>
  </borders>
  <cellStyleXfs count="6">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9" fillId="0" borderId="0" applyNumberFormat="0" applyFill="0" applyBorder="0" applyAlignment="0" applyProtection="0"/>
    <xf numFmtId="0" fontId="36" fillId="0" borderId="0"/>
  </cellStyleXfs>
  <cellXfs count="1489">
    <xf numFmtId="0" fontId="0" fillId="0" borderId="0" xfId="0"/>
    <xf numFmtId="164" fontId="0" fillId="0" borderId="1" xfId="0" applyNumberFormat="1" applyBorder="1" applyAlignment="1">
      <alignment horizontal="center" vertical="center"/>
    </xf>
    <xf numFmtId="165" fontId="0" fillId="0" borderId="2" xfId="0" applyNumberFormat="1" applyBorder="1" applyAlignment="1">
      <alignment horizontal="center" vertical="center"/>
    </xf>
    <xf numFmtId="166" fontId="0" fillId="0" borderId="3" xfId="0" applyNumberFormat="1" applyBorder="1" applyAlignment="1">
      <alignment horizontal="center" vertical="center"/>
    </xf>
    <xf numFmtId="2" fontId="0" fillId="0" borderId="3" xfId="0" applyNumberFormat="1" applyBorder="1" applyAlignment="1">
      <alignment horizontal="center" vertical="center"/>
    </xf>
    <xf numFmtId="167" fontId="0" fillId="0" borderId="3" xfId="0" applyNumberFormat="1" applyBorder="1" applyAlignment="1">
      <alignment horizontal="center" vertical="center"/>
    </xf>
    <xf numFmtId="165" fontId="0" fillId="4" borderId="3" xfId="0" applyNumberFormat="1" applyFill="1" applyBorder="1" applyAlignment="1">
      <alignment horizontal="center" vertical="center"/>
    </xf>
    <xf numFmtId="168" fontId="0" fillId="0" borderId="3" xfId="0" applyNumberFormat="1" applyBorder="1" applyAlignment="1">
      <alignment horizontal="center" vertical="center"/>
    </xf>
    <xf numFmtId="169" fontId="0" fillId="5" borderId="3" xfId="0" applyNumberFormat="1" applyFill="1" applyBorder="1" applyAlignment="1">
      <alignment horizontal="center" vertical="center"/>
    </xf>
    <xf numFmtId="165" fontId="8" fillId="0" borderId="3" xfId="0" applyNumberFormat="1" applyFont="1" applyBorder="1" applyAlignment="1">
      <alignment horizontal="center" vertical="center"/>
    </xf>
    <xf numFmtId="168" fontId="8" fillId="0" borderId="3" xfId="0" applyNumberFormat="1" applyFont="1" applyBorder="1" applyAlignment="1">
      <alignment horizontal="center" vertical="center"/>
    </xf>
    <xf numFmtId="170" fontId="0" fillId="0" borderId="4" xfId="0" applyNumberFormat="1" applyBorder="1" applyAlignment="1">
      <alignment horizontal="center" vertical="center"/>
    </xf>
    <xf numFmtId="171" fontId="0" fillId="0" borderId="3" xfId="0" applyNumberFormat="1" applyBorder="1" applyAlignment="1">
      <alignment horizontal="center" vertical="center"/>
    </xf>
    <xf numFmtId="172" fontId="0" fillId="0" borderId="3" xfId="0" applyNumberFormat="1" applyBorder="1" applyAlignment="1">
      <alignment horizontal="center" vertical="center"/>
    </xf>
    <xf numFmtId="173" fontId="0" fillId="0" borderId="3" xfId="0" applyNumberFormat="1" applyBorder="1" applyAlignment="1">
      <alignment horizontal="center" vertical="center"/>
    </xf>
    <xf numFmtId="2" fontId="0" fillId="0" borderId="4" xfId="0" applyNumberFormat="1" applyBorder="1" applyAlignment="1">
      <alignment horizontal="center" vertical="center"/>
    </xf>
    <xf numFmtId="174" fontId="0" fillId="0" borderId="3" xfId="0" applyNumberFormat="1" applyBorder="1" applyAlignment="1">
      <alignment horizontal="center" vertical="center"/>
    </xf>
    <xf numFmtId="169" fontId="0" fillId="0" borderId="3" xfId="0" applyNumberFormat="1" applyBorder="1" applyAlignment="1">
      <alignment horizontal="center" vertical="center"/>
    </xf>
    <xf numFmtId="9" fontId="0" fillId="0" borderId="3" xfId="1" applyFont="1" applyBorder="1" applyAlignment="1">
      <alignment horizontal="center" vertical="center"/>
    </xf>
    <xf numFmtId="175" fontId="0" fillId="0" borderId="4" xfId="0" applyNumberFormat="1" applyBorder="1" applyAlignment="1">
      <alignment horizontal="center" vertical="center"/>
    </xf>
    <xf numFmtId="175" fontId="0" fillId="0" borderId="3" xfId="0" applyNumberFormat="1" applyBorder="1" applyAlignment="1">
      <alignment horizontal="center" vertical="center"/>
    </xf>
    <xf numFmtId="171" fontId="0" fillId="0" borderId="5" xfId="0" applyNumberFormat="1" applyBorder="1" applyAlignment="1">
      <alignment horizontal="center" vertical="center"/>
    </xf>
    <xf numFmtId="164" fontId="0" fillId="0" borderId="6" xfId="0" applyNumberFormat="1" applyBorder="1" applyAlignment="1">
      <alignment horizontal="center" vertical="center"/>
    </xf>
    <xf numFmtId="164" fontId="0" fillId="0" borderId="7" xfId="0" applyNumberFormat="1" applyBorder="1" applyAlignment="1">
      <alignment horizontal="center" vertical="center"/>
    </xf>
    <xf numFmtId="165" fontId="0" fillId="0" borderId="8" xfId="0" applyNumberFormat="1" applyBorder="1" applyAlignment="1">
      <alignment horizontal="center" vertical="center"/>
    </xf>
    <xf numFmtId="166" fontId="0" fillId="0" borderId="4" xfId="0" applyNumberFormat="1" applyBorder="1" applyAlignment="1">
      <alignment horizontal="center" vertical="center"/>
    </xf>
    <xf numFmtId="167" fontId="0" fillId="0" borderId="4" xfId="0" applyNumberFormat="1" applyBorder="1" applyAlignment="1">
      <alignment horizontal="center" vertical="center"/>
    </xf>
    <xf numFmtId="165" fontId="0" fillId="4" borderId="4" xfId="0" applyNumberFormat="1" applyFill="1" applyBorder="1" applyAlignment="1">
      <alignment horizontal="center" vertical="center"/>
    </xf>
    <xf numFmtId="168" fontId="0" fillId="0" borderId="4" xfId="0" applyNumberFormat="1" applyBorder="1" applyAlignment="1">
      <alignment horizontal="center" vertical="center"/>
    </xf>
    <xf numFmtId="169" fontId="0" fillId="5" borderId="4" xfId="0" applyNumberFormat="1" applyFill="1" applyBorder="1" applyAlignment="1">
      <alignment horizontal="center" vertical="center"/>
    </xf>
    <xf numFmtId="165" fontId="8" fillId="0" borderId="4" xfId="0" applyNumberFormat="1" applyFont="1" applyBorder="1" applyAlignment="1">
      <alignment horizontal="center" vertical="center"/>
    </xf>
    <xf numFmtId="168" fontId="8" fillId="0" borderId="4" xfId="0" applyNumberFormat="1" applyFont="1" applyBorder="1" applyAlignment="1">
      <alignment horizontal="center" vertical="center"/>
    </xf>
    <xf numFmtId="171" fontId="0" fillId="0" borderId="4" xfId="0" applyNumberFormat="1" applyBorder="1" applyAlignment="1">
      <alignment horizontal="center" vertical="center"/>
    </xf>
    <xf numFmtId="172" fontId="0" fillId="0" borderId="4" xfId="0" applyNumberFormat="1" applyBorder="1" applyAlignment="1">
      <alignment horizontal="center" vertical="center"/>
    </xf>
    <xf numFmtId="173" fontId="0" fillId="0" borderId="4" xfId="0" applyNumberFormat="1" applyBorder="1" applyAlignment="1">
      <alignment horizontal="center" vertical="center"/>
    </xf>
    <xf numFmtId="174" fontId="0" fillId="0" borderId="4" xfId="0" applyNumberFormat="1" applyBorder="1" applyAlignment="1">
      <alignment horizontal="center" vertical="center"/>
    </xf>
    <xf numFmtId="169" fontId="0" fillId="0" borderId="4" xfId="0" applyNumberFormat="1" applyBorder="1" applyAlignment="1">
      <alignment horizontal="center" vertical="center"/>
    </xf>
    <xf numFmtId="9" fontId="0" fillId="0" borderId="4" xfId="1" applyFont="1" applyBorder="1" applyAlignment="1">
      <alignment horizontal="center" vertical="center"/>
    </xf>
    <xf numFmtId="171" fontId="0" fillId="0" borderId="9" xfId="0" applyNumberFormat="1" applyBorder="1" applyAlignment="1">
      <alignment horizontal="center" vertical="center"/>
    </xf>
    <xf numFmtId="0" fontId="9" fillId="0" borderId="0" xfId="4"/>
    <xf numFmtId="0" fontId="6" fillId="0" borderId="10" xfId="0" applyFont="1" applyBorder="1" applyAlignment="1">
      <alignment horizontal="center" vertical="center"/>
    </xf>
    <xf numFmtId="0" fontId="6" fillId="0" borderId="11" xfId="0" applyFont="1" applyBorder="1" applyAlignment="1">
      <alignment horizontal="center" vertical="center"/>
    </xf>
    <xf numFmtId="176" fontId="0" fillId="0" borderId="1" xfId="0" applyNumberFormat="1" applyBorder="1"/>
    <xf numFmtId="0" fontId="0" fillId="0" borderId="12" xfId="0" applyBorder="1"/>
    <xf numFmtId="0" fontId="0" fillId="0" borderId="13" xfId="0" applyBorder="1"/>
    <xf numFmtId="178" fontId="0" fillId="0" borderId="6" xfId="0" applyNumberFormat="1" applyBorder="1"/>
    <xf numFmtId="170" fontId="0" fillId="0" borderId="3" xfId="0" applyNumberFormat="1" applyBorder="1"/>
    <xf numFmtId="0" fontId="0" fillId="0" borderId="3" xfId="0" applyBorder="1"/>
    <xf numFmtId="0" fontId="0" fillId="0" borderId="5" xfId="0" applyBorder="1"/>
    <xf numFmtId="179" fontId="0" fillId="6" borderId="6" xfId="0" applyNumberFormat="1" applyFill="1" applyBorder="1"/>
    <xf numFmtId="180" fontId="0" fillId="6" borderId="3" xfId="0" applyNumberFormat="1" applyFill="1" applyBorder="1"/>
    <xf numFmtId="176" fontId="0" fillId="0" borderId="0" xfId="0" applyNumberFormat="1"/>
    <xf numFmtId="181" fontId="0" fillId="0" borderId="6" xfId="0" applyNumberFormat="1" applyBorder="1"/>
    <xf numFmtId="165" fontId="0" fillId="0" borderId="3" xfId="0" applyNumberFormat="1" applyBorder="1"/>
    <xf numFmtId="182" fontId="0" fillId="6" borderId="6" xfId="0" applyNumberFormat="1" applyFill="1" applyBorder="1"/>
    <xf numFmtId="183" fontId="0" fillId="6" borderId="3" xfId="0" applyNumberFormat="1" applyFill="1" applyBorder="1"/>
    <xf numFmtId="178" fontId="0" fillId="0" borderId="0" xfId="0" applyNumberFormat="1"/>
    <xf numFmtId="184" fontId="0" fillId="0" borderId="7" xfId="0" applyNumberFormat="1" applyBorder="1"/>
    <xf numFmtId="185" fontId="0" fillId="0" borderId="4" xfId="0" applyNumberFormat="1" applyBorder="1"/>
    <xf numFmtId="0" fontId="0" fillId="0" borderId="4" xfId="0" applyBorder="1"/>
    <xf numFmtId="0" fontId="0" fillId="0" borderId="9" xfId="0" applyBorder="1"/>
    <xf numFmtId="181" fontId="0" fillId="0" borderId="0" xfId="0" applyNumberFormat="1"/>
    <xf numFmtId="0" fontId="0" fillId="0" borderId="14" xfId="0" applyBorder="1"/>
    <xf numFmtId="0" fontId="0" fillId="0" borderId="15" xfId="0" applyBorder="1"/>
    <xf numFmtId="0" fontId="6" fillId="0" borderId="16" xfId="0" applyFont="1" applyBorder="1"/>
    <xf numFmtId="186" fontId="0" fillId="6" borderId="6" xfId="0" applyNumberFormat="1" applyFill="1" applyBorder="1"/>
    <xf numFmtId="187" fontId="0" fillId="6" borderId="3" xfId="0" applyNumberFormat="1" applyFill="1" applyBorder="1"/>
    <xf numFmtId="184" fontId="0" fillId="0" borderId="0" xfId="0" applyNumberFormat="1"/>
    <xf numFmtId="188" fontId="0" fillId="6" borderId="6" xfId="0" applyNumberFormat="1" applyFill="1" applyBorder="1"/>
    <xf numFmtId="173" fontId="0" fillId="6" borderId="3" xfId="0" applyNumberFormat="1" applyFill="1" applyBorder="1"/>
    <xf numFmtId="1" fontId="0" fillId="0" borderId="0" xfId="0" applyNumberFormat="1"/>
    <xf numFmtId="189" fontId="0" fillId="6" borderId="6" xfId="0" applyNumberFormat="1" applyFill="1" applyBorder="1"/>
    <xf numFmtId="190" fontId="0" fillId="6" borderId="3" xfId="0" applyNumberFormat="1" applyFill="1" applyBorder="1"/>
    <xf numFmtId="191" fontId="0" fillId="6" borderId="7" xfId="0" applyNumberFormat="1" applyFill="1" applyBorder="1"/>
    <xf numFmtId="166" fontId="0" fillId="6" borderId="4" xfId="0" applyNumberFormat="1" applyFill="1" applyBorder="1"/>
    <xf numFmtId="0" fontId="0" fillId="0" borderId="0" xfId="0"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6" fillId="0" borderId="17" xfId="0" applyFont="1" applyBorder="1" applyAlignment="1">
      <alignment horizontal="center"/>
    </xf>
    <xf numFmtId="0" fontId="6" fillId="0" borderId="11" xfId="0" applyFont="1" applyBorder="1" applyAlignment="1">
      <alignment horizontal="center"/>
    </xf>
    <xf numFmtId="9" fontId="0" fillId="0" borderId="6" xfId="1" applyFont="1" applyBorder="1" applyAlignment="1">
      <alignment horizontal="center" vertical="center"/>
    </xf>
    <xf numFmtId="9" fontId="0" fillId="0" borderId="0" xfId="1" applyFont="1"/>
    <xf numFmtId="192" fontId="0" fillId="0" borderId="1" xfId="0" applyNumberFormat="1" applyBorder="1" applyAlignment="1">
      <alignment horizontal="center" vertical="center"/>
    </xf>
    <xf numFmtId="169" fontId="8" fillId="0" borderId="12" xfId="0" applyNumberFormat="1" applyFont="1" applyBorder="1" applyAlignment="1">
      <alignment horizontal="center" vertical="center"/>
    </xf>
    <xf numFmtId="193" fontId="6" fillId="0" borderId="14" xfId="0" applyNumberFormat="1" applyFont="1" applyBorder="1" applyAlignment="1">
      <alignment horizontal="center" vertical="center"/>
    </xf>
    <xf numFmtId="0" fontId="0" fillId="0" borderId="19" xfId="0" applyBorder="1"/>
    <xf numFmtId="193" fontId="0" fillId="0" borderId="1" xfId="0" applyNumberFormat="1" applyBorder="1" applyAlignment="1">
      <alignment horizontal="center" vertical="center"/>
    </xf>
    <xf numFmtId="194" fontId="0" fillId="0" borderId="12" xfId="0" applyNumberFormat="1" applyBorder="1" applyAlignment="1">
      <alignment horizontal="center" vertical="center"/>
    </xf>
    <xf numFmtId="0" fontId="0" fillId="0" borderId="22" xfId="0" applyBorder="1"/>
    <xf numFmtId="0" fontId="6" fillId="0" borderId="23" xfId="0" applyFont="1" applyBorder="1"/>
    <xf numFmtId="195" fontId="0" fillId="0" borderId="6" xfId="0" applyNumberFormat="1" applyBorder="1" applyAlignment="1">
      <alignment horizontal="center" vertical="center"/>
    </xf>
    <xf numFmtId="196" fontId="0" fillId="0" borderId="3" xfId="0" applyNumberFormat="1" applyBorder="1" applyAlignment="1">
      <alignment horizontal="center" vertical="center"/>
    </xf>
    <xf numFmtId="197" fontId="0" fillId="7" borderId="3" xfId="0" applyNumberFormat="1" applyFill="1" applyBorder="1" applyAlignment="1">
      <alignment horizontal="center" vertical="center"/>
    </xf>
    <xf numFmtId="195" fontId="0" fillId="0" borderId="0" xfId="0" applyNumberFormat="1"/>
    <xf numFmtId="198" fontId="0" fillId="0" borderId="6" xfId="0" applyNumberFormat="1" applyBorder="1" applyAlignment="1">
      <alignment horizontal="center" vertical="center"/>
    </xf>
    <xf numFmtId="0" fontId="8" fillId="0" borderId="0" xfId="0" applyFont="1"/>
    <xf numFmtId="195" fontId="0" fillId="0" borderId="6" xfId="0" applyNumberFormat="1" applyBorder="1" applyAlignment="1">
      <alignment horizontal="center"/>
    </xf>
    <xf numFmtId="169" fontId="0" fillId="7" borderId="3" xfId="0" applyNumberFormat="1" applyFill="1" applyBorder="1" applyAlignment="1">
      <alignment horizontal="center"/>
    </xf>
    <xf numFmtId="0" fontId="0" fillId="0" borderId="0" xfId="0" applyAlignment="1">
      <alignment horizontal="center"/>
    </xf>
    <xf numFmtId="0" fontId="0" fillId="0" borderId="1" xfId="0" applyBorder="1"/>
    <xf numFmtId="0" fontId="12" fillId="9" borderId="13" xfId="0" applyFont="1" applyFill="1" applyBorder="1" applyAlignment="1">
      <alignment horizontal="center" vertical="center"/>
    </xf>
    <xf numFmtId="201" fontId="0" fillId="0" borderId="6" xfId="0" applyNumberFormat="1" applyBorder="1" applyAlignment="1">
      <alignment horizontal="center"/>
    </xf>
    <xf numFmtId="165" fontId="0" fillId="7" borderId="3" xfId="0" applyNumberFormat="1" applyFill="1" applyBorder="1" applyAlignment="1">
      <alignment horizontal="center"/>
    </xf>
    <xf numFmtId="202" fontId="0" fillId="0" borderId="0" xfId="0" applyNumberFormat="1"/>
    <xf numFmtId="202" fontId="0" fillId="0" borderId="6" xfId="0" applyNumberFormat="1" applyBorder="1" applyAlignment="1">
      <alignment horizontal="center" vertical="center"/>
    </xf>
    <xf numFmtId="0" fontId="0" fillId="0" borderId="24" xfId="0" applyBorder="1"/>
    <xf numFmtId="0" fontId="13" fillId="10" borderId="23" xfId="0" applyFont="1" applyFill="1" applyBorder="1" applyAlignment="1">
      <alignment horizontal="center" vertical="center"/>
    </xf>
    <xf numFmtId="192" fontId="0" fillId="0" borderId="6" xfId="0" applyNumberFormat="1" applyBorder="1" applyAlignment="1">
      <alignment horizontal="center" vertical="center"/>
    </xf>
    <xf numFmtId="169" fontId="0" fillId="7" borderId="3" xfId="0" applyNumberFormat="1" applyFill="1" applyBorder="1" applyAlignment="1">
      <alignment horizontal="center" vertical="center"/>
    </xf>
    <xf numFmtId="175" fontId="0" fillId="7" borderId="3" xfId="0" applyNumberFormat="1" applyFill="1" applyBorder="1" applyAlignment="1">
      <alignment horizontal="center" vertical="center"/>
    </xf>
    <xf numFmtId="0" fontId="0" fillId="0" borderId="6" xfId="0" applyBorder="1"/>
    <xf numFmtId="0" fontId="0" fillId="0" borderId="5" xfId="0" applyBorder="1" applyAlignment="1">
      <alignment horizontal="center" vertical="center"/>
    </xf>
    <xf numFmtId="0" fontId="6" fillId="0" borderId="6" xfId="0" applyFont="1" applyBorder="1" applyAlignment="1">
      <alignment horizontal="center" vertical="center"/>
    </xf>
    <xf numFmtId="0" fontId="6" fillId="0" borderId="3" xfId="0" applyFont="1" applyBorder="1" applyAlignment="1">
      <alignment horizontal="center" vertical="center"/>
    </xf>
    <xf numFmtId="0" fontId="7" fillId="11" borderId="5" xfId="0" applyFont="1" applyFill="1" applyBorder="1" applyAlignment="1">
      <alignment horizontal="center" vertical="center"/>
    </xf>
    <xf numFmtId="0" fontId="0" fillId="12" borderId="5" xfId="0" applyFill="1" applyBorder="1"/>
    <xf numFmtId="203" fontId="0" fillId="0" borderId="0" xfId="0" applyNumberFormat="1"/>
    <xf numFmtId="203" fontId="0" fillId="0" borderId="6" xfId="0" applyNumberFormat="1" applyBorder="1" applyAlignment="1">
      <alignment horizontal="center" vertical="center"/>
    </xf>
    <xf numFmtId="0" fontId="0" fillId="6" borderId="5" xfId="0" applyFill="1" applyBorder="1"/>
    <xf numFmtId="0" fontId="0" fillId="0" borderId="7" xfId="0" applyBorder="1"/>
    <xf numFmtId="0" fontId="0" fillId="7" borderId="4" xfId="0" applyFill="1" applyBorder="1"/>
    <xf numFmtId="204" fontId="0" fillId="0" borderId="0" xfId="0" applyNumberFormat="1"/>
    <xf numFmtId="204" fontId="0" fillId="0" borderId="7" xfId="0" applyNumberFormat="1" applyBorder="1" applyAlignment="1">
      <alignment horizontal="center" vertical="center"/>
    </xf>
    <xf numFmtId="167" fontId="0" fillId="7" borderId="4" xfId="0" applyNumberFormat="1" applyFill="1" applyBorder="1" applyAlignment="1">
      <alignment horizontal="center" vertical="center"/>
    </xf>
    <xf numFmtId="0" fontId="0" fillId="7" borderId="9" xfId="0" applyFill="1" applyBorder="1"/>
    <xf numFmtId="0" fontId="6" fillId="0" borderId="15" xfId="0" applyFont="1" applyBorder="1"/>
    <xf numFmtId="0" fontId="0" fillId="11" borderId="33" xfId="0" applyFill="1" applyBorder="1"/>
    <xf numFmtId="0" fontId="0" fillId="11" borderId="34" xfId="0" applyFill="1" applyBorder="1"/>
    <xf numFmtId="0" fontId="0" fillId="11" borderId="11" xfId="0" applyFill="1" applyBorder="1"/>
    <xf numFmtId="0" fontId="0" fillId="11" borderId="0" xfId="0" applyFill="1"/>
    <xf numFmtId="0" fontId="0" fillId="11" borderId="10" xfId="0" applyFill="1" applyBorder="1"/>
    <xf numFmtId="215" fontId="8" fillId="0" borderId="1" xfId="0" applyNumberFormat="1" applyFont="1" applyBorder="1" applyAlignment="1">
      <alignment horizontal="center" vertical="center"/>
    </xf>
    <xf numFmtId="216" fontId="0" fillId="0" borderId="12" xfId="0" applyNumberFormat="1" applyBorder="1" applyAlignment="1">
      <alignment horizontal="center" vertical="center"/>
    </xf>
    <xf numFmtId="217" fontId="8" fillId="0" borderId="12" xfId="0" applyNumberFormat="1" applyFont="1" applyBorder="1" applyAlignment="1">
      <alignment horizontal="center" vertical="center"/>
    </xf>
    <xf numFmtId="218" fontId="0" fillId="0" borderId="12" xfId="0" applyNumberFormat="1" applyBorder="1" applyAlignment="1">
      <alignment horizontal="center" vertical="center"/>
    </xf>
    <xf numFmtId="0" fontId="8" fillId="0" borderId="13" xfId="0" applyFont="1" applyBorder="1" applyAlignment="1">
      <alignment horizontal="left" vertical="top"/>
    </xf>
    <xf numFmtId="0" fontId="8" fillId="0" borderId="5" xfId="0" applyFont="1" applyBorder="1" applyAlignment="1">
      <alignment horizontal="left" vertical="top"/>
    </xf>
    <xf numFmtId="222" fontId="8" fillId="0" borderId="6" xfId="0" applyNumberFormat="1" applyFont="1" applyBorder="1" applyAlignment="1">
      <alignment horizontal="center"/>
    </xf>
    <xf numFmtId="223" fontId="0" fillId="0" borderId="3" xfId="0" applyNumberFormat="1" applyBorder="1" applyAlignment="1">
      <alignment horizontal="center"/>
    </xf>
    <xf numFmtId="224" fontId="8" fillId="0" borderId="3" xfId="0" applyNumberFormat="1" applyFont="1" applyBorder="1" applyAlignment="1">
      <alignment horizontal="center"/>
    </xf>
    <xf numFmtId="225" fontId="8" fillId="0" borderId="3" xfId="0" applyNumberFormat="1" applyFont="1" applyBorder="1" applyAlignment="1">
      <alignment horizontal="center"/>
    </xf>
    <xf numFmtId="227" fontId="0" fillId="0" borderId="3" xfId="0" applyNumberFormat="1" applyBorder="1" applyAlignment="1">
      <alignment horizontal="center" vertical="center"/>
    </xf>
    <xf numFmtId="228" fontId="8" fillId="0" borderId="3" xfId="0" applyNumberFormat="1" applyFont="1" applyBorder="1" applyAlignment="1">
      <alignment horizontal="center" vertical="center"/>
    </xf>
    <xf numFmtId="232" fontId="8" fillId="7" borderId="3" xfId="0" applyNumberFormat="1" applyFont="1" applyFill="1" applyBorder="1" applyAlignment="1">
      <alignment horizontal="center" vertical="center"/>
    </xf>
    <xf numFmtId="233" fontId="8" fillId="0" borderId="3" xfId="0" applyNumberFormat="1" applyFont="1" applyBorder="1" applyAlignment="1">
      <alignment horizontal="center"/>
    </xf>
    <xf numFmtId="235" fontId="8" fillId="0" borderId="3" xfId="0" applyNumberFormat="1" applyFont="1" applyBorder="1" applyAlignment="1">
      <alignment horizontal="center" vertical="center"/>
    </xf>
    <xf numFmtId="236" fontId="0" fillId="0" borderId="3" xfId="0" applyNumberFormat="1" applyBorder="1" applyAlignment="1">
      <alignment horizontal="center" vertical="center"/>
    </xf>
    <xf numFmtId="215" fontId="0" fillId="0" borderId="6" xfId="0" applyNumberFormat="1" applyBorder="1" applyAlignment="1">
      <alignment horizontal="center" vertical="center"/>
    </xf>
    <xf numFmtId="216" fontId="0" fillId="0" borderId="3" xfId="0" applyNumberFormat="1" applyBorder="1" applyAlignment="1">
      <alignment horizontal="center" vertical="center"/>
    </xf>
    <xf numFmtId="217" fontId="8" fillId="7" borderId="3" xfId="0" applyNumberFormat="1" applyFont="1" applyFill="1" applyBorder="1" applyAlignment="1">
      <alignment horizontal="center" vertical="center"/>
    </xf>
    <xf numFmtId="218" fontId="0" fillId="0" borderId="3" xfId="0" applyNumberFormat="1" applyBorder="1" applyAlignment="1">
      <alignment horizontal="center" vertical="center"/>
    </xf>
    <xf numFmtId="0" fontId="8" fillId="0" borderId="36" xfId="0" applyFont="1" applyBorder="1" applyAlignment="1">
      <alignment horizontal="left" vertical="top"/>
    </xf>
    <xf numFmtId="222" fontId="0" fillId="0" borderId="1" xfId="0" applyNumberFormat="1" applyBorder="1" applyAlignment="1">
      <alignment horizontal="center" vertical="center"/>
    </xf>
    <xf numFmtId="225" fontId="0" fillId="0" borderId="27" xfId="0" applyNumberFormat="1" applyBorder="1" applyAlignment="1">
      <alignment horizontal="center" vertical="center"/>
    </xf>
    <xf numFmtId="225" fontId="0" fillId="0" borderId="13" xfId="0" applyNumberFormat="1" applyBorder="1" applyAlignment="1">
      <alignment horizontal="center" vertical="center"/>
    </xf>
    <xf numFmtId="0" fontId="8" fillId="0" borderId="37" xfId="0" applyFont="1" applyBorder="1" applyAlignment="1">
      <alignment horizontal="left" vertical="top"/>
    </xf>
    <xf numFmtId="237" fontId="0" fillId="0" borderId="6" xfId="0" applyNumberFormat="1" applyBorder="1" applyAlignment="1">
      <alignment horizontal="center" vertical="center"/>
    </xf>
    <xf numFmtId="238" fontId="0" fillId="0" borderId="28" xfId="0" applyNumberFormat="1" applyBorder="1" applyAlignment="1">
      <alignment horizontal="center" vertical="center"/>
    </xf>
    <xf numFmtId="238" fontId="8" fillId="0" borderId="5" xfId="0" applyNumberFormat="1" applyFont="1" applyBorder="1" applyAlignment="1">
      <alignment horizontal="center" vertical="center"/>
    </xf>
    <xf numFmtId="238" fontId="0" fillId="0" borderId="5" xfId="0" applyNumberFormat="1" applyBorder="1" applyAlignment="1">
      <alignment horizontal="center" vertical="center"/>
    </xf>
    <xf numFmtId="0" fontId="8" fillId="0" borderId="38" xfId="0" applyFont="1" applyBorder="1" applyAlignment="1">
      <alignment horizontal="left" vertical="top"/>
    </xf>
    <xf numFmtId="239" fontId="8" fillId="0" borderId="6" xfId="0" applyNumberFormat="1" applyFont="1" applyBorder="1" applyAlignment="1">
      <alignment horizontal="center" vertical="center"/>
    </xf>
    <xf numFmtId="239" fontId="8" fillId="0" borderId="28" xfId="0" applyNumberFormat="1" applyFont="1" applyBorder="1" applyAlignment="1">
      <alignment horizontal="center" vertical="center"/>
    </xf>
    <xf numFmtId="4" fontId="8" fillId="0" borderId="6" xfId="0" applyNumberFormat="1" applyFont="1" applyBorder="1" applyAlignment="1">
      <alignment horizontal="center" vertical="center"/>
    </xf>
    <xf numFmtId="4" fontId="8" fillId="0" borderId="5" xfId="0" applyNumberFormat="1" applyFont="1" applyBorder="1" applyAlignment="1">
      <alignment horizontal="center" vertical="center"/>
    </xf>
    <xf numFmtId="208" fontId="8" fillId="0" borderId="6" xfId="0" applyNumberFormat="1" applyFont="1" applyBorder="1" applyAlignment="1">
      <alignment horizontal="center" vertical="center"/>
    </xf>
    <xf numFmtId="209" fontId="8" fillId="0" borderId="28" xfId="0" applyNumberFormat="1" applyFont="1" applyBorder="1" applyAlignment="1">
      <alignment horizontal="center" vertical="center"/>
    </xf>
    <xf numFmtId="208" fontId="0" fillId="0" borderId="6" xfId="0" applyNumberFormat="1" applyBorder="1" applyAlignment="1">
      <alignment horizontal="center" vertical="center"/>
    </xf>
    <xf numFmtId="209" fontId="0" fillId="0" borderId="5" xfId="0" applyNumberFormat="1" applyBorder="1" applyAlignment="1">
      <alignment horizontal="center" vertical="center"/>
    </xf>
    <xf numFmtId="216" fontId="0" fillId="0" borderId="6" xfId="0" applyNumberFormat="1" applyBorder="1" applyAlignment="1">
      <alignment horizontal="center" vertical="center"/>
    </xf>
    <xf numFmtId="218" fontId="0" fillId="0" borderId="5" xfId="0" applyNumberFormat="1" applyBorder="1" applyAlignment="1">
      <alignment horizontal="center" vertical="center"/>
    </xf>
    <xf numFmtId="0" fontId="0" fillId="0" borderId="6" xfId="0" applyBorder="1" applyAlignment="1">
      <alignment horizontal="center"/>
    </xf>
    <xf numFmtId="240" fontId="0" fillId="0" borderId="6" xfId="0" applyNumberFormat="1" applyBorder="1" applyAlignment="1">
      <alignment horizontal="center" vertical="center"/>
    </xf>
    <xf numFmtId="240" fontId="0" fillId="0" borderId="5" xfId="0" applyNumberFormat="1" applyBorder="1" applyAlignment="1">
      <alignment horizontal="center" vertical="center"/>
    </xf>
    <xf numFmtId="2" fontId="0" fillId="0" borderId="6" xfId="0" applyNumberFormat="1" applyBorder="1" applyAlignment="1">
      <alignment horizontal="center"/>
    </xf>
    <xf numFmtId="2" fontId="0" fillId="0" borderId="5" xfId="0" applyNumberFormat="1" applyBorder="1" applyAlignment="1">
      <alignment horizontal="center"/>
    </xf>
    <xf numFmtId="0" fontId="8" fillId="0" borderId="38" xfId="0" applyFont="1" applyBorder="1" applyAlignment="1">
      <alignment horizontal="left" vertical="center"/>
    </xf>
    <xf numFmtId="237" fontId="0" fillId="0" borderId="6" xfId="0" applyNumberFormat="1" applyBorder="1" applyAlignment="1">
      <alignment horizontal="center"/>
    </xf>
    <xf numFmtId="238" fontId="0" fillId="0" borderId="28" xfId="0" applyNumberFormat="1" applyBorder="1" applyAlignment="1">
      <alignment horizontal="center"/>
    </xf>
    <xf numFmtId="238" fontId="0" fillId="0" borderId="5" xfId="0" applyNumberFormat="1" applyBorder="1" applyAlignment="1">
      <alignment horizontal="center"/>
    </xf>
    <xf numFmtId="237" fontId="0" fillId="13" borderId="6" xfId="0" applyNumberFormat="1" applyFill="1" applyBorder="1" applyAlignment="1">
      <alignment horizontal="center" vertical="center"/>
    </xf>
    <xf numFmtId="238" fontId="0" fillId="13" borderId="28" xfId="0" applyNumberFormat="1" applyFill="1" applyBorder="1" applyAlignment="1">
      <alignment horizontal="center" vertical="center"/>
    </xf>
    <xf numFmtId="238" fontId="0" fillId="13" borderId="5" xfId="0" applyNumberFormat="1" applyFill="1" applyBorder="1" applyAlignment="1">
      <alignment horizontal="center" vertical="center"/>
    </xf>
    <xf numFmtId="0" fontId="8" fillId="13" borderId="38" xfId="0" applyFont="1" applyFill="1" applyBorder="1" applyAlignment="1">
      <alignment horizontal="left" vertical="top"/>
    </xf>
    <xf numFmtId="241" fontId="0" fillId="7" borderId="6" xfId="0" applyNumberFormat="1" applyFill="1" applyBorder="1" applyAlignment="1">
      <alignment horizontal="center" vertical="center"/>
    </xf>
    <xf numFmtId="242" fontId="0" fillId="7" borderId="28" xfId="0" applyNumberFormat="1" applyFill="1" applyBorder="1" applyAlignment="1">
      <alignment horizontal="center" vertical="center"/>
    </xf>
    <xf numFmtId="242" fontId="0" fillId="7" borderId="5" xfId="0" applyNumberFormat="1" applyFill="1" applyBorder="1" applyAlignment="1">
      <alignment horizontal="center" vertical="center"/>
    </xf>
    <xf numFmtId="0" fontId="0" fillId="0" borderId="28" xfId="0" applyBorder="1" applyAlignment="1">
      <alignment horizontal="center"/>
    </xf>
    <xf numFmtId="243" fontId="0" fillId="0" borderId="5" xfId="0" applyNumberFormat="1" applyBorder="1" applyAlignment="1">
      <alignment horizontal="center"/>
    </xf>
    <xf numFmtId="243" fontId="0" fillId="0" borderId="6" xfId="0" applyNumberFormat="1" applyBorder="1" applyAlignment="1">
      <alignment horizontal="center" vertical="center"/>
    </xf>
    <xf numFmtId="243" fontId="0" fillId="0" borderId="28" xfId="0" applyNumberFormat="1" applyBorder="1" applyAlignment="1">
      <alignment horizontal="center" vertical="center"/>
    </xf>
    <xf numFmtId="0" fontId="0" fillId="0" borderId="6" xfId="0" applyBorder="1" applyAlignment="1">
      <alignment horizontal="center" vertical="center"/>
    </xf>
    <xf numFmtId="201" fontId="0" fillId="0" borderId="7" xfId="0" applyNumberFormat="1" applyBorder="1" applyAlignment="1">
      <alignment horizontal="center" vertical="center"/>
    </xf>
    <xf numFmtId="165" fontId="0" fillId="0" borderId="9" xfId="0" applyNumberFormat="1" applyBorder="1" applyAlignment="1">
      <alignment horizontal="center" vertical="center"/>
    </xf>
    <xf numFmtId="201" fontId="0" fillId="7" borderId="7" xfId="0" applyNumberFormat="1" applyFill="1" applyBorder="1" applyAlignment="1">
      <alignment horizontal="center" vertical="center"/>
    </xf>
    <xf numFmtId="165" fontId="0" fillId="7" borderId="9" xfId="0" applyNumberFormat="1" applyFill="1" applyBorder="1" applyAlignment="1">
      <alignment horizontal="center" vertical="center"/>
    </xf>
    <xf numFmtId="0" fontId="8" fillId="0" borderId="39" xfId="0" applyFont="1" applyBorder="1" applyAlignment="1">
      <alignment horizontal="left" vertical="top"/>
    </xf>
    <xf numFmtId="0" fontId="6" fillId="0" borderId="16" xfId="0" applyFont="1" applyBorder="1" applyAlignment="1">
      <alignment horizontal="center" vertical="center"/>
    </xf>
    <xf numFmtId="0" fontId="17" fillId="0" borderId="14" xfId="0" applyFont="1" applyBorder="1" applyAlignment="1">
      <alignment horizontal="center" vertical="center"/>
    </xf>
    <xf numFmtId="243" fontId="17" fillId="0" borderId="16" xfId="0" applyNumberFormat="1" applyFont="1" applyBorder="1" applyAlignment="1">
      <alignment horizontal="center" vertical="center"/>
    </xf>
    <xf numFmtId="0" fontId="18" fillId="0" borderId="11" xfId="0" applyFont="1" applyBorder="1"/>
    <xf numFmtId="244" fontId="0" fillId="0" borderId="24" xfId="0" applyNumberFormat="1" applyBorder="1" applyAlignment="1">
      <alignment horizontal="center"/>
    </xf>
    <xf numFmtId="210" fontId="0" fillId="0" borderId="22" xfId="0" applyNumberFormat="1" applyBorder="1" applyAlignment="1">
      <alignment horizontal="center" vertical="center"/>
    </xf>
    <xf numFmtId="245" fontId="8" fillId="0" borderId="22" xfId="0" applyNumberFormat="1" applyFont="1" applyBorder="1" applyAlignment="1">
      <alignment horizontal="center" vertical="center"/>
    </xf>
    <xf numFmtId="207" fontId="8" fillId="7" borderId="22" xfId="0" applyNumberFormat="1" applyFont="1" applyFill="1" applyBorder="1" applyAlignment="1">
      <alignment horizontal="center" vertical="center"/>
    </xf>
    <xf numFmtId="0" fontId="8" fillId="0" borderId="23" xfId="0" applyFont="1" applyBorder="1" applyAlignment="1">
      <alignment horizontal="left" vertical="center"/>
    </xf>
    <xf numFmtId="246" fontId="0" fillId="7" borderId="3" xfId="0" applyNumberFormat="1" applyFill="1" applyBorder="1" applyAlignment="1">
      <alignment horizontal="center" vertical="center"/>
    </xf>
    <xf numFmtId="212" fontId="8" fillId="0" borderId="3" xfId="0" applyNumberFormat="1" applyFont="1" applyBorder="1" applyAlignment="1">
      <alignment horizontal="center" vertical="center"/>
    </xf>
    <xf numFmtId="0" fontId="8" fillId="0" borderId="5" xfId="0" applyFont="1" applyBorder="1" applyAlignment="1">
      <alignment horizontal="left" vertical="center"/>
    </xf>
    <xf numFmtId="232" fontId="0" fillId="0" borderId="3" xfId="0" applyNumberFormat="1" applyBorder="1" applyAlignment="1">
      <alignment horizontal="center"/>
    </xf>
    <xf numFmtId="232" fontId="0" fillId="7" borderId="3" xfId="0" applyNumberFormat="1" applyFill="1" applyBorder="1" applyAlignment="1">
      <alignment horizontal="center"/>
    </xf>
    <xf numFmtId="0" fontId="18" fillId="0" borderId="6" xfId="0" applyFont="1" applyBorder="1" applyAlignment="1">
      <alignment horizontal="center"/>
    </xf>
    <xf numFmtId="0" fontId="8" fillId="0" borderId="3" xfId="0" applyFont="1" applyBorder="1" applyAlignment="1">
      <alignment horizontal="center" vertical="center"/>
    </xf>
    <xf numFmtId="0" fontId="18" fillId="0" borderId="3" xfId="0" applyFont="1" applyBorder="1" applyAlignment="1">
      <alignment horizontal="center"/>
    </xf>
    <xf numFmtId="0" fontId="0" fillId="0" borderId="3" xfId="0" applyBorder="1" applyAlignment="1">
      <alignment horizontal="center" vertical="center"/>
    </xf>
    <xf numFmtId="249" fontId="0" fillId="7" borderId="3" xfId="0" applyNumberFormat="1" applyFill="1" applyBorder="1" applyAlignment="1">
      <alignment horizontal="center" vertical="center"/>
    </xf>
    <xf numFmtId="0" fontId="0" fillId="0" borderId="3" xfId="0" applyBorder="1" applyAlignment="1">
      <alignment horizontal="center"/>
    </xf>
    <xf numFmtId="250" fontId="0" fillId="7" borderId="3" xfId="0" applyNumberFormat="1" applyFill="1" applyBorder="1" applyAlignment="1">
      <alignment horizontal="center" vertical="center"/>
    </xf>
    <xf numFmtId="217" fontId="8" fillId="0" borderId="3" xfId="0" applyNumberFormat="1" applyFont="1" applyBorder="1" applyAlignment="1">
      <alignment horizontal="center" vertical="center"/>
    </xf>
    <xf numFmtId="165" fontId="0" fillId="0" borderId="0" xfId="0" applyNumberFormat="1" applyAlignment="1">
      <alignment horizontal="center"/>
    </xf>
    <xf numFmtId="9" fontId="0" fillId="0" borderId="26" xfId="1" applyFont="1" applyBorder="1"/>
    <xf numFmtId="0" fontId="0" fillId="0" borderId="23" xfId="0" applyBorder="1"/>
    <xf numFmtId="0" fontId="0" fillId="0" borderId="38" xfId="0" applyBorder="1"/>
    <xf numFmtId="191" fontId="0" fillId="0" borderId="3" xfId="0" applyNumberFormat="1" applyBorder="1" applyAlignment="1">
      <alignment horizontal="center"/>
    </xf>
    <xf numFmtId="259" fontId="0" fillId="0" borderId="3" xfId="0" applyNumberFormat="1" applyBorder="1" applyAlignment="1">
      <alignment horizontal="center" vertical="center"/>
    </xf>
    <xf numFmtId="260" fontId="0" fillId="0" borderId="6" xfId="0" applyNumberFormat="1" applyBorder="1" applyAlignment="1">
      <alignment horizontal="center" vertical="center"/>
    </xf>
    <xf numFmtId="260" fontId="0" fillId="0" borderId="3" xfId="0" applyNumberFormat="1" applyBorder="1" applyAlignment="1">
      <alignment horizontal="center" vertical="center"/>
    </xf>
    <xf numFmtId="262" fontId="0" fillId="0" borderId="6" xfId="0" applyNumberFormat="1" applyBorder="1" applyAlignment="1">
      <alignment horizontal="center" vertical="center"/>
    </xf>
    <xf numFmtId="262" fontId="0" fillId="0" borderId="3" xfId="0" applyNumberFormat="1" applyBorder="1" applyAlignment="1">
      <alignment horizontal="center" vertical="center"/>
    </xf>
    <xf numFmtId="185" fontId="0" fillId="0" borderId="7" xfId="0" applyNumberFormat="1" applyBorder="1" applyAlignment="1">
      <alignment horizontal="center" vertical="center"/>
    </xf>
    <xf numFmtId="185" fontId="0" fillId="0" borderId="4" xfId="0" applyNumberFormat="1" applyBorder="1" applyAlignment="1">
      <alignment horizontal="center" vertical="center"/>
    </xf>
    <xf numFmtId="0" fontId="0" fillId="7" borderId="3" xfId="0" applyFill="1" applyBorder="1" applyAlignment="1">
      <alignment horizontal="center" vertical="center"/>
    </xf>
    <xf numFmtId="165" fontId="0" fillId="7" borderId="6" xfId="0" applyNumberFormat="1" applyFill="1" applyBorder="1" applyAlignment="1">
      <alignment horizontal="center"/>
    </xf>
    <xf numFmtId="165" fontId="0" fillId="0" borderId="3" xfId="0" applyNumberFormat="1" applyBorder="1" applyAlignment="1">
      <alignment horizontal="center"/>
    </xf>
    <xf numFmtId="165" fontId="0" fillId="0" borderId="3" xfId="0" applyNumberFormat="1" applyBorder="1" applyAlignment="1">
      <alignment horizontal="center" vertical="center"/>
    </xf>
    <xf numFmtId="9" fontId="0" fillId="7" borderId="7" xfId="1" applyFont="1" applyFill="1" applyBorder="1" applyAlignment="1">
      <alignment horizontal="center" vertical="center"/>
    </xf>
    <xf numFmtId="9" fontId="0" fillId="7" borderId="4" xfId="1" applyFont="1" applyFill="1" applyBorder="1" applyAlignment="1">
      <alignment horizontal="center" vertical="center"/>
    </xf>
    <xf numFmtId="0" fontId="0" fillId="0" borderId="10" xfId="0" applyBorder="1"/>
    <xf numFmtId="0" fontId="0" fillId="7" borderId="24" xfId="0" applyFill="1" applyBorder="1" applyAlignment="1">
      <alignment horizontal="center" vertical="center"/>
    </xf>
    <xf numFmtId="0" fontId="0" fillId="11" borderId="22" xfId="0" applyFill="1" applyBorder="1"/>
    <xf numFmtId="0" fontId="0" fillId="7" borderId="22" xfId="0" applyFill="1" applyBorder="1" applyAlignment="1">
      <alignment horizontal="center" vertical="center"/>
    </xf>
    <xf numFmtId="185" fontId="0" fillId="0" borderId="6" xfId="0" applyNumberFormat="1" applyBorder="1" applyAlignment="1">
      <alignment horizontal="center" vertical="center"/>
    </xf>
    <xf numFmtId="0" fontId="0" fillId="11" borderId="3" xfId="0" applyFill="1" applyBorder="1"/>
    <xf numFmtId="185" fontId="0" fillId="0" borderId="3" xfId="0" applyNumberFormat="1" applyBorder="1" applyAlignment="1">
      <alignment horizontal="center" vertical="center"/>
    </xf>
    <xf numFmtId="205" fontId="0" fillId="0" borderId="6" xfId="0" applyNumberFormat="1" applyBorder="1" applyAlignment="1">
      <alignment horizontal="center"/>
    </xf>
    <xf numFmtId="0" fontId="0" fillId="11" borderId="3" xfId="0" applyFill="1" applyBorder="1" applyAlignment="1">
      <alignment horizontal="center"/>
    </xf>
    <xf numFmtId="205" fontId="0" fillId="0" borderId="3" xfId="0" applyNumberFormat="1" applyBorder="1" applyAlignment="1">
      <alignment horizontal="center"/>
    </xf>
    <xf numFmtId="9" fontId="8" fillId="7" borderId="7" xfId="1" applyFont="1" applyFill="1" applyBorder="1" applyAlignment="1">
      <alignment horizontal="center" vertical="center"/>
    </xf>
    <xf numFmtId="0" fontId="0" fillId="11" borderId="4" xfId="0" applyFill="1" applyBorder="1"/>
    <xf numFmtId="235" fontId="0" fillId="0" borderId="30" xfId="0" applyNumberFormat="1" applyBorder="1" applyAlignment="1">
      <alignment horizontal="center" vertical="center"/>
    </xf>
    <xf numFmtId="265" fontId="0" fillId="11" borderId="43" xfId="0" applyNumberFormat="1" applyFill="1" applyBorder="1" applyAlignment="1">
      <alignment horizontal="center" vertical="center"/>
    </xf>
    <xf numFmtId="266" fontId="0" fillId="7" borderId="43" xfId="0" applyNumberFormat="1" applyFill="1" applyBorder="1" applyAlignment="1">
      <alignment horizontal="center" vertical="center"/>
    </xf>
    <xf numFmtId="0" fontId="0" fillId="0" borderId="44" xfId="0" applyBorder="1"/>
    <xf numFmtId="0" fontId="0" fillId="0" borderId="0" xfId="0" applyAlignment="1">
      <alignment horizontal="left"/>
    </xf>
    <xf numFmtId="267" fontId="0" fillId="0" borderId="1" xfId="0" applyNumberFormat="1" applyBorder="1" applyAlignment="1">
      <alignment horizontal="center"/>
    </xf>
    <xf numFmtId="258" fontId="6" fillId="8" borderId="12" xfId="0" applyNumberFormat="1" applyFont="1" applyFill="1" applyBorder="1" applyAlignment="1">
      <alignment horizontal="center"/>
    </xf>
    <xf numFmtId="189" fontId="0" fillId="0" borderId="6" xfId="0" applyNumberFormat="1" applyBorder="1" applyAlignment="1">
      <alignment horizontal="center"/>
    </xf>
    <xf numFmtId="264" fontId="0" fillId="0" borderId="3" xfId="0" applyNumberFormat="1" applyBorder="1" applyAlignment="1">
      <alignment horizontal="center" vertical="center"/>
    </xf>
    <xf numFmtId="205" fontId="0" fillId="7" borderId="3" xfId="0" applyNumberFormat="1" applyFill="1" applyBorder="1" applyAlignment="1">
      <alignment horizontal="center"/>
    </xf>
    <xf numFmtId="206" fontId="0" fillId="0" borderId="6" xfId="0" applyNumberFormat="1" applyBorder="1" applyAlignment="1">
      <alignment horizontal="center"/>
    </xf>
    <xf numFmtId="207" fontId="0" fillId="0" borderId="3" xfId="0" applyNumberFormat="1" applyBorder="1" applyAlignment="1">
      <alignment horizontal="center"/>
    </xf>
    <xf numFmtId="192" fontId="0" fillId="0" borderId="3" xfId="0" applyNumberFormat="1" applyBorder="1"/>
    <xf numFmtId="0" fontId="0" fillId="0" borderId="13" xfId="0" applyBorder="1" applyAlignment="1">
      <alignment horizontal="left"/>
    </xf>
    <xf numFmtId="0" fontId="20" fillId="0" borderId="5" xfId="0" applyFont="1" applyBorder="1" applyAlignment="1">
      <alignment horizontal="left"/>
    </xf>
    <xf numFmtId="0" fontId="0" fillId="0" borderId="5" xfId="0" applyBorder="1" applyAlignment="1">
      <alignment horizontal="left"/>
    </xf>
    <xf numFmtId="215" fontId="0" fillId="7" borderId="6" xfId="0" applyNumberFormat="1" applyFill="1" applyBorder="1" applyAlignment="1">
      <alignment horizontal="center"/>
    </xf>
    <xf numFmtId="216" fontId="0" fillId="0" borderId="3" xfId="0" applyNumberFormat="1" applyBorder="1" applyAlignment="1">
      <alignment horizontal="center"/>
    </xf>
    <xf numFmtId="217" fontId="0" fillId="0" borderId="3" xfId="0" applyNumberFormat="1" applyBorder="1" applyAlignment="1">
      <alignment horizontal="center"/>
    </xf>
    <xf numFmtId="218" fontId="0" fillId="0" borderId="3" xfId="0" applyNumberFormat="1" applyBorder="1" applyAlignment="1">
      <alignment horizontal="center"/>
    </xf>
    <xf numFmtId="215" fontId="0" fillId="0" borderId="6" xfId="0" applyNumberFormat="1" applyBorder="1" applyAlignment="1">
      <alignment horizontal="center"/>
    </xf>
    <xf numFmtId="268" fontId="0" fillId="0" borderId="6" xfId="0" applyNumberFormat="1" applyBorder="1" applyAlignment="1">
      <alignment horizontal="center"/>
    </xf>
    <xf numFmtId="269" fontId="0" fillId="0" borderId="3" xfId="0" applyNumberFormat="1" applyBorder="1" applyAlignment="1">
      <alignment horizontal="center"/>
    </xf>
    <xf numFmtId="272" fontId="0" fillId="7" borderId="3" xfId="0" applyNumberFormat="1" applyFill="1" applyBorder="1" applyAlignment="1">
      <alignment horizontal="center"/>
    </xf>
    <xf numFmtId="228" fontId="0" fillId="0" borderId="3" xfId="0" applyNumberFormat="1" applyBorder="1" applyAlignment="1">
      <alignment horizontal="center"/>
    </xf>
    <xf numFmtId="273" fontId="0" fillId="0" borderId="6" xfId="0" applyNumberFormat="1" applyBorder="1" applyAlignment="1">
      <alignment horizontal="center"/>
    </xf>
    <xf numFmtId="234" fontId="0" fillId="0" borderId="3" xfId="0" applyNumberFormat="1" applyBorder="1" applyAlignment="1">
      <alignment horizontal="center"/>
    </xf>
    <xf numFmtId="274" fontId="0" fillId="7" borderId="3" xfId="0" applyNumberFormat="1" applyFill="1" applyBorder="1" applyAlignment="1">
      <alignment horizontal="center"/>
    </xf>
    <xf numFmtId="275" fontId="0" fillId="0" borderId="3" xfId="0" applyNumberFormat="1" applyBorder="1" applyAlignment="1">
      <alignment horizontal="center"/>
    </xf>
    <xf numFmtId="276" fontId="0" fillId="0" borderId="6" xfId="0" applyNumberFormat="1" applyBorder="1" applyAlignment="1">
      <alignment horizontal="center"/>
    </xf>
    <xf numFmtId="277" fontId="0" fillId="0" borderId="3" xfId="0" applyNumberFormat="1" applyBorder="1" applyAlignment="1">
      <alignment horizontal="center"/>
    </xf>
    <xf numFmtId="0" fontId="0" fillId="0" borderId="16" xfId="0" applyBorder="1"/>
    <xf numFmtId="9" fontId="0" fillId="0" borderId="12" xfId="1" applyFont="1" applyBorder="1"/>
    <xf numFmtId="280" fontId="6" fillId="0" borderId="1" xfId="0" applyNumberFormat="1" applyFont="1" applyBorder="1" applyAlignment="1">
      <alignment horizontal="center" vertical="center"/>
    </xf>
    <xf numFmtId="196" fontId="6" fillId="0" borderId="12" xfId="0" applyNumberFormat="1" applyFont="1" applyBorder="1" applyAlignment="1">
      <alignment horizontal="center" vertical="center"/>
    </xf>
    <xf numFmtId="280" fontId="6" fillId="0" borderId="6" xfId="0" applyNumberFormat="1" applyFont="1" applyBorder="1" applyAlignment="1">
      <alignment horizontal="center" vertical="center"/>
    </xf>
    <xf numFmtId="196" fontId="6" fillId="0" borderId="3" xfId="0" applyNumberFormat="1" applyFont="1" applyBorder="1" applyAlignment="1">
      <alignment horizontal="center" vertical="center"/>
    </xf>
    <xf numFmtId="281" fontId="0" fillId="0" borderId="6" xfId="0" applyNumberFormat="1" applyBorder="1" applyAlignment="1">
      <alignment horizontal="center" vertical="center"/>
    </xf>
    <xf numFmtId="282" fontId="0" fillId="0" borderId="3" xfId="0" applyNumberFormat="1" applyBorder="1" applyAlignment="1">
      <alignment horizontal="center" vertical="center"/>
    </xf>
    <xf numFmtId="284" fontId="0" fillId="0" borderId="6" xfId="0" applyNumberFormat="1" applyBorder="1" applyAlignment="1">
      <alignment horizontal="center" vertical="center"/>
    </xf>
    <xf numFmtId="285" fontId="0" fillId="7" borderId="3" xfId="0" applyNumberFormat="1" applyFill="1" applyBorder="1" applyAlignment="1">
      <alignment horizontal="center" vertical="center"/>
    </xf>
    <xf numFmtId="0" fontId="0" fillId="0" borderId="43" xfId="0" applyBorder="1"/>
    <xf numFmtId="0" fontId="0" fillId="0" borderId="36" xfId="0" applyBorder="1"/>
    <xf numFmtId="218" fontId="0" fillId="7" borderId="3" xfId="0" applyNumberFormat="1" applyFill="1" applyBorder="1" applyAlignment="1">
      <alignment horizontal="center" vertical="center"/>
    </xf>
    <xf numFmtId="194" fontId="0" fillId="0" borderId="6" xfId="0" applyNumberFormat="1" applyBorder="1" applyAlignment="1">
      <alignment horizontal="center" vertical="center"/>
    </xf>
    <xf numFmtId="287" fontId="0" fillId="0" borderId="3" xfId="0" applyNumberFormat="1" applyBorder="1" applyAlignment="1">
      <alignment horizontal="center" vertical="center"/>
    </xf>
    <xf numFmtId="197" fontId="0" fillId="0" borderId="6" xfId="0" applyNumberFormat="1" applyBorder="1" applyAlignment="1">
      <alignment horizontal="center" vertical="center"/>
    </xf>
    <xf numFmtId="289" fontId="0" fillId="0" borderId="3" xfId="0" applyNumberFormat="1" applyBorder="1" applyAlignment="1">
      <alignment horizontal="center" vertical="center"/>
    </xf>
    <xf numFmtId="290" fontId="0" fillId="0" borderId="6" xfId="0" applyNumberFormat="1" applyBorder="1" applyAlignment="1">
      <alignment horizontal="center" vertical="center"/>
    </xf>
    <xf numFmtId="291" fontId="0" fillId="0" borderId="3" xfId="0" applyNumberFormat="1" applyBorder="1" applyAlignment="1">
      <alignment horizontal="center" vertical="center"/>
    </xf>
    <xf numFmtId="258" fontId="0" fillId="0" borderId="12" xfId="0" applyNumberFormat="1" applyBorder="1" applyAlignment="1">
      <alignment horizontal="center"/>
    </xf>
    <xf numFmtId="0" fontId="0" fillId="0" borderId="48" xfId="0" applyBorder="1"/>
    <xf numFmtId="165" fontId="0" fillId="0" borderId="22" xfId="0" applyNumberFormat="1" applyBorder="1" applyAlignment="1">
      <alignment horizontal="center" vertical="center"/>
    </xf>
    <xf numFmtId="164" fontId="0" fillId="0" borderId="6" xfId="0" applyNumberFormat="1" applyBorder="1"/>
    <xf numFmtId="164" fontId="0" fillId="0" borderId="3" xfId="0" applyNumberFormat="1" applyBorder="1"/>
    <xf numFmtId="293" fontId="0" fillId="0" borderId="20" xfId="0" applyNumberFormat="1" applyBorder="1" applyAlignment="1">
      <alignment horizontal="center" vertical="center"/>
    </xf>
    <xf numFmtId="293" fontId="0" fillId="0" borderId="0" xfId="0" applyNumberFormat="1" applyAlignment="1">
      <alignment horizontal="center" vertical="center"/>
    </xf>
    <xf numFmtId="205" fontId="6" fillId="0" borderId="12" xfId="0" applyNumberFormat="1" applyFont="1" applyBorder="1" applyAlignment="1">
      <alignment horizontal="center"/>
    </xf>
    <xf numFmtId="294" fontId="0" fillId="0" borderId="6" xfId="0" applyNumberFormat="1" applyBorder="1" applyAlignment="1">
      <alignment horizontal="center"/>
    </xf>
    <xf numFmtId="295" fontId="0" fillId="0" borderId="3" xfId="0" applyNumberFormat="1" applyBorder="1" applyAlignment="1">
      <alignment horizontal="center"/>
    </xf>
    <xf numFmtId="296" fontId="0" fillId="0" borderId="7" xfId="0" applyNumberFormat="1" applyBorder="1" applyAlignment="1">
      <alignment horizontal="center"/>
    </xf>
    <xf numFmtId="290" fontId="0" fillId="0" borderId="3" xfId="0" applyNumberFormat="1" applyBorder="1" applyAlignment="1">
      <alignment horizontal="center"/>
    </xf>
    <xf numFmtId="258" fontId="0" fillId="0" borderId="6" xfId="0" applyNumberFormat="1" applyBorder="1" applyAlignment="1">
      <alignment horizontal="center" vertical="center"/>
    </xf>
    <xf numFmtId="258" fontId="0" fillId="0" borderId="3" xfId="0" applyNumberFormat="1" applyBorder="1" applyAlignment="1">
      <alignment horizontal="center" vertical="center"/>
    </xf>
    <xf numFmtId="290" fontId="0" fillId="0" borderId="4" xfId="0" applyNumberFormat="1" applyBorder="1" applyAlignment="1">
      <alignment horizontal="center"/>
    </xf>
    <xf numFmtId="289" fontId="0" fillId="0" borderId="6" xfId="0" applyNumberFormat="1" applyBorder="1" applyAlignment="1">
      <alignment horizontal="center" vertical="center"/>
    </xf>
    <xf numFmtId="207" fontId="0" fillId="7" borderId="3" xfId="0" applyNumberFormat="1" applyFill="1" applyBorder="1" applyAlignment="1">
      <alignment horizontal="center" vertical="center"/>
    </xf>
    <xf numFmtId="0" fontId="0" fillId="0" borderId="14" xfId="0" applyBorder="1" applyAlignment="1">
      <alignment horizontal="center"/>
    </xf>
    <xf numFmtId="0" fontId="0" fillId="0" borderId="15" xfId="0" applyBorder="1" applyAlignment="1">
      <alignment horizontal="center"/>
    </xf>
    <xf numFmtId="291" fontId="0" fillId="0" borderId="6" xfId="0" applyNumberFormat="1" applyBorder="1" applyAlignment="1">
      <alignment horizontal="center" vertical="center"/>
    </xf>
    <xf numFmtId="290" fontId="0" fillId="0" borderId="3" xfId="0" applyNumberFormat="1" applyBorder="1" applyAlignment="1">
      <alignment horizontal="center" vertical="center"/>
    </xf>
    <xf numFmtId="205" fontId="6" fillId="0" borderId="3" xfId="0" applyNumberFormat="1" applyFont="1" applyBorder="1" applyAlignment="1">
      <alignment horizontal="center"/>
    </xf>
    <xf numFmtId="280" fontId="0" fillId="0" borderId="3" xfId="0" applyNumberFormat="1" applyBorder="1" applyAlignment="1">
      <alignment horizontal="center" vertical="center"/>
    </xf>
    <xf numFmtId="165" fontId="0" fillId="0" borderId="14" xfId="0" applyNumberFormat="1" applyBorder="1" applyAlignment="1">
      <alignment horizontal="center"/>
    </xf>
    <xf numFmtId="165" fontId="0" fillId="0" borderId="15" xfId="0" applyNumberFormat="1" applyBorder="1" applyAlignment="1">
      <alignment horizontal="center"/>
    </xf>
    <xf numFmtId="165" fontId="0" fillId="0" borderId="17" xfId="0" applyNumberFormat="1" applyBorder="1" applyAlignment="1">
      <alignment horizontal="center"/>
    </xf>
    <xf numFmtId="297" fontId="0" fillId="8" borderId="1" xfId="0" applyNumberFormat="1" applyFill="1" applyBorder="1" applyAlignment="1">
      <alignment horizontal="center" vertical="center"/>
    </xf>
    <xf numFmtId="297" fontId="0" fillId="7" borderId="12" xfId="0" applyNumberFormat="1" applyFill="1" applyBorder="1" applyAlignment="1">
      <alignment horizontal="center" vertical="center"/>
    </xf>
    <xf numFmtId="298" fontId="0" fillId="0" borderId="45" xfId="0" applyNumberFormat="1" applyBorder="1" applyAlignment="1">
      <alignment horizontal="center" vertical="center"/>
    </xf>
    <xf numFmtId="298" fontId="0" fillId="0" borderId="43" xfId="0" applyNumberFormat="1" applyBorder="1" applyAlignment="1">
      <alignment horizontal="center" vertical="center"/>
    </xf>
    <xf numFmtId="299" fontId="0" fillId="0" borderId="6" xfId="0" applyNumberFormat="1" applyBorder="1" applyAlignment="1">
      <alignment horizontal="center" vertical="center"/>
    </xf>
    <xf numFmtId="205" fontId="0" fillId="0" borderId="3" xfId="0" applyNumberFormat="1" applyBorder="1" applyAlignment="1">
      <alignment horizontal="center" vertical="center"/>
    </xf>
    <xf numFmtId="298" fontId="0" fillId="0" borderId="6" xfId="0" applyNumberFormat="1" applyBorder="1" applyAlignment="1">
      <alignment horizontal="center" vertical="center"/>
    </xf>
    <xf numFmtId="298" fontId="0" fillId="0" borderId="3" xfId="0" applyNumberFormat="1" applyBorder="1" applyAlignment="1">
      <alignment horizontal="center" vertical="center"/>
    </xf>
    <xf numFmtId="0" fontId="0" fillId="0" borderId="46" xfId="0" applyBorder="1" applyAlignment="1">
      <alignment horizontal="center"/>
    </xf>
    <xf numFmtId="0" fontId="0" fillId="0" borderId="47" xfId="0" applyBorder="1" applyAlignment="1">
      <alignment horizontal="center"/>
    </xf>
    <xf numFmtId="300" fontId="0" fillId="7" borderId="45" xfId="0" applyNumberFormat="1" applyFill="1" applyBorder="1" applyAlignment="1">
      <alignment horizontal="center" vertical="center"/>
    </xf>
    <xf numFmtId="300" fontId="0" fillId="7" borderId="43" xfId="0" applyNumberFormat="1" applyFill="1" applyBorder="1" applyAlignment="1">
      <alignment horizontal="center" vertical="center"/>
    </xf>
    <xf numFmtId="0" fontId="0" fillId="0" borderId="49" xfId="0" applyBorder="1"/>
    <xf numFmtId="0" fontId="0" fillId="0" borderId="50" xfId="0" applyBorder="1"/>
    <xf numFmtId="165" fontId="0" fillId="0" borderId="12" xfId="0" applyNumberFormat="1" applyBorder="1" applyAlignment="1">
      <alignment horizontal="center" vertical="center"/>
    </xf>
    <xf numFmtId="302" fontId="0" fillId="0" borderId="1" xfId="0" applyNumberFormat="1" applyBorder="1" applyAlignment="1">
      <alignment horizontal="center" vertical="center"/>
    </xf>
    <xf numFmtId="303" fontId="0" fillId="0" borderId="12" xfId="0" applyNumberFormat="1" applyBorder="1" applyAlignment="1">
      <alignment horizontal="center" vertical="center"/>
    </xf>
    <xf numFmtId="205" fontId="0" fillId="7" borderId="3" xfId="0" applyNumberFormat="1" applyFill="1" applyBorder="1" applyAlignment="1">
      <alignment horizontal="center" vertical="center"/>
    </xf>
    <xf numFmtId="299" fontId="6" fillId="8" borderId="51" xfId="0" applyNumberFormat="1" applyFont="1" applyFill="1" applyBorder="1" applyAlignment="1">
      <alignment horizontal="center" vertical="center"/>
    </xf>
    <xf numFmtId="205" fontId="6" fillId="8" borderId="47" xfId="0" applyNumberFormat="1" applyFont="1" applyFill="1" applyBorder="1" applyAlignment="1">
      <alignment horizontal="center" vertical="center"/>
    </xf>
    <xf numFmtId="0" fontId="0" fillId="0" borderId="47" xfId="0" applyBorder="1"/>
    <xf numFmtId="0" fontId="8" fillId="0" borderId="5" xfId="0" applyFont="1" applyBorder="1"/>
    <xf numFmtId="0" fontId="0" fillId="0" borderId="52" xfId="0" applyBorder="1"/>
    <xf numFmtId="305" fontId="0" fillId="0" borderId="1" xfId="0" applyNumberFormat="1" applyBorder="1" applyAlignment="1">
      <alignment horizontal="center" vertical="center"/>
    </xf>
    <xf numFmtId="306" fontId="0" fillId="0" borderId="12" xfId="0" applyNumberFormat="1" applyBorder="1" applyAlignment="1">
      <alignment horizontal="center" vertical="center"/>
    </xf>
    <xf numFmtId="0" fontId="0" fillId="0" borderId="27" xfId="0" applyBorder="1"/>
    <xf numFmtId="0" fontId="0" fillId="0" borderId="53" xfId="0" applyBorder="1"/>
    <xf numFmtId="0" fontId="0" fillId="0" borderId="54" xfId="0" applyBorder="1"/>
    <xf numFmtId="0" fontId="0" fillId="0" borderId="55" xfId="0" applyBorder="1"/>
    <xf numFmtId="305" fontId="0" fillId="7" borderId="6" xfId="0" applyNumberFormat="1" applyFill="1" applyBorder="1" applyAlignment="1">
      <alignment horizontal="center" vertical="center"/>
    </xf>
    <xf numFmtId="306" fontId="0" fillId="0" borderId="3" xfId="0" applyNumberFormat="1" applyBorder="1" applyAlignment="1">
      <alignment horizontal="center" vertical="center"/>
    </xf>
    <xf numFmtId="0" fontId="0" fillId="0" borderId="56" xfId="0" applyBorder="1"/>
    <xf numFmtId="205" fontId="0" fillId="7" borderId="6" xfId="0" applyNumberFormat="1" applyFill="1" applyBorder="1" applyAlignment="1">
      <alignment horizontal="center"/>
    </xf>
    <xf numFmtId="307" fontId="0" fillId="0" borderId="20" xfId="0" applyNumberFormat="1" applyBorder="1" applyAlignment="1">
      <alignment horizontal="center" vertical="center"/>
    </xf>
    <xf numFmtId="235" fontId="0" fillId="0" borderId="6" xfId="0" applyNumberFormat="1" applyBorder="1" applyAlignment="1">
      <alignment horizontal="center" vertical="center"/>
    </xf>
    <xf numFmtId="308" fontId="0" fillId="7" borderId="3" xfId="0" applyNumberFormat="1" applyFill="1" applyBorder="1" applyAlignment="1">
      <alignment horizontal="center" vertical="center"/>
    </xf>
    <xf numFmtId="307" fontId="0" fillId="0" borderId="45" xfId="0" applyNumberFormat="1" applyBorder="1" applyAlignment="1">
      <alignment horizontal="center" vertical="center"/>
    </xf>
    <xf numFmtId="205" fontId="0" fillId="7" borderId="43" xfId="0" applyNumberFormat="1" applyFill="1" applyBorder="1" applyAlignment="1">
      <alignment horizontal="center" vertical="center"/>
    </xf>
    <xf numFmtId="0" fontId="0" fillId="0" borderId="8" xfId="0" applyBorder="1"/>
    <xf numFmtId="245" fontId="0" fillId="0" borderId="7" xfId="0" applyNumberFormat="1" applyBorder="1" applyAlignment="1">
      <alignment horizontal="center" vertical="center"/>
    </xf>
    <xf numFmtId="207" fontId="0" fillId="7" borderId="4" xfId="0" applyNumberFormat="1" applyFill="1" applyBorder="1" applyAlignment="1">
      <alignment horizontal="center" vertical="center"/>
    </xf>
    <xf numFmtId="309" fontId="0" fillId="0" borderId="51" xfId="0" applyNumberFormat="1" applyBorder="1" applyAlignment="1">
      <alignment horizontal="center" vertical="center"/>
    </xf>
    <xf numFmtId="310" fontId="0" fillId="0" borderId="16" xfId="0" applyNumberFormat="1" applyBorder="1" applyAlignment="1">
      <alignment horizontal="center" vertical="center"/>
    </xf>
    <xf numFmtId="309" fontId="0" fillId="0" borderId="0" xfId="0" applyNumberFormat="1" applyAlignment="1">
      <alignment horizontal="center" vertical="center"/>
    </xf>
    <xf numFmtId="310" fontId="0" fillId="0" borderId="0" xfId="0" applyNumberFormat="1" applyAlignment="1">
      <alignment horizontal="center" vertical="center"/>
    </xf>
    <xf numFmtId="0" fontId="6" fillId="0" borderId="0" xfId="0" applyFont="1"/>
    <xf numFmtId="309" fontId="6" fillId="8" borderId="1" xfId="0" applyNumberFormat="1" applyFont="1" applyFill="1" applyBorder="1" applyAlignment="1">
      <alignment horizontal="center" vertical="center"/>
    </xf>
    <xf numFmtId="310" fontId="6" fillId="8" borderId="12" xfId="0" applyNumberFormat="1" applyFont="1" applyFill="1" applyBorder="1" applyAlignment="1">
      <alignment horizontal="center" vertical="center"/>
    </xf>
    <xf numFmtId="0" fontId="6" fillId="0" borderId="12" xfId="0" applyFont="1" applyBorder="1"/>
    <xf numFmtId="312" fontId="0" fillId="8" borderId="12" xfId="0" applyNumberFormat="1" applyFill="1" applyBorder="1" applyAlignment="1">
      <alignment horizontal="center" vertical="center"/>
    </xf>
    <xf numFmtId="311" fontId="6" fillId="8" borderId="12" xfId="0" applyNumberFormat="1" applyFont="1" applyFill="1" applyBorder="1" applyAlignment="1">
      <alignment horizontal="center" vertical="center"/>
    </xf>
    <xf numFmtId="0" fontId="6" fillId="0" borderId="13" xfId="0" applyFont="1" applyBorder="1"/>
    <xf numFmtId="309" fontId="0" fillId="0" borderId="6" xfId="0" applyNumberFormat="1" applyBorder="1" applyAlignment="1">
      <alignment horizontal="center" vertical="center"/>
    </xf>
    <xf numFmtId="310" fontId="0" fillId="0" borderId="3" xfId="0" applyNumberFormat="1" applyBorder="1" applyAlignment="1">
      <alignment horizontal="center" vertical="center"/>
    </xf>
    <xf numFmtId="312" fontId="0" fillId="0" borderId="3" xfId="0" applyNumberFormat="1" applyBorder="1" applyAlignment="1">
      <alignment horizontal="center" vertical="center"/>
    </xf>
    <xf numFmtId="311" fontId="0" fillId="0" borderId="3" xfId="0" applyNumberFormat="1" applyBorder="1" applyAlignment="1">
      <alignment horizontal="center" vertical="center"/>
    </xf>
    <xf numFmtId="313" fontId="0" fillId="0" borderId="0" xfId="0" applyNumberFormat="1"/>
    <xf numFmtId="240" fontId="0" fillId="0" borderId="0" xfId="0" applyNumberFormat="1" applyAlignment="1">
      <alignment horizontal="center" vertical="center"/>
    </xf>
    <xf numFmtId="309" fontId="0" fillId="0" borderId="45" xfId="0" applyNumberFormat="1" applyBorder="1" applyAlignment="1">
      <alignment horizontal="center" vertical="center"/>
    </xf>
    <xf numFmtId="310" fontId="0" fillId="0" borderId="43" xfId="0" applyNumberFormat="1" applyBorder="1" applyAlignment="1">
      <alignment horizontal="center" vertical="center"/>
    </xf>
    <xf numFmtId="312" fontId="0" fillId="0" borderId="43" xfId="0" applyNumberFormat="1" applyBorder="1" applyAlignment="1">
      <alignment horizontal="center" vertical="center"/>
    </xf>
    <xf numFmtId="311" fontId="0" fillId="0" borderId="43" xfId="0" applyNumberFormat="1" applyBorder="1" applyAlignment="1">
      <alignment horizontal="center" vertical="center"/>
    </xf>
    <xf numFmtId="296" fontId="0" fillId="0" borderId="0" xfId="0" applyNumberFormat="1" applyAlignment="1">
      <alignment horizontal="center" vertical="center"/>
    </xf>
    <xf numFmtId="0" fontId="0" fillId="0" borderId="57" xfId="0" applyBorder="1" applyAlignment="1">
      <alignment horizontal="center" vertical="center"/>
    </xf>
    <xf numFmtId="0" fontId="24" fillId="0" borderId="0" xfId="0" applyFont="1"/>
    <xf numFmtId="314" fontId="0" fillId="0" borderId="1" xfId="0" applyNumberFormat="1" applyBorder="1" applyAlignment="1">
      <alignment horizontal="center" vertical="center"/>
    </xf>
    <xf numFmtId="315" fontId="0" fillId="18" borderId="22" xfId="0" applyNumberFormat="1" applyFill="1" applyBorder="1" applyAlignment="1">
      <alignment horizontal="center" vertical="center"/>
    </xf>
    <xf numFmtId="316" fontId="0" fillId="0" borderId="6" xfId="0" applyNumberFormat="1" applyBorder="1" applyAlignment="1">
      <alignment horizontal="center" vertical="center"/>
    </xf>
    <xf numFmtId="207" fontId="0" fillId="18" borderId="3" xfId="0" applyNumberFormat="1" applyFill="1" applyBorder="1" applyAlignment="1">
      <alignment horizontal="center" vertical="center"/>
    </xf>
    <xf numFmtId="317" fontId="0" fillId="0" borderId="14" xfId="0" applyNumberFormat="1" applyBorder="1" applyAlignment="1">
      <alignment horizontal="center" vertical="center"/>
    </xf>
    <xf numFmtId="279" fontId="6" fillId="0" borderId="15" xfId="0" applyNumberFormat="1" applyFont="1" applyBorder="1" applyAlignment="1">
      <alignment horizontal="center" vertical="center"/>
    </xf>
    <xf numFmtId="317" fontId="0" fillId="0" borderId="15" xfId="0" applyNumberFormat="1" applyBorder="1" applyAlignment="1">
      <alignment horizontal="center" vertical="center"/>
    </xf>
    <xf numFmtId="279" fontId="17" fillId="0" borderId="15" xfId="0" applyNumberFormat="1" applyFont="1" applyBorder="1" applyAlignment="1">
      <alignment horizontal="center" vertical="center"/>
    </xf>
    <xf numFmtId="314" fontId="0" fillId="0" borderId="6" xfId="0" applyNumberFormat="1" applyBorder="1" applyAlignment="1">
      <alignment horizontal="center" vertical="center"/>
    </xf>
    <xf numFmtId="315" fontId="0" fillId="18" borderId="3" xfId="0" applyNumberFormat="1" applyFill="1" applyBorder="1" applyAlignment="1">
      <alignment horizontal="center" vertical="center"/>
    </xf>
    <xf numFmtId="318" fontId="6" fillId="0" borderId="1" xfId="0" applyNumberFormat="1" applyFont="1" applyBorder="1" applyAlignment="1">
      <alignment horizontal="center" vertical="center"/>
    </xf>
    <xf numFmtId="221" fontId="0" fillId="0" borderId="12" xfId="0" applyNumberFormat="1" applyBorder="1" applyAlignment="1">
      <alignment horizontal="center" vertical="center"/>
    </xf>
    <xf numFmtId="318" fontId="6" fillId="0" borderId="12" xfId="0" applyNumberFormat="1" applyFont="1" applyBorder="1" applyAlignment="1">
      <alignment horizontal="center" vertical="center"/>
    </xf>
    <xf numFmtId="177" fontId="0" fillId="0" borderId="6" xfId="0" applyNumberFormat="1" applyBorder="1" applyAlignment="1">
      <alignment horizontal="center" vertical="center"/>
    </xf>
    <xf numFmtId="225" fontId="0" fillId="0" borderId="3" xfId="0" applyNumberFormat="1" applyBorder="1" applyAlignment="1">
      <alignment horizontal="center" vertical="center"/>
    </xf>
    <xf numFmtId="177" fontId="0" fillId="0" borderId="3" xfId="0" applyNumberFormat="1" applyBorder="1" applyAlignment="1">
      <alignment horizontal="center" vertical="center"/>
    </xf>
    <xf numFmtId="207" fontId="0" fillId="0" borderId="3" xfId="0" applyNumberFormat="1" applyBorder="1" applyAlignment="1">
      <alignment horizontal="center" vertical="center"/>
    </xf>
    <xf numFmtId="245" fontId="0" fillId="0" borderId="6" xfId="0" applyNumberFormat="1" applyBorder="1" applyAlignment="1">
      <alignment horizontal="center" vertical="center"/>
    </xf>
    <xf numFmtId="245" fontId="0" fillId="0" borderId="3" xfId="0" applyNumberFormat="1" applyBorder="1" applyAlignment="1">
      <alignment horizontal="center" vertical="center"/>
    </xf>
    <xf numFmtId="319" fontId="0" fillId="0" borderId="3" xfId="0" applyNumberFormat="1" applyBorder="1" applyAlignment="1">
      <alignment horizontal="center" vertical="center"/>
    </xf>
    <xf numFmtId="207" fontId="6" fillId="0" borderId="6" xfId="0" applyNumberFormat="1" applyFont="1" applyBorder="1" applyAlignment="1">
      <alignment horizontal="center" vertical="center"/>
    </xf>
    <xf numFmtId="207" fontId="6" fillId="0" borderId="3" xfId="0" applyNumberFormat="1" applyFont="1" applyBorder="1" applyAlignment="1">
      <alignment horizontal="center" vertical="center"/>
    </xf>
    <xf numFmtId="314" fontId="0" fillId="0" borderId="6" xfId="0" applyNumberFormat="1" applyBorder="1" applyAlignment="1">
      <alignment horizontal="center"/>
    </xf>
    <xf numFmtId="320" fontId="0" fillId="18" borderId="3" xfId="0" applyNumberFormat="1" applyFill="1" applyBorder="1" applyAlignment="1">
      <alignment horizontal="center" vertical="center"/>
    </xf>
    <xf numFmtId="225" fontId="0" fillId="0" borderId="6" xfId="0" applyNumberFormat="1" applyBorder="1" applyAlignment="1">
      <alignment horizontal="center" vertical="center"/>
    </xf>
    <xf numFmtId="0" fontId="0" fillId="7" borderId="6" xfId="0" applyFill="1" applyBorder="1" applyAlignment="1">
      <alignment horizontal="center" vertical="center"/>
    </xf>
    <xf numFmtId="0" fontId="25" fillId="0" borderId="0" xfId="0" applyFont="1"/>
    <xf numFmtId="321" fontId="0" fillId="18" borderId="3" xfId="0" applyNumberFormat="1" applyFill="1" applyBorder="1" applyAlignment="1">
      <alignment horizontal="center" vertical="center"/>
    </xf>
    <xf numFmtId="165" fontId="0" fillId="0" borderId="4" xfId="0" applyNumberFormat="1" applyBorder="1" applyAlignment="1">
      <alignment horizontal="center" vertical="center"/>
    </xf>
    <xf numFmtId="201" fontId="0" fillId="7" borderId="4" xfId="0" applyNumberFormat="1" applyFill="1" applyBorder="1" applyAlignment="1">
      <alignment horizontal="center" vertical="center"/>
    </xf>
    <xf numFmtId="319" fontId="0" fillId="0" borderId="15" xfId="0" applyNumberFormat="1" applyBorder="1" applyAlignment="1">
      <alignment horizontal="center" vertical="center"/>
    </xf>
    <xf numFmtId="205" fontId="6" fillId="0" borderId="15" xfId="0" applyNumberFormat="1" applyFont="1" applyBorder="1" applyAlignment="1">
      <alignment horizontal="center" vertical="center"/>
    </xf>
    <xf numFmtId="319" fontId="0" fillId="0" borderId="0" xfId="0" applyNumberFormat="1" applyAlignment="1">
      <alignment horizontal="center" vertical="center"/>
    </xf>
    <xf numFmtId="205" fontId="6" fillId="0" borderId="0" xfId="0" applyNumberFormat="1" applyFont="1" applyAlignment="1">
      <alignment horizontal="center" vertical="center"/>
    </xf>
    <xf numFmtId="244" fontId="0" fillId="0" borderId="7" xfId="0" applyNumberFormat="1" applyBorder="1" applyAlignment="1">
      <alignment horizontal="center"/>
    </xf>
    <xf numFmtId="205" fontId="0" fillId="0" borderId="0" xfId="0" applyNumberFormat="1" applyAlignment="1">
      <alignment horizontal="center" vertical="center"/>
    </xf>
    <xf numFmtId="319" fontId="0" fillId="0" borderId="1" xfId="0" applyNumberFormat="1" applyBorder="1" applyAlignment="1">
      <alignment horizontal="center" vertical="center"/>
    </xf>
    <xf numFmtId="205" fontId="6" fillId="8" borderId="12" xfId="0" applyNumberFormat="1" applyFont="1" applyFill="1" applyBorder="1" applyAlignment="1">
      <alignment horizontal="center" vertical="center"/>
    </xf>
    <xf numFmtId="319" fontId="0" fillId="0" borderId="6" xfId="0" applyNumberFormat="1" applyBorder="1" applyAlignment="1">
      <alignment horizontal="center" vertical="center"/>
    </xf>
    <xf numFmtId="240" fontId="0" fillId="0" borderId="0" xfId="0" applyNumberFormat="1" applyAlignment="1">
      <alignment horizontal="center"/>
    </xf>
    <xf numFmtId="205" fontId="0" fillId="0" borderId="0" xfId="0" applyNumberFormat="1"/>
    <xf numFmtId="316" fontId="0" fillId="0" borderId="1" xfId="0" applyNumberFormat="1" applyBorder="1" applyAlignment="1">
      <alignment horizontal="center" vertical="center"/>
    </xf>
    <xf numFmtId="207" fontId="0" fillId="0" borderId="12" xfId="0" applyNumberFormat="1" applyBorder="1" applyAlignment="1">
      <alignment horizontal="center" vertical="center"/>
    </xf>
    <xf numFmtId="0" fontId="0" fillId="0" borderId="54" xfId="0" applyBorder="1" applyAlignment="1">
      <alignment horizontal="center" vertical="center"/>
    </xf>
    <xf numFmtId="286" fontId="0" fillId="7" borderId="3" xfId="0" applyNumberFormat="1" applyFill="1" applyBorder="1" applyAlignment="1">
      <alignment horizontal="center" vertical="center"/>
    </xf>
    <xf numFmtId="176" fontId="0" fillId="0" borderId="6" xfId="0" applyNumberFormat="1" applyBorder="1" applyAlignment="1">
      <alignment horizontal="center" vertical="center"/>
    </xf>
    <xf numFmtId="320" fontId="0" fillId="0" borderId="3" xfId="0" applyNumberFormat="1" applyBorder="1" applyAlignment="1">
      <alignment horizontal="center" vertical="center"/>
    </xf>
    <xf numFmtId="221" fontId="0" fillId="0" borderId="6" xfId="0" applyNumberFormat="1" applyBorder="1" applyAlignment="1">
      <alignment horizontal="center" vertical="center"/>
    </xf>
    <xf numFmtId="322" fontId="0" fillId="0" borderId="3" xfId="0" applyNumberFormat="1" applyBorder="1" applyAlignment="1">
      <alignment horizontal="center" vertical="center"/>
    </xf>
    <xf numFmtId="224" fontId="0" fillId="0" borderId="6" xfId="0" applyNumberFormat="1" applyBorder="1" applyAlignment="1">
      <alignment horizontal="center" vertical="center"/>
    </xf>
    <xf numFmtId="323" fontId="0" fillId="0" borderId="7" xfId="0" applyNumberFormat="1" applyBorder="1" applyAlignment="1">
      <alignment horizontal="center" vertical="center"/>
    </xf>
    <xf numFmtId="217" fontId="0" fillId="0" borderId="6" xfId="0" applyNumberFormat="1" applyBorder="1" applyAlignment="1">
      <alignment horizontal="center" vertical="center"/>
    </xf>
    <xf numFmtId="166" fontId="0" fillId="7" borderId="3" xfId="0" applyNumberFormat="1" applyFill="1" applyBorder="1" applyAlignment="1">
      <alignment horizontal="center" vertical="center"/>
    </xf>
    <xf numFmtId="324" fontId="0" fillId="0" borderId="0" xfId="0" applyNumberFormat="1"/>
    <xf numFmtId="0" fontId="0" fillId="0" borderId="33" xfId="0" applyBorder="1"/>
    <xf numFmtId="0" fontId="0" fillId="0" borderId="34" xfId="0" applyBorder="1"/>
    <xf numFmtId="0" fontId="0" fillId="0" borderId="11" xfId="0" applyBorder="1"/>
    <xf numFmtId="321" fontId="0" fillId="0" borderId="6" xfId="0" applyNumberFormat="1" applyBorder="1" applyAlignment="1">
      <alignment horizontal="center" vertical="center"/>
    </xf>
    <xf numFmtId="205" fontId="0" fillId="0" borderId="52" xfId="0" applyNumberFormat="1" applyBorder="1" applyAlignment="1">
      <alignment horizontal="center" vertical="center"/>
    </xf>
    <xf numFmtId="319" fontId="0" fillId="0" borderId="24" xfId="0" applyNumberFormat="1" applyBorder="1" applyAlignment="1">
      <alignment horizontal="center" vertical="center"/>
    </xf>
    <xf numFmtId="205" fontId="6" fillId="8" borderId="22" xfId="0" applyNumberFormat="1" applyFont="1" applyFill="1" applyBorder="1" applyAlignment="1">
      <alignment horizontal="center" vertical="center"/>
    </xf>
    <xf numFmtId="0" fontId="0" fillId="0" borderId="58" xfId="0" applyBorder="1"/>
    <xf numFmtId="319" fontId="0" fillId="0" borderId="6" xfId="0" applyNumberFormat="1" applyBorder="1" applyAlignment="1">
      <alignment horizontal="center"/>
    </xf>
    <xf numFmtId="258" fontId="0" fillId="0" borderId="3" xfId="0" applyNumberFormat="1" applyBorder="1" applyAlignment="1">
      <alignment horizontal="center"/>
    </xf>
    <xf numFmtId="325" fontId="0" fillId="0" borderId="6" xfId="0" applyNumberFormat="1" applyBorder="1" applyAlignment="1">
      <alignment horizontal="center"/>
    </xf>
    <xf numFmtId="166" fontId="0" fillId="0" borderId="3" xfId="0" applyNumberFormat="1" applyBorder="1" applyAlignment="1">
      <alignment horizontal="center"/>
    </xf>
    <xf numFmtId="0" fontId="6" fillId="0" borderId="3" xfId="0" applyFont="1" applyBorder="1" applyAlignment="1">
      <alignment horizontal="center"/>
    </xf>
    <xf numFmtId="0" fontId="0" fillId="0" borderId="5" xfId="0" applyBorder="1" applyAlignment="1">
      <alignment horizontal="left" vertical="center"/>
    </xf>
    <xf numFmtId="296" fontId="0" fillId="0" borderId="53" xfId="0" applyNumberFormat="1" applyBorder="1" applyAlignment="1">
      <alignment horizontal="center" vertical="center"/>
    </xf>
    <xf numFmtId="321" fontId="0" fillId="0" borderId="59" xfId="0" applyNumberFormat="1" applyBorder="1" applyAlignment="1">
      <alignment horizontal="center"/>
    </xf>
    <xf numFmtId="0" fontId="0" fillId="0" borderId="54" xfId="0" applyBorder="1" applyAlignment="1">
      <alignment horizontal="center"/>
    </xf>
    <xf numFmtId="0" fontId="24" fillId="0" borderId="0" xfId="0" applyFont="1" applyAlignment="1">
      <alignment horizontal="left" vertical="center"/>
    </xf>
    <xf numFmtId="217" fontId="0" fillId="0" borderId="6" xfId="0" applyNumberFormat="1" applyBorder="1" applyAlignment="1">
      <alignment horizontal="center"/>
    </xf>
    <xf numFmtId="166" fontId="0" fillId="7" borderId="3" xfId="0" applyNumberFormat="1" applyFill="1" applyBorder="1" applyAlignment="1">
      <alignment horizontal="center"/>
    </xf>
    <xf numFmtId="191" fontId="0" fillId="0" borderId="1" xfId="0" applyNumberFormat="1"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left" vertical="center"/>
    </xf>
    <xf numFmtId="0" fontId="6" fillId="0" borderId="4" xfId="0" applyFont="1" applyBorder="1" applyAlignment="1">
      <alignment horizontal="center"/>
    </xf>
    <xf numFmtId="181" fontId="0" fillId="0" borderId="6" xfId="0" applyNumberFormat="1" applyBorder="1" applyAlignment="1">
      <alignment horizontal="center" vertical="center"/>
    </xf>
    <xf numFmtId="0" fontId="0" fillId="0" borderId="46" xfId="0" applyBorder="1"/>
    <xf numFmtId="0" fontId="0" fillId="0" borderId="45" xfId="0" applyBorder="1"/>
    <xf numFmtId="189" fontId="0" fillId="0" borderId="7" xfId="0" applyNumberFormat="1" applyBorder="1" applyAlignment="1">
      <alignment horizontal="center" vertical="center"/>
    </xf>
    <xf numFmtId="190" fontId="0" fillId="0" borderId="4" xfId="0" applyNumberFormat="1" applyBorder="1" applyAlignment="1">
      <alignment horizontal="center" vertical="center"/>
    </xf>
    <xf numFmtId="0" fontId="0" fillId="0" borderId="9" xfId="0" applyBorder="1" applyAlignment="1">
      <alignment horizontal="center" vertical="center"/>
    </xf>
    <xf numFmtId="164" fontId="0" fillId="0" borderId="0" xfId="0" applyNumberFormat="1" applyAlignment="1">
      <alignment horizontal="center" vertical="center"/>
    </xf>
    <xf numFmtId="0" fontId="29" fillId="0" borderId="0" xfId="0" applyFont="1"/>
    <xf numFmtId="326" fontId="0" fillId="0" borderId="1" xfId="0" applyNumberFormat="1" applyBorder="1" applyAlignment="1">
      <alignment horizontal="center" vertical="center"/>
    </xf>
    <xf numFmtId="327" fontId="0" fillId="0" borderId="12" xfId="0" applyNumberFormat="1" applyBorder="1" applyAlignment="1">
      <alignment horizontal="center" vertical="center"/>
    </xf>
    <xf numFmtId="202" fontId="6" fillId="0" borderId="14" xfId="0" applyNumberFormat="1" applyFont="1" applyBorder="1" applyAlignment="1">
      <alignment horizontal="center" vertical="center"/>
    </xf>
    <xf numFmtId="175" fontId="6" fillId="8" borderId="15" xfId="0" applyNumberFormat="1" applyFont="1" applyFill="1" applyBorder="1" applyAlignment="1">
      <alignment horizontal="center"/>
    </xf>
    <xf numFmtId="175" fontId="6" fillId="8" borderId="15" xfId="0" applyNumberFormat="1" applyFont="1" applyFill="1" applyBorder="1" applyAlignment="1">
      <alignment horizontal="center" vertical="center"/>
    </xf>
    <xf numFmtId="247" fontId="0" fillId="7" borderId="24" xfId="0" applyNumberFormat="1" applyFill="1" applyBorder="1" applyAlignment="1">
      <alignment horizontal="center" vertical="center"/>
    </xf>
    <xf numFmtId="328" fontId="0" fillId="7" borderId="22" xfId="0" applyNumberFormat="1" applyFill="1" applyBorder="1" applyAlignment="1">
      <alignment horizontal="center" vertical="center"/>
    </xf>
    <xf numFmtId="0" fontId="0" fillId="0" borderId="16" xfId="0" applyBorder="1" applyAlignment="1">
      <alignment horizontal="center" vertical="center"/>
    </xf>
    <xf numFmtId="11" fontId="0" fillId="0" borderId="24" xfId="0" applyNumberFormat="1" applyBorder="1" applyAlignment="1">
      <alignment horizontal="center" vertical="center"/>
    </xf>
    <xf numFmtId="11" fontId="0" fillId="0" borderId="22" xfId="0" applyNumberFormat="1" applyBorder="1" applyAlignment="1">
      <alignment horizontal="center" vertical="center"/>
    </xf>
    <xf numFmtId="329" fontId="0" fillId="0" borderId="0" xfId="0" applyNumberFormat="1"/>
    <xf numFmtId="164" fontId="0" fillId="0" borderId="2" xfId="0" applyNumberFormat="1" applyBorder="1" applyAlignment="1">
      <alignment horizontal="center" vertical="center"/>
    </xf>
    <xf numFmtId="207" fontId="6" fillId="0" borderId="1" xfId="0" applyNumberFormat="1" applyFont="1" applyBorder="1" applyAlignment="1">
      <alignment horizontal="center" vertical="center"/>
    </xf>
    <xf numFmtId="330" fontId="0" fillId="0" borderId="6" xfId="0" applyNumberFormat="1" applyBorder="1" applyAlignment="1">
      <alignment horizontal="center" vertical="center"/>
    </xf>
    <xf numFmtId="240" fontId="0" fillId="7" borderId="3" xfId="0" applyNumberFormat="1" applyFill="1" applyBorder="1" applyAlignment="1">
      <alignment horizontal="center" vertical="center"/>
    </xf>
    <xf numFmtId="331" fontId="0" fillId="0" borderId="6" xfId="0" applyNumberFormat="1" applyBorder="1" applyAlignment="1">
      <alignment horizontal="center"/>
    </xf>
    <xf numFmtId="332" fontId="0" fillId="7" borderId="3" xfId="0" applyNumberFormat="1" applyFill="1" applyBorder="1" applyAlignment="1">
      <alignment horizontal="center" vertical="center"/>
    </xf>
    <xf numFmtId="331" fontId="0" fillId="0" borderId="7" xfId="0" applyNumberFormat="1" applyBorder="1" applyAlignment="1">
      <alignment horizontal="center" vertical="center"/>
    </xf>
    <xf numFmtId="332" fontId="0" fillId="7" borderId="4" xfId="0" applyNumberFormat="1" applyFill="1" applyBorder="1" applyAlignment="1">
      <alignment horizontal="center" vertical="center"/>
    </xf>
    <xf numFmtId="164" fontId="30" fillId="0" borderId="0" xfId="0" applyNumberFormat="1" applyFont="1" applyAlignment="1">
      <alignment horizontal="center" vertical="center"/>
    </xf>
    <xf numFmtId="0" fontId="0" fillId="0" borderId="0" xfId="0" applyAlignment="1">
      <alignment horizontal="left" vertical="center"/>
    </xf>
    <xf numFmtId="0" fontId="31" fillId="0" borderId="0" xfId="0" applyFont="1"/>
    <xf numFmtId="203" fontId="8" fillId="8" borderId="1" xfId="0" applyNumberFormat="1" applyFont="1" applyFill="1" applyBorder="1" applyAlignment="1">
      <alignment horizontal="center" vertical="center"/>
    </xf>
    <xf numFmtId="291" fontId="17" fillId="8" borderId="12" xfId="0" applyNumberFormat="1" applyFont="1" applyFill="1" applyBorder="1" applyAlignment="1">
      <alignment horizontal="center" vertical="center"/>
    </xf>
    <xf numFmtId="0" fontId="8" fillId="0" borderId="13" xfId="0" applyFont="1" applyBorder="1"/>
    <xf numFmtId="203" fontId="8" fillId="8" borderId="6" xfId="0" applyNumberFormat="1" applyFont="1" applyFill="1" applyBorder="1" applyAlignment="1">
      <alignment horizontal="center" vertical="center"/>
    </xf>
    <xf numFmtId="291" fontId="17" fillId="8" borderId="3" xfId="0" applyNumberFormat="1" applyFont="1" applyFill="1" applyBorder="1" applyAlignment="1">
      <alignment horizontal="center" vertical="center"/>
    </xf>
    <xf numFmtId="175" fontId="8" fillId="8" borderId="3" xfId="0" applyNumberFormat="1" applyFont="1" applyFill="1" applyBorder="1" applyAlignment="1">
      <alignment horizontal="center" vertical="center"/>
    </xf>
    <xf numFmtId="175" fontId="17" fillId="8" borderId="3" xfId="0" applyNumberFormat="1" applyFont="1" applyFill="1" applyBorder="1" applyAlignment="1">
      <alignment horizontal="center" vertical="center"/>
    </xf>
    <xf numFmtId="184" fontId="8" fillId="8" borderId="6" xfId="0" applyNumberFormat="1" applyFont="1" applyFill="1" applyBorder="1" applyAlignment="1">
      <alignment horizontal="center" vertical="center"/>
    </xf>
    <xf numFmtId="185" fontId="8" fillId="8" borderId="3" xfId="0" applyNumberFormat="1" applyFont="1" applyFill="1" applyBorder="1" applyAlignment="1">
      <alignment horizontal="center" vertical="center"/>
    </xf>
    <xf numFmtId="185" fontId="17" fillId="8" borderId="3" xfId="0" applyNumberFormat="1" applyFont="1" applyFill="1" applyBorder="1" applyAlignment="1">
      <alignment horizontal="center" vertical="center"/>
    </xf>
    <xf numFmtId="201" fontId="8" fillId="0" borderId="7" xfId="0" applyNumberFormat="1" applyFont="1" applyBorder="1" applyAlignment="1">
      <alignment horizontal="center"/>
    </xf>
    <xf numFmtId="0" fontId="8" fillId="0" borderId="9" xfId="0" applyFont="1" applyBorder="1"/>
    <xf numFmtId="317" fontId="0" fillId="0" borderId="0" xfId="0" applyNumberFormat="1" applyAlignment="1">
      <alignment horizontal="center" vertical="center"/>
    </xf>
    <xf numFmtId="279" fontId="0" fillId="0" borderId="0" xfId="0" applyNumberFormat="1" applyAlignment="1">
      <alignment horizontal="center" vertical="center"/>
    </xf>
    <xf numFmtId="0" fontId="8" fillId="0" borderId="1" xfId="0" applyFont="1" applyBorder="1" applyAlignment="1">
      <alignment horizontal="center"/>
    </xf>
    <xf numFmtId="164" fontId="8" fillId="0" borderId="1" xfId="0" applyNumberFormat="1" applyFont="1" applyBorder="1" applyAlignment="1">
      <alignment horizontal="center" vertical="center"/>
    </xf>
    <xf numFmtId="175" fontId="8" fillId="0" borderId="12" xfId="0" applyNumberFormat="1" applyFont="1" applyBorder="1" applyAlignment="1">
      <alignment horizontal="center" vertical="center"/>
    </xf>
    <xf numFmtId="0" fontId="8" fillId="0" borderId="24" xfId="0" applyFont="1" applyBorder="1" applyAlignment="1">
      <alignment horizontal="center" vertical="center"/>
    </xf>
    <xf numFmtId="0" fontId="0" fillId="0" borderId="23" xfId="0" applyBorder="1" applyAlignment="1">
      <alignment horizontal="center" vertical="center"/>
    </xf>
    <xf numFmtId="0" fontId="8" fillId="0" borderId="23" xfId="0" applyFont="1" applyBorder="1"/>
    <xf numFmtId="0" fontId="0" fillId="0" borderId="24" xfId="0" applyBorder="1" applyAlignment="1">
      <alignment horizontal="center" vertical="center"/>
    </xf>
    <xf numFmtId="184" fontId="8" fillId="0" borderId="6" xfId="0" applyNumberFormat="1" applyFont="1" applyBorder="1" applyAlignment="1">
      <alignment horizontal="center" vertical="center"/>
    </xf>
    <xf numFmtId="185" fontId="8" fillId="0" borderId="3" xfId="0" applyNumberFormat="1" applyFont="1" applyBorder="1" applyAlignment="1">
      <alignment horizontal="center" vertical="center"/>
    </xf>
    <xf numFmtId="0" fontId="8" fillId="0" borderId="21" xfId="0" applyFont="1" applyBorder="1" applyAlignment="1">
      <alignment horizontal="center"/>
    </xf>
    <xf numFmtId="317" fontId="0" fillId="0" borderId="53" xfId="0" applyNumberFormat="1" applyBorder="1" applyAlignment="1">
      <alignment horizontal="center" vertical="center"/>
    </xf>
    <xf numFmtId="279" fontId="0" fillId="0" borderId="59" xfId="0" applyNumberFormat="1" applyBorder="1" applyAlignment="1">
      <alignment horizontal="center" vertical="center"/>
    </xf>
    <xf numFmtId="0" fontId="8" fillId="0" borderId="45" xfId="0" applyFont="1" applyBorder="1" applyAlignment="1">
      <alignment horizontal="center" vertical="center"/>
    </xf>
    <xf numFmtId="0" fontId="0" fillId="0" borderId="36" xfId="0" applyBorder="1" applyAlignment="1">
      <alignment horizontal="center" vertical="center"/>
    </xf>
    <xf numFmtId="201" fontId="0" fillId="0" borderId="1" xfId="0" applyNumberFormat="1" applyBorder="1" applyAlignment="1">
      <alignment horizontal="center" vertical="center"/>
    </xf>
    <xf numFmtId="0" fontId="8" fillId="0" borderId="6" xfId="0" applyFont="1" applyBorder="1" applyAlignment="1">
      <alignment horizontal="center" vertical="center"/>
    </xf>
    <xf numFmtId="0" fontId="8" fillId="0" borderId="5" xfId="0" applyFont="1" applyBorder="1" applyAlignment="1">
      <alignment horizontal="center" vertical="center"/>
    </xf>
    <xf numFmtId="318" fontId="0" fillId="0" borderId="6" xfId="0" applyNumberFormat="1" applyBorder="1" applyAlignment="1">
      <alignment horizontal="center" vertical="center"/>
    </xf>
    <xf numFmtId="201" fontId="8" fillId="0" borderId="6" xfId="0" applyNumberFormat="1" applyFont="1" applyBorder="1" applyAlignment="1">
      <alignment horizontal="center" vertical="center"/>
    </xf>
    <xf numFmtId="165" fontId="8" fillId="7" borderId="3" xfId="0" applyNumberFormat="1" applyFont="1" applyFill="1" applyBorder="1" applyAlignment="1">
      <alignment horizontal="center" vertical="center"/>
    </xf>
    <xf numFmtId="280" fontId="0" fillId="7" borderId="3" xfId="0" applyNumberFormat="1" applyFill="1"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0" fontId="6" fillId="0" borderId="33" xfId="0" applyFont="1" applyBorder="1"/>
    <xf numFmtId="0" fontId="6" fillId="0" borderId="11" xfId="0" applyFont="1" applyBorder="1"/>
    <xf numFmtId="264" fontId="5" fillId="0" borderId="0" xfId="0" applyNumberFormat="1" applyFont="1" applyAlignment="1">
      <alignment horizontal="center" vertical="center"/>
    </xf>
    <xf numFmtId="201" fontId="8" fillId="0" borderId="1" xfId="0" applyNumberFormat="1" applyFont="1" applyBorder="1" applyAlignment="1">
      <alignment horizontal="center" vertical="center"/>
    </xf>
    <xf numFmtId="203" fontId="8" fillId="0" borderId="6" xfId="0" applyNumberFormat="1" applyFont="1" applyBorder="1" applyAlignment="1">
      <alignment horizontal="center" vertical="center"/>
    </xf>
    <xf numFmtId="175" fontId="8" fillId="0" borderId="3" xfId="0" applyNumberFormat="1" applyFont="1" applyBorder="1" applyAlignment="1">
      <alignment horizontal="center" vertical="center"/>
    </xf>
    <xf numFmtId="314" fontId="8" fillId="0" borderId="6" xfId="0" applyNumberFormat="1" applyFont="1" applyBorder="1" applyAlignment="1">
      <alignment horizontal="center" vertical="center"/>
    </xf>
    <xf numFmtId="291" fontId="8" fillId="0" borderId="3" xfId="0" applyNumberFormat="1" applyFont="1" applyBorder="1" applyAlignment="1">
      <alignment horizontal="center" vertical="center"/>
    </xf>
    <xf numFmtId="165" fontId="0" fillId="0" borderId="0" xfId="0" applyNumberFormat="1"/>
    <xf numFmtId="317" fontId="8" fillId="0" borderId="6" xfId="0" applyNumberFormat="1" applyFont="1" applyBorder="1" applyAlignment="1">
      <alignment horizontal="center" vertical="center"/>
    </xf>
    <xf numFmtId="333" fontId="0" fillId="0" borderId="0" xfId="0" applyNumberFormat="1"/>
    <xf numFmtId="201" fontId="0" fillId="0" borderId="6" xfId="0" applyNumberFormat="1" applyBorder="1" applyAlignment="1">
      <alignment horizontal="center" vertical="center"/>
    </xf>
    <xf numFmtId="0" fontId="5" fillId="0" borderId="0" xfId="0" applyFont="1"/>
    <xf numFmtId="189" fontId="8" fillId="0" borderId="6" xfId="0" applyNumberFormat="1" applyFont="1" applyBorder="1" applyAlignment="1">
      <alignment horizontal="center" vertical="center"/>
    </xf>
    <xf numFmtId="286" fontId="0" fillId="0" borderId="3" xfId="0" applyNumberFormat="1" applyBorder="1" applyAlignment="1">
      <alignment horizontal="center" vertical="center"/>
    </xf>
    <xf numFmtId="189" fontId="0" fillId="0" borderId="6" xfId="0" applyNumberFormat="1" applyBorder="1" applyAlignment="1">
      <alignment horizontal="center" vertical="center"/>
    </xf>
    <xf numFmtId="334" fontId="8" fillId="0" borderId="7" xfId="4" applyNumberFormat="1" applyFont="1" applyBorder="1" applyAlignment="1">
      <alignment horizontal="center" vertical="center"/>
    </xf>
    <xf numFmtId="172" fontId="8" fillId="0" borderId="4" xfId="4" applyNumberFormat="1" applyFont="1" applyBorder="1" applyAlignment="1">
      <alignment horizontal="center" vertical="center"/>
    </xf>
    <xf numFmtId="334" fontId="0" fillId="0" borderId="7" xfId="0" applyNumberFormat="1" applyBorder="1" applyAlignment="1">
      <alignment horizontal="center" vertical="center"/>
    </xf>
    <xf numFmtId="165" fontId="0" fillId="7" borderId="3" xfId="0" applyNumberFormat="1" applyFill="1" applyBorder="1" applyAlignment="1">
      <alignment horizontal="center" vertical="center"/>
    </xf>
    <xf numFmtId="274" fontId="0" fillId="0" borderId="6" xfId="0" applyNumberFormat="1" applyBorder="1" applyAlignment="1">
      <alignment horizontal="center" vertical="center"/>
    </xf>
    <xf numFmtId="275" fontId="0" fillId="7" borderId="3" xfId="0" applyNumberFormat="1" applyFill="1" applyBorder="1" applyAlignment="1">
      <alignment horizontal="center" vertical="center"/>
    </xf>
    <xf numFmtId="170" fontId="0" fillId="7" borderId="3" xfId="0" applyNumberFormat="1" applyFill="1" applyBorder="1" applyAlignment="1">
      <alignment horizontal="center" vertical="center"/>
    </xf>
    <xf numFmtId="306" fontId="0" fillId="0" borderId="6" xfId="0" applyNumberFormat="1" applyBorder="1" applyAlignment="1">
      <alignment horizontal="center" vertical="center"/>
    </xf>
    <xf numFmtId="335" fontId="0" fillId="0" borderId="0" xfId="0" applyNumberFormat="1"/>
    <xf numFmtId="0" fontId="0" fillId="0" borderId="1" xfId="0" applyBorder="1" applyAlignment="1">
      <alignment horizontal="center" vertical="center"/>
    </xf>
    <xf numFmtId="234" fontId="0" fillId="0" borderId="6" xfId="0" applyNumberFormat="1" applyBorder="1" applyAlignment="1">
      <alignment horizontal="center" vertical="center"/>
    </xf>
    <xf numFmtId="235" fontId="0" fillId="7" borderId="3" xfId="0" applyNumberFormat="1" applyFill="1" applyBorder="1" applyAlignment="1">
      <alignment horizontal="center" vertical="center"/>
    </xf>
    <xf numFmtId="0" fontId="0" fillId="0" borderId="24" xfId="0" applyBorder="1" applyAlignment="1">
      <alignment horizontal="left" vertical="center"/>
    </xf>
    <xf numFmtId="0" fontId="35" fillId="13" borderId="23" xfId="0" applyFont="1" applyFill="1" applyBorder="1" applyAlignment="1">
      <alignment horizontal="center" vertical="center"/>
    </xf>
    <xf numFmtId="0" fontId="3" fillId="3" borderId="23" xfId="3" applyBorder="1" applyAlignment="1">
      <alignment horizontal="center" vertical="center"/>
    </xf>
    <xf numFmtId="0" fontId="2" fillId="2" borderId="23" xfId="2" applyBorder="1" applyAlignment="1">
      <alignment horizontal="center" vertical="center"/>
    </xf>
    <xf numFmtId="0" fontId="35" fillId="8" borderId="5" xfId="0" applyFont="1" applyFill="1" applyBorder="1" applyAlignment="1">
      <alignment horizontal="center" vertical="center"/>
    </xf>
    <xf numFmtId="186" fontId="0" fillId="0" borderId="1" xfId="0" applyNumberFormat="1" applyBorder="1" applyAlignment="1">
      <alignment horizontal="center" vertical="center"/>
    </xf>
    <xf numFmtId="187" fontId="0" fillId="0" borderId="12" xfId="0" applyNumberFormat="1" applyBorder="1" applyAlignment="1">
      <alignment horizontal="center" vertical="center"/>
    </xf>
    <xf numFmtId="334" fontId="0" fillId="0" borderId="6" xfId="0" applyNumberFormat="1" applyBorder="1" applyAlignment="1">
      <alignment horizontal="center" vertical="center"/>
    </xf>
    <xf numFmtId="0" fontId="35" fillId="0" borderId="5" xfId="0" applyFont="1" applyBorder="1" applyAlignment="1">
      <alignment horizontal="center" vertical="center"/>
    </xf>
    <xf numFmtId="0" fontId="6" fillId="0" borderId="7"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182" fontId="0" fillId="0" borderId="7" xfId="0" applyNumberFormat="1" applyBorder="1" applyAlignment="1">
      <alignment horizontal="center" vertical="center"/>
    </xf>
    <xf numFmtId="0" fontId="24" fillId="0" borderId="0" xfId="0" applyFont="1" applyAlignment="1">
      <alignment horizontal="left"/>
    </xf>
    <xf numFmtId="0" fontId="6" fillId="0" borderId="4" xfId="0" applyFont="1" applyBorder="1" applyAlignment="1">
      <alignment horizontal="center" vertical="center"/>
    </xf>
    <xf numFmtId="0" fontId="0" fillId="0" borderId="58" xfId="0" applyBorder="1" applyAlignment="1">
      <alignment horizontal="left" vertical="center"/>
    </xf>
    <xf numFmtId="0" fontId="0" fillId="7" borderId="9" xfId="0" applyFill="1" applyBorder="1" applyAlignment="1">
      <alignment horizontal="center" vertical="center"/>
    </xf>
    <xf numFmtId="172" fontId="6" fillId="0" borderId="0" xfId="0" applyNumberFormat="1" applyFont="1" applyAlignment="1">
      <alignment horizontal="center"/>
    </xf>
    <xf numFmtId="243" fontId="0" fillId="0" borderId="1" xfId="0" applyNumberFormat="1" applyBorder="1" applyAlignment="1">
      <alignment horizontal="center" vertical="center"/>
    </xf>
    <xf numFmtId="264" fontId="0" fillId="0" borderId="6" xfId="0" applyNumberFormat="1" applyBorder="1" applyAlignment="1">
      <alignment horizontal="center" vertical="center"/>
    </xf>
    <xf numFmtId="240" fontId="0" fillId="0" borderId="0" xfId="0" applyNumberFormat="1"/>
    <xf numFmtId="264" fontId="0" fillId="0" borderId="7" xfId="0" applyNumberFormat="1" applyBorder="1" applyAlignment="1">
      <alignment horizontal="center" vertical="center"/>
    </xf>
    <xf numFmtId="240" fontId="0" fillId="0" borderId="53" xfId="0" applyNumberFormat="1" applyBorder="1" applyAlignment="1">
      <alignment horizontal="center" vertical="center"/>
    </xf>
    <xf numFmtId="240" fontId="0" fillId="0" borderId="59" xfId="0" applyNumberFormat="1" applyBorder="1" applyAlignment="1">
      <alignment horizontal="center" vertical="center"/>
    </xf>
    <xf numFmtId="240" fontId="0" fillId="0" borderId="54" xfId="0" applyNumberFormat="1" applyBorder="1" applyAlignment="1">
      <alignment horizontal="center" vertical="center"/>
    </xf>
    <xf numFmtId="2" fontId="6" fillId="0" borderId="10" xfId="0" applyNumberFormat="1" applyFont="1" applyBorder="1" applyAlignment="1">
      <alignment horizontal="center"/>
    </xf>
    <xf numFmtId="0" fontId="0" fillId="0" borderId="65" xfId="0" applyBorder="1" applyAlignment="1">
      <alignment horizontal="center"/>
    </xf>
    <xf numFmtId="0" fontId="6" fillId="0" borderId="55" xfId="0" applyFont="1" applyBorder="1" applyAlignment="1">
      <alignment horizontal="center" vertical="center"/>
    </xf>
    <xf numFmtId="0" fontId="0" fillId="0" borderId="56" xfId="0" applyBorder="1" applyAlignment="1">
      <alignment horizontal="center"/>
    </xf>
    <xf numFmtId="0" fontId="6" fillId="0" borderId="56" xfId="0" applyFont="1" applyBorder="1" applyAlignment="1">
      <alignment horizontal="center" vertical="center"/>
    </xf>
    <xf numFmtId="0" fontId="6" fillId="0" borderId="67" xfId="0" applyFont="1" applyBorder="1" applyAlignment="1">
      <alignment horizontal="center" vertical="center"/>
    </xf>
    <xf numFmtId="240" fontId="6" fillId="8" borderId="33" xfId="0" applyNumberFormat="1" applyFont="1" applyFill="1" applyBorder="1" applyAlignment="1">
      <alignment horizontal="center" vertical="center"/>
    </xf>
    <xf numFmtId="0" fontId="6" fillId="0" borderId="10" xfId="0" applyFont="1" applyBorder="1"/>
    <xf numFmtId="240" fontId="0" fillId="0" borderId="1" xfId="0" applyNumberFormat="1" applyBorder="1" applyAlignment="1">
      <alignment horizontal="center" vertical="center"/>
    </xf>
    <xf numFmtId="240" fontId="0" fillId="0" borderId="12" xfId="0" applyNumberFormat="1" applyBorder="1" applyAlignment="1">
      <alignment horizontal="center" vertical="center"/>
    </xf>
    <xf numFmtId="0" fontId="0" fillId="0" borderId="12" xfId="0" applyBorder="1" applyAlignment="1">
      <alignment horizontal="center" vertical="center"/>
    </xf>
    <xf numFmtId="240" fontId="6" fillId="0" borderId="12" xfId="0" applyNumberFormat="1" applyFont="1" applyBorder="1" applyAlignment="1">
      <alignment horizontal="center" vertical="center"/>
    </xf>
    <xf numFmtId="240" fontId="0" fillId="0" borderId="7" xfId="0" applyNumberFormat="1" applyBorder="1" applyAlignment="1">
      <alignment horizontal="center" vertical="center"/>
    </xf>
    <xf numFmtId="240" fontId="0" fillId="0" borderId="4" xfId="0" applyNumberFormat="1" applyBorder="1" applyAlignment="1">
      <alignment horizontal="center" vertical="center"/>
    </xf>
    <xf numFmtId="0" fontId="6" fillId="0" borderId="57" xfId="0" applyFont="1" applyBorder="1" applyAlignment="1">
      <alignment horizontal="center"/>
    </xf>
    <xf numFmtId="0" fontId="6" fillId="16" borderId="14" xfId="0" applyFont="1" applyFill="1" applyBorder="1" applyAlignment="1">
      <alignment horizontal="center"/>
    </xf>
    <xf numFmtId="0" fontId="6" fillId="20" borderId="14" xfId="0" applyFont="1" applyFill="1" applyBorder="1" applyAlignment="1">
      <alignment horizontal="center"/>
    </xf>
    <xf numFmtId="2" fontId="0" fillId="0" borderId="67" xfId="0" applyNumberFormat="1" applyBorder="1" applyAlignment="1">
      <alignment horizontal="center"/>
    </xf>
    <xf numFmtId="164" fontId="6" fillId="0" borderId="1" xfId="0" applyNumberFormat="1" applyFont="1" applyBorder="1" applyAlignment="1">
      <alignment horizontal="center"/>
    </xf>
    <xf numFmtId="164" fontId="0" fillId="0" borderId="12" xfId="0" applyNumberFormat="1" applyBorder="1" applyAlignment="1">
      <alignment horizontal="center"/>
    </xf>
    <xf numFmtId="164" fontId="6" fillId="0" borderId="7" xfId="0" applyNumberFormat="1" applyFont="1" applyBorder="1" applyAlignment="1">
      <alignment horizontal="center"/>
    </xf>
    <xf numFmtId="164" fontId="0" fillId="0" borderId="4" xfId="0" applyNumberFormat="1" applyBorder="1" applyAlignment="1">
      <alignment horizontal="center"/>
    </xf>
    <xf numFmtId="0" fontId="0" fillId="0" borderId="15" xfId="0" applyBorder="1" applyAlignment="1">
      <alignment horizontal="center" vertical="center"/>
    </xf>
    <xf numFmtId="0" fontId="20" fillId="0" borderId="0" xfId="0" applyFont="1"/>
    <xf numFmtId="0" fontId="9" fillId="0" borderId="0" xfId="4" applyAlignment="1">
      <alignment horizontal="center" vertical="center"/>
    </xf>
    <xf numFmtId="0" fontId="6" fillId="0" borderId="0" xfId="0" applyFont="1" applyAlignment="1">
      <alignment horizontal="center" vertical="center"/>
    </xf>
    <xf numFmtId="264" fontId="0" fillId="0" borderId="0" xfId="0" applyNumberFormat="1" applyAlignment="1">
      <alignment horizontal="center" vertical="center"/>
    </xf>
    <xf numFmtId="0" fontId="0" fillId="0" borderId="0" xfId="0" applyAlignment="1">
      <alignment horizontal="left" vertical="top"/>
    </xf>
    <xf numFmtId="0" fontId="0" fillId="0" borderId="0" xfId="0" applyAlignment="1">
      <alignment vertical="top"/>
    </xf>
    <xf numFmtId="0" fontId="8" fillId="0" borderId="0" xfId="0" applyFont="1" applyAlignment="1">
      <alignment horizontal="center" vertical="center"/>
    </xf>
    <xf numFmtId="2" fontId="0" fillId="0" borderId="0" xfId="0" applyNumberFormat="1" applyAlignment="1">
      <alignment horizontal="center" vertical="center"/>
    </xf>
    <xf numFmtId="0" fontId="0" fillId="0" borderId="23" xfId="0" applyBorder="1" applyAlignment="1">
      <alignment horizontal="left" vertical="center"/>
    </xf>
    <xf numFmtId="165" fontId="8" fillId="0" borderId="22" xfId="0" applyNumberFormat="1" applyFont="1" applyBorder="1" applyAlignment="1">
      <alignment horizontal="center" vertical="center"/>
    </xf>
    <xf numFmtId="201" fontId="8" fillId="0" borderId="24" xfId="0" applyNumberFormat="1" applyFont="1" applyBorder="1" applyAlignment="1">
      <alignment horizontal="center" vertical="center"/>
    </xf>
    <xf numFmtId="337" fontId="0" fillId="7" borderId="4" xfId="0" applyNumberFormat="1" applyFill="1" applyBorder="1" applyAlignment="1">
      <alignment horizontal="center" vertical="center"/>
    </xf>
    <xf numFmtId="0" fontId="0" fillId="0" borderId="50" xfId="0" applyBorder="1" applyAlignment="1">
      <alignment horizontal="center" vertical="center"/>
    </xf>
    <xf numFmtId="189" fontId="0" fillId="0" borderId="1" xfId="0" applyNumberFormat="1" applyBorder="1" applyAlignment="1">
      <alignment horizontal="center"/>
    </xf>
    <xf numFmtId="0" fontId="37" fillId="0" borderId="0" xfId="0" applyFont="1"/>
    <xf numFmtId="0" fontId="6" fillId="0" borderId="34" xfId="0" applyFont="1" applyBorder="1" applyAlignment="1">
      <alignment horizontal="center" vertical="center"/>
    </xf>
    <xf numFmtId="164" fontId="0" fillId="0" borderId="29" xfId="0" applyNumberFormat="1" applyBorder="1" applyAlignment="1">
      <alignment horizontal="center" vertical="center"/>
    </xf>
    <xf numFmtId="205" fontId="0" fillId="0" borderId="4" xfId="0" applyNumberFormat="1" applyBorder="1" applyAlignment="1">
      <alignment horizontal="center" vertical="center"/>
    </xf>
    <xf numFmtId="0" fontId="6" fillId="0" borderId="5" xfId="0" applyFont="1" applyBorder="1"/>
    <xf numFmtId="199" fontId="6" fillId="8" borderId="3" xfId="0" applyNumberFormat="1" applyFont="1" applyFill="1" applyBorder="1" applyAlignment="1">
      <alignment horizontal="center" vertical="center"/>
    </xf>
    <xf numFmtId="205" fontId="6" fillId="8" borderId="3" xfId="0" applyNumberFormat="1" applyFont="1" applyFill="1" applyBorder="1" applyAlignment="1">
      <alignment horizontal="center" vertical="center"/>
    </xf>
    <xf numFmtId="299" fontId="6" fillId="8" borderId="6" xfId="0" applyNumberFormat="1" applyFont="1" applyFill="1" applyBorder="1" applyAlignment="1">
      <alignment horizontal="center" vertical="center"/>
    </xf>
    <xf numFmtId="2" fontId="0" fillId="0" borderId="22" xfId="0" applyNumberFormat="1" applyBorder="1" applyAlignment="1">
      <alignment horizontal="center" vertical="center"/>
    </xf>
    <xf numFmtId="9" fontId="0" fillId="0" borderId="24" xfId="1" applyFont="1" applyBorder="1" applyAlignment="1">
      <alignment horizontal="center" vertical="center"/>
    </xf>
    <xf numFmtId="2" fontId="0" fillId="0" borderId="43" xfId="0" applyNumberFormat="1" applyBorder="1" applyAlignment="1">
      <alignment horizontal="center" vertical="center"/>
    </xf>
    <xf numFmtId="9" fontId="0" fillId="0" borderId="45" xfId="1" applyFont="1" applyBorder="1" applyAlignment="1">
      <alignment horizontal="center" vertical="center"/>
    </xf>
    <xf numFmtId="177" fontId="0" fillId="0" borderId="49" xfId="0" applyNumberFormat="1" applyBorder="1"/>
    <xf numFmtId="176" fontId="0" fillId="0" borderId="49" xfId="0" applyNumberFormat="1" applyBorder="1"/>
    <xf numFmtId="0" fontId="0" fillId="7" borderId="14" xfId="0" applyFill="1" applyBorder="1" applyAlignment="1">
      <alignment horizontal="center" vertical="center"/>
    </xf>
    <xf numFmtId="0" fontId="17" fillId="0" borderId="15" xfId="0" applyFont="1" applyBorder="1" applyAlignment="1">
      <alignment horizontal="center" vertical="center"/>
    </xf>
    <xf numFmtId="0" fontId="0" fillId="0" borderId="57" xfId="0" applyBorder="1"/>
    <xf numFmtId="165" fontId="8" fillId="0" borderId="57" xfId="0" applyNumberFormat="1" applyFont="1" applyBorder="1" applyAlignment="1">
      <alignment horizontal="center" vertical="center"/>
    </xf>
    <xf numFmtId="201" fontId="8" fillId="0" borderId="57" xfId="0" applyNumberFormat="1" applyFont="1" applyBorder="1" applyAlignment="1">
      <alignment horizontal="center" vertical="center"/>
    </xf>
    <xf numFmtId="165" fontId="17" fillId="7" borderId="22" xfId="0" applyNumberFormat="1" applyFont="1" applyFill="1" applyBorder="1" applyAlignment="1">
      <alignment horizontal="center" vertical="center"/>
    </xf>
    <xf numFmtId="201" fontId="6" fillId="7" borderId="21" xfId="0" applyNumberFormat="1" applyFont="1" applyFill="1" applyBorder="1" applyAlignment="1">
      <alignment horizontal="center" vertical="center"/>
    </xf>
    <xf numFmtId="320" fontId="0" fillId="0" borderId="12" xfId="0" applyNumberFormat="1" applyBorder="1"/>
    <xf numFmtId="164" fontId="0" fillId="0" borderId="0" xfId="0" applyNumberFormat="1"/>
    <xf numFmtId="0" fontId="6" fillId="0" borderId="48" xfId="0" applyFont="1" applyBorder="1" applyAlignment="1">
      <alignment horizontal="center" vertical="center"/>
    </xf>
    <xf numFmtId="164" fontId="0" fillId="0" borderId="46" xfId="0" applyNumberFormat="1" applyBorder="1" applyAlignment="1">
      <alignment horizontal="center" vertical="center"/>
    </xf>
    <xf numFmtId="264" fontId="0" fillId="0" borderId="5" xfId="0" applyNumberFormat="1" applyBorder="1" applyAlignment="1">
      <alignment horizontal="center" vertical="center"/>
    </xf>
    <xf numFmtId="264" fontId="0" fillId="0" borderId="13" xfId="0" applyNumberFormat="1" applyBorder="1" applyAlignment="1">
      <alignment horizontal="center" vertical="center"/>
    </xf>
    <xf numFmtId="264" fontId="0" fillId="0" borderId="9" xfId="0" applyNumberFormat="1" applyBorder="1" applyAlignment="1">
      <alignment horizontal="center" vertical="center"/>
    </xf>
    <xf numFmtId="1" fontId="0" fillId="0" borderId="46" xfId="0" applyNumberFormat="1" applyBorder="1" applyAlignment="1">
      <alignment horizontal="center" vertical="center"/>
    </xf>
    <xf numFmtId="164" fontId="0" fillId="0" borderId="35" xfId="0" applyNumberFormat="1" applyBorder="1" applyAlignment="1">
      <alignment horizontal="center" vertical="center"/>
    </xf>
    <xf numFmtId="0" fontId="0" fillId="0" borderId="14" xfId="0" applyBorder="1" applyAlignment="1">
      <alignment horizontal="center" vertical="center"/>
    </xf>
    <xf numFmtId="164" fontId="0" fillId="0" borderId="64" xfId="0" applyNumberFormat="1" applyBorder="1" applyAlignment="1">
      <alignment horizontal="center" vertical="center"/>
    </xf>
    <xf numFmtId="164" fontId="0" fillId="0" borderId="40" xfId="0" applyNumberFormat="1" applyBorder="1" applyAlignment="1">
      <alignment horizontal="center" vertical="center"/>
    </xf>
    <xf numFmtId="264" fontId="0" fillId="0" borderId="56" xfId="0" applyNumberFormat="1" applyBorder="1" applyAlignment="1">
      <alignment horizontal="center" vertical="center"/>
    </xf>
    <xf numFmtId="264" fontId="0" fillId="0" borderId="55" xfId="0" applyNumberFormat="1" applyBorder="1" applyAlignment="1">
      <alignment horizontal="center" vertical="center"/>
    </xf>
    <xf numFmtId="264" fontId="0" fillId="0" borderId="67" xfId="0" applyNumberFormat="1" applyBorder="1" applyAlignment="1">
      <alignment horizontal="center" vertical="center"/>
    </xf>
    <xf numFmtId="164" fontId="0" fillId="0" borderId="39" xfId="0" applyNumberFormat="1" applyBorder="1" applyAlignment="1">
      <alignment horizontal="center" vertical="center"/>
    </xf>
    <xf numFmtId="164" fontId="0" fillId="0" borderId="50" xfId="0" applyNumberFormat="1" applyBorder="1" applyAlignment="1">
      <alignment horizontal="center" vertical="center"/>
    </xf>
    <xf numFmtId="0" fontId="6" fillId="0" borderId="63" xfId="0" applyFont="1" applyBorder="1" applyAlignment="1">
      <alignment horizontal="center" vertical="center"/>
    </xf>
    <xf numFmtId="0" fontId="0" fillId="0" borderId="68" xfId="0" applyBorder="1" applyAlignment="1">
      <alignment horizontal="center" vertical="center"/>
    </xf>
    <xf numFmtId="0" fontId="0" fillId="0" borderId="35" xfId="0" applyBorder="1" applyAlignment="1">
      <alignment horizontal="center" vertical="center"/>
    </xf>
    <xf numFmtId="264" fontId="0" fillId="0" borderId="34" xfId="0" applyNumberFormat="1" applyBorder="1" applyAlignment="1">
      <alignment horizontal="center" vertical="center"/>
    </xf>
    <xf numFmtId="1" fontId="0" fillId="0" borderId="34" xfId="0" applyNumberFormat="1" applyBorder="1" applyAlignment="1">
      <alignment horizontal="center" vertical="center"/>
    </xf>
    <xf numFmtId="1" fontId="0" fillId="0" borderId="18" xfId="0" applyNumberFormat="1" applyBorder="1" applyAlignment="1">
      <alignment horizontal="center" vertical="center"/>
    </xf>
    <xf numFmtId="1" fontId="0" fillId="0" borderId="25" xfId="0" applyNumberFormat="1" applyBorder="1" applyAlignment="1">
      <alignment horizontal="center" vertical="center"/>
    </xf>
    <xf numFmtId="0" fontId="0" fillId="0" borderId="56" xfId="0" applyBorder="1" applyAlignment="1">
      <alignment horizontal="center" vertical="center"/>
    </xf>
    <xf numFmtId="0" fontId="0" fillId="0" borderId="55" xfId="0" applyBorder="1" applyAlignment="1">
      <alignment horizontal="center" vertical="center"/>
    </xf>
    <xf numFmtId="1" fontId="0" fillId="0" borderId="56" xfId="0" applyNumberFormat="1" applyBorder="1" applyAlignment="1">
      <alignment horizontal="center" vertical="center"/>
    </xf>
    <xf numFmtId="1" fontId="0" fillId="0" borderId="55" xfId="0" applyNumberFormat="1" applyBorder="1" applyAlignment="1">
      <alignment horizontal="center" vertical="center"/>
    </xf>
    <xf numFmtId="1" fontId="0" fillId="0" borderId="67" xfId="0" applyNumberFormat="1" applyBorder="1" applyAlignment="1">
      <alignment horizontal="center" vertical="center"/>
    </xf>
    <xf numFmtId="320" fontId="0" fillId="0" borderId="16" xfId="0" applyNumberFormat="1" applyBorder="1" applyAlignment="1">
      <alignment horizontal="center" vertical="center"/>
    </xf>
    <xf numFmtId="176" fontId="0" fillId="0" borderId="14" xfId="0" applyNumberFormat="1" applyBorder="1" applyAlignment="1">
      <alignment horizontal="center" vertical="center"/>
    </xf>
    <xf numFmtId="165" fontId="0" fillId="0" borderId="59" xfId="0" applyNumberFormat="1" applyBorder="1" applyAlignment="1">
      <alignment horizontal="center" vertical="center"/>
    </xf>
    <xf numFmtId="201" fontId="0" fillId="0" borderId="53" xfId="0" applyNumberFormat="1" applyBorder="1" applyAlignment="1">
      <alignment horizontal="center" vertical="center"/>
    </xf>
    <xf numFmtId="289" fontId="0" fillId="0" borderId="43" xfId="0" applyNumberFormat="1" applyBorder="1" applyAlignment="1">
      <alignment horizontal="center" vertical="center"/>
    </xf>
    <xf numFmtId="280" fontId="0" fillId="7" borderId="45" xfId="0" applyNumberFormat="1" applyFill="1" applyBorder="1" applyAlignment="1">
      <alignment horizontal="center" vertical="center"/>
    </xf>
    <xf numFmtId="0" fontId="6" fillId="0" borderId="36" xfId="0" applyFont="1" applyBorder="1"/>
    <xf numFmtId="196" fontId="6" fillId="0" borderId="22" xfId="0" applyNumberFormat="1" applyFont="1" applyBorder="1" applyAlignment="1">
      <alignment horizontal="center" vertical="center"/>
    </xf>
    <xf numFmtId="207" fontId="6" fillId="0" borderId="24" xfId="0" applyNumberFormat="1" applyFont="1" applyBorder="1" applyAlignment="1">
      <alignment horizontal="center" vertical="center"/>
    </xf>
    <xf numFmtId="0" fontId="0" fillId="0" borderId="31" xfId="0" applyBorder="1"/>
    <xf numFmtId="196" fontId="6" fillId="8" borderId="43" xfId="0" applyNumberFormat="1" applyFont="1" applyFill="1" applyBorder="1" applyAlignment="1">
      <alignment horizontal="center" vertical="center"/>
    </xf>
    <xf numFmtId="197" fontId="6" fillId="0" borderId="45" xfId="0" applyNumberFormat="1" applyFont="1" applyBorder="1" applyAlignment="1">
      <alignment horizontal="center" vertical="center"/>
    </xf>
    <xf numFmtId="207" fontId="6" fillId="0" borderId="45" xfId="0" applyNumberFormat="1" applyFont="1" applyBorder="1" applyAlignment="1">
      <alignment horizontal="center" vertical="center"/>
    </xf>
    <xf numFmtId="0" fontId="8" fillId="18" borderId="19" xfId="0" applyFont="1" applyFill="1" applyBorder="1" applyAlignment="1">
      <alignment horizontal="center"/>
    </xf>
    <xf numFmtId="0" fontId="8" fillId="18" borderId="19" xfId="0" applyFont="1" applyFill="1" applyBorder="1"/>
    <xf numFmtId="0" fontId="8" fillId="18" borderId="59" xfId="0" applyFont="1" applyFill="1" applyBorder="1"/>
    <xf numFmtId="165" fontId="0" fillId="18" borderId="47" xfId="0" applyNumberFormat="1" applyFill="1" applyBorder="1" applyAlignment="1">
      <alignment horizontal="center"/>
    </xf>
    <xf numFmtId="165" fontId="0" fillId="18" borderId="4" xfId="0" applyNumberFormat="1" applyFill="1" applyBorder="1" applyAlignment="1">
      <alignment horizontal="center"/>
    </xf>
    <xf numFmtId="0" fontId="0" fillId="18" borderId="47" xfId="0" applyFill="1" applyBorder="1"/>
    <xf numFmtId="0" fontId="0" fillId="18" borderId="19" xfId="0" applyFill="1" applyBorder="1" applyAlignment="1">
      <alignment horizontal="center"/>
    </xf>
    <xf numFmtId="0" fontId="0" fillId="18" borderId="19" xfId="0" applyFill="1" applyBorder="1"/>
    <xf numFmtId="0" fontId="0" fillId="18" borderId="59" xfId="0" applyFill="1" applyBorder="1"/>
    <xf numFmtId="165" fontId="0" fillId="18" borderId="59" xfId="0" applyNumberFormat="1" applyFill="1" applyBorder="1" applyAlignment="1">
      <alignment horizontal="center"/>
    </xf>
    <xf numFmtId="310" fontId="0" fillId="0" borderId="60" xfId="0" applyNumberFormat="1" applyBorder="1" applyAlignment="1">
      <alignment horizontal="center" vertical="center"/>
    </xf>
    <xf numFmtId="243" fontId="0" fillId="0" borderId="49" xfId="0" applyNumberFormat="1" applyBorder="1" applyAlignment="1">
      <alignment horizontal="center" vertical="center"/>
    </xf>
    <xf numFmtId="259" fontId="0" fillId="0" borderId="6" xfId="0" applyNumberFormat="1" applyBorder="1" applyAlignment="1">
      <alignment horizontal="center" vertical="center"/>
    </xf>
    <xf numFmtId="0" fontId="0" fillId="0" borderId="44" xfId="0" applyBorder="1" applyAlignment="1">
      <alignment horizontal="left"/>
    </xf>
    <xf numFmtId="0" fontId="0" fillId="0" borderId="38" xfId="0" applyBorder="1" applyAlignment="1">
      <alignment horizontal="left"/>
    </xf>
    <xf numFmtId="258" fontId="0" fillId="7" borderId="2" xfId="0" applyNumberFormat="1" applyFill="1" applyBorder="1" applyAlignment="1">
      <alignment horizontal="center" vertical="center"/>
    </xf>
    <xf numFmtId="0" fontId="0" fillId="0" borderId="2" xfId="0" applyBorder="1" applyAlignment="1">
      <alignment horizontal="center"/>
    </xf>
    <xf numFmtId="175" fontId="0" fillId="0" borderId="0" xfId="0" applyNumberFormat="1"/>
    <xf numFmtId="181" fontId="0" fillId="0" borderId="24" xfId="0" applyNumberFormat="1" applyBorder="1" applyAlignment="1">
      <alignment horizontal="center" vertical="center"/>
    </xf>
    <xf numFmtId="292" fontId="6" fillId="0" borderId="49" xfId="0" applyNumberFormat="1" applyFont="1" applyBorder="1" applyAlignment="1">
      <alignment horizontal="center" vertical="center"/>
    </xf>
    <xf numFmtId="280" fontId="0" fillId="0" borderId="60" xfId="0" applyNumberFormat="1" applyBorder="1" applyAlignment="1">
      <alignment horizontal="center" vertical="center"/>
    </xf>
    <xf numFmtId="338" fontId="0" fillId="0" borderId="4" xfId="0" applyNumberFormat="1" applyBorder="1" applyAlignment="1">
      <alignment horizontal="center"/>
    </xf>
    <xf numFmtId="294" fontId="0" fillId="0" borderId="7" xfId="0" applyNumberFormat="1" applyBorder="1" applyAlignment="1">
      <alignment horizontal="center" vertical="center"/>
    </xf>
    <xf numFmtId="289" fontId="6" fillId="8" borderId="3" xfId="0" applyNumberFormat="1" applyFont="1" applyFill="1" applyBorder="1" applyAlignment="1">
      <alignment horizontal="center" vertical="center"/>
    </xf>
    <xf numFmtId="280" fontId="0" fillId="0" borderId="6" xfId="0" applyNumberFormat="1" applyBorder="1" applyAlignment="1">
      <alignment horizontal="center" vertical="center"/>
    </xf>
    <xf numFmtId="174" fontId="0" fillId="0" borderId="0" xfId="0" applyNumberFormat="1"/>
    <xf numFmtId="197" fontId="0" fillId="0" borderId="0" xfId="0" applyNumberFormat="1"/>
    <xf numFmtId="339" fontId="0" fillId="0" borderId="0" xfId="0" applyNumberFormat="1"/>
    <xf numFmtId="343" fontId="0" fillId="0" borderId="0" xfId="0" applyNumberFormat="1" applyAlignment="1">
      <alignment horizontal="right"/>
    </xf>
    <xf numFmtId="344" fontId="0" fillId="0" borderId="0" xfId="0" applyNumberFormat="1"/>
    <xf numFmtId="345" fontId="0" fillId="0" borderId="0" xfId="0" applyNumberFormat="1"/>
    <xf numFmtId="341" fontId="0" fillId="0" borderId="61" xfId="0" applyNumberFormat="1" applyBorder="1"/>
    <xf numFmtId="0" fontId="0" fillId="0" borderId="61" xfId="0" applyBorder="1"/>
    <xf numFmtId="340" fontId="0" fillId="0" borderId="61" xfId="0" applyNumberFormat="1" applyBorder="1"/>
    <xf numFmtId="170" fontId="0" fillId="0" borderId="61" xfId="0" applyNumberFormat="1" applyBorder="1" applyAlignment="1">
      <alignment horizontal="right"/>
    </xf>
    <xf numFmtId="190" fontId="0" fillId="0" borderId="61" xfId="0" applyNumberFormat="1" applyBorder="1"/>
    <xf numFmtId="170" fontId="0" fillId="0" borderId="61" xfId="0" applyNumberFormat="1" applyBorder="1"/>
    <xf numFmtId="245" fontId="0" fillId="0" borderId="61" xfId="0" applyNumberFormat="1" applyBorder="1"/>
    <xf numFmtId="0" fontId="6" fillId="0" borderId="37" xfId="0" applyFont="1" applyBorder="1"/>
    <xf numFmtId="0" fontId="6" fillId="8" borderId="37" xfId="0" applyFont="1" applyFill="1" applyBorder="1"/>
    <xf numFmtId="170" fontId="0" fillId="0" borderId="61" xfId="0" applyNumberFormat="1" applyBorder="1" applyAlignment="1">
      <alignment horizontal="center"/>
    </xf>
    <xf numFmtId="343" fontId="0" fillId="0" borderId="0" xfId="0" applyNumberFormat="1" applyAlignment="1">
      <alignment horizontal="center"/>
    </xf>
    <xf numFmtId="343" fontId="0" fillId="0" borderId="49" xfId="0" applyNumberFormat="1" applyBorder="1" applyAlignment="1">
      <alignment horizontal="center"/>
    </xf>
    <xf numFmtId="170" fontId="0" fillId="0" borderId="60" xfId="0" applyNumberFormat="1" applyBorder="1" applyAlignment="1">
      <alignment horizontal="center"/>
    </xf>
    <xf numFmtId="197" fontId="0" fillId="0" borderId="0" xfId="0" applyNumberFormat="1" applyAlignment="1">
      <alignment horizontal="center"/>
    </xf>
    <xf numFmtId="0" fontId="0" fillId="0" borderId="63" xfId="0" applyBorder="1"/>
    <xf numFmtId="196" fontId="0" fillId="0" borderId="61" xfId="0" applyNumberFormat="1" applyBorder="1" applyAlignment="1">
      <alignment horizontal="center"/>
    </xf>
    <xf numFmtId="205" fontId="0" fillId="0" borderId="2" xfId="0" applyNumberFormat="1" applyBorder="1" applyAlignment="1">
      <alignment horizontal="center"/>
    </xf>
    <xf numFmtId="2" fontId="0" fillId="0" borderId="2" xfId="0" applyNumberFormat="1" applyBorder="1" applyAlignment="1">
      <alignment horizontal="center" vertical="center"/>
    </xf>
    <xf numFmtId="0" fontId="0" fillId="7" borderId="32" xfId="0" applyFill="1" applyBorder="1" applyAlignment="1">
      <alignment horizontal="center"/>
    </xf>
    <xf numFmtId="0" fontId="0" fillId="7" borderId="30" xfId="0" applyFill="1" applyBorder="1" applyAlignment="1">
      <alignment horizontal="center"/>
    </xf>
    <xf numFmtId="0" fontId="0" fillId="7" borderId="2" xfId="0" applyFill="1" applyBorder="1" applyAlignment="1">
      <alignment horizontal="center"/>
    </xf>
    <xf numFmtId="0" fontId="0" fillId="7" borderId="20" xfId="0" applyFill="1" applyBorder="1" applyAlignment="1">
      <alignment horizontal="center"/>
    </xf>
    <xf numFmtId="211" fontId="8" fillId="0" borderId="2" xfId="0" applyNumberFormat="1" applyFont="1" applyBorder="1" applyAlignment="1">
      <alignment horizontal="center" vertical="center"/>
    </xf>
    <xf numFmtId="211" fontId="8" fillId="0" borderId="20" xfId="0" applyNumberFormat="1" applyFont="1" applyBorder="1" applyAlignment="1">
      <alignment horizontal="center" vertical="center"/>
    </xf>
    <xf numFmtId="0" fontId="0" fillId="0" borderId="20" xfId="0" applyBorder="1" applyAlignment="1">
      <alignment horizontal="center"/>
    </xf>
    <xf numFmtId="0" fontId="0" fillId="7" borderId="31" xfId="0" applyFill="1" applyBorder="1" applyAlignment="1">
      <alignment horizontal="center"/>
    </xf>
    <xf numFmtId="0" fontId="0" fillId="7" borderId="29" xfId="0" applyFill="1" applyBorder="1" applyAlignment="1">
      <alignment horizontal="center"/>
    </xf>
    <xf numFmtId="213" fontId="0" fillId="0" borderId="2" xfId="0" applyNumberFormat="1" applyBorder="1" applyAlignment="1">
      <alignment horizontal="center" vertical="center"/>
    </xf>
    <xf numFmtId="213" fontId="0" fillId="0" borderId="20" xfId="0" applyNumberFormat="1" applyBorder="1" applyAlignment="1">
      <alignment horizontal="center" vertical="center"/>
    </xf>
    <xf numFmtId="189" fontId="0" fillId="0" borderId="2" xfId="0" applyNumberFormat="1" applyBorder="1" applyAlignment="1">
      <alignment horizontal="center" vertical="center"/>
    </xf>
    <xf numFmtId="189" fontId="0" fillId="0" borderId="20" xfId="0" applyNumberFormat="1" applyBorder="1" applyAlignment="1">
      <alignment horizontal="center" vertical="center"/>
    </xf>
    <xf numFmtId="208" fontId="0" fillId="0" borderId="2" xfId="0" applyNumberFormat="1" applyBorder="1" applyAlignment="1">
      <alignment horizontal="center" vertical="center"/>
    </xf>
    <xf numFmtId="208" fontId="0" fillId="0" borderId="20" xfId="0" applyNumberFormat="1" applyBorder="1" applyAlignment="1">
      <alignment horizontal="center" vertical="center"/>
    </xf>
    <xf numFmtId="206" fontId="0" fillId="0" borderId="2" xfId="0" applyNumberFormat="1" applyBorder="1" applyAlignment="1">
      <alignment horizontal="center"/>
    </xf>
    <xf numFmtId="206" fontId="0" fillId="0" borderId="20" xfId="0" applyNumberFormat="1" applyBorder="1" applyAlignment="1">
      <alignment horizontal="center"/>
    </xf>
    <xf numFmtId="210" fontId="0" fillId="0" borderId="2" xfId="0" applyNumberFormat="1" applyBorder="1" applyAlignment="1">
      <alignment horizontal="center"/>
    </xf>
    <xf numFmtId="210" fontId="0" fillId="0" borderId="20" xfId="0" applyNumberFormat="1" applyBorder="1" applyAlignment="1">
      <alignment horizontal="center"/>
    </xf>
    <xf numFmtId="189" fontId="0" fillId="0" borderId="26" xfId="0" applyNumberFormat="1" applyBorder="1" applyAlignment="1">
      <alignment horizontal="center" vertical="center"/>
    </xf>
    <xf numFmtId="189" fontId="0" fillId="0" borderId="25" xfId="0" applyNumberFormat="1" applyBorder="1" applyAlignment="1">
      <alignment horizontal="center" vertical="center"/>
    </xf>
    <xf numFmtId="9" fontId="8" fillId="7" borderId="43" xfId="0" applyNumberFormat="1" applyFont="1" applyFill="1" applyBorder="1" applyAlignment="1">
      <alignment horizontal="center"/>
    </xf>
    <xf numFmtId="185" fontId="0" fillId="0" borderId="2" xfId="0" applyNumberFormat="1" applyBorder="1" applyAlignment="1">
      <alignment horizontal="center" vertical="center"/>
    </xf>
    <xf numFmtId="185" fontId="0" fillId="0" borderId="29" xfId="0" applyNumberFormat="1" applyBorder="1" applyAlignment="1">
      <alignment horizontal="center" vertical="center"/>
    </xf>
    <xf numFmtId="0" fontId="6" fillId="5" borderId="52" xfId="0" applyFont="1" applyFill="1" applyBorder="1" applyAlignment="1">
      <alignment horizontal="center" vertical="center"/>
    </xf>
    <xf numFmtId="0" fontId="6" fillId="5" borderId="0" xfId="0" applyFont="1" applyFill="1" applyAlignment="1">
      <alignment horizontal="center" vertical="center"/>
    </xf>
    <xf numFmtId="310" fontId="0" fillId="0" borderId="73" xfId="0" applyNumberFormat="1" applyBorder="1" applyAlignment="1">
      <alignment horizontal="center" vertical="center"/>
    </xf>
    <xf numFmtId="262" fontId="0" fillId="18" borderId="6" xfId="0" applyNumberFormat="1" applyFill="1" applyBorder="1" applyAlignment="1">
      <alignment horizontal="center" vertical="center"/>
    </xf>
    <xf numFmtId="259" fontId="0" fillId="0" borderId="22" xfId="0" applyNumberFormat="1" applyBorder="1" applyAlignment="1">
      <alignment horizontal="center" vertical="center"/>
    </xf>
    <xf numFmtId="207" fontId="0" fillId="0" borderId="7" xfId="0" applyNumberFormat="1" applyBorder="1" applyAlignment="1">
      <alignment horizontal="center" vertical="center"/>
    </xf>
    <xf numFmtId="258" fontId="0" fillId="7" borderId="6" xfId="0" applyNumberFormat="1" applyFill="1" applyBorder="1" applyAlignment="1">
      <alignment horizontal="center" vertical="center"/>
    </xf>
    <xf numFmtId="207" fontId="0" fillId="7" borderId="6" xfId="0" applyNumberFormat="1" applyFill="1" applyBorder="1" applyAlignment="1">
      <alignment horizontal="center" vertical="center"/>
    </xf>
    <xf numFmtId="225" fontId="0" fillId="18" borderId="20" xfId="0" applyNumberFormat="1" applyFill="1" applyBorder="1" applyAlignment="1">
      <alignment horizontal="center" vertical="center"/>
    </xf>
    <xf numFmtId="225" fontId="0" fillId="18" borderId="20" xfId="0" applyNumberFormat="1" applyFill="1" applyBorder="1" applyAlignment="1">
      <alignment horizontal="center"/>
    </xf>
    <xf numFmtId="347" fontId="0" fillId="18" borderId="20" xfId="0" applyNumberFormat="1" applyFill="1" applyBorder="1" applyAlignment="1">
      <alignment horizontal="center" vertical="center"/>
    </xf>
    <xf numFmtId="0" fontId="0" fillId="7" borderId="41" xfId="0" applyFill="1" applyBorder="1" applyAlignment="1">
      <alignment horizontal="center" vertical="center"/>
    </xf>
    <xf numFmtId="9" fontId="0" fillId="7" borderId="8" xfId="1" applyFont="1" applyFill="1" applyBorder="1" applyAlignment="1">
      <alignment horizontal="center" vertical="center"/>
    </xf>
    <xf numFmtId="9" fontId="0" fillId="0" borderId="29" xfId="0" applyNumberFormat="1" applyBorder="1" applyAlignment="1">
      <alignment horizontal="center" vertical="center"/>
    </xf>
    <xf numFmtId="259" fontId="0" fillId="0" borderId="41" xfId="0" applyNumberFormat="1" applyBorder="1" applyAlignment="1">
      <alignment horizontal="center" vertical="center"/>
    </xf>
    <xf numFmtId="258" fontId="0" fillId="7" borderId="8" xfId="0" applyNumberFormat="1" applyFill="1" applyBorder="1" applyAlignment="1">
      <alignment horizontal="center" vertical="center"/>
    </xf>
    <xf numFmtId="207" fontId="0" fillId="0" borderId="0" xfId="0" applyNumberFormat="1" applyAlignment="1">
      <alignment horizontal="center"/>
    </xf>
    <xf numFmtId="348" fontId="0" fillId="0" borderId="0" xfId="0" applyNumberFormat="1" applyAlignment="1">
      <alignment horizontal="center"/>
    </xf>
    <xf numFmtId="164" fontId="0" fillId="0" borderId="0" xfId="0" applyNumberFormat="1" applyAlignment="1">
      <alignment horizontal="center"/>
    </xf>
    <xf numFmtId="258" fontId="0" fillId="0" borderId="0" xfId="0" applyNumberFormat="1" applyAlignment="1">
      <alignment horizontal="center"/>
    </xf>
    <xf numFmtId="0" fontId="0" fillId="0" borderId="74" xfId="0" applyBorder="1"/>
    <xf numFmtId="320" fontId="0" fillId="0" borderId="0" xfId="0" applyNumberFormat="1" applyAlignment="1">
      <alignment horizontal="center" vertical="center"/>
    </xf>
    <xf numFmtId="258" fontId="0" fillId="18" borderId="29" xfId="0" applyNumberFormat="1" applyFill="1" applyBorder="1" applyAlignment="1">
      <alignment horizontal="left" vertical="center"/>
    </xf>
    <xf numFmtId="262" fontId="0" fillId="0" borderId="66" xfId="0" applyNumberFormat="1" applyBorder="1" applyAlignment="1">
      <alignment horizontal="left" vertical="center"/>
    </xf>
    <xf numFmtId="0" fontId="0" fillId="18" borderId="20" xfId="0" applyFill="1" applyBorder="1" applyAlignment="1">
      <alignment horizontal="center" vertical="center"/>
    </xf>
    <xf numFmtId="207" fontId="0" fillId="18" borderId="20" xfId="0" applyNumberFormat="1" applyFill="1" applyBorder="1" applyAlignment="1">
      <alignment horizontal="center"/>
    </xf>
    <xf numFmtId="262" fontId="0" fillId="0" borderId="28" xfId="0" applyNumberFormat="1" applyBorder="1" applyAlignment="1">
      <alignment horizontal="left" vertical="center"/>
    </xf>
    <xf numFmtId="185" fontId="0" fillId="0" borderId="28" xfId="0" applyNumberFormat="1" applyBorder="1" applyAlignment="1">
      <alignment horizontal="left" vertical="center"/>
    </xf>
    <xf numFmtId="349" fontId="0" fillId="0" borderId="1" xfId="0" applyNumberFormat="1" applyBorder="1" applyAlignment="1">
      <alignment horizontal="center" vertical="center"/>
    </xf>
    <xf numFmtId="260" fontId="0" fillId="0" borderId="28" xfId="0" applyNumberFormat="1" applyBorder="1" applyAlignment="1">
      <alignment horizontal="left" vertical="center"/>
    </xf>
    <xf numFmtId="0" fontId="0" fillId="18" borderId="42" xfId="0" applyFill="1" applyBorder="1" applyAlignment="1">
      <alignment horizontal="left" vertical="center"/>
    </xf>
    <xf numFmtId="260" fontId="0" fillId="18" borderId="28" xfId="0" applyNumberFormat="1" applyFill="1" applyBorder="1" applyAlignment="1">
      <alignment horizontal="left" vertical="center"/>
    </xf>
    <xf numFmtId="260" fontId="0" fillId="18" borderId="42" xfId="0" applyNumberFormat="1" applyFill="1" applyBorder="1" applyAlignment="1">
      <alignment horizontal="left" vertical="center"/>
    </xf>
    <xf numFmtId="348" fontId="0" fillId="7" borderId="6" xfId="0" applyNumberFormat="1" applyFill="1" applyBorder="1" applyAlignment="1">
      <alignment horizontal="center" vertical="center"/>
    </xf>
    <xf numFmtId="259" fontId="0" fillId="18" borderId="6" xfId="0" applyNumberFormat="1" applyFill="1" applyBorder="1" applyAlignment="1">
      <alignment horizontal="center" vertical="center"/>
    </xf>
    <xf numFmtId="350" fontId="0" fillId="18" borderId="6" xfId="0" applyNumberFormat="1" applyFill="1" applyBorder="1" applyAlignment="1">
      <alignment horizontal="center"/>
    </xf>
    <xf numFmtId="262" fontId="0" fillId="18" borderId="28" xfId="0" applyNumberFormat="1" applyFill="1" applyBorder="1" applyAlignment="1">
      <alignment horizontal="left" vertical="center"/>
    </xf>
    <xf numFmtId="0" fontId="0" fillId="7" borderId="45" xfId="0" applyFill="1" applyBorder="1" applyAlignment="1">
      <alignment horizontal="center" vertical="center"/>
    </xf>
    <xf numFmtId="259" fontId="0" fillId="18" borderId="20" xfId="0" applyNumberFormat="1" applyFill="1" applyBorder="1" applyAlignment="1">
      <alignment horizontal="center"/>
    </xf>
    <xf numFmtId="259" fontId="0" fillId="0" borderId="18" xfId="0" applyNumberFormat="1" applyBorder="1" applyAlignment="1">
      <alignment horizontal="center"/>
    </xf>
    <xf numFmtId="351" fontId="0" fillId="18" borderId="20" xfId="0" applyNumberFormat="1" applyFill="1" applyBorder="1" applyAlignment="1">
      <alignment horizontal="center"/>
    </xf>
    <xf numFmtId="352" fontId="0" fillId="0" borderId="0" xfId="0" applyNumberFormat="1" applyAlignment="1">
      <alignment horizontal="center"/>
    </xf>
    <xf numFmtId="349" fontId="0" fillId="0" borderId="0" xfId="0" applyNumberFormat="1" applyAlignment="1">
      <alignment horizontal="center"/>
    </xf>
    <xf numFmtId="353" fontId="0" fillId="0" borderId="0" xfId="0" applyNumberFormat="1"/>
    <xf numFmtId="232" fontId="0" fillId="0" borderId="72" xfId="0" applyNumberFormat="1" applyBorder="1" applyAlignment="1">
      <alignment horizontal="center"/>
    </xf>
    <xf numFmtId="258" fontId="0" fillId="0" borderId="19" xfId="0" applyNumberFormat="1" applyBorder="1" applyAlignment="1">
      <alignment horizontal="center"/>
    </xf>
    <xf numFmtId="245" fontId="0" fillId="0" borderId="72" xfId="0" applyNumberFormat="1" applyBorder="1" applyAlignment="1">
      <alignment horizontal="center"/>
    </xf>
    <xf numFmtId="225" fontId="0" fillId="0" borderId="19" xfId="0" applyNumberFormat="1" applyBorder="1" applyAlignment="1">
      <alignment horizontal="center"/>
    </xf>
    <xf numFmtId="354" fontId="0" fillId="0" borderId="19" xfId="0" applyNumberFormat="1" applyBorder="1" applyAlignment="1">
      <alignment horizontal="center"/>
    </xf>
    <xf numFmtId="197" fontId="0" fillId="0" borderId="19" xfId="0" applyNumberFormat="1" applyBorder="1" applyAlignment="1">
      <alignment horizontal="center"/>
    </xf>
    <xf numFmtId="355" fontId="0" fillId="0" borderId="72" xfId="0" applyNumberFormat="1" applyBorder="1" applyAlignment="1">
      <alignment horizontal="center"/>
    </xf>
    <xf numFmtId="0" fontId="0" fillId="0" borderId="19" xfId="0" applyBorder="1" applyAlignment="1">
      <alignment horizontal="center"/>
    </xf>
    <xf numFmtId="343" fontId="0" fillId="0" borderId="19" xfId="0" applyNumberFormat="1" applyBorder="1" applyAlignment="1">
      <alignment horizontal="center"/>
    </xf>
    <xf numFmtId="190" fontId="0" fillId="0" borderId="72" xfId="0" applyNumberFormat="1" applyBorder="1" applyAlignment="1">
      <alignment horizontal="center"/>
    </xf>
    <xf numFmtId="197" fontId="0" fillId="0" borderId="4" xfId="0" applyNumberFormat="1" applyBorder="1"/>
    <xf numFmtId="355" fontId="0" fillId="0" borderId="7" xfId="0" applyNumberFormat="1" applyBorder="1"/>
    <xf numFmtId="320" fontId="0" fillId="0" borderId="3" xfId="0" applyNumberFormat="1" applyBorder="1"/>
    <xf numFmtId="177" fontId="0" fillId="0" borderId="6" xfId="0" applyNumberFormat="1" applyBorder="1"/>
    <xf numFmtId="343" fontId="0" fillId="0" borderId="3" xfId="0" applyNumberFormat="1" applyBorder="1"/>
    <xf numFmtId="190" fontId="0" fillId="0" borderId="6" xfId="0" applyNumberFormat="1" applyBorder="1"/>
    <xf numFmtId="349" fontId="0" fillId="0" borderId="22" xfId="0" applyNumberFormat="1" applyBorder="1" applyAlignment="1">
      <alignment horizontal="center"/>
    </xf>
    <xf numFmtId="353" fontId="0" fillId="0" borderId="24" xfId="0" applyNumberFormat="1" applyBorder="1" applyAlignment="1">
      <alignment horizontal="center"/>
    </xf>
    <xf numFmtId="225" fontId="0" fillId="0" borderId="3" xfId="0" applyNumberFormat="1" applyBorder="1"/>
    <xf numFmtId="224" fontId="0" fillId="0" borderId="6" xfId="0" applyNumberFormat="1" applyBorder="1"/>
    <xf numFmtId="258" fontId="0" fillId="0" borderId="3" xfId="0" applyNumberFormat="1" applyBorder="1"/>
    <xf numFmtId="245" fontId="0" fillId="0" borderId="6" xfId="0" applyNumberFormat="1" applyBorder="1"/>
    <xf numFmtId="344" fontId="0" fillId="0" borderId="3" xfId="0" applyNumberFormat="1" applyBorder="1"/>
    <xf numFmtId="170" fontId="0" fillId="0" borderId="6" xfId="0" applyNumberFormat="1" applyBorder="1"/>
    <xf numFmtId="347" fontId="0" fillId="0" borderId="22" xfId="0" applyNumberFormat="1" applyBorder="1"/>
    <xf numFmtId="181" fontId="0" fillId="0" borderId="24" xfId="0" applyNumberFormat="1" applyBorder="1"/>
    <xf numFmtId="348" fontId="0" fillId="0" borderId="3" xfId="0" applyNumberFormat="1" applyBorder="1"/>
    <xf numFmtId="341" fontId="0" fillId="0" borderId="6" xfId="0" applyNumberFormat="1" applyBorder="1"/>
    <xf numFmtId="355" fontId="0" fillId="0" borderId="6" xfId="0" applyNumberFormat="1" applyBorder="1"/>
    <xf numFmtId="293" fontId="0" fillId="0" borderId="3" xfId="0" applyNumberFormat="1" applyBorder="1"/>
    <xf numFmtId="357" fontId="0" fillId="0" borderId="6" xfId="0" applyNumberFormat="1" applyBorder="1"/>
    <xf numFmtId="351" fontId="0" fillId="0" borderId="3" xfId="0" applyNumberFormat="1" applyBorder="1"/>
    <xf numFmtId="349" fontId="0" fillId="0" borderId="12" xfId="0" applyNumberFormat="1" applyBorder="1"/>
    <xf numFmtId="181" fontId="0" fillId="0" borderId="1" xfId="0" applyNumberFormat="1" applyBorder="1"/>
    <xf numFmtId="349" fontId="0" fillId="0" borderId="0" xfId="0" applyNumberFormat="1"/>
    <xf numFmtId="347" fontId="0" fillId="0" borderId="49" xfId="0" applyNumberFormat="1" applyBorder="1"/>
    <xf numFmtId="181" fontId="0" fillId="0" borderId="60" xfId="0" applyNumberFormat="1" applyBorder="1"/>
    <xf numFmtId="348" fontId="0" fillId="0" borderId="4" xfId="0" applyNumberFormat="1" applyBorder="1"/>
    <xf numFmtId="341" fontId="0" fillId="0" borderId="7" xfId="0" applyNumberFormat="1" applyBorder="1"/>
    <xf numFmtId="354" fontId="0" fillId="0" borderId="6" xfId="0" applyNumberFormat="1" applyBorder="1"/>
    <xf numFmtId="259" fontId="0" fillId="0" borderId="3" xfId="0" applyNumberFormat="1" applyBorder="1"/>
    <xf numFmtId="207" fontId="0" fillId="0" borderId="3" xfId="0" applyNumberFormat="1" applyBorder="1"/>
    <xf numFmtId="197" fontId="0" fillId="0" borderId="2" xfId="0" applyNumberFormat="1" applyBorder="1" applyAlignment="1">
      <alignment horizontal="center"/>
    </xf>
    <xf numFmtId="196" fontId="0" fillId="0" borderId="20" xfId="0" applyNumberFormat="1" applyBorder="1" applyAlignment="1">
      <alignment horizontal="center"/>
    </xf>
    <xf numFmtId="361" fontId="0" fillId="0" borderId="6" xfId="0" applyNumberFormat="1" applyBorder="1"/>
    <xf numFmtId="362" fontId="0" fillId="0" borderId="6" xfId="0" applyNumberFormat="1" applyBorder="1"/>
    <xf numFmtId="323" fontId="0" fillId="0" borderId="7" xfId="0" applyNumberFormat="1" applyBorder="1"/>
    <xf numFmtId="262" fontId="0" fillId="0" borderId="3" xfId="0" applyNumberFormat="1" applyBorder="1"/>
    <xf numFmtId="348" fontId="0" fillId="0" borderId="2" xfId="0" applyNumberFormat="1" applyBorder="1" applyAlignment="1">
      <alignment horizontal="center"/>
    </xf>
    <xf numFmtId="341" fontId="0" fillId="0" borderId="20" xfId="0" applyNumberFormat="1" applyBorder="1" applyAlignment="1">
      <alignment horizontal="center"/>
    </xf>
    <xf numFmtId="347" fontId="0" fillId="0" borderId="12" xfId="0" applyNumberFormat="1" applyBorder="1"/>
    <xf numFmtId="205" fontId="0" fillId="0" borderId="22" xfId="0" applyNumberFormat="1" applyBorder="1" applyAlignment="1">
      <alignment horizontal="center" vertical="center"/>
    </xf>
    <xf numFmtId="11" fontId="0" fillId="0" borderId="0" xfId="0" applyNumberFormat="1"/>
    <xf numFmtId="348" fontId="0" fillId="0" borderId="3" xfId="0" applyNumberFormat="1" applyBorder="1" applyAlignment="1">
      <alignment horizontal="right"/>
    </xf>
    <xf numFmtId="341" fontId="0" fillId="0" borderId="6" xfId="0" applyNumberFormat="1" applyBorder="1" applyAlignment="1">
      <alignment horizontal="right"/>
    </xf>
    <xf numFmtId="363" fontId="0" fillId="0" borderId="3" xfId="0" applyNumberFormat="1" applyBorder="1" applyAlignment="1">
      <alignment horizontal="right"/>
    </xf>
    <xf numFmtId="357" fontId="0" fillId="0" borderId="6" xfId="0" applyNumberFormat="1" applyBorder="1" applyAlignment="1">
      <alignment horizontal="right"/>
    </xf>
    <xf numFmtId="209" fontId="0" fillId="0" borderId="2" xfId="0" applyNumberFormat="1" applyBorder="1" applyAlignment="1">
      <alignment horizontal="center" vertical="center"/>
    </xf>
    <xf numFmtId="209" fontId="0" fillId="0" borderId="28" xfId="0" applyNumberFormat="1" applyBorder="1" applyAlignment="1">
      <alignment horizontal="center" vertical="center"/>
    </xf>
    <xf numFmtId="207" fontId="0" fillId="0" borderId="2" xfId="0" applyNumberFormat="1" applyBorder="1" applyAlignment="1">
      <alignment horizontal="center" vertical="center"/>
    </xf>
    <xf numFmtId="207" fontId="0" fillId="0" borderId="28" xfId="0" applyNumberFormat="1" applyBorder="1" applyAlignment="1">
      <alignment horizontal="center" vertical="center"/>
    </xf>
    <xf numFmtId="205" fontId="0" fillId="0" borderId="28" xfId="0" applyNumberFormat="1" applyBorder="1" applyAlignment="1">
      <alignment horizontal="center"/>
    </xf>
    <xf numFmtId="205" fontId="0" fillId="0" borderId="26" xfId="0" applyNumberFormat="1" applyBorder="1" applyAlignment="1">
      <alignment horizontal="center"/>
    </xf>
    <xf numFmtId="205" fontId="0" fillId="0" borderId="27" xfId="0" applyNumberFormat="1" applyBorder="1" applyAlignment="1">
      <alignment horizontal="center"/>
    </xf>
    <xf numFmtId="214" fontId="0" fillId="7" borderId="2" xfId="0" applyNumberFormat="1" applyFill="1" applyBorder="1" applyAlignment="1">
      <alignment horizontal="center" vertical="center"/>
    </xf>
    <xf numFmtId="214" fontId="0" fillId="7" borderId="28" xfId="0" applyNumberFormat="1" applyFill="1" applyBorder="1" applyAlignment="1">
      <alignment horizontal="center" vertical="center"/>
    </xf>
    <xf numFmtId="212" fontId="0" fillId="7" borderId="2" xfId="0" applyNumberFormat="1" applyFill="1" applyBorder="1" applyAlignment="1">
      <alignment horizontal="center" vertical="center"/>
    </xf>
    <xf numFmtId="212" fontId="0" fillId="7" borderId="28" xfId="0" applyNumberFormat="1" applyFill="1" applyBorder="1" applyAlignment="1">
      <alignment horizontal="center" vertical="center"/>
    </xf>
    <xf numFmtId="0" fontId="0" fillId="7" borderId="2" xfId="0" applyFill="1" applyBorder="1" applyAlignment="1">
      <alignment horizontal="center" vertical="center"/>
    </xf>
    <xf numFmtId="0" fontId="0" fillId="7" borderId="28" xfId="0" applyFill="1" applyBorder="1" applyAlignment="1">
      <alignment horizontal="center" vertical="center"/>
    </xf>
    <xf numFmtId="207" fontId="0" fillId="7" borderId="2" xfId="0" applyNumberFormat="1" applyFill="1" applyBorder="1" applyAlignment="1">
      <alignment horizontal="center" vertical="center"/>
    </xf>
    <xf numFmtId="207" fontId="0" fillId="7" borderId="28" xfId="0" applyNumberFormat="1" applyFill="1" applyBorder="1" applyAlignment="1">
      <alignment horizontal="center" vertical="center"/>
    </xf>
    <xf numFmtId="205" fontId="0" fillId="7" borderId="2" xfId="0" applyNumberFormat="1" applyFill="1" applyBorder="1" applyAlignment="1">
      <alignment horizontal="center" vertical="center"/>
    </xf>
    <xf numFmtId="205" fontId="0" fillId="7" borderId="28" xfId="0" applyNumberFormat="1" applyFill="1" applyBorder="1" applyAlignment="1">
      <alignment horizontal="center" vertical="center"/>
    </xf>
    <xf numFmtId="205" fontId="0" fillId="7" borderId="2" xfId="0" applyNumberFormat="1" applyFill="1" applyBorder="1" applyAlignment="1">
      <alignment horizontal="center"/>
    </xf>
    <xf numFmtId="205" fontId="0" fillId="7" borderId="28" xfId="0" applyNumberFormat="1" applyFill="1" applyBorder="1" applyAlignment="1">
      <alignment horizontal="center"/>
    </xf>
    <xf numFmtId="9" fontId="0" fillId="7" borderId="20" xfId="0" applyNumberFormat="1" applyFill="1" applyBorder="1" applyAlignment="1">
      <alignment horizontal="center" vertical="center"/>
    </xf>
    <xf numFmtId="185" fontId="0" fillId="0" borderId="20" xfId="0" applyNumberFormat="1" applyBorder="1" applyAlignment="1">
      <alignment horizontal="center" vertical="center"/>
    </xf>
    <xf numFmtId="260" fontId="0" fillId="0" borderId="22" xfId="0" applyNumberFormat="1" applyBorder="1" applyAlignment="1">
      <alignment horizontal="center" vertical="center"/>
    </xf>
    <xf numFmtId="260" fontId="0" fillId="0" borderId="24" xfId="0" applyNumberFormat="1" applyBorder="1" applyAlignment="1">
      <alignment horizontal="center" vertical="center"/>
    </xf>
    <xf numFmtId="293" fontId="0" fillId="0" borderId="21" xfId="0" applyNumberFormat="1" applyBorder="1" applyAlignment="1">
      <alignment horizontal="center" vertical="center"/>
    </xf>
    <xf numFmtId="0" fontId="6" fillId="0" borderId="0" xfId="0" applyFont="1" applyAlignment="1">
      <alignment horizontal="center"/>
    </xf>
    <xf numFmtId="0" fontId="0" fillId="0" borderId="36" xfId="0" applyBorder="1" applyAlignment="1">
      <alignment horizontal="left" vertical="center"/>
    </xf>
    <xf numFmtId="207" fontId="0" fillId="0" borderId="45" xfId="0" applyNumberFormat="1" applyBorder="1" applyAlignment="1">
      <alignment horizontal="center" vertical="center"/>
    </xf>
    <xf numFmtId="225" fontId="0" fillId="0" borderId="24" xfId="0" applyNumberFormat="1" applyBorder="1" applyAlignment="1">
      <alignment horizontal="center" vertical="center"/>
    </xf>
    <xf numFmtId="0" fontId="0" fillId="0" borderId="28" xfId="0" applyBorder="1"/>
    <xf numFmtId="260" fontId="0" fillId="0" borderId="63" xfId="0" applyNumberFormat="1" applyBorder="1" applyAlignment="1">
      <alignment horizontal="left" vertical="center"/>
    </xf>
    <xf numFmtId="260" fontId="0" fillId="0" borderId="52" xfId="0" applyNumberFormat="1" applyBorder="1" applyAlignment="1">
      <alignment horizontal="left" vertical="center"/>
    </xf>
    <xf numFmtId="258" fontId="0" fillId="0" borderId="61" xfId="0" applyNumberFormat="1" applyBorder="1" applyAlignment="1">
      <alignment horizontal="center" vertical="center"/>
    </xf>
    <xf numFmtId="262" fontId="0" fillId="0" borderId="9" xfId="0" applyNumberFormat="1" applyBorder="1" applyAlignment="1">
      <alignment horizontal="left" vertical="center"/>
    </xf>
    <xf numFmtId="258" fontId="0" fillId="7" borderId="7" xfId="0" applyNumberFormat="1" applyFill="1" applyBorder="1" applyAlignment="1">
      <alignment horizontal="center" vertical="center"/>
    </xf>
    <xf numFmtId="0" fontId="0" fillId="7" borderId="7" xfId="0" applyFill="1" applyBorder="1" applyAlignment="1">
      <alignment horizontal="center" vertical="center"/>
    </xf>
    <xf numFmtId="258" fontId="0" fillId="0" borderId="7" xfId="0" applyNumberFormat="1" applyBorder="1" applyAlignment="1">
      <alignment horizontal="center" vertical="center"/>
    </xf>
    <xf numFmtId="260" fontId="0" fillId="0" borderId="5" xfId="0" applyNumberFormat="1" applyBorder="1" applyAlignment="1">
      <alignment horizontal="left" vertical="center"/>
    </xf>
    <xf numFmtId="347" fontId="0" fillId="0" borderId="25" xfId="0" applyNumberFormat="1" applyBorder="1" applyAlignment="1">
      <alignment horizontal="center" vertical="center"/>
    </xf>
    <xf numFmtId="0" fontId="0" fillId="0" borderId="71" xfId="0" applyBorder="1"/>
    <xf numFmtId="0" fontId="6" fillId="0" borderId="52" xfId="0" applyFont="1" applyBorder="1" applyAlignment="1">
      <alignment horizontal="center"/>
    </xf>
    <xf numFmtId="0" fontId="6" fillId="0" borderId="71" xfId="0" applyFont="1" applyBorder="1" applyAlignment="1">
      <alignment horizontal="center"/>
    </xf>
    <xf numFmtId="0" fontId="0" fillId="0" borderId="72" xfId="0" applyBorder="1"/>
    <xf numFmtId="193" fontId="0" fillId="0" borderId="0" xfId="0" applyNumberFormat="1" applyAlignment="1">
      <alignment horizontal="left" vertical="center"/>
    </xf>
    <xf numFmtId="170" fontId="0" fillId="0" borderId="0" xfId="0" applyNumberFormat="1"/>
    <xf numFmtId="207" fontId="0" fillId="0" borderId="0" xfId="0" applyNumberFormat="1"/>
    <xf numFmtId="286" fontId="0" fillId="0" borderId="3" xfId="0" applyNumberFormat="1" applyBorder="1" applyAlignment="1">
      <alignment horizontal="center"/>
    </xf>
    <xf numFmtId="336" fontId="8" fillId="7" borderId="8" xfId="1" applyNumberFormat="1" applyFont="1" applyFill="1" applyBorder="1" applyAlignment="1">
      <alignment horizontal="center" vertical="center"/>
    </xf>
    <xf numFmtId="10" fontId="0" fillId="7" borderId="4" xfId="1" applyNumberFormat="1" applyFont="1" applyFill="1" applyBorder="1" applyAlignment="1">
      <alignment horizontal="center" vertical="center"/>
    </xf>
    <xf numFmtId="0" fontId="0" fillId="7" borderId="3" xfId="0" applyFill="1" applyBorder="1" applyAlignment="1">
      <alignment horizontal="center" vertical="center"/>
    </xf>
    <xf numFmtId="0" fontId="0" fillId="7" borderId="6" xfId="0" applyFill="1" applyBorder="1" applyAlignment="1">
      <alignment horizontal="center" vertical="center"/>
    </xf>
    <xf numFmtId="0" fontId="6" fillId="0" borderId="15" xfId="0" applyFont="1" applyBorder="1" applyAlignment="1">
      <alignment horizontal="center"/>
    </xf>
    <xf numFmtId="254" fontId="0" fillId="8" borderId="2" xfId="0" applyNumberFormat="1" applyFill="1" applyBorder="1" applyAlignment="1">
      <alignment horizontal="center"/>
    </xf>
    <xf numFmtId="254" fontId="0" fillId="8" borderId="28" xfId="0" applyNumberFormat="1" applyFill="1" applyBorder="1" applyAlignment="1">
      <alignment horizontal="center"/>
    </xf>
    <xf numFmtId="253" fontId="0" fillId="8" borderId="2" xfId="0" applyNumberFormat="1" applyFill="1" applyBorder="1" applyAlignment="1">
      <alignment horizontal="center" vertical="center"/>
    </xf>
    <xf numFmtId="253" fontId="0" fillId="8" borderId="20" xfId="0" applyNumberFormat="1" applyFill="1" applyBorder="1" applyAlignment="1">
      <alignment horizontal="center" vertical="center"/>
    </xf>
    <xf numFmtId="251" fontId="0" fillId="8" borderId="2" xfId="0" applyNumberFormat="1" applyFill="1" applyBorder="1" applyAlignment="1">
      <alignment horizontal="center"/>
    </xf>
    <xf numFmtId="251" fontId="0" fillId="8" borderId="20" xfId="0" applyNumberFormat="1" applyFill="1" applyBorder="1" applyAlignment="1">
      <alignment horizontal="center"/>
    </xf>
    <xf numFmtId="0" fontId="6" fillId="0" borderId="11" xfId="0" applyFont="1" applyBorder="1" applyAlignment="1">
      <alignment horizontal="center"/>
    </xf>
    <xf numFmtId="0" fontId="6" fillId="0" borderId="34" xfId="0" applyFont="1" applyBorder="1" applyAlignment="1">
      <alignment horizontal="center"/>
    </xf>
    <xf numFmtId="0" fontId="6" fillId="0" borderId="33" xfId="0" applyFont="1" applyBorder="1" applyAlignment="1">
      <alignment horizontal="center"/>
    </xf>
    <xf numFmtId="0" fontId="0" fillId="7" borderId="2" xfId="0" applyFill="1" applyBorder="1" applyAlignment="1">
      <alignment horizontal="center" vertical="center"/>
    </xf>
    <xf numFmtId="0" fontId="0" fillId="7" borderId="28" xfId="0" applyFill="1" applyBorder="1" applyAlignment="1">
      <alignment horizontal="center" vertical="center"/>
    </xf>
    <xf numFmtId="0" fontId="0" fillId="0" borderId="2" xfId="0" applyBorder="1" applyAlignment="1">
      <alignment horizontal="center" vertical="center"/>
    </xf>
    <xf numFmtId="0" fontId="0" fillId="0" borderId="20" xfId="0" applyBorder="1" applyAlignment="1">
      <alignment horizontal="center" vertical="center"/>
    </xf>
    <xf numFmtId="0" fontId="6" fillId="13" borderId="11" xfId="0" applyFont="1" applyFill="1" applyBorder="1" applyAlignment="1">
      <alignment horizontal="center"/>
    </xf>
    <xf numFmtId="0" fontId="6" fillId="13" borderId="34" xfId="0" applyFont="1" applyFill="1" applyBorder="1" applyAlignment="1">
      <alignment horizontal="center"/>
    </xf>
    <xf numFmtId="0" fontId="6" fillId="13" borderId="33" xfId="0" applyFont="1" applyFill="1" applyBorder="1" applyAlignment="1">
      <alignment horizontal="center"/>
    </xf>
    <xf numFmtId="0" fontId="0" fillId="0" borderId="32" xfId="0" applyBorder="1" applyAlignment="1">
      <alignment horizontal="center"/>
    </xf>
    <xf numFmtId="0" fontId="0" fillId="0" borderId="30" xfId="0" applyBorder="1" applyAlignment="1">
      <alignment horizontal="center"/>
    </xf>
    <xf numFmtId="0" fontId="6" fillId="0" borderId="35" xfId="0" applyFont="1" applyBorder="1" applyAlignment="1">
      <alignment horizontal="center"/>
    </xf>
    <xf numFmtId="0" fontId="6" fillId="0" borderId="17" xfId="0" applyFont="1" applyBorder="1" applyAlignment="1">
      <alignment horizontal="center"/>
    </xf>
    <xf numFmtId="0" fontId="0" fillId="7" borderId="32" xfId="0" applyFill="1" applyBorder="1" applyAlignment="1">
      <alignment horizontal="center"/>
    </xf>
    <xf numFmtId="0" fontId="0" fillId="7" borderId="31" xfId="0" applyFill="1" applyBorder="1" applyAlignment="1">
      <alignment horizontal="center"/>
    </xf>
    <xf numFmtId="0" fontId="0" fillId="7" borderId="30" xfId="0" applyFill="1" applyBorder="1" applyAlignment="1">
      <alignment horizontal="center"/>
    </xf>
    <xf numFmtId="248" fontId="0" fillId="0" borderId="2" xfId="0" applyNumberFormat="1" applyBorder="1" applyAlignment="1">
      <alignment horizontal="center" vertical="center"/>
    </xf>
    <xf numFmtId="248" fontId="0" fillId="0" borderId="20" xfId="0" applyNumberFormat="1" applyBorder="1" applyAlignment="1">
      <alignment horizontal="center" vertical="center"/>
    </xf>
    <xf numFmtId="211" fontId="0" fillId="0" borderId="2" xfId="0" applyNumberFormat="1" applyBorder="1" applyAlignment="1">
      <alignment horizontal="center"/>
    </xf>
    <xf numFmtId="211" fontId="0" fillId="0" borderId="20" xfId="0" applyNumberFormat="1" applyBorder="1" applyAlignment="1">
      <alignment horizontal="center"/>
    </xf>
    <xf numFmtId="271" fontId="0" fillId="0" borderId="2" xfId="0" applyNumberFormat="1" applyBorder="1" applyAlignment="1">
      <alignment horizontal="center"/>
    </xf>
    <xf numFmtId="271" fontId="0" fillId="0" borderId="20" xfId="0" applyNumberFormat="1" applyBorder="1" applyAlignment="1">
      <alignment horizontal="center"/>
    </xf>
    <xf numFmtId="271" fontId="0" fillId="0" borderId="28" xfId="0" applyNumberFormat="1" applyBorder="1" applyAlignment="1">
      <alignment horizontal="center"/>
    </xf>
    <xf numFmtId="207" fontId="0" fillId="8" borderId="2" xfId="0" applyNumberFormat="1" applyFill="1" applyBorder="1" applyAlignment="1">
      <alignment horizontal="center"/>
    </xf>
    <xf numFmtId="207" fontId="0" fillId="8" borderId="28" xfId="0" applyNumberFormat="1" applyFill="1" applyBorder="1" applyAlignment="1">
      <alignment horizontal="center"/>
    </xf>
    <xf numFmtId="210" fontId="0" fillId="8" borderId="2" xfId="0" applyNumberFormat="1" applyFill="1" applyBorder="1" applyAlignment="1">
      <alignment horizontal="center"/>
    </xf>
    <xf numFmtId="210" fontId="0" fillId="8" borderId="20" xfId="0" applyNumberFormat="1" applyFill="1" applyBorder="1" applyAlignment="1">
      <alignment horizontal="center"/>
    </xf>
    <xf numFmtId="170" fontId="0" fillId="0" borderId="2" xfId="0" applyNumberFormat="1" applyBorder="1" applyAlignment="1">
      <alignment horizontal="center"/>
    </xf>
    <xf numFmtId="170" fontId="0" fillId="0" borderId="28" xfId="0" applyNumberFormat="1" applyBorder="1" applyAlignment="1">
      <alignment horizontal="center"/>
    </xf>
    <xf numFmtId="189" fontId="0" fillId="0" borderId="2" xfId="0" applyNumberFormat="1" applyBorder="1" applyAlignment="1">
      <alignment horizontal="center"/>
    </xf>
    <xf numFmtId="189" fontId="0" fillId="0" borderId="20" xfId="0" applyNumberFormat="1" applyBorder="1" applyAlignment="1">
      <alignment horizontal="center"/>
    </xf>
    <xf numFmtId="207" fontId="0" fillId="8" borderId="26" xfId="0" applyNumberFormat="1" applyFill="1" applyBorder="1" applyAlignment="1">
      <alignment horizontal="center"/>
    </xf>
    <xf numFmtId="207" fontId="0" fillId="8" borderId="27" xfId="0" applyNumberFormat="1" applyFill="1" applyBorder="1" applyAlignment="1">
      <alignment horizontal="center"/>
    </xf>
    <xf numFmtId="0" fontId="0" fillId="7" borderId="2" xfId="0" applyFill="1" applyBorder="1" applyAlignment="1">
      <alignment horizontal="center"/>
    </xf>
    <xf numFmtId="0" fontId="0" fillId="7" borderId="28" xfId="0" applyFill="1" applyBorder="1" applyAlignment="1">
      <alignment horizontal="center"/>
    </xf>
    <xf numFmtId="0" fontId="0" fillId="0" borderId="2" xfId="0" applyBorder="1" applyAlignment="1">
      <alignment horizontal="center"/>
    </xf>
    <xf numFmtId="0" fontId="0" fillId="0" borderId="20" xfId="0" applyBorder="1" applyAlignment="1">
      <alignment horizontal="center"/>
    </xf>
    <xf numFmtId="278" fontId="0" fillId="7" borderId="2" xfId="0" applyNumberFormat="1" applyFill="1" applyBorder="1" applyAlignment="1">
      <alignment horizontal="center"/>
    </xf>
    <xf numFmtId="278" fontId="0" fillId="7" borderId="28" xfId="0" applyNumberFormat="1" applyFill="1" applyBorder="1" applyAlignment="1">
      <alignment horizontal="center"/>
    </xf>
    <xf numFmtId="9" fontId="8" fillId="7" borderId="7" xfId="1" applyFont="1" applyFill="1" applyBorder="1" applyAlignment="1">
      <alignment horizontal="center" vertical="center"/>
    </xf>
    <xf numFmtId="0" fontId="6" fillId="0" borderId="17" xfId="0" applyFont="1" applyBorder="1" applyAlignment="1">
      <alignment horizontal="center" vertical="center"/>
    </xf>
    <xf numFmtId="207" fontId="0" fillId="0" borderId="3" xfId="0" applyNumberFormat="1" applyBorder="1" applyAlignment="1">
      <alignment horizontal="center"/>
    </xf>
    <xf numFmtId="0" fontId="17" fillId="12" borderId="17" xfId="0" applyFont="1" applyFill="1" applyBorder="1" applyAlignment="1">
      <alignment horizontal="center"/>
    </xf>
    <xf numFmtId="0" fontId="17" fillId="12" borderId="14" xfId="0" applyFont="1" applyFill="1" applyBorder="1" applyAlignment="1">
      <alignment horizontal="center"/>
    </xf>
    <xf numFmtId="0" fontId="0" fillId="0" borderId="3" xfId="0" applyBorder="1" applyAlignment="1">
      <alignment horizontal="center"/>
    </xf>
    <xf numFmtId="0" fontId="0" fillId="0" borderId="6" xfId="0" applyBorder="1" applyAlignment="1">
      <alignment horizontal="center"/>
    </xf>
    <xf numFmtId="205" fontId="0" fillId="7" borderId="3" xfId="0" applyNumberFormat="1" applyFill="1" applyBorder="1" applyAlignment="1">
      <alignment horizontal="center"/>
    </xf>
    <xf numFmtId="0" fontId="0" fillId="7" borderId="20" xfId="0" applyFill="1" applyBorder="1" applyAlignment="1">
      <alignment horizontal="center"/>
    </xf>
    <xf numFmtId="0" fontId="0" fillId="0" borderId="16" xfId="0" applyBorder="1" applyAlignment="1">
      <alignment horizontal="center"/>
    </xf>
    <xf numFmtId="243" fontId="0" fillId="0" borderId="6" xfId="0" applyNumberFormat="1" applyBorder="1" applyAlignment="1">
      <alignment horizontal="center"/>
    </xf>
    <xf numFmtId="0" fontId="0" fillId="0" borderId="0" xfId="0" applyAlignment="1">
      <alignment horizontal="center"/>
    </xf>
    <xf numFmtId="207" fontId="0" fillId="0" borderId="2" xfId="0" applyNumberFormat="1" applyBorder="1" applyAlignment="1">
      <alignment horizontal="center"/>
    </xf>
    <xf numFmtId="207" fontId="0" fillId="0" borderId="29" xfId="0" applyNumberFormat="1" applyBorder="1" applyAlignment="1">
      <alignment horizontal="center"/>
    </xf>
    <xf numFmtId="207" fontId="0" fillId="0" borderId="20" xfId="0" applyNumberFormat="1" applyBorder="1" applyAlignment="1">
      <alignment horizontal="center"/>
    </xf>
    <xf numFmtId="207" fontId="0" fillId="7" borderId="2" xfId="0" applyNumberFormat="1" applyFill="1" applyBorder="1" applyAlignment="1">
      <alignment horizontal="center"/>
    </xf>
    <xf numFmtId="207" fontId="0" fillId="7" borderId="29" xfId="0" applyNumberFormat="1" applyFill="1" applyBorder="1" applyAlignment="1">
      <alignment horizontal="center"/>
    </xf>
    <xf numFmtId="207" fontId="0" fillId="7" borderId="20" xfId="0" applyNumberFormat="1" applyFill="1" applyBorder="1" applyAlignment="1">
      <alignment horizontal="center"/>
    </xf>
    <xf numFmtId="165" fontId="0" fillId="0" borderId="3" xfId="0" applyNumberFormat="1" applyBorder="1" applyAlignment="1">
      <alignment horizontal="center" vertical="center"/>
    </xf>
    <xf numFmtId="9" fontId="0" fillId="0" borderId="26" xfId="1" applyFont="1" applyBorder="1" applyAlignment="1">
      <alignment horizontal="center"/>
    </xf>
    <xf numFmtId="9" fontId="0" fillId="0" borderId="40" xfId="1" applyFont="1" applyBorder="1" applyAlignment="1">
      <alignment horizontal="center"/>
    </xf>
    <xf numFmtId="9" fontId="0" fillId="0" borderId="25" xfId="1" applyFont="1" applyBorder="1" applyAlignment="1">
      <alignment horizontal="center"/>
    </xf>
    <xf numFmtId="0" fontId="6" fillId="14" borderId="38" xfId="0" applyFont="1" applyFill="1" applyBorder="1" applyAlignment="1">
      <alignment horizontal="center"/>
    </xf>
    <xf numFmtId="0" fontId="6" fillId="14" borderId="29" xfId="0" applyFont="1" applyFill="1" applyBorder="1" applyAlignment="1">
      <alignment horizontal="center"/>
    </xf>
    <xf numFmtId="0" fontId="6" fillId="14" borderId="20" xfId="0" applyFont="1" applyFill="1" applyBorder="1" applyAlignment="1">
      <alignment horizontal="center"/>
    </xf>
    <xf numFmtId="210" fontId="0" fillId="8" borderId="26" xfId="0" applyNumberFormat="1" applyFill="1" applyBorder="1" applyAlignment="1">
      <alignment horizontal="center"/>
    </xf>
    <xf numFmtId="210" fontId="0" fillId="8" borderId="25" xfId="0" applyNumberFormat="1" applyFill="1" applyBorder="1" applyAlignment="1">
      <alignment horizontal="center"/>
    </xf>
    <xf numFmtId="270" fontId="0" fillId="7" borderId="3" xfId="0" applyNumberFormat="1" applyFill="1" applyBorder="1" applyAlignment="1">
      <alignment horizontal="center"/>
    </xf>
    <xf numFmtId="263" fontId="0" fillId="7" borderId="2" xfId="0" applyNumberFormat="1" applyFill="1" applyBorder="1" applyAlignment="1">
      <alignment horizontal="center"/>
    </xf>
    <xf numFmtId="263" fontId="0" fillId="7" borderId="29" xfId="0" applyNumberFormat="1" applyFill="1" applyBorder="1" applyAlignment="1">
      <alignment horizontal="center"/>
    </xf>
    <xf numFmtId="263" fontId="0" fillId="7" borderId="20" xfId="0" applyNumberFormat="1" applyFill="1" applyBorder="1" applyAlignment="1">
      <alignment horizontal="center"/>
    </xf>
    <xf numFmtId="264" fontId="0" fillId="0" borderId="2" xfId="0" applyNumberFormat="1" applyBorder="1" applyAlignment="1">
      <alignment horizontal="center"/>
    </xf>
    <xf numFmtId="264" fontId="0" fillId="0" borderId="29" xfId="0" applyNumberFormat="1" applyBorder="1" applyAlignment="1">
      <alignment horizontal="center"/>
    </xf>
    <xf numFmtId="264" fontId="0" fillId="0" borderId="20" xfId="0" applyNumberFormat="1" applyBorder="1" applyAlignment="1">
      <alignment horizontal="center"/>
    </xf>
    <xf numFmtId="261" fontId="6" fillId="8" borderId="2" xfId="0" applyNumberFormat="1" applyFont="1" applyFill="1" applyBorder="1" applyAlignment="1">
      <alignment horizontal="center" vertical="center"/>
    </xf>
    <xf numFmtId="261" fontId="6" fillId="8" borderId="29" xfId="0" applyNumberFormat="1" applyFont="1" applyFill="1" applyBorder="1" applyAlignment="1">
      <alignment horizontal="center" vertical="center"/>
    </xf>
    <xf numFmtId="261" fontId="6" fillId="8" borderId="20" xfId="0" applyNumberFormat="1" applyFont="1" applyFill="1" applyBorder="1" applyAlignment="1">
      <alignment horizontal="center" vertical="center"/>
    </xf>
    <xf numFmtId="258" fontId="17" fillId="8" borderId="26" xfId="0" applyNumberFormat="1" applyFont="1" applyFill="1" applyBorder="1" applyAlignment="1">
      <alignment horizontal="center" vertical="center"/>
    </xf>
    <xf numFmtId="258" fontId="17" fillId="8" borderId="40" xfId="0" applyNumberFormat="1" applyFont="1" applyFill="1" applyBorder="1" applyAlignment="1">
      <alignment horizontal="center" vertical="center"/>
    </xf>
    <xf numFmtId="258" fontId="17" fillId="8" borderId="25" xfId="0" applyNumberFormat="1" applyFont="1" applyFill="1" applyBorder="1" applyAlignment="1">
      <alignment horizontal="center" vertical="center"/>
    </xf>
    <xf numFmtId="1" fontId="0" fillId="0" borderId="2" xfId="0" applyNumberFormat="1" applyBorder="1" applyAlignment="1">
      <alignment horizontal="center"/>
    </xf>
    <xf numFmtId="1" fontId="0" fillId="0" borderId="29" xfId="0" applyNumberFormat="1" applyBorder="1" applyAlignment="1">
      <alignment horizontal="center"/>
    </xf>
    <xf numFmtId="1" fontId="0" fillId="0" borderId="20" xfId="0" applyNumberFormat="1" applyBorder="1" applyAlignment="1">
      <alignment horizontal="center"/>
    </xf>
    <xf numFmtId="207" fontId="0" fillId="7" borderId="2" xfId="0" applyNumberFormat="1" applyFill="1" applyBorder="1" applyAlignment="1">
      <alignment horizontal="center" vertical="center"/>
    </xf>
    <xf numFmtId="207" fontId="0" fillId="7" borderId="29" xfId="0" applyNumberFormat="1" applyFill="1" applyBorder="1" applyAlignment="1">
      <alignment horizontal="center" vertical="center"/>
    </xf>
    <xf numFmtId="207" fontId="0" fillId="7" borderId="20" xfId="0" applyNumberFormat="1" applyFill="1" applyBorder="1" applyAlignment="1">
      <alignment horizontal="center" vertical="center"/>
    </xf>
    <xf numFmtId="262" fontId="0" fillId="0" borderId="2" xfId="0" applyNumberFormat="1" applyBorder="1" applyAlignment="1">
      <alignment horizontal="center" vertical="center"/>
    </xf>
    <xf numFmtId="262" fontId="0" fillId="0" borderId="29" xfId="0" applyNumberFormat="1" applyBorder="1" applyAlignment="1">
      <alignment horizontal="center" vertical="center"/>
    </xf>
    <xf numFmtId="262" fontId="0" fillId="0" borderId="20" xfId="0" applyNumberFormat="1" applyBorder="1" applyAlignment="1">
      <alignment horizontal="center" vertical="center"/>
    </xf>
    <xf numFmtId="252" fontId="0" fillId="8" borderId="41" xfId="0" applyNumberFormat="1" applyFill="1" applyBorder="1" applyAlignment="1">
      <alignment horizontal="center"/>
    </xf>
    <xf numFmtId="252" fontId="0" fillId="8" borderId="42" xfId="0" applyNumberFormat="1" applyFill="1" applyBorder="1" applyAlignment="1">
      <alignment horizontal="center"/>
    </xf>
    <xf numFmtId="257" fontId="0" fillId="0" borderId="2" xfId="0" applyNumberFormat="1" applyBorder="1" applyAlignment="1">
      <alignment horizontal="center" vertical="center"/>
    </xf>
    <xf numFmtId="257" fontId="0" fillId="0" borderId="28" xfId="0" applyNumberFormat="1" applyBorder="1" applyAlignment="1">
      <alignment horizontal="center" vertical="center"/>
    </xf>
    <xf numFmtId="256" fontId="0" fillId="0" borderId="2" xfId="0" applyNumberFormat="1" applyBorder="1" applyAlignment="1">
      <alignment horizontal="center" vertical="center"/>
    </xf>
    <xf numFmtId="256" fontId="0" fillId="0" borderId="20" xfId="0" applyNumberFormat="1" applyBorder="1" applyAlignment="1">
      <alignment horizontal="center" vertical="center"/>
    </xf>
    <xf numFmtId="255" fontId="0" fillId="7" borderId="2" xfId="0" applyNumberFormat="1" applyFill="1" applyBorder="1" applyAlignment="1">
      <alignment horizontal="center"/>
    </xf>
    <xf numFmtId="255" fontId="0" fillId="7" borderId="28" xfId="0" applyNumberFormat="1" applyFill="1" applyBorder="1" applyAlignment="1">
      <alignment horizontal="center"/>
    </xf>
    <xf numFmtId="9" fontId="0" fillId="7" borderId="2" xfId="1" applyFont="1" applyFill="1" applyBorder="1" applyAlignment="1">
      <alignment horizontal="center"/>
    </xf>
    <xf numFmtId="9" fontId="0" fillId="7" borderId="28" xfId="1" applyFont="1" applyFill="1" applyBorder="1" applyAlignment="1">
      <alignment horizontal="center"/>
    </xf>
    <xf numFmtId="9" fontId="0" fillId="0" borderId="2" xfId="0" applyNumberFormat="1" applyBorder="1" applyAlignment="1">
      <alignment horizontal="center"/>
    </xf>
    <xf numFmtId="9" fontId="0" fillId="0" borderId="20" xfId="0" applyNumberFormat="1" applyBorder="1" applyAlignment="1">
      <alignment horizontal="center"/>
    </xf>
    <xf numFmtId="0" fontId="0" fillId="0" borderId="28" xfId="0" applyBorder="1" applyAlignment="1">
      <alignment horizontal="center" vertical="center"/>
    </xf>
    <xf numFmtId="0" fontId="0" fillId="7" borderId="29" xfId="0" applyFill="1" applyBorder="1" applyAlignment="1">
      <alignment horizontal="center"/>
    </xf>
    <xf numFmtId="211" fontId="8" fillId="0" borderId="2" xfId="0" applyNumberFormat="1" applyFont="1" applyBorder="1" applyAlignment="1">
      <alignment horizontal="center" vertical="center"/>
    </xf>
    <xf numFmtId="211" fontId="8" fillId="0" borderId="20" xfId="0" applyNumberFormat="1" applyFont="1" applyBorder="1" applyAlignment="1">
      <alignment horizontal="center" vertical="center"/>
    </xf>
    <xf numFmtId="0" fontId="4" fillId="15" borderId="16" xfId="0" applyFont="1" applyFill="1" applyBorder="1" applyAlignment="1">
      <alignment horizontal="center"/>
    </xf>
    <xf numFmtId="0" fontId="4" fillId="15" borderId="14" xfId="0" applyFont="1" applyFill="1" applyBorder="1" applyAlignment="1">
      <alignment horizontal="center"/>
    </xf>
    <xf numFmtId="0" fontId="4" fillId="14" borderId="11" xfId="0" applyFont="1" applyFill="1" applyBorder="1" applyAlignment="1">
      <alignment horizontal="center"/>
    </xf>
    <xf numFmtId="0" fontId="4" fillId="14" borderId="33" xfId="0" applyFont="1" applyFill="1" applyBorder="1" applyAlignment="1">
      <alignment horizontal="center"/>
    </xf>
    <xf numFmtId="0" fontId="8" fillId="0" borderId="2" xfId="0" applyFont="1" applyBorder="1" applyAlignment="1">
      <alignment horizontal="center" vertical="center"/>
    </xf>
    <xf numFmtId="0" fontId="8" fillId="0" borderId="20" xfId="0" applyFont="1" applyBorder="1" applyAlignment="1">
      <alignment horizontal="center" vertical="center"/>
    </xf>
    <xf numFmtId="230" fontId="0" fillId="0" borderId="2" xfId="0" applyNumberFormat="1" applyBorder="1" applyAlignment="1">
      <alignment horizontal="center" vertical="center"/>
    </xf>
    <xf numFmtId="230" fontId="0" fillId="0" borderId="28" xfId="0" applyNumberFormat="1" applyBorder="1" applyAlignment="1">
      <alignment horizontal="center" vertical="center"/>
    </xf>
    <xf numFmtId="247" fontId="0" fillId="7" borderId="2" xfId="0" applyNumberFormat="1" applyFill="1" applyBorder="1" applyAlignment="1">
      <alignment horizontal="center" vertical="center"/>
    </xf>
    <xf numFmtId="247" fontId="0" fillId="7" borderId="20" xfId="0" applyNumberFormat="1" applyFill="1" applyBorder="1" applyAlignment="1">
      <alignment horizontal="center" vertical="center"/>
    </xf>
    <xf numFmtId="247" fontId="0" fillId="0" borderId="2" xfId="0" applyNumberFormat="1" applyBorder="1" applyAlignment="1">
      <alignment horizontal="center" vertical="center"/>
    </xf>
    <xf numFmtId="247" fontId="0" fillId="0" borderId="20" xfId="0" applyNumberFormat="1" applyBorder="1" applyAlignment="1">
      <alignment horizontal="center" vertical="center"/>
    </xf>
    <xf numFmtId="226" fontId="8" fillId="7" borderId="2" xfId="0" applyNumberFormat="1" applyFont="1" applyFill="1" applyBorder="1" applyAlignment="1">
      <alignment horizontal="center" vertical="center"/>
    </xf>
    <xf numFmtId="226" fontId="8" fillId="7" borderId="20" xfId="0" applyNumberFormat="1" applyFont="1" applyFill="1" applyBorder="1" applyAlignment="1">
      <alignment horizontal="center" vertical="center"/>
    </xf>
    <xf numFmtId="207" fontId="8" fillId="0" borderId="2" xfId="0" applyNumberFormat="1" applyFont="1" applyBorder="1" applyAlignment="1">
      <alignment horizontal="center" vertical="center"/>
    </xf>
    <xf numFmtId="207" fontId="8" fillId="0" borderId="28" xfId="0" applyNumberFormat="1" applyFont="1" applyBorder="1" applyAlignment="1">
      <alignment horizontal="center" vertical="center"/>
    </xf>
    <xf numFmtId="210" fontId="0" fillId="0" borderId="2" xfId="0" applyNumberFormat="1" applyBorder="1" applyAlignment="1">
      <alignment horizontal="center" vertical="center"/>
    </xf>
    <xf numFmtId="210" fontId="0" fillId="0" borderId="28" xfId="0" applyNumberFormat="1" applyBorder="1" applyAlignment="1">
      <alignment horizontal="center" vertical="center"/>
    </xf>
    <xf numFmtId="221" fontId="0" fillId="0" borderId="2" xfId="0" applyNumberFormat="1" applyBorder="1" applyAlignment="1">
      <alignment horizontal="center"/>
    </xf>
    <xf numFmtId="221" fontId="0" fillId="0" borderId="28" xfId="0" applyNumberFormat="1" applyBorder="1" applyAlignment="1">
      <alignment horizontal="center"/>
    </xf>
    <xf numFmtId="201" fontId="8" fillId="0" borderId="2" xfId="0" applyNumberFormat="1" applyFont="1" applyBorder="1" applyAlignment="1">
      <alignment horizontal="center"/>
    </xf>
    <xf numFmtId="201" fontId="8" fillId="0" borderId="20" xfId="0" applyNumberFormat="1" applyFont="1" applyBorder="1" applyAlignment="1">
      <alignment horizontal="center"/>
    </xf>
    <xf numFmtId="220" fontId="8" fillId="0" borderId="2" xfId="0" applyNumberFormat="1" applyFont="1" applyBorder="1" applyAlignment="1">
      <alignment horizontal="center"/>
    </xf>
    <xf numFmtId="220" fontId="8" fillId="0" borderId="28" xfId="0" applyNumberFormat="1" applyFont="1" applyBorder="1" applyAlignment="1">
      <alignment horizontal="center"/>
    </xf>
    <xf numFmtId="219" fontId="0" fillId="0" borderId="2" xfId="0" applyNumberFormat="1" applyBorder="1" applyAlignment="1">
      <alignment horizontal="center"/>
    </xf>
    <xf numFmtId="219" fontId="0" fillId="0" borderId="20" xfId="0" applyNumberFormat="1" applyBorder="1" applyAlignment="1">
      <alignment horizontal="center"/>
    </xf>
    <xf numFmtId="2" fontId="0" fillId="7" borderId="32" xfId="0" applyNumberFormat="1" applyFill="1" applyBorder="1" applyAlignment="1">
      <alignment horizontal="center" vertical="center"/>
    </xf>
    <xf numFmtId="2" fontId="0" fillId="7" borderId="31" xfId="0" applyNumberFormat="1" applyFill="1" applyBorder="1" applyAlignment="1">
      <alignment horizontal="center" vertical="center"/>
    </xf>
    <xf numFmtId="2" fontId="0" fillId="7" borderId="30" xfId="0" applyNumberFormat="1" applyFill="1" applyBorder="1" applyAlignment="1">
      <alignment horizontal="center" vertical="center"/>
    </xf>
    <xf numFmtId="234" fontId="0" fillId="0" borderId="2" xfId="0" applyNumberFormat="1" applyBorder="1" applyAlignment="1">
      <alignment horizontal="center"/>
    </xf>
    <xf numFmtId="234" fontId="0" fillId="0" borderId="20" xfId="0" applyNumberFormat="1" applyBorder="1" applyAlignment="1">
      <alignment horizontal="center"/>
    </xf>
    <xf numFmtId="0" fontId="0" fillId="0" borderId="29" xfId="0" applyBorder="1" applyAlignment="1">
      <alignment horizontal="center"/>
    </xf>
    <xf numFmtId="231" fontId="0" fillId="0" borderId="2" xfId="0" applyNumberFormat="1" applyBorder="1" applyAlignment="1">
      <alignment horizontal="center" vertical="center"/>
    </xf>
    <xf numFmtId="231" fontId="0" fillId="0" borderId="20" xfId="0" applyNumberFormat="1" applyBorder="1" applyAlignment="1">
      <alignment horizontal="center" vertical="center"/>
    </xf>
    <xf numFmtId="230" fontId="8" fillId="7" borderId="2" xfId="0" applyNumberFormat="1" applyFont="1" applyFill="1" applyBorder="1" applyAlignment="1">
      <alignment horizontal="center" vertical="center"/>
    </xf>
    <xf numFmtId="230" fontId="8" fillId="7" borderId="28" xfId="0" applyNumberFormat="1" applyFont="1" applyFill="1" applyBorder="1" applyAlignment="1">
      <alignment horizontal="center" vertical="center"/>
    </xf>
    <xf numFmtId="229" fontId="0" fillId="0" borderId="2" xfId="0" applyNumberFormat="1" applyBorder="1" applyAlignment="1">
      <alignment horizontal="center"/>
    </xf>
    <xf numFmtId="229" fontId="0" fillId="0" borderId="20" xfId="0" applyNumberFormat="1" applyBorder="1" applyAlignment="1">
      <alignment horizontal="center"/>
    </xf>
    <xf numFmtId="205" fontId="0" fillId="7" borderId="2" xfId="0" applyNumberFormat="1" applyFill="1" applyBorder="1" applyAlignment="1">
      <alignment horizontal="center" vertical="center"/>
    </xf>
    <xf numFmtId="205" fontId="0" fillId="7" borderId="28" xfId="0" applyNumberFormat="1" applyFill="1" applyBorder="1" applyAlignment="1">
      <alignment horizontal="center" vertical="center"/>
    </xf>
    <xf numFmtId="189" fontId="0" fillId="0" borderId="2" xfId="0" applyNumberFormat="1" applyBorder="1" applyAlignment="1">
      <alignment horizontal="center" vertical="center"/>
    </xf>
    <xf numFmtId="189" fontId="0" fillId="0" borderId="20" xfId="0" applyNumberFormat="1" applyBorder="1" applyAlignment="1">
      <alignment horizontal="center" vertical="center"/>
    </xf>
    <xf numFmtId="214" fontId="0" fillId="7" borderId="2" xfId="0" applyNumberFormat="1" applyFill="1" applyBorder="1" applyAlignment="1">
      <alignment horizontal="center" vertical="center"/>
    </xf>
    <xf numFmtId="214" fontId="0" fillId="7" borderId="28" xfId="0" applyNumberFormat="1" applyFill="1" applyBorder="1" applyAlignment="1">
      <alignment horizontal="center" vertical="center"/>
    </xf>
    <xf numFmtId="213" fontId="0" fillId="0" borderId="2" xfId="0" applyNumberFormat="1" applyBorder="1" applyAlignment="1">
      <alignment horizontal="center" vertical="center"/>
    </xf>
    <xf numFmtId="213" fontId="0" fillId="0" borderId="20" xfId="0" applyNumberFormat="1" applyBorder="1" applyAlignment="1">
      <alignment horizontal="center" vertical="center"/>
    </xf>
    <xf numFmtId="218" fontId="0" fillId="0" borderId="2" xfId="0" applyNumberFormat="1" applyBorder="1" applyAlignment="1">
      <alignment horizontal="center" vertical="center"/>
    </xf>
    <xf numFmtId="218" fontId="0" fillId="0" borderId="28" xfId="0" applyNumberFormat="1" applyBorder="1" applyAlignment="1">
      <alignment horizontal="center" vertical="center"/>
    </xf>
    <xf numFmtId="216" fontId="0" fillId="0" borderId="2" xfId="0" applyNumberFormat="1" applyBorder="1" applyAlignment="1">
      <alignment horizontal="center" vertical="center"/>
    </xf>
    <xf numFmtId="216" fontId="0" fillId="0" borderId="20" xfId="0" applyNumberFormat="1" applyBorder="1" applyAlignment="1">
      <alignment horizontal="center" vertical="center"/>
    </xf>
    <xf numFmtId="209" fontId="0" fillId="0" borderId="2" xfId="0" applyNumberFormat="1" applyBorder="1" applyAlignment="1">
      <alignment horizontal="center" vertical="center"/>
    </xf>
    <xf numFmtId="209" fontId="0" fillId="0" borderId="28" xfId="0" applyNumberFormat="1" applyBorder="1" applyAlignment="1">
      <alignment horizontal="center" vertical="center"/>
    </xf>
    <xf numFmtId="208" fontId="0" fillId="0" borderId="2" xfId="0" applyNumberFormat="1" applyBorder="1" applyAlignment="1">
      <alignment horizontal="center" vertical="center"/>
    </xf>
    <xf numFmtId="208" fontId="0" fillId="0" borderId="20" xfId="0" applyNumberFormat="1" applyBorder="1" applyAlignment="1">
      <alignment horizontal="center" vertical="center"/>
    </xf>
    <xf numFmtId="207" fontId="0" fillId="0" borderId="2" xfId="0" applyNumberFormat="1" applyBorder="1" applyAlignment="1">
      <alignment horizontal="center" vertical="center"/>
    </xf>
    <xf numFmtId="207" fontId="0" fillId="0" borderId="28" xfId="0" applyNumberFormat="1" applyBorder="1" applyAlignment="1">
      <alignment horizontal="center" vertical="center"/>
    </xf>
    <xf numFmtId="206" fontId="0" fillId="0" borderId="2" xfId="0" applyNumberFormat="1" applyBorder="1" applyAlignment="1">
      <alignment horizontal="center"/>
    </xf>
    <xf numFmtId="206" fontId="0" fillId="0" borderId="20" xfId="0" applyNumberFormat="1" applyBorder="1" applyAlignment="1">
      <alignment horizontal="center"/>
    </xf>
    <xf numFmtId="205" fontId="0" fillId="0" borderId="2" xfId="0" applyNumberFormat="1" applyBorder="1" applyAlignment="1">
      <alignment horizontal="center"/>
    </xf>
    <xf numFmtId="205" fontId="0" fillId="0" borderId="28" xfId="0" applyNumberFormat="1" applyBorder="1" applyAlignment="1">
      <alignment horizontal="center"/>
    </xf>
    <xf numFmtId="212" fontId="0" fillId="7" borderId="2" xfId="0" applyNumberFormat="1" applyFill="1" applyBorder="1" applyAlignment="1">
      <alignment horizontal="center" vertical="center"/>
    </xf>
    <xf numFmtId="212" fontId="0" fillId="7" borderId="28" xfId="0" applyNumberFormat="1" applyFill="1" applyBorder="1" applyAlignment="1">
      <alignment horizontal="center" vertical="center"/>
    </xf>
    <xf numFmtId="207" fontId="0" fillId="7" borderId="28" xfId="0" applyNumberFormat="1" applyFill="1" applyBorder="1" applyAlignment="1">
      <alignment horizontal="center" vertical="center"/>
    </xf>
    <xf numFmtId="210" fontId="0" fillId="0" borderId="2" xfId="0" applyNumberFormat="1" applyBorder="1" applyAlignment="1">
      <alignment horizontal="center"/>
    </xf>
    <xf numFmtId="210" fontId="0" fillId="0" borderId="20" xfId="0" applyNumberFormat="1" applyBorder="1" applyAlignment="1">
      <alignment horizontal="center"/>
    </xf>
    <xf numFmtId="205" fontId="0" fillId="0" borderId="26" xfId="0" applyNumberFormat="1" applyBorder="1" applyAlignment="1">
      <alignment horizontal="center"/>
    </xf>
    <xf numFmtId="205" fontId="0" fillId="0" borderId="27" xfId="0" applyNumberFormat="1" applyBorder="1" applyAlignment="1">
      <alignment horizontal="center"/>
    </xf>
    <xf numFmtId="189" fontId="0" fillId="0" borderId="26" xfId="0" applyNumberFormat="1" applyBorder="1" applyAlignment="1">
      <alignment horizontal="center" vertical="center"/>
    </xf>
    <xf numFmtId="189" fontId="0" fillId="0" borderId="25" xfId="0" applyNumberFormat="1" applyBorder="1" applyAlignment="1">
      <alignment horizontal="center" vertical="center"/>
    </xf>
    <xf numFmtId="207" fontId="0" fillId="0" borderId="3" xfId="0" applyNumberFormat="1" applyBorder="1" applyAlignment="1">
      <alignment horizontal="center"/>
    </xf>
    <xf numFmtId="0" fontId="0" fillId="7" borderId="2" xfId="0" applyFill="1" applyBorder="1" applyAlignment="1">
      <alignment horizontal="center" vertical="center"/>
    </xf>
    <xf numFmtId="0" fontId="0" fillId="0" borderId="3" xfId="0" applyBorder="1" applyAlignment="1">
      <alignment horizontal="center"/>
    </xf>
    <xf numFmtId="164" fontId="0" fillId="0" borderId="3" xfId="0" applyNumberFormat="1" applyBorder="1" applyAlignment="1">
      <alignment horizontal="center"/>
    </xf>
    <xf numFmtId="185" fontId="0" fillId="0" borderId="6" xfId="0" applyNumberFormat="1" applyBorder="1" applyAlignment="1">
      <alignment horizontal="center"/>
    </xf>
    <xf numFmtId="240" fontId="0" fillId="0" borderId="3" xfId="0" applyNumberFormat="1" applyBorder="1" applyAlignment="1">
      <alignment horizontal="center"/>
    </xf>
    <xf numFmtId="364" fontId="0" fillId="0" borderId="0" xfId="0" applyNumberFormat="1"/>
    <xf numFmtId="225" fontId="0" fillId="18" borderId="29" xfId="0" applyNumberFormat="1" applyFill="1" applyBorder="1" applyAlignment="1">
      <alignment horizontal="center" vertical="center"/>
    </xf>
    <xf numFmtId="347" fontId="0" fillId="18" borderId="29" xfId="0" applyNumberFormat="1" applyFill="1" applyBorder="1" applyAlignment="1">
      <alignment horizontal="center" vertical="center"/>
    </xf>
    <xf numFmtId="225" fontId="0" fillId="18" borderId="29" xfId="0" applyNumberFormat="1" applyFill="1" applyBorder="1" applyAlignment="1">
      <alignment horizontal="center"/>
    </xf>
    <xf numFmtId="347" fontId="0" fillId="0" borderId="62" xfId="0" applyNumberFormat="1" applyBorder="1" applyAlignment="1">
      <alignment horizontal="center" vertical="center"/>
    </xf>
    <xf numFmtId="2" fontId="0" fillId="18" borderId="2" xfId="0" applyNumberFormat="1" applyFill="1" applyBorder="1" applyAlignment="1">
      <alignment horizontal="center"/>
    </xf>
    <xf numFmtId="259" fontId="0" fillId="0" borderId="7" xfId="0" applyNumberFormat="1" applyBorder="1"/>
    <xf numFmtId="164" fontId="0" fillId="0" borderId="5" xfId="0" applyNumberFormat="1" applyBorder="1"/>
    <xf numFmtId="10" fontId="0" fillId="0" borderId="6" xfId="0" applyNumberFormat="1" applyBorder="1"/>
    <xf numFmtId="279" fontId="0" fillId="0" borderId="6" xfId="0" applyNumberFormat="1" applyBorder="1"/>
    <xf numFmtId="347" fontId="0" fillId="0" borderId="6" xfId="0" applyNumberFormat="1" applyBorder="1"/>
    <xf numFmtId="347" fontId="0" fillId="0" borderId="1" xfId="0" applyNumberFormat="1" applyBorder="1"/>
    <xf numFmtId="352" fontId="0" fillId="0" borderId="3" xfId="0" applyNumberFormat="1" applyBorder="1" applyAlignment="1">
      <alignment horizontal="center"/>
    </xf>
    <xf numFmtId="349" fontId="0" fillId="0" borderId="3" xfId="0" applyNumberFormat="1" applyBorder="1" applyAlignment="1">
      <alignment horizontal="center"/>
    </xf>
    <xf numFmtId="353" fontId="0" fillId="0" borderId="3" xfId="0" applyNumberFormat="1" applyBorder="1"/>
    <xf numFmtId="347" fontId="0" fillId="0" borderId="3" xfId="0" applyNumberFormat="1" applyBorder="1" applyAlignment="1">
      <alignment horizontal="center"/>
    </xf>
    <xf numFmtId="197" fontId="0" fillId="0" borderId="3" xfId="0" applyNumberFormat="1" applyBorder="1" applyAlignment="1">
      <alignment horizontal="center"/>
    </xf>
    <xf numFmtId="348" fontId="0" fillId="0" borderId="3" xfId="0" applyNumberFormat="1" applyBorder="1" applyAlignment="1">
      <alignment horizontal="center"/>
    </xf>
    <xf numFmtId="240" fontId="0" fillId="0" borderId="4" xfId="0" applyNumberFormat="1" applyBorder="1" applyAlignment="1">
      <alignment horizontal="center"/>
    </xf>
    <xf numFmtId="10" fontId="0" fillId="0" borderId="6" xfId="0" applyNumberFormat="1" applyBorder="1" applyAlignment="1">
      <alignment horizontal="center" vertical="center"/>
    </xf>
    <xf numFmtId="207" fontId="0" fillId="18" borderId="6" xfId="0" applyNumberFormat="1" applyFill="1" applyBorder="1" applyAlignment="1">
      <alignment horizontal="center"/>
    </xf>
    <xf numFmtId="207" fontId="0" fillId="18" borderId="1" xfId="0" applyNumberFormat="1" applyFill="1" applyBorder="1" applyAlignment="1">
      <alignment horizontal="center"/>
    </xf>
    <xf numFmtId="349" fontId="0" fillId="18" borderId="6" xfId="0" applyNumberFormat="1" applyFill="1" applyBorder="1" applyAlignment="1">
      <alignment horizontal="center" vertical="center"/>
    </xf>
    <xf numFmtId="279" fontId="0" fillId="0" borderId="0" xfId="0" applyNumberFormat="1"/>
    <xf numFmtId="10" fontId="0" fillId="0" borderId="0" xfId="0" applyNumberFormat="1"/>
    <xf numFmtId="347" fontId="0" fillId="0" borderId="0" xfId="0" applyNumberFormat="1"/>
    <xf numFmtId="320" fontId="0" fillId="0" borderId="0" xfId="0" applyNumberFormat="1"/>
    <xf numFmtId="185" fontId="0" fillId="0" borderId="0" xfId="0" applyNumberFormat="1"/>
    <xf numFmtId="260" fontId="0" fillId="18" borderId="27" xfId="0" applyNumberFormat="1" applyFill="1" applyBorder="1" applyAlignment="1">
      <alignment horizontal="left" vertical="center"/>
    </xf>
    <xf numFmtId="279" fontId="0" fillId="0" borderId="6" xfId="0" applyNumberFormat="1" applyBorder="1" applyAlignment="1">
      <alignment horizontal="center"/>
    </xf>
    <xf numFmtId="347" fontId="0" fillId="18" borderId="6" xfId="0" applyNumberFormat="1" applyFill="1" applyBorder="1" applyAlignment="1">
      <alignment horizontal="center" vertical="center"/>
    </xf>
    <xf numFmtId="259" fontId="0" fillId="0" borderId="30" xfId="0" applyNumberFormat="1" applyBorder="1" applyAlignment="1">
      <alignment horizontal="center"/>
    </xf>
    <xf numFmtId="207" fontId="0" fillId="18" borderId="25" xfId="0" applyNumberFormat="1" applyFill="1" applyBorder="1" applyAlignment="1">
      <alignment horizontal="center"/>
    </xf>
    <xf numFmtId="0" fontId="0" fillId="0" borderId="0" xfId="0" quotePrefix="1"/>
    <xf numFmtId="0" fontId="0" fillId="16" borderId="3" xfId="0" applyFill="1" applyBorder="1"/>
    <xf numFmtId="0" fontId="0" fillId="20" borderId="3" xfId="0" applyFill="1" applyBorder="1"/>
    <xf numFmtId="0" fontId="0" fillId="8" borderId="3" xfId="0" applyFill="1" applyBorder="1"/>
    <xf numFmtId="0" fontId="4" fillId="15" borderId="44" xfId="0" applyFont="1" applyFill="1" applyBorder="1" applyAlignment="1">
      <alignment horizontal="center"/>
    </xf>
    <xf numFmtId="0" fontId="4" fillId="15" borderId="31" xfId="0" applyFont="1" applyFill="1" applyBorder="1" applyAlignment="1">
      <alignment horizontal="center"/>
    </xf>
    <xf numFmtId="0" fontId="4" fillId="15" borderId="30" xfId="0" applyFont="1" applyFill="1" applyBorder="1" applyAlignment="1">
      <alignment horizontal="center"/>
    </xf>
    <xf numFmtId="9" fontId="0" fillId="0" borderId="26" xfId="1" applyFont="1" applyBorder="1" applyAlignment="1">
      <alignment horizontal="center"/>
    </xf>
    <xf numFmtId="9" fontId="0" fillId="0" borderId="40" xfId="1" applyFont="1" applyBorder="1" applyAlignment="1">
      <alignment horizontal="center"/>
    </xf>
    <xf numFmtId="9" fontId="0" fillId="0" borderId="25" xfId="1" applyFont="1" applyBorder="1" applyAlignment="1">
      <alignment horizontal="center"/>
    </xf>
    <xf numFmtId="0" fontId="6" fillId="0" borderId="11" xfId="0" applyFont="1" applyBorder="1" applyAlignment="1">
      <alignment horizontal="center"/>
    </xf>
    <xf numFmtId="0" fontId="6" fillId="0" borderId="34" xfId="0" applyFont="1" applyBorder="1" applyAlignment="1">
      <alignment horizontal="center"/>
    </xf>
    <xf numFmtId="0" fontId="6" fillId="0" borderId="33" xfId="0" applyFont="1" applyBorder="1" applyAlignment="1">
      <alignment horizontal="center"/>
    </xf>
    <xf numFmtId="0" fontId="0" fillId="7" borderId="35" xfId="0" applyFill="1" applyBorder="1" applyAlignment="1">
      <alignment horizontal="center"/>
    </xf>
    <xf numFmtId="0" fontId="0" fillId="7" borderId="34" xfId="0" applyFill="1" applyBorder="1" applyAlignment="1">
      <alignment horizontal="center"/>
    </xf>
    <xf numFmtId="0" fontId="0" fillId="7" borderId="33" xfId="0" applyFill="1" applyBorder="1" applyAlignment="1">
      <alignment horizontal="center"/>
    </xf>
    <xf numFmtId="164" fontId="0" fillId="0" borderId="2" xfId="0" applyNumberFormat="1" applyBorder="1" applyAlignment="1">
      <alignment horizontal="center" vertical="center"/>
    </xf>
    <xf numFmtId="164" fontId="0" fillId="0" borderId="20" xfId="0" applyNumberFormat="1" applyBorder="1" applyAlignment="1">
      <alignment horizontal="center" vertical="center"/>
    </xf>
    <xf numFmtId="260" fontId="6" fillId="18" borderId="34" xfId="0" applyNumberFormat="1" applyFont="1" applyFill="1" applyBorder="1" applyAlignment="1">
      <alignment horizontal="center" vertical="center"/>
    </xf>
    <xf numFmtId="260" fontId="6" fillId="18" borderId="33" xfId="0" applyNumberFormat="1" applyFont="1" applyFill="1" applyBorder="1" applyAlignment="1">
      <alignment horizontal="center" vertical="center"/>
    </xf>
    <xf numFmtId="0" fontId="6" fillId="0" borderId="50" xfId="0" applyFont="1" applyBorder="1" applyAlignment="1">
      <alignment horizontal="center"/>
    </xf>
    <xf numFmtId="0" fontId="6" fillId="0" borderId="49" xfId="0" applyFont="1" applyBorder="1" applyAlignment="1">
      <alignment horizontal="center"/>
    </xf>
    <xf numFmtId="0" fontId="6" fillId="0" borderId="60" xfId="0" applyFont="1" applyBorder="1" applyAlignment="1">
      <alignment horizontal="center"/>
    </xf>
    <xf numFmtId="297" fontId="8" fillId="0" borderId="26" xfId="0" applyNumberFormat="1" applyFont="1" applyBorder="1" applyAlignment="1">
      <alignment horizontal="center" vertical="center"/>
    </xf>
    <xf numFmtId="297" fontId="8" fillId="0" borderId="40" xfId="0" applyNumberFormat="1" applyFont="1" applyBorder="1" applyAlignment="1">
      <alignment horizontal="center" vertical="center"/>
    </xf>
    <xf numFmtId="297" fontId="8" fillId="0" borderId="25" xfId="0" applyNumberFormat="1" applyFont="1" applyBorder="1" applyAlignment="1">
      <alignment horizontal="center" vertical="center"/>
    </xf>
    <xf numFmtId="260" fontId="6" fillId="0" borderId="11" xfId="0" applyNumberFormat="1" applyFont="1" applyBorder="1" applyAlignment="1">
      <alignment horizontal="center" vertical="center"/>
    </xf>
    <xf numFmtId="260" fontId="6" fillId="0" borderId="33" xfId="0" applyNumberFormat="1" applyFont="1" applyBorder="1" applyAlignment="1">
      <alignment horizontal="center" vertical="center"/>
    </xf>
    <xf numFmtId="164" fontId="0" fillId="0" borderId="29" xfId="0" applyNumberFormat="1" applyBorder="1" applyAlignment="1">
      <alignment horizontal="center" vertical="center"/>
    </xf>
    <xf numFmtId="279" fontId="0" fillId="0" borderId="32" xfId="0" applyNumberFormat="1" applyBorder="1" applyAlignment="1">
      <alignment horizontal="center" vertical="center"/>
    </xf>
    <xf numFmtId="279" fontId="0" fillId="0" borderId="31" xfId="0" applyNumberFormat="1" applyBorder="1" applyAlignment="1">
      <alignment horizontal="center" vertical="center"/>
    </xf>
    <xf numFmtId="279" fontId="0" fillId="0" borderId="69" xfId="0" applyNumberFormat="1" applyBorder="1" applyAlignment="1">
      <alignment horizontal="center" vertical="center"/>
    </xf>
    <xf numFmtId="279" fontId="0" fillId="0" borderId="2" xfId="0" applyNumberFormat="1" applyBorder="1" applyAlignment="1">
      <alignment horizontal="center" vertical="center"/>
    </xf>
    <xf numFmtId="279" fontId="0" fillId="0" borderId="29" xfId="0" applyNumberFormat="1" applyBorder="1" applyAlignment="1">
      <alignment horizontal="center" vertical="center"/>
    </xf>
    <xf numFmtId="279" fontId="0" fillId="0" borderId="28" xfId="0" applyNumberFormat="1" applyBorder="1" applyAlignment="1">
      <alignment horizontal="center" vertical="center"/>
    </xf>
    <xf numFmtId="279" fontId="0" fillId="0" borderId="20" xfId="0" applyNumberFormat="1" applyBorder="1" applyAlignment="1">
      <alignment horizontal="center" vertical="center"/>
    </xf>
    <xf numFmtId="333" fontId="0" fillId="7" borderId="2" xfId="0" applyNumberFormat="1" applyFill="1" applyBorder="1" applyAlignment="1">
      <alignment horizontal="center" vertical="center"/>
    </xf>
    <xf numFmtId="333" fontId="0" fillId="7" borderId="29" xfId="0" applyNumberFormat="1" applyFill="1" applyBorder="1" applyAlignment="1">
      <alignment horizontal="center" vertical="center"/>
    </xf>
    <xf numFmtId="333" fontId="0" fillId="7" borderId="20" xfId="0" applyNumberFormat="1" applyFill="1" applyBorder="1" applyAlignment="1">
      <alignment horizontal="center" vertical="center"/>
    </xf>
    <xf numFmtId="333" fontId="0" fillId="8" borderId="26" xfId="0" applyNumberFormat="1" applyFill="1" applyBorder="1" applyAlignment="1">
      <alignment horizontal="center"/>
    </xf>
    <xf numFmtId="333" fontId="0" fillId="8" borderId="40" xfId="0" applyNumberFormat="1" applyFill="1" applyBorder="1" applyAlignment="1">
      <alignment horizontal="center"/>
    </xf>
    <xf numFmtId="333" fontId="0" fillId="8" borderId="25" xfId="0" applyNumberFormat="1" applyFill="1" applyBorder="1" applyAlignment="1">
      <alignment horizontal="center"/>
    </xf>
    <xf numFmtId="262" fontId="6" fillId="0" borderId="11" xfId="0" applyNumberFormat="1" applyFont="1" applyBorder="1" applyAlignment="1">
      <alignment horizontal="center" vertical="center"/>
    </xf>
    <xf numFmtId="262" fontId="6" fillId="0" borderId="34" xfId="0" applyNumberFormat="1" applyFont="1" applyBorder="1" applyAlignment="1">
      <alignment horizontal="center" vertical="center"/>
    </xf>
    <xf numFmtId="0" fontId="0" fillId="0" borderId="32" xfId="0" applyBorder="1" applyAlignment="1">
      <alignment horizontal="center"/>
    </xf>
    <xf numFmtId="0" fontId="0" fillId="0" borderId="31" xfId="0" applyBorder="1" applyAlignment="1">
      <alignment horizontal="center"/>
    </xf>
    <xf numFmtId="0" fontId="0" fillId="0" borderId="30" xfId="0" applyBorder="1" applyAlignment="1">
      <alignment horizontal="center"/>
    </xf>
    <xf numFmtId="0" fontId="0" fillId="6" borderId="26" xfId="0" applyFill="1" applyBorder="1" applyAlignment="1">
      <alignment horizontal="center"/>
    </xf>
    <xf numFmtId="0" fontId="0" fillId="6" borderId="25" xfId="0" applyFill="1" applyBorder="1" applyAlignment="1">
      <alignment horizontal="center"/>
    </xf>
    <xf numFmtId="0" fontId="6" fillId="0" borderId="16" xfId="0" applyFont="1" applyBorder="1" applyAlignment="1">
      <alignment horizontal="center"/>
    </xf>
    <xf numFmtId="0" fontId="6" fillId="0" borderId="14" xfId="0" applyFont="1" applyBorder="1" applyAlignment="1">
      <alignment horizontal="center"/>
    </xf>
    <xf numFmtId="0" fontId="0" fillId="7" borderId="3" xfId="0" applyFill="1" applyBorder="1" applyAlignment="1">
      <alignment horizontal="center" vertical="center"/>
    </xf>
    <xf numFmtId="0" fontId="0" fillId="7" borderId="6" xfId="0" applyFill="1" applyBorder="1" applyAlignment="1">
      <alignment horizontal="center" vertical="center"/>
    </xf>
    <xf numFmtId="0" fontId="6" fillId="0" borderId="15" xfId="0" applyFont="1" applyBorder="1" applyAlignment="1">
      <alignment horizontal="center"/>
    </xf>
    <xf numFmtId="2" fontId="0" fillId="0" borderId="2" xfId="0" applyNumberFormat="1" applyBorder="1" applyAlignment="1">
      <alignment horizontal="center"/>
    </xf>
    <xf numFmtId="2" fontId="0" fillId="0" borderId="20" xfId="0" applyNumberFormat="1" applyBorder="1" applyAlignment="1">
      <alignment horizontal="center"/>
    </xf>
    <xf numFmtId="200" fontId="8" fillId="0" borderId="2" xfId="0" applyNumberFormat="1" applyFont="1" applyBorder="1" applyAlignment="1">
      <alignment horizontal="center" vertical="center"/>
    </xf>
    <xf numFmtId="200" fontId="8" fillId="0" borderId="20" xfId="0" applyNumberFormat="1" applyFont="1" applyBorder="1" applyAlignment="1">
      <alignment horizontal="center" vertical="center"/>
    </xf>
    <xf numFmtId="2" fontId="6" fillId="8" borderId="35" xfId="0" applyNumberFormat="1" applyFont="1" applyFill="1" applyBorder="1" applyAlignment="1">
      <alignment horizontal="center" vertical="center"/>
    </xf>
    <xf numFmtId="2" fontId="6" fillId="8" borderId="33" xfId="0" applyNumberFormat="1" applyFont="1" applyFill="1" applyBorder="1" applyAlignment="1">
      <alignment horizontal="center" vertical="center"/>
    </xf>
    <xf numFmtId="2" fontId="0" fillId="0" borderId="2" xfId="0" applyNumberFormat="1" applyBorder="1" applyAlignment="1">
      <alignment horizontal="center" vertical="center"/>
    </xf>
    <xf numFmtId="2" fontId="0" fillId="0" borderId="20" xfId="0" applyNumberFormat="1" applyBorder="1" applyAlignment="1">
      <alignment horizontal="center" vertical="center"/>
    </xf>
    <xf numFmtId="165" fontId="0" fillId="0" borderId="2" xfId="0" applyNumberFormat="1" applyBorder="1" applyAlignment="1">
      <alignment horizontal="center" vertical="center"/>
    </xf>
    <xf numFmtId="165" fontId="0" fillId="0" borderId="28" xfId="0" applyNumberFormat="1" applyBorder="1" applyAlignment="1">
      <alignment horizontal="center" vertical="center"/>
    </xf>
    <xf numFmtId="2" fontId="0" fillId="0" borderId="28" xfId="0" applyNumberFormat="1" applyBorder="1" applyAlignment="1">
      <alignment horizontal="center" vertical="center"/>
    </xf>
    <xf numFmtId="255" fontId="0" fillId="7" borderId="2" xfId="0" applyNumberFormat="1" applyFill="1" applyBorder="1" applyAlignment="1">
      <alignment horizontal="center" vertical="center"/>
    </xf>
    <xf numFmtId="255" fontId="0" fillId="7" borderId="28" xfId="0" applyNumberFormat="1" applyFill="1" applyBorder="1" applyAlignment="1">
      <alignment horizontal="center" vertical="center"/>
    </xf>
    <xf numFmtId="248" fontId="0" fillId="0" borderId="2" xfId="0" applyNumberFormat="1" applyBorder="1" applyAlignment="1">
      <alignment horizontal="center" vertical="center"/>
    </xf>
    <xf numFmtId="248" fontId="0" fillId="0" borderId="20" xfId="0" applyNumberFormat="1" applyBorder="1" applyAlignment="1">
      <alignment horizontal="center" vertical="center"/>
    </xf>
    <xf numFmtId="270" fontId="0" fillId="0" borderId="2" xfId="0" applyNumberFormat="1" applyBorder="1" applyAlignment="1">
      <alignment horizontal="center" vertical="center"/>
    </xf>
    <xf numFmtId="270" fontId="0" fillId="0" borderId="28" xfId="0" applyNumberFormat="1" applyBorder="1" applyAlignment="1">
      <alignment horizontal="center" vertical="center"/>
    </xf>
    <xf numFmtId="283" fontId="0" fillId="0" borderId="2" xfId="0" applyNumberFormat="1" applyBorder="1" applyAlignment="1">
      <alignment horizontal="center" vertical="center"/>
    </xf>
    <xf numFmtId="283" fontId="0" fillId="0" borderId="28" xfId="0" applyNumberFormat="1" applyBorder="1" applyAlignment="1">
      <alignment horizontal="center" vertical="center"/>
    </xf>
    <xf numFmtId="0" fontId="0" fillId="7" borderId="2" xfId="0" applyFill="1" applyBorder="1" applyAlignment="1">
      <alignment horizontal="center" vertical="center"/>
    </xf>
    <xf numFmtId="0" fontId="0" fillId="7" borderId="28" xfId="0" applyFill="1" applyBorder="1" applyAlignment="1">
      <alignment horizontal="center" vertical="center"/>
    </xf>
    <xf numFmtId="0" fontId="0" fillId="0" borderId="2" xfId="0" applyBorder="1" applyAlignment="1">
      <alignment horizontal="center" vertical="center"/>
    </xf>
    <xf numFmtId="0" fontId="0" fillId="0" borderId="20" xfId="0" applyBorder="1" applyAlignment="1">
      <alignment horizontal="center" vertical="center"/>
    </xf>
    <xf numFmtId="201" fontId="0" fillId="0" borderId="2" xfId="0" applyNumberFormat="1" applyBorder="1" applyAlignment="1">
      <alignment horizontal="center" vertical="center"/>
    </xf>
    <xf numFmtId="201" fontId="0" fillId="0" borderId="20" xfId="0" applyNumberFormat="1" applyBorder="1" applyAlignment="1">
      <alignment horizontal="center" vertical="center"/>
    </xf>
    <xf numFmtId="0" fontId="6" fillId="0" borderId="35" xfId="0" applyFont="1" applyBorder="1" applyAlignment="1">
      <alignment horizontal="center"/>
    </xf>
    <xf numFmtId="0" fontId="6" fillId="0" borderId="17" xfId="0" applyFont="1" applyBorder="1" applyAlignment="1">
      <alignment horizontal="center"/>
    </xf>
    <xf numFmtId="0" fontId="6" fillId="0" borderId="33" xfId="0" applyFont="1" applyBorder="1" applyAlignment="1">
      <alignment horizontal="center"/>
    </xf>
    <xf numFmtId="254" fontId="0" fillId="0" borderId="2" xfId="0" applyNumberFormat="1" applyBorder="1" applyAlignment="1">
      <alignment horizontal="center" vertical="center"/>
    </xf>
    <xf numFmtId="254" fontId="0" fillId="0" borderId="28" xfId="0" applyNumberFormat="1" applyBorder="1" applyAlignment="1">
      <alignment horizontal="center" vertical="center"/>
    </xf>
    <xf numFmtId="288" fontId="0" fillId="0" borderId="2" xfId="0" applyNumberFormat="1" applyBorder="1" applyAlignment="1">
      <alignment horizontal="center"/>
    </xf>
    <xf numFmtId="288" fontId="0" fillId="0" borderId="20" xfId="0" applyNumberFormat="1" applyBorder="1" applyAlignment="1">
      <alignment horizontal="center"/>
    </xf>
    <xf numFmtId="9" fontId="0" fillId="0" borderId="2" xfId="0" applyNumberFormat="1" applyBorder="1" applyAlignment="1">
      <alignment horizontal="center" vertical="center"/>
    </xf>
    <xf numFmtId="9" fontId="0" fillId="0" borderId="20" xfId="0" applyNumberFormat="1" applyBorder="1" applyAlignment="1">
      <alignment horizontal="center" vertical="center"/>
    </xf>
    <xf numFmtId="9" fontId="0" fillId="7" borderId="2" xfId="1" applyFont="1" applyFill="1" applyBorder="1" applyAlignment="1">
      <alignment horizontal="center" vertical="center"/>
    </xf>
    <xf numFmtId="9" fontId="0" fillId="7" borderId="28" xfId="1" applyFont="1" applyFill="1" applyBorder="1" applyAlignment="1">
      <alignment horizontal="center" vertical="center"/>
    </xf>
    <xf numFmtId="0" fontId="6" fillId="0" borderId="11" xfId="0" applyFont="1" applyBorder="1" applyAlignment="1">
      <alignment horizontal="center" vertical="center"/>
    </xf>
    <xf numFmtId="0" fontId="6" fillId="0" borderId="34" xfId="0" applyFont="1" applyBorder="1" applyAlignment="1">
      <alignment horizontal="center" vertical="center"/>
    </xf>
    <xf numFmtId="0" fontId="6" fillId="0" borderId="33" xfId="0" applyFont="1" applyBorder="1" applyAlignment="1">
      <alignment horizontal="center" vertical="center"/>
    </xf>
    <xf numFmtId="0" fontId="6" fillId="0" borderId="11" xfId="0" applyFont="1" applyBorder="1" applyAlignment="1">
      <alignment horizontal="center"/>
    </xf>
    <xf numFmtId="0" fontId="6" fillId="0" borderId="34" xfId="0" applyFont="1" applyBorder="1" applyAlignment="1">
      <alignment horizontal="center"/>
    </xf>
    <xf numFmtId="164" fontId="0" fillId="0" borderId="2" xfId="0" applyNumberFormat="1" applyBorder="1" applyAlignment="1">
      <alignment horizontal="center" vertical="center"/>
    </xf>
    <xf numFmtId="164" fontId="0" fillId="0" borderId="20" xfId="0" applyNumberFormat="1" applyBorder="1" applyAlignment="1">
      <alignment horizontal="center" vertical="center"/>
    </xf>
    <xf numFmtId="300" fontId="0" fillId="0" borderId="2" xfId="0" applyNumberFormat="1" applyBorder="1" applyAlignment="1">
      <alignment horizontal="center" vertical="center"/>
    </xf>
    <xf numFmtId="300" fontId="0" fillId="0" borderId="20" xfId="0" applyNumberFormat="1" applyBorder="1" applyAlignment="1">
      <alignment horizontal="center" vertical="center"/>
    </xf>
    <xf numFmtId="164" fontId="8" fillId="0" borderId="2" xfId="0" applyNumberFormat="1" applyFont="1" applyBorder="1" applyAlignment="1">
      <alignment horizontal="center" vertical="center"/>
    </xf>
    <xf numFmtId="164" fontId="8" fillId="0" borderId="20" xfId="0" applyNumberFormat="1" applyFont="1" applyBorder="1" applyAlignment="1">
      <alignment horizontal="center" vertical="center"/>
    </xf>
    <xf numFmtId="9" fontId="8" fillId="7" borderId="4" xfId="1" applyFont="1" applyFill="1" applyBorder="1" applyAlignment="1">
      <alignment horizontal="center" vertical="center"/>
    </xf>
    <xf numFmtId="9" fontId="8" fillId="7" borderId="7" xfId="1" applyFont="1" applyFill="1" applyBorder="1" applyAlignment="1">
      <alignment horizontal="center" vertical="center"/>
    </xf>
    <xf numFmtId="333" fontId="0" fillId="7" borderId="3" xfId="0" applyNumberFormat="1" applyFill="1" applyBorder="1" applyAlignment="1">
      <alignment horizontal="center" vertical="center"/>
    </xf>
    <xf numFmtId="333" fontId="0" fillId="7" borderId="6" xfId="0" applyNumberFormat="1" applyFill="1" applyBorder="1" applyAlignment="1">
      <alignment horizontal="center" vertical="center"/>
    </xf>
    <xf numFmtId="164" fontId="0" fillId="7" borderId="2" xfId="0" applyNumberFormat="1" applyFill="1" applyBorder="1" applyAlignment="1">
      <alignment horizontal="center" vertical="center"/>
    </xf>
    <xf numFmtId="164" fontId="0" fillId="7" borderId="20" xfId="0" applyNumberFormat="1" applyFill="1" applyBorder="1" applyAlignment="1">
      <alignment horizontal="center" vertical="center"/>
    </xf>
    <xf numFmtId="0" fontId="0" fillId="7" borderId="32" xfId="0" applyFill="1" applyBorder="1" applyAlignment="1">
      <alignment horizontal="center" vertical="center"/>
    </xf>
    <xf numFmtId="0" fontId="0" fillId="7" borderId="30" xfId="0" applyFill="1" applyBorder="1" applyAlignment="1">
      <alignment horizontal="center" vertical="center"/>
    </xf>
    <xf numFmtId="300" fontId="0" fillId="7" borderId="3" xfId="0" applyNumberFormat="1" applyFill="1" applyBorder="1" applyAlignment="1">
      <alignment horizontal="center"/>
    </xf>
    <xf numFmtId="300" fontId="0" fillId="7" borderId="6" xfId="0" applyNumberFormat="1" applyFill="1" applyBorder="1" applyAlignment="1">
      <alignment horizontal="center"/>
    </xf>
    <xf numFmtId="9" fontId="0" fillId="7" borderId="3" xfId="1" applyFont="1" applyFill="1" applyBorder="1" applyAlignment="1">
      <alignment horizontal="center"/>
    </xf>
    <xf numFmtId="9" fontId="0" fillId="7" borderId="6" xfId="1" applyFont="1" applyFill="1" applyBorder="1" applyAlignment="1">
      <alignment horizontal="center"/>
    </xf>
    <xf numFmtId="0" fontId="8" fillId="7" borderId="2" xfId="0" applyFont="1" applyFill="1" applyBorder="1" applyAlignment="1">
      <alignment horizontal="center" vertical="center"/>
    </xf>
    <xf numFmtId="0" fontId="8" fillId="7" borderId="20" xfId="0" applyFont="1" applyFill="1" applyBorder="1" applyAlignment="1">
      <alignment horizontal="center" vertical="center"/>
    </xf>
    <xf numFmtId="171" fontId="8" fillId="0" borderId="2" xfId="0" applyNumberFormat="1" applyFont="1" applyBorder="1" applyAlignment="1">
      <alignment horizontal="center" vertical="center"/>
    </xf>
    <xf numFmtId="171" fontId="8" fillId="0" borderId="20" xfId="0" applyNumberFormat="1" applyFont="1" applyBorder="1" applyAlignment="1">
      <alignment horizontal="center" vertical="center"/>
    </xf>
    <xf numFmtId="0" fontId="17" fillId="0" borderId="11" xfId="0" applyFont="1" applyBorder="1" applyAlignment="1">
      <alignment horizontal="center"/>
    </xf>
    <xf numFmtId="0" fontId="17" fillId="0" borderId="34" xfId="0" applyFont="1" applyBorder="1" applyAlignment="1">
      <alignment horizontal="center"/>
    </xf>
    <xf numFmtId="0" fontId="17" fillId="0" borderId="33" xfId="0" applyFont="1" applyBorder="1" applyAlignment="1">
      <alignment horizontal="center"/>
    </xf>
    <xf numFmtId="258" fontId="0" fillId="0" borderId="3" xfId="0" applyNumberFormat="1" applyBorder="1" applyAlignment="1">
      <alignment horizontal="center" vertical="center"/>
    </xf>
    <xf numFmtId="258" fontId="0" fillId="0" borderId="6" xfId="0" applyNumberFormat="1" applyBorder="1" applyAlignment="1">
      <alignment horizontal="center" vertical="center"/>
    </xf>
    <xf numFmtId="175" fontId="6" fillId="0" borderId="3" xfId="0" applyNumberFormat="1" applyFont="1" applyBorder="1" applyAlignment="1">
      <alignment horizontal="center" vertical="center"/>
    </xf>
    <xf numFmtId="175" fontId="6" fillId="0" borderId="6" xfId="0" applyNumberFormat="1" applyFont="1" applyBorder="1" applyAlignment="1">
      <alignment horizontal="center" vertical="center"/>
    </xf>
    <xf numFmtId="292" fontId="0" fillId="0" borderId="3" xfId="0" applyNumberFormat="1" applyBorder="1" applyAlignment="1">
      <alignment horizontal="center" vertical="center"/>
    </xf>
    <xf numFmtId="292" fontId="0" fillId="0" borderId="6" xfId="0" applyNumberFormat="1" applyBorder="1" applyAlignment="1">
      <alignment horizontal="center" vertical="center"/>
    </xf>
    <xf numFmtId="0" fontId="0" fillId="7" borderId="3" xfId="0" applyFill="1" applyBorder="1" applyAlignment="1">
      <alignment horizontal="center"/>
    </xf>
    <xf numFmtId="0" fontId="0" fillId="7" borderId="6" xfId="0" applyFill="1" applyBorder="1" applyAlignment="1">
      <alignment horizontal="center"/>
    </xf>
    <xf numFmtId="205" fontId="0" fillId="0" borderId="3" xfId="0" applyNumberFormat="1" applyBorder="1" applyAlignment="1">
      <alignment horizontal="center" vertical="center"/>
    </xf>
    <xf numFmtId="205" fontId="0" fillId="0" borderId="6" xfId="0" applyNumberFormat="1" applyBorder="1" applyAlignment="1">
      <alignment horizontal="center" vertical="center"/>
    </xf>
    <xf numFmtId="0" fontId="27" fillId="0" borderId="15" xfId="0" applyFont="1" applyBorder="1" applyAlignment="1">
      <alignment horizontal="center"/>
    </xf>
    <xf numFmtId="0" fontId="27" fillId="0" borderId="14" xfId="0" applyFont="1" applyBorder="1" applyAlignment="1">
      <alignment horizontal="center"/>
    </xf>
    <xf numFmtId="205" fontId="28" fillId="0" borderId="15" xfId="0" applyNumberFormat="1" applyFont="1" applyBorder="1" applyAlignment="1">
      <alignment horizontal="center" vertical="center"/>
    </xf>
    <xf numFmtId="1" fontId="0" fillId="0" borderId="3" xfId="0" applyNumberFormat="1" applyBorder="1" applyAlignment="1">
      <alignment horizontal="center"/>
    </xf>
    <xf numFmtId="1" fontId="0" fillId="0" borderId="6" xfId="0" applyNumberFormat="1" applyBorder="1" applyAlignment="1">
      <alignment horizontal="center"/>
    </xf>
    <xf numFmtId="0" fontId="6" fillId="0" borderId="38" xfId="0" applyFont="1" applyBorder="1" applyAlignment="1">
      <alignment horizontal="center"/>
    </xf>
    <xf numFmtId="0" fontId="6" fillId="0" borderId="29" xfId="0" applyFont="1" applyBorder="1" applyAlignment="1">
      <alignment horizontal="center"/>
    </xf>
    <xf numFmtId="0" fontId="6" fillId="0" borderId="28" xfId="0" applyFont="1" applyBorder="1" applyAlignment="1">
      <alignment horizontal="center"/>
    </xf>
    <xf numFmtId="304" fontId="0" fillId="0" borderId="43" xfId="0" applyNumberFormat="1" applyBorder="1" applyAlignment="1">
      <alignment horizontal="center" vertical="center"/>
    </xf>
    <xf numFmtId="304" fontId="0" fillId="0" borderId="45" xfId="0" applyNumberFormat="1" applyBorder="1" applyAlignment="1">
      <alignment horizontal="center" vertical="center"/>
    </xf>
    <xf numFmtId="301" fontId="6" fillId="8" borderId="35" xfId="0" applyNumberFormat="1" applyFont="1" applyFill="1" applyBorder="1" applyAlignment="1">
      <alignment horizontal="center"/>
    </xf>
    <xf numFmtId="301" fontId="6" fillId="8" borderId="33" xfId="0" applyNumberFormat="1" applyFont="1" applyFill="1" applyBorder="1" applyAlignment="1">
      <alignment horizontal="center"/>
    </xf>
    <xf numFmtId="0" fontId="6" fillId="5" borderId="11" xfId="0" applyFont="1" applyFill="1" applyBorder="1" applyAlignment="1">
      <alignment horizontal="center"/>
    </xf>
    <xf numFmtId="0" fontId="6" fillId="5" borderId="34" xfId="0" applyFont="1" applyFill="1" applyBorder="1" applyAlignment="1">
      <alignment horizontal="center"/>
    </xf>
    <xf numFmtId="0" fontId="6" fillId="5" borderId="17" xfId="0" applyFont="1" applyFill="1" applyBorder="1" applyAlignment="1">
      <alignment horizontal="center"/>
    </xf>
    <xf numFmtId="0" fontId="6" fillId="0" borderId="11" xfId="0" applyFont="1" applyFill="1" applyBorder="1" applyAlignment="1">
      <alignment horizontal="center" vertical="center"/>
    </xf>
    <xf numFmtId="0" fontId="6" fillId="0" borderId="33" xfId="0" applyFont="1" applyFill="1" applyBorder="1" applyAlignment="1">
      <alignment horizontal="center" vertical="center"/>
    </xf>
    <xf numFmtId="0" fontId="6" fillId="0" borderId="50" xfId="0" applyFont="1" applyBorder="1" applyAlignment="1">
      <alignment horizontal="center"/>
    </xf>
    <xf numFmtId="0" fontId="6" fillId="0" borderId="60" xfId="0" applyFont="1" applyBorder="1" applyAlignment="1">
      <alignment horizontal="center"/>
    </xf>
    <xf numFmtId="2" fontId="0" fillId="7" borderId="3" xfId="0" applyNumberFormat="1" applyFill="1" applyBorder="1" applyAlignment="1">
      <alignment horizontal="center" vertical="center"/>
    </xf>
    <xf numFmtId="2" fontId="0" fillId="7" borderId="6" xfId="0" applyNumberFormat="1" applyFill="1" applyBorder="1" applyAlignment="1">
      <alignment horizontal="center" vertical="center"/>
    </xf>
    <xf numFmtId="300" fontId="0" fillId="7" borderId="3" xfId="0" applyNumberFormat="1" applyFill="1" applyBorder="1" applyAlignment="1">
      <alignment horizontal="center" vertical="center"/>
    </xf>
    <xf numFmtId="300" fontId="0" fillId="7" borderId="6" xfId="0" applyNumberFormat="1" applyFill="1" applyBorder="1" applyAlignment="1">
      <alignment horizontal="center" vertical="center"/>
    </xf>
    <xf numFmtId="0" fontId="0" fillId="7" borderId="20" xfId="0" applyFill="1" applyBorder="1" applyAlignment="1">
      <alignment horizontal="center" vertical="center"/>
    </xf>
    <xf numFmtId="9" fontId="0" fillId="7" borderId="20" xfId="1" applyFont="1" applyFill="1" applyBorder="1" applyAlignment="1">
      <alignment horizontal="center" vertical="center"/>
    </xf>
    <xf numFmtId="0" fontId="6" fillId="0" borderId="63" xfId="0" applyFont="1" applyBorder="1" applyAlignment="1">
      <alignment horizontal="center"/>
    </xf>
    <xf numFmtId="175" fontId="6" fillId="0" borderId="43" xfId="0" applyNumberFormat="1" applyFont="1" applyBorder="1" applyAlignment="1">
      <alignment horizontal="center" vertical="center"/>
    </xf>
    <xf numFmtId="175" fontId="6" fillId="0" borderId="45" xfId="0" applyNumberFormat="1" applyFont="1" applyBorder="1" applyAlignment="1">
      <alignment horizontal="center" vertical="center"/>
    </xf>
    <xf numFmtId="164" fontId="0" fillId="0" borderId="3" xfId="0" applyNumberFormat="1" applyBorder="1" applyAlignment="1">
      <alignment horizontal="center" vertical="center"/>
    </xf>
    <xf numFmtId="164" fontId="0" fillId="0" borderId="6" xfId="0" applyNumberFormat="1" applyBorder="1" applyAlignment="1">
      <alignment horizontal="center" vertical="center"/>
    </xf>
    <xf numFmtId="0" fontId="6" fillId="0" borderId="5" xfId="0" applyFont="1" applyBorder="1" applyAlignment="1">
      <alignment horizontal="center"/>
    </xf>
    <xf numFmtId="0" fontId="6" fillId="0" borderId="3" xfId="0" applyFont="1" applyBorder="1" applyAlignment="1">
      <alignment horizontal="center"/>
    </xf>
    <xf numFmtId="207" fontId="0" fillId="0" borderId="3" xfId="0" applyNumberFormat="1" applyBorder="1" applyAlignment="1">
      <alignment horizontal="center"/>
    </xf>
    <xf numFmtId="207" fontId="0" fillId="0" borderId="6" xfId="0" applyNumberFormat="1" applyBorder="1" applyAlignment="1">
      <alignment horizontal="center"/>
    </xf>
    <xf numFmtId="0" fontId="0" fillId="0" borderId="52" xfId="0" applyBorder="1" applyAlignment="1">
      <alignment horizontal="center"/>
    </xf>
    <xf numFmtId="0" fontId="0" fillId="0" borderId="0" xfId="0" applyAlignment="1">
      <alignment horizontal="center"/>
    </xf>
    <xf numFmtId="0" fontId="6" fillId="0" borderId="0" xfId="0" applyFont="1" applyAlignment="1">
      <alignment horizontal="center"/>
    </xf>
    <xf numFmtId="167" fontId="0" fillId="7" borderId="3" xfId="0" applyNumberFormat="1" applyFill="1" applyBorder="1" applyAlignment="1">
      <alignment horizontal="center" vertical="center"/>
    </xf>
    <xf numFmtId="167" fontId="0" fillId="7" borderId="6" xfId="0" applyNumberFormat="1" applyFill="1" applyBorder="1" applyAlignment="1">
      <alignment horizontal="center" vertical="center"/>
    </xf>
    <xf numFmtId="164" fontId="0" fillId="0" borderId="3" xfId="0" applyNumberFormat="1" applyBorder="1" applyAlignment="1">
      <alignment horizontal="center"/>
    </xf>
    <xf numFmtId="164" fontId="0" fillId="0" borderId="6" xfId="0" applyNumberFormat="1" applyBorder="1" applyAlignment="1">
      <alignment horizontal="center"/>
    </xf>
    <xf numFmtId="333" fontId="8" fillId="7" borderId="32" xfId="0" applyNumberFormat="1" applyFont="1" applyFill="1" applyBorder="1" applyAlignment="1">
      <alignment horizontal="center" vertical="center"/>
    </xf>
    <xf numFmtId="333" fontId="8" fillId="7" borderId="30" xfId="0" applyNumberFormat="1" applyFont="1" applyFill="1" applyBorder="1" applyAlignment="1">
      <alignment horizontal="center" vertical="center"/>
    </xf>
    <xf numFmtId="164" fontId="0" fillId="0" borderId="54" xfId="0" applyNumberFormat="1" applyBorder="1" applyAlignment="1">
      <alignment horizontal="center" vertical="center"/>
    </xf>
    <xf numFmtId="164" fontId="0" fillId="0" borderId="53" xfId="0" applyNumberFormat="1" applyBorder="1" applyAlignment="1">
      <alignment horizontal="center" vertical="center"/>
    </xf>
    <xf numFmtId="0" fontId="0" fillId="7" borderId="32" xfId="0" applyFill="1" applyBorder="1" applyAlignment="1">
      <alignment horizontal="center"/>
    </xf>
    <xf numFmtId="0" fontId="0" fillId="7" borderId="30" xfId="0" applyFill="1" applyBorder="1" applyAlignment="1">
      <alignment horizontal="center"/>
    </xf>
    <xf numFmtId="1" fontId="0" fillId="0" borderId="34" xfId="0" applyNumberFormat="1" applyBorder="1" applyAlignment="1">
      <alignment horizontal="center" vertical="center"/>
    </xf>
    <xf numFmtId="1" fontId="0" fillId="0" borderId="33" xfId="0" applyNumberFormat="1" applyBorder="1" applyAlignment="1">
      <alignment horizontal="center" vertical="center"/>
    </xf>
    <xf numFmtId="0" fontId="0" fillId="7" borderId="2" xfId="0" applyNumberFormat="1" applyFill="1" applyBorder="1" applyAlignment="1">
      <alignment horizontal="center" vertical="center"/>
    </xf>
    <xf numFmtId="0" fontId="0" fillId="7" borderId="20" xfId="0" applyNumberFormat="1" applyFill="1" applyBorder="1" applyAlignment="1">
      <alignment horizontal="center" vertical="center"/>
    </xf>
    <xf numFmtId="164" fontId="0" fillId="18" borderId="11" xfId="0" applyNumberFormat="1" applyFill="1" applyBorder="1" applyAlignment="1">
      <alignment horizontal="center" vertical="center"/>
    </xf>
    <xf numFmtId="164" fontId="0" fillId="18" borderId="33" xfId="0" applyNumberFormat="1" applyFill="1" applyBorder="1" applyAlignment="1">
      <alignment horizontal="center" vertical="center"/>
    </xf>
    <xf numFmtId="205" fontId="0" fillId="7" borderId="3" xfId="0" applyNumberFormat="1" applyFill="1" applyBorder="1" applyAlignment="1">
      <alignment horizontal="center" vertical="center"/>
    </xf>
    <xf numFmtId="205" fontId="0" fillId="7" borderId="6" xfId="0" applyNumberFormat="1" applyFill="1" applyBorder="1" applyAlignment="1">
      <alignment horizontal="center" vertical="center"/>
    </xf>
    <xf numFmtId="333" fontId="0" fillId="0" borderId="2" xfId="0" applyNumberFormat="1" applyBorder="1" applyAlignment="1">
      <alignment horizontal="center" vertical="center"/>
    </xf>
    <xf numFmtId="333" fontId="0" fillId="0" borderId="20" xfId="0" applyNumberFormat="1" applyBorder="1" applyAlignment="1">
      <alignment horizontal="center" vertical="center"/>
    </xf>
    <xf numFmtId="0" fontId="4" fillId="17" borderId="16" xfId="0" applyFont="1" applyFill="1" applyBorder="1" applyAlignment="1">
      <alignment horizontal="center"/>
    </xf>
    <xf numFmtId="0" fontId="4" fillId="17" borderId="15" xfId="0" applyFont="1" applyFill="1" applyBorder="1" applyAlignment="1">
      <alignment horizontal="center"/>
    </xf>
    <xf numFmtId="0" fontId="4" fillId="17" borderId="14" xfId="0" applyFont="1" applyFill="1" applyBorder="1" applyAlignment="1">
      <alignment horizontal="center"/>
    </xf>
    <xf numFmtId="0" fontId="0" fillId="0" borderId="3" xfId="0" applyBorder="1" applyAlignment="1">
      <alignment horizontal="center"/>
    </xf>
    <xf numFmtId="0" fontId="0" fillId="0" borderId="6" xfId="0" applyBorder="1" applyAlignment="1">
      <alignment horizontal="center"/>
    </xf>
    <xf numFmtId="0" fontId="4" fillId="16" borderId="16" xfId="0" applyFont="1" applyFill="1" applyBorder="1" applyAlignment="1">
      <alignment horizontal="center"/>
    </xf>
    <xf numFmtId="0" fontId="4" fillId="16" borderId="15" xfId="0" applyFont="1" applyFill="1" applyBorder="1" applyAlignment="1">
      <alignment horizontal="center"/>
    </xf>
    <xf numFmtId="0" fontId="4" fillId="16" borderId="14" xfId="0" applyFont="1" applyFill="1" applyBorder="1" applyAlignment="1">
      <alignment horizontal="center"/>
    </xf>
    <xf numFmtId="336" fontId="0" fillId="7" borderId="3" xfId="1" applyNumberFormat="1" applyFont="1" applyFill="1" applyBorder="1" applyAlignment="1">
      <alignment horizontal="center" vertical="center"/>
    </xf>
    <xf numFmtId="336" fontId="0" fillId="7" borderId="6" xfId="1" applyNumberFormat="1" applyFont="1" applyFill="1" applyBorder="1" applyAlignment="1">
      <alignment horizontal="center" vertical="center"/>
    </xf>
    <xf numFmtId="205" fontId="0" fillId="7" borderId="3" xfId="0" applyNumberFormat="1" applyFill="1" applyBorder="1" applyAlignment="1">
      <alignment horizontal="center"/>
    </xf>
    <xf numFmtId="205" fontId="0" fillId="7" borderId="6" xfId="0" applyNumberFormat="1" applyFill="1" applyBorder="1" applyAlignment="1">
      <alignment horizontal="center"/>
    </xf>
    <xf numFmtId="0" fontId="6" fillId="0" borderId="17" xfId="0" applyFont="1" applyBorder="1" applyAlignment="1">
      <alignment horizontal="center" vertical="center"/>
    </xf>
    <xf numFmtId="286" fontId="0" fillId="0" borderId="3" xfId="0" applyNumberFormat="1" applyBorder="1" applyAlignment="1">
      <alignment horizontal="center"/>
    </xf>
    <xf numFmtId="286" fontId="0" fillId="0" borderId="6" xfId="0" applyNumberFormat="1" applyBorder="1" applyAlignment="1">
      <alignment horizontal="center"/>
    </xf>
    <xf numFmtId="0" fontId="6" fillId="5" borderId="16" xfId="0" applyFont="1" applyFill="1" applyBorder="1" applyAlignment="1">
      <alignment horizontal="center"/>
    </xf>
    <xf numFmtId="0" fontId="6" fillId="5" borderId="15" xfId="0" applyFont="1" applyFill="1" applyBorder="1" applyAlignment="1">
      <alignment horizontal="center"/>
    </xf>
    <xf numFmtId="175" fontId="0" fillId="0" borderId="3" xfId="0" applyNumberFormat="1" applyBorder="1" applyAlignment="1">
      <alignment horizontal="center" vertical="center"/>
    </xf>
    <xf numFmtId="175" fontId="0" fillId="0" borderId="6" xfId="0" applyNumberFormat="1" applyBorder="1" applyAlignment="1">
      <alignment horizontal="center" vertical="center"/>
    </xf>
    <xf numFmtId="0" fontId="7" fillId="16" borderId="11" xfId="0" applyFont="1" applyFill="1" applyBorder="1" applyAlignment="1">
      <alignment horizontal="center"/>
    </xf>
    <xf numFmtId="0" fontId="7" fillId="16" borderId="34" xfId="0" applyFont="1" applyFill="1" applyBorder="1" applyAlignment="1">
      <alignment horizontal="center"/>
    </xf>
    <xf numFmtId="0" fontId="7" fillId="16" borderId="33" xfId="0" applyFont="1" applyFill="1" applyBorder="1" applyAlignment="1">
      <alignment horizontal="center"/>
    </xf>
    <xf numFmtId="0" fontId="0" fillId="0" borderId="11" xfId="0" applyBorder="1" applyAlignment="1">
      <alignment horizontal="center"/>
    </xf>
    <xf numFmtId="0" fontId="0" fillId="0" borderId="34" xfId="0" applyBorder="1" applyAlignment="1">
      <alignment horizontal="center"/>
    </xf>
    <xf numFmtId="0" fontId="0" fillId="0" borderId="17" xfId="0" applyBorder="1" applyAlignment="1">
      <alignment horizontal="center"/>
    </xf>
    <xf numFmtId="0" fontId="6" fillId="0" borderId="39" xfId="0" applyFont="1" applyBorder="1"/>
    <xf numFmtId="0" fontId="6" fillId="0" borderId="64" xfId="0" applyFont="1" applyBorder="1"/>
    <xf numFmtId="0" fontId="6" fillId="0" borderId="66" xfId="0" applyFont="1" applyBorder="1"/>
    <xf numFmtId="0" fontId="6" fillId="0" borderId="50" xfId="0" applyFont="1" applyBorder="1"/>
    <xf numFmtId="0" fontId="6" fillId="0" borderId="49" xfId="0" applyFont="1" applyBorder="1"/>
    <xf numFmtId="0" fontId="6" fillId="0" borderId="70" xfId="0" applyFont="1" applyBorder="1"/>
    <xf numFmtId="183" fontId="0" fillId="0" borderId="2" xfId="0" applyNumberFormat="1" applyBorder="1" applyAlignment="1">
      <alignment horizontal="center" vertical="center" wrapText="1"/>
    </xf>
    <xf numFmtId="183" fontId="0" fillId="0" borderId="20" xfId="0" applyNumberFormat="1" applyBorder="1" applyAlignment="1">
      <alignment horizontal="center" vertical="center" wrapText="1"/>
    </xf>
    <xf numFmtId="310" fontId="0" fillId="0" borderId="40" xfId="0" applyNumberFormat="1" applyBorder="1" applyAlignment="1">
      <alignment horizontal="center" vertical="center"/>
    </xf>
    <xf numFmtId="310" fontId="0" fillId="0" borderId="25" xfId="0" applyNumberFormat="1" applyBorder="1" applyAlignment="1">
      <alignment horizontal="center" vertical="center"/>
    </xf>
    <xf numFmtId="0" fontId="0" fillId="7" borderId="2" xfId="1" applyNumberFormat="1" applyFont="1" applyFill="1" applyBorder="1" applyAlignment="1">
      <alignment horizontal="center" vertical="center"/>
    </xf>
    <xf numFmtId="0" fontId="0" fillId="7" borderId="20" xfId="1" applyNumberFormat="1" applyFont="1" applyFill="1" applyBorder="1" applyAlignment="1">
      <alignment horizontal="center" vertical="center"/>
    </xf>
    <xf numFmtId="0" fontId="4" fillId="16" borderId="11" xfId="0" applyFont="1" applyFill="1" applyBorder="1" applyAlignment="1">
      <alignment horizontal="center"/>
    </xf>
    <xf numFmtId="0" fontId="4" fillId="16" borderId="34" xfId="0" applyFont="1" applyFill="1" applyBorder="1" applyAlignment="1">
      <alignment horizontal="center"/>
    </xf>
    <xf numFmtId="0" fontId="4" fillId="16" borderId="17" xfId="0" applyFont="1" applyFill="1" applyBorder="1" applyAlignment="1">
      <alignment horizontal="center"/>
    </xf>
    <xf numFmtId="254" fontId="0" fillId="8" borderId="2" xfId="0" applyNumberFormat="1" applyFill="1" applyBorder="1" applyAlignment="1">
      <alignment horizontal="center"/>
    </xf>
    <xf numFmtId="254" fontId="0" fillId="8" borderId="28" xfId="0" applyNumberFormat="1" applyFill="1" applyBorder="1" applyAlignment="1">
      <alignment horizontal="center"/>
    </xf>
    <xf numFmtId="279" fontId="0" fillId="8" borderId="2" xfId="0" applyNumberFormat="1" applyFill="1" applyBorder="1" applyAlignment="1">
      <alignment horizontal="center"/>
    </xf>
    <xf numFmtId="279" fontId="0" fillId="8" borderId="28" xfId="0" applyNumberFormat="1" applyFill="1" applyBorder="1" applyAlignment="1">
      <alignment horizontal="center"/>
    </xf>
    <xf numFmtId="253" fontId="0" fillId="8" borderId="2" xfId="0" applyNumberFormat="1" applyFill="1" applyBorder="1" applyAlignment="1">
      <alignment horizontal="center" vertical="center"/>
    </xf>
    <xf numFmtId="253" fontId="0" fillId="8" borderId="20" xfId="0" applyNumberFormat="1" applyFill="1" applyBorder="1" applyAlignment="1">
      <alignment horizontal="center" vertical="center"/>
    </xf>
    <xf numFmtId="251" fontId="0" fillId="8" borderId="2" xfId="0" applyNumberFormat="1" applyFill="1" applyBorder="1" applyAlignment="1">
      <alignment horizontal="center"/>
    </xf>
    <xf numFmtId="251" fontId="0" fillId="8" borderId="20" xfId="0" applyNumberFormat="1" applyFill="1" applyBorder="1" applyAlignment="1">
      <alignment horizontal="center"/>
    </xf>
    <xf numFmtId="0" fontId="0" fillId="7" borderId="2" xfId="0" applyFill="1" applyBorder="1" applyAlignment="1">
      <alignment horizontal="center"/>
    </xf>
    <xf numFmtId="0" fontId="0" fillId="7" borderId="20" xfId="0" applyFill="1" applyBorder="1" applyAlignment="1">
      <alignment horizontal="center"/>
    </xf>
    <xf numFmtId="0" fontId="6" fillId="5" borderId="11" xfId="0" applyFont="1" applyFill="1" applyBorder="1" applyAlignment="1">
      <alignment horizontal="center" vertical="center"/>
    </xf>
    <xf numFmtId="0" fontId="6" fillId="5" borderId="34" xfId="0" applyFont="1" applyFill="1" applyBorder="1" applyAlignment="1">
      <alignment horizontal="center" vertical="center"/>
    </xf>
    <xf numFmtId="0" fontId="6" fillId="5" borderId="33" xfId="0" applyFont="1" applyFill="1" applyBorder="1" applyAlignment="1">
      <alignment horizontal="center" vertical="center"/>
    </xf>
    <xf numFmtId="0" fontId="7" fillId="17" borderId="11" xfId="0" applyFont="1" applyFill="1" applyBorder="1" applyAlignment="1">
      <alignment horizontal="center"/>
    </xf>
    <xf numFmtId="0" fontId="7" fillId="17" borderId="34" xfId="0" applyFont="1" applyFill="1" applyBorder="1" applyAlignment="1">
      <alignment horizontal="center"/>
    </xf>
    <xf numFmtId="0" fontId="7" fillId="17" borderId="33" xfId="0" applyFont="1" applyFill="1" applyBorder="1" applyAlignment="1">
      <alignment horizontal="center"/>
    </xf>
    <xf numFmtId="0" fontId="4" fillId="17" borderId="11" xfId="0" applyFont="1" applyFill="1" applyBorder="1" applyAlignment="1">
      <alignment horizontal="center"/>
    </xf>
    <xf numFmtId="0" fontId="4" fillId="17" borderId="34" xfId="0" applyFont="1" applyFill="1" applyBorder="1" applyAlignment="1">
      <alignment horizontal="center"/>
    </xf>
    <xf numFmtId="0" fontId="4" fillId="17" borderId="17" xfId="0" applyFont="1" applyFill="1" applyBorder="1" applyAlignment="1">
      <alignment horizontal="center"/>
    </xf>
    <xf numFmtId="185" fontId="0" fillId="0" borderId="2" xfId="0" applyNumberFormat="1" applyBorder="1" applyAlignment="1">
      <alignment horizontal="center"/>
    </xf>
    <xf numFmtId="185" fontId="0" fillId="0" borderId="20" xfId="0" applyNumberFormat="1" applyBorder="1" applyAlignment="1">
      <alignment horizontal="center"/>
    </xf>
    <xf numFmtId="252" fontId="0" fillId="0" borderId="2" xfId="0" applyNumberFormat="1" applyBorder="1" applyAlignment="1">
      <alignment horizontal="center"/>
    </xf>
    <xf numFmtId="252" fontId="0" fillId="0" borderId="20" xfId="0" applyNumberFormat="1" applyBorder="1" applyAlignment="1">
      <alignment horizontal="center"/>
    </xf>
    <xf numFmtId="329" fontId="0" fillId="0" borderId="2" xfId="0" applyNumberFormat="1" applyBorder="1" applyAlignment="1">
      <alignment horizontal="center"/>
    </xf>
    <xf numFmtId="329" fontId="0" fillId="0" borderId="20" xfId="0" applyNumberFormat="1" applyBorder="1" applyAlignment="1">
      <alignment horizontal="center"/>
    </xf>
    <xf numFmtId="0" fontId="0" fillId="0" borderId="2" xfId="0" applyBorder="1" applyAlignment="1">
      <alignment horizontal="center"/>
    </xf>
    <xf numFmtId="0" fontId="0" fillId="0" borderId="20" xfId="0" applyBorder="1" applyAlignment="1">
      <alignment horizontal="center"/>
    </xf>
    <xf numFmtId="243" fontId="0" fillId="0" borderId="2" xfId="0" applyNumberFormat="1" applyBorder="1" applyAlignment="1">
      <alignment horizontal="center"/>
    </xf>
    <xf numFmtId="243" fontId="0" fillId="0" borderId="20" xfId="0" applyNumberFormat="1" applyBorder="1" applyAlignment="1">
      <alignment horizontal="center"/>
    </xf>
    <xf numFmtId="0" fontId="0" fillId="0" borderId="33" xfId="0" applyBorder="1" applyAlignment="1">
      <alignment horizontal="center"/>
    </xf>
    <xf numFmtId="360" fontId="0" fillId="0" borderId="2" xfId="0" applyNumberFormat="1" applyBorder="1" applyAlignment="1">
      <alignment horizontal="center"/>
    </xf>
    <xf numFmtId="360" fontId="0" fillId="0" borderId="20" xfId="0" applyNumberFormat="1" applyBorder="1" applyAlignment="1">
      <alignment horizontal="center"/>
    </xf>
    <xf numFmtId="252" fontId="0" fillId="0" borderId="3" xfId="0" applyNumberFormat="1" applyBorder="1" applyAlignment="1">
      <alignment horizontal="center"/>
    </xf>
    <xf numFmtId="252" fontId="0" fillId="0" borderId="6" xfId="0" applyNumberFormat="1" applyBorder="1" applyAlignment="1">
      <alignment horizontal="center"/>
    </xf>
    <xf numFmtId="341" fontId="0" fillId="0" borderId="2" xfId="0" applyNumberFormat="1" applyBorder="1" applyAlignment="1">
      <alignment horizontal="center"/>
    </xf>
    <xf numFmtId="341" fontId="0" fillId="0" borderId="20" xfId="0" applyNumberFormat="1" applyBorder="1" applyAlignment="1">
      <alignment horizontal="center"/>
    </xf>
    <xf numFmtId="11" fontId="0" fillId="0" borderId="3" xfId="0" applyNumberFormat="1" applyBorder="1" applyAlignment="1">
      <alignment horizontal="center"/>
    </xf>
    <xf numFmtId="11" fontId="0" fillId="0" borderId="6" xfId="0" applyNumberFormat="1" applyBorder="1" applyAlignment="1">
      <alignment horizontal="center"/>
    </xf>
    <xf numFmtId="0" fontId="41" fillId="16" borderId="16" xfId="0" applyFont="1" applyFill="1" applyBorder="1" applyAlignment="1">
      <alignment horizontal="center"/>
    </xf>
    <xf numFmtId="0" fontId="41" fillId="16" borderId="15" xfId="0" applyFont="1" applyFill="1" applyBorder="1" applyAlignment="1">
      <alignment horizontal="center"/>
    </xf>
    <xf numFmtId="0" fontId="41" fillId="16" borderId="14" xfId="0" applyFont="1" applyFill="1" applyBorder="1" applyAlignment="1">
      <alignment horizontal="center"/>
    </xf>
    <xf numFmtId="341" fontId="0" fillId="0" borderId="4" xfId="0" applyNumberFormat="1" applyBorder="1" applyAlignment="1">
      <alignment horizontal="center"/>
    </xf>
    <xf numFmtId="341" fontId="0" fillId="0" borderId="7" xfId="0" applyNumberFormat="1" applyBorder="1" applyAlignment="1">
      <alignment horizontal="center"/>
    </xf>
    <xf numFmtId="185" fontId="0" fillId="0" borderId="3" xfId="0" applyNumberFormat="1" applyBorder="1" applyAlignment="1">
      <alignment horizontal="center"/>
    </xf>
    <xf numFmtId="185" fontId="0" fillId="0" borderId="6" xfId="0" applyNumberFormat="1" applyBorder="1" applyAlignment="1">
      <alignment horizontal="center"/>
    </xf>
    <xf numFmtId="358" fontId="0" fillId="0" borderId="3" xfId="0" applyNumberFormat="1" applyBorder="1" applyAlignment="1">
      <alignment horizontal="center"/>
    </xf>
    <xf numFmtId="358" fontId="0" fillId="0" borderId="6" xfId="0" applyNumberFormat="1" applyBorder="1" applyAlignment="1">
      <alignment horizontal="center"/>
    </xf>
    <xf numFmtId="359" fontId="0" fillId="0" borderId="22" xfId="0" applyNumberFormat="1" applyBorder="1" applyAlignment="1">
      <alignment horizontal="center"/>
    </xf>
    <xf numFmtId="359" fontId="0" fillId="0" borderId="24" xfId="0" applyNumberFormat="1" applyBorder="1" applyAlignment="1">
      <alignment horizontal="center"/>
    </xf>
    <xf numFmtId="0" fontId="0" fillId="0" borderId="4" xfId="0" applyBorder="1" applyAlignment="1">
      <alignment horizontal="center"/>
    </xf>
    <xf numFmtId="0" fontId="0" fillId="0" borderId="7" xfId="0" applyBorder="1" applyAlignment="1">
      <alignment horizontal="center"/>
    </xf>
    <xf numFmtId="354" fontId="0" fillId="0" borderId="3" xfId="0" applyNumberFormat="1" applyBorder="1" applyAlignment="1">
      <alignment horizontal="center"/>
    </xf>
    <xf numFmtId="354" fontId="0" fillId="0" borderId="6" xfId="0" applyNumberFormat="1" applyBorder="1" applyAlignment="1">
      <alignment horizontal="center"/>
    </xf>
    <xf numFmtId="0" fontId="0" fillId="0" borderId="16"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245" fontId="0" fillId="0" borderId="3" xfId="0" applyNumberFormat="1" applyBorder="1" applyAlignment="1">
      <alignment horizontal="center"/>
    </xf>
    <xf numFmtId="245" fontId="0" fillId="0" borderId="6" xfId="0" applyNumberFormat="1" applyBorder="1" applyAlignment="1">
      <alignment horizontal="center"/>
    </xf>
    <xf numFmtId="243" fontId="0" fillId="0" borderId="3" xfId="0" applyNumberFormat="1" applyBorder="1" applyAlignment="1">
      <alignment horizontal="center"/>
    </xf>
    <xf numFmtId="243" fontId="0" fillId="0" borderId="6" xfId="0" applyNumberFormat="1" applyBorder="1" applyAlignment="1">
      <alignment horizontal="center"/>
    </xf>
    <xf numFmtId="356" fontId="0" fillId="0" borderId="3" xfId="0" applyNumberFormat="1" applyBorder="1" applyAlignment="1">
      <alignment horizontal="center"/>
    </xf>
    <xf numFmtId="356" fontId="0" fillId="0" borderId="6" xfId="0" applyNumberFormat="1" applyBorder="1" applyAlignment="1">
      <alignment horizontal="center"/>
    </xf>
    <xf numFmtId="341" fontId="0" fillId="0" borderId="3" xfId="0" applyNumberFormat="1" applyBorder="1" applyAlignment="1">
      <alignment horizontal="center"/>
    </xf>
    <xf numFmtId="341" fontId="0" fillId="0" borderId="6" xfId="0" applyNumberFormat="1" applyBorder="1" applyAlignment="1">
      <alignment horizontal="center"/>
    </xf>
    <xf numFmtId="240" fontId="0" fillId="0" borderId="3" xfId="0" applyNumberFormat="1" applyBorder="1" applyAlignment="1">
      <alignment horizontal="center"/>
    </xf>
    <xf numFmtId="240" fontId="0" fillId="0" borderId="6" xfId="0" applyNumberFormat="1" applyBorder="1" applyAlignment="1">
      <alignment horizontal="center"/>
    </xf>
    <xf numFmtId="232" fontId="0" fillId="7" borderId="22" xfId="0" applyNumberFormat="1" applyFill="1" applyBorder="1" applyAlignment="1">
      <alignment horizontal="center"/>
    </xf>
    <xf numFmtId="232" fontId="0" fillId="7" borderId="24" xfId="0" applyNumberFormat="1" applyFill="1" applyBorder="1" applyAlignment="1">
      <alignment horizontal="center"/>
    </xf>
    <xf numFmtId="0" fontId="41" fillId="20" borderId="16" xfId="0" applyFont="1" applyFill="1" applyBorder="1" applyAlignment="1">
      <alignment horizontal="center"/>
    </xf>
    <xf numFmtId="0" fontId="41" fillId="20" borderId="15" xfId="0" applyFont="1" applyFill="1" applyBorder="1" applyAlignment="1">
      <alignment horizontal="center"/>
    </xf>
    <xf numFmtId="0" fontId="41" fillId="20" borderId="14" xfId="0" applyFont="1" applyFill="1" applyBorder="1" applyAlignment="1">
      <alignment horizontal="center"/>
    </xf>
    <xf numFmtId="235" fontId="0" fillId="0" borderId="3" xfId="0" applyNumberFormat="1" applyBorder="1" applyAlignment="1">
      <alignment horizontal="center"/>
    </xf>
    <xf numFmtId="235" fontId="0" fillId="0" borderId="6" xfId="0" applyNumberFormat="1" applyBorder="1" applyAlignment="1">
      <alignment horizontal="center"/>
    </xf>
    <xf numFmtId="0" fontId="0" fillId="0" borderId="61" xfId="0" applyBorder="1" applyAlignment="1">
      <alignment horizontal="center"/>
    </xf>
    <xf numFmtId="0" fontId="4" fillId="20" borderId="11" xfId="0" applyFont="1" applyFill="1" applyBorder="1" applyAlignment="1">
      <alignment horizontal="center"/>
    </xf>
    <xf numFmtId="0" fontId="4" fillId="20" borderId="34" xfId="0" applyFont="1" applyFill="1" applyBorder="1" applyAlignment="1">
      <alignment horizontal="center"/>
    </xf>
    <xf numFmtId="0" fontId="4" fillId="20" borderId="33" xfId="0" applyFont="1" applyFill="1" applyBorder="1" applyAlignment="1">
      <alignment horizontal="center"/>
    </xf>
    <xf numFmtId="0" fontId="0" fillId="0" borderId="57" xfId="0" applyBorder="1" applyAlignment="1">
      <alignment horizontal="center"/>
    </xf>
    <xf numFmtId="0" fontId="0" fillId="0" borderId="51" xfId="0" applyBorder="1" applyAlignment="1">
      <alignment horizontal="center"/>
    </xf>
    <xf numFmtId="235" fontId="0" fillId="0" borderId="0" xfId="0" quotePrefix="1" applyNumberFormat="1" applyAlignment="1">
      <alignment horizontal="center"/>
    </xf>
    <xf numFmtId="235" fontId="0" fillId="0" borderId="61" xfId="0" quotePrefix="1" applyNumberFormat="1" applyBorder="1" applyAlignment="1">
      <alignment horizontal="center"/>
    </xf>
    <xf numFmtId="279" fontId="0" fillId="0" borderId="0" xfId="0" applyNumberFormat="1" applyAlignment="1">
      <alignment horizontal="center"/>
    </xf>
    <xf numFmtId="279" fontId="0" fillId="0" borderId="61" xfId="0" applyNumberFormat="1" applyBorder="1" applyAlignment="1">
      <alignment horizontal="center"/>
    </xf>
    <xf numFmtId="164" fontId="0" fillId="0" borderId="0" xfId="0" applyNumberFormat="1" applyAlignment="1">
      <alignment horizontal="center"/>
    </xf>
    <xf numFmtId="164" fontId="0" fillId="0" borderId="61" xfId="0" applyNumberFormat="1" applyBorder="1" applyAlignment="1">
      <alignment horizontal="center"/>
    </xf>
    <xf numFmtId="342" fontId="0" fillId="0" borderId="0" xfId="0" applyNumberFormat="1" applyAlignment="1">
      <alignment horizontal="center"/>
    </xf>
    <xf numFmtId="342" fontId="0" fillId="0" borderId="61" xfId="0" applyNumberFormat="1" applyBorder="1" applyAlignment="1">
      <alignment horizontal="center"/>
    </xf>
    <xf numFmtId="2" fontId="0" fillId="0" borderId="0" xfId="0" applyNumberFormat="1" applyAlignment="1">
      <alignment horizontal="center"/>
    </xf>
    <xf numFmtId="2" fontId="0" fillId="0" borderId="61" xfId="0" applyNumberFormat="1" applyBorder="1" applyAlignment="1">
      <alignment horizontal="center"/>
    </xf>
    <xf numFmtId="196" fontId="0" fillId="0" borderId="0" xfId="0" quotePrefix="1" applyNumberFormat="1" applyAlignment="1">
      <alignment horizontal="center"/>
    </xf>
    <xf numFmtId="196" fontId="0" fillId="0" borderId="61" xfId="0" quotePrefix="1" applyNumberFormat="1" applyBorder="1" applyAlignment="1">
      <alignment horizontal="center"/>
    </xf>
    <xf numFmtId="169" fontId="0" fillId="0" borderId="0" xfId="0" applyNumberFormat="1" applyAlignment="1">
      <alignment horizontal="center"/>
    </xf>
    <xf numFmtId="169" fontId="0" fillId="0" borderId="61" xfId="0" applyNumberFormat="1" applyBorder="1" applyAlignment="1">
      <alignment horizontal="center"/>
    </xf>
    <xf numFmtId="170" fontId="0" fillId="0" borderId="0" xfId="0" applyNumberFormat="1" applyAlignment="1">
      <alignment horizontal="center"/>
    </xf>
    <xf numFmtId="170" fontId="0" fillId="0" borderId="61" xfId="0" applyNumberFormat="1" applyBorder="1" applyAlignment="1">
      <alignment horizontal="center"/>
    </xf>
    <xf numFmtId="190" fontId="6" fillId="8" borderId="40" xfId="0" applyNumberFormat="1" applyFont="1" applyFill="1" applyBorder="1" applyAlignment="1">
      <alignment horizontal="center"/>
    </xf>
    <xf numFmtId="190" fontId="6" fillId="8" borderId="25" xfId="0" applyNumberFormat="1" applyFont="1" applyFill="1" applyBorder="1" applyAlignment="1">
      <alignment horizontal="center"/>
    </xf>
    <xf numFmtId="0" fontId="4" fillId="16" borderId="33" xfId="0" applyFont="1" applyFill="1" applyBorder="1" applyAlignment="1">
      <alignment horizontal="center"/>
    </xf>
    <xf numFmtId="346" fontId="0" fillId="0" borderId="0" xfId="0" applyNumberFormat="1" applyAlignment="1">
      <alignment horizontal="center"/>
    </xf>
    <xf numFmtId="346" fontId="0" fillId="0" borderId="61" xfId="0" applyNumberFormat="1" applyBorder="1" applyAlignment="1">
      <alignment horizontal="center"/>
    </xf>
    <xf numFmtId="185" fontId="0" fillId="0" borderId="0" xfId="0" applyNumberFormat="1" applyAlignment="1">
      <alignment horizontal="center"/>
    </xf>
    <xf numFmtId="185" fontId="0" fillId="0" borderId="61" xfId="0" applyNumberFormat="1" applyBorder="1" applyAlignment="1">
      <alignment horizontal="center"/>
    </xf>
    <xf numFmtId="341" fontId="0" fillId="0" borderId="0" xfId="0" applyNumberFormat="1" applyAlignment="1">
      <alignment horizontal="center"/>
    </xf>
    <xf numFmtId="341" fontId="0" fillId="0" borderId="61" xfId="0" applyNumberFormat="1" applyBorder="1" applyAlignment="1">
      <alignment horizontal="center"/>
    </xf>
    <xf numFmtId="0" fontId="6" fillId="20" borderId="16" xfId="0" applyFont="1" applyFill="1" applyBorder="1" applyAlignment="1">
      <alignment horizontal="center"/>
    </xf>
    <xf numFmtId="0" fontId="6" fillId="20" borderId="15" xfId="0" applyFont="1" applyFill="1" applyBorder="1" applyAlignment="1">
      <alignment horizontal="center"/>
    </xf>
    <xf numFmtId="0" fontId="6" fillId="16" borderId="17" xfId="0" applyFont="1" applyFill="1" applyBorder="1" applyAlignment="1">
      <alignment horizontal="center"/>
    </xf>
    <xf numFmtId="0" fontId="6" fillId="16" borderId="15" xfId="0" applyFont="1" applyFill="1" applyBorder="1" applyAlignment="1">
      <alignment horizontal="center"/>
    </xf>
    <xf numFmtId="0" fontId="6" fillId="19" borderId="15" xfId="0" applyFont="1" applyFill="1" applyBorder="1" applyAlignment="1">
      <alignment horizontal="center"/>
    </xf>
    <xf numFmtId="2" fontId="0" fillId="0" borderId="66" xfId="0" applyNumberFormat="1" applyBorder="1" applyAlignment="1">
      <alignment horizontal="center" vertical="center"/>
    </xf>
    <xf numFmtId="2" fontId="0" fillId="0" borderId="4" xfId="0" applyNumberFormat="1" applyBorder="1" applyAlignment="1">
      <alignment horizontal="center" vertical="center"/>
    </xf>
    <xf numFmtId="2" fontId="0" fillId="0" borderId="3" xfId="0" applyNumberFormat="1" applyBorder="1" applyAlignment="1">
      <alignment horizontal="center" vertical="center"/>
    </xf>
    <xf numFmtId="2" fontId="0" fillId="0" borderId="27" xfId="0" applyNumberFormat="1" applyBorder="1" applyAlignment="1">
      <alignment horizontal="center" vertical="center"/>
    </xf>
    <xf numFmtId="2" fontId="0" fillId="0" borderId="12" xfId="0" applyNumberFormat="1" applyBorder="1" applyAlignment="1">
      <alignment horizontal="center" vertical="center"/>
    </xf>
    <xf numFmtId="2" fontId="0" fillId="0" borderId="8" xfId="0" applyNumberFormat="1" applyBorder="1" applyAlignment="1">
      <alignment horizontal="center" vertical="center"/>
    </xf>
    <xf numFmtId="2" fontId="0" fillId="0" borderId="26" xfId="0" applyNumberFormat="1" applyBorder="1" applyAlignment="1">
      <alignment horizontal="center" vertical="center"/>
    </xf>
    <xf numFmtId="2" fontId="6" fillId="0" borderId="5" xfId="0" applyNumberFormat="1" applyFont="1" applyBorder="1" applyAlignment="1">
      <alignment horizontal="center"/>
    </xf>
    <xf numFmtId="2" fontId="6" fillId="0" borderId="6" xfId="0" applyNumberFormat="1" applyFont="1" applyBorder="1" applyAlignment="1">
      <alignment horizontal="center"/>
    </xf>
    <xf numFmtId="2" fontId="6" fillId="0" borderId="13" xfId="0" applyNumberFormat="1" applyFont="1" applyBorder="1" applyAlignment="1">
      <alignment horizontal="center"/>
    </xf>
    <xf numFmtId="2" fontId="6" fillId="0" borderId="1" xfId="0" applyNumberFormat="1" applyFont="1" applyBorder="1" applyAlignment="1">
      <alignment horizontal="center"/>
    </xf>
    <xf numFmtId="2" fontId="6" fillId="0" borderId="5" xfId="0" applyNumberFormat="1" applyFont="1" applyBorder="1" applyAlignment="1">
      <alignment horizontal="center" vertical="center"/>
    </xf>
    <xf numFmtId="2" fontId="6" fillId="0" borderId="6" xfId="0" applyNumberFormat="1" applyFont="1" applyBorder="1" applyAlignment="1">
      <alignment horizontal="center" vertical="center"/>
    </xf>
    <xf numFmtId="0" fontId="6" fillId="20" borderId="54" xfId="0" applyFont="1" applyFill="1" applyBorder="1" applyAlignment="1">
      <alignment horizontal="center"/>
    </xf>
    <xf numFmtId="0" fontId="6" fillId="19" borderId="14" xfId="0" applyFont="1" applyFill="1" applyBorder="1" applyAlignment="1">
      <alignment horizontal="center"/>
    </xf>
    <xf numFmtId="0" fontId="6" fillId="20" borderId="17" xfId="0" applyFont="1" applyFill="1" applyBorder="1" applyAlignment="1">
      <alignment horizontal="center"/>
    </xf>
    <xf numFmtId="0" fontId="6" fillId="16" borderId="35" xfId="0" applyFont="1" applyFill="1" applyBorder="1" applyAlignment="1">
      <alignment horizontal="center"/>
    </xf>
    <xf numFmtId="0" fontId="6" fillId="19" borderId="63" xfId="0" applyFont="1" applyFill="1" applyBorder="1" applyAlignment="1">
      <alignment horizontal="center"/>
    </xf>
    <xf numFmtId="0" fontId="6" fillId="19" borderId="51" xfId="0" applyFont="1" applyFill="1" applyBorder="1" applyAlignment="1">
      <alignment horizontal="center"/>
    </xf>
    <xf numFmtId="271" fontId="17" fillId="8" borderId="2" xfId="0" applyNumberFormat="1" applyFont="1" applyFill="1" applyBorder="1" applyAlignment="1">
      <alignment horizontal="center" vertical="center"/>
    </xf>
    <xf numFmtId="271" fontId="17" fillId="8" borderId="20" xfId="0" applyNumberFormat="1" applyFont="1" applyFill="1" applyBorder="1" applyAlignment="1">
      <alignment horizontal="center" vertical="center"/>
    </xf>
  </cellXfs>
  <cellStyles count="6">
    <cellStyle name="Bad" xfId="3" builtinId="27"/>
    <cellStyle name="Good" xfId="2" builtinId="26"/>
    <cellStyle name="Hyperlink" xfId="4" builtinId="8"/>
    <cellStyle name="Normal" xfId="0" builtinId="0"/>
    <cellStyle name="Normal 2" xfId="5" xr:uid="{D453CA01-7C13-4264-B153-A11F278799FA}"/>
    <cellStyle name="Percent" xfId="1" builtinId="5"/>
  </cellStyles>
  <dxfs count="7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4"/>
      </font>
    </dxf>
    <dxf>
      <font>
        <color theme="4"/>
      </font>
    </dxf>
    <dxf>
      <font>
        <color theme="4"/>
      </font>
    </dxf>
    <dxf>
      <font>
        <color theme="4"/>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4"/>
      </font>
    </dxf>
    <dxf>
      <font>
        <color theme="4"/>
      </font>
    </dxf>
    <dxf>
      <font>
        <color theme="4"/>
      </font>
    </dxf>
    <dxf>
      <font>
        <color theme="4"/>
      </font>
    </dxf>
    <dxf>
      <font>
        <color theme="4"/>
      </font>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Altitude vs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'Flight Sim'!$J$29</c:f>
              <c:strCache>
                <c:ptCount val="1"/>
                <c:pt idx="0">
                  <c:v>Altitude</c:v>
                </c:pt>
              </c:strCache>
            </c:strRef>
          </c:tx>
          <c:spPr>
            <a:ln w="22225" cap="rnd">
              <a:solidFill>
                <a:schemeClr val="accent1"/>
              </a:solidFill>
            </a:ln>
            <a:effectLst>
              <a:glow rad="139700">
                <a:schemeClr val="accent1">
                  <a:satMod val="175000"/>
                  <a:alpha val="14000"/>
                </a:schemeClr>
              </a:glow>
            </a:effectLst>
          </c:spPr>
          <c:marker>
            <c:symbol val="none"/>
          </c:marker>
          <c:xVal>
            <c:numRef>
              <c:f>'Flight Sim'!$F$30:$F$3596</c:f>
              <c:numCache>
                <c:formatCode>0.0\ "s"</c:formatCode>
                <c:ptCount val="3567"/>
                <c:pt idx="0">
                  <c:v>0</c:v>
                </c:pt>
                <c:pt idx="1">
                  <c:v>0.1</c:v>
                </c:pt>
                <c:pt idx="2">
                  <c:v>0.2</c:v>
                </c:pt>
                <c:pt idx="3">
                  <c:v>0.30000000000000004</c:v>
                </c:pt>
                <c:pt idx="4">
                  <c:v>0.4</c:v>
                </c:pt>
                <c:pt idx="5">
                  <c:v>0.5</c:v>
                </c:pt>
                <c:pt idx="6">
                  <c:v>0.6</c:v>
                </c:pt>
                <c:pt idx="7">
                  <c:v>0.7</c:v>
                </c:pt>
                <c:pt idx="8">
                  <c:v>0.79999999999999993</c:v>
                </c:pt>
                <c:pt idx="9">
                  <c:v>0.89999999999999991</c:v>
                </c:pt>
                <c:pt idx="10">
                  <c:v>0.99999999999999989</c:v>
                </c:pt>
                <c:pt idx="11">
                  <c:v>1.0999999999999999</c:v>
                </c:pt>
                <c:pt idx="12">
                  <c:v>1.2</c:v>
                </c:pt>
                <c:pt idx="13">
                  <c:v>1.3</c:v>
                </c:pt>
                <c:pt idx="14">
                  <c:v>1.4000000000000001</c:v>
                </c:pt>
                <c:pt idx="15">
                  <c:v>1.5000000000000002</c:v>
                </c:pt>
                <c:pt idx="16">
                  <c:v>1.6000000000000003</c:v>
                </c:pt>
                <c:pt idx="17">
                  <c:v>1.7000000000000004</c:v>
                </c:pt>
                <c:pt idx="18">
                  <c:v>1.8000000000000005</c:v>
                </c:pt>
                <c:pt idx="19">
                  <c:v>1.9000000000000006</c:v>
                </c:pt>
                <c:pt idx="20">
                  <c:v>2.0000000000000004</c:v>
                </c:pt>
                <c:pt idx="21">
                  <c:v>2.1000000000000005</c:v>
                </c:pt>
                <c:pt idx="22">
                  <c:v>2.2000000000000006</c:v>
                </c:pt>
                <c:pt idx="23">
                  <c:v>2.3000000000000007</c:v>
                </c:pt>
                <c:pt idx="24">
                  <c:v>2.4000000000000008</c:v>
                </c:pt>
                <c:pt idx="25">
                  <c:v>2.5000000000000009</c:v>
                </c:pt>
                <c:pt idx="26">
                  <c:v>2.600000000000001</c:v>
                </c:pt>
                <c:pt idx="27">
                  <c:v>2.7000000000000011</c:v>
                </c:pt>
                <c:pt idx="28">
                  <c:v>2.8000000000000012</c:v>
                </c:pt>
                <c:pt idx="29">
                  <c:v>2.9000000000000012</c:v>
                </c:pt>
                <c:pt idx="30">
                  <c:v>3.0000000000000013</c:v>
                </c:pt>
                <c:pt idx="31">
                  <c:v>3.1000000000000014</c:v>
                </c:pt>
                <c:pt idx="32">
                  <c:v>3.2000000000000015</c:v>
                </c:pt>
                <c:pt idx="33">
                  <c:v>3.3000000000000016</c:v>
                </c:pt>
                <c:pt idx="34">
                  <c:v>3.4000000000000017</c:v>
                </c:pt>
                <c:pt idx="35">
                  <c:v>3.5000000000000018</c:v>
                </c:pt>
                <c:pt idx="36">
                  <c:v>3.6000000000000019</c:v>
                </c:pt>
                <c:pt idx="37">
                  <c:v>3.700000000000002</c:v>
                </c:pt>
                <c:pt idx="38">
                  <c:v>3.800000000000002</c:v>
                </c:pt>
                <c:pt idx="39">
                  <c:v>3.9000000000000021</c:v>
                </c:pt>
                <c:pt idx="40">
                  <c:v>4.0000000000000018</c:v>
                </c:pt>
                <c:pt idx="41">
                  <c:v>4.1000000000000014</c:v>
                </c:pt>
                <c:pt idx="42">
                  <c:v>4.2000000000000011</c:v>
                </c:pt>
                <c:pt idx="43">
                  <c:v>4.3000000000000007</c:v>
                </c:pt>
                <c:pt idx="44">
                  <c:v>4.4000000000000004</c:v>
                </c:pt>
                <c:pt idx="45">
                  <c:v>4.5</c:v>
                </c:pt>
                <c:pt idx="46">
                  <c:v>4.5999999999999996</c:v>
                </c:pt>
                <c:pt idx="47">
                  <c:v>4.6999999999999993</c:v>
                </c:pt>
                <c:pt idx="48">
                  <c:v>4.7999999999999989</c:v>
                </c:pt>
                <c:pt idx="49">
                  <c:v>4.8999999999999986</c:v>
                </c:pt>
                <c:pt idx="50">
                  <c:v>4.9999999999999982</c:v>
                </c:pt>
                <c:pt idx="51">
                  <c:v>5.0999999999999979</c:v>
                </c:pt>
                <c:pt idx="52">
                  <c:v>5.1999999999999975</c:v>
                </c:pt>
                <c:pt idx="53">
                  <c:v>5.2999999999999972</c:v>
                </c:pt>
                <c:pt idx="54">
                  <c:v>5.3999999999999968</c:v>
                </c:pt>
                <c:pt idx="55">
                  <c:v>5.4999999999999964</c:v>
                </c:pt>
                <c:pt idx="56">
                  <c:v>5.5999999999999961</c:v>
                </c:pt>
                <c:pt idx="57">
                  <c:v>5.6999999999999957</c:v>
                </c:pt>
                <c:pt idx="58">
                  <c:v>5.7999999999999954</c:v>
                </c:pt>
                <c:pt idx="59">
                  <c:v>5.899999999999995</c:v>
                </c:pt>
                <c:pt idx="60">
                  <c:v>5.9999999999999947</c:v>
                </c:pt>
                <c:pt idx="61">
                  <c:v>6.0999999999999943</c:v>
                </c:pt>
                <c:pt idx="62">
                  <c:v>6.199999999999994</c:v>
                </c:pt>
                <c:pt idx="63">
                  <c:v>6.2999999999999936</c:v>
                </c:pt>
                <c:pt idx="64">
                  <c:v>6.3999999999999932</c:v>
                </c:pt>
                <c:pt idx="65">
                  <c:v>6.4999999999999929</c:v>
                </c:pt>
                <c:pt idx="66">
                  <c:v>6.5999999999999925</c:v>
                </c:pt>
                <c:pt idx="67">
                  <c:v>6.6999999999999922</c:v>
                </c:pt>
                <c:pt idx="68">
                  <c:v>6.7999999999999918</c:v>
                </c:pt>
                <c:pt idx="69">
                  <c:v>6.8999999999999915</c:v>
                </c:pt>
                <c:pt idx="70">
                  <c:v>6.9999999999999911</c:v>
                </c:pt>
                <c:pt idx="71">
                  <c:v>7.0999999999999908</c:v>
                </c:pt>
                <c:pt idx="72">
                  <c:v>7.1999999999999904</c:v>
                </c:pt>
                <c:pt idx="73">
                  <c:v>7.2999999999999901</c:v>
                </c:pt>
                <c:pt idx="74">
                  <c:v>7.3999999999999897</c:v>
                </c:pt>
                <c:pt idx="75">
                  <c:v>7.4999999999999893</c:v>
                </c:pt>
                <c:pt idx="76">
                  <c:v>7.599999999999989</c:v>
                </c:pt>
                <c:pt idx="77">
                  <c:v>7.6999999999999886</c:v>
                </c:pt>
                <c:pt idx="78">
                  <c:v>7.7999999999999883</c:v>
                </c:pt>
                <c:pt idx="79">
                  <c:v>7.8999999999999879</c:v>
                </c:pt>
                <c:pt idx="80">
                  <c:v>7.9999999999999876</c:v>
                </c:pt>
                <c:pt idx="81">
                  <c:v>8.0999999999999872</c:v>
                </c:pt>
                <c:pt idx="82">
                  <c:v>8.1999999999999869</c:v>
                </c:pt>
                <c:pt idx="83">
                  <c:v>8.2999999999999865</c:v>
                </c:pt>
                <c:pt idx="84">
                  <c:v>8.3999999999999861</c:v>
                </c:pt>
                <c:pt idx="85">
                  <c:v>8.4999999999999858</c:v>
                </c:pt>
                <c:pt idx="86">
                  <c:v>8.5999999999999854</c:v>
                </c:pt>
                <c:pt idx="87">
                  <c:v>8.6999999999999851</c:v>
                </c:pt>
                <c:pt idx="88">
                  <c:v>8.7999999999999847</c:v>
                </c:pt>
                <c:pt idx="89">
                  <c:v>8.8999999999999844</c:v>
                </c:pt>
                <c:pt idx="90">
                  <c:v>8.999999999999984</c:v>
                </c:pt>
                <c:pt idx="91">
                  <c:v>9.0999999999999837</c:v>
                </c:pt>
                <c:pt idx="92">
                  <c:v>9.1999999999999833</c:v>
                </c:pt>
                <c:pt idx="93">
                  <c:v>9.2999999999999829</c:v>
                </c:pt>
                <c:pt idx="94">
                  <c:v>9.3999999999999826</c:v>
                </c:pt>
                <c:pt idx="95">
                  <c:v>9.4999999999999822</c:v>
                </c:pt>
                <c:pt idx="96">
                  <c:v>9.5999999999999819</c:v>
                </c:pt>
                <c:pt idx="97">
                  <c:v>9.6999999999999815</c:v>
                </c:pt>
                <c:pt idx="98">
                  <c:v>9.7999999999999812</c:v>
                </c:pt>
                <c:pt idx="99">
                  <c:v>9.8999999999999808</c:v>
                </c:pt>
                <c:pt idx="100">
                  <c:v>9.9999999999999805</c:v>
                </c:pt>
                <c:pt idx="101">
                  <c:v>10.09999999999998</c:v>
                </c:pt>
                <c:pt idx="102">
                  <c:v>10.19999999999998</c:v>
                </c:pt>
                <c:pt idx="103">
                  <c:v>10.299999999999979</c:v>
                </c:pt>
                <c:pt idx="104">
                  <c:v>10.399999999999979</c:v>
                </c:pt>
                <c:pt idx="105">
                  <c:v>10.499999999999979</c:v>
                </c:pt>
                <c:pt idx="106">
                  <c:v>10.599999999999978</c:v>
                </c:pt>
                <c:pt idx="107">
                  <c:v>10.699999999999978</c:v>
                </c:pt>
                <c:pt idx="108">
                  <c:v>10.799999999999978</c:v>
                </c:pt>
                <c:pt idx="109">
                  <c:v>10.899999999999977</c:v>
                </c:pt>
                <c:pt idx="110">
                  <c:v>10.999999999999977</c:v>
                </c:pt>
                <c:pt idx="111">
                  <c:v>11.099999999999977</c:v>
                </c:pt>
                <c:pt idx="112">
                  <c:v>11.199999999999976</c:v>
                </c:pt>
                <c:pt idx="113">
                  <c:v>11.299999999999976</c:v>
                </c:pt>
                <c:pt idx="114">
                  <c:v>11.399999999999975</c:v>
                </c:pt>
                <c:pt idx="115">
                  <c:v>11.499999999999975</c:v>
                </c:pt>
                <c:pt idx="116">
                  <c:v>11.599999999999975</c:v>
                </c:pt>
                <c:pt idx="117">
                  <c:v>11.699999999999974</c:v>
                </c:pt>
                <c:pt idx="118">
                  <c:v>11.799999999999974</c:v>
                </c:pt>
                <c:pt idx="119">
                  <c:v>11.899999999999974</c:v>
                </c:pt>
                <c:pt idx="120">
                  <c:v>11.999999999999973</c:v>
                </c:pt>
                <c:pt idx="121">
                  <c:v>12.099999999999973</c:v>
                </c:pt>
                <c:pt idx="122">
                  <c:v>12.199999999999973</c:v>
                </c:pt>
                <c:pt idx="123">
                  <c:v>12.299999999999972</c:v>
                </c:pt>
                <c:pt idx="124">
                  <c:v>12.399999999999972</c:v>
                </c:pt>
                <c:pt idx="125">
                  <c:v>12.499999999999972</c:v>
                </c:pt>
                <c:pt idx="126">
                  <c:v>12.599999999999971</c:v>
                </c:pt>
                <c:pt idx="127">
                  <c:v>12.699999999999971</c:v>
                </c:pt>
                <c:pt idx="128">
                  <c:v>12.799999999999971</c:v>
                </c:pt>
                <c:pt idx="129">
                  <c:v>12.89999999999997</c:v>
                </c:pt>
                <c:pt idx="130">
                  <c:v>12.99999999999997</c:v>
                </c:pt>
                <c:pt idx="131">
                  <c:v>13.099999999999969</c:v>
                </c:pt>
                <c:pt idx="132">
                  <c:v>13.199999999999969</c:v>
                </c:pt>
                <c:pt idx="133">
                  <c:v>13.299999999999969</c:v>
                </c:pt>
                <c:pt idx="134">
                  <c:v>13.399999999999968</c:v>
                </c:pt>
                <c:pt idx="135">
                  <c:v>13.499999999999968</c:v>
                </c:pt>
                <c:pt idx="136">
                  <c:v>13.599999999999968</c:v>
                </c:pt>
                <c:pt idx="137">
                  <c:v>13.699999999999967</c:v>
                </c:pt>
                <c:pt idx="138">
                  <c:v>13.799999999999967</c:v>
                </c:pt>
                <c:pt idx="139">
                  <c:v>13.899999999999967</c:v>
                </c:pt>
                <c:pt idx="140">
                  <c:v>13.999999999999966</c:v>
                </c:pt>
                <c:pt idx="141">
                  <c:v>14.099999999999966</c:v>
                </c:pt>
                <c:pt idx="142">
                  <c:v>14.199999999999966</c:v>
                </c:pt>
                <c:pt idx="143">
                  <c:v>14.299999999999965</c:v>
                </c:pt>
                <c:pt idx="144">
                  <c:v>14.399999999999965</c:v>
                </c:pt>
                <c:pt idx="145">
                  <c:v>14.499999999999964</c:v>
                </c:pt>
                <c:pt idx="146">
                  <c:v>14.599999999999964</c:v>
                </c:pt>
                <c:pt idx="147">
                  <c:v>14.699999999999964</c:v>
                </c:pt>
                <c:pt idx="148">
                  <c:v>14.799999999999963</c:v>
                </c:pt>
                <c:pt idx="149">
                  <c:v>14.899999999999963</c:v>
                </c:pt>
                <c:pt idx="150">
                  <c:v>14.999999999999963</c:v>
                </c:pt>
                <c:pt idx="151">
                  <c:v>15.099999999999962</c:v>
                </c:pt>
                <c:pt idx="152">
                  <c:v>15.199999999999962</c:v>
                </c:pt>
                <c:pt idx="153">
                  <c:v>15.299999999999962</c:v>
                </c:pt>
                <c:pt idx="154">
                  <c:v>15.399999999999961</c:v>
                </c:pt>
                <c:pt idx="155">
                  <c:v>15.499999999999961</c:v>
                </c:pt>
                <c:pt idx="156">
                  <c:v>15.599999999999961</c:v>
                </c:pt>
                <c:pt idx="157">
                  <c:v>15.69999999999996</c:v>
                </c:pt>
                <c:pt idx="158">
                  <c:v>15.79999999999996</c:v>
                </c:pt>
                <c:pt idx="159">
                  <c:v>15.899999999999959</c:v>
                </c:pt>
                <c:pt idx="160">
                  <c:v>15.999999999999959</c:v>
                </c:pt>
                <c:pt idx="161">
                  <c:v>16.099999999999959</c:v>
                </c:pt>
                <c:pt idx="162">
                  <c:v>16.19999999999996</c:v>
                </c:pt>
                <c:pt idx="163">
                  <c:v>16.299999999999962</c:v>
                </c:pt>
                <c:pt idx="164">
                  <c:v>16.399999999999963</c:v>
                </c:pt>
                <c:pt idx="165">
                  <c:v>16.499999999999964</c:v>
                </c:pt>
                <c:pt idx="166">
                  <c:v>16.599999999999966</c:v>
                </c:pt>
                <c:pt idx="167">
                  <c:v>16.699999999999967</c:v>
                </c:pt>
                <c:pt idx="168">
                  <c:v>16.799999999999969</c:v>
                </c:pt>
                <c:pt idx="169">
                  <c:v>16.89999999999997</c:v>
                </c:pt>
                <c:pt idx="170">
                  <c:v>16.999999999999972</c:v>
                </c:pt>
                <c:pt idx="171">
                  <c:v>17.099999999999973</c:v>
                </c:pt>
                <c:pt idx="172">
                  <c:v>17.199999999999974</c:v>
                </c:pt>
                <c:pt idx="173">
                  <c:v>17.299999999999976</c:v>
                </c:pt>
                <c:pt idx="174">
                  <c:v>17.399999999999977</c:v>
                </c:pt>
                <c:pt idx="175">
                  <c:v>17.499999999999979</c:v>
                </c:pt>
                <c:pt idx="176">
                  <c:v>17.59999999999998</c:v>
                </c:pt>
                <c:pt idx="177">
                  <c:v>17.699999999999982</c:v>
                </c:pt>
                <c:pt idx="178">
                  <c:v>17.799999999999983</c:v>
                </c:pt>
                <c:pt idx="179">
                  <c:v>17.899999999999984</c:v>
                </c:pt>
                <c:pt idx="180">
                  <c:v>17.999999999999986</c:v>
                </c:pt>
                <c:pt idx="181">
                  <c:v>18.099999999999987</c:v>
                </c:pt>
                <c:pt idx="182">
                  <c:v>18.199999999999989</c:v>
                </c:pt>
                <c:pt idx="183">
                  <c:v>18.29999999999999</c:v>
                </c:pt>
                <c:pt idx="184">
                  <c:v>18.399999999999991</c:v>
                </c:pt>
                <c:pt idx="185">
                  <c:v>18.499999999999993</c:v>
                </c:pt>
                <c:pt idx="186">
                  <c:v>18.599999999999994</c:v>
                </c:pt>
                <c:pt idx="187">
                  <c:v>18.699999999999996</c:v>
                </c:pt>
                <c:pt idx="188">
                  <c:v>18.799999999999997</c:v>
                </c:pt>
                <c:pt idx="189">
                  <c:v>18.899999999999999</c:v>
                </c:pt>
                <c:pt idx="190">
                  <c:v>19</c:v>
                </c:pt>
                <c:pt idx="191">
                  <c:v>19.100000000000001</c:v>
                </c:pt>
                <c:pt idx="192">
                  <c:v>19.200000000000003</c:v>
                </c:pt>
                <c:pt idx="193">
                  <c:v>19.300000000000004</c:v>
                </c:pt>
                <c:pt idx="194">
                  <c:v>19.400000000000006</c:v>
                </c:pt>
                <c:pt idx="195">
                  <c:v>19.500000000000007</c:v>
                </c:pt>
                <c:pt idx="196">
                  <c:v>19.600000000000009</c:v>
                </c:pt>
                <c:pt idx="197">
                  <c:v>19.70000000000001</c:v>
                </c:pt>
                <c:pt idx="198">
                  <c:v>19.800000000000011</c:v>
                </c:pt>
                <c:pt idx="199">
                  <c:v>19.900000000000013</c:v>
                </c:pt>
                <c:pt idx="200">
                  <c:v>20.000000000000014</c:v>
                </c:pt>
                <c:pt idx="201">
                  <c:v>20.100000000000016</c:v>
                </c:pt>
                <c:pt idx="202">
                  <c:v>20.200000000000017</c:v>
                </c:pt>
                <c:pt idx="203">
                  <c:v>20.300000000000018</c:v>
                </c:pt>
                <c:pt idx="204">
                  <c:v>20.40000000000002</c:v>
                </c:pt>
                <c:pt idx="205">
                  <c:v>20.500000000000021</c:v>
                </c:pt>
                <c:pt idx="206">
                  <c:v>20.600000000000023</c:v>
                </c:pt>
                <c:pt idx="207">
                  <c:v>20.700000000000024</c:v>
                </c:pt>
                <c:pt idx="208">
                  <c:v>20.800000000000026</c:v>
                </c:pt>
                <c:pt idx="209">
                  <c:v>20.900000000000027</c:v>
                </c:pt>
                <c:pt idx="210">
                  <c:v>21.000000000000028</c:v>
                </c:pt>
                <c:pt idx="211">
                  <c:v>21.10000000000003</c:v>
                </c:pt>
                <c:pt idx="212">
                  <c:v>21.200000000000031</c:v>
                </c:pt>
                <c:pt idx="213">
                  <c:v>21.300000000000033</c:v>
                </c:pt>
                <c:pt idx="214">
                  <c:v>21.400000000000034</c:v>
                </c:pt>
                <c:pt idx="215">
                  <c:v>21.500000000000036</c:v>
                </c:pt>
                <c:pt idx="216">
                  <c:v>21.600000000000037</c:v>
                </c:pt>
                <c:pt idx="217">
                  <c:v>21.700000000000038</c:v>
                </c:pt>
                <c:pt idx="218">
                  <c:v>21.80000000000004</c:v>
                </c:pt>
                <c:pt idx="219">
                  <c:v>21.900000000000041</c:v>
                </c:pt>
                <c:pt idx="220">
                  <c:v>22.000000000000043</c:v>
                </c:pt>
                <c:pt idx="221">
                  <c:v>22.100000000000044</c:v>
                </c:pt>
                <c:pt idx="222">
                  <c:v>22.200000000000045</c:v>
                </c:pt>
                <c:pt idx="223">
                  <c:v>22.300000000000047</c:v>
                </c:pt>
                <c:pt idx="224">
                  <c:v>22.400000000000048</c:v>
                </c:pt>
                <c:pt idx="225">
                  <c:v>22.50000000000005</c:v>
                </c:pt>
                <c:pt idx="226">
                  <c:v>22.600000000000051</c:v>
                </c:pt>
                <c:pt idx="227">
                  <c:v>22.700000000000053</c:v>
                </c:pt>
                <c:pt idx="228">
                  <c:v>22.800000000000054</c:v>
                </c:pt>
                <c:pt idx="229">
                  <c:v>22.900000000000055</c:v>
                </c:pt>
                <c:pt idx="230">
                  <c:v>23.000000000000057</c:v>
                </c:pt>
                <c:pt idx="231">
                  <c:v>23.100000000000058</c:v>
                </c:pt>
                <c:pt idx="232">
                  <c:v>23.20000000000006</c:v>
                </c:pt>
                <c:pt idx="233">
                  <c:v>23.300000000000061</c:v>
                </c:pt>
                <c:pt idx="234">
                  <c:v>23.400000000000063</c:v>
                </c:pt>
                <c:pt idx="235">
                  <c:v>23.500000000000064</c:v>
                </c:pt>
                <c:pt idx="236">
                  <c:v>23.600000000000065</c:v>
                </c:pt>
                <c:pt idx="237">
                  <c:v>23.700000000000067</c:v>
                </c:pt>
                <c:pt idx="238">
                  <c:v>23.800000000000068</c:v>
                </c:pt>
                <c:pt idx="239">
                  <c:v>23.90000000000007</c:v>
                </c:pt>
                <c:pt idx="240">
                  <c:v>24.000000000000071</c:v>
                </c:pt>
                <c:pt idx="241">
                  <c:v>24.100000000000072</c:v>
                </c:pt>
                <c:pt idx="242">
                  <c:v>24.200000000000074</c:v>
                </c:pt>
                <c:pt idx="243">
                  <c:v>24.300000000000075</c:v>
                </c:pt>
                <c:pt idx="244">
                  <c:v>24.400000000000077</c:v>
                </c:pt>
                <c:pt idx="245">
                  <c:v>24.500000000000078</c:v>
                </c:pt>
                <c:pt idx="246">
                  <c:v>24.60000000000008</c:v>
                </c:pt>
                <c:pt idx="247">
                  <c:v>24.700000000000081</c:v>
                </c:pt>
                <c:pt idx="248">
                  <c:v>24.800000000000082</c:v>
                </c:pt>
                <c:pt idx="249">
                  <c:v>24.900000000000084</c:v>
                </c:pt>
                <c:pt idx="250">
                  <c:v>25.000000000000085</c:v>
                </c:pt>
                <c:pt idx="251">
                  <c:v>25.100000000000087</c:v>
                </c:pt>
                <c:pt idx="252">
                  <c:v>25.200000000000088</c:v>
                </c:pt>
                <c:pt idx="253">
                  <c:v>25.30000000000009</c:v>
                </c:pt>
                <c:pt idx="254">
                  <c:v>25.400000000000091</c:v>
                </c:pt>
                <c:pt idx="255">
                  <c:v>25.500000000000092</c:v>
                </c:pt>
                <c:pt idx="256">
                  <c:v>25.600000000000094</c:v>
                </c:pt>
                <c:pt idx="257">
                  <c:v>25.700000000000095</c:v>
                </c:pt>
                <c:pt idx="258">
                  <c:v>25.800000000000097</c:v>
                </c:pt>
                <c:pt idx="259">
                  <c:v>25.900000000000098</c:v>
                </c:pt>
                <c:pt idx="260">
                  <c:v>26.000000000000099</c:v>
                </c:pt>
                <c:pt idx="261">
                  <c:v>26.100000000000101</c:v>
                </c:pt>
                <c:pt idx="262">
                  <c:v>26.200000000000102</c:v>
                </c:pt>
                <c:pt idx="263">
                  <c:v>26.300000000000104</c:v>
                </c:pt>
                <c:pt idx="264">
                  <c:v>26.400000000000105</c:v>
                </c:pt>
                <c:pt idx="265">
                  <c:v>26.500000000000107</c:v>
                </c:pt>
                <c:pt idx="266">
                  <c:v>26.600000000000108</c:v>
                </c:pt>
                <c:pt idx="267">
                  <c:v>26.700000000000109</c:v>
                </c:pt>
                <c:pt idx="268">
                  <c:v>26.800000000000111</c:v>
                </c:pt>
                <c:pt idx="269">
                  <c:v>26.900000000000112</c:v>
                </c:pt>
                <c:pt idx="270">
                  <c:v>27.000000000000114</c:v>
                </c:pt>
                <c:pt idx="271">
                  <c:v>27.100000000000115</c:v>
                </c:pt>
                <c:pt idx="272">
                  <c:v>27.200000000000117</c:v>
                </c:pt>
                <c:pt idx="273">
                  <c:v>27.300000000000118</c:v>
                </c:pt>
                <c:pt idx="274">
                  <c:v>27.400000000000119</c:v>
                </c:pt>
                <c:pt idx="275">
                  <c:v>27.500000000000121</c:v>
                </c:pt>
                <c:pt idx="276">
                  <c:v>27.600000000000122</c:v>
                </c:pt>
                <c:pt idx="277">
                  <c:v>27.700000000000124</c:v>
                </c:pt>
                <c:pt idx="278">
                  <c:v>27.800000000000125</c:v>
                </c:pt>
                <c:pt idx="279">
                  <c:v>27.900000000000126</c:v>
                </c:pt>
                <c:pt idx="280">
                  <c:v>28.000000000000128</c:v>
                </c:pt>
                <c:pt idx="281">
                  <c:v>28.100000000000129</c:v>
                </c:pt>
                <c:pt idx="282">
                  <c:v>28.200000000000131</c:v>
                </c:pt>
                <c:pt idx="283">
                  <c:v>28.300000000000132</c:v>
                </c:pt>
                <c:pt idx="284">
                  <c:v>28.400000000000134</c:v>
                </c:pt>
                <c:pt idx="285">
                  <c:v>28.500000000000135</c:v>
                </c:pt>
                <c:pt idx="286">
                  <c:v>28.600000000000136</c:v>
                </c:pt>
                <c:pt idx="287">
                  <c:v>28.700000000000138</c:v>
                </c:pt>
                <c:pt idx="288">
                  <c:v>28.800000000000139</c:v>
                </c:pt>
                <c:pt idx="289">
                  <c:v>28.900000000000141</c:v>
                </c:pt>
                <c:pt idx="290">
                  <c:v>29.000000000000142</c:v>
                </c:pt>
                <c:pt idx="291">
                  <c:v>29.100000000000144</c:v>
                </c:pt>
                <c:pt idx="292">
                  <c:v>29.200000000000145</c:v>
                </c:pt>
                <c:pt idx="293">
                  <c:v>29.300000000000146</c:v>
                </c:pt>
                <c:pt idx="294">
                  <c:v>29.400000000000148</c:v>
                </c:pt>
                <c:pt idx="295">
                  <c:v>29.500000000000149</c:v>
                </c:pt>
                <c:pt idx="296">
                  <c:v>29.600000000000151</c:v>
                </c:pt>
                <c:pt idx="297">
                  <c:v>29.700000000000152</c:v>
                </c:pt>
                <c:pt idx="298">
                  <c:v>29.800000000000153</c:v>
                </c:pt>
                <c:pt idx="299">
                  <c:v>29.900000000000155</c:v>
                </c:pt>
                <c:pt idx="300">
                  <c:v>30.000000000000156</c:v>
                </c:pt>
                <c:pt idx="301">
                  <c:v>30.100000000000158</c:v>
                </c:pt>
                <c:pt idx="302">
                  <c:v>30.200000000000159</c:v>
                </c:pt>
                <c:pt idx="303">
                  <c:v>30.300000000000161</c:v>
                </c:pt>
                <c:pt idx="304">
                  <c:v>30.400000000000162</c:v>
                </c:pt>
                <c:pt idx="305">
                  <c:v>30.500000000000163</c:v>
                </c:pt>
                <c:pt idx="306">
                  <c:v>30.600000000000165</c:v>
                </c:pt>
                <c:pt idx="307">
                  <c:v>30.700000000000166</c:v>
                </c:pt>
                <c:pt idx="308">
                  <c:v>30.800000000000168</c:v>
                </c:pt>
                <c:pt idx="309">
                  <c:v>30.900000000000169</c:v>
                </c:pt>
                <c:pt idx="310">
                  <c:v>31.000000000000171</c:v>
                </c:pt>
                <c:pt idx="311">
                  <c:v>31.100000000000172</c:v>
                </c:pt>
                <c:pt idx="312">
                  <c:v>31.200000000000173</c:v>
                </c:pt>
                <c:pt idx="313">
                  <c:v>31.300000000000175</c:v>
                </c:pt>
                <c:pt idx="314">
                  <c:v>31.400000000000176</c:v>
                </c:pt>
                <c:pt idx="315">
                  <c:v>31.500000000000178</c:v>
                </c:pt>
                <c:pt idx="316">
                  <c:v>31.600000000000179</c:v>
                </c:pt>
                <c:pt idx="317">
                  <c:v>31.70000000000018</c:v>
                </c:pt>
                <c:pt idx="318">
                  <c:v>31.800000000000182</c:v>
                </c:pt>
                <c:pt idx="319">
                  <c:v>31.900000000000183</c:v>
                </c:pt>
                <c:pt idx="320">
                  <c:v>32.000000000000185</c:v>
                </c:pt>
                <c:pt idx="321">
                  <c:v>32.100000000000186</c:v>
                </c:pt>
                <c:pt idx="322">
                  <c:v>32.200000000000188</c:v>
                </c:pt>
                <c:pt idx="323">
                  <c:v>32.300000000000189</c:v>
                </c:pt>
                <c:pt idx="324">
                  <c:v>32.40000000000019</c:v>
                </c:pt>
                <c:pt idx="325">
                  <c:v>32.500000000000192</c:v>
                </c:pt>
                <c:pt idx="326">
                  <c:v>32.600000000000193</c:v>
                </c:pt>
                <c:pt idx="327">
                  <c:v>32.700000000000195</c:v>
                </c:pt>
                <c:pt idx="328">
                  <c:v>32.800000000000196</c:v>
                </c:pt>
                <c:pt idx="329">
                  <c:v>32.900000000000198</c:v>
                </c:pt>
                <c:pt idx="330">
                  <c:v>33.000000000000199</c:v>
                </c:pt>
                <c:pt idx="331">
                  <c:v>33.1000000000002</c:v>
                </c:pt>
                <c:pt idx="332">
                  <c:v>33.200000000000202</c:v>
                </c:pt>
                <c:pt idx="333">
                  <c:v>33.300000000000203</c:v>
                </c:pt>
                <c:pt idx="334">
                  <c:v>33.400000000000205</c:v>
                </c:pt>
                <c:pt idx="335">
                  <c:v>33.500000000000206</c:v>
                </c:pt>
                <c:pt idx="336">
                  <c:v>33.600000000000207</c:v>
                </c:pt>
                <c:pt idx="337">
                  <c:v>33.700000000000209</c:v>
                </c:pt>
                <c:pt idx="338">
                  <c:v>33.80000000000021</c:v>
                </c:pt>
                <c:pt idx="339">
                  <c:v>33.900000000000212</c:v>
                </c:pt>
                <c:pt idx="340">
                  <c:v>34.000000000000213</c:v>
                </c:pt>
                <c:pt idx="341">
                  <c:v>34.100000000000215</c:v>
                </c:pt>
                <c:pt idx="342">
                  <c:v>34.200000000000216</c:v>
                </c:pt>
                <c:pt idx="343">
                  <c:v>34.300000000000217</c:v>
                </c:pt>
                <c:pt idx="344">
                  <c:v>34.400000000000219</c:v>
                </c:pt>
                <c:pt idx="345">
                  <c:v>34.50000000000022</c:v>
                </c:pt>
                <c:pt idx="346">
                  <c:v>34.600000000000222</c:v>
                </c:pt>
                <c:pt idx="347">
                  <c:v>34.700000000000223</c:v>
                </c:pt>
                <c:pt idx="348">
                  <c:v>34.800000000000225</c:v>
                </c:pt>
                <c:pt idx="349">
                  <c:v>34.900000000000226</c:v>
                </c:pt>
                <c:pt idx="350">
                  <c:v>35.000000000000227</c:v>
                </c:pt>
                <c:pt idx="351">
                  <c:v>35.100000000000229</c:v>
                </c:pt>
                <c:pt idx="352">
                  <c:v>35.20000000000023</c:v>
                </c:pt>
                <c:pt idx="353">
                  <c:v>35.300000000000232</c:v>
                </c:pt>
                <c:pt idx="354">
                  <c:v>35.400000000000233</c:v>
                </c:pt>
                <c:pt idx="355">
                  <c:v>35.500000000000234</c:v>
                </c:pt>
                <c:pt idx="356">
                  <c:v>35.600000000000236</c:v>
                </c:pt>
                <c:pt idx="357">
                  <c:v>35.700000000000237</c:v>
                </c:pt>
                <c:pt idx="358">
                  <c:v>35.800000000000239</c:v>
                </c:pt>
                <c:pt idx="359">
                  <c:v>35.90000000000024</c:v>
                </c:pt>
                <c:pt idx="360">
                  <c:v>36.000000000000242</c:v>
                </c:pt>
                <c:pt idx="361">
                  <c:v>36.100000000000243</c:v>
                </c:pt>
                <c:pt idx="362">
                  <c:v>36.200000000000244</c:v>
                </c:pt>
                <c:pt idx="363">
                  <c:v>36.300000000000246</c:v>
                </c:pt>
                <c:pt idx="364">
                  <c:v>36.400000000000247</c:v>
                </c:pt>
                <c:pt idx="365">
                  <c:v>36.500000000000249</c:v>
                </c:pt>
                <c:pt idx="366">
                  <c:v>36.60000000000025</c:v>
                </c:pt>
                <c:pt idx="367">
                  <c:v>36.700000000000252</c:v>
                </c:pt>
                <c:pt idx="368">
                  <c:v>36.800000000000253</c:v>
                </c:pt>
                <c:pt idx="369">
                  <c:v>36.900000000000254</c:v>
                </c:pt>
                <c:pt idx="370">
                  <c:v>37.000000000000256</c:v>
                </c:pt>
                <c:pt idx="371">
                  <c:v>37.100000000000257</c:v>
                </c:pt>
                <c:pt idx="372">
                  <c:v>37.200000000000259</c:v>
                </c:pt>
                <c:pt idx="373">
                  <c:v>37.30000000000026</c:v>
                </c:pt>
                <c:pt idx="374">
                  <c:v>37.400000000000261</c:v>
                </c:pt>
                <c:pt idx="375">
                  <c:v>37.500000000000263</c:v>
                </c:pt>
                <c:pt idx="376">
                  <c:v>37.600000000000264</c:v>
                </c:pt>
                <c:pt idx="377">
                  <c:v>37.700000000000266</c:v>
                </c:pt>
                <c:pt idx="378">
                  <c:v>37.800000000000267</c:v>
                </c:pt>
                <c:pt idx="379">
                  <c:v>37.900000000000269</c:v>
                </c:pt>
                <c:pt idx="380">
                  <c:v>38.00000000000027</c:v>
                </c:pt>
                <c:pt idx="381">
                  <c:v>38.100000000000271</c:v>
                </c:pt>
                <c:pt idx="382">
                  <c:v>38.200000000000273</c:v>
                </c:pt>
                <c:pt idx="383">
                  <c:v>38.300000000000274</c:v>
                </c:pt>
                <c:pt idx="384">
                  <c:v>38.400000000000276</c:v>
                </c:pt>
                <c:pt idx="385">
                  <c:v>38.500000000000277</c:v>
                </c:pt>
                <c:pt idx="386">
                  <c:v>38.600000000000279</c:v>
                </c:pt>
                <c:pt idx="387">
                  <c:v>38.70000000000028</c:v>
                </c:pt>
                <c:pt idx="388">
                  <c:v>38.800000000000281</c:v>
                </c:pt>
                <c:pt idx="389">
                  <c:v>38.900000000000283</c:v>
                </c:pt>
                <c:pt idx="390">
                  <c:v>39.000000000000284</c:v>
                </c:pt>
                <c:pt idx="391">
                  <c:v>39.100000000000286</c:v>
                </c:pt>
                <c:pt idx="392">
                  <c:v>39.200000000000287</c:v>
                </c:pt>
                <c:pt idx="393">
                  <c:v>39.300000000000288</c:v>
                </c:pt>
                <c:pt idx="394">
                  <c:v>39.40000000000029</c:v>
                </c:pt>
                <c:pt idx="395">
                  <c:v>39.500000000000291</c:v>
                </c:pt>
                <c:pt idx="396">
                  <c:v>39.600000000000293</c:v>
                </c:pt>
                <c:pt idx="397">
                  <c:v>39.700000000000294</c:v>
                </c:pt>
                <c:pt idx="398">
                  <c:v>39.800000000000296</c:v>
                </c:pt>
                <c:pt idx="399">
                  <c:v>39.900000000000297</c:v>
                </c:pt>
                <c:pt idx="400">
                  <c:v>40.000000000000298</c:v>
                </c:pt>
                <c:pt idx="401">
                  <c:v>40.1000000000003</c:v>
                </c:pt>
                <c:pt idx="402">
                  <c:v>40.200000000000301</c:v>
                </c:pt>
                <c:pt idx="403">
                  <c:v>40.300000000000303</c:v>
                </c:pt>
                <c:pt idx="404">
                  <c:v>40.400000000000304</c:v>
                </c:pt>
                <c:pt idx="405">
                  <c:v>40.500000000000306</c:v>
                </c:pt>
                <c:pt idx="406">
                  <c:v>40.600000000000307</c:v>
                </c:pt>
                <c:pt idx="407">
                  <c:v>40.700000000000308</c:v>
                </c:pt>
                <c:pt idx="408">
                  <c:v>40.80000000000031</c:v>
                </c:pt>
                <c:pt idx="409">
                  <c:v>40.900000000000311</c:v>
                </c:pt>
                <c:pt idx="410">
                  <c:v>41.000000000000313</c:v>
                </c:pt>
                <c:pt idx="411">
                  <c:v>41.100000000000314</c:v>
                </c:pt>
                <c:pt idx="412">
                  <c:v>41.200000000000315</c:v>
                </c:pt>
                <c:pt idx="413">
                  <c:v>41.300000000000317</c:v>
                </c:pt>
                <c:pt idx="414">
                  <c:v>41.400000000000318</c:v>
                </c:pt>
                <c:pt idx="415">
                  <c:v>41.50000000000032</c:v>
                </c:pt>
                <c:pt idx="416">
                  <c:v>41.600000000000321</c:v>
                </c:pt>
                <c:pt idx="417">
                  <c:v>41.700000000000323</c:v>
                </c:pt>
                <c:pt idx="418">
                  <c:v>41.800000000000324</c:v>
                </c:pt>
                <c:pt idx="419">
                  <c:v>41.900000000000325</c:v>
                </c:pt>
                <c:pt idx="420">
                  <c:v>42.000000000000327</c:v>
                </c:pt>
                <c:pt idx="421">
                  <c:v>42.100000000000328</c:v>
                </c:pt>
                <c:pt idx="422">
                  <c:v>42.20000000000033</c:v>
                </c:pt>
                <c:pt idx="423">
                  <c:v>42.300000000000331</c:v>
                </c:pt>
                <c:pt idx="424">
                  <c:v>42.400000000000333</c:v>
                </c:pt>
                <c:pt idx="425">
                  <c:v>42.500000000000334</c:v>
                </c:pt>
                <c:pt idx="426">
                  <c:v>42.600000000000335</c:v>
                </c:pt>
                <c:pt idx="427">
                  <c:v>42.700000000000337</c:v>
                </c:pt>
                <c:pt idx="428">
                  <c:v>42.800000000000338</c:v>
                </c:pt>
                <c:pt idx="429">
                  <c:v>42.90000000000034</c:v>
                </c:pt>
                <c:pt idx="430">
                  <c:v>43.000000000000341</c:v>
                </c:pt>
                <c:pt idx="431">
                  <c:v>43.100000000000342</c:v>
                </c:pt>
                <c:pt idx="432">
                  <c:v>43.200000000000344</c:v>
                </c:pt>
                <c:pt idx="433">
                  <c:v>43.300000000000345</c:v>
                </c:pt>
                <c:pt idx="434">
                  <c:v>43.400000000000347</c:v>
                </c:pt>
                <c:pt idx="435">
                  <c:v>43.500000000000348</c:v>
                </c:pt>
                <c:pt idx="436">
                  <c:v>43.60000000000035</c:v>
                </c:pt>
                <c:pt idx="437">
                  <c:v>43.700000000000351</c:v>
                </c:pt>
                <c:pt idx="438">
                  <c:v>43.800000000000352</c:v>
                </c:pt>
                <c:pt idx="439">
                  <c:v>43.900000000000354</c:v>
                </c:pt>
                <c:pt idx="440">
                  <c:v>44.000000000000355</c:v>
                </c:pt>
                <c:pt idx="441">
                  <c:v>44.100000000000357</c:v>
                </c:pt>
                <c:pt idx="442">
                  <c:v>44.200000000000358</c:v>
                </c:pt>
                <c:pt idx="443">
                  <c:v>44.30000000000036</c:v>
                </c:pt>
                <c:pt idx="444">
                  <c:v>44.400000000000361</c:v>
                </c:pt>
                <c:pt idx="445">
                  <c:v>44.500000000000362</c:v>
                </c:pt>
                <c:pt idx="446">
                  <c:v>44.600000000000364</c:v>
                </c:pt>
                <c:pt idx="447">
                  <c:v>44.700000000000365</c:v>
                </c:pt>
                <c:pt idx="448">
                  <c:v>44.800000000000367</c:v>
                </c:pt>
                <c:pt idx="449">
                  <c:v>44.900000000000368</c:v>
                </c:pt>
                <c:pt idx="450">
                  <c:v>45.000000000000369</c:v>
                </c:pt>
                <c:pt idx="451">
                  <c:v>45.100000000000371</c:v>
                </c:pt>
                <c:pt idx="452">
                  <c:v>45.200000000000372</c:v>
                </c:pt>
                <c:pt idx="453">
                  <c:v>45.300000000000374</c:v>
                </c:pt>
                <c:pt idx="454">
                  <c:v>45.400000000000375</c:v>
                </c:pt>
                <c:pt idx="455">
                  <c:v>45.500000000000377</c:v>
                </c:pt>
                <c:pt idx="456">
                  <c:v>45.600000000000378</c:v>
                </c:pt>
                <c:pt idx="457">
                  <c:v>45.700000000000379</c:v>
                </c:pt>
                <c:pt idx="458">
                  <c:v>45.800000000000381</c:v>
                </c:pt>
                <c:pt idx="459">
                  <c:v>45.900000000000382</c:v>
                </c:pt>
                <c:pt idx="460">
                  <c:v>46.000000000000384</c:v>
                </c:pt>
                <c:pt idx="461">
                  <c:v>46.100000000000385</c:v>
                </c:pt>
                <c:pt idx="462">
                  <c:v>46.200000000000387</c:v>
                </c:pt>
                <c:pt idx="463">
                  <c:v>46.300000000000388</c:v>
                </c:pt>
                <c:pt idx="464">
                  <c:v>46.400000000000389</c:v>
                </c:pt>
                <c:pt idx="465">
                  <c:v>46.500000000000391</c:v>
                </c:pt>
                <c:pt idx="466">
                  <c:v>46.600000000000392</c:v>
                </c:pt>
                <c:pt idx="467">
                  <c:v>46.700000000000394</c:v>
                </c:pt>
                <c:pt idx="468">
                  <c:v>46.800000000000395</c:v>
                </c:pt>
                <c:pt idx="469">
                  <c:v>46.900000000000396</c:v>
                </c:pt>
                <c:pt idx="470">
                  <c:v>47.000000000000398</c:v>
                </c:pt>
                <c:pt idx="471">
                  <c:v>47.100000000000399</c:v>
                </c:pt>
                <c:pt idx="472">
                  <c:v>47.200000000000401</c:v>
                </c:pt>
                <c:pt idx="473">
                  <c:v>47.300000000000402</c:v>
                </c:pt>
                <c:pt idx="474">
                  <c:v>47.400000000000404</c:v>
                </c:pt>
                <c:pt idx="475">
                  <c:v>47.500000000000405</c:v>
                </c:pt>
                <c:pt idx="476">
                  <c:v>47.600000000000406</c:v>
                </c:pt>
                <c:pt idx="477">
                  <c:v>47.700000000000408</c:v>
                </c:pt>
                <c:pt idx="478">
                  <c:v>47.800000000000409</c:v>
                </c:pt>
                <c:pt idx="479">
                  <c:v>47.900000000000411</c:v>
                </c:pt>
                <c:pt idx="480">
                  <c:v>48.000000000000412</c:v>
                </c:pt>
                <c:pt idx="481">
                  <c:v>48.100000000000414</c:v>
                </c:pt>
                <c:pt idx="482">
                  <c:v>48.200000000000415</c:v>
                </c:pt>
                <c:pt idx="483">
                  <c:v>48.300000000000416</c:v>
                </c:pt>
                <c:pt idx="484">
                  <c:v>48.400000000000418</c:v>
                </c:pt>
                <c:pt idx="485">
                  <c:v>48.500000000000419</c:v>
                </c:pt>
                <c:pt idx="486">
                  <c:v>48.600000000000421</c:v>
                </c:pt>
                <c:pt idx="487">
                  <c:v>48.700000000000422</c:v>
                </c:pt>
                <c:pt idx="488">
                  <c:v>48.800000000000423</c:v>
                </c:pt>
                <c:pt idx="489">
                  <c:v>48.900000000000425</c:v>
                </c:pt>
                <c:pt idx="490">
                  <c:v>49.000000000000426</c:v>
                </c:pt>
                <c:pt idx="491">
                  <c:v>49.100000000000428</c:v>
                </c:pt>
                <c:pt idx="492">
                  <c:v>49.200000000000429</c:v>
                </c:pt>
                <c:pt idx="493">
                  <c:v>49.300000000000431</c:v>
                </c:pt>
                <c:pt idx="494">
                  <c:v>49.400000000000432</c:v>
                </c:pt>
                <c:pt idx="495">
                  <c:v>49.500000000000433</c:v>
                </c:pt>
                <c:pt idx="496">
                  <c:v>49.600000000000435</c:v>
                </c:pt>
                <c:pt idx="497">
                  <c:v>49.700000000000436</c:v>
                </c:pt>
                <c:pt idx="498">
                  <c:v>49.800000000000438</c:v>
                </c:pt>
                <c:pt idx="499">
                  <c:v>49.900000000000439</c:v>
                </c:pt>
                <c:pt idx="500">
                  <c:v>50.000000000000441</c:v>
                </c:pt>
                <c:pt idx="501">
                  <c:v>50.100000000000442</c:v>
                </c:pt>
                <c:pt idx="502">
                  <c:v>50.200000000000443</c:v>
                </c:pt>
                <c:pt idx="503">
                  <c:v>50.300000000000445</c:v>
                </c:pt>
                <c:pt idx="504">
                  <c:v>50.400000000000446</c:v>
                </c:pt>
                <c:pt idx="505">
                  <c:v>50.500000000000448</c:v>
                </c:pt>
                <c:pt idx="506">
                  <c:v>50.600000000000449</c:v>
                </c:pt>
                <c:pt idx="507">
                  <c:v>50.70000000000045</c:v>
                </c:pt>
                <c:pt idx="508">
                  <c:v>50.800000000000452</c:v>
                </c:pt>
                <c:pt idx="509">
                  <c:v>50.900000000000453</c:v>
                </c:pt>
                <c:pt idx="510">
                  <c:v>51.000000000000455</c:v>
                </c:pt>
                <c:pt idx="511">
                  <c:v>51.100000000000456</c:v>
                </c:pt>
                <c:pt idx="512">
                  <c:v>51.200000000000458</c:v>
                </c:pt>
                <c:pt idx="513">
                  <c:v>51.300000000000459</c:v>
                </c:pt>
                <c:pt idx="514">
                  <c:v>51.40000000000046</c:v>
                </c:pt>
                <c:pt idx="515">
                  <c:v>51.500000000000462</c:v>
                </c:pt>
                <c:pt idx="516">
                  <c:v>51.600000000000463</c:v>
                </c:pt>
                <c:pt idx="517">
                  <c:v>51.700000000000465</c:v>
                </c:pt>
                <c:pt idx="518">
                  <c:v>51.800000000000466</c:v>
                </c:pt>
                <c:pt idx="519">
                  <c:v>51.900000000000468</c:v>
                </c:pt>
                <c:pt idx="520">
                  <c:v>52.000000000000469</c:v>
                </c:pt>
                <c:pt idx="521">
                  <c:v>52.10000000000047</c:v>
                </c:pt>
                <c:pt idx="522">
                  <c:v>52.200000000000472</c:v>
                </c:pt>
                <c:pt idx="523">
                  <c:v>52.300000000000473</c:v>
                </c:pt>
                <c:pt idx="524">
                  <c:v>52.400000000000475</c:v>
                </c:pt>
                <c:pt idx="525">
                  <c:v>52.500000000000476</c:v>
                </c:pt>
                <c:pt idx="526">
                  <c:v>52.600000000000477</c:v>
                </c:pt>
                <c:pt idx="527">
                  <c:v>52.700000000000479</c:v>
                </c:pt>
                <c:pt idx="528">
                  <c:v>52.80000000000048</c:v>
                </c:pt>
                <c:pt idx="529">
                  <c:v>52.900000000000482</c:v>
                </c:pt>
                <c:pt idx="530">
                  <c:v>53.000000000000483</c:v>
                </c:pt>
                <c:pt idx="531">
                  <c:v>53.100000000000485</c:v>
                </c:pt>
                <c:pt idx="532">
                  <c:v>53.200000000000486</c:v>
                </c:pt>
                <c:pt idx="533">
                  <c:v>53.300000000000487</c:v>
                </c:pt>
                <c:pt idx="534">
                  <c:v>53.400000000000489</c:v>
                </c:pt>
                <c:pt idx="535">
                  <c:v>53.50000000000049</c:v>
                </c:pt>
                <c:pt idx="536">
                  <c:v>53.600000000000492</c:v>
                </c:pt>
                <c:pt idx="537">
                  <c:v>53.700000000000493</c:v>
                </c:pt>
                <c:pt idx="538">
                  <c:v>53.800000000000495</c:v>
                </c:pt>
                <c:pt idx="539">
                  <c:v>53.900000000000496</c:v>
                </c:pt>
                <c:pt idx="540">
                  <c:v>54.000000000000497</c:v>
                </c:pt>
                <c:pt idx="541">
                  <c:v>54.100000000000499</c:v>
                </c:pt>
                <c:pt idx="542">
                  <c:v>54.2000000000005</c:v>
                </c:pt>
                <c:pt idx="543">
                  <c:v>54.300000000000502</c:v>
                </c:pt>
                <c:pt idx="544">
                  <c:v>54.400000000000503</c:v>
                </c:pt>
                <c:pt idx="545">
                  <c:v>54.500000000000504</c:v>
                </c:pt>
                <c:pt idx="546">
                  <c:v>54.600000000000506</c:v>
                </c:pt>
                <c:pt idx="547">
                  <c:v>54.700000000000507</c:v>
                </c:pt>
                <c:pt idx="548">
                  <c:v>54.800000000000509</c:v>
                </c:pt>
                <c:pt idx="549">
                  <c:v>54.90000000000051</c:v>
                </c:pt>
                <c:pt idx="550">
                  <c:v>55.000000000000512</c:v>
                </c:pt>
                <c:pt idx="551">
                  <c:v>55.100000000000513</c:v>
                </c:pt>
                <c:pt idx="552">
                  <c:v>55.200000000000514</c:v>
                </c:pt>
                <c:pt idx="553">
                  <c:v>55.300000000000516</c:v>
                </c:pt>
                <c:pt idx="554">
                  <c:v>55.400000000000517</c:v>
                </c:pt>
                <c:pt idx="555">
                  <c:v>55.500000000000519</c:v>
                </c:pt>
                <c:pt idx="556">
                  <c:v>55.60000000000052</c:v>
                </c:pt>
                <c:pt idx="557">
                  <c:v>55.700000000000522</c:v>
                </c:pt>
                <c:pt idx="558">
                  <c:v>55.800000000000523</c:v>
                </c:pt>
                <c:pt idx="559">
                  <c:v>55.900000000000524</c:v>
                </c:pt>
                <c:pt idx="560">
                  <c:v>56.000000000000526</c:v>
                </c:pt>
                <c:pt idx="561">
                  <c:v>56.100000000000527</c:v>
                </c:pt>
                <c:pt idx="562">
                  <c:v>56.200000000000529</c:v>
                </c:pt>
                <c:pt idx="563">
                  <c:v>56.30000000000053</c:v>
                </c:pt>
                <c:pt idx="564">
                  <c:v>56.400000000000531</c:v>
                </c:pt>
                <c:pt idx="565">
                  <c:v>56.500000000000533</c:v>
                </c:pt>
                <c:pt idx="566">
                  <c:v>56.600000000000534</c:v>
                </c:pt>
                <c:pt idx="567">
                  <c:v>56.700000000000536</c:v>
                </c:pt>
                <c:pt idx="568">
                  <c:v>56.800000000000537</c:v>
                </c:pt>
                <c:pt idx="569">
                  <c:v>56.900000000000539</c:v>
                </c:pt>
                <c:pt idx="570">
                  <c:v>57.00000000000054</c:v>
                </c:pt>
                <c:pt idx="571">
                  <c:v>57.100000000000541</c:v>
                </c:pt>
                <c:pt idx="572">
                  <c:v>57.200000000000543</c:v>
                </c:pt>
                <c:pt idx="573">
                  <c:v>57.300000000000544</c:v>
                </c:pt>
                <c:pt idx="574">
                  <c:v>57.400000000000546</c:v>
                </c:pt>
                <c:pt idx="575">
                  <c:v>57.500000000000547</c:v>
                </c:pt>
                <c:pt idx="576">
                  <c:v>57.600000000000549</c:v>
                </c:pt>
                <c:pt idx="577">
                  <c:v>57.70000000000055</c:v>
                </c:pt>
                <c:pt idx="578">
                  <c:v>57.800000000000551</c:v>
                </c:pt>
                <c:pt idx="579">
                  <c:v>57.900000000000553</c:v>
                </c:pt>
                <c:pt idx="580">
                  <c:v>58.000000000000554</c:v>
                </c:pt>
                <c:pt idx="581">
                  <c:v>58.100000000000556</c:v>
                </c:pt>
                <c:pt idx="582">
                  <c:v>58.200000000000557</c:v>
                </c:pt>
                <c:pt idx="583">
                  <c:v>58.300000000000558</c:v>
                </c:pt>
                <c:pt idx="584">
                  <c:v>58.40000000000056</c:v>
                </c:pt>
                <c:pt idx="585">
                  <c:v>58.500000000000561</c:v>
                </c:pt>
                <c:pt idx="586">
                  <c:v>58.600000000000563</c:v>
                </c:pt>
                <c:pt idx="587">
                  <c:v>58.700000000000564</c:v>
                </c:pt>
                <c:pt idx="588">
                  <c:v>58.800000000000566</c:v>
                </c:pt>
                <c:pt idx="589">
                  <c:v>58.900000000000567</c:v>
                </c:pt>
                <c:pt idx="590">
                  <c:v>59.000000000000568</c:v>
                </c:pt>
                <c:pt idx="591">
                  <c:v>59.10000000000057</c:v>
                </c:pt>
                <c:pt idx="592">
                  <c:v>59.200000000000571</c:v>
                </c:pt>
                <c:pt idx="593">
                  <c:v>59.300000000000573</c:v>
                </c:pt>
                <c:pt idx="594">
                  <c:v>59.400000000000574</c:v>
                </c:pt>
                <c:pt idx="595">
                  <c:v>59.500000000000576</c:v>
                </c:pt>
                <c:pt idx="596">
                  <c:v>59.600000000000577</c:v>
                </c:pt>
                <c:pt idx="597">
                  <c:v>59.700000000000578</c:v>
                </c:pt>
                <c:pt idx="598">
                  <c:v>59.80000000000058</c:v>
                </c:pt>
                <c:pt idx="599">
                  <c:v>59.900000000000581</c:v>
                </c:pt>
                <c:pt idx="600">
                  <c:v>60.000000000000583</c:v>
                </c:pt>
                <c:pt idx="601">
                  <c:v>60.100000000000584</c:v>
                </c:pt>
                <c:pt idx="602">
                  <c:v>60.200000000000585</c:v>
                </c:pt>
                <c:pt idx="603">
                  <c:v>60.300000000000587</c:v>
                </c:pt>
                <c:pt idx="604">
                  <c:v>60.400000000000588</c:v>
                </c:pt>
                <c:pt idx="605">
                  <c:v>60.50000000000059</c:v>
                </c:pt>
                <c:pt idx="606">
                  <c:v>60.600000000000591</c:v>
                </c:pt>
                <c:pt idx="607">
                  <c:v>60.700000000000593</c:v>
                </c:pt>
                <c:pt idx="608">
                  <c:v>60.800000000000594</c:v>
                </c:pt>
                <c:pt idx="609">
                  <c:v>60.900000000000595</c:v>
                </c:pt>
                <c:pt idx="610">
                  <c:v>61.000000000000597</c:v>
                </c:pt>
                <c:pt idx="611">
                  <c:v>61.100000000000598</c:v>
                </c:pt>
                <c:pt idx="612">
                  <c:v>61.2000000000006</c:v>
                </c:pt>
                <c:pt idx="613">
                  <c:v>61.300000000000601</c:v>
                </c:pt>
                <c:pt idx="614">
                  <c:v>61.400000000000603</c:v>
                </c:pt>
                <c:pt idx="615">
                  <c:v>61.500000000000604</c:v>
                </c:pt>
                <c:pt idx="616">
                  <c:v>61.600000000000605</c:v>
                </c:pt>
                <c:pt idx="617">
                  <c:v>61.700000000000607</c:v>
                </c:pt>
                <c:pt idx="618">
                  <c:v>61.800000000000608</c:v>
                </c:pt>
                <c:pt idx="619">
                  <c:v>61.90000000000061</c:v>
                </c:pt>
                <c:pt idx="620">
                  <c:v>62.000000000000611</c:v>
                </c:pt>
                <c:pt idx="621">
                  <c:v>62.100000000000612</c:v>
                </c:pt>
                <c:pt idx="622">
                  <c:v>62.200000000000614</c:v>
                </c:pt>
                <c:pt idx="623">
                  <c:v>62.300000000000615</c:v>
                </c:pt>
                <c:pt idx="624">
                  <c:v>62.400000000000617</c:v>
                </c:pt>
                <c:pt idx="625">
                  <c:v>62.500000000000618</c:v>
                </c:pt>
                <c:pt idx="626">
                  <c:v>62.60000000000062</c:v>
                </c:pt>
                <c:pt idx="627">
                  <c:v>62.700000000000621</c:v>
                </c:pt>
                <c:pt idx="628">
                  <c:v>62.800000000000622</c:v>
                </c:pt>
                <c:pt idx="629">
                  <c:v>62.900000000000624</c:v>
                </c:pt>
                <c:pt idx="630">
                  <c:v>63.000000000000625</c:v>
                </c:pt>
                <c:pt idx="631">
                  <c:v>63.100000000000627</c:v>
                </c:pt>
                <c:pt idx="632">
                  <c:v>63.200000000000628</c:v>
                </c:pt>
                <c:pt idx="633">
                  <c:v>63.30000000000063</c:v>
                </c:pt>
                <c:pt idx="634">
                  <c:v>63.400000000000631</c:v>
                </c:pt>
                <c:pt idx="635">
                  <c:v>63.500000000000632</c:v>
                </c:pt>
                <c:pt idx="636">
                  <c:v>63.600000000000634</c:v>
                </c:pt>
                <c:pt idx="637">
                  <c:v>63.700000000000635</c:v>
                </c:pt>
                <c:pt idx="638">
                  <c:v>63.800000000000637</c:v>
                </c:pt>
                <c:pt idx="639">
                  <c:v>63.900000000000638</c:v>
                </c:pt>
                <c:pt idx="640">
                  <c:v>64.000000000000639</c:v>
                </c:pt>
                <c:pt idx="641">
                  <c:v>64.100000000000634</c:v>
                </c:pt>
                <c:pt idx="642">
                  <c:v>64.200000000000628</c:v>
                </c:pt>
                <c:pt idx="643">
                  <c:v>64.300000000000622</c:v>
                </c:pt>
                <c:pt idx="644">
                  <c:v>64.400000000000617</c:v>
                </c:pt>
                <c:pt idx="645">
                  <c:v>64.500000000000611</c:v>
                </c:pt>
                <c:pt idx="646">
                  <c:v>64.600000000000605</c:v>
                </c:pt>
                <c:pt idx="647">
                  <c:v>64.7000000000006</c:v>
                </c:pt>
                <c:pt idx="648">
                  <c:v>64.800000000000594</c:v>
                </c:pt>
                <c:pt idx="649">
                  <c:v>64.900000000000588</c:v>
                </c:pt>
                <c:pt idx="650">
                  <c:v>65.000000000000583</c:v>
                </c:pt>
                <c:pt idx="651">
                  <c:v>65.100000000000577</c:v>
                </c:pt>
                <c:pt idx="652">
                  <c:v>65.200000000000571</c:v>
                </c:pt>
                <c:pt idx="653">
                  <c:v>65.300000000000566</c:v>
                </c:pt>
                <c:pt idx="654">
                  <c:v>65.40000000000056</c:v>
                </c:pt>
                <c:pt idx="655">
                  <c:v>65.500000000000554</c:v>
                </c:pt>
                <c:pt idx="656">
                  <c:v>65.600000000000549</c:v>
                </c:pt>
                <c:pt idx="657">
                  <c:v>65.700000000000543</c:v>
                </c:pt>
                <c:pt idx="658">
                  <c:v>65.800000000000537</c:v>
                </c:pt>
                <c:pt idx="659">
                  <c:v>65.900000000000531</c:v>
                </c:pt>
                <c:pt idx="660">
                  <c:v>66.000000000000526</c:v>
                </c:pt>
                <c:pt idx="661">
                  <c:v>66.10000000000052</c:v>
                </c:pt>
                <c:pt idx="662">
                  <c:v>66.200000000000514</c:v>
                </c:pt>
                <c:pt idx="663">
                  <c:v>66.300000000000509</c:v>
                </c:pt>
                <c:pt idx="664">
                  <c:v>66.400000000000503</c:v>
                </c:pt>
                <c:pt idx="665">
                  <c:v>66.500000000000497</c:v>
                </c:pt>
                <c:pt idx="666">
                  <c:v>66.600000000000492</c:v>
                </c:pt>
                <c:pt idx="667">
                  <c:v>66.700000000000486</c:v>
                </c:pt>
                <c:pt idx="668">
                  <c:v>66.80000000000048</c:v>
                </c:pt>
                <c:pt idx="669">
                  <c:v>66.900000000000475</c:v>
                </c:pt>
                <c:pt idx="670">
                  <c:v>67.000000000000469</c:v>
                </c:pt>
                <c:pt idx="671">
                  <c:v>67.100000000000463</c:v>
                </c:pt>
                <c:pt idx="672">
                  <c:v>67.200000000000458</c:v>
                </c:pt>
                <c:pt idx="673">
                  <c:v>67.300000000000452</c:v>
                </c:pt>
                <c:pt idx="674">
                  <c:v>67.400000000000446</c:v>
                </c:pt>
                <c:pt idx="675">
                  <c:v>67.500000000000441</c:v>
                </c:pt>
                <c:pt idx="676">
                  <c:v>67.600000000000435</c:v>
                </c:pt>
                <c:pt idx="677">
                  <c:v>67.700000000000429</c:v>
                </c:pt>
                <c:pt idx="678">
                  <c:v>67.800000000000423</c:v>
                </c:pt>
                <c:pt idx="679">
                  <c:v>67.900000000000418</c:v>
                </c:pt>
                <c:pt idx="680">
                  <c:v>68.000000000000412</c:v>
                </c:pt>
                <c:pt idx="681">
                  <c:v>68.100000000000406</c:v>
                </c:pt>
                <c:pt idx="682">
                  <c:v>68.200000000000401</c:v>
                </c:pt>
                <c:pt idx="683">
                  <c:v>68.300000000000395</c:v>
                </c:pt>
                <c:pt idx="684">
                  <c:v>68.400000000000389</c:v>
                </c:pt>
                <c:pt idx="685">
                  <c:v>68.500000000000384</c:v>
                </c:pt>
                <c:pt idx="686">
                  <c:v>68.600000000000378</c:v>
                </c:pt>
                <c:pt idx="687">
                  <c:v>68.700000000000372</c:v>
                </c:pt>
                <c:pt idx="688">
                  <c:v>68.800000000000367</c:v>
                </c:pt>
                <c:pt idx="689">
                  <c:v>68.900000000000361</c:v>
                </c:pt>
                <c:pt idx="690">
                  <c:v>69.000000000000355</c:v>
                </c:pt>
                <c:pt idx="691">
                  <c:v>69.10000000000035</c:v>
                </c:pt>
                <c:pt idx="692">
                  <c:v>69.200000000000344</c:v>
                </c:pt>
                <c:pt idx="693">
                  <c:v>69.300000000000338</c:v>
                </c:pt>
                <c:pt idx="694">
                  <c:v>69.400000000000333</c:v>
                </c:pt>
                <c:pt idx="695">
                  <c:v>69.500000000000327</c:v>
                </c:pt>
                <c:pt idx="696">
                  <c:v>69.600000000000321</c:v>
                </c:pt>
                <c:pt idx="697">
                  <c:v>69.700000000000315</c:v>
                </c:pt>
                <c:pt idx="698">
                  <c:v>69.80000000000031</c:v>
                </c:pt>
                <c:pt idx="699">
                  <c:v>69.900000000000304</c:v>
                </c:pt>
                <c:pt idx="700">
                  <c:v>70.000000000000298</c:v>
                </c:pt>
                <c:pt idx="701">
                  <c:v>70.100000000000293</c:v>
                </c:pt>
                <c:pt idx="702">
                  <c:v>70.200000000000287</c:v>
                </c:pt>
                <c:pt idx="703">
                  <c:v>70.300000000000281</c:v>
                </c:pt>
                <c:pt idx="704">
                  <c:v>70.400000000000276</c:v>
                </c:pt>
                <c:pt idx="705">
                  <c:v>70.50000000000027</c:v>
                </c:pt>
                <c:pt idx="706">
                  <c:v>70.600000000000264</c:v>
                </c:pt>
                <c:pt idx="707">
                  <c:v>70.700000000000259</c:v>
                </c:pt>
                <c:pt idx="708">
                  <c:v>70.800000000000253</c:v>
                </c:pt>
                <c:pt idx="709">
                  <c:v>70.900000000000247</c:v>
                </c:pt>
                <c:pt idx="710">
                  <c:v>71.000000000000242</c:v>
                </c:pt>
                <c:pt idx="711">
                  <c:v>71.100000000000236</c:v>
                </c:pt>
                <c:pt idx="712">
                  <c:v>71.20000000000023</c:v>
                </c:pt>
                <c:pt idx="713">
                  <c:v>71.300000000000225</c:v>
                </c:pt>
                <c:pt idx="714">
                  <c:v>71.400000000000219</c:v>
                </c:pt>
                <c:pt idx="715">
                  <c:v>71.500000000000213</c:v>
                </c:pt>
                <c:pt idx="716">
                  <c:v>71.600000000000207</c:v>
                </c:pt>
                <c:pt idx="717">
                  <c:v>71.700000000000202</c:v>
                </c:pt>
                <c:pt idx="718">
                  <c:v>71.800000000000196</c:v>
                </c:pt>
                <c:pt idx="719">
                  <c:v>71.90000000000019</c:v>
                </c:pt>
                <c:pt idx="720">
                  <c:v>72.000000000000185</c:v>
                </c:pt>
                <c:pt idx="721">
                  <c:v>72.100000000000179</c:v>
                </c:pt>
                <c:pt idx="722">
                  <c:v>72.200000000000173</c:v>
                </c:pt>
                <c:pt idx="723">
                  <c:v>72.300000000000168</c:v>
                </c:pt>
                <c:pt idx="724">
                  <c:v>72.400000000000162</c:v>
                </c:pt>
                <c:pt idx="725">
                  <c:v>72.500000000000156</c:v>
                </c:pt>
                <c:pt idx="726">
                  <c:v>72.600000000000151</c:v>
                </c:pt>
                <c:pt idx="727">
                  <c:v>72.700000000000145</c:v>
                </c:pt>
                <c:pt idx="728">
                  <c:v>72.800000000000139</c:v>
                </c:pt>
                <c:pt idx="729">
                  <c:v>72.900000000000134</c:v>
                </c:pt>
                <c:pt idx="730">
                  <c:v>73.000000000000128</c:v>
                </c:pt>
                <c:pt idx="731">
                  <c:v>73.100000000000122</c:v>
                </c:pt>
                <c:pt idx="732">
                  <c:v>73.200000000000117</c:v>
                </c:pt>
                <c:pt idx="733">
                  <c:v>73.300000000000111</c:v>
                </c:pt>
                <c:pt idx="734">
                  <c:v>73.400000000000105</c:v>
                </c:pt>
                <c:pt idx="735">
                  <c:v>73.500000000000099</c:v>
                </c:pt>
                <c:pt idx="736">
                  <c:v>73.600000000000094</c:v>
                </c:pt>
                <c:pt idx="737">
                  <c:v>73.700000000000088</c:v>
                </c:pt>
                <c:pt idx="738">
                  <c:v>73.800000000000082</c:v>
                </c:pt>
                <c:pt idx="739">
                  <c:v>73.900000000000077</c:v>
                </c:pt>
                <c:pt idx="740">
                  <c:v>74.000000000000071</c:v>
                </c:pt>
                <c:pt idx="741">
                  <c:v>74.100000000000065</c:v>
                </c:pt>
                <c:pt idx="742">
                  <c:v>74.20000000000006</c:v>
                </c:pt>
                <c:pt idx="743">
                  <c:v>74.300000000000054</c:v>
                </c:pt>
                <c:pt idx="744">
                  <c:v>74.400000000000048</c:v>
                </c:pt>
                <c:pt idx="745">
                  <c:v>74.500000000000043</c:v>
                </c:pt>
                <c:pt idx="746">
                  <c:v>74.600000000000037</c:v>
                </c:pt>
                <c:pt idx="747">
                  <c:v>74.700000000000031</c:v>
                </c:pt>
                <c:pt idx="748">
                  <c:v>74.800000000000026</c:v>
                </c:pt>
                <c:pt idx="749">
                  <c:v>74.90000000000002</c:v>
                </c:pt>
                <c:pt idx="750">
                  <c:v>75.000000000000014</c:v>
                </c:pt>
                <c:pt idx="751">
                  <c:v>75.100000000000009</c:v>
                </c:pt>
                <c:pt idx="752">
                  <c:v>75.2</c:v>
                </c:pt>
                <c:pt idx="753">
                  <c:v>75.3</c:v>
                </c:pt>
                <c:pt idx="754">
                  <c:v>75.399999999999991</c:v>
                </c:pt>
                <c:pt idx="755">
                  <c:v>75.499999999999986</c:v>
                </c:pt>
                <c:pt idx="756">
                  <c:v>75.59999999999998</c:v>
                </c:pt>
                <c:pt idx="757">
                  <c:v>75.699999999999974</c:v>
                </c:pt>
                <c:pt idx="758">
                  <c:v>75.799999999999969</c:v>
                </c:pt>
                <c:pt idx="759">
                  <c:v>75.899999999999963</c:v>
                </c:pt>
                <c:pt idx="760">
                  <c:v>75.999999999999957</c:v>
                </c:pt>
                <c:pt idx="761">
                  <c:v>76.099999999999952</c:v>
                </c:pt>
                <c:pt idx="762">
                  <c:v>76.199999999999946</c:v>
                </c:pt>
                <c:pt idx="763">
                  <c:v>76.29999999999994</c:v>
                </c:pt>
                <c:pt idx="764">
                  <c:v>76.399999999999935</c:v>
                </c:pt>
                <c:pt idx="765">
                  <c:v>76.499999999999929</c:v>
                </c:pt>
                <c:pt idx="766">
                  <c:v>76.599999999999923</c:v>
                </c:pt>
                <c:pt idx="767">
                  <c:v>76.699999999999918</c:v>
                </c:pt>
                <c:pt idx="768">
                  <c:v>76.799999999999912</c:v>
                </c:pt>
                <c:pt idx="769">
                  <c:v>76.899999999999906</c:v>
                </c:pt>
                <c:pt idx="770">
                  <c:v>76.999999999999901</c:v>
                </c:pt>
                <c:pt idx="771">
                  <c:v>77.099999999999895</c:v>
                </c:pt>
                <c:pt idx="772">
                  <c:v>77.199999999999889</c:v>
                </c:pt>
                <c:pt idx="773">
                  <c:v>77.299999999999883</c:v>
                </c:pt>
                <c:pt idx="774">
                  <c:v>77.399999999999878</c:v>
                </c:pt>
                <c:pt idx="775">
                  <c:v>77.499999999999872</c:v>
                </c:pt>
                <c:pt idx="776">
                  <c:v>77.599999999999866</c:v>
                </c:pt>
                <c:pt idx="777">
                  <c:v>77.699999999999861</c:v>
                </c:pt>
                <c:pt idx="778">
                  <c:v>77.799999999999855</c:v>
                </c:pt>
                <c:pt idx="779">
                  <c:v>77.899999999999849</c:v>
                </c:pt>
                <c:pt idx="780">
                  <c:v>77.999999999999844</c:v>
                </c:pt>
                <c:pt idx="781">
                  <c:v>78.099999999999838</c:v>
                </c:pt>
                <c:pt idx="782">
                  <c:v>78.199999999999832</c:v>
                </c:pt>
                <c:pt idx="783">
                  <c:v>78.299999999999827</c:v>
                </c:pt>
                <c:pt idx="784">
                  <c:v>78.399999999999821</c:v>
                </c:pt>
                <c:pt idx="785">
                  <c:v>78.499999999999815</c:v>
                </c:pt>
                <c:pt idx="786">
                  <c:v>78.59999999999981</c:v>
                </c:pt>
                <c:pt idx="787">
                  <c:v>78.699999999999804</c:v>
                </c:pt>
                <c:pt idx="788">
                  <c:v>78.799999999999798</c:v>
                </c:pt>
                <c:pt idx="789">
                  <c:v>78.899999999999793</c:v>
                </c:pt>
                <c:pt idx="790">
                  <c:v>78.999999999999787</c:v>
                </c:pt>
                <c:pt idx="791">
                  <c:v>79.099999999999781</c:v>
                </c:pt>
                <c:pt idx="792">
                  <c:v>79.199999999999775</c:v>
                </c:pt>
                <c:pt idx="793">
                  <c:v>79.29999999999977</c:v>
                </c:pt>
                <c:pt idx="794">
                  <c:v>79.399999999999764</c:v>
                </c:pt>
                <c:pt idx="795">
                  <c:v>79.499999999999758</c:v>
                </c:pt>
                <c:pt idx="796">
                  <c:v>79.599999999999753</c:v>
                </c:pt>
                <c:pt idx="797">
                  <c:v>79.699999999999747</c:v>
                </c:pt>
                <c:pt idx="798">
                  <c:v>79.799999999999741</c:v>
                </c:pt>
                <c:pt idx="799">
                  <c:v>79.899999999999736</c:v>
                </c:pt>
                <c:pt idx="800">
                  <c:v>79.99999999999973</c:v>
                </c:pt>
                <c:pt idx="801">
                  <c:v>80.099999999999724</c:v>
                </c:pt>
                <c:pt idx="802">
                  <c:v>80.199999999999719</c:v>
                </c:pt>
                <c:pt idx="803">
                  <c:v>80.299999999999713</c:v>
                </c:pt>
                <c:pt idx="804">
                  <c:v>80.399999999999707</c:v>
                </c:pt>
                <c:pt idx="805">
                  <c:v>80.499999999999702</c:v>
                </c:pt>
                <c:pt idx="806">
                  <c:v>80.599999999999696</c:v>
                </c:pt>
                <c:pt idx="807">
                  <c:v>80.69999999999969</c:v>
                </c:pt>
                <c:pt idx="808">
                  <c:v>80.799999999999685</c:v>
                </c:pt>
                <c:pt idx="809">
                  <c:v>80.899999999999679</c:v>
                </c:pt>
                <c:pt idx="810">
                  <c:v>80.999999999999673</c:v>
                </c:pt>
                <c:pt idx="811">
                  <c:v>81.099999999999667</c:v>
                </c:pt>
                <c:pt idx="812">
                  <c:v>81.199999999999662</c:v>
                </c:pt>
                <c:pt idx="813">
                  <c:v>81.299999999999656</c:v>
                </c:pt>
                <c:pt idx="814">
                  <c:v>81.39999999999965</c:v>
                </c:pt>
                <c:pt idx="815">
                  <c:v>81.499999999999645</c:v>
                </c:pt>
                <c:pt idx="816">
                  <c:v>81.599999999999639</c:v>
                </c:pt>
                <c:pt idx="817">
                  <c:v>81.699999999999633</c:v>
                </c:pt>
                <c:pt idx="818">
                  <c:v>81.799999999999628</c:v>
                </c:pt>
                <c:pt idx="819">
                  <c:v>81.899999999999622</c:v>
                </c:pt>
                <c:pt idx="820">
                  <c:v>81.999999999999616</c:v>
                </c:pt>
                <c:pt idx="821">
                  <c:v>82.099999999999611</c:v>
                </c:pt>
                <c:pt idx="822">
                  <c:v>82.199999999999605</c:v>
                </c:pt>
                <c:pt idx="823">
                  <c:v>82.299999999999599</c:v>
                </c:pt>
                <c:pt idx="824">
                  <c:v>82.399999999999594</c:v>
                </c:pt>
                <c:pt idx="825">
                  <c:v>82.499999999999588</c:v>
                </c:pt>
                <c:pt idx="826">
                  <c:v>82.599999999999582</c:v>
                </c:pt>
                <c:pt idx="827">
                  <c:v>82.699999999999577</c:v>
                </c:pt>
                <c:pt idx="828">
                  <c:v>82.799999999999571</c:v>
                </c:pt>
                <c:pt idx="829">
                  <c:v>82.899999999999565</c:v>
                </c:pt>
                <c:pt idx="830">
                  <c:v>82.999999999999559</c:v>
                </c:pt>
                <c:pt idx="831">
                  <c:v>83.099999999999554</c:v>
                </c:pt>
                <c:pt idx="832">
                  <c:v>83.199999999999548</c:v>
                </c:pt>
                <c:pt idx="833">
                  <c:v>83.299999999999542</c:v>
                </c:pt>
                <c:pt idx="834">
                  <c:v>83.399999999999537</c:v>
                </c:pt>
                <c:pt idx="835">
                  <c:v>83.499999999999531</c:v>
                </c:pt>
                <c:pt idx="836">
                  <c:v>83.599999999999525</c:v>
                </c:pt>
                <c:pt idx="837">
                  <c:v>83.69999999999952</c:v>
                </c:pt>
                <c:pt idx="838">
                  <c:v>83.799999999999514</c:v>
                </c:pt>
                <c:pt idx="839">
                  <c:v>83.899999999999508</c:v>
                </c:pt>
                <c:pt idx="840">
                  <c:v>83.999999999999503</c:v>
                </c:pt>
                <c:pt idx="841">
                  <c:v>84.099999999999497</c:v>
                </c:pt>
                <c:pt idx="842">
                  <c:v>84.199999999999491</c:v>
                </c:pt>
                <c:pt idx="843">
                  <c:v>84.299999999999486</c:v>
                </c:pt>
                <c:pt idx="844">
                  <c:v>84.39999999999948</c:v>
                </c:pt>
                <c:pt idx="845">
                  <c:v>84.499999999999474</c:v>
                </c:pt>
                <c:pt idx="846">
                  <c:v>84.599999999999469</c:v>
                </c:pt>
                <c:pt idx="847">
                  <c:v>84.699999999999463</c:v>
                </c:pt>
                <c:pt idx="848">
                  <c:v>84.799999999999457</c:v>
                </c:pt>
                <c:pt idx="849">
                  <c:v>84.899999999999451</c:v>
                </c:pt>
                <c:pt idx="850">
                  <c:v>84.999999999999446</c:v>
                </c:pt>
                <c:pt idx="851">
                  <c:v>85.09999999999944</c:v>
                </c:pt>
                <c:pt idx="852">
                  <c:v>85.199999999999434</c:v>
                </c:pt>
                <c:pt idx="853">
                  <c:v>85.299999999999429</c:v>
                </c:pt>
                <c:pt idx="854">
                  <c:v>85.399999999999423</c:v>
                </c:pt>
                <c:pt idx="855">
                  <c:v>85.499999999999417</c:v>
                </c:pt>
                <c:pt idx="856">
                  <c:v>85.599999999999412</c:v>
                </c:pt>
                <c:pt idx="857">
                  <c:v>85.699999999999406</c:v>
                </c:pt>
                <c:pt idx="858">
                  <c:v>85.7999999999994</c:v>
                </c:pt>
                <c:pt idx="859">
                  <c:v>85.899999999999395</c:v>
                </c:pt>
                <c:pt idx="860">
                  <c:v>85.999999999999389</c:v>
                </c:pt>
                <c:pt idx="861">
                  <c:v>86.099999999999383</c:v>
                </c:pt>
                <c:pt idx="862">
                  <c:v>86.199999999999378</c:v>
                </c:pt>
                <c:pt idx="863">
                  <c:v>86.299999999999372</c:v>
                </c:pt>
                <c:pt idx="864">
                  <c:v>86.399999999999366</c:v>
                </c:pt>
                <c:pt idx="865">
                  <c:v>86.499999999999361</c:v>
                </c:pt>
                <c:pt idx="866">
                  <c:v>86.599999999999355</c:v>
                </c:pt>
                <c:pt idx="867">
                  <c:v>86.699999999999349</c:v>
                </c:pt>
                <c:pt idx="868">
                  <c:v>86.799999999999343</c:v>
                </c:pt>
                <c:pt idx="869">
                  <c:v>86.899999999999338</c:v>
                </c:pt>
                <c:pt idx="870">
                  <c:v>86.999999999999332</c:v>
                </c:pt>
                <c:pt idx="871">
                  <c:v>87.099999999999326</c:v>
                </c:pt>
                <c:pt idx="872">
                  <c:v>87.199999999999321</c:v>
                </c:pt>
                <c:pt idx="873">
                  <c:v>87.299999999999315</c:v>
                </c:pt>
                <c:pt idx="874">
                  <c:v>87.399999999999309</c:v>
                </c:pt>
                <c:pt idx="875">
                  <c:v>87.499999999999304</c:v>
                </c:pt>
                <c:pt idx="876">
                  <c:v>87.599999999999298</c:v>
                </c:pt>
                <c:pt idx="877">
                  <c:v>87.699999999999292</c:v>
                </c:pt>
                <c:pt idx="878">
                  <c:v>87.799999999999287</c:v>
                </c:pt>
                <c:pt idx="879">
                  <c:v>87.899999999999281</c:v>
                </c:pt>
                <c:pt idx="880">
                  <c:v>87.999999999999275</c:v>
                </c:pt>
                <c:pt idx="881">
                  <c:v>88.09999999999927</c:v>
                </c:pt>
                <c:pt idx="882">
                  <c:v>88.199999999999264</c:v>
                </c:pt>
                <c:pt idx="883">
                  <c:v>88.299999999999258</c:v>
                </c:pt>
                <c:pt idx="884">
                  <c:v>88.399999999999253</c:v>
                </c:pt>
                <c:pt idx="885">
                  <c:v>88.499999999999247</c:v>
                </c:pt>
                <c:pt idx="886">
                  <c:v>88.599999999999241</c:v>
                </c:pt>
                <c:pt idx="887">
                  <c:v>88.699999999999235</c:v>
                </c:pt>
                <c:pt idx="888">
                  <c:v>88.79999999999923</c:v>
                </c:pt>
                <c:pt idx="889">
                  <c:v>88.899999999999224</c:v>
                </c:pt>
                <c:pt idx="890">
                  <c:v>88.999999999999218</c:v>
                </c:pt>
                <c:pt idx="891">
                  <c:v>89.099999999999213</c:v>
                </c:pt>
                <c:pt idx="892">
                  <c:v>89.199999999999207</c:v>
                </c:pt>
                <c:pt idx="893">
                  <c:v>89.299999999999201</c:v>
                </c:pt>
                <c:pt idx="894">
                  <c:v>89.399999999999196</c:v>
                </c:pt>
                <c:pt idx="895">
                  <c:v>89.49999999999919</c:v>
                </c:pt>
                <c:pt idx="896">
                  <c:v>89.599999999999184</c:v>
                </c:pt>
                <c:pt idx="897">
                  <c:v>89.699999999999179</c:v>
                </c:pt>
                <c:pt idx="898">
                  <c:v>89.799999999999173</c:v>
                </c:pt>
                <c:pt idx="899">
                  <c:v>89.899999999999167</c:v>
                </c:pt>
                <c:pt idx="900">
                  <c:v>89.999999999999162</c:v>
                </c:pt>
                <c:pt idx="901">
                  <c:v>90.099999999999156</c:v>
                </c:pt>
                <c:pt idx="902">
                  <c:v>90.19999999999915</c:v>
                </c:pt>
                <c:pt idx="903">
                  <c:v>90.299999999999145</c:v>
                </c:pt>
                <c:pt idx="904">
                  <c:v>90.399999999999139</c:v>
                </c:pt>
                <c:pt idx="905">
                  <c:v>90.499999999999133</c:v>
                </c:pt>
                <c:pt idx="906">
                  <c:v>90.599999999999127</c:v>
                </c:pt>
                <c:pt idx="907">
                  <c:v>90.699999999999122</c:v>
                </c:pt>
                <c:pt idx="908">
                  <c:v>90.799999999999116</c:v>
                </c:pt>
                <c:pt idx="909">
                  <c:v>90.89999999999911</c:v>
                </c:pt>
                <c:pt idx="910">
                  <c:v>90.999999999999105</c:v>
                </c:pt>
                <c:pt idx="911">
                  <c:v>91.099999999999099</c:v>
                </c:pt>
                <c:pt idx="912">
                  <c:v>91.199999999999093</c:v>
                </c:pt>
                <c:pt idx="913">
                  <c:v>91.299999999999088</c:v>
                </c:pt>
                <c:pt idx="914">
                  <c:v>91.399999999999082</c:v>
                </c:pt>
                <c:pt idx="915">
                  <c:v>91.499999999999076</c:v>
                </c:pt>
                <c:pt idx="916">
                  <c:v>91.599999999999071</c:v>
                </c:pt>
                <c:pt idx="917">
                  <c:v>91.699999999999065</c:v>
                </c:pt>
                <c:pt idx="918">
                  <c:v>91.799999999999059</c:v>
                </c:pt>
                <c:pt idx="919">
                  <c:v>91.899999999999054</c:v>
                </c:pt>
                <c:pt idx="920">
                  <c:v>91.999999999999048</c:v>
                </c:pt>
                <c:pt idx="921">
                  <c:v>92.099999999999042</c:v>
                </c:pt>
                <c:pt idx="922">
                  <c:v>92.199999999999037</c:v>
                </c:pt>
                <c:pt idx="923">
                  <c:v>92.299999999999031</c:v>
                </c:pt>
                <c:pt idx="924">
                  <c:v>92.399999999999025</c:v>
                </c:pt>
                <c:pt idx="925">
                  <c:v>92.499999999999019</c:v>
                </c:pt>
                <c:pt idx="926">
                  <c:v>92.599999999999014</c:v>
                </c:pt>
                <c:pt idx="927">
                  <c:v>92.699999999999008</c:v>
                </c:pt>
                <c:pt idx="928">
                  <c:v>92.799999999999002</c:v>
                </c:pt>
                <c:pt idx="929">
                  <c:v>92.899999999998997</c:v>
                </c:pt>
                <c:pt idx="930">
                  <c:v>92.999999999998991</c:v>
                </c:pt>
                <c:pt idx="931">
                  <c:v>93.099999999998985</c:v>
                </c:pt>
                <c:pt idx="932">
                  <c:v>93.19999999999898</c:v>
                </c:pt>
                <c:pt idx="933">
                  <c:v>93.299999999998974</c:v>
                </c:pt>
                <c:pt idx="934">
                  <c:v>93.399999999998968</c:v>
                </c:pt>
                <c:pt idx="935">
                  <c:v>93.499999999998963</c:v>
                </c:pt>
                <c:pt idx="936">
                  <c:v>93.599999999998957</c:v>
                </c:pt>
                <c:pt idx="937">
                  <c:v>93.699999999998951</c:v>
                </c:pt>
                <c:pt idx="938">
                  <c:v>93.799999999998946</c:v>
                </c:pt>
                <c:pt idx="939">
                  <c:v>93.89999999999894</c:v>
                </c:pt>
                <c:pt idx="940">
                  <c:v>93.999999999998934</c:v>
                </c:pt>
                <c:pt idx="941">
                  <c:v>94.099999999998929</c:v>
                </c:pt>
                <c:pt idx="942">
                  <c:v>94.199999999998923</c:v>
                </c:pt>
                <c:pt idx="943">
                  <c:v>94.299999999998917</c:v>
                </c:pt>
                <c:pt idx="944">
                  <c:v>94.399999999998911</c:v>
                </c:pt>
                <c:pt idx="945">
                  <c:v>94.499999999998906</c:v>
                </c:pt>
                <c:pt idx="946">
                  <c:v>94.5999999999989</c:v>
                </c:pt>
                <c:pt idx="947">
                  <c:v>94.699999999998894</c:v>
                </c:pt>
                <c:pt idx="948">
                  <c:v>94.799999999998889</c:v>
                </c:pt>
                <c:pt idx="949">
                  <c:v>94.899999999998883</c:v>
                </c:pt>
                <c:pt idx="950">
                  <c:v>94.999999999998877</c:v>
                </c:pt>
                <c:pt idx="951">
                  <c:v>95.099999999998872</c:v>
                </c:pt>
                <c:pt idx="952">
                  <c:v>95.199999999998866</c:v>
                </c:pt>
                <c:pt idx="953">
                  <c:v>95.29999999999886</c:v>
                </c:pt>
                <c:pt idx="954">
                  <c:v>95.399999999998855</c:v>
                </c:pt>
                <c:pt idx="955">
                  <c:v>95.499999999998849</c:v>
                </c:pt>
                <c:pt idx="956">
                  <c:v>95.599999999998843</c:v>
                </c:pt>
                <c:pt idx="957">
                  <c:v>95.699999999998838</c:v>
                </c:pt>
                <c:pt idx="958">
                  <c:v>95.799999999998832</c:v>
                </c:pt>
                <c:pt idx="959">
                  <c:v>95.899999999998826</c:v>
                </c:pt>
                <c:pt idx="960">
                  <c:v>95.99999999999882</c:v>
                </c:pt>
                <c:pt idx="961">
                  <c:v>96.099999999998815</c:v>
                </c:pt>
                <c:pt idx="962">
                  <c:v>96.199999999998809</c:v>
                </c:pt>
                <c:pt idx="963">
                  <c:v>96.299999999998803</c:v>
                </c:pt>
                <c:pt idx="964">
                  <c:v>96.399999999998798</c:v>
                </c:pt>
                <c:pt idx="965">
                  <c:v>96.499999999998792</c:v>
                </c:pt>
                <c:pt idx="966">
                  <c:v>96.599999999998786</c:v>
                </c:pt>
                <c:pt idx="967">
                  <c:v>96.699999999998781</c:v>
                </c:pt>
                <c:pt idx="968">
                  <c:v>96.799999999998775</c:v>
                </c:pt>
                <c:pt idx="969">
                  <c:v>96.899999999998769</c:v>
                </c:pt>
                <c:pt idx="970">
                  <c:v>96.999999999998764</c:v>
                </c:pt>
                <c:pt idx="971">
                  <c:v>97.099999999998758</c:v>
                </c:pt>
                <c:pt idx="972">
                  <c:v>97.199999999998752</c:v>
                </c:pt>
                <c:pt idx="973">
                  <c:v>97.299999999998747</c:v>
                </c:pt>
                <c:pt idx="974">
                  <c:v>97.399999999998741</c:v>
                </c:pt>
                <c:pt idx="975">
                  <c:v>97.499999999998735</c:v>
                </c:pt>
                <c:pt idx="976">
                  <c:v>97.59999999999873</c:v>
                </c:pt>
                <c:pt idx="977">
                  <c:v>97.699999999998724</c:v>
                </c:pt>
                <c:pt idx="978">
                  <c:v>97.799999999998718</c:v>
                </c:pt>
                <c:pt idx="979">
                  <c:v>97.899999999998712</c:v>
                </c:pt>
                <c:pt idx="980">
                  <c:v>97.999999999998707</c:v>
                </c:pt>
                <c:pt idx="981">
                  <c:v>98.099999999998701</c:v>
                </c:pt>
                <c:pt idx="982">
                  <c:v>98.199999999998695</c:v>
                </c:pt>
                <c:pt idx="983">
                  <c:v>98.29999999999869</c:v>
                </c:pt>
                <c:pt idx="984">
                  <c:v>98.399999999998684</c:v>
                </c:pt>
                <c:pt idx="985">
                  <c:v>98.499999999998678</c:v>
                </c:pt>
                <c:pt idx="986">
                  <c:v>98.599999999998673</c:v>
                </c:pt>
                <c:pt idx="987">
                  <c:v>98.699999999998667</c:v>
                </c:pt>
                <c:pt idx="988">
                  <c:v>98.799999999998661</c:v>
                </c:pt>
                <c:pt idx="989">
                  <c:v>98.899999999998656</c:v>
                </c:pt>
                <c:pt idx="990">
                  <c:v>98.99999999999865</c:v>
                </c:pt>
                <c:pt idx="991">
                  <c:v>99.099999999998644</c:v>
                </c:pt>
                <c:pt idx="992">
                  <c:v>99.199999999998639</c:v>
                </c:pt>
                <c:pt idx="993">
                  <c:v>99.299999999998633</c:v>
                </c:pt>
                <c:pt idx="994">
                  <c:v>99.399999999998627</c:v>
                </c:pt>
                <c:pt idx="995">
                  <c:v>99.499999999998622</c:v>
                </c:pt>
                <c:pt idx="996">
                  <c:v>99.599999999998616</c:v>
                </c:pt>
                <c:pt idx="997">
                  <c:v>99.69999999999861</c:v>
                </c:pt>
                <c:pt idx="998">
                  <c:v>99.799999999998604</c:v>
                </c:pt>
                <c:pt idx="999">
                  <c:v>99.899999999998599</c:v>
                </c:pt>
                <c:pt idx="1000">
                  <c:v>99.999999999998593</c:v>
                </c:pt>
                <c:pt idx="1001">
                  <c:v>100.09999999999859</c:v>
                </c:pt>
                <c:pt idx="1002">
                  <c:v>100.19999999999858</c:v>
                </c:pt>
                <c:pt idx="1003">
                  <c:v>100.29999999999858</c:v>
                </c:pt>
                <c:pt idx="1004">
                  <c:v>100.39999999999857</c:v>
                </c:pt>
                <c:pt idx="1005">
                  <c:v>100.49999999999856</c:v>
                </c:pt>
                <c:pt idx="1006">
                  <c:v>100.59999999999856</c:v>
                </c:pt>
                <c:pt idx="1007">
                  <c:v>100.69999999999855</c:v>
                </c:pt>
                <c:pt idx="1008">
                  <c:v>100.79999999999855</c:v>
                </c:pt>
                <c:pt idx="1009">
                  <c:v>100.89999999999854</c:v>
                </c:pt>
                <c:pt idx="1010">
                  <c:v>100.99999999999854</c:v>
                </c:pt>
                <c:pt idx="1011">
                  <c:v>101.09999999999853</c:v>
                </c:pt>
                <c:pt idx="1012">
                  <c:v>101.19999999999852</c:v>
                </c:pt>
                <c:pt idx="1013">
                  <c:v>101.29999999999852</c:v>
                </c:pt>
                <c:pt idx="1014">
                  <c:v>101.39999999999851</c:v>
                </c:pt>
                <c:pt idx="1015">
                  <c:v>101.49999999999851</c:v>
                </c:pt>
                <c:pt idx="1016">
                  <c:v>101.5999999999985</c:v>
                </c:pt>
                <c:pt idx="1017">
                  <c:v>101.6999999999985</c:v>
                </c:pt>
                <c:pt idx="1018">
                  <c:v>101.79999999999849</c:v>
                </c:pt>
                <c:pt idx="1019">
                  <c:v>101.89999999999849</c:v>
                </c:pt>
                <c:pt idx="1020">
                  <c:v>101.99999999999848</c:v>
                </c:pt>
                <c:pt idx="1021">
                  <c:v>102.09999999999847</c:v>
                </c:pt>
                <c:pt idx="1022">
                  <c:v>102.19999999999847</c:v>
                </c:pt>
                <c:pt idx="1023">
                  <c:v>102.29999999999846</c:v>
                </c:pt>
                <c:pt idx="1024">
                  <c:v>102.39999999999846</c:v>
                </c:pt>
                <c:pt idx="1025">
                  <c:v>102.49999999999845</c:v>
                </c:pt>
                <c:pt idx="1026">
                  <c:v>102.59999999999845</c:v>
                </c:pt>
                <c:pt idx="1027">
                  <c:v>102.69999999999844</c:v>
                </c:pt>
                <c:pt idx="1028">
                  <c:v>102.79999999999843</c:v>
                </c:pt>
                <c:pt idx="1029">
                  <c:v>102.89999999999843</c:v>
                </c:pt>
                <c:pt idx="1030">
                  <c:v>102.99999999999842</c:v>
                </c:pt>
                <c:pt idx="1031">
                  <c:v>103.09999999999842</c:v>
                </c:pt>
                <c:pt idx="1032">
                  <c:v>103.19999999999841</c:v>
                </c:pt>
                <c:pt idx="1033">
                  <c:v>103.29999999999841</c:v>
                </c:pt>
                <c:pt idx="1034">
                  <c:v>103.3999999999984</c:v>
                </c:pt>
                <c:pt idx="1035">
                  <c:v>103.49999999999839</c:v>
                </c:pt>
                <c:pt idx="1036">
                  <c:v>103.59999999999839</c:v>
                </c:pt>
                <c:pt idx="1037">
                  <c:v>103.69999999999838</c:v>
                </c:pt>
                <c:pt idx="1038">
                  <c:v>103.79999999999838</c:v>
                </c:pt>
                <c:pt idx="1039">
                  <c:v>103.89999999999837</c:v>
                </c:pt>
                <c:pt idx="1040">
                  <c:v>103.99999999999837</c:v>
                </c:pt>
                <c:pt idx="1041">
                  <c:v>104.09999999999836</c:v>
                </c:pt>
                <c:pt idx="1042">
                  <c:v>104.19999999999835</c:v>
                </c:pt>
                <c:pt idx="1043">
                  <c:v>104.29999999999835</c:v>
                </c:pt>
                <c:pt idx="1044">
                  <c:v>104.39999999999834</c:v>
                </c:pt>
                <c:pt idx="1045">
                  <c:v>104.49999999999834</c:v>
                </c:pt>
                <c:pt idx="1046">
                  <c:v>104.59999999999833</c:v>
                </c:pt>
                <c:pt idx="1047">
                  <c:v>104.69999999999833</c:v>
                </c:pt>
                <c:pt idx="1048">
                  <c:v>104.79999999999832</c:v>
                </c:pt>
                <c:pt idx="1049">
                  <c:v>104.89999999999831</c:v>
                </c:pt>
                <c:pt idx="1050">
                  <c:v>104.99999999999831</c:v>
                </c:pt>
                <c:pt idx="1051">
                  <c:v>105.0999999999983</c:v>
                </c:pt>
                <c:pt idx="1052">
                  <c:v>105.1999999999983</c:v>
                </c:pt>
                <c:pt idx="1053">
                  <c:v>105.29999999999829</c:v>
                </c:pt>
                <c:pt idx="1054">
                  <c:v>105.39999999999829</c:v>
                </c:pt>
                <c:pt idx="1055">
                  <c:v>105.49999999999828</c:v>
                </c:pt>
                <c:pt idx="1056">
                  <c:v>105.59999999999827</c:v>
                </c:pt>
                <c:pt idx="1057">
                  <c:v>105.69999999999827</c:v>
                </c:pt>
                <c:pt idx="1058">
                  <c:v>105.79999999999826</c:v>
                </c:pt>
                <c:pt idx="1059">
                  <c:v>105.89999999999826</c:v>
                </c:pt>
                <c:pt idx="1060">
                  <c:v>105.99999999999825</c:v>
                </c:pt>
                <c:pt idx="1061">
                  <c:v>106.09999999999825</c:v>
                </c:pt>
                <c:pt idx="1062">
                  <c:v>106.19999999999824</c:v>
                </c:pt>
                <c:pt idx="1063">
                  <c:v>106.29999999999824</c:v>
                </c:pt>
                <c:pt idx="1064">
                  <c:v>106.39999999999823</c:v>
                </c:pt>
                <c:pt idx="1065">
                  <c:v>106.49999999999822</c:v>
                </c:pt>
                <c:pt idx="1066">
                  <c:v>106.59999999999822</c:v>
                </c:pt>
                <c:pt idx="1067">
                  <c:v>106.69999999999821</c:v>
                </c:pt>
                <c:pt idx="1068">
                  <c:v>106.79999999999821</c:v>
                </c:pt>
                <c:pt idx="1069">
                  <c:v>106.8999999999982</c:v>
                </c:pt>
                <c:pt idx="1070">
                  <c:v>106.9999999999982</c:v>
                </c:pt>
                <c:pt idx="1071">
                  <c:v>107.09999999999819</c:v>
                </c:pt>
                <c:pt idx="1072">
                  <c:v>107.19999999999818</c:v>
                </c:pt>
                <c:pt idx="1073">
                  <c:v>107.29999999999818</c:v>
                </c:pt>
                <c:pt idx="1074">
                  <c:v>107.39999999999817</c:v>
                </c:pt>
                <c:pt idx="1075">
                  <c:v>107.49999999999817</c:v>
                </c:pt>
                <c:pt idx="1076">
                  <c:v>107.59999999999816</c:v>
                </c:pt>
                <c:pt idx="1077">
                  <c:v>107.69999999999816</c:v>
                </c:pt>
                <c:pt idx="1078">
                  <c:v>107.79999999999815</c:v>
                </c:pt>
                <c:pt idx="1079">
                  <c:v>107.89999999999814</c:v>
                </c:pt>
                <c:pt idx="1080">
                  <c:v>107.99999999999814</c:v>
                </c:pt>
                <c:pt idx="1081">
                  <c:v>108.09999999999813</c:v>
                </c:pt>
                <c:pt idx="1082">
                  <c:v>108.19999999999813</c:v>
                </c:pt>
                <c:pt idx="1083">
                  <c:v>108.29999999999812</c:v>
                </c:pt>
                <c:pt idx="1084">
                  <c:v>108.39999999999812</c:v>
                </c:pt>
                <c:pt idx="1085">
                  <c:v>108.49999999999811</c:v>
                </c:pt>
                <c:pt idx="1086">
                  <c:v>108.5999999999981</c:v>
                </c:pt>
                <c:pt idx="1087">
                  <c:v>108.6999999999981</c:v>
                </c:pt>
                <c:pt idx="1088">
                  <c:v>108.79999999999809</c:v>
                </c:pt>
                <c:pt idx="1089">
                  <c:v>108.89999999999809</c:v>
                </c:pt>
                <c:pt idx="1090">
                  <c:v>108.99999999999808</c:v>
                </c:pt>
                <c:pt idx="1091">
                  <c:v>109.09999999999808</c:v>
                </c:pt>
                <c:pt idx="1092">
                  <c:v>109.19999999999807</c:v>
                </c:pt>
                <c:pt idx="1093">
                  <c:v>109.29999999999806</c:v>
                </c:pt>
                <c:pt idx="1094">
                  <c:v>109.39999999999806</c:v>
                </c:pt>
                <c:pt idx="1095">
                  <c:v>109.49999999999805</c:v>
                </c:pt>
                <c:pt idx="1096">
                  <c:v>109.59999999999805</c:v>
                </c:pt>
                <c:pt idx="1097">
                  <c:v>109.69999999999804</c:v>
                </c:pt>
                <c:pt idx="1098">
                  <c:v>109.79999999999804</c:v>
                </c:pt>
                <c:pt idx="1099">
                  <c:v>109.89999999999803</c:v>
                </c:pt>
                <c:pt idx="1100">
                  <c:v>109.99999999999802</c:v>
                </c:pt>
                <c:pt idx="1101">
                  <c:v>110.09999999999802</c:v>
                </c:pt>
                <c:pt idx="1102">
                  <c:v>110.19999999999801</c:v>
                </c:pt>
                <c:pt idx="1103">
                  <c:v>110.29999999999801</c:v>
                </c:pt>
                <c:pt idx="1104">
                  <c:v>110.399999999998</c:v>
                </c:pt>
                <c:pt idx="1105">
                  <c:v>110.499999999998</c:v>
                </c:pt>
                <c:pt idx="1106">
                  <c:v>110.59999999999799</c:v>
                </c:pt>
                <c:pt idx="1107">
                  <c:v>110.69999999999798</c:v>
                </c:pt>
                <c:pt idx="1108">
                  <c:v>110.79999999999798</c:v>
                </c:pt>
                <c:pt idx="1109">
                  <c:v>110.89999999999797</c:v>
                </c:pt>
                <c:pt idx="1110">
                  <c:v>110.99999999999797</c:v>
                </c:pt>
                <c:pt idx="1111">
                  <c:v>111.09999999999796</c:v>
                </c:pt>
                <c:pt idx="1112">
                  <c:v>111.19999999999796</c:v>
                </c:pt>
                <c:pt idx="1113">
                  <c:v>111.29999999999795</c:v>
                </c:pt>
                <c:pt idx="1114">
                  <c:v>111.39999999999795</c:v>
                </c:pt>
                <c:pt idx="1115">
                  <c:v>111.49999999999794</c:v>
                </c:pt>
                <c:pt idx="1116">
                  <c:v>111.59999999999793</c:v>
                </c:pt>
                <c:pt idx="1117">
                  <c:v>111.69999999999793</c:v>
                </c:pt>
                <c:pt idx="1118">
                  <c:v>111.79999999999792</c:v>
                </c:pt>
                <c:pt idx="1119">
                  <c:v>111.89999999999792</c:v>
                </c:pt>
                <c:pt idx="1120">
                  <c:v>111.99999999999791</c:v>
                </c:pt>
                <c:pt idx="1121">
                  <c:v>112.09999999999791</c:v>
                </c:pt>
                <c:pt idx="1122">
                  <c:v>112.1999999999979</c:v>
                </c:pt>
                <c:pt idx="1123">
                  <c:v>112.29999999999789</c:v>
                </c:pt>
                <c:pt idx="1124">
                  <c:v>112.39999999999789</c:v>
                </c:pt>
                <c:pt idx="1125">
                  <c:v>112.49999999999788</c:v>
                </c:pt>
                <c:pt idx="1126">
                  <c:v>112.59999999999788</c:v>
                </c:pt>
                <c:pt idx="1127">
                  <c:v>112.69999999999787</c:v>
                </c:pt>
                <c:pt idx="1128">
                  <c:v>112.79999999999787</c:v>
                </c:pt>
                <c:pt idx="1129">
                  <c:v>112.89999999999786</c:v>
                </c:pt>
                <c:pt idx="1130">
                  <c:v>112.99999999999785</c:v>
                </c:pt>
                <c:pt idx="1131">
                  <c:v>113.09999999999785</c:v>
                </c:pt>
                <c:pt idx="1132">
                  <c:v>113.19999999999784</c:v>
                </c:pt>
                <c:pt idx="1133">
                  <c:v>113.29999999999784</c:v>
                </c:pt>
                <c:pt idx="1134">
                  <c:v>113.39999999999783</c:v>
                </c:pt>
                <c:pt idx="1135">
                  <c:v>113.49999999999783</c:v>
                </c:pt>
                <c:pt idx="1136">
                  <c:v>113.59999999999782</c:v>
                </c:pt>
                <c:pt idx="1137">
                  <c:v>113.69999999999781</c:v>
                </c:pt>
                <c:pt idx="1138">
                  <c:v>113.79999999999781</c:v>
                </c:pt>
                <c:pt idx="1139">
                  <c:v>113.8999999999978</c:v>
                </c:pt>
                <c:pt idx="1140">
                  <c:v>113.9999999999978</c:v>
                </c:pt>
                <c:pt idx="1141">
                  <c:v>114.09999999999779</c:v>
                </c:pt>
                <c:pt idx="1142">
                  <c:v>114.19999999999779</c:v>
                </c:pt>
                <c:pt idx="1143">
                  <c:v>114.29999999999778</c:v>
                </c:pt>
                <c:pt idx="1144">
                  <c:v>114.39999999999777</c:v>
                </c:pt>
                <c:pt idx="1145">
                  <c:v>114.49999999999777</c:v>
                </c:pt>
                <c:pt idx="1146">
                  <c:v>114.59999999999776</c:v>
                </c:pt>
                <c:pt idx="1147">
                  <c:v>114.69999999999776</c:v>
                </c:pt>
                <c:pt idx="1148">
                  <c:v>114.79999999999775</c:v>
                </c:pt>
                <c:pt idx="1149">
                  <c:v>114.89999999999775</c:v>
                </c:pt>
                <c:pt idx="1150">
                  <c:v>114.99999999999774</c:v>
                </c:pt>
                <c:pt idx="1151">
                  <c:v>115.09999999999773</c:v>
                </c:pt>
                <c:pt idx="1152">
                  <c:v>115.19999999999773</c:v>
                </c:pt>
                <c:pt idx="1153">
                  <c:v>115.29999999999772</c:v>
                </c:pt>
                <c:pt idx="1154">
                  <c:v>115.39999999999772</c:v>
                </c:pt>
                <c:pt idx="1155">
                  <c:v>115.49999999999771</c:v>
                </c:pt>
                <c:pt idx="1156">
                  <c:v>115.59999999999771</c:v>
                </c:pt>
                <c:pt idx="1157">
                  <c:v>115.6999999999977</c:v>
                </c:pt>
                <c:pt idx="1158">
                  <c:v>115.79999999999769</c:v>
                </c:pt>
                <c:pt idx="1159">
                  <c:v>115.89999999999769</c:v>
                </c:pt>
                <c:pt idx="1160">
                  <c:v>115.99999999999768</c:v>
                </c:pt>
                <c:pt idx="1161">
                  <c:v>116.09999999999768</c:v>
                </c:pt>
                <c:pt idx="1162">
                  <c:v>116.19999999999767</c:v>
                </c:pt>
                <c:pt idx="1163">
                  <c:v>116.29999999999767</c:v>
                </c:pt>
                <c:pt idx="1164">
                  <c:v>116.39999999999766</c:v>
                </c:pt>
                <c:pt idx="1165">
                  <c:v>116.49999999999766</c:v>
                </c:pt>
                <c:pt idx="1166">
                  <c:v>116.59999999999765</c:v>
                </c:pt>
                <c:pt idx="1167">
                  <c:v>116.69999999999764</c:v>
                </c:pt>
                <c:pt idx="1168">
                  <c:v>116.79999999999764</c:v>
                </c:pt>
                <c:pt idx="1169">
                  <c:v>116.89999999999763</c:v>
                </c:pt>
                <c:pt idx="1170">
                  <c:v>116.99999999999763</c:v>
                </c:pt>
                <c:pt idx="1171">
                  <c:v>117.09999999999762</c:v>
                </c:pt>
                <c:pt idx="1172">
                  <c:v>117.19999999999762</c:v>
                </c:pt>
                <c:pt idx="1173">
                  <c:v>117.29999999999761</c:v>
                </c:pt>
                <c:pt idx="1174">
                  <c:v>117.3999999999976</c:v>
                </c:pt>
                <c:pt idx="1175">
                  <c:v>117.4999999999976</c:v>
                </c:pt>
                <c:pt idx="1176">
                  <c:v>117.59999999999759</c:v>
                </c:pt>
                <c:pt idx="1177">
                  <c:v>117.69999999999759</c:v>
                </c:pt>
                <c:pt idx="1178">
                  <c:v>117.79999999999758</c:v>
                </c:pt>
                <c:pt idx="1179">
                  <c:v>117.89999999999758</c:v>
                </c:pt>
                <c:pt idx="1180">
                  <c:v>117.99999999999757</c:v>
                </c:pt>
                <c:pt idx="1181">
                  <c:v>118.09999999999756</c:v>
                </c:pt>
                <c:pt idx="1182">
                  <c:v>118.19999999999756</c:v>
                </c:pt>
                <c:pt idx="1183">
                  <c:v>118.29999999999755</c:v>
                </c:pt>
                <c:pt idx="1184">
                  <c:v>118.39999999999755</c:v>
                </c:pt>
                <c:pt idx="1185">
                  <c:v>118.49999999999754</c:v>
                </c:pt>
                <c:pt idx="1186">
                  <c:v>118.59999999999754</c:v>
                </c:pt>
                <c:pt idx="1187">
                  <c:v>118.69999999999753</c:v>
                </c:pt>
                <c:pt idx="1188">
                  <c:v>118.79999999999752</c:v>
                </c:pt>
                <c:pt idx="1189">
                  <c:v>118.89999999999752</c:v>
                </c:pt>
                <c:pt idx="1190">
                  <c:v>118.99999999999751</c:v>
                </c:pt>
                <c:pt idx="1191">
                  <c:v>119.09999999999751</c:v>
                </c:pt>
                <c:pt idx="1192">
                  <c:v>119.1999999999975</c:v>
                </c:pt>
                <c:pt idx="1193">
                  <c:v>119.2999999999975</c:v>
                </c:pt>
                <c:pt idx="1194">
                  <c:v>119.39999999999749</c:v>
                </c:pt>
                <c:pt idx="1195">
                  <c:v>119.49999999999748</c:v>
                </c:pt>
                <c:pt idx="1196">
                  <c:v>119.59999999999748</c:v>
                </c:pt>
                <c:pt idx="1197">
                  <c:v>119.69999999999747</c:v>
                </c:pt>
                <c:pt idx="1198">
                  <c:v>119.79999999999747</c:v>
                </c:pt>
                <c:pt idx="1199">
                  <c:v>119.89999999999746</c:v>
                </c:pt>
                <c:pt idx="1200">
                  <c:v>119.99999999999746</c:v>
                </c:pt>
                <c:pt idx="1201">
                  <c:v>120.09999999999745</c:v>
                </c:pt>
                <c:pt idx="1202">
                  <c:v>120.19999999999744</c:v>
                </c:pt>
                <c:pt idx="1203">
                  <c:v>120.29999999999744</c:v>
                </c:pt>
                <c:pt idx="1204">
                  <c:v>120.39999999999743</c:v>
                </c:pt>
                <c:pt idx="1205">
                  <c:v>120.49999999999743</c:v>
                </c:pt>
                <c:pt idx="1206">
                  <c:v>120.59999999999742</c:v>
                </c:pt>
                <c:pt idx="1207">
                  <c:v>120.69999999999742</c:v>
                </c:pt>
                <c:pt idx="1208">
                  <c:v>120.79999999999741</c:v>
                </c:pt>
                <c:pt idx="1209">
                  <c:v>120.89999999999741</c:v>
                </c:pt>
                <c:pt idx="1210">
                  <c:v>120.9999999999974</c:v>
                </c:pt>
                <c:pt idx="1211">
                  <c:v>121.09999999999739</c:v>
                </c:pt>
                <c:pt idx="1212">
                  <c:v>121.19999999999739</c:v>
                </c:pt>
                <c:pt idx="1213">
                  <c:v>121.29999999999738</c:v>
                </c:pt>
                <c:pt idx="1214">
                  <c:v>121.39999999999738</c:v>
                </c:pt>
                <c:pt idx="1215">
                  <c:v>121.49999999999737</c:v>
                </c:pt>
                <c:pt idx="1216">
                  <c:v>121.59999999999737</c:v>
                </c:pt>
                <c:pt idx="1217">
                  <c:v>121.69999999999736</c:v>
                </c:pt>
                <c:pt idx="1218">
                  <c:v>121.79999999999735</c:v>
                </c:pt>
                <c:pt idx="1219">
                  <c:v>121.89999999999735</c:v>
                </c:pt>
                <c:pt idx="1220">
                  <c:v>121.99999999999734</c:v>
                </c:pt>
                <c:pt idx="1221">
                  <c:v>122.09999999999734</c:v>
                </c:pt>
                <c:pt idx="1222">
                  <c:v>122.19999999999733</c:v>
                </c:pt>
                <c:pt idx="1223">
                  <c:v>122.29999999999733</c:v>
                </c:pt>
                <c:pt idx="1224">
                  <c:v>122.39999999999732</c:v>
                </c:pt>
                <c:pt idx="1225">
                  <c:v>122.49999999999731</c:v>
                </c:pt>
                <c:pt idx="1226">
                  <c:v>122.59999999999731</c:v>
                </c:pt>
                <c:pt idx="1227">
                  <c:v>122.6999999999973</c:v>
                </c:pt>
                <c:pt idx="1228">
                  <c:v>122.7999999999973</c:v>
                </c:pt>
                <c:pt idx="1229">
                  <c:v>122.89999999999729</c:v>
                </c:pt>
                <c:pt idx="1230">
                  <c:v>122.99999999999729</c:v>
                </c:pt>
                <c:pt idx="1231">
                  <c:v>123.09999999999728</c:v>
                </c:pt>
                <c:pt idx="1232">
                  <c:v>123.19999999999727</c:v>
                </c:pt>
                <c:pt idx="1233">
                  <c:v>123.29999999999727</c:v>
                </c:pt>
                <c:pt idx="1234">
                  <c:v>123.39999999999726</c:v>
                </c:pt>
                <c:pt idx="1235">
                  <c:v>123.49999999999726</c:v>
                </c:pt>
                <c:pt idx="1236">
                  <c:v>123.59999999999725</c:v>
                </c:pt>
                <c:pt idx="1237">
                  <c:v>123.69999999999725</c:v>
                </c:pt>
                <c:pt idx="1238">
                  <c:v>123.79999999999724</c:v>
                </c:pt>
                <c:pt idx="1239">
                  <c:v>123.89999999999723</c:v>
                </c:pt>
                <c:pt idx="1240">
                  <c:v>123.99999999999723</c:v>
                </c:pt>
                <c:pt idx="1241">
                  <c:v>124.09999999999722</c:v>
                </c:pt>
                <c:pt idx="1242">
                  <c:v>124.19999999999722</c:v>
                </c:pt>
                <c:pt idx="1243">
                  <c:v>124.29999999999721</c:v>
                </c:pt>
                <c:pt idx="1244">
                  <c:v>124.39999999999721</c:v>
                </c:pt>
                <c:pt idx="1245">
                  <c:v>124.4999999999972</c:v>
                </c:pt>
                <c:pt idx="1246">
                  <c:v>124.59999999999719</c:v>
                </c:pt>
                <c:pt idx="1247">
                  <c:v>124.69999999999719</c:v>
                </c:pt>
                <c:pt idx="1248">
                  <c:v>124.79999999999718</c:v>
                </c:pt>
                <c:pt idx="1249">
                  <c:v>124.89999999999718</c:v>
                </c:pt>
                <c:pt idx="1250">
                  <c:v>124.99999999999717</c:v>
                </c:pt>
                <c:pt idx="1251">
                  <c:v>125.09999999999717</c:v>
                </c:pt>
                <c:pt idx="1252">
                  <c:v>125.19999999999716</c:v>
                </c:pt>
                <c:pt idx="1253">
                  <c:v>125.29999999999715</c:v>
                </c:pt>
                <c:pt idx="1254">
                  <c:v>125.39999999999715</c:v>
                </c:pt>
                <c:pt idx="1255">
                  <c:v>125.49999999999714</c:v>
                </c:pt>
                <c:pt idx="1256">
                  <c:v>125.59999999999714</c:v>
                </c:pt>
                <c:pt idx="1257">
                  <c:v>125.69999999999713</c:v>
                </c:pt>
                <c:pt idx="1258">
                  <c:v>125.79999999999713</c:v>
                </c:pt>
                <c:pt idx="1259">
                  <c:v>125.89999999999712</c:v>
                </c:pt>
                <c:pt idx="1260">
                  <c:v>125.99999999999712</c:v>
                </c:pt>
                <c:pt idx="1261">
                  <c:v>126.09999999999711</c:v>
                </c:pt>
                <c:pt idx="1262">
                  <c:v>126.1999999999971</c:v>
                </c:pt>
                <c:pt idx="1263">
                  <c:v>126.2999999999971</c:v>
                </c:pt>
                <c:pt idx="1264">
                  <c:v>126.39999999999709</c:v>
                </c:pt>
                <c:pt idx="1265">
                  <c:v>126.49999999999709</c:v>
                </c:pt>
                <c:pt idx="1266">
                  <c:v>126.59999999999708</c:v>
                </c:pt>
                <c:pt idx="1267">
                  <c:v>126.69999999999708</c:v>
                </c:pt>
                <c:pt idx="1268">
                  <c:v>126.79999999999707</c:v>
                </c:pt>
                <c:pt idx="1269">
                  <c:v>126.89999999999706</c:v>
                </c:pt>
                <c:pt idx="1270">
                  <c:v>126.99999999999706</c:v>
                </c:pt>
                <c:pt idx="1271">
                  <c:v>127.09999999999705</c:v>
                </c:pt>
                <c:pt idx="1272">
                  <c:v>127.19999999999705</c:v>
                </c:pt>
                <c:pt idx="1273">
                  <c:v>127.29999999999704</c:v>
                </c:pt>
                <c:pt idx="1274">
                  <c:v>127.39999999999704</c:v>
                </c:pt>
                <c:pt idx="1275">
                  <c:v>127.49999999999703</c:v>
                </c:pt>
                <c:pt idx="1276">
                  <c:v>127.59999999999702</c:v>
                </c:pt>
                <c:pt idx="1277">
                  <c:v>127.69999999999702</c:v>
                </c:pt>
                <c:pt idx="1278">
                  <c:v>127.79999999999701</c:v>
                </c:pt>
                <c:pt idx="1279">
                  <c:v>127.89999999999701</c:v>
                </c:pt>
                <c:pt idx="1280">
                  <c:v>127.999999999997</c:v>
                </c:pt>
                <c:pt idx="1281">
                  <c:v>128.09999999999701</c:v>
                </c:pt>
                <c:pt idx="1282">
                  <c:v>128.199999999997</c:v>
                </c:pt>
                <c:pt idx="1283">
                  <c:v>128.299999999997</c:v>
                </c:pt>
                <c:pt idx="1284">
                  <c:v>128.39999999999699</c:v>
                </c:pt>
                <c:pt idx="1285">
                  <c:v>128.49999999999699</c:v>
                </c:pt>
                <c:pt idx="1286">
                  <c:v>128.59999999999698</c:v>
                </c:pt>
                <c:pt idx="1287">
                  <c:v>128.69999999999698</c:v>
                </c:pt>
                <c:pt idx="1288">
                  <c:v>128.79999999999697</c:v>
                </c:pt>
                <c:pt idx="1289">
                  <c:v>128.89999999999696</c:v>
                </c:pt>
                <c:pt idx="1290">
                  <c:v>128.99999999999696</c:v>
                </c:pt>
                <c:pt idx="1291">
                  <c:v>129.09999999999695</c:v>
                </c:pt>
                <c:pt idx="1292">
                  <c:v>129.19999999999695</c:v>
                </c:pt>
                <c:pt idx="1293">
                  <c:v>129.29999999999694</c:v>
                </c:pt>
                <c:pt idx="1294">
                  <c:v>129.39999999999694</c:v>
                </c:pt>
                <c:pt idx="1295">
                  <c:v>129.49999999999693</c:v>
                </c:pt>
                <c:pt idx="1296">
                  <c:v>129.59999999999692</c:v>
                </c:pt>
                <c:pt idx="1297">
                  <c:v>129.69999999999692</c:v>
                </c:pt>
                <c:pt idx="1298">
                  <c:v>129.79999999999691</c:v>
                </c:pt>
                <c:pt idx="1299">
                  <c:v>129.89999999999691</c:v>
                </c:pt>
                <c:pt idx="1300">
                  <c:v>129.9999999999969</c:v>
                </c:pt>
                <c:pt idx="1301">
                  <c:v>130.0999999999969</c:v>
                </c:pt>
                <c:pt idx="1302">
                  <c:v>130.19999999999689</c:v>
                </c:pt>
                <c:pt idx="1303">
                  <c:v>130.29999999999688</c:v>
                </c:pt>
                <c:pt idx="1304">
                  <c:v>130.39999999999688</c:v>
                </c:pt>
                <c:pt idx="1305">
                  <c:v>130.49999999999687</c:v>
                </c:pt>
                <c:pt idx="1306">
                  <c:v>130.59999999999687</c:v>
                </c:pt>
                <c:pt idx="1307">
                  <c:v>130.69999999999686</c:v>
                </c:pt>
                <c:pt idx="1308">
                  <c:v>130.79999999999686</c:v>
                </c:pt>
                <c:pt idx="1309">
                  <c:v>130.89999999999685</c:v>
                </c:pt>
                <c:pt idx="1310">
                  <c:v>130.99999999999685</c:v>
                </c:pt>
                <c:pt idx="1311">
                  <c:v>131.09999999999684</c:v>
                </c:pt>
                <c:pt idx="1312">
                  <c:v>131.19999999999683</c:v>
                </c:pt>
                <c:pt idx="1313">
                  <c:v>131.29999999999683</c:v>
                </c:pt>
                <c:pt idx="1314">
                  <c:v>131.39999999999682</c:v>
                </c:pt>
                <c:pt idx="1315">
                  <c:v>131.49999999999682</c:v>
                </c:pt>
                <c:pt idx="1316">
                  <c:v>131.59999999999681</c:v>
                </c:pt>
                <c:pt idx="1317">
                  <c:v>131.69999999999681</c:v>
                </c:pt>
                <c:pt idx="1318">
                  <c:v>131.7999999999968</c:v>
                </c:pt>
                <c:pt idx="1319">
                  <c:v>131.89999999999679</c:v>
                </c:pt>
                <c:pt idx="1320">
                  <c:v>131.99999999999679</c:v>
                </c:pt>
                <c:pt idx="1321">
                  <c:v>132.09999999999678</c:v>
                </c:pt>
                <c:pt idx="1322">
                  <c:v>132.19999999999678</c:v>
                </c:pt>
                <c:pt idx="1323">
                  <c:v>132.29999999999677</c:v>
                </c:pt>
                <c:pt idx="1324">
                  <c:v>132.39999999999677</c:v>
                </c:pt>
                <c:pt idx="1325">
                  <c:v>132.49999999999676</c:v>
                </c:pt>
                <c:pt idx="1326">
                  <c:v>132.59999999999675</c:v>
                </c:pt>
                <c:pt idx="1327">
                  <c:v>132.69999999999675</c:v>
                </c:pt>
                <c:pt idx="1328">
                  <c:v>132.79999999999674</c:v>
                </c:pt>
                <c:pt idx="1329">
                  <c:v>132.89999999999674</c:v>
                </c:pt>
                <c:pt idx="1330">
                  <c:v>132.99999999999673</c:v>
                </c:pt>
                <c:pt idx="1331">
                  <c:v>133.09999999999673</c:v>
                </c:pt>
                <c:pt idx="1332">
                  <c:v>133.19999999999672</c:v>
                </c:pt>
                <c:pt idx="1333">
                  <c:v>133.29999999999671</c:v>
                </c:pt>
                <c:pt idx="1334">
                  <c:v>133.39999999999671</c:v>
                </c:pt>
                <c:pt idx="1335">
                  <c:v>133.4999999999967</c:v>
                </c:pt>
                <c:pt idx="1336">
                  <c:v>133.5999999999967</c:v>
                </c:pt>
                <c:pt idx="1337">
                  <c:v>133.69999999999669</c:v>
                </c:pt>
                <c:pt idx="1338">
                  <c:v>133.79999999999669</c:v>
                </c:pt>
                <c:pt idx="1339">
                  <c:v>133.89999999999668</c:v>
                </c:pt>
                <c:pt idx="1340">
                  <c:v>133.99999999999667</c:v>
                </c:pt>
                <c:pt idx="1341">
                  <c:v>134.09999999999667</c:v>
                </c:pt>
                <c:pt idx="1342">
                  <c:v>134.19999999999666</c:v>
                </c:pt>
                <c:pt idx="1343">
                  <c:v>134.29999999999666</c:v>
                </c:pt>
                <c:pt idx="1344">
                  <c:v>134.39999999999665</c:v>
                </c:pt>
                <c:pt idx="1345">
                  <c:v>134.49999999999665</c:v>
                </c:pt>
                <c:pt idx="1346">
                  <c:v>134.59999999999664</c:v>
                </c:pt>
                <c:pt idx="1347">
                  <c:v>134.69999999999663</c:v>
                </c:pt>
                <c:pt idx="1348">
                  <c:v>134.79999999999663</c:v>
                </c:pt>
                <c:pt idx="1349">
                  <c:v>134.89999999999662</c:v>
                </c:pt>
                <c:pt idx="1350">
                  <c:v>134.99999999999662</c:v>
                </c:pt>
                <c:pt idx="1351">
                  <c:v>135.09999999999661</c:v>
                </c:pt>
                <c:pt idx="1352">
                  <c:v>135.19999999999661</c:v>
                </c:pt>
                <c:pt idx="1353">
                  <c:v>135.2999999999966</c:v>
                </c:pt>
                <c:pt idx="1354">
                  <c:v>135.3999999999966</c:v>
                </c:pt>
                <c:pt idx="1355">
                  <c:v>135.49999999999659</c:v>
                </c:pt>
                <c:pt idx="1356">
                  <c:v>135.59999999999658</c:v>
                </c:pt>
                <c:pt idx="1357">
                  <c:v>135.69999999999658</c:v>
                </c:pt>
                <c:pt idx="1358">
                  <c:v>135.79999999999657</c:v>
                </c:pt>
                <c:pt idx="1359">
                  <c:v>135.89999999999657</c:v>
                </c:pt>
                <c:pt idx="1360">
                  <c:v>135.99999999999656</c:v>
                </c:pt>
                <c:pt idx="1361">
                  <c:v>136.09999999999656</c:v>
                </c:pt>
                <c:pt idx="1362">
                  <c:v>136.19999999999655</c:v>
                </c:pt>
                <c:pt idx="1363">
                  <c:v>136.29999999999654</c:v>
                </c:pt>
                <c:pt idx="1364">
                  <c:v>136.39999999999654</c:v>
                </c:pt>
                <c:pt idx="1365">
                  <c:v>136.49999999999653</c:v>
                </c:pt>
                <c:pt idx="1366">
                  <c:v>136.59999999999653</c:v>
                </c:pt>
                <c:pt idx="1367">
                  <c:v>136.69999999999652</c:v>
                </c:pt>
                <c:pt idx="1368">
                  <c:v>136.79999999999652</c:v>
                </c:pt>
                <c:pt idx="1369">
                  <c:v>136.89999999999651</c:v>
                </c:pt>
                <c:pt idx="1370">
                  <c:v>136.9999999999965</c:v>
                </c:pt>
                <c:pt idx="1371">
                  <c:v>137.0999999999965</c:v>
                </c:pt>
                <c:pt idx="1372">
                  <c:v>137.19999999999649</c:v>
                </c:pt>
                <c:pt idx="1373">
                  <c:v>137.29999999999649</c:v>
                </c:pt>
                <c:pt idx="1374">
                  <c:v>137.39999999999648</c:v>
                </c:pt>
                <c:pt idx="1375">
                  <c:v>137.49999999999648</c:v>
                </c:pt>
                <c:pt idx="1376">
                  <c:v>137.59999999999647</c:v>
                </c:pt>
                <c:pt idx="1377">
                  <c:v>137.69999999999646</c:v>
                </c:pt>
                <c:pt idx="1378">
                  <c:v>137.79999999999646</c:v>
                </c:pt>
                <c:pt idx="1379">
                  <c:v>137.89999999999645</c:v>
                </c:pt>
                <c:pt idx="1380">
                  <c:v>137.99999999999645</c:v>
                </c:pt>
                <c:pt idx="1381">
                  <c:v>138.09999999999644</c:v>
                </c:pt>
                <c:pt idx="1382">
                  <c:v>138.19999999999644</c:v>
                </c:pt>
                <c:pt idx="1383">
                  <c:v>138.29999999999643</c:v>
                </c:pt>
                <c:pt idx="1384">
                  <c:v>138.39999999999642</c:v>
                </c:pt>
                <c:pt idx="1385">
                  <c:v>138.49999999999642</c:v>
                </c:pt>
                <c:pt idx="1386">
                  <c:v>138.59999999999641</c:v>
                </c:pt>
                <c:pt idx="1387">
                  <c:v>138.69999999999641</c:v>
                </c:pt>
                <c:pt idx="1388">
                  <c:v>138.7999999999964</c:v>
                </c:pt>
                <c:pt idx="1389">
                  <c:v>138.8999999999964</c:v>
                </c:pt>
                <c:pt idx="1390">
                  <c:v>138.99999999999639</c:v>
                </c:pt>
                <c:pt idx="1391">
                  <c:v>139.09999999999638</c:v>
                </c:pt>
                <c:pt idx="1392">
                  <c:v>139.19999999999638</c:v>
                </c:pt>
                <c:pt idx="1393">
                  <c:v>139.29999999999637</c:v>
                </c:pt>
                <c:pt idx="1394">
                  <c:v>139.39999999999637</c:v>
                </c:pt>
                <c:pt idx="1395">
                  <c:v>139.49999999999636</c:v>
                </c:pt>
                <c:pt idx="1396">
                  <c:v>139.59999999999636</c:v>
                </c:pt>
                <c:pt idx="1397">
                  <c:v>139.69999999999635</c:v>
                </c:pt>
                <c:pt idx="1398">
                  <c:v>139.79999999999634</c:v>
                </c:pt>
                <c:pt idx="1399">
                  <c:v>139.89999999999634</c:v>
                </c:pt>
                <c:pt idx="1400">
                  <c:v>139.99999999999633</c:v>
                </c:pt>
                <c:pt idx="1401">
                  <c:v>140.09999999999633</c:v>
                </c:pt>
                <c:pt idx="1402">
                  <c:v>140.19999999999632</c:v>
                </c:pt>
                <c:pt idx="1403">
                  <c:v>140.29999999999632</c:v>
                </c:pt>
                <c:pt idx="1404">
                  <c:v>140.39999999999631</c:v>
                </c:pt>
                <c:pt idx="1405">
                  <c:v>140.49999999999631</c:v>
                </c:pt>
                <c:pt idx="1406">
                  <c:v>140.5999999999963</c:v>
                </c:pt>
                <c:pt idx="1407">
                  <c:v>140.69999999999629</c:v>
                </c:pt>
                <c:pt idx="1408">
                  <c:v>140.79999999999629</c:v>
                </c:pt>
                <c:pt idx="1409">
                  <c:v>140.89999999999628</c:v>
                </c:pt>
                <c:pt idx="1410">
                  <c:v>140.99999999999628</c:v>
                </c:pt>
                <c:pt idx="1411">
                  <c:v>141.09999999999627</c:v>
                </c:pt>
                <c:pt idx="1412">
                  <c:v>141.19999999999627</c:v>
                </c:pt>
                <c:pt idx="1413">
                  <c:v>141.29999999999626</c:v>
                </c:pt>
                <c:pt idx="1414">
                  <c:v>141.39999999999625</c:v>
                </c:pt>
                <c:pt idx="1415">
                  <c:v>141.49999999999625</c:v>
                </c:pt>
                <c:pt idx="1416">
                  <c:v>141.59999999999624</c:v>
                </c:pt>
                <c:pt idx="1417">
                  <c:v>141.69999999999624</c:v>
                </c:pt>
                <c:pt idx="1418">
                  <c:v>141.79999999999623</c:v>
                </c:pt>
                <c:pt idx="1419">
                  <c:v>141.89999999999623</c:v>
                </c:pt>
                <c:pt idx="1420">
                  <c:v>141.99999999999622</c:v>
                </c:pt>
                <c:pt idx="1421">
                  <c:v>142.09999999999621</c:v>
                </c:pt>
                <c:pt idx="1422">
                  <c:v>142.19999999999621</c:v>
                </c:pt>
                <c:pt idx="1423">
                  <c:v>142.2999999999962</c:v>
                </c:pt>
                <c:pt idx="1424">
                  <c:v>142.3999999999962</c:v>
                </c:pt>
                <c:pt idx="1425">
                  <c:v>142.49999999999619</c:v>
                </c:pt>
                <c:pt idx="1426">
                  <c:v>142.59999999999619</c:v>
                </c:pt>
                <c:pt idx="1427">
                  <c:v>142.69999999999618</c:v>
                </c:pt>
                <c:pt idx="1428">
                  <c:v>142.79999999999617</c:v>
                </c:pt>
                <c:pt idx="1429">
                  <c:v>142.89999999999617</c:v>
                </c:pt>
                <c:pt idx="1430">
                  <c:v>142.99999999999616</c:v>
                </c:pt>
                <c:pt idx="1431">
                  <c:v>143.09999999999616</c:v>
                </c:pt>
                <c:pt idx="1432">
                  <c:v>143.19999999999615</c:v>
                </c:pt>
                <c:pt idx="1433">
                  <c:v>143.29999999999615</c:v>
                </c:pt>
                <c:pt idx="1434">
                  <c:v>143.39999999999614</c:v>
                </c:pt>
                <c:pt idx="1435">
                  <c:v>143.49999999999613</c:v>
                </c:pt>
                <c:pt idx="1436">
                  <c:v>143.59999999999613</c:v>
                </c:pt>
                <c:pt idx="1437">
                  <c:v>143.69999999999612</c:v>
                </c:pt>
                <c:pt idx="1438">
                  <c:v>143.79999999999612</c:v>
                </c:pt>
                <c:pt idx="1439">
                  <c:v>143.89999999999611</c:v>
                </c:pt>
                <c:pt idx="1440">
                  <c:v>143.99999999999611</c:v>
                </c:pt>
                <c:pt idx="1441">
                  <c:v>144.0999999999961</c:v>
                </c:pt>
                <c:pt idx="1442">
                  <c:v>144.19999999999609</c:v>
                </c:pt>
                <c:pt idx="1443">
                  <c:v>144.29999999999609</c:v>
                </c:pt>
                <c:pt idx="1444">
                  <c:v>144.39999999999608</c:v>
                </c:pt>
                <c:pt idx="1445">
                  <c:v>144.49999999999608</c:v>
                </c:pt>
                <c:pt idx="1446">
                  <c:v>144.59999999999607</c:v>
                </c:pt>
                <c:pt idx="1447">
                  <c:v>144.69999999999607</c:v>
                </c:pt>
                <c:pt idx="1448">
                  <c:v>144.79999999999606</c:v>
                </c:pt>
                <c:pt idx="1449">
                  <c:v>144.89999999999606</c:v>
                </c:pt>
                <c:pt idx="1450">
                  <c:v>144.99999999999605</c:v>
                </c:pt>
                <c:pt idx="1451">
                  <c:v>145.09999999999604</c:v>
                </c:pt>
                <c:pt idx="1452">
                  <c:v>145.19999999999604</c:v>
                </c:pt>
                <c:pt idx="1453">
                  <c:v>145.29999999999603</c:v>
                </c:pt>
                <c:pt idx="1454">
                  <c:v>145.39999999999603</c:v>
                </c:pt>
                <c:pt idx="1455">
                  <c:v>145.49999999999602</c:v>
                </c:pt>
                <c:pt idx="1456">
                  <c:v>145.59999999999602</c:v>
                </c:pt>
                <c:pt idx="1457">
                  <c:v>145.69999999999601</c:v>
                </c:pt>
                <c:pt idx="1458">
                  <c:v>145.799999999996</c:v>
                </c:pt>
                <c:pt idx="1459">
                  <c:v>145.899999999996</c:v>
                </c:pt>
                <c:pt idx="1460">
                  <c:v>145.99999999999599</c:v>
                </c:pt>
                <c:pt idx="1461">
                  <c:v>146.09999999999599</c:v>
                </c:pt>
                <c:pt idx="1462">
                  <c:v>146.19999999999598</c:v>
                </c:pt>
                <c:pt idx="1463">
                  <c:v>146.29999999999598</c:v>
                </c:pt>
                <c:pt idx="1464">
                  <c:v>146.39999999999597</c:v>
                </c:pt>
                <c:pt idx="1465">
                  <c:v>146.49999999999596</c:v>
                </c:pt>
                <c:pt idx="1466">
                  <c:v>146.59999999999596</c:v>
                </c:pt>
                <c:pt idx="1467">
                  <c:v>146.69999999999595</c:v>
                </c:pt>
                <c:pt idx="1468">
                  <c:v>146.79999999999595</c:v>
                </c:pt>
                <c:pt idx="1469">
                  <c:v>146.89999999999594</c:v>
                </c:pt>
                <c:pt idx="1470">
                  <c:v>146.99999999999594</c:v>
                </c:pt>
                <c:pt idx="1471">
                  <c:v>147.09999999999593</c:v>
                </c:pt>
                <c:pt idx="1472">
                  <c:v>147.19999999999592</c:v>
                </c:pt>
                <c:pt idx="1473">
                  <c:v>147.29999999999592</c:v>
                </c:pt>
                <c:pt idx="1474">
                  <c:v>147.39999999999591</c:v>
                </c:pt>
                <c:pt idx="1475">
                  <c:v>147.49999999999591</c:v>
                </c:pt>
                <c:pt idx="1476">
                  <c:v>147.5999999999959</c:v>
                </c:pt>
                <c:pt idx="1477">
                  <c:v>147.6999999999959</c:v>
                </c:pt>
                <c:pt idx="1478">
                  <c:v>147.79999999999589</c:v>
                </c:pt>
                <c:pt idx="1479">
                  <c:v>147.89999999999588</c:v>
                </c:pt>
                <c:pt idx="1480">
                  <c:v>147.99999999999588</c:v>
                </c:pt>
                <c:pt idx="1481">
                  <c:v>148.09999999999587</c:v>
                </c:pt>
                <c:pt idx="1482">
                  <c:v>148.19999999999587</c:v>
                </c:pt>
                <c:pt idx="1483">
                  <c:v>148.29999999999586</c:v>
                </c:pt>
                <c:pt idx="1484">
                  <c:v>148.39999999999586</c:v>
                </c:pt>
                <c:pt idx="1485">
                  <c:v>148.49999999999585</c:v>
                </c:pt>
                <c:pt idx="1486">
                  <c:v>148.59999999999584</c:v>
                </c:pt>
                <c:pt idx="1487">
                  <c:v>148.69999999999584</c:v>
                </c:pt>
                <c:pt idx="1488">
                  <c:v>148.79999999999583</c:v>
                </c:pt>
                <c:pt idx="1489">
                  <c:v>148.89999999999583</c:v>
                </c:pt>
                <c:pt idx="1490">
                  <c:v>148.99999999999582</c:v>
                </c:pt>
                <c:pt idx="1491">
                  <c:v>149.09999999999582</c:v>
                </c:pt>
                <c:pt idx="1492">
                  <c:v>149.19999999999581</c:v>
                </c:pt>
                <c:pt idx="1493">
                  <c:v>149.2999999999958</c:v>
                </c:pt>
                <c:pt idx="1494">
                  <c:v>149.3999999999958</c:v>
                </c:pt>
                <c:pt idx="1495">
                  <c:v>149.49999999999579</c:v>
                </c:pt>
                <c:pt idx="1496">
                  <c:v>149.59999999999579</c:v>
                </c:pt>
                <c:pt idx="1497">
                  <c:v>149.69999999999578</c:v>
                </c:pt>
                <c:pt idx="1498">
                  <c:v>149.79999999999578</c:v>
                </c:pt>
                <c:pt idx="1499">
                  <c:v>149.89999999999577</c:v>
                </c:pt>
                <c:pt idx="1500">
                  <c:v>149.99999999999577</c:v>
                </c:pt>
                <c:pt idx="1501">
                  <c:v>150.09999999999576</c:v>
                </c:pt>
                <c:pt idx="1502">
                  <c:v>150.19999999999575</c:v>
                </c:pt>
                <c:pt idx="1503">
                  <c:v>150.29999999999575</c:v>
                </c:pt>
                <c:pt idx="1504">
                  <c:v>150.39999999999574</c:v>
                </c:pt>
                <c:pt idx="1505">
                  <c:v>150.49999999999574</c:v>
                </c:pt>
                <c:pt idx="1506">
                  <c:v>150.59999999999573</c:v>
                </c:pt>
                <c:pt idx="1507">
                  <c:v>150.69999999999573</c:v>
                </c:pt>
                <c:pt idx="1508">
                  <c:v>150.79999999999572</c:v>
                </c:pt>
                <c:pt idx="1509">
                  <c:v>150.89999999999571</c:v>
                </c:pt>
                <c:pt idx="1510">
                  <c:v>150.99999999999571</c:v>
                </c:pt>
                <c:pt idx="1511">
                  <c:v>151.0999999999957</c:v>
                </c:pt>
                <c:pt idx="1512">
                  <c:v>151.1999999999957</c:v>
                </c:pt>
                <c:pt idx="1513">
                  <c:v>151.29999999999569</c:v>
                </c:pt>
                <c:pt idx="1514">
                  <c:v>151.39999999999569</c:v>
                </c:pt>
                <c:pt idx="1515">
                  <c:v>151.49999999999568</c:v>
                </c:pt>
                <c:pt idx="1516">
                  <c:v>151.59999999999567</c:v>
                </c:pt>
                <c:pt idx="1517">
                  <c:v>151.69999999999567</c:v>
                </c:pt>
                <c:pt idx="1518">
                  <c:v>151.79999999999566</c:v>
                </c:pt>
                <c:pt idx="1519">
                  <c:v>151.89999999999566</c:v>
                </c:pt>
                <c:pt idx="1520">
                  <c:v>151.99999999999565</c:v>
                </c:pt>
                <c:pt idx="1521">
                  <c:v>152.09999999999565</c:v>
                </c:pt>
                <c:pt idx="1522">
                  <c:v>152.19999999999564</c:v>
                </c:pt>
                <c:pt idx="1523">
                  <c:v>152.29999999999563</c:v>
                </c:pt>
                <c:pt idx="1524">
                  <c:v>152.39999999999563</c:v>
                </c:pt>
                <c:pt idx="1525">
                  <c:v>152.49999999999562</c:v>
                </c:pt>
                <c:pt idx="1526">
                  <c:v>152.59999999999562</c:v>
                </c:pt>
                <c:pt idx="1527">
                  <c:v>152.69999999999561</c:v>
                </c:pt>
                <c:pt idx="1528">
                  <c:v>152.79999999999561</c:v>
                </c:pt>
                <c:pt idx="1529">
                  <c:v>152.8999999999956</c:v>
                </c:pt>
                <c:pt idx="1530">
                  <c:v>152.99999999999559</c:v>
                </c:pt>
                <c:pt idx="1531">
                  <c:v>153.09999999999559</c:v>
                </c:pt>
                <c:pt idx="1532">
                  <c:v>153.19999999999558</c:v>
                </c:pt>
                <c:pt idx="1533">
                  <c:v>153.29999999999558</c:v>
                </c:pt>
                <c:pt idx="1534">
                  <c:v>153.39999999999557</c:v>
                </c:pt>
                <c:pt idx="1535">
                  <c:v>153.49999999999557</c:v>
                </c:pt>
                <c:pt idx="1536">
                  <c:v>153.59999999999556</c:v>
                </c:pt>
                <c:pt idx="1537">
                  <c:v>153.69999999999555</c:v>
                </c:pt>
                <c:pt idx="1538">
                  <c:v>153.79999999999555</c:v>
                </c:pt>
                <c:pt idx="1539">
                  <c:v>153.89999999999554</c:v>
                </c:pt>
                <c:pt idx="1540">
                  <c:v>153.99999999999554</c:v>
                </c:pt>
                <c:pt idx="1541">
                  <c:v>154.09999999999553</c:v>
                </c:pt>
                <c:pt idx="1542">
                  <c:v>154.19999999999553</c:v>
                </c:pt>
                <c:pt idx="1543">
                  <c:v>154.29999999999552</c:v>
                </c:pt>
                <c:pt idx="1544">
                  <c:v>154.39999999999552</c:v>
                </c:pt>
                <c:pt idx="1545">
                  <c:v>154.49999999999551</c:v>
                </c:pt>
                <c:pt idx="1546">
                  <c:v>154.5999999999955</c:v>
                </c:pt>
                <c:pt idx="1547">
                  <c:v>154.6999999999955</c:v>
                </c:pt>
                <c:pt idx="1548">
                  <c:v>154.79999999999549</c:v>
                </c:pt>
                <c:pt idx="1549">
                  <c:v>154.89999999999549</c:v>
                </c:pt>
                <c:pt idx="1550">
                  <c:v>154.99999999999548</c:v>
                </c:pt>
                <c:pt idx="1551">
                  <c:v>155.09999999999548</c:v>
                </c:pt>
                <c:pt idx="1552">
                  <c:v>155.19999999999547</c:v>
                </c:pt>
                <c:pt idx="1553">
                  <c:v>155.29999999999546</c:v>
                </c:pt>
                <c:pt idx="1554">
                  <c:v>155.39999999999546</c:v>
                </c:pt>
                <c:pt idx="1555">
                  <c:v>155.49999999999545</c:v>
                </c:pt>
                <c:pt idx="1556">
                  <c:v>155.59999999999545</c:v>
                </c:pt>
                <c:pt idx="1557">
                  <c:v>155.69999999999544</c:v>
                </c:pt>
                <c:pt idx="1558">
                  <c:v>155.79999999999544</c:v>
                </c:pt>
                <c:pt idx="1559">
                  <c:v>155.89999999999543</c:v>
                </c:pt>
                <c:pt idx="1560">
                  <c:v>155.99999999999542</c:v>
                </c:pt>
                <c:pt idx="1561">
                  <c:v>156.09999999999542</c:v>
                </c:pt>
                <c:pt idx="1562">
                  <c:v>156.19999999999541</c:v>
                </c:pt>
                <c:pt idx="1563">
                  <c:v>156.29999999999541</c:v>
                </c:pt>
                <c:pt idx="1564">
                  <c:v>156.3999999999954</c:v>
                </c:pt>
                <c:pt idx="1565">
                  <c:v>156.4999999999954</c:v>
                </c:pt>
                <c:pt idx="1566">
                  <c:v>156.59999999999539</c:v>
                </c:pt>
                <c:pt idx="1567">
                  <c:v>156.69999999999538</c:v>
                </c:pt>
                <c:pt idx="1568">
                  <c:v>156.79999999999538</c:v>
                </c:pt>
                <c:pt idx="1569">
                  <c:v>156.89999999999537</c:v>
                </c:pt>
                <c:pt idx="1570">
                  <c:v>156.99999999999537</c:v>
                </c:pt>
                <c:pt idx="1571">
                  <c:v>157.09999999999536</c:v>
                </c:pt>
                <c:pt idx="1572">
                  <c:v>157.19999999999536</c:v>
                </c:pt>
                <c:pt idx="1573">
                  <c:v>157.29999999999535</c:v>
                </c:pt>
                <c:pt idx="1574">
                  <c:v>157.39999999999534</c:v>
                </c:pt>
                <c:pt idx="1575">
                  <c:v>157.49999999999534</c:v>
                </c:pt>
                <c:pt idx="1576">
                  <c:v>157.59999999999533</c:v>
                </c:pt>
                <c:pt idx="1577">
                  <c:v>157.69999999999533</c:v>
                </c:pt>
                <c:pt idx="1578">
                  <c:v>157.79999999999532</c:v>
                </c:pt>
                <c:pt idx="1579">
                  <c:v>157.89999999999532</c:v>
                </c:pt>
                <c:pt idx="1580">
                  <c:v>157.99999999999531</c:v>
                </c:pt>
                <c:pt idx="1581">
                  <c:v>158.0999999999953</c:v>
                </c:pt>
                <c:pt idx="1582">
                  <c:v>158.1999999999953</c:v>
                </c:pt>
                <c:pt idx="1583">
                  <c:v>158.29999999999529</c:v>
                </c:pt>
                <c:pt idx="1584">
                  <c:v>158.39999999999529</c:v>
                </c:pt>
                <c:pt idx="1585">
                  <c:v>158.49999999999528</c:v>
                </c:pt>
                <c:pt idx="1586">
                  <c:v>158.59999999999528</c:v>
                </c:pt>
                <c:pt idx="1587">
                  <c:v>158.69999999999527</c:v>
                </c:pt>
                <c:pt idx="1588">
                  <c:v>158.79999999999526</c:v>
                </c:pt>
                <c:pt idx="1589">
                  <c:v>158.89999999999526</c:v>
                </c:pt>
                <c:pt idx="1590">
                  <c:v>158.99999999999525</c:v>
                </c:pt>
                <c:pt idx="1591">
                  <c:v>159.09999999999525</c:v>
                </c:pt>
                <c:pt idx="1592">
                  <c:v>159.19999999999524</c:v>
                </c:pt>
                <c:pt idx="1593">
                  <c:v>159.29999999999524</c:v>
                </c:pt>
                <c:pt idx="1594">
                  <c:v>159.39999999999523</c:v>
                </c:pt>
                <c:pt idx="1595">
                  <c:v>159.49999999999523</c:v>
                </c:pt>
                <c:pt idx="1596">
                  <c:v>159.59999999999522</c:v>
                </c:pt>
                <c:pt idx="1597">
                  <c:v>159.69999999999521</c:v>
                </c:pt>
                <c:pt idx="1598">
                  <c:v>159.79999999999521</c:v>
                </c:pt>
                <c:pt idx="1599">
                  <c:v>159.8999999999952</c:v>
                </c:pt>
                <c:pt idx="1600">
                  <c:v>159.9999999999952</c:v>
                </c:pt>
                <c:pt idx="1601">
                  <c:v>160.09999999999519</c:v>
                </c:pt>
                <c:pt idx="1602">
                  <c:v>160.19999999999519</c:v>
                </c:pt>
                <c:pt idx="1603">
                  <c:v>160.29999999999518</c:v>
                </c:pt>
                <c:pt idx="1604">
                  <c:v>160.39999999999517</c:v>
                </c:pt>
                <c:pt idx="1605">
                  <c:v>160.49999999999517</c:v>
                </c:pt>
                <c:pt idx="1606">
                  <c:v>160.59999999999516</c:v>
                </c:pt>
                <c:pt idx="1607">
                  <c:v>160.69999999999516</c:v>
                </c:pt>
                <c:pt idx="1608">
                  <c:v>160.79999999999515</c:v>
                </c:pt>
                <c:pt idx="1609">
                  <c:v>160.89999999999515</c:v>
                </c:pt>
                <c:pt idx="1610">
                  <c:v>160.99999999999514</c:v>
                </c:pt>
                <c:pt idx="1611">
                  <c:v>161.09999999999513</c:v>
                </c:pt>
                <c:pt idx="1612">
                  <c:v>161.19999999999513</c:v>
                </c:pt>
                <c:pt idx="1613">
                  <c:v>161.29999999999512</c:v>
                </c:pt>
                <c:pt idx="1614">
                  <c:v>161.39999999999512</c:v>
                </c:pt>
                <c:pt idx="1615">
                  <c:v>161.49999999999511</c:v>
                </c:pt>
                <c:pt idx="1616">
                  <c:v>161.59999999999511</c:v>
                </c:pt>
                <c:pt idx="1617">
                  <c:v>161.6999999999951</c:v>
                </c:pt>
                <c:pt idx="1618">
                  <c:v>161.79999999999509</c:v>
                </c:pt>
                <c:pt idx="1619">
                  <c:v>161.89999999999509</c:v>
                </c:pt>
                <c:pt idx="1620">
                  <c:v>161.99999999999508</c:v>
                </c:pt>
                <c:pt idx="1621">
                  <c:v>162.09999999999508</c:v>
                </c:pt>
                <c:pt idx="1622">
                  <c:v>162.19999999999507</c:v>
                </c:pt>
                <c:pt idx="1623">
                  <c:v>162.29999999999507</c:v>
                </c:pt>
                <c:pt idx="1624">
                  <c:v>162.39999999999506</c:v>
                </c:pt>
                <c:pt idx="1625">
                  <c:v>162.49999999999505</c:v>
                </c:pt>
                <c:pt idx="1626">
                  <c:v>162.59999999999505</c:v>
                </c:pt>
                <c:pt idx="1627">
                  <c:v>162.69999999999504</c:v>
                </c:pt>
                <c:pt idx="1628">
                  <c:v>162.79999999999504</c:v>
                </c:pt>
                <c:pt idx="1629">
                  <c:v>162.89999999999503</c:v>
                </c:pt>
                <c:pt idx="1630">
                  <c:v>162.99999999999503</c:v>
                </c:pt>
                <c:pt idx="1631">
                  <c:v>163.09999999999502</c:v>
                </c:pt>
                <c:pt idx="1632">
                  <c:v>163.19999999999501</c:v>
                </c:pt>
                <c:pt idx="1633">
                  <c:v>163.29999999999501</c:v>
                </c:pt>
                <c:pt idx="1634">
                  <c:v>163.399999999995</c:v>
                </c:pt>
                <c:pt idx="1635">
                  <c:v>163.499999999995</c:v>
                </c:pt>
                <c:pt idx="1636">
                  <c:v>163.59999999999499</c:v>
                </c:pt>
                <c:pt idx="1637">
                  <c:v>163.69999999999499</c:v>
                </c:pt>
                <c:pt idx="1638">
                  <c:v>163.79999999999498</c:v>
                </c:pt>
                <c:pt idx="1639">
                  <c:v>163.89999999999498</c:v>
                </c:pt>
                <c:pt idx="1640">
                  <c:v>163.99999999999497</c:v>
                </c:pt>
                <c:pt idx="1641">
                  <c:v>164.09999999999496</c:v>
                </c:pt>
                <c:pt idx="1642">
                  <c:v>164.19999999999496</c:v>
                </c:pt>
                <c:pt idx="1643">
                  <c:v>164.29999999999495</c:v>
                </c:pt>
                <c:pt idx="1644">
                  <c:v>164.39999999999495</c:v>
                </c:pt>
                <c:pt idx="1645">
                  <c:v>164.49999999999494</c:v>
                </c:pt>
                <c:pt idx="1646">
                  <c:v>164.59999999999494</c:v>
                </c:pt>
                <c:pt idx="1647">
                  <c:v>164.69999999999493</c:v>
                </c:pt>
                <c:pt idx="1648">
                  <c:v>164.79999999999492</c:v>
                </c:pt>
                <c:pt idx="1649">
                  <c:v>164.89999999999492</c:v>
                </c:pt>
                <c:pt idx="1650">
                  <c:v>164.99999999999491</c:v>
                </c:pt>
                <c:pt idx="1651">
                  <c:v>165.09999999999491</c:v>
                </c:pt>
                <c:pt idx="1652">
                  <c:v>165.1999999999949</c:v>
                </c:pt>
                <c:pt idx="1653">
                  <c:v>165.2999999999949</c:v>
                </c:pt>
                <c:pt idx="1654">
                  <c:v>165.39999999999489</c:v>
                </c:pt>
                <c:pt idx="1655">
                  <c:v>165.49999999999488</c:v>
                </c:pt>
                <c:pt idx="1656">
                  <c:v>165.59999999999488</c:v>
                </c:pt>
                <c:pt idx="1657">
                  <c:v>165.69999999999487</c:v>
                </c:pt>
                <c:pt idx="1658">
                  <c:v>165.79999999999487</c:v>
                </c:pt>
                <c:pt idx="1659">
                  <c:v>165.89999999999486</c:v>
                </c:pt>
                <c:pt idx="1660">
                  <c:v>165.99999999999486</c:v>
                </c:pt>
                <c:pt idx="1661">
                  <c:v>166.09999999999485</c:v>
                </c:pt>
                <c:pt idx="1662">
                  <c:v>166.19999999999484</c:v>
                </c:pt>
                <c:pt idx="1663">
                  <c:v>166.29999999999484</c:v>
                </c:pt>
                <c:pt idx="1664">
                  <c:v>166.39999999999483</c:v>
                </c:pt>
                <c:pt idx="1665">
                  <c:v>166.49999999999483</c:v>
                </c:pt>
                <c:pt idx="1666">
                  <c:v>166.59999999999482</c:v>
                </c:pt>
                <c:pt idx="1667">
                  <c:v>166.69999999999482</c:v>
                </c:pt>
                <c:pt idx="1668">
                  <c:v>166.79999999999481</c:v>
                </c:pt>
                <c:pt idx="1669">
                  <c:v>166.8999999999948</c:v>
                </c:pt>
                <c:pt idx="1670">
                  <c:v>166.9999999999948</c:v>
                </c:pt>
                <c:pt idx="1671">
                  <c:v>167.09999999999479</c:v>
                </c:pt>
                <c:pt idx="1672">
                  <c:v>167.19999999999479</c:v>
                </c:pt>
                <c:pt idx="1673">
                  <c:v>167.29999999999478</c:v>
                </c:pt>
                <c:pt idx="1674">
                  <c:v>167.39999999999478</c:v>
                </c:pt>
                <c:pt idx="1675">
                  <c:v>167.49999999999477</c:v>
                </c:pt>
                <c:pt idx="1676">
                  <c:v>167.59999999999476</c:v>
                </c:pt>
                <c:pt idx="1677">
                  <c:v>167.69999999999476</c:v>
                </c:pt>
                <c:pt idx="1678">
                  <c:v>167.79999999999475</c:v>
                </c:pt>
                <c:pt idx="1679">
                  <c:v>167.89999999999475</c:v>
                </c:pt>
                <c:pt idx="1680">
                  <c:v>167.99999999999474</c:v>
                </c:pt>
                <c:pt idx="1681">
                  <c:v>168.09999999999474</c:v>
                </c:pt>
                <c:pt idx="1682">
                  <c:v>168.19999999999473</c:v>
                </c:pt>
                <c:pt idx="1683">
                  <c:v>168.29999999999472</c:v>
                </c:pt>
                <c:pt idx="1684">
                  <c:v>168.39999999999472</c:v>
                </c:pt>
                <c:pt idx="1685">
                  <c:v>168.49999999999471</c:v>
                </c:pt>
                <c:pt idx="1686">
                  <c:v>168.59999999999471</c:v>
                </c:pt>
                <c:pt idx="1687">
                  <c:v>168.6999999999947</c:v>
                </c:pt>
                <c:pt idx="1688">
                  <c:v>168.7999999999947</c:v>
                </c:pt>
                <c:pt idx="1689">
                  <c:v>168.89999999999469</c:v>
                </c:pt>
                <c:pt idx="1690">
                  <c:v>168.99999999999469</c:v>
                </c:pt>
                <c:pt idx="1691">
                  <c:v>169.09999999999468</c:v>
                </c:pt>
                <c:pt idx="1692">
                  <c:v>169.19999999999467</c:v>
                </c:pt>
                <c:pt idx="1693">
                  <c:v>169.29999999999467</c:v>
                </c:pt>
                <c:pt idx="1694">
                  <c:v>169.39999999999466</c:v>
                </c:pt>
                <c:pt idx="1695">
                  <c:v>169.49999999999466</c:v>
                </c:pt>
                <c:pt idx="1696">
                  <c:v>169.59999999999465</c:v>
                </c:pt>
                <c:pt idx="1697">
                  <c:v>169.69999999999465</c:v>
                </c:pt>
                <c:pt idx="1698">
                  <c:v>169.79999999999464</c:v>
                </c:pt>
                <c:pt idx="1699">
                  <c:v>169.89999999999463</c:v>
                </c:pt>
                <c:pt idx="1700">
                  <c:v>169.99999999999463</c:v>
                </c:pt>
                <c:pt idx="1701">
                  <c:v>170.09999999999462</c:v>
                </c:pt>
                <c:pt idx="1702">
                  <c:v>170.19999999999462</c:v>
                </c:pt>
                <c:pt idx="1703">
                  <c:v>170.29999999999461</c:v>
                </c:pt>
                <c:pt idx="1704">
                  <c:v>170.39999999999461</c:v>
                </c:pt>
                <c:pt idx="1705">
                  <c:v>170.4999999999946</c:v>
                </c:pt>
                <c:pt idx="1706">
                  <c:v>170.59999999999459</c:v>
                </c:pt>
                <c:pt idx="1707">
                  <c:v>170.69999999999459</c:v>
                </c:pt>
                <c:pt idx="1708">
                  <c:v>170.79999999999458</c:v>
                </c:pt>
                <c:pt idx="1709">
                  <c:v>170.89999999999458</c:v>
                </c:pt>
                <c:pt idx="1710">
                  <c:v>170.99999999999457</c:v>
                </c:pt>
                <c:pt idx="1711">
                  <c:v>171.09999999999457</c:v>
                </c:pt>
                <c:pt idx="1712">
                  <c:v>171.19999999999456</c:v>
                </c:pt>
                <c:pt idx="1713">
                  <c:v>171.29999999999455</c:v>
                </c:pt>
                <c:pt idx="1714">
                  <c:v>171.39999999999455</c:v>
                </c:pt>
                <c:pt idx="1715">
                  <c:v>171.49999999999454</c:v>
                </c:pt>
                <c:pt idx="1716">
                  <c:v>171.59999999999454</c:v>
                </c:pt>
                <c:pt idx="1717">
                  <c:v>171.69999999999453</c:v>
                </c:pt>
                <c:pt idx="1718">
                  <c:v>171.79999999999453</c:v>
                </c:pt>
                <c:pt idx="1719">
                  <c:v>171.89999999999452</c:v>
                </c:pt>
                <c:pt idx="1720">
                  <c:v>171.99999999999451</c:v>
                </c:pt>
                <c:pt idx="1721">
                  <c:v>172.09999999999451</c:v>
                </c:pt>
                <c:pt idx="1722">
                  <c:v>172.1999999999945</c:v>
                </c:pt>
                <c:pt idx="1723">
                  <c:v>172.2999999999945</c:v>
                </c:pt>
                <c:pt idx="1724">
                  <c:v>172.39999999999449</c:v>
                </c:pt>
                <c:pt idx="1725">
                  <c:v>172.49999999999449</c:v>
                </c:pt>
                <c:pt idx="1726">
                  <c:v>172.59999999999448</c:v>
                </c:pt>
                <c:pt idx="1727">
                  <c:v>172.69999999999447</c:v>
                </c:pt>
                <c:pt idx="1728">
                  <c:v>172.79999999999447</c:v>
                </c:pt>
                <c:pt idx="1729">
                  <c:v>172.89999999999446</c:v>
                </c:pt>
                <c:pt idx="1730">
                  <c:v>172.99999999999446</c:v>
                </c:pt>
                <c:pt idx="1731">
                  <c:v>173.09999999999445</c:v>
                </c:pt>
                <c:pt idx="1732">
                  <c:v>173.19999999999445</c:v>
                </c:pt>
                <c:pt idx="1733">
                  <c:v>173.29999999999444</c:v>
                </c:pt>
                <c:pt idx="1734">
                  <c:v>173.39999999999444</c:v>
                </c:pt>
                <c:pt idx="1735">
                  <c:v>173.49999999999443</c:v>
                </c:pt>
                <c:pt idx="1736">
                  <c:v>173.59999999999442</c:v>
                </c:pt>
                <c:pt idx="1737">
                  <c:v>173.69999999999442</c:v>
                </c:pt>
                <c:pt idx="1738">
                  <c:v>173.79999999999441</c:v>
                </c:pt>
                <c:pt idx="1739">
                  <c:v>173.89999999999441</c:v>
                </c:pt>
                <c:pt idx="1740">
                  <c:v>173.9999999999944</c:v>
                </c:pt>
                <c:pt idx="1741">
                  <c:v>174.0999999999944</c:v>
                </c:pt>
                <c:pt idx="1742">
                  <c:v>174.19999999999439</c:v>
                </c:pt>
                <c:pt idx="1743">
                  <c:v>174.29999999999438</c:v>
                </c:pt>
                <c:pt idx="1744">
                  <c:v>174.39999999999438</c:v>
                </c:pt>
                <c:pt idx="1745">
                  <c:v>174.49999999999437</c:v>
                </c:pt>
                <c:pt idx="1746">
                  <c:v>174.59999999999437</c:v>
                </c:pt>
                <c:pt idx="1747">
                  <c:v>174.69999999999436</c:v>
                </c:pt>
                <c:pt idx="1748">
                  <c:v>174.79999999999436</c:v>
                </c:pt>
                <c:pt idx="1749">
                  <c:v>174.89999999999435</c:v>
                </c:pt>
                <c:pt idx="1750">
                  <c:v>174.99999999999434</c:v>
                </c:pt>
                <c:pt idx="1751">
                  <c:v>175.09999999999434</c:v>
                </c:pt>
                <c:pt idx="1752">
                  <c:v>175.19999999999433</c:v>
                </c:pt>
                <c:pt idx="1753">
                  <c:v>175.29999999999433</c:v>
                </c:pt>
                <c:pt idx="1754">
                  <c:v>175.39999999999432</c:v>
                </c:pt>
                <c:pt idx="1755">
                  <c:v>175.49999999999432</c:v>
                </c:pt>
                <c:pt idx="1756">
                  <c:v>175.59999999999431</c:v>
                </c:pt>
                <c:pt idx="1757">
                  <c:v>175.6999999999943</c:v>
                </c:pt>
                <c:pt idx="1758">
                  <c:v>175.7999999999943</c:v>
                </c:pt>
                <c:pt idx="1759">
                  <c:v>175.89999999999429</c:v>
                </c:pt>
                <c:pt idx="1760">
                  <c:v>175.99999999999429</c:v>
                </c:pt>
                <c:pt idx="1761">
                  <c:v>176.09999999999428</c:v>
                </c:pt>
                <c:pt idx="1762">
                  <c:v>176.19999999999428</c:v>
                </c:pt>
                <c:pt idx="1763">
                  <c:v>176.29999999999427</c:v>
                </c:pt>
                <c:pt idx="1764">
                  <c:v>176.39999999999426</c:v>
                </c:pt>
                <c:pt idx="1765">
                  <c:v>176.49999999999426</c:v>
                </c:pt>
                <c:pt idx="1766">
                  <c:v>176.59999999999425</c:v>
                </c:pt>
                <c:pt idx="1767">
                  <c:v>176.69999999999425</c:v>
                </c:pt>
                <c:pt idx="1768">
                  <c:v>176.79999999999424</c:v>
                </c:pt>
                <c:pt idx="1769">
                  <c:v>176.89999999999424</c:v>
                </c:pt>
                <c:pt idx="1770">
                  <c:v>176.99999999999423</c:v>
                </c:pt>
                <c:pt idx="1771">
                  <c:v>177.09999999999422</c:v>
                </c:pt>
                <c:pt idx="1772">
                  <c:v>177.19999999999422</c:v>
                </c:pt>
                <c:pt idx="1773">
                  <c:v>177.29999999999421</c:v>
                </c:pt>
                <c:pt idx="1774">
                  <c:v>177.39999999999421</c:v>
                </c:pt>
                <c:pt idx="1775">
                  <c:v>177.4999999999942</c:v>
                </c:pt>
                <c:pt idx="1776">
                  <c:v>177.5999999999942</c:v>
                </c:pt>
                <c:pt idx="1777">
                  <c:v>177.69999999999419</c:v>
                </c:pt>
                <c:pt idx="1778">
                  <c:v>177.79999999999418</c:v>
                </c:pt>
                <c:pt idx="1779">
                  <c:v>177.89999999999418</c:v>
                </c:pt>
                <c:pt idx="1780">
                  <c:v>177.99999999999417</c:v>
                </c:pt>
                <c:pt idx="1781">
                  <c:v>178.09999999999417</c:v>
                </c:pt>
                <c:pt idx="1782">
                  <c:v>178.19999999999416</c:v>
                </c:pt>
                <c:pt idx="1783">
                  <c:v>178.29999999999416</c:v>
                </c:pt>
                <c:pt idx="1784">
                  <c:v>178.39999999999415</c:v>
                </c:pt>
                <c:pt idx="1785">
                  <c:v>178.49999999999415</c:v>
                </c:pt>
                <c:pt idx="1786">
                  <c:v>178.59999999999414</c:v>
                </c:pt>
                <c:pt idx="1787">
                  <c:v>178.69999999999413</c:v>
                </c:pt>
                <c:pt idx="1788">
                  <c:v>178.79999999999413</c:v>
                </c:pt>
                <c:pt idx="1789">
                  <c:v>178.89999999999412</c:v>
                </c:pt>
                <c:pt idx="1790">
                  <c:v>178.99999999999412</c:v>
                </c:pt>
                <c:pt idx="1791">
                  <c:v>179.09999999999411</c:v>
                </c:pt>
                <c:pt idx="1792">
                  <c:v>179.19999999999411</c:v>
                </c:pt>
                <c:pt idx="1793">
                  <c:v>179.2999999999941</c:v>
                </c:pt>
                <c:pt idx="1794">
                  <c:v>179.39999999999409</c:v>
                </c:pt>
                <c:pt idx="1795">
                  <c:v>179.49999999999409</c:v>
                </c:pt>
                <c:pt idx="1796">
                  <c:v>179.59999999999408</c:v>
                </c:pt>
                <c:pt idx="1797">
                  <c:v>179.69999999999408</c:v>
                </c:pt>
                <c:pt idx="1798">
                  <c:v>179.79999999999407</c:v>
                </c:pt>
                <c:pt idx="1799">
                  <c:v>179.89999999999407</c:v>
                </c:pt>
                <c:pt idx="1800">
                  <c:v>179.99999999999406</c:v>
                </c:pt>
                <c:pt idx="1801">
                  <c:v>180.09999999999405</c:v>
                </c:pt>
                <c:pt idx="1802">
                  <c:v>180.19999999999405</c:v>
                </c:pt>
                <c:pt idx="1803">
                  <c:v>180.29999999999404</c:v>
                </c:pt>
                <c:pt idx="1804">
                  <c:v>180.39999999999404</c:v>
                </c:pt>
                <c:pt idx="1805">
                  <c:v>180.49999999999403</c:v>
                </c:pt>
                <c:pt idx="1806">
                  <c:v>180.59999999999403</c:v>
                </c:pt>
                <c:pt idx="1807">
                  <c:v>180.69999999999402</c:v>
                </c:pt>
                <c:pt idx="1808">
                  <c:v>180.79999999999401</c:v>
                </c:pt>
                <c:pt idx="1809">
                  <c:v>180.89999999999401</c:v>
                </c:pt>
                <c:pt idx="1810">
                  <c:v>180.999999999994</c:v>
                </c:pt>
                <c:pt idx="1811">
                  <c:v>181.099999999994</c:v>
                </c:pt>
                <c:pt idx="1812">
                  <c:v>181.19999999999399</c:v>
                </c:pt>
                <c:pt idx="1813">
                  <c:v>181.29999999999399</c:v>
                </c:pt>
                <c:pt idx="1814">
                  <c:v>181.39999999999398</c:v>
                </c:pt>
                <c:pt idx="1815">
                  <c:v>181.49999999999397</c:v>
                </c:pt>
                <c:pt idx="1816">
                  <c:v>181.59999999999397</c:v>
                </c:pt>
                <c:pt idx="1817">
                  <c:v>181.69999999999396</c:v>
                </c:pt>
                <c:pt idx="1818">
                  <c:v>181.79999999999396</c:v>
                </c:pt>
                <c:pt idx="1819">
                  <c:v>181.89999999999395</c:v>
                </c:pt>
                <c:pt idx="1820">
                  <c:v>181.99999999999395</c:v>
                </c:pt>
                <c:pt idx="1821">
                  <c:v>182.09999999999394</c:v>
                </c:pt>
                <c:pt idx="1822">
                  <c:v>182.19999999999393</c:v>
                </c:pt>
                <c:pt idx="1823">
                  <c:v>182.29999999999393</c:v>
                </c:pt>
                <c:pt idx="1824">
                  <c:v>182.39999999999392</c:v>
                </c:pt>
                <c:pt idx="1825">
                  <c:v>182.49999999999392</c:v>
                </c:pt>
                <c:pt idx="1826">
                  <c:v>182.59999999999391</c:v>
                </c:pt>
                <c:pt idx="1827">
                  <c:v>182.69999999999391</c:v>
                </c:pt>
                <c:pt idx="1828">
                  <c:v>182.7999999999939</c:v>
                </c:pt>
                <c:pt idx="1829">
                  <c:v>182.8999999999939</c:v>
                </c:pt>
                <c:pt idx="1830">
                  <c:v>182.99999999999389</c:v>
                </c:pt>
                <c:pt idx="1831">
                  <c:v>183.09999999999388</c:v>
                </c:pt>
                <c:pt idx="1832">
                  <c:v>183.19999999999388</c:v>
                </c:pt>
                <c:pt idx="1833">
                  <c:v>183.29999999999387</c:v>
                </c:pt>
                <c:pt idx="1834">
                  <c:v>183.39999999999387</c:v>
                </c:pt>
                <c:pt idx="1835">
                  <c:v>183.49999999999386</c:v>
                </c:pt>
                <c:pt idx="1836">
                  <c:v>183.59999999999386</c:v>
                </c:pt>
                <c:pt idx="1837">
                  <c:v>183.69999999999385</c:v>
                </c:pt>
                <c:pt idx="1838">
                  <c:v>183.79999999999384</c:v>
                </c:pt>
                <c:pt idx="1839">
                  <c:v>183.89999999999384</c:v>
                </c:pt>
                <c:pt idx="1840">
                  <c:v>183.99999999999383</c:v>
                </c:pt>
                <c:pt idx="1841">
                  <c:v>184.09999999999383</c:v>
                </c:pt>
                <c:pt idx="1842">
                  <c:v>184.19999999999382</c:v>
                </c:pt>
                <c:pt idx="1843">
                  <c:v>184.29999999999382</c:v>
                </c:pt>
                <c:pt idx="1844">
                  <c:v>184.39999999999381</c:v>
                </c:pt>
                <c:pt idx="1845">
                  <c:v>184.4999999999938</c:v>
                </c:pt>
                <c:pt idx="1846">
                  <c:v>184.5999999999938</c:v>
                </c:pt>
                <c:pt idx="1847">
                  <c:v>184.69999999999379</c:v>
                </c:pt>
                <c:pt idx="1848">
                  <c:v>184.79999999999379</c:v>
                </c:pt>
                <c:pt idx="1849">
                  <c:v>184.89999999999378</c:v>
                </c:pt>
                <c:pt idx="1850">
                  <c:v>184.99999999999378</c:v>
                </c:pt>
                <c:pt idx="1851">
                  <c:v>185.09999999999377</c:v>
                </c:pt>
                <c:pt idx="1852">
                  <c:v>185.19999999999376</c:v>
                </c:pt>
                <c:pt idx="1853">
                  <c:v>185.29999999999376</c:v>
                </c:pt>
                <c:pt idx="1854">
                  <c:v>185.39999999999375</c:v>
                </c:pt>
                <c:pt idx="1855">
                  <c:v>185.49999999999375</c:v>
                </c:pt>
                <c:pt idx="1856">
                  <c:v>185.59999999999374</c:v>
                </c:pt>
                <c:pt idx="1857">
                  <c:v>185.69999999999374</c:v>
                </c:pt>
                <c:pt idx="1858">
                  <c:v>185.79999999999373</c:v>
                </c:pt>
                <c:pt idx="1859">
                  <c:v>185.89999999999372</c:v>
                </c:pt>
                <c:pt idx="1860">
                  <c:v>185.99999999999372</c:v>
                </c:pt>
                <c:pt idx="1861">
                  <c:v>186.09999999999371</c:v>
                </c:pt>
                <c:pt idx="1862">
                  <c:v>186.19999999999371</c:v>
                </c:pt>
                <c:pt idx="1863">
                  <c:v>186.2999999999937</c:v>
                </c:pt>
                <c:pt idx="1864">
                  <c:v>186.3999999999937</c:v>
                </c:pt>
                <c:pt idx="1865">
                  <c:v>186.49999999999369</c:v>
                </c:pt>
                <c:pt idx="1866">
                  <c:v>186.59999999999368</c:v>
                </c:pt>
                <c:pt idx="1867">
                  <c:v>186.69999999999368</c:v>
                </c:pt>
                <c:pt idx="1868">
                  <c:v>186.79999999999367</c:v>
                </c:pt>
                <c:pt idx="1869">
                  <c:v>186.89999999999367</c:v>
                </c:pt>
                <c:pt idx="1870">
                  <c:v>186.99999999999366</c:v>
                </c:pt>
                <c:pt idx="1871">
                  <c:v>187.09999999999366</c:v>
                </c:pt>
                <c:pt idx="1872">
                  <c:v>187.19999999999365</c:v>
                </c:pt>
                <c:pt idx="1873">
                  <c:v>187.29999999999364</c:v>
                </c:pt>
                <c:pt idx="1874">
                  <c:v>187.39999999999364</c:v>
                </c:pt>
                <c:pt idx="1875">
                  <c:v>187.49999999999363</c:v>
                </c:pt>
                <c:pt idx="1876">
                  <c:v>187.59999999999363</c:v>
                </c:pt>
                <c:pt idx="1877">
                  <c:v>187.69999999999362</c:v>
                </c:pt>
                <c:pt idx="1878">
                  <c:v>187.79999999999362</c:v>
                </c:pt>
                <c:pt idx="1879">
                  <c:v>187.89999999999361</c:v>
                </c:pt>
                <c:pt idx="1880">
                  <c:v>187.99999999999361</c:v>
                </c:pt>
                <c:pt idx="1881">
                  <c:v>188.0999999999936</c:v>
                </c:pt>
                <c:pt idx="1882">
                  <c:v>188.19999999999359</c:v>
                </c:pt>
                <c:pt idx="1883">
                  <c:v>188.29999999999359</c:v>
                </c:pt>
                <c:pt idx="1884">
                  <c:v>188.39999999999358</c:v>
                </c:pt>
                <c:pt idx="1885">
                  <c:v>188.49999999999358</c:v>
                </c:pt>
                <c:pt idx="1886">
                  <c:v>188.59999999999357</c:v>
                </c:pt>
                <c:pt idx="1887">
                  <c:v>188.69999999999357</c:v>
                </c:pt>
                <c:pt idx="1888">
                  <c:v>188.79999999999356</c:v>
                </c:pt>
                <c:pt idx="1889">
                  <c:v>188.89999999999355</c:v>
                </c:pt>
                <c:pt idx="1890">
                  <c:v>188.99999999999355</c:v>
                </c:pt>
                <c:pt idx="1891">
                  <c:v>189.09999999999354</c:v>
                </c:pt>
                <c:pt idx="1892">
                  <c:v>189.19999999999354</c:v>
                </c:pt>
                <c:pt idx="1893">
                  <c:v>189.29999999999353</c:v>
                </c:pt>
                <c:pt idx="1894">
                  <c:v>189.39999999999353</c:v>
                </c:pt>
                <c:pt idx="1895">
                  <c:v>189.49999999999352</c:v>
                </c:pt>
                <c:pt idx="1896">
                  <c:v>189.59999999999351</c:v>
                </c:pt>
                <c:pt idx="1897">
                  <c:v>189.69999999999351</c:v>
                </c:pt>
                <c:pt idx="1898">
                  <c:v>189.7999999999935</c:v>
                </c:pt>
                <c:pt idx="1899">
                  <c:v>189.8999999999935</c:v>
                </c:pt>
                <c:pt idx="1900">
                  <c:v>189.99999999999349</c:v>
                </c:pt>
                <c:pt idx="1901">
                  <c:v>190.09999999999349</c:v>
                </c:pt>
                <c:pt idx="1902">
                  <c:v>190.19999999999348</c:v>
                </c:pt>
                <c:pt idx="1903">
                  <c:v>190.29999999999347</c:v>
                </c:pt>
                <c:pt idx="1904">
                  <c:v>190.39999999999347</c:v>
                </c:pt>
                <c:pt idx="1905">
                  <c:v>190.49999999999346</c:v>
                </c:pt>
                <c:pt idx="1906">
                  <c:v>190.59999999999346</c:v>
                </c:pt>
                <c:pt idx="1907">
                  <c:v>190.69999999999345</c:v>
                </c:pt>
                <c:pt idx="1908">
                  <c:v>190.79999999999345</c:v>
                </c:pt>
                <c:pt idx="1909">
                  <c:v>190.89999999999344</c:v>
                </c:pt>
                <c:pt idx="1910">
                  <c:v>190.99999999999343</c:v>
                </c:pt>
                <c:pt idx="1911">
                  <c:v>191.09999999999343</c:v>
                </c:pt>
                <c:pt idx="1912">
                  <c:v>191.19999999999342</c:v>
                </c:pt>
                <c:pt idx="1913">
                  <c:v>191.29999999999342</c:v>
                </c:pt>
                <c:pt idx="1914">
                  <c:v>191.39999999999341</c:v>
                </c:pt>
                <c:pt idx="1915">
                  <c:v>191.49999999999341</c:v>
                </c:pt>
                <c:pt idx="1916">
                  <c:v>191.5999999999934</c:v>
                </c:pt>
                <c:pt idx="1917">
                  <c:v>191.69999999999339</c:v>
                </c:pt>
                <c:pt idx="1918">
                  <c:v>191.79999999999339</c:v>
                </c:pt>
                <c:pt idx="1919">
                  <c:v>191.89999999999338</c:v>
                </c:pt>
                <c:pt idx="1920">
                  <c:v>191.99999999999338</c:v>
                </c:pt>
                <c:pt idx="1921">
                  <c:v>192.09999999999337</c:v>
                </c:pt>
                <c:pt idx="1922">
                  <c:v>192.19999999999337</c:v>
                </c:pt>
                <c:pt idx="1923">
                  <c:v>192.29999999999336</c:v>
                </c:pt>
                <c:pt idx="1924">
                  <c:v>192.39999999999336</c:v>
                </c:pt>
                <c:pt idx="1925">
                  <c:v>192.49999999999335</c:v>
                </c:pt>
                <c:pt idx="1926">
                  <c:v>192.59999999999334</c:v>
                </c:pt>
                <c:pt idx="1927">
                  <c:v>192.69999999999334</c:v>
                </c:pt>
                <c:pt idx="1928">
                  <c:v>192.79999999999333</c:v>
                </c:pt>
                <c:pt idx="1929">
                  <c:v>192.89999999999333</c:v>
                </c:pt>
                <c:pt idx="1930">
                  <c:v>192.99999999999332</c:v>
                </c:pt>
                <c:pt idx="1931">
                  <c:v>193.09999999999332</c:v>
                </c:pt>
                <c:pt idx="1932">
                  <c:v>193.19999999999331</c:v>
                </c:pt>
                <c:pt idx="1933">
                  <c:v>193.2999999999933</c:v>
                </c:pt>
                <c:pt idx="1934">
                  <c:v>193.3999999999933</c:v>
                </c:pt>
                <c:pt idx="1935">
                  <c:v>193.49999999999329</c:v>
                </c:pt>
                <c:pt idx="1936">
                  <c:v>193.59999999999329</c:v>
                </c:pt>
                <c:pt idx="1937">
                  <c:v>193.69999999999328</c:v>
                </c:pt>
                <c:pt idx="1938">
                  <c:v>193.79999999999328</c:v>
                </c:pt>
                <c:pt idx="1939">
                  <c:v>193.89999999999327</c:v>
                </c:pt>
                <c:pt idx="1940">
                  <c:v>193.99999999999326</c:v>
                </c:pt>
                <c:pt idx="1941">
                  <c:v>194.09999999999326</c:v>
                </c:pt>
                <c:pt idx="1942">
                  <c:v>194.19999999999325</c:v>
                </c:pt>
                <c:pt idx="1943">
                  <c:v>194.29999999999325</c:v>
                </c:pt>
                <c:pt idx="1944">
                  <c:v>194.39999999999324</c:v>
                </c:pt>
                <c:pt idx="1945">
                  <c:v>194.49999999999324</c:v>
                </c:pt>
                <c:pt idx="1946">
                  <c:v>194.59999999999323</c:v>
                </c:pt>
                <c:pt idx="1947">
                  <c:v>194.69999999999322</c:v>
                </c:pt>
                <c:pt idx="1948">
                  <c:v>194.79999999999322</c:v>
                </c:pt>
                <c:pt idx="1949">
                  <c:v>194.89999999999321</c:v>
                </c:pt>
                <c:pt idx="1950">
                  <c:v>194.99999999999321</c:v>
                </c:pt>
                <c:pt idx="1951">
                  <c:v>195.0999999999932</c:v>
                </c:pt>
                <c:pt idx="1952">
                  <c:v>195.1999999999932</c:v>
                </c:pt>
                <c:pt idx="1953">
                  <c:v>195.29999999999319</c:v>
                </c:pt>
                <c:pt idx="1954">
                  <c:v>195.39999999999318</c:v>
                </c:pt>
                <c:pt idx="1955">
                  <c:v>195.49999999999318</c:v>
                </c:pt>
                <c:pt idx="1956">
                  <c:v>195.59999999999317</c:v>
                </c:pt>
                <c:pt idx="1957">
                  <c:v>195.69999999999317</c:v>
                </c:pt>
                <c:pt idx="1958">
                  <c:v>195.79999999999316</c:v>
                </c:pt>
                <c:pt idx="1959">
                  <c:v>195.89999999999316</c:v>
                </c:pt>
                <c:pt idx="1960">
                  <c:v>195.99999999999315</c:v>
                </c:pt>
                <c:pt idx="1961">
                  <c:v>196.09999999999314</c:v>
                </c:pt>
                <c:pt idx="1962">
                  <c:v>196.19999999999314</c:v>
                </c:pt>
                <c:pt idx="1963">
                  <c:v>196.29999999999313</c:v>
                </c:pt>
                <c:pt idx="1964">
                  <c:v>196.39999999999313</c:v>
                </c:pt>
                <c:pt idx="1965">
                  <c:v>196.49999999999312</c:v>
                </c:pt>
                <c:pt idx="1966">
                  <c:v>196.59999999999312</c:v>
                </c:pt>
                <c:pt idx="1967">
                  <c:v>196.69999999999311</c:v>
                </c:pt>
                <c:pt idx="1968">
                  <c:v>196.7999999999931</c:v>
                </c:pt>
                <c:pt idx="1969">
                  <c:v>196.8999999999931</c:v>
                </c:pt>
                <c:pt idx="1970">
                  <c:v>196.99999999999309</c:v>
                </c:pt>
                <c:pt idx="1971">
                  <c:v>197.09999999999309</c:v>
                </c:pt>
                <c:pt idx="1972">
                  <c:v>197.19999999999308</c:v>
                </c:pt>
                <c:pt idx="1973">
                  <c:v>197.29999999999308</c:v>
                </c:pt>
                <c:pt idx="1974">
                  <c:v>197.39999999999307</c:v>
                </c:pt>
                <c:pt idx="1975">
                  <c:v>197.49999999999307</c:v>
                </c:pt>
                <c:pt idx="1976">
                  <c:v>197.59999999999306</c:v>
                </c:pt>
                <c:pt idx="1977">
                  <c:v>197.69999999999305</c:v>
                </c:pt>
                <c:pt idx="1978">
                  <c:v>197.79999999999305</c:v>
                </c:pt>
                <c:pt idx="1979">
                  <c:v>197.89999999999304</c:v>
                </c:pt>
                <c:pt idx="1980">
                  <c:v>197.99999999999304</c:v>
                </c:pt>
                <c:pt idx="1981">
                  <c:v>198.09999999999303</c:v>
                </c:pt>
                <c:pt idx="1982">
                  <c:v>198.19999999999303</c:v>
                </c:pt>
                <c:pt idx="1983">
                  <c:v>198.29999999999302</c:v>
                </c:pt>
                <c:pt idx="1984">
                  <c:v>198.39999999999301</c:v>
                </c:pt>
                <c:pt idx="1985">
                  <c:v>198.49999999999301</c:v>
                </c:pt>
                <c:pt idx="1986">
                  <c:v>198.599999999993</c:v>
                </c:pt>
                <c:pt idx="1987">
                  <c:v>198.699999999993</c:v>
                </c:pt>
                <c:pt idx="1988">
                  <c:v>198.79999999999299</c:v>
                </c:pt>
                <c:pt idx="1989">
                  <c:v>198.89999999999299</c:v>
                </c:pt>
                <c:pt idx="1990">
                  <c:v>198.99999999999298</c:v>
                </c:pt>
                <c:pt idx="1991">
                  <c:v>199.09999999999297</c:v>
                </c:pt>
                <c:pt idx="1992">
                  <c:v>199.19999999999297</c:v>
                </c:pt>
                <c:pt idx="1993">
                  <c:v>199.29999999999296</c:v>
                </c:pt>
                <c:pt idx="1994">
                  <c:v>199.39999999999296</c:v>
                </c:pt>
                <c:pt idx="1995">
                  <c:v>199.49999999999295</c:v>
                </c:pt>
                <c:pt idx="1996">
                  <c:v>199.59999999999295</c:v>
                </c:pt>
                <c:pt idx="1997">
                  <c:v>199.69999999999294</c:v>
                </c:pt>
                <c:pt idx="1998">
                  <c:v>199.79999999999293</c:v>
                </c:pt>
                <c:pt idx="1999">
                  <c:v>199.89999999999293</c:v>
                </c:pt>
                <c:pt idx="2000">
                  <c:v>199.99999999999292</c:v>
                </c:pt>
                <c:pt idx="2001">
                  <c:v>200.09999999999292</c:v>
                </c:pt>
                <c:pt idx="2002">
                  <c:v>200.19999999999291</c:v>
                </c:pt>
                <c:pt idx="2003">
                  <c:v>200.29999999999291</c:v>
                </c:pt>
                <c:pt idx="2004">
                  <c:v>200.3999999999929</c:v>
                </c:pt>
                <c:pt idx="2005">
                  <c:v>200.49999999999289</c:v>
                </c:pt>
                <c:pt idx="2006">
                  <c:v>200.59999999999289</c:v>
                </c:pt>
                <c:pt idx="2007">
                  <c:v>200.69999999999288</c:v>
                </c:pt>
                <c:pt idx="2008">
                  <c:v>200.79999999999288</c:v>
                </c:pt>
                <c:pt idx="2009">
                  <c:v>200.89999999999287</c:v>
                </c:pt>
                <c:pt idx="2010">
                  <c:v>200.99999999999287</c:v>
                </c:pt>
                <c:pt idx="2011">
                  <c:v>201.09999999999286</c:v>
                </c:pt>
                <c:pt idx="2012">
                  <c:v>201.19999999999285</c:v>
                </c:pt>
                <c:pt idx="2013">
                  <c:v>201.29999999999285</c:v>
                </c:pt>
                <c:pt idx="2014">
                  <c:v>201.39999999999284</c:v>
                </c:pt>
                <c:pt idx="2015">
                  <c:v>201.49999999999284</c:v>
                </c:pt>
                <c:pt idx="2016">
                  <c:v>201.59999999999283</c:v>
                </c:pt>
                <c:pt idx="2017">
                  <c:v>201.69999999999283</c:v>
                </c:pt>
                <c:pt idx="2018">
                  <c:v>201.79999999999282</c:v>
                </c:pt>
                <c:pt idx="2019">
                  <c:v>201.89999999999281</c:v>
                </c:pt>
                <c:pt idx="2020">
                  <c:v>201.99999999999281</c:v>
                </c:pt>
                <c:pt idx="2021">
                  <c:v>202.0999999999928</c:v>
                </c:pt>
                <c:pt idx="2022">
                  <c:v>202.1999999999928</c:v>
                </c:pt>
                <c:pt idx="2023">
                  <c:v>202.29999999999279</c:v>
                </c:pt>
                <c:pt idx="2024">
                  <c:v>202.39999999999279</c:v>
                </c:pt>
                <c:pt idx="2025">
                  <c:v>202.49999999999278</c:v>
                </c:pt>
                <c:pt idx="2026">
                  <c:v>202.59999999999278</c:v>
                </c:pt>
                <c:pt idx="2027">
                  <c:v>202.69999999999277</c:v>
                </c:pt>
                <c:pt idx="2028">
                  <c:v>202.79999999999276</c:v>
                </c:pt>
                <c:pt idx="2029">
                  <c:v>202.89999999999276</c:v>
                </c:pt>
                <c:pt idx="2030">
                  <c:v>202.99999999999275</c:v>
                </c:pt>
                <c:pt idx="2031">
                  <c:v>203.09999999999275</c:v>
                </c:pt>
                <c:pt idx="2032">
                  <c:v>203.19999999999274</c:v>
                </c:pt>
                <c:pt idx="2033">
                  <c:v>203.29999999999274</c:v>
                </c:pt>
                <c:pt idx="2034">
                  <c:v>203.39999999999273</c:v>
                </c:pt>
                <c:pt idx="2035">
                  <c:v>203.49999999999272</c:v>
                </c:pt>
                <c:pt idx="2036">
                  <c:v>203.59999999999272</c:v>
                </c:pt>
                <c:pt idx="2037">
                  <c:v>203.69999999999271</c:v>
                </c:pt>
                <c:pt idx="2038">
                  <c:v>203.79999999999271</c:v>
                </c:pt>
                <c:pt idx="2039">
                  <c:v>203.8999999999927</c:v>
                </c:pt>
                <c:pt idx="2040">
                  <c:v>203.9999999999927</c:v>
                </c:pt>
                <c:pt idx="2041">
                  <c:v>204.09999999999269</c:v>
                </c:pt>
                <c:pt idx="2042">
                  <c:v>204.19999999999268</c:v>
                </c:pt>
                <c:pt idx="2043">
                  <c:v>204.29999999999268</c:v>
                </c:pt>
                <c:pt idx="2044">
                  <c:v>204.39999999999267</c:v>
                </c:pt>
                <c:pt idx="2045">
                  <c:v>204.49999999999267</c:v>
                </c:pt>
                <c:pt idx="2046">
                  <c:v>204.59999999999266</c:v>
                </c:pt>
                <c:pt idx="2047">
                  <c:v>204.69999999999266</c:v>
                </c:pt>
                <c:pt idx="2048">
                  <c:v>204.79999999999265</c:v>
                </c:pt>
                <c:pt idx="2049">
                  <c:v>204.89999999999264</c:v>
                </c:pt>
                <c:pt idx="2050">
                  <c:v>204.99999999999264</c:v>
                </c:pt>
                <c:pt idx="2051">
                  <c:v>205.09999999999263</c:v>
                </c:pt>
                <c:pt idx="2052">
                  <c:v>205.19999999999263</c:v>
                </c:pt>
                <c:pt idx="2053">
                  <c:v>205.29999999999262</c:v>
                </c:pt>
                <c:pt idx="2054">
                  <c:v>205.39999999999262</c:v>
                </c:pt>
                <c:pt idx="2055">
                  <c:v>205.49999999999261</c:v>
                </c:pt>
                <c:pt idx="2056">
                  <c:v>205.5999999999926</c:v>
                </c:pt>
                <c:pt idx="2057">
                  <c:v>205.6999999999926</c:v>
                </c:pt>
                <c:pt idx="2058">
                  <c:v>205.79999999999259</c:v>
                </c:pt>
                <c:pt idx="2059">
                  <c:v>205.89999999999259</c:v>
                </c:pt>
                <c:pt idx="2060">
                  <c:v>205.99999999999258</c:v>
                </c:pt>
                <c:pt idx="2061">
                  <c:v>206.09999999999258</c:v>
                </c:pt>
                <c:pt idx="2062">
                  <c:v>206.19999999999257</c:v>
                </c:pt>
                <c:pt idx="2063">
                  <c:v>206.29999999999256</c:v>
                </c:pt>
                <c:pt idx="2064">
                  <c:v>206.39999999999256</c:v>
                </c:pt>
                <c:pt idx="2065">
                  <c:v>206.49999999999255</c:v>
                </c:pt>
                <c:pt idx="2066">
                  <c:v>206.59999999999255</c:v>
                </c:pt>
                <c:pt idx="2067">
                  <c:v>206.69999999999254</c:v>
                </c:pt>
                <c:pt idx="2068">
                  <c:v>206.79999999999254</c:v>
                </c:pt>
                <c:pt idx="2069">
                  <c:v>206.89999999999253</c:v>
                </c:pt>
                <c:pt idx="2070">
                  <c:v>206.99999999999253</c:v>
                </c:pt>
                <c:pt idx="2071">
                  <c:v>207.09999999999252</c:v>
                </c:pt>
                <c:pt idx="2072">
                  <c:v>207.19999999999251</c:v>
                </c:pt>
                <c:pt idx="2073">
                  <c:v>207.29999999999251</c:v>
                </c:pt>
                <c:pt idx="2074">
                  <c:v>207.3999999999925</c:v>
                </c:pt>
                <c:pt idx="2075">
                  <c:v>207.4999999999925</c:v>
                </c:pt>
                <c:pt idx="2076">
                  <c:v>207.59999999999249</c:v>
                </c:pt>
                <c:pt idx="2077">
                  <c:v>207.69999999999249</c:v>
                </c:pt>
                <c:pt idx="2078">
                  <c:v>207.79999999999248</c:v>
                </c:pt>
                <c:pt idx="2079">
                  <c:v>207.89999999999247</c:v>
                </c:pt>
                <c:pt idx="2080">
                  <c:v>207.99999999999247</c:v>
                </c:pt>
                <c:pt idx="2081">
                  <c:v>208.09999999999246</c:v>
                </c:pt>
                <c:pt idx="2082">
                  <c:v>208.19999999999246</c:v>
                </c:pt>
                <c:pt idx="2083">
                  <c:v>208.29999999999245</c:v>
                </c:pt>
                <c:pt idx="2084">
                  <c:v>208.39999999999245</c:v>
                </c:pt>
                <c:pt idx="2085">
                  <c:v>208.49999999999244</c:v>
                </c:pt>
                <c:pt idx="2086">
                  <c:v>208.59999999999243</c:v>
                </c:pt>
                <c:pt idx="2087">
                  <c:v>208.69999999999243</c:v>
                </c:pt>
                <c:pt idx="2088">
                  <c:v>208.79999999999242</c:v>
                </c:pt>
                <c:pt idx="2089">
                  <c:v>208.89999999999242</c:v>
                </c:pt>
                <c:pt idx="2090">
                  <c:v>208.99999999999241</c:v>
                </c:pt>
                <c:pt idx="2091">
                  <c:v>209.09999999999241</c:v>
                </c:pt>
                <c:pt idx="2092">
                  <c:v>209.1999999999924</c:v>
                </c:pt>
                <c:pt idx="2093">
                  <c:v>209.29999999999239</c:v>
                </c:pt>
                <c:pt idx="2094">
                  <c:v>209.39999999999239</c:v>
                </c:pt>
                <c:pt idx="2095">
                  <c:v>209.49999999999238</c:v>
                </c:pt>
                <c:pt idx="2096">
                  <c:v>209.59999999999238</c:v>
                </c:pt>
                <c:pt idx="2097">
                  <c:v>209.69999999999237</c:v>
                </c:pt>
                <c:pt idx="2098">
                  <c:v>209.79999999999237</c:v>
                </c:pt>
                <c:pt idx="2099">
                  <c:v>209.89999999999236</c:v>
                </c:pt>
                <c:pt idx="2100">
                  <c:v>209.99999999999235</c:v>
                </c:pt>
                <c:pt idx="2101">
                  <c:v>210.09999999999235</c:v>
                </c:pt>
                <c:pt idx="2102">
                  <c:v>210.19999999999234</c:v>
                </c:pt>
                <c:pt idx="2103">
                  <c:v>210.29999999999234</c:v>
                </c:pt>
                <c:pt idx="2104">
                  <c:v>210.39999999999233</c:v>
                </c:pt>
                <c:pt idx="2105">
                  <c:v>210.49999999999233</c:v>
                </c:pt>
                <c:pt idx="2106">
                  <c:v>210.59999999999232</c:v>
                </c:pt>
                <c:pt idx="2107">
                  <c:v>210.69999999999231</c:v>
                </c:pt>
                <c:pt idx="2108">
                  <c:v>210.79999999999231</c:v>
                </c:pt>
                <c:pt idx="2109">
                  <c:v>210.8999999999923</c:v>
                </c:pt>
                <c:pt idx="2110">
                  <c:v>210.9999999999923</c:v>
                </c:pt>
                <c:pt idx="2111">
                  <c:v>211.09999999999229</c:v>
                </c:pt>
                <c:pt idx="2112">
                  <c:v>211.19999999999229</c:v>
                </c:pt>
                <c:pt idx="2113">
                  <c:v>211.29999999999228</c:v>
                </c:pt>
                <c:pt idx="2114">
                  <c:v>211.39999999999227</c:v>
                </c:pt>
                <c:pt idx="2115">
                  <c:v>211.49999999999227</c:v>
                </c:pt>
                <c:pt idx="2116">
                  <c:v>211.59999999999226</c:v>
                </c:pt>
                <c:pt idx="2117">
                  <c:v>211.69999999999226</c:v>
                </c:pt>
                <c:pt idx="2118">
                  <c:v>211.79999999999225</c:v>
                </c:pt>
                <c:pt idx="2119">
                  <c:v>211.89999999999225</c:v>
                </c:pt>
                <c:pt idx="2120">
                  <c:v>211.99999999999224</c:v>
                </c:pt>
                <c:pt idx="2121">
                  <c:v>212.09999999999224</c:v>
                </c:pt>
                <c:pt idx="2122">
                  <c:v>212.19999999999223</c:v>
                </c:pt>
                <c:pt idx="2123">
                  <c:v>212.29999999999222</c:v>
                </c:pt>
                <c:pt idx="2124">
                  <c:v>212.39999999999222</c:v>
                </c:pt>
                <c:pt idx="2125">
                  <c:v>212.49999999999221</c:v>
                </c:pt>
                <c:pt idx="2126">
                  <c:v>212.59999999999221</c:v>
                </c:pt>
                <c:pt idx="2127">
                  <c:v>212.6999999999922</c:v>
                </c:pt>
                <c:pt idx="2128">
                  <c:v>212.7999999999922</c:v>
                </c:pt>
                <c:pt idx="2129">
                  <c:v>212.89999999999219</c:v>
                </c:pt>
                <c:pt idx="2130">
                  <c:v>212.99999999999218</c:v>
                </c:pt>
                <c:pt idx="2131">
                  <c:v>213.09999999999218</c:v>
                </c:pt>
                <c:pt idx="2132">
                  <c:v>213.19999999999217</c:v>
                </c:pt>
                <c:pt idx="2133">
                  <c:v>213.29999999999217</c:v>
                </c:pt>
                <c:pt idx="2134">
                  <c:v>213.39999999999216</c:v>
                </c:pt>
                <c:pt idx="2135">
                  <c:v>213.49999999999216</c:v>
                </c:pt>
                <c:pt idx="2136">
                  <c:v>213.59999999999215</c:v>
                </c:pt>
                <c:pt idx="2137">
                  <c:v>213.69999999999214</c:v>
                </c:pt>
                <c:pt idx="2138">
                  <c:v>213.79999999999214</c:v>
                </c:pt>
                <c:pt idx="2139">
                  <c:v>213.89999999999213</c:v>
                </c:pt>
                <c:pt idx="2140">
                  <c:v>213.99999999999213</c:v>
                </c:pt>
                <c:pt idx="2141">
                  <c:v>214.09999999999212</c:v>
                </c:pt>
                <c:pt idx="2142">
                  <c:v>214.19999999999212</c:v>
                </c:pt>
                <c:pt idx="2143">
                  <c:v>214.29999999999211</c:v>
                </c:pt>
                <c:pt idx="2144">
                  <c:v>214.3999999999921</c:v>
                </c:pt>
                <c:pt idx="2145">
                  <c:v>214.4999999999921</c:v>
                </c:pt>
                <c:pt idx="2146">
                  <c:v>214.59999999999209</c:v>
                </c:pt>
                <c:pt idx="2147">
                  <c:v>214.69999999999209</c:v>
                </c:pt>
                <c:pt idx="2148">
                  <c:v>214.79999999999208</c:v>
                </c:pt>
                <c:pt idx="2149">
                  <c:v>214.89999999999208</c:v>
                </c:pt>
                <c:pt idx="2150">
                  <c:v>214.99999999999207</c:v>
                </c:pt>
                <c:pt idx="2151">
                  <c:v>215.09999999999206</c:v>
                </c:pt>
                <c:pt idx="2152">
                  <c:v>215.19999999999206</c:v>
                </c:pt>
                <c:pt idx="2153">
                  <c:v>215.29999999999205</c:v>
                </c:pt>
                <c:pt idx="2154">
                  <c:v>215.39999999999205</c:v>
                </c:pt>
                <c:pt idx="2155">
                  <c:v>215.49999999999204</c:v>
                </c:pt>
                <c:pt idx="2156">
                  <c:v>215.59999999999204</c:v>
                </c:pt>
                <c:pt idx="2157">
                  <c:v>215.69999999999203</c:v>
                </c:pt>
                <c:pt idx="2158">
                  <c:v>215.79999999999202</c:v>
                </c:pt>
                <c:pt idx="2159">
                  <c:v>215.89999999999202</c:v>
                </c:pt>
                <c:pt idx="2160">
                  <c:v>215.99999999999201</c:v>
                </c:pt>
                <c:pt idx="2161">
                  <c:v>216.09999999999201</c:v>
                </c:pt>
                <c:pt idx="2162">
                  <c:v>216.199999999992</c:v>
                </c:pt>
                <c:pt idx="2163">
                  <c:v>216.299999999992</c:v>
                </c:pt>
                <c:pt idx="2164">
                  <c:v>216.39999999999199</c:v>
                </c:pt>
                <c:pt idx="2165">
                  <c:v>216.49999999999199</c:v>
                </c:pt>
                <c:pt idx="2166">
                  <c:v>216.59999999999198</c:v>
                </c:pt>
                <c:pt idx="2167">
                  <c:v>216.69999999999197</c:v>
                </c:pt>
                <c:pt idx="2168">
                  <c:v>216.79999999999197</c:v>
                </c:pt>
                <c:pt idx="2169">
                  <c:v>216.89999999999196</c:v>
                </c:pt>
                <c:pt idx="2170">
                  <c:v>216.99999999999196</c:v>
                </c:pt>
                <c:pt idx="2171">
                  <c:v>217.09999999999195</c:v>
                </c:pt>
                <c:pt idx="2172">
                  <c:v>217.19999999999195</c:v>
                </c:pt>
                <c:pt idx="2173">
                  <c:v>217.29999999999194</c:v>
                </c:pt>
                <c:pt idx="2174">
                  <c:v>217.39999999999193</c:v>
                </c:pt>
                <c:pt idx="2175">
                  <c:v>217.49999999999193</c:v>
                </c:pt>
                <c:pt idx="2176">
                  <c:v>217.59999999999192</c:v>
                </c:pt>
                <c:pt idx="2177">
                  <c:v>217.69999999999192</c:v>
                </c:pt>
                <c:pt idx="2178">
                  <c:v>217.79999999999191</c:v>
                </c:pt>
                <c:pt idx="2179">
                  <c:v>217.89999999999191</c:v>
                </c:pt>
                <c:pt idx="2180">
                  <c:v>217.9999999999919</c:v>
                </c:pt>
                <c:pt idx="2181">
                  <c:v>218.09999999999189</c:v>
                </c:pt>
                <c:pt idx="2182">
                  <c:v>218.19999999999189</c:v>
                </c:pt>
                <c:pt idx="2183">
                  <c:v>218.29999999999188</c:v>
                </c:pt>
                <c:pt idx="2184">
                  <c:v>218.39999999999188</c:v>
                </c:pt>
                <c:pt idx="2185">
                  <c:v>218.49999999999187</c:v>
                </c:pt>
                <c:pt idx="2186">
                  <c:v>218.59999999999187</c:v>
                </c:pt>
                <c:pt idx="2187">
                  <c:v>218.69999999999186</c:v>
                </c:pt>
                <c:pt idx="2188">
                  <c:v>218.79999999999185</c:v>
                </c:pt>
                <c:pt idx="2189">
                  <c:v>218.89999999999185</c:v>
                </c:pt>
                <c:pt idx="2190">
                  <c:v>218.99999999999184</c:v>
                </c:pt>
                <c:pt idx="2191">
                  <c:v>219.09999999999184</c:v>
                </c:pt>
                <c:pt idx="2192">
                  <c:v>219.19999999999183</c:v>
                </c:pt>
                <c:pt idx="2193">
                  <c:v>219.29999999999183</c:v>
                </c:pt>
                <c:pt idx="2194">
                  <c:v>219.39999999999182</c:v>
                </c:pt>
                <c:pt idx="2195">
                  <c:v>219.49999999999181</c:v>
                </c:pt>
                <c:pt idx="2196">
                  <c:v>219.59999999999181</c:v>
                </c:pt>
                <c:pt idx="2197">
                  <c:v>219.6999999999918</c:v>
                </c:pt>
                <c:pt idx="2198">
                  <c:v>219.7999999999918</c:v>
                </c:pt>
                <c:pt idx="2199">
                  <c:v>219.89999999999179</c:v>
                </c:pt>
                <c:pt idx="2200">
                  <c:v>219.99999999999179</c:v>
                </c:pt>
                <c:pt idx="2201">
                  <c:v>220.09999999999178</c:v>
                </c:pt>
                <c:pt idx="2202">
                  <c:v>220.19999999999177</c:v>
                </c:pt>
                <c:pt idx="2203">
                  <c:v>220.29999999999177</c:v>
                </c:pt>
                <c:pt idx="2204">
                  <c:v>220.39999999999176</c:v>
                </c:pt>
                <c:pt idx="2205">
                  <c:v>220.49999999999176</c:v>
                </c:pt>
                <c:pt idx="2206">
                  <c:v>220.59999999999175</c:v>
                </c:pt>
                <c:pt idx="2207">
                  <c:v>220.69999999999175</c:v>
                </c:pt>
                <c:pt idx="2208">
                  <c:v>220.79999999999174</c:v>
                </c:pt>
                <c:pt idx="2209">
                  <c:v>220.89999999999173</c:v>
                </c:pt>
                <c:pt idx="2210">
                  <c:v>220.99999999999173</c:v>
                </c:pt>
                <c:pt idx="2211">
                  <c:v>221.09999999999172</c:v>
                </c:pt>
                <c:pt idx="2212">
                  <c:v>221.19999999999172</c:v>
                </c:pt>
                <c:pt idx="2213">
                  <c:v>221.29999999999171</c:v>
                </c:pt>
                <c:pt idx="2214">
                  <c:v>221.39999999999171</c:v>
                </c:pt>
                <c:pt idx="2215">
                  <c:v>221.4999999999917</c:v>
                </c:pt>
                <c:pt idx="2216">
                  <c:v>221.5999999999917</c:v>
                </c:pt>
                <c:pt idx="2217">
                  <c:v>221.69999999999169</c:v>
                </c:pt>
                <c:pt idx="2218">
                  <c:v>221.79999999999168</c:v>
                </c:pt>
                <c:pt idx="2219">
                  <c:v>221.89999999999168</c:v>
                </c:pt>
                <c:pt idx="2220">
                  <c:v>221.99999999999167</c:v>
                </c:pt>
                <c:pt idx="2221">
                  <c:v>222.09999999999167</c:v>
                </c:pt>
                <c:pt idx="2222">
                  <c:v>222.19999999999166</c:v>
                </c:pt>
                <c:pt idx="2223">
                  <c:v>222.29999999999166</c:v>
                </c:pt>
                <c:pt idx="2224">
                  <c:v>222.39999999999165</c:v>
                </c:pt>
                <c:pt idx="2225">
                  <c:v>222.49999999999164</c:v>
                </c:pt>
                <c:pt idx="2226">
                  <c:v>222.59999999999164</c:v>
                </c:pt>
                <c:pt idx="2227">
                  <c:v>222.69999999999163</c:v>
                </c:pt>
                <c:pt idx="2228">
                  <c:v>222.79999999999163</c:v>
                </c:pt>
                <c:pt idx="2229">
                  <c:v>222.89999999999162</c:v>
                </c:pt>
                <c:pt idx="2230">
                  <c:v>222.99999999999162</c:v>
                </c:pt>
                <c:pt idx="2231">
                  <c:v>223.09999999999161</c:v>
                </c:pt>
                <c:pt idx="2232">
                  <c:v>223.1999999999916</c:v>
                </c:pt>
                <c:pt idx="2233">
                  <c:v>223.2999999999916</c:v>
                </c:pt>
                <c:pt idx="2234">
                  <c:v>223.39999999999159</c:v>
                </c:pt>
                <c:pt idx="2235">
                  <c:v>223.49999999999159</c:v>
                </c:pt>
                <c:pt idx="2236">
                  <c:v>223.59999999999158</c:v>
                </c:pt>
                <c:pt idx="2237">
                  <c:v>223.69999999999158</c:v>
                </c:pt>
                <c:pt idx="2238">
                  <c:v>223.79999999999157</c:v>
                </c:pt>
                <c:pt idx="2239">
                  <c:v>223.89999999999156</c:v>
                </c:pt>
                <c:pt idx="2240">
                  <c:v>223.99999999999156</c:v>
                </c:pt>
                <c:pt idx="2241">
                  <c:v>224.09999999999155</c:v>
                </c:pt>
                <c:pt idx="2242">
                  <c:v>224.19999999999155</c:v>
                </c:pt>
                <c:pt idx="2243">
                  <c:v>224.29999999999154</c:v>
                </c:pt>
                <c:pt idx="2244">
                  <c:v>224.39999999999154</c:v>
                </c:pt>
                <c:pt idx="2245">
                  <c:v>224.49999999999153</c:v>
                </c:pt>
                <c:pt idx="2246">
                  <c:v>224.59999999999152</c:v>
                </c:pt>
                <c:pt idx="2247">
                  <c:v>224.69999999999152</c:v>
                </c:pt>
                <c:pt idx="2248">
                  <c:v>224.79999999999151</c:v>
                </c:pt>
                <c:pt idx="2249">
                  <c:v>224.89999999999151</c:v>
                </c:pt>
                <c:pt idx="2250">
                  <c:v>224.9999999999915</c:v>
                </c:pt>
                <c:pt idx="2251">
                  <c:v>225.0999999999915</c:v>
                </c:pt>
                <c:pt idx="2252">
                  <c:v>225.19999999999149</c:v>
                </c:pt>
                <c:pt idx="2253">
                  <c:v>225.29999999999148</c:v>
                </c:pt>
                <c:pt idx="2254">
                  <c:v>225.39999999999148</c:v>
                </c:pt>
                <c:pt idx="2255">
                  <c:v>225.49999999999147</c:v>
                </c:pt>
                <c:pt idx="2256">
                  <c:v>225.59999999999147</c:v>
                </c:pt>
                <c:pt idx="2257">
                  <c:v>225.69999999999146</c:v>
                </c:pt>
                <c:pt idx="2258">
                  <c:v>225.79999999999146</c:v>
                </c:pt>
                <c:pt idx="2259">
                  <c:v>225.89999999999145</c:v>
                </c:pt>
                <c:pt idx="2260">
                  <c:v>225.99999999999145</c:v>
                </c:pt>
                <c:pt idx="2261">
                  <c:v>226.09999999999144</c:v>
                </c:pt>
                <c:pt idx="2262">
                  <c:v>226.19999999999143</c:v>
                </c:pt>
                <c:pt idx="2263">
                  <c:v>226.29999999999143</c:v>
                </c:pt>
                <c:pt idx="2264">
                  <c:v>226.39999999999142</c:v>
                </c:pt>
                <c:pt idx="2265">
                  <c:v>226.49999999999142</c:v>
                </c:pt>
                <c:pt idx="2266">
                  <c:v>226.59999999999141</c:v>
                </c:pt>
                <c:pt idx="2267">
                  <c:v>226.69999999999141</c:v>
                </c:pt>
                <c:pt idx="2268">
                  <c:v>226.7999999999914</c:v>
                </c:pt>
                <c:pt idx="2269">
                  <c:v>226.89999999999139</c:v>
                </c:pt>
                <c:pt idx="2270">
                  <c:v>226.99999999999139</c:v>
                </c:pt>
                <c:pt idx="2271">
                  <c:v>227.09999999999138</c:v>
                </c:pt>
                <c:pt idx="2272">
                  <c:v>227.19999999999138</c:v>
                </c:pt>
                <c:pt idx="2273">
                  <c:v>227.29999999999137</c:v>
                </c:pt>
                <c:pt idx="2274">
                  <c:v>227.39999999999137</c:v>
                </c:pt>
                <c:pt idx="2275">
                  <c:v>227.49999999999136</c:v>
                </c:pt>
                <c:pt idx="2276">
                  <c:v>227.59999999999135</c:v>
                </c:pt>
                <c:pt idx="2277">
                  <c:v>227.69999999999135</c:v>
                </c:pt>
                <c:pt idx="2278">
                  <c:v>227.79999999999134</c:v>
                </c:pt>
                <c:pt idx="2279">
                  <c:v>227.89999999999134</c:v>
                </c:pt>
                <c:pt idx="2280">
                  <c:v>227.99999999999133</c:v>
                </c:pt>
                <c:pt idx="2281">
                  <c:v>228.09999999999133</c:v>
                </c:pt>
                <c:pt idx="2282">
                  <c:v>228.19999999999132</c:v>
                </c:pt>
                <c:pt idx="2283">
                  <c:v>228.29999999999131</c:v>
                </c:pt>
                <c:pt idx="2284">
                  <c:v>228.39999999999131</c:v>
                </c:pt>
                <c:pt idx="2285">
                  <c:v>228.4999999999913</c:v>
                </c:pt>
                <c:pt idx="2286">
                  <c:v>228.5999999999913</c:v>
                </c:pt>
                <c:pt idx="2287">
                  <c:v>228.69999999999129</c:v>
                </c:pt>
                <c:pt idx="2288">
                  <c:v>228.79999999999129</c:v>
                </c:pt>
                <c:pt idx="2289">
                  <c:v>228.89999999999128</c:v>
                </c:pt>
                <c:pt idx="2290">
                  <c:v>228.99999999999127</c:v>
                </c:pt>
                <c:pt idx="2291">
                  <c:v>229.09999999999127</c:v>
                </c:pt>
                <c:pt idx="2292">
                  <c:v>229.19999999999126</c:v>
                </c:pt>
                <c:pt idx="2293">
                  <c:v>229.29999999999126</c:v>
                </c:pt>
                <c:pt idx="2294">
                  <c:v>229.39999999999125</c:v>
                </c:pt>
                <c:pt idx="2295">
                  <c:v>229.49999999999125</c:v>
                </c:pt>
                <c:pt idx="2296">
                  <c:v>229.59999999999124</c:v>
                </c:pt>
                <c:pt idx="2297">
                  <c:v>229.69999999999123</c:v>
                </c:pt>
                <c:pt idx="2298">
                  <c:v>229.79999999999123</c:v>
                </c:pt>
                <c:pt idx="2299">
                  <c:v>229.89999999999122</c:v>
                </c:pt>
                <c:pt idx="2300">
                  <c:v>229.99999999999122</c:v>
                </c:pt>
                <c:pt idx="2301">
                  <c:v>230.09999999999121</c:v>
                </c:pt>
                <c:pt idx="2302">
                  <c:v>230.19999999999121</c:v>
                </c:pt>
                <c:pt idx="2303">
                  <c:v>230.2999999999912</c:v>
                </c:pt>
                <c:pt idx="2304">
                  <c:v>230.39999999999119</c:v>
                </c:pt>
                <c:pt idx="2305">
                  <c:v>230.49999999999119</c:v>
                </c:pt>
                <c:pt idx="2306">
                  <c:v>230.59999999999118</c:v>
                </c:pt>
                <c:pt idx="2307">
                  <c:v>230.69999999999118</c:v>
                </c:pt>
                <c:pt idx="2308">
                  <c:v>230.79999999999117</c:v>
                </c:pt>
                <c:pt idx="2309">
                  <c:v>230.89999999999117</c:v>
                </c:pt>
                <c:pt idx="2310">
                  <c:v>230.99999999999116</c:v>
                </c:pt>
                <c:pt idx="2311">
                  <c:v>231.09999999999116</c:v>
                </c:pt>
                <c:pt idx="2312">
                  <c:v>231.19999999999115</c:v>
                </c:pt>
                <c:pt idx="2313">
                  <c:v>231.29999999999114</c:v>
                </c:pt>
                <c:pt idx="2314">
                  <c:v>231.39999999999114</c:v>
                </c:pt>
                <c:pt idx="2315">
                  <c:v>231.49999999999113</c:v>
                </c:pt>
                <c:pt idx="2316">
                  <c:v>231.59999999999113</c:v>
                </c:pt>
                <c:pt idx="2317">
                  <c:v>231.69999999999112</c:v>
                </c:pt>
                <c:pt idx="2318">
                  <c:v>231.79999999999112</c:v>
                </c:pt>
                <c:pt idx="2319">
                  <c:v>231.89999999999111</c:v>
                </c:pt>
                <c:pt idx="2320">
                  <c:v>231.9999999999911</c:v>
                </c:pt>
                <c:pt idx="2321">
                  <c:v>232.0999999999911</c:v>
                </c:pt>
                <c:pt idx="2322">
                  <c:v>232.19999999999109</c:v>
                </c:pt>
                <c:pt idx="2323">
                  <c:v>232.29999999999109</c:v>
                </c:pt>
                <c:pt idx="2324">
                  <c:v>232.39999999999108</c:v>
                </c:pt>
                <c:pt idx="2325">
                  <c:v>232.49999999999108</c:v>
                </c:pt>
                <c:pt idx="2326">
                  <c:v>232.59999999999107</c:v>
                </c:pt>
                <c:pt idx="2327">
                  <c:v>232.69999999999106</c:v>
                </c:pt>
                <c:pt idx="2328">
                  <c:v>232.79999999999106</c:v>
                </c:pt>
                <c:pt idx="2329">
                  <c:v>232.89999999999105</c:v>
                </c:pt>
                <c:pt idx="2330">
                  <c:v>232.99999999999105</c:v>
                </c:pt>
                <c:pt idx="2331">
                  <c:v>233.09999999999104</c:v>
                </c:pt>
                <c:pt idx="2332">
                  <c:v>233.19999999999104</c:v>
                </c:pt>
                <c:pt idx="2333">
                  <c:v>233.29999999999103</c:v>
                </c:pt>
                <c:pt idx="2334">
                  <c:v>233.39999999999102</c:v>
                </c:pt>
                <c:pt idx="2335">
                  <c:v>233.49999999999102</c:v>
                </c:pt>
                <c:pt idx="2336">
                  <c:v>233.59999999999101</c:v>
                </c:pt>
                <c:pt idx="2337">
                  <c:v>233.69999999999101</c:v>
                </c:pt>
                <c:pt idx="2338">
                  <c:v>233.799999999991</c:v>
                </c:pt>
                <c:pt idx="2339">
                  <c:v>233.899999999991</c:v>
                </c:pt>
                <c:pt idx="2340">
                  <c:v>233.99999999999099</c:v>
                </c:pt>
                <c:pt idx="2341">
                  <c:v>234.09999999999098</c:v>
                </c:pt>
                <c:pt idx="2342">
                  <c:v>234.19999999999098</c:v>
                </c:pt>
                <c:pt idx="2343">
                  <c:v>234.29999999999097</c:v>
                </c:pt>
                <c:pt idx="2344">
                  <c:v>234.39999999999097</c:v>
                </c:pt>
                <c:pt idx="2345">
                  <c:v>234.49999999999096</c:v>
                </c:pt>
                <c:pt idx="2346">
                  <c:v>234.59999999999096</c:v>
                </c:pt>
                <c:pt idx="2347">
                  <c:v>234.69999999999095</c:v>
                </c:pt>
                <c:pt idx="2348">
                  <c:v>234.79999999999094</c:v>
                </c:pt>
                <c:pt idx="2349">
                  <c:v>234.89999999999094</c:v>
                </c:pt>
                <c:pt idx="2350">
                  <c:v>234.99999999999093</c:v>
                </c:pt>
                <c:pt idx="2351">
                  <c:v>235.09999999999093</c:v>
                </c:pt>
                <c:pt idx="2352">
                  <c:v>235.19999999999092</c:v>
                </c:pt>
                <c:pt idx="2353">
                  <c:v>235.29999999999092</c:v>
                </c:pt>
                <c:pt idx="2354">
                  <c:v>235.39999999999091</c:v>
                </c:pt>
                <c:pt idx="2355">
                  <c:v>235.49999999999091</c:v>
                </c:pt>
                <c:pt idx="2356">
                  <c:v>235.5999999999909</c:v>
                </c:pt>
                <c:pt idx="2357">
                  <c:v>235.69999999999089</c:v>
                </c:pt>
                <c:pt idx="2358">
                  <c:v>235.79999999999089</c:v>
                </c:pt>
                <c:pt idx="2359">
                  <c:v>235.89999999999088</c:v>
                </c:pt>
                <c:pt idx="2360">
                  <c:v>235.99999999999088</c:v>
                </c:pt>
                <c:pt idx="2361">
                  <c:v>236.09999999999087</c:v>
                </c:pt>
                <c:pt idx="2362">
                  <c:v>236.19999999999087</c:v>
                </c:pt>
                <c:pt idx="2363">
                  <c:v>236.29999999999086</c:v>
                </c:pt>
                <c:pt idx="2364">
                  <c:v>236.39999999999085</c:v>
                </c:pt>
                <c:pt idx="2365">
                  <c:v>236.49999999999085</c:v>
                </c:pt>
                <c:pt idx="2366">
                  <c:v>236.59999999999084</c:v>
                </c:pt>
                <c:pt idx="2367">
                  <c:v>236.69999999999084</c:v>
                </c:pt>
                <c:pt idx="2368">
                  <c:v>236.79999999999083</c:v>
                </c:pt>
                <c:pt idx="2369">
                  <c:v>236.89999999999083</c:v>
                </c:pt>
                <c:pt idx="2370">
                  <c:v>236.99999999999082</c:v>
                </c:pt>
                <c:pt idx="2371">
                  <c:v>237.09999999999081</c:v>
                </c:pt>
                <c:pt idx="2372">
                  <c:v>237.19999999999081</c:v>
                </c:pt>
                <c:pt idx="2373">
                  <c:v>237.2999999999908</c:v>
                </c:pt>
                <c:pt idx="2374">
                  <c:v>237.3999999999908</c:v>
                </c:pt>
                <c:pt idx="2375">
                  <c:v>237.49999999999079</c:v>
                </c:pt>
                <c:pt idx="2376">
                  <c:v>237.59999999999079</c:v>
                </c:pt>
                <c:pt idx="2377">
                  <c:v>237.69999999999078</c:v>
                </c:pt>
                <c:pt idx="2378">
                  <c:v>237.79999999999077</c:v>
                </c:pt>
                <c:pt idx="2379">
                  <c:v>237.89999999999077</c:v>
                </c:pt>
                <c:pt idx="2380">
                  <c:v>237.99999999999076</c:v>
                </c:pt>
                <c:pt idx="2381">
                  <c:v>238.09999999999076</c:v>
                </c:pt>
                <c:pt idx="2382">
                  <c:v>238.19999999999075</c:v>
                </c:pt>
                <c:pt idx="2383">
                  <c:v>238.29999999999075</c:v>
                </c:pt>
                <c:pt idx="2384">
                  <c:v>238.39999999999074</c:v>
                </c:pt>
                <c:pt idx="2385">
                  <c:v>238.49999999999073</c:v>
                </c:pt>
                <c:pt idx="2386">
                  <c:v>238.59999999999073</c:v>
                </c:pt>
                <c:pt idx="2387">
                  <c:v>238.69999999999072</c:v>
                </c:pt>
                <c:pt idx="2388">
                  <c:v>238.79999999999072</c:v>
                </c:pt>
                <c:pt idx="2389">
                  <c:v>238.89999999999071</c:v>
                </c:pt>
                <c:pt idx="2390">
                  <c:v>238.99999999999071</c:v>
                </c:pt>
                <c:pt idx="2391">
                  <c:v>239.0999999999907</c:v>
                </c:pt>
                <c:pt idx="2392">
                  <c:v>239.19999999999069</c:v>
                </c:pt>
                <c:pt idx="2393">
                  <c:v>239.29999999999069</c:v>
                </c:pt>
                <c:pt idx="2394">
                  <c:v>239.39999999999068</c:v>
                </c:pt>
                <c:pt idx="2395">
                  <c:v>239.49999999999068</c:v>
                </c:pt>
                <c:pt idx="2396">
                  <c:v>239.59999999999067</c:v>
                </c:pt>
                <c:pt idx="2397">
                  <c:v>239.69999999999067</c:v>
                </c:pt>
                <c:pt idx="2398">
                  <c:v>239.79999999999066</c:v>
                </c:pt>
                <c:pt idx="2399">
                  <c:v>239.89999999999065</c:v>
                </c:pt>
                <c:pt idx="2400">
                  <c:v>239.99999999999065</c:v>
                </c:pt>
                <c:pt idx="2401">
                  <c:v>240.09999999999064</c:v>
                </c:pt>
                <c:pt idx="2402">
                  <c:v>240.19999999999064</c:v>
                </c:pt>
                <c:pt idx="2403">
                  <c:v>240.29999999999063</c:v>
                </c:pt>
                <c:pt idx="2404">
                  <c:v>240.39999999999063</c:v>
                </c:pt>
                <c:pt idx="2405">
                  <c:v>240.49999999999062</c:v>
                </c:pt>
                <c:pt idx="2406">
                  <c:v>240.59999999999062</c:v>
                </c:pt>
                <c:pt idx="2407">
                  <c:v>240.69999999999061</c:v>
                </c:pt>
                <c:pt idx="2408">
                  <c:v>240.7999999999906</c:v>
                </c:pt>
                <c:pt idx="2409">
                  <c:v>240.8999999999906</c:v>
                </c:pt>
                <c:pt idx="2410">
                  <c:v>240.99999999999059</c:v>
                </c:pt>
                <c:pt idx="2411">
                  <c:v>241.09999999999059</c:v>
                </c:pt>
                <c:pt idx="2412">
                  <c:v>241.19999999999058</c:v>
                </c:pt>
                <c:pt idx="2413">
                  <c:v>241.29999999999058</c:v>
                </c:pt>
                <c:pt idx="2414">
                  <c:v>241.39999999999057</c:v>
                </c:pt>
                <c:pt idx="2415">
                  <c:v>241.49999999999056</c:v>
                </c:pt>
                <c:pt idx="2416">
                  <c:v>241.59999999999056</c:v>
                </c:pt>
                <c:pt idx="2417">
                  <c:v>241.69999999999055</c:v>
                </c:pt>
                <c:pt idx="2418">
                  <c:v>241.79999999999055</c:v>
                </c:pt>
                <c:pt idx="2419">
                  <c:v>241.89999999999054</c:v>
                </c:pt>
                <c:pt idx="2420">
                  <c:v>241.99999999999054</c:v>
                </c:pt>
                <c:pt idx="2421">
                  <c:v>242.09999999999053</c:v>
                </c:pt>
                <c:pt idx="2422">
                  <c:v>242.19999999999052</c:v>
                </c:pt>
                <c:pt idx="2423">
                  <c:v>242.29999999999052</c:v>
                </c:pt>
                <c:pt idx="2424">
                  <c:v>242.39999999999051</c:v>
                </c:pt>
                <c:pt idx="2425">
                  <c:v>242.49999999999051</c:v>
                </c:pt>
                <c:pt idx="2426">
                  <c:v>242.5999999999905</c:v>
                </c:pt>
                <c:pt idx="2427">
                  <c:v>242.6999999999905</c:v>
                </c:pt>
                <c:pt idx="2428">
                  <c:v>242.79999999999049</c:v>
                </c:pt>
                <c:pt idx="2429">
                  <c:v>242.89999999999048</c:v>
                </c:pt>
                <c:pt idx="2430">
                  <c:v>242.99999999999048</c:v>
                </c:pt>
                <c:pt idx="2431">
                  <c:v>243.09999999999047</c:v>
                </c:pt>
                <c:pt idx="2432">
                  <c:v>243.19999999999047</c:v>
                </c:pt>
                <c:pt idx="2433">
                  <c:v>243.29999999999046</c:v>
                </c:pt>
                <c:pt idx="2434">
                  <c:v>243.39999999999046</c:v>
                </c:pt>
                <c:pt idx="2435">
                  <c:v>243.49999999999045</c:v>
                </c:pt>
                <c:pt idx="2436">
                  <c:v>243.59999999999044</c:v>
                </c:pt>
                <c:pt idx="2437">
                  <c:v>243.69999999999044</c:v>
                </c:pt>
                <c:pt idx="2438">
                  <c:v>243.79999999999043</c:v>
                </c:pt>
                <c:pt idx="2439">
                  <c:v>243.89999999999043</c:v>
                </c:pt>
                <c:pt idx="2440">
                  <c:v>243.99999999999042</c:v>
                </c:pt>
                <c:pt idx="2441">
                  <c:v>244.09999999999042</c:v>
                </c:pt>
                <c:pt idx="2442">
                  <c:v>244.19999999999041</c:v>
                </c:pt>
                <c:pt idx="2443">
                  <c:v>244.2999999999904</c:v>
                </c:pt>
                <c:pt idx="2444">
                  <c:v>244.3999999999904</c:v>
                </c:pt>
                <c:pt idx="2445">
                  <c:v>244.49999999999039</c:v>
                </c:pt>
                <c:pt idx="2446">
                  <c:v>244.59999999999039</c:v>
                </c:pt>
                <c:pt idx="2447">
                  <c:v>244.69999999999038</c:v>
                </c:pt>
                <c:pt idx="2448">
                  <c:v>244.79999999999038</c:v>
                </c:pt>
                <c:pt idx="2449">
                  <c:v>244.89999999999037</c:v>
                </c:pt>
                <c:pt idx="2450">
                  <c:v>244.99999999999037</c:v>
                </c:pt>
                <c:pt idx="2451">
                  <c:v>245.09999999999036</c:v>
                </c:pt>
                <c:pt idx="2452">
                  <c:v>245.19999999999035</c:v>
                </c:pt>
                <c:pt idx="2453">
                  <c:v>245.29999999999035</c:v>
                </c:pt>
                <c:pt idx="2454">
                  <c:v>245.39999999999034</c:v>
                </c:pt>
                <c:pt idx="2455">
                  <c:v>245.49999999999034</c:v>
                </c:pt>
                <c:pt idx="2456">
                  <c:v>245.59999999999033</c:v>
                </c:pt>
                <c:pt idx="2457">
                  <c:v>245.69999999999033</c:v>
                </c:pt>
                <c:pt idx="2458">
                  <c:v>245.79999999999032</c:v>
                </c:pt>
                <c:pt idx="2459">
                  <c:v>245.89999999999031</c:v>
                </c:pt>
                <c:pt idx="2460">
                  <c:v>245.99999999999031</c:v>
                </c:pt>
                <c:pt idx="2461">
                  <c:v>246.0999999999903</c:v>
                </c:pt>
                <c:pt idx="2462">
                  <c:v>246.1999999999903</c:v>
                </c:pt>
                <c:pt idx="2463">
                  <c:v>246.29999999999029</c:v>
                </c:pt>
                <c:pt idx="2464">
                  <c:v>246.39999999999029</c:v>
                </c:pt>
                <c:pt idx="2465">
                  <c:v>246.49999999999028</c:v>
                </c:pt>
                <c:pt idx="2466">
                  <c:v>246.59999999999027</c:v>
                </c:pt>
                <c:pt idx="2467">
                  <c:v>246.69999999999027</c:v>
                </c:pt>
                <c:pt idx="2468">
                  <c:v>246.79999999999026</c:v>
                </c:pt>
                <c:pt idx="2469">
                  <c:v>246.89999999999026</c:v>
                </c:pt>
                <c:pt idx="2470">
                  <c:v>246.99999999999025</c:v>
                </c:pt>
                <c:pt idx="2471">
                  <c:v>247.09999999999025</c:v>
                </c:pt>
                <c:pt idx="2472">
                  <c:v>247.19999999999024</c:v>
                </c:pt>
                <c:pt idx="2473">
                  <c:v>247.29999999999023</c:v>
                </c:pt>
                <c:pt idx="2474">
                  <c:v>247.39999999999023</c:v>
                </c:pt>
                <c:pt idx="2475">
                  <c:v>247.49999999999022</c:v>
                </c:pt>
                <c:pt idx="2476">
                  <c:v>247.59999999999022</c:v>
                </c:pt>
                <c:pt idx="2477">
                  <c:v>247.69999999999021</c:v>
                </c:pt>
                <c:pt idx="2478">
                  <c:v>247.79999999999021</c:v>
                </c:pt>
                <c:pt idx="2479">
                  <c:v>247.8999999999902</c:v>
                </c:pt>
                <c:pt idx="2480">
                  <c:v>247.99999999999019</c:v>
                </c:pt>
                <c:pt idx="2481">
                  <c:v>248.09999999999019</c:v>
                </c:pt>
                <c:pt idx="2482">
                  <c:v>248.19999999999018</c:v>
                </c:pt>
                <c:pt idx="2483">
                  <c:v>248.29999999999018</c:v>
                </c:pt>
                <c:pt idx="2484">
                  <c:v>248.39999999999017</c:v>
                </c:pt>
                <c:pt idx="2485">
                  <c:v>248.49999999999017</c:v>
                </c:pt>
                <c:pt idx="2486">
                  <c:v>248.59999999999016</c:v>
                </c:pt>
                <c:pt idx="2487">
                  <c:v>248.69999999999015</c:v>
                </c:pt>
                <c:pt idx="2488">
                  <c:v>248.79999999999015</c:v>
                </c:pt>
                <c:pt idx="2489">
                  <c:v>248.89999999999014</c:v>
                </c:pt>
                <c:pt idx="2490">
                  <c:v>248.99999999999014</c:v>
                </c:pt>
                <c:pt idx="2491">
                  <c:v>249.09999999999013</c:v>
                </c:pt>
                <c:pt idx="2492">
                  <c:v>249.19999999999013</c:v>
                </c:pt>
                <c:pt idx="2493">
                  <c:v>249.29999999999012</c:v>
                </c:pt>
                <c:pt idx="2494">
                  <c:v>249.39999999999011</c:v>
                </c:pt>
                <c:pt idx="2495">
                  <c:v>249.49999999999011</c:v>
                </c:pt>
                <c:pt idx="2496">
                  <c:v>249.5999999999901</c:v>
                </c:pt>
                <c:pt idx="2497">
                  <c:v>249.6999999999901</c:v>
                </c:pt>
                <c:pt idx="2498">
                  <c:v>249.79999999999009</c:v>
                </c:pt>
                <c:pt idx="2499">
                  <c:v>249.89999999999009</c:v>
                </c:pt>
                <c:pt idx="2500">
                  <c:v>249.99999999999008</c:v>
                </c:pt>
                <c:pt idx="2501">
                  <c:v>250.09999999999008</c:v>
                </c:pt>
                <c:pt idx="2502">
                  <c:v>250.19999999999007</c:v>
                </c:pt>
                <c:pt idx="2503">
                  <c:v>250.29999999999006</c:v>
                </c:pt>
                <c:pt idx="2504">
                  <c:v>250.39999999999006</c:v>
                </c:pt>
                <c:pt idx="2505">
                  <c:v>250.49999999999005</c:v>
                </c:pt>
                <c:pt idx="2506">
                  <c:v>250.59999999999005</c:v>
                </c:pt>
                <c:pt idx="2507">
                  <c:v>250.69999999999004</c:v>
                </c:pt>
                <c:pt idx="2508">
                  <c:v>250.79999999999004</c:v>
                </c:pt>
                <c:pt idx="2509">
                  <c:v>250.89999999999003</c:v>
                </c:pt>
                <c:pt idx="2510">
                  <c:v>250.99999999999002</c:v>
                </c:pt>
                <c:pt idx="2511">
                  <c:v>251.09999999999002</c:v>
                </c:pt>
                <c:pt idx="2512">
                  <c:v>251.19999999999001</c:v>
                </c:pt>
                <c:pt idx="2513">
                  <c:v>251.29999999999001</c:v>
                </c:pt>
                <c:pt idx="2514">
                  <c:v>251.39999999999</c:v>
                </c:pt>
                <c:pt idx="2515">
                  <c:v>251.49999999999</c:v>
                </c:pt>
                <c:pt idx="2516">
                  <c:v>251.59999999998999</c:v>
                </c:pt>
                <c:pt idx="2517">
                  <c:v>251.69999999998998</c:v>
                </c:pt>
                <c:pt idx="2518">
                  <c:v>251.79999999998998</c:v>
                </c:pt>
                <c:pt idx="2519">
                  <c:v>251.89999999998997</c:v>
                </c:pt>
                <c:pt idx="2520">
                  <c:v>251.99999999998997</c:v>
                </c:pt>
                <c:pt idx="2521">
                  <c:v>252.09999999998996</c:v>
                </c:pt>
                <c:pt idx="2522">
                  <c:v>252.19999999998996</c:v>
                </c:pt>
                <c:pt idx="2523">
                  <c:v>252.29999999998995</c:v>
                </c:pt>
                <c:pt idx="2524">
                  <c:v>252.39999999998994</c:v>
                </c:pt>
                <c:pt idx="2525">
                  <c:v>252.49999999998994</c:v>
                </c:pt>
                <c:pt idx="2526">
                  <c:v>252.59999999998993</c:v>
                </c:pt>
                <c:pt idx="2527">
                  <c:v>252.69999999998993</c:v>
                </c:pt>
                <c:pt idx="2528">
                  <c:v>252.79999999998992</c:v>
                </c:pt>
                <c:pt idx="2529">
                  <c:v>252.89999999998992</c:v>
                </c:pt>
                <c:pt idx="2530">
                  <c:v>252.99999999998991</c:v>
                </c:pt>
                <c:pt idx="2531">
                  <c:v>253.0999999999899</c:v>
                </c:pt>
                <c:pt idx="2532">
                  <c:v>253.1999999999899</c:v>
                </c:pt>
                <c:pt idx="2533">
                  <c:v>253.29999999998989</c:v>
                </c:pt>
                <c:pt idx="2534">
                  <c:v>253.39999999998989</c:v>
                </c:pt>
                <c:pt idx="2535">
                  <c:v>253.49999999998988</c:v>
                </c:pt>
                <c:pt idx="2536">
                  <c:v>253.59999999998988</c:v>
                </c:pt>
                <c:pt idx="2537">
                  <c:v>253.69999999998987</c:v>
                </c:pt>
                <c:pt idx="2538">
                  <c:v>253.79999999998986</c:v>
                </c:pt>
                <c:pt idx="2539">
                  <c:v>253.89999999998986</c:v>
                </c:pt>
                <c:pt idx="2540">
                  <c:v>253.99999999998985</c:v>
                </c:pt>
                <c:pt idx="2541">
                  <c:v>254.09999999998985</c:v>
                </c:pt>
                <c:pt idx="2542">
                  <c:v>254.19999999998984</c:v>
                </c:pt>
                <c:pt idx="2543">
                  <c:v>254.29999999998984</c:v>
                </c:pt>
                <c:pt idx="2544">
                  <c:v>254.39999999998983</c:v>
                </c:pt>
                <c:pt idx="2545">
                  <c:v>254.49999999998983</c:v>
                </c:pt>
                <c:pt idx="2546">
                  <c:v>254.59999999998982</c:v>
                </c:pt>
                <c:pt idx="2547">
                  <c:v>254.69999999998981</c:v>
                </c:pt>
                <c:pt idx="2548">
                  <c:v>254.79999999998981</c:v>
                </c:pt>
                <c:pt idx="2549">
                  <c:v>254.8999999999898</c:v>
                </c:pt>
                <c:pt idx="2550">
                  <c:v>254.9999999999898</c:v>
                </c:pt>
                <c:pt idx="2551">
                  <c:v>255.09999999998979</c:v>
                </c:pt>
                <c:pt idx="2552">
                  <c:v>255.19999999998979</c:v>
                </c:pt>
                <c:pt idx="2553">
                  <c:v>255.29999999998978</c:v>
                </c:pt>
                <c:pt idx="2554">
                  <c:v>255.39999999998977</c:v>
                </c:pt>
                <c:pt idx="2555">
                  <c:v>255.49999999998977</c:v>
                </c:pt>
                <c:pt idx="2556">
                  <c:v>255.59999999998976</c:v>
                </c:pt>
                <c:pt idx="2557">
                  <c:v>255.69999999998976</c:v>
                </c:pt>
                <c:pt idx="2558">
                  <c:v>255.79999999998975</c:v>
                </c:pt>
                <c:pt idx="2559">
                  <c:v>255.89999999998975</c:v>
                </c:pt>
                <c:pt idx="2560">
                  <c:v>255.99999999998974</c:v>
                </c:pt>
                <c:pt idx="2561">
                  <c:v>256.09999999998973</c:v>
                </c:pt>
                <c:pt idx="2562">
                  <c:v>256.19999999998976</c:v>
                </c:pt>
                <c:pt idx="2563">
                  <c:v>256.29999999998978</c:v>
                </c:pt>
                <c:pt idx="2564">
                  <c:v>256.3999999999898</c:v>
                </c:pt>
                <c:pt idx="2565">
                  <c:v>256.49999999998983</c:v>
                </c:pt>
                <c:pt idx="2566">
                  <c:v>256.59999999998985</c:v>
                </c:pt>
                <c:pt idx="2567">
                  <c:v>256.69999999998987</c:v>
                </c:pt>
                <c:pt idx="2568">
                  <c:v>256.79999999998989</c:v>
                </c:pt>
                <c:pt idx="2569">
                  <c:v>256.89999999998992</c:v>
                </c:pt>
                <c:pt idx="2570">
                  <c:v>256.99999999998994</c:v>
                </c:pt>
                <c:pt idx="2571">
                  <c:v>257.09999999998996</c:v>
                </c:pt>
                <c:pt idx="2572">
                  <c:v>257.19999999998998</c:v>
                </c:pt>
                <c:pt idx="2573">
                  <c:v>257.29999999999001</c:v>
                </c:pt>
                <c:pt idx="2574">
                  <c:v>257.39999999999003</c:v>
                </c:pt>
                <c:pt idx="2575">
                  <c:v>257.49999999999005</c:v>
                </c:pt>
                <c:pt idx="2576">
                  <c:v>257.59999999999008</c:v>
                </c:pt>
                <c:pt idx="2577">
                  <c:v>257.6999999999901</c:v>
                </c:pt>
                <c:pt idx="2578">
                  <c:v>257.79999999999012</c:v>
                </c:pt>
                <c:pt idx="2579">
                  <c:v>257.89999999999014</c:v>
                </c:pt>
                <c:pt idx="2580">
                  <c:v>257.99999999999017</c:v>
                </c:pt>
                <c:pt idx="2581">
                  <c:v>258.09999999999019</c:v>
                </c:pt>
                <c:pt idx="2582">
                  <c:v>258.19999999999021</c:v>
                </c:pt>
                <c:pt idx="2583">
                  <c:v>258.29999999999023</c:v>
                </c:pt>
                <c:pt idx="2584">
                  <c:v>258.39999999999026</c:v>
                </c:pt>
                <c:pt idx="2585">
                  <c:v>258.49999999999028</c:v>
                </c:pt>
                <c:pt idx="2586">
                  <c:v>258.5999999999903</c:v>
                </c:pt>
                <c:pt idx="2587">
                  <c:v>258.69999999999033</c:v>
                </c:pt>
                <c:pt idx="2588">
                  <c:v>258.79999999999035</c:v>
                </c:pt>
                <c:pt idx="2589">
                  <c:v>258.89999999999037</c:v>
                </c:pt>
                <c:pt idx="2590">
                  <c:v>258.99999999999039</c:v>
                </c:pt>
                <c:pt idx="2591">
                  <c:v>259.09999999999042</c:v>
                </c:pt>
                <c:pt idx="2592">
                  <c:v>259.19999999999044</c:v>
                </c:pt>
                <c:pt idx="2593">
                  <c:v>259.29999999999046</c:v>
                </c:pt>
                <c:pt idx="2594">
                  <c:v>259.39999999999048</c:v>
                </c:pt>
                <c:pt idx="2595">
                  <c:v>259.49999999999051</c:v>
                </c:pt>
                <c:pt idx="2596">
                  <c:v>259.59999999999053</c:v>
                </c:pt>
                <c:pt idx="2597">
                  <c:v>259.69999999999055</c:v>
                </c:pt>
                <c:pt idx="2598">
                  <c:v>259.79999999999058</c:v>
                </c:pt>
                <c:pt idx="2599">
                  <c:v>259.8999999999906</c:v>
                </c:pt>
                <c:pt idx="2600">
                  <c:v>259.99999999999062</c:v>
                </c:pt>
                <c:pt idx="2601">
                  <c:v>260.09999999999064</c:v>
                </c:pt>
                <c:pt idx="2602">
                  <c:v>260.19999999999067</c:v>
                </c:pt>
                <c:pt idx="2603">
                  <c:v>260.29999999999069</c:v>
                </c:pt>
                <c:pt idx="2604">
                  <c:v>260.39999999999071</c:v>
                </c:pt>
                <c:pt idx="2605">
                  <c:v>260.49999999999073</c:v>
                </c:pt>
                <c:pt idx="2606">
                  <c:v>260.59999999999076</c:v>
                </c:pt>
                <c:pt idx="2607">
                  <c:v>260.69999999999078</c:v>
                </c:pt>
                <c:pt idx="2608">
                  <c:v>260.7999999999908</c:v>
                </c:pt>
                <c:pt idx="2609">
                  <c:v>260.89999999999083</c:v>
                </c:pt>
                <c:pt idx="2610">
                  <c:v>260.99999999999085</c:v>
                </c:pt>
                <c:pt idx="2611">
                  <c:v>261.09999999999087</c:v>
                </c:pt>
                <c:pt idx="2612">
                  <c:v>261.19999999999089</c:v>
                </c:pt>
                <c:pt idx="2613">
                  <c:v>261.29999999999092</c:v>
                </c:pt>
                <c:pt idx="2614">
                  <c:v>261.39999999999094</c:v>
                </c:pt>
                <c:pt idx="2615">
                  <c:v>261.49999999999096</c:v>
                </c:pt>
                <c:pt idx="2616">
                  <c:v>261.59999999999098</c:v>
                </c:pt>
                <c:pt idx="2617">
                  <c:v>261.69999999999101</c:v>
                </c:pt>
                <c:pt idx="2618">
                  <c:v>261.79999999999103</c:v>
                </c:pt>
                <c:pt idx="2619">
                  <c:v>261.89999999999105</c:v>
                </c:pt>
                <c:pt idx="2620">
                  <c:v>261.99999999999108</c:v>
                </c:pt>
                <c:pt idx="2621">
                  <c:v>262.0999999999911</c:v>
                </c:pt>
                <c:pt idx="2622">
                  <c:v>262.19999999999112</c:v>
                </c:pt>
                <c:pt idx="2623">
                  <c:v>262.29999999999114</c:v>
                </c:pt>
                <c:pt idx="2624">
                  <c:v>262.39999999999117</c:v>
                </c:pt>
                <c:pt idx="2625">
                  <c:v>262.49999999999119</c:v>
                </c:pt>
                <c:pt idx="2626">
                  <c:v>262.59999999999121</c:v>
                </c:pt>
                <c:pt idx="2627">
                  <c:v>262.69999999999123</c:v>
                </c:pt>
                <c:pt idx="2628">
                  <c:v>262.79999999999126</c:v>
                </c:pt>
                <c:pt idx="2629">
                  <c:v>262.89999999999128</c:v>
                </c:pt>
                <c:pt idx="2630">
                  <c:v>262.9999999999913</c:v>
                </c:pt>
                <c:pt idx="2631">
                  <c:v>263.09999999999133</c:v>
                </c:pt>
                <c:pt idx="2632">
                  <c:v>263.19999999999135</c:v>
                </c:pt>
                <c:pt idx="2633">
                  <c:v>263.29999999999137</c:v>
                </c:pt>
                <c:pt idx="2634">
                  <c:v>263.39999999999139</c:v>
                </c:pt>
                <c:pt idx="2635">
                  <c:v>263.49999999999142</c:v>
                </c:pt>
                <c:pt idx="2636">
                  <c:v>263.59999999999144</c:v>
                </c:pt>
                <c:pt idx="2637">
                  <c:v>263.69999999999146</c:v>
                </c:pt>
                <c:pt idx="2638">
                  <c:v>263.79999999999148</c:v>
                </c:pt>
                <c:pt idx="2639">
                  <c:v>263.89999999999151</c:v>
                </c:pt>
                <c:pt idx="2640">
                  <c:v>263.99999999999153</c:v>
                </c:pt>
                <c:pt idx="2641">
                  <c:v>264.09999999999155</c:v>
                </c:pt>
                <c:pt idx="2642">
                  <c:v>264.19999999999158</c:v>
                </c:pt>
                <c:pt idx="2643">
                  <c:v>264.2999999999916</c:v>
                </c:pt>
                <c:pt idx="2644">
                  <c:v>264.39999999999162</c:v>
                </c:pt>
                <c:pt idx="2645">
                  <c:v>264.49999999999164</c:v>
                </c:pt>
                <c:pt idx="2646">
                  <c:v>264.59999999999167</c:v>
                </c:pt>
                <c:pt idx="2647">
                  <c:v>264.69999999999169</c:v>
                </c:pt>
                <c:pt idx="2648">
                  <c:v>264.79999999999171</c:v>
                </c:pt>
                <c:pt idx="2649">
                  <c:v>264.89999999999173</c:v>
                </c:pt>
                <c:pt idx="2650">
                  <c:v>264.99999999999176</c:v>
                </c:pt>
                <c:pt idx="2651">
                  <c:v>265.09999999999178</c:v>
                </c:pt>
                <c:pt idx="2652">
                  <c:v>265.1999999999918</c:v>
                </c:pt>
                <c:pt idx="2653">
                  <c:v>265.29999999999183</c:v>
                </c:pt>
                <c:pt idx="2654">
                  <c:v>265.39999999999185</c:v>
                </c:pt>
                <c:pt idx="2655">
                  <c:v>265.49999999999187</c:v>
                </c:pt>
                <c:pt idx="2656">
                  <c:v>265.59999999999189</c:v>
                </c:pt>
                <c:pt idx="2657">
                  <c:v>265.69999999999192</c:v>
                </c:pt>
                <c:pt idx="2658">
                  <c:v>265.79999999999194</c:v>
                </c:pt>
                <c:pt idx="2659">
                  <c:v>265.89999999999196</c:v>
                </c:pt>
                <c:pt idx="2660">
                  <c:v>265.99999999999199</c:v>
                </c:pt>
                <c:pt idx="2661">
                  <c:v>266.09999999999201</c:v>
                </c:pt>
                <c:pt idx="2662">
                  <c:v>266.19999999999203</c:v>
                </c:pt>
                <c:pt idx="2663">
                  <c:v>266.29999999999205</c:v>
                </c:pt>
                <c:pt idx="2664">
                  <c:v>266.39999999999208</c:v>
                </c:pt>
                <c:pt idx="2665">
                  <c:v>266.4999999999921</c:v>
                </c:pt>
                <c:pt idx="2666">
                  <c:v>266.59999999999212</c:v>
                </c:pt>
                <c:pt idx="2667">
                  <c:v>266.69999999999214</c:v>
                </c:pt>
                <c:pt idx="2668">
                  <c:v>266.79999999999217</c:v>
                </c:pt>
                <c:pt idx="2669">
                  <c:v>266.89999999999219</c:v>
                </c:pt>
                <c:pt idx="2670">
                  <c:v>266.99999999999221</c:v>
                </c:pt>
                <c:pt idx="2671">
                  <c:v>267.09999999999224</c:v>
                </c:pt>
                <c:pt idx="2672">
                  <c:v>267.19999999999226</c:v>
                </c:pt>
                <c:pt idx="2673">
                  <c:v>267.29999999999228</c:v>
                </c:pt>
                <c:pt idx="2674">
                  <c:v>267.3999999999923</c:v>
                </c:pt>
                <c:pt idx="2675">
                  <c:v>267.49999999999233</c:v>
                </c:pt>
                <c:pt idx="2676">
                  <c:v>267.59999999999235</c:v>
                </c:pt>
                <c:pt idx="2677">
                  <c:v>267.69999999999237</c:v>
                </c:pt>
                <c:pt idx="2678">
                  <c:v>267.79999999999239</c:v>
                </c:pt>
                <c:pt idx="2679">
                  <c:v>267.89999999999242</c:v>
                </c:pt>
                <c:pt idx="2680">
                  <c:v>267.99999999999244</c:v>
                </c:pt>
                <c:pt idx="2681">
                  <c:v>268.09999999999246</c:v>
                </c:pt>
                <c:pt idx="2682">
                  <c:v>268.19999999999249</c:v>
                </c:pt>
                <c:pt idx="2683">
                  <c:v>268.29999999999251</c:v>
                </c:pt>
                <c:pt idx="2684">
                  <c:v>268.39999999999253</c:v>
                </c:pt>
                <c:pt idx="2685">
                  <c:v>268.49999999999255</c:v>
                </c:pt>
                <c:pt idx="2686">
                  <c:v>268.59999999999258</c:v>
                </c:pt>
                <c:pt idx="2687">
                  <c:v>268.6999999999926</c:v>
                </c:pt>
                <c:pt idx="2688">
                  <c:v>268.79999999999262</c:v>
                </c:pt>
                <c:pt idx="2689">
                  <c:v>268.89999999999264</c:v>
                </c:pt>
                <c:pt idx="2690">
                  <c:v>268.99999999999267</c:v>
                </c:pt>
                <c:pt idx="2691">
                  <c:v>269.09999999999269</c:v>
                </c:pt>
                <c:pt idx="2692">
                  <c:v>269.19999999999271</c:v>
                </c:pt>
                <c:pt idx="2693">
                  <c:v>269.29999999999274</c:v>
                </c:pt>
                <c:pt idx="2694">
                  <c:v>269.39999999999276</c:v>
                </c:pt>
                <c:pt idx="2695">
                  <c:v>269.49999999999278</c:v>
                </c:pt>
                <c:pt idx="2696">
                  <c:v>269.5999999999928</c:v>
                </c:pt>
                <c:pt idx="2697">
                  <c:v>269.69999999999283</c:v>
                </c:pt>
                <c:pt idx="2698">
                  <c:v>269.79999999999285</c:v>
                </c:pt>
                <c:pt idx="2699">
                  <c:v>269.89999999999287</c:v>
                </c:pt>
                <c:pt idx="2700">
                  <c:v>269.99999999999289</c:v>
                </c:pt>
                <c:pt idx="2701">
                  <c:v>270.09999999999292</c:v>
                </c:pt>
                <c:pt idx="2702">
                  <c:v>270.19999999999294</c:v>
                </c:pt>
                <c:pt idx="2703">
                  <c:v>270.29999999999296</c:v>
                </c:pt>
                <c:pt idx="2704">
                  <c:v>270.39999999999299</c:v>
                </c:pt>
                <c:pt idx="2705">
                  <c:v>270.49999999999301</c:v>
                </c:pt>
                <c:pt idx="2706">
                  <c:v>270.59999999999303</c:v>
                </c:pt>
                <c:pt idx="2707">
                  <c:v>270.69999999999305</c:v>
                </c:pt>
                <c:pt idx="2708">
                  <c:v>270.79999999999308</c:v>
                </c:pt>
                <c:pt idx="2709">
                  <c:v>270.8999999999931</c:v>
                </c:pt>
                <c:pt idx="2710">
                  <c:v>270.99999999999312</c:v>
                </c:pt>
                <c:pt idx="2711">
                  <c:v>271.09999999999314</c:v>
                </c:pt>
                <c:pt idx="2712">
                  <c:v>271.19999999999317</c:v>
                </c:pt>
                <c:pt idx="2713">
                  <c:v>271.29999999999319</c:v>
                </c:pt>
                <c:pt idx="2714">
                  <c:v>271.39999999999321</c:v>
                </c:pt>
                <c:pt idx="2715">
                  <c:v>271.49999999999324</c:v>
                </c:pt>
                <c:pt idx="2716">
                  <c:v>271.59999999999326</c:v>
                </c:pt>
                <c:pt idx="2717">
                  <c:v>271.69999999999328</c:v>
                </c:pt>
                <c:pt idx="2718">
                  <c:v>271.7999999999933</c:v>
                </c:pt>
                <c:pt idx="2719">
                  <c:v>271.89999999999333</c:v>
                </c:pt>
                <c:pt idx="2720">
                  <c:v>271.99999999999335</c:v>
                </c:pt>
                <c:pt idx="2721">
                  <c:v>272.09999999999337</c:v>
                </c:pt>
                <c:pt idx="2722">
                  <c:v>272.19999999999339</c:v>
                </c:pt>
                <c:pt idx="2723">
                  <c:v>272.29999999999342</c:v>
                </c:pt>
                <c:pt idx="2724">
                  <c:v>272.39999999999344</c:v>
                </c:pt>
                <c:pt idx="2725">
                  <c:v>272.49999999999346</c:v>
                </c:pt>
                <c:pt idx="2726">
                  <c:v>272.59999999999349</c:v>
                </c:pt>
                <c:pt idx="2727">
                  <c:v>272.69999999999351</c:v>
                </c:pt>
                <c:pt idx="2728">
                  <c:v>272.79999999999353</c:v>
                </c:pt>
                <c:pt idx="2729">
                  <c:v>272.89999999999355</c:v>
                </c:pt>
                <c:pt idx="2730">
                  <c:v>272.99999999999358</c:v>
                </c:pt>
                <c:pt idx="2731">
                  <c:v>273.0999999999936</c:v>
                </c:pt>
                <c:pt idx="2732">
                  <c:v>273.19999999999362</c:v>
                </c:pt>
                <c:pt idx="2733">
                  <c:v>273.29999999999364</c:v>
                </c:pt>
                <c:pt idx="2734">
                  <c:v>273.39999999999367</c:v>
                </c:pt>
                <c:pt idx="2735">
                  <c:v>273.49999999999369</c:v>
                </c:pt>
                <c:pt idx="2736">
                  <c:v>273.59999999999371</c:v>
                </c:pt>
                <c:pt idx="2737">
                  <c:v>273.69999999999374</c:v>
                </c:pt>
                <c:pt idx="2738">
                  <c:v>273.79999999999376</c:v>
                </c:pt>
                <c:pt idx="2739">
                  <c:v>273.89999999999378</c:v>
                </c:pt>
                <c:pt idx="2740">
                  <c:v>273.9999999999938</c:v>
                </c:pt>
                <c:pt idx="2741">
                  <c:v>274.09999999999383</c:v>
                </c:pt>
                <c:pt idx="2742">
                  <c:v>274.19999999999385</c:v>
                </c:pt>
                <c:pt idx="2743">
                  <c:v>274.29999999999387</c:v>
                </c:pt>
                <c:pt idx="2744">
                  <c:v>274.3999999999939</c:v>
                </c:pt>
                <c:pt idx="2745">
                  <c:v>274.49999999999392</c:v>
                </c:pt>
                <c:pt idx="2746">
                  <c:v>274.59999999999394</c:v>
                </c:pt>
                <c:pt idx="2747">
                  <c:v>274.69999999999396</c:v>
                </c:pt>
                <c:pt idx="2748">
                  <c:v>274.79999999999399</c:v>
                </c:pt>
                <c:pt idx="2749">
                  <c:v>274.89999999999401</c:v>
                </c:pt>
                <c:pt idx="2750">
                  <c:v>274.99999999999403</c:v>
                </c:pt>
                <c:pt idx="2751">
                  <c:v>275.09999999999405</c:v>
                </c:pt>
                <c:pt idx="2752">
                  <c:v>275.19999999999408</c:v>
                </c:pt>
                <c:pt idx="2753">
                  <c:v>275.2999999999941</c:v>
                </c:pt>
                <c:pt idx="2754">
                  <c:v>275.39999999999412</c:v>
                </c:pt>
                <c:pt idx="2755">
                  <c:v>275.49999999999415</c:v>
                </c:pt>
                <c:pt idx="2756">
                  <c:v>275.59999999999417</c:v>
                </c:pt>
                <c:pt idx="2757">
                  <c:v>275.69999999999419</c:v>
                </c:pt>
                <c:pt idx="2758">
                  <c:v>275.79999999999421</c:v>
                </c:pt>
                <c:pt idx="2759">
                  <c:v>275.89999999999424</c:v>
                </c:pt>
                <c:pt idx="2760">
                  <c:v>275.99999999999426</c:v>
                </c:pt>
                <c:pt idx="2761">
                  <c:v>276.09999999999428</c:v>
                </c:pt>
                <c:pt idx="2762">
                  <c:v>276.1999999999943</c:v>
                </c:pt>
                <c:pt idx="2763">
                  <c:v>276.29999999999433</c:v>
                </c:pt>
                <c:pt idx="2764">
                  <c:v>276.39999999999435</c:v>
                </c:pt>
                <c:pt idx="2765">
                  <c:v>276.49999999999437</c:v>
                </c:pt>
                <c:pt idx="2766">
                  <c:v>276.5999999999944</c:v>
                </c:pt>
                <c:pt idx="2767">
                  <c:v>276.69999999999442</c:v>
                </c:pt>
                <c:pt idx="2768">
                  <c:v>276.79999999999444</c:v>
                </c:pt>
                <c:pt idx="2769">
                  <c:v>276.89999999999446</c:v>
                </c:pt>
                <c:pt idx="2770">
                  <c:v>276.99999999999449</c:v>
                </c:pt>
                <c:pt idx="2771">
                  <c:v>277.09999999999451</c:v>
                </c:pt>
                <c:pt idx="2772">
                  <c:v>277.19999999999453</c:v>
                </c:pt>
                <c:pt idx="2773">
                  <c:v>277.29999999999455</c:v>
                </c:pt>
                <c:pt idx="2774">
                  <c:v>277.39999999999458</c:v>
                </c:pt>
                <c:pt idx="2775">
                  <c:v>277.4999999999946</c:v>
                </c:pt>
                <c:pt idx="2776">
                  <c:v>277.59999999999462</c:v>
                </c:pt>
                <c:pt idx="2777">
                  <c:v>277.69999999999465</c:v>
                </c:pt>
                <c:pt idx="2778">
                  <c:v>277.79999999999467</c:v>
                </c:pt>
                <c:pt idx="2779">
                  <c:v>277.89999999999469</c:v>
                </c:pt>
                <c:pt idx="2780">
                  <c:v>277.99999999999471</c:v>
                </c:pt>
                <c:pt idx="2781">
                  <c:v>278.09999999999474</c:v>
                </c:pt>
                <c:pt idx="2782">
                  <c:v>278.19999999999476</c:v>
                </c:pt>
                <c:pt idx="2783">
                  <c:v>278.29999999999478</c:v>
                </c:pt>
                <c:pt idx="2784">
                  <c:v>278.3999999999948</c:v>
                </c:pt>
                <c:pt idx="2785">
                  <c:v>278.49999999999483</c:v>
                </c:pt>
                <c:pt idx="2786">
                  <c:v>278.59999999999485</c:v>
                </c:pt>
                <c:pt idx="2787">
                  <c:v>278.69999999999487</c:v>
                </c:pt>
                <c:pt idx="2788">
                  <c:v>278.7999999999949</c:v>
                </c:pt>
                <c:pt idx="2789">
                  <c:v>278.89999999999492</c:v>
                </c:pt>
                <c:pt idx="2790">
                  <c:v>278.99999999999494</c:v>
                </c:pt>
                <c:pt idx="2791">
                  <c:v>279.09999999999496</c:v>
                </c:pt>
                <c:pt idx="2792">
                  <c:v>279.19999999999499</c:v>
                </c:pt>
                <c:pt idx="2793">
                  <c:v>279.29999999999501</c:v>
                </c:pt>
                <c:pt idx="2794">
                  <c:v>279.39999999999503</c:v>
                </c:pt>
                <c:pt idx="2795">
                  <c:v>279.49999999999505</c:v>
                </c:pt>
                <c:pt idx="2796">
                  <c:v>279.59999999999508</c:v>
                </c:pt>
                <c:pt idx="2797">
                  <c:v>279.6999999999951</c:v>
                </c:pt>
                <c:pt idx="2798">
                  <c:v>279.79999999999512</c:v>
                </c:pt>
                <c:pt idx="2799">
                  <c:v>279.89999999999515</c:v>
                </c:pt>
                <c:pt idx="2800">
                  <c:v>279.99999999999517</c:v>
                </c:pt>
                <c:pt idx="2801">
                  <c:v>280.09999999999519</c:v>
                </c:pt>
                <c:pt idx="2802">
                  <c:v>280.19999999999521</c:v>
                </c:pt>
                <c:pt idx="2803">
                  <c:v>280.29999999999524</c:v>
                </c:pt>
                <c:pt idx="2804">
                  <c:v>280.39999999999526</c:v>
                </c:pt>
                <c:pt idx="2805">
                  <c:v>280.49999999999528</c:v>
                </c:pt>
                <c:pt idx="2806">
                  <c:v>280.5999999999953</c:v>
                </c:pt>
                <c:pt idx="2807">
                  <c:v>280.69999999999533</c:v>
                </c:pt>
                <c:pt idx="2808">
                  <c:v>280.79999999999535</c:v>
                </c:pt>
                <c:pt idx="2809">
                  <c:v>280.89999999999537</c:v>
                </c:pt>
                <c:pt idx="2810">
                  <c:v>280.9999999999954</c:v>
                </c:pt>
                <c:pt idx="2811">
                  <c:v>281.09999999999542</c:v>
                </c:pt>
                <c:pt idx="2812">
                  <c:v>281.19999999999544</c:v>
                </c:pt>
                <c:pt idx="2813">
                  <c:v>281.29999999999546</c:v>
                </c:pt>
                <c:pt idx="2814">
                  <c:v>281.39999999999549</c:v>
                </c:pt>
                <c:pt idx="2815">
                  <c:v>281.49999999999551</c:v>
                </c:pt>
                <c:pt idx="2816">
                  <c:v>281.59999999999553</c:v>
                </c:pt>
                <c:pt idx="2817">
                  <c:v>281.69999999999555</c:v>
                </c:pt>
                <c:pt idx="2818">
                  <c:v>281.79999999999558</c:v>
                </c:pt>
                <c:pt idx="2819">
                  <c:v>281.8999999999956</c:v>
                </c:pt>
                <c:pt idx="2820">
                  <c:v>281.99999999999562</c:v>
                </c:pt>
                <c:pt idx="2821">
                  <c:v>282.09999999999565</c:v>
                </c:pt>
                <c:pt idx="2822">
                  <c:v>282.19999999999567</c:v>
                </c:pt>
                <c:pt idx="2823">
                  <c:v>282.29999999999569</c:v>
                </c:pt>
                <c:pt idx="2824">
                  <c:v>282.39999999999571</c:v>
                </c:pt>
                <c:pt idx="2825">
                  <c:v>282.49999999999574</c:v>
                </c:pt>
                <c:pt idx="2826">
                  <c:v>282.59999999999576</c:v>
                </c:pt>
                <c:pt idx="2827">
                  <c:v>282.69999999999578</c:v>
                </c:pt>
                <c:pt idx="2828">
                  <c:v>282.7999999999958</c:v>
                </c:pt>
                <c:pt idx="2829">
                  <c:v>282.89999999999583</c:v>
                </c:pt>
                <c:pt idx="2830">
                  <c:v>282.99999999999585</c:v>
                </c:pt>
                <c:pt idx="2831">
                  <c:v>283.09999999999587</c:v>
                </c:pt>
                <c:pt idx="2832">
                  <c:v>283.1999999999959</c:v>
                </c:pt>
                <c:pt idx="2833">
                  <c:v>283.29999999999592</c:v>
                </c:pt>
                <c:pt idx="2834">
                  <c:v>283.39999999999594</c:v>
                </c:pt>
                <c:pt idx="2835">
                  <c:v>283.49999999999596</c:v>
                </c:pt>
                <c:pt idx="2836">
                  <c:v>283.59999999999599</c:v>
                </c:pt>
                <c:pt idx="2837">
                  <c:v>283.69999999999601</c:v>
                </c:pt>
                <c:pt idx="2838">
                  <c:v>283.79999999999603</c:v>
                </c:pt>
                <c:pt idx="2839">
                  <c:v>283.89999999999606</c:v>
                </c:pt>
                <c:pt idx="2840">
                  <c:v>283.99999999999608</c:v>
                </c:pt>
                <c:pt idx="2841">
                  <c:v>284.0999999999961</c:v>
                </c:pt>
                <c:pt idx="2842">
                  <c:v>284.19999999999612</c:v>
                </c:pt>
                <c:pt idx="2843">
                  <c:v>284.29999999999615</c:v>
                </c:pt>
                <c:pt idx="2844">
                  <c:v>284.39999999999617</c:v>
                </c:pt>
                <c:pt idx="2845">
                  <c:v>284.49999999999619</c:v>
                </c:pt>
                <c:pt idx="2846">
                  <c:v>284.59999999999621</c:v>
                </c:pt>
                <c:pt idx="2847">
                  <c:v>284.69999999999624</c:v>
                </c:pt>
                <c:pt idx="2848">
                  <c:v>284.79999999999626</c:v>
                </c:pt>
                <c:pt idx="2849">
                  <c:v>284.89999999999628</c:v>
                </c:pt>
                <c:pt idx="2850">
                  <c:v>284.99999999999631</c:v>
                </c:pt>
                <c:pt idx="2851">
                  <c:v>285.09999999999633</c:v>
                </c:pt>
                <c:pt idx="2852">
                  <c:v>285.19999999999635</c:v>
                </c:pt>
                <c:pt idx="2853">
                  <c:v>285.29999999999637</c:v>
                </c:pt>
                <c:pt idx="2854">
                  <c:v>285.3999999999964</c:v>
                </c:pt>
                <c:pt idx="2855">
                  <c:v>285.49999999999642</c:v>
                </c:pt>
                <c:pt idx="2856">
                  <c:v>285.59999999999644</c:v>
                </c:pt>
                <c:pt idx="2857">
                  <c:v>285.69999999999646</c:v>
                </c:pt>
                <c:pt idx="2858">
                  <c:v>285.79999999999649</c:v>
                </c:pt>
                <c:pt idx="2859">
                  <c:v>285.89999999999651</c:v>
                </c:pt>
                <c:pt idx="2860">
                  <c:v>285.99999999999653</c:v>
                </c:pt>
                <c:pt idx="2861">
                  <c:v>286.09999999999656</c:v>
                </c:pt>
                <c:pt idx="2862">
                  <c:v>286.19999999999658</c:v>
                </c:pt>
                <c:pt idx="2863">
                  <c:v>286.2999999999966</c:v>
                </c:pt>
                <c:pt idx="2864">
                  <c:v>286.39999999999662</c:v>
                </c:pt>
                <c:pt idx="2865">
                  <c:v>286.49999999999665</c:v>
                </c:pt>
                <c:pt idx="2866">
                  <c:v>286.59999999999667</c:v>
                </c:pt>
                <c:pt idx="2867">
                  <c:v>286.69999999999669</c:v>
                </c:pt>
                <c:pt idx="2868">
                  <c:v>286.79999999999671</c:v>
                </c:pt>
                <c:pt idx="2869">
                  <c:v>286.89999999999674</c:v>
                </c:pt>
                <c:pt idx="2870">
                  <c:v>286.99999999999676</c:v>
                </c:pt>
                <c:pt idx="2871">
                  <c:v>287.09999999999678</c:v>
                </c:pt>
                <c:pt idx="2872">
                  <c:v>287.19999999999681</c:v>
                </c:pt>
                <c:pt idx="2873">
                  <c:v>287.29999999999683</c:v>
                </c:pt>
                <c:pt idx="2874">
                  <c:v>287.39999999999685</c:v>
                </c:pt>
                <c:pt idx="2875">
                  <c:v>287.49999999999687</c:v>
                </c:pt>
                <c:pt idx="2876">
                  <c:v>287.5999999999969</c:v>
                </c:pt>
                <c:pt idx="2877">
                  <c:v>287.69999999999692</c:v>
                </c:pt>
                <c:pt idx="2878">
                  <c:v>287.79999999999694</c:v>
                </c:pt>
                <c:pt idx="2879">
                  <c:v>287.89999999999696</c:v>
                </c:pt>
                <c:pt idx="2880">
                  <c:v>287.99999999999699</c:v>
                </c:pt>
                <c:pt idx="2881">
                  <c:v>288.09999999999701</c:v>
                </c:pt>
                <c:pt idx="2882">
                  <c:v>288.19999999999703</c:v>
                </c:pt>
                <c:pt idx="2883">
                  <c:v>288.29999999999706</c:v>
                </c:pt>
                <c:pt idx="2884">
                  <c:v>288.39999999999708</c:v>
                </c:pt>
                <c:pt idx="2885">
                  <c:v>288.4999999999971</c:v>
                </c:pt>
                <c:pt idx="2886">
                  <c:v>288.59999999999712</c:v>
                </c:pt>
                <c:pt idx="2887">
                  <c:v>288.69999999999715</c:v>
                </c:pt>
                <c:pt idx="2888">
                  <c:v>288.79999999999717</c:v>
                </c:pt>
                <c:pt idx="2889">
                  <c:v>288.89999999999719</c:v>
                </c:pt>
                <c:pt idx="2890">
                  <c:v>288.99999999999721</c:v>
                </c:pt>
                <c:pt idx="2891">
                  <c:v>289.09999999999724</c:v>
                </c:pt>
                <c:pt idx="2892">
                  <c:v>289.19999999999726</c:v>
                </c:pt>
                <c:pt idx="2893">
                  <c:v>289.29999999999728</c:v>
                </c:pt>
                <c:pt idx="2894">
                  <c:v>289.39999999999731</c:v>
                </c:pt>
                <c:pt idx="2895">
                  <c:v>289.49999999999733</c:v>
                </c:pt>
                <c:pt idx="2896">
                  <c:v>289.59999999999735</c:v>
                </c:pt>
                <c:pt idx="2897">
                  <c:v>289.69999999999737</c:v>
                </c:pt>
                <c:pt idx="2898">
                  <c:v>289.7999999999974</c:v>
                </c:pt>
                <c:pt idx="2899">
                  <c:v>289.89999999999742</c:v>
                </c:pt>
                <c:pt idx="2900">
                  <c:v>289.99999999999744</c:v>
                </c:pt>
                <c:pt idx="2901">
                  <c:v>290.09999999999746</c:v>
                </c:pt>
                <c:pt idx="2902">
                  <c:v>290.19999999999749</c:v>
                </c:pt>
                <c:pt idx="2903">
                  <c:v>290.29999999999751</c:v>
                </c:pt>
                <c:pt idx="2904">
                  <c:v>290.39999999999753</c:v>
                </c:pt>
                <c:pt idx="2905">
                  <c:v>290.49999999999756</c:v>
                </c:pt>
                <c:pt idx="2906">
                  <c:v>290.59999999999758</c:v>
                </c:pt>
                <c:pt idx="2907">
                  <c:v>290.6999999999976</c:v>
                </c:pt>
                <c:pt idx="2908">
                  <c:v>290.79999999999762</c:v>
                </c:pt>
                <c:pt idx="2909">
                  <c:v>290.89999999999765</c:v>
                </c:pt>
                <c:pt idx="2910">
                  <c:v>290.99999999999767</c:v>
                </c:pt>
                <c:pt idx="2911">
                  <c:v>291.09999999999769</c:v>
                </c:pt>
                <c:pt idx="2912">
                  <c:v>291.19999999999771</c:v>
                </c:pt>
                <c:pt idx="2913">
                  <c:v>291.29999999999774</c:v>
                </c:pt>
                <c:pt idx="2914">
                  <c:v>291.39999999999776</c:v>
                </c:pt>
                <c:pt idx="2915">
                  <c:v>291.49999999999778</c:v>
                </c:pt>
                <c:pt idx="2916">
                  <c:v>291.59999999999781</c:v>
                </c:pt>
                <c:pt idx="2917">
                  <c:v>291.69999999999783</c:v>
                </c:pt>
                <c:pt idx="2918">
                  <c:v>291.79999999999785</c:v>
                </c:pt>
                <c:pt idx="2919">
                  <c:v>291.89999999999787</c:v>
                </c:pt>
                <c:pt idx="2920">
                  <c:v>291.9999999999979</c:v>
                </c:pt>
                <c:pt idx="2921">
                  <c:v>292.09999999999792</c:v>
                </c:pt>
                <c:pt idx="2922">
                  <c:v>292.19999999999794</c:v>
                </c:pt>
                <c:pt idx="2923">
                  <c:v>292.29999999999797</c:v>
                </c:pt>
                <c:pt idx="2924">
                  <c:v>292.39999999999799</c:v>
                </c:pt>
                <c:pt idx="2925">
                  <c:v>292.49999999999801</c:v>
                </c:pt>
                <c:pt idx="2926">
                  <c:v>292.59999999999803</c:v>
                </c:pt>
                <c:pt idx="2927">
                  <c:v>292.69999999999806</c:v>
                </c:pt>
                <c:pt idx="2928">
                  <c:v>292.79999999999808</c:v>
                </c:pt>
                <c:pt idx="2929">
                  <c:v>292.8999999999981</c:v>
                </c:pt>
                <c:pt idx="2930">
                  <c:v>292.99999999999812</c:v>
                </c:pt>
                <c:pt idx="2931">
                  <c:v>293.09999999999815</c:v>
                </c:pt>
                <c:pt idx="2932">
                  <c:v>293.19999999999817</c:v>
                </c:pt>
                <c:pt idx="2933">
                  <c:v>293.29999999999819</c:v>
                </c:pt>
                <c:pt idx="2934">
                  <c:v>293.39999999999822</c:v>
                </c:pt>
                <c:pt idx="2935">
                  <c:v>293.49999999999824</c:v>
                </c:pt>
                <c:pt idx="2936">
                  <c:v>293.59999999999826</c:v>
                </c:pt>
                <c:pt idx="2937">
                  <c:v>293.69999999999828</c:v>
                </c:pt>
                <c:pt idx="2938">
                  <c:v>293.79999999999831</c:v>
                </c:pt>
                <c:pt idx="2939">
                  <c:v>293.89999999999833</c:v>
                </c:pt>
                <c:pt idx="2940">
                  <c:v>293.99999999999835</c:v>
                </c:pt>
                <c:pt idx="2941">
                  <c:v>294.09999999999837</c:v>
                </c:pt>
                <c:pt idx="2942">
                  <c:v>294.1999999999984</c:v>
                </c:pt>
                <c:pt idx="2943">
                  <c:v>294.29999999999842</c:v>
                </c:pt>
                <c:pt idx="2944">
                  <c:v>294.39999999999844</c:v>
                </c:pt>
                <c:pt idx="2945">
                  <c:v>294.49999999999847</c:v>
                </c:pt>
                <c:pt idx="2946">
                  <c:v>294.59999999999849</c:v>
                </c:pt>
                <c:pt idx="2947">
                  <c:v>294.69999999999851</c:v>
                </c:pt>
                <c:pt idx="2948">
                  <c:v>294.79999999999853</c:v>
                </c:pt>
                <c:pt idx="2949">
                  <c:v>294.89999999999856</c:v>
                </c:pt>
                <c:pt idx="2950">
                  <c:v>294.99999999999858</c:v>
                </c:pt>
                <c:pt idx="2951">
                  <c:v>295.0999999999986</c:v>
                </c:pt>
                <c:pt idx="2952">
                  <c:v>295.19999999999862</c:v>
                </c:pt>
                <c:pt idx="2953">
                  <c:v>295.29999999999865</c:v>
                </c:pt>
                <c:pt idx="2954">
                  <c:v>295.39999999999867</c:v>
                </c:pt>
                <c:pt idx="2955">
                  <c:v>295.49999999999869</c:v>
                </c:pt>
                <c:pt idx="2956">
                  <c:v>295.59999999999872</c:v>
                </c:pt>
                <c:pt idx="2957">
                  <c:v>295.69999999999874</c:v>
                </c:pt>
                <c:pt idx="2958">
                  <c:v>295.79999999999876</c:v>
                </c:pt>
                <c:pt idx="2959">
                  <c:v>295.89999999999878</c:v>
                </c:pt>
                <c:pt idx="2960">
                  <c:v>295.99999999999881</c:v>
                </c:pt>
                <c:pt idx="2961">
                  <c:v>296.09999999999883</c:v>
                </c:pt>
                <c:pt idx="2962">
                  <c:v>296.19999999999885</c:v>
                </c:pt>
                <c:pt idx="2963">
                  <c:v>296.29999999999887</c:v>
                </c:pt>
                <c:pt idx="2964">
                  <c:v>296.3999999999989</c:v>
                </c:pt>
                <c:pt idx="2965">
                  <c:v>296.49999999999892</c:v>
                </c:pt>
                <c:pt idx="2966">
                  <c:v>296.59999999999894</c:v>
                </c:pt>
                <c:pt idx="2967">
                  <c:v>296.69999999999897</c:v>
                </c:pt>
                <c:pt idx="2968">
                  <c:v>296.79999999999899</c:v>
                </c:pt>
                <c:pt idx="2969">
                  <c:v>296.89999999999901</c:v>
                </c:pt>
                <c:pt idx="2970">
                  <c:v>296.99999999999903</c:v>
                </c:pt>
                <c:pt idx="2971">
                  <c:v>297.09999999999906</c:v>
                </c:pt>
                <c:pt idx="2972">
                  <c:v>297.19999999999908</c:v>
                </c:pt>
                <c:pt idx="2973">
                  <c:v>297.2999999999991</c:v>
                </c:pt>
                <c:pt idx="2974">
                  <c:v>297.39999999999912</c:v>
                </c:pt>
                <c:pt idx="2975">
                  <c:v>297.49999999999915</c:v>
                </c:pt>
                <c:pt idx="2976">
                  <c:v>297.59999999999917</c:v>
                </c:pt>
                <c:pt idx="2977">
                  <c:v>297.69999999999919</c:v>
                </c:pt>
                <c:pt idx="2978">
                  <c:v>297.79999999999922</c:v>
                </c:pt>
                <c:pt idx="2979">
                  <c:v>297.89999999999924</c:v>
                </c:pt>
                <c:pt idx="2980">
                  <c:v>297.99999999999926</c:v>
                </c:pt>
                <c:pt idx="2981">
                  <c:v>298.09999999999928</c:v>
                </c:pt>
                <c:pt idx="2982">
                  <c:v>298.19999999999931</c:v>
                </c:pt>
                <c:pt idx="2983">
                  <c:v>298.29999999999933</c:v>
                </c:pt>
                <c:pt idx="2984">
                  <c:v>298.39999999999935</c:v>
                </c:pt>
                <c:pt idx="2985">
                  <c:v>298.49999999999937</c:v>
                </c:pt>
                <c:pt idx="2986">
                  <c:v>298.5999999999994</c:v>
                </c:pt>
                <c:pt idx="2987">
                  <c:v>298.69999999999942</c:v>
                </c:pt>
                <c:pt idx="2988">
                  <c:v>298.79999999999944</c:v>
                </c:pt>
                <c:pt idx="2989">
                  <c:v>298.89999999999947</c:v>
                </c:pt>
                <c:pt idx="2990">
                  <c:v>298.99999999999949</c:v>
                </c:pt>
                <c:pt idx="2991">
                  <c:v>299.09999999999951</c:v>
                </c:pt>
                <c:pt idx="2992">
                  <c:v>299.19999999999953</c:v>
                </c:pt>
                <c:pt idx="2993">
                  <c:v>299.29999999999956</c:v>
                </c:pt>
                <c:pt idx="2994">
                  <c:v>299.39999999999958</c:v>
                </c:pt>
                <c:pt idx="2995">
                  <c:v>299.4999999999996</c:v>
                </c:pt>
                <c:pt idx="2996">
                  <c:v>299.59999999999962</c:v>
                </c:pt>
                <c:pt idx="2997">
                  <c:v>299.69999999999965</c:v>
                </c:pt>
                <c:pt idx="2998">
                  <c:v>299.79999999999967</c:v>
                </c:pt>
                <c:pt idx="2999">
                  <c:v>299.89999999999969</c:v>
                </c:pt>
                <c:pt idx="3000">
                  <c:v>299.99999999999972</c:v>
                </c:pt>
                <c:pt idx="3001">
                  <c:v>300.09999999999974</c:v>
                </c:pt>
                <c:pt idx="3002">
                  <c:v>300.19999999999976</c:v>
                </c:pt>
                <c:pt idx="3003">
                  <c:v>300.29999999999978</c:v>
                </c:pt>
                <c:pt idx="3004">
                  <c:v>300.39999999999981</c:v>
                </c:pt>
                <c:pt idx="3005">
                  <c:v>300.49999999999983</c:v>
                </c:pt>
                <c:pt idx="3006">
                  <c:v>300.59999999999985</c:v>
                </c:pt>
                <c:pt idx="3007">
                  <c:v>300.69999999999987</c:v>
                </c:pt>
                <c:pt idx="3008">
                  <c:v>300.7999999999999</c:v>
                </c:pt>
                <c:pt idx="3009">
                  <c:v>300.89999999999992</c:v>
                </c:pt>
                <c:pt idx="3010">
                  <c:v>300.99999999999994</c:v>
                </c:pt>
                <c:pt idx="3011">
                  <c:v>301.09999999999997</c:v>
                </c:pt>
                <c:pt idx="3012">
                  <c:v>301.2</c:v>
                </c:pt>
                <c:pt idx="3013">
                  <c:v>301.3</c:v>
                </c:pt>
                <c:pt idx="3014">
                  <c:v>301.40000000000003</c:v>
                </c:pt>
                <c:pt idx="3015">
                  <c:v>301.50000000000006</c:v>
                </c:pt>
                <c:pt idx="3016">
                  <c:v>301.60000000000008</c:v>
                </c:pt>
                <c:pt idx="3017">
                  <c:v>301.7000000000001</c:v>
                </c:pt>
                <c:pt idx="3018">
                  <c:v>301.80000000000013</c:v>
                </c:pt>
                <c:pt idx="3019">
                  <c:v>301.90000000000015</c:v>
                </c:pt>
                <c:pt idx="3020">
                  <c:v>302.00000000000017</c:v>
                </c:pt>
                <c:pt idx="3021">
                  <c:v>302.10000000000019</c:v>
                </c:pt>
                <c:pt idx="3022">
                  <c:v>302.20000000000022</c:v>
                </c:pt>
                <c:pt idx="3023">
                  <c:v>302.30000000000024</c:v>
                </c:pt>
                <c:pt idx="3024">
                  <c:v>302.40000000000026</c:v>
                </c:pt>
                <c:pt idx="3025">
                  <c:v>302.50000000000028</c:v>
                </c:pt>
                <c:pt idx="3026">
                  <c:v>302.60000000000031</c:v>
                </c:pt>
                <c:pt idx="3027">
                  <c:v>302.70000000000033</c:v>
                </c:pt>
                <c:pt idx="3028">
                  <c:v>302.80000000000035</c:v>
                </c:pt>
                <c:pt idx="3029">
                  <c:v>302.90000000000038</c:v>
                </c:pt>
                <c:pt idx="3030">
                  <c:v>303.0000000000004</c:v>
                </c:pt>
                <c:pt idx="3031">
                  <c:v>303.10000000000042</c:v>
                </c:pt>
                <c:pt idx="3032">
                  <c:v>303.20000000000044</c:v>
                </c:pt>
                <c:pt idx="3033">
                  <c:v>303.30000000000047</c:v>
                </c:pt>
                <c:pt idx="3034">
                  <c:v>303.40000000000049</c:v>
                </c:pt>
                <c:pt idx="3035">
                  <c:v>303.50000000000051</c:v>
                </c:pt>
                <c:pt idx="3036">
                  <c:v>303.60000000000053</c:v>
                </c:pt>
                <c:pt idx="3037">
                  <c:v>303.70000000000056</c:v>
                </c:pt>
                <c:pt idx="3038">
                  <c:v>303.80000000000058</c:v>
                </c:pt>
                <c:pt idx="3039">
                  <c:v>303.9000000000006</c:v>
                </c:pt>
                <c:pt idx="3040">
                  <c:v>304.00000000000063</c:v>
                </c:pt>
                <c:pt idx="3041">
                  <c:v>304.10000000000065</c:v>
                </c:pt>
                <c:pt idx="3042">
                  <c:v>304.20000000000067</c:v>
                </c:pt>
                <c:pt idx="3043">
                  <c:v>304.30000000000069</c:v>
                </c:pt>
                <c:pt idx="3044">
                  <c:v>304.40000000000072</c:v>
                </c:pt>
                <c:pt idx="3045">
                  <c:v>304.50000000000074</c:v>
                </c:pt>
                <c:pt idx="3046">
                  <c:v>304.60000000000076</c:v>
                </c:pt>
                <c:pt idx="3047">
                  <c:v>304.70000000000078</c:v>
                </c:pt>
                <c:pt idx="3048">
                  <c:v>304.80000000000081</c:v>
                </c:pt>
                <c:pt idx="3049">
                  <c:v>304.90000000000083</c:v>
                </c:pt>
                <c:pt idx="3050">
                  <c:v>305.00000000000085</c:v>
                </c:pt>
                <c:pt idx="3051">
                  <c:v>305.10000000000088</c:v>
                </c:pt>
                <c:pt idx="3052">
                  <c:v>305.2000000000009</c:v>
                </c:pt>
                <c:pt idx="3053">
                  <c:v>305.30000000000092</c:v>
                </c:pt>
                <c:pt idx="3054">
                  <c:v>305.40000000000094</c:v>
                </c:pt>
                <c:pt idx="3055">
                  <c:v>305.50000000000097</c:v>
                </c:pt>
                <c:pt idx="3056">
                  <c:v>305.60000000000099</c:v>
                </c:pt>
                <c:pt idx="3057">
                  <c:v>305.70000000000101</c:v>
                </c:pt>
                <c:pt idx="3058">
                  <c:v>305.80000000000103</c:v>
                </c:pt>
                <c:pt idx="3059">
                  <c:v>305.90000000000106</c:v>
                </c:pt>
                <c:pt idx="3060">
                  <c:v>306.00000000000108</c:v>
                </c:pt>
                <c:pt idx="3061">
                  <c:v>306.1000000000011</c:v>
                </c:pt>
                <c:pt idx="3062">
                  <c:v>306.20000000000113</c:v>
                </c:pt>
                <c:pt idx="3063">
                  <c:v>306.30000000000115</c:v>
                </c:pt>
                <c:pt idx="3064">
                  <c:v>306.40000000000117</c:v>
                </c:pt>
                <c:pt idx="3065">
                  <c:v>306.50000000000119</c:v>
                </c:pt>
                <c:pt idx="3066">
                  <c:v>306.60000000000122</c:v>
                </c:pt>
                <c:pt idx="3067">
                  <c:v>306.70000000000124</c:v>
                </c:pt>
                <c:pt idx="3068">
                  <c:v>306.80000000000126</c:v>
                </c:pt>
                <c:pt idx="3069">
                  <c:v>306.90000000000128</c:v>
                </c:pt>
                <c:pt idx="3070">
                  <c:v>307.00000000000131</c:v>
                </c:pt>
                <c:pt idx="3071">
                  <c:v>307.10000000000133</c:v>
                </c:pt>
                <c:pt idx="3072">
                  <c:v>307.20000000000135</c:v>
                </c:pt>
                <c:pt idx="3073">
                  <c:v>307.30000000000138</c:v>
                </c:pt>
                <c:pt idx="3074">
                  <c:v>307.4000000000014</c:v>
                </c:pt>
                <c:pt idx="3075">
                  <c:v>307.50000000000142</c:v>
                </c:pt>
                <c:pt idx="3076">
                  <c:v>307.60000000000144</c:v>
                </c:pt>
                <c:pt idx="3077">
                  <c:v>307.70000000000147</c:v>
                </c:pt>
                <c:pt idx="3078">
                  <c:v>307.80000000000149</c:v>
                </c:pt>
                <c:pt idx="3079">
                  <c:v>307.90000000000151</c:v>
                </c:pt>
                <c:pt idx="3080">
                  <c:v>308.00000000000153</c:v>
                </c:pt>
                <c:pt idx="3081">
                  <c:v>308.10000000000156</c:v>
                </c:pt>
                <c:pt idx="3082">
                  <c:v>308.20000000000158</c:v>
                </c:pt>
                <c:pt idx="3083">
                  <c:v>308.3000000000016</c:v>
                </c:pt>
                <c:pt idx="3084">
                  <c:v>308.40000000000163</c:v>
                </c:pt>
                <c:pt idx="3085">
                  <c:v>308.50000000000165</c:v>
                </c:pt>
                <c:pt idx="3086">
                  <c:v>308.60000000000167</c:v>
                </c:pt>
                <c:pt idx="3087">
                  <c:v>308.70000000000169</c:v>
                </c:pt>
                <c:pt idx="3088">
                  <c:v>308.80000000000172</c:v>
                </c:pt>
                <c:pt idx="3089">
                  <c:v>308.90000000000174</c:v>
                </c:pt>
                <c:pt idx="3090">
                  <c:v>309.00000000000176</c:v>
                </c:pt>
                <c:pt idx="3091">
                  <c:v>309.10000000000178</c:v>
                </c:pt>
                <c:pt idx="3092">
                  <c:v>309.20000000000181</c:v>
                </c:pt>
                <c:pt idx="3093">
                  <c:v>309.30000000000183</c:v>
                </c:pt>
                <c:pt idx="3094">
                  <c:v>309.40000000000185</c:v>
                </c:pt>
                <c:pt idx="3095">
                  <c:v>309.50000000000188</c:v>
                </c:pt>
                <c:pt idx="3096">
                  <c:v>309.6000000000019</c:v>
                </c:pt>
                <c:pt idx="3097">
                  <c:v>309.70000000000192</c:v>
                </c:pt>
                <c:pt idx="3098">
                  <c:v>309.80000000000194</c:v>
                </c:pt>
                <c:pt idx="3099">
                  <c:v>309.90000000000197</c:v>
                </c:pt>
                <c:pt idx="3100">
                  <c:v>310.00000000000199</c:v>
                </c:pt>
                <c:pt idx="3101">
                  <c:v>310.10000000000201</c:v>
                </c:pt>
                <c:pt idx="3102">
                  <c:v>310.20000000000203</c:v>
                </c:pt>
                <c:pt idx="3103">
                  <c:v>310.30000000000206</c:v>
                </c:pt>
                <c:pt idx="3104">
                  <c:v>310.40000000000208</c:v>
                </c:pt>
                <c:pt idx="3105">
                  <c:v>310.5000000000021</c:v>
                </c:pt>
                <c:pt idx="3106">
                  <c:v>310.60000000000213</c:v>
                </c:pt>
                <c:pt idx="3107">
                  <c:v>310.70000000000215</c:v>
                </c:pt>
                <c:pt idx="3108">
                  <c:v>310.80000000000217</c:v>
                </c:pt>
                <c:pt idx="3109">
                  <c:v>310.90000000000219</c:v>
                </c:pt>
                <c:pt idx="3110">
                  <c:v>311.00000000000222</c:v>
                </c:pt>
                <c:pt idx="3111">
                  <c:v>311.10000000000224</c:v>
                </c:pt>
                <c:pt idx="3112">
                  <c:v>311.20000000000226</c:v>
                </c:pt>
                <c:pt idx="3113">
                  <c:v>311.30000000000229</c:v>
                </c:pt>
                <c:pt idx="3114">
                  <c:v>311.40000000000231</c:v>
                </c:pt>
                <c:pt idx="3115">
                  <c:v>311.50000000000233</c:v>
                </c:pt>
                <c:pt idx="3116">
                  <c:v>311.60000000000235</c:v>
                </c:pt>
                <c:pt idx="3117">
                  <c:v>311.70000000000238</c:v>
                </c:pt>
                <c:pt idx="3118">
                  <c:v>311.8000000000024</c:v>
                </c:pt>
                <c:pt idx="3119">
                  <c:v>311.90000000000242</c:v>
                </c:pt>
                <c:pt idx="3120">
                  <c:v>312.00000000000244</c:v>
                </c:pt>
                <c:pt idx="3121">
                  <c:v>312.10000000000247</c:v>
                </c:pt>
                <c:pt idx="3122">
                  <c:v>312.20000000000249</c:v>
                </c:pt>
                <c:pt idx="3123">
                  <c:v>312.30000000000251</c:v>
                </c:pt>
                <c:pt idx="3124">
                  <c:v>312.40000000000254</c:v>
                </c:pt>
                <c:pt idx="3125">
                  <c:v>312.50000000000256</c:v>
                </c:pt>
                <c:pt idx="3126">
                  <c:v>312.60000000000258</c:v>
                </c:pt>
                <c:pt idx="3127">
                  <c:v>312.7000000000026</c:v>
                </c:pt>
                <c:pt idx="3128">
                  <c:v>312.80000000000263</c:v>
                </c:pt>
                <c:pt idx="3129">
                  <c:v>312.90000000000265</c:v>
                </c:pt>
                <c:pt idx="3130">
                  <c:v>313.00000000000267</c:v>
                </c:pt>
                <c:pt idx="3131">
                  <c:v>313.10000000000269</c:v>
                </c:pt>
                <c:pt idx="3132">
                  <c:v>313.20000000000272</c:v>
                </c:pt>
                <c:pt idx="3133">
                  <c:v>313.30000000000274</c:v>
                </c:pt>
                <c:pt idx="3134">
                  <c:v>313.40000000000276</c:v>
                </c:pt>
                <c:pt idx="3135">
                  <c:v>313.50000000000279</c:v>
                </c:pt>
                <c:pt idx="3136">
                  <c:v>313.60000000000281</c:v>
                </c:pt>
                <c:pt idx="3137">
                  <c:v>313.70000000000283</c:v>
                </c:pt>
                <c:pt idx="3138">
                  <c:v>313.80000000000285</c:v>
                </c:pt>
                <c:pt idx="3139">
                  <c:v>313.90000000000288</c:v>
                </c:pt>
                <c:pt idx="3140">
                  <c:v>314.0000000000029</c:v>
                </c:pt>
                <c:pt idx="3141">
                  <c:v>314.10000000000292</c:v>
                </c:pt>
                <c:pt idx="3142">
                  <c:v>314.20000000000294</c:v>
                </c:pt>
                <c:pt idx="3143">
                  <c:v>314.30000000000297</c:v>
                </c:pt>
                <c:pt idx="3144">
                  <c:v>314.40000000000299</c:v>
                </c:pt>
                <c:pt idx="3145">
                  <c:v>314.50000000000301</c:v>
                </c:pt>
                <c:pt idx="3146">
                  <c:v>314.60000000000304</c:v>
                </c:pt>
                <c:pt idx="3147">
                  <c:v>314.70000000000306</c:v>
                </c:pt>
                <c:pt idx="3148">
                  <c:v>314.80000000000308</c:v>
                </c:pt>
                <c:pt idx="3149">
                  <c:v>314.9000000000031</c:v>
                </c:pt>
                <c:pt idx="3150">
                  <c:v>315.00000000000313</c:v>
                </c:pt>
                <c:pt idx="3151">
                  <c:v>315.10000000000315</c:v>
                </c:pt>
                <c:pt idx="3152">
                  <c:v>315.20000000000317</c:v>
                </c:pt>
                <c:pt idx="3153">
                  <c:v>315.30000000000319</c:v>
                </c:pt>
                <c:pt idx="3154">
                  <c:v>315.40000000000322</c:v>
                </c:pt>
                <c:pt idx="3155">
                  <c:v>315.50000000000324</c:v>
                </c:pt>
                <c:pt idx="3156">
                  <c:v>315.60000000000326</c:v>
                </c:pt>
                <c:pt idx="3157">
                  <c:v>315.70000000000329</c:v>
                </c:pt>
                <c:pt idx="3158">
                  <c:v>315.80000000000331</c:v>
                </c:pt>
                <c:pt idx="3159">
                  <c:v>315.90000000000333</c:v>
                </c:pt>
                <c:pt idx="3160">
                  <c:v>316.00000000000335</c:v>
                </c:pt>
                <c:pt idx="3161">
                  <c:v>316.10000000000338</c:v>
                </c:pt>
                <c:pt idx="3162">
                  <c:v>316.2000000000034</c:v>
                </c:pt>
                <c:pt idx="3163">
                  <c:v>316.30000000000342</c:v>
                </c:pt>
                <c:pt idx="3164">
                  <c:v>316.40000000000344</c:v>
                </c:pt>
                <c:pt idx="3165">
                  <c:v>316.50000000000347</c:v>
                </c:pt>
                <c:pt idx="3166">
                  <c:v>316.60000000000349</c:v>
                </c:pt>
                <c:pt idx="3167">
                  <c:v>316.70000000000351</c:v>
                </c:pt>
                <c:pt idx="3168">
                  <c:v>316.80000000000354</c:v>
                </c:pt>
                <c:pt idx="3169">
                  <c:v>316.90000000000356</c:v>
                </c:pt>
                <c:pt idx="3170">
                  <c:v>317.00000000000358</c:v>
                </c:pt>
                <c:pt idx="3171">
                  <c:v>317.1000000000036</c:v>
                </c:pt>
                <c:pt idx="3172">
                  <c:v>317.20000000000363</c:v>
                </c:pt>
                <c:pt idx="3173">
                  <c:v>317.30000000000365</c:v>
                </c:pt>
                <c:pt idx="3174">
                  <c:v>317.40000000000367</c:v>
                </c:pt>
                <c:pt idx="3175">
                  <c:v>317.50000000000369</c:v>
                </c:pt>
                <c:pt idx="3176">
                  <c:v>317.60000000000372</c:v>
                </c:pt>
                <c:pt idx="3177">
                  <c:v>317.70000000000374</c:v>
                </c:pt>
                <c:pt idx="3178">
                  <c:v>317.80000000000376</c:v>
                </c:pt>
                <c:pt idx="3179">
                  <c:v>317.90000000000379</c:v>
                </c:pt>
                <c:pt idx="3180">
                  <c:v>318.00000000000381</c:v>
                </c:pt>
                <c:pt idx="3181">
                  <c:v>318.10000000000383</c:v>
                </c:pt>
                <c:pt idx="3182">
                  <c:v>318.20000000000385</c:v>
                </c:pt>
                <c:pt idx="3183">
                  <c:v>318.30000000000388</c:v>
                </c:pt>
                <c:pt idx="3184">
                  <c:v>318.4000000000039</c:v>
                </c:pt>
                <c:pt idx="3185">
                  <c:v>318.50000000000392</c:v>
                </c:pt>
                <c:pt idx="3186">
                  <c:v>318.60000000000394</c:v>
                </c:pt>
                <c:pt idx="3187">
                  <c:v>318.70000000000397</c:v>
                </c:pt>
                <c:pt idx="3188">
                  <c:v>318.80000000000399</c:v>
                </c:pt>
                <c:pt idx="3189">
                  <c:v>318.90000000000401</c:v>
                </c:pt>
                <c:pt idx="3190">
                  <c:v>319.00000000000404</c:v>
                </c:pt>
                <c:pt idx="3191">
                  <c:v>319.10000000000406</c:v>
                </c:pt>
                <c:pt idx="3192">
                  <c:v>319.20000000000408</c:v>
                </c:pt>
                <c:pt idx="3193">
                  <c:v>319.3000000000041</c:v>
                </c:pt>
                <c:pt idx="3194">
                  <c:v>319.40000000000413</c:v>
                </c:pt>
                <c:pt idx="3195">
                  <c:v>319.50000000000415</c:v>
                </c:pt>
                <c:pt idx="3196">
                  <c:v>319.60000000000417</c:v>
                </c:pt>
                <c:pt idx="3197">
                  <c:v>319.7000000000042</c:v>
                </c:pt>
                <c:pt idx="3198">
                  <c:v>319.80000000000422</c:v>
                </c:pt>
                <c:pt idx="3199">
                  <c:v>319.90000000000424</c:v>
                </c:pt>
                <c:pt idx="3200">
                  <c:v>320.00000000000426</c:v>
                </c:pt>
                <c:pt idx="3201">
                  <c:v>320.10000000000429</c:v>
                </c:pt>
                <c:pt idx="3202">
                  <c:v>320.20000000000431</c:v>
                </c:pt>
                <c:pt idx="3203">
                  <c:v>320.30000000000433</c:v>
                </c:pt>
                <c:pt idx="3204">
                  <c:v>320.40000000000435</c:v>
                </c:pt>
                <c:pt idx="3205">
                  <c:v>320.50000000000438</c:v>
                </c:pt>
                <c:pt idx="3206">
                  <c:v>320.6000000000044</c:v>
                </c:pt>
                <c:pt idx="3207">
                  <c:v>320.70000000000442</c:v>
                </c:pt>
                <c:pt idx="3208">
                  <c:v>320.80000000000445</c:v>
                </c:pt>
                <c:pt idx="3209">
                  <c:v>320.90000000000447</c:v>
                </c:pt>
                <c:pt idx="3210">
                  <c:v>321.00000000000449</c:v>
                </c:pt>
                <c:pt idx="3211">
                  <c:v>321.10000000000451</c:v>
                </c:pt>
                <c:pt idx="3212">
                  <c:v>321.20000000000454</c:v>
                </c:pt>
                <c:pt idx="3213">
                  <c:v>321.30000000000456</c:v>
                </c:pt>
                <c:pt idx="3214">
                  <c:v>321.40000000000458</c:v>
                </c:pt>
                <c:pt idx="3215">
                  <c:v>321.5000000000046</c:v>
                </c:pt>
                <c:pt idx="3216">
                  <c:v>321.60000000000463</c:v>
                </c:pt>
                <c:pt idx="3217">
                  <c:v>321.70000000000465</c:v>
                </c:pt>
                <c:pt idx="3218">
                  <c:v>321.80000000000467</c:v>
                </c:pt>
                <c:pt idx="3219">
                  <c:v>321.9000000000047</c:v>
                </c:pt>
                <c:pt idx="3220">
                  <c:v>322.00000000000472</c:v>
                </c:pt>
                <c:pt idx="3221">
                  <c:v>322.10000000000474</c:v>
                </c:pt>
                <c:pt idx="3222">
                  <c:v>322.20000000000476</c:v>
                </c:pt>
                <c:pt idx="3223">
                  <c:v>322.30000000000479</c:v>
                </c:pt>
                <c:pt idx="3224">
                  <c:v>322.40000000000481</c:v>
                </c:pt>
                <c:pt idx="3225">
                  <c:v>322.50000000000483</c:v>
                </c:pt>
                <c:pt idx="3226">
                  <c:v>322.60000000000485</c:v>
                </c:pt>
                <c:pt idx="3227">
                  <c:v>322.70000000000488</c:v>
                </c:pt>
                <c:pt idx="3228">
                  <c:v>322.8000000000049</c:v>
                </c:pt>
                <c:pt idx="3229">
                  <c:v>322.90000000000492</c:v>
                </c:pt>
                <c:pt idx="3230">
                  <c:v>323.00000000000495</c:v>
                </c:pt>
                <c:pt idx="3231">
                  <c:v>323.10000000000497</c:v>
                </c:pt>
                <c:pt idx="3232">
                  <c:v>323.20000000000499</c:v>
                </c:pt>
                <c:pt idx="3233">
                  <c:v>323.30000000000501</c:v>
                </c:pt>
                <c:pt idx="3234">
                  <c:v>323.40000000000504</c:v>
                </c:pt>
                <c:pt idx="3235">
                  <c:v>323.50000000000506</c:v>
                </c:pt>
                <c:pt idx="3236">
                  <c:v>323.60000000000508</c:v>
                </c:pt>
                <c:pt idx="3237">
                  <c:v>323.7000000000051</c:v>
                </c:pt>
                <c:pt idx="3238">
                  <c:v>323.80000000000513</c:v>
                </c:pt>
                <c:pt idx="3239">
                  <c:v>323.90000000000515</c:v>
                </c:pt>
                <c:pt idx="3240">
                  <c:v>324.00000000000517</c:v>
                </c:pt>
                <c:pt idx="3241">
                  <c:v>324.1000000000052</c:v>
                </c:pt>
                <c:pt idx="3242">
                  <c:v>324.20000000000522</c:v>
                </c:pt>
                <c:pt idx="3243">
                  <c:v>324.30000000000524</c:v>
                </c:pt>
                <c:pt idx="3244">
                  <c:v>324.40000000000526</c:v>
                </c:pt>
                <c:pt idx="3245">
                  <c:v>324.50000000000529</c:v>
                </c:pt>
                <c:pt idx="3246">
                  <c:v>324.60000000000531</c:v>
                </c:pt>
                <c:pt idx="3247">
                  <c:v>324.70000000000533</c:v>
                </c:pt>
                <c:pt idx="3248">
                  <c:v>324.80000000000535</c:v>
                </c:pt>
                <c:pt idx="3249">
                  <c:v>324.90000000000538</c:v>
                </c:pt>
                <c:pt idx="3250">
                  <c:v>325.0000000000054</c:v>
                </c:pt>
                <c:pt idx="3251">
                  <c:v>325.10000000000542</c:v>
                </c:pt>
                <c:pt idx="3252">
                  <c:v>325.20000000000545</c:v>
                </c:pt>
                <c:pt idx="3253">
                  <c:v>325.30000000000547</c:v>
                </c:pt>
                <c:pt idx="3254">
                  <c:v>325.40000000000549</c:v>
                </c:pt>
                <c:pt idx="3255">
                  <c:v>325.50000000000551</c:v>
                </c:pt>
                <c:pt idx="3256">
                  <c:v>325.60000000000554</c:v>
                </c:pt>
                <c:pt idx="3257">
                  <c:v>325.70000000000556</c:v>
                </c:pt>
                <c:pt idx="3258">
                  <c:v>325.80000000000558</c:v>
                </c:pt>
                <c:pt idx="3259">
                  <c:v>325.9000000000056</c:v>
                </c:pt>
                <c:pt idx="3260">
                  <c:v>326.00000000000563</c:v>
                </c:pt>
                <c:pt idx="3261">
                  <c:v>326.10000000000565</c:v>
                </c:pt>
                <c:pt idx="3262">
                  <c:v>326.20000000000567</c:v>
                </c:pt>
                <c:pt idx="3263">
                  <c:v>326.3000000000057</c:v>
                </c:pt>
                <c:pt idx="3264">
                  <c:v>326.40000000000572</c:v>
                </c:pt>
                <c:pt idx="3265">
                  <c:v>326.50000000000574</c:v>
                </c:pt>
                <c:pt idx="3266">
                  <c:v>326.60000000000576</c:v>
                </c:pt>
                <c:pt idx="3267">
                  <c:v>326.70000000000579</c:v>
                </c:pt>
                <c:pt idx="3268">
                  <c:v>326.80000000000581</c:v>
                </c:pt>
                <c:pt idx="3269">
                  <c:v>326.90000000000583</c:v>
                </c:pt>
                <c:pt idx="3270">
                  <c:v>327.00000000000585</c:v>
                </c:pt>
                <c:pt idx="3271">
                  <c:v>327.10000000000588</c:v>
                </c:pt>
                <c:pt idx="3272">
                  <c:v>327.2000000000059</c:v>
                </c:pt>
                <c:pt idx="3273">
                  <c:v>327.30000000000592</c:v>
                </c:pt>
                <c:pt idx="3274">
                  <c:v>327.40000000000595</c:v>
                </c:pt>
                <c:pt idx="3275">
                  <c:v>327.50000000000597</c:v>
                </c:pt>
                <c:pt idx="3276">
                  <c:v>327.60000000000599</c:v>
                </c:pt>
                <c:pt idx="3277">
                  <c:v>327.70000000000601</c:v>
                </c:pt>
                <c:pt idx="3278">
                  <c:v>327.80000000000604</c:v>
                </c:pt>
                <c:pt idx="3279">
                  <c:v>327.90000000000606</c:v>
                </c:pt>
                <c:pt idx="3280">
                  <c:v>328.00000000000608</c:v>
                </c:pt>
                <c:pt idx="3281">
                  <c:v>328.1000000000061</c:v>
                </c:pt>
                <c:pt idx="3282">
                  <c:v>328.20000000000613</c:v>
                </c:pt>
                <c:pt idx="3283">
                  <c:v>328.30000000000615</c:v>
                </c:pt>
                <c:pt idx="3284">
                  <c:v>328.40000000000617</c:v>
                </c:pt>
                <c:pt idx="3285">
                  <c:v>328.5000000000062</c:v>
                </c:pt>
                <c:pt idx="3286">
                  <c:v>328.60000000000622</c:v>
                </c:pt>
                <c:pt idx="3287">
                  <c:v>328.70000000000624</c:v>
                </c:pt>
                <c:pt idx="3288">
                  <c:v>328.80000000000626</c:v>
                </c:pt>
                <c:pt idx="3289">
                  <c:v>328.90000000000629</c:v>
                </c:pt>
                <c:pt idx="3290">
                  <c:v>329.00000000000631</c:v>
                </c:pt>
                <c:pt idx="3291">
                  <c:v>329.10000000000633</c:v>
                </c:pt>
                <c:pt idx="3292">
                  <c:v>329.20000000000636</c:v>
                </c:pt>
                <c:pt idx="3293">
                  <c:v>329.30000000000638</c:v>
                </c:pt>
                <c:pt idx="3294">
                  <c:v>329.4000000000064</c:v>
                </c:pt>
                <c:pt idx="3295">
                  <c:v>329.50000000000642</c:v>
                </c:pt>
                <c:pt idx="3296">
                  <c:v>329.60000000000645</c:v>
                </c:pt>
                <c:pt idx="3297">
                  <c:v>329.70000000000647</c:v>
                </c:pt>
                <c:pt idx="3298">
                  <c:v>329.80000000000649</c:v>
                </c:pt>
                <c:pt idx="3299">
                  <c:v>329.90000000000651</c:v>
                </c:pt>
                <c:pt idx="3300">
                  <c:v>330.00000000000654</c:v>
                </c:pt>
                <c:pt idx="3301">
                  <c:v>330.10000000000656</c:v>
                </c:pt>
                <c:pt idx="3302">
                  <c:v>330.20000000000658</c:v>
                </c:pt>
                <c:pt idx="3303">
                  <c:v>330.30000000000661</c:v>
                </c:pt>
                <c:pt idx="3304">
                  <c:v>330.40000000000663</c:v>
                </c:pt>
                <c:pt idx="3305">
                  <c:v>330.50000000000665</c:v>
                </c:pt>
                <c:pt idx="3306">
                  <c:v>330.60000000000667</c:v>
                </c:pt>
                <c:pt idx="3307">
                  <c:v>330.7000000000067</c:v>
                </c:pt>
                <c:pt idx="3308">
                  <c:v>330.80000000000672</c:v>
                </c:pt>
                <c:pt idx="3309">
                  <c:v>330.90000000000674</c:v>
                </c:pt>
                <c:pt idx="3310">
                  <c:v>331.00000000000676</c:v>
                </c:pt>
                <c:pt idx="3311">
                  <c:v>331.10000000000679</c:v>
                </c:pt>
                <c:pt idx="3312">
                  <c:v>331.20000000000681</c:v>
                </c:pt>
                <c:pt idx="3313">
                  <c:v>331.30000000000683</c:v>
                </c:pt>
                <c:pt idx="3314">
                  <c:v>331.40000000000686</c:v>
                </c:pt>
                <c:pt idx="3315">
                  <c:v>331.50000000000688</c:v>
                </c:pt>
                <c:pt idx="3316">
                  <c:v>331.6000000000069</c:v>
                </c:pt>
                <c:pt idx="3317">
                  <c:v>331.70000000000692</c:v>
                </c:pt>
                <c:pt idx="3318">
                  <c:v>331.80000000000695</c:v>
                </c:pt>
                <c:pt idx="3319">
                  <c:v>331.90000000000697</c:v>
                </c:pt>
                <c:pt idx="3320">
                  <c:v>332.00000000000699</c:v>
                </c:pt>
                <c:pt idx="3321">
                  <c:v>332.10000000000701</c:v>
                </c:pt>
                <c:pt idx="3322">
                  <c:v>332.20000000000704</c:v>
                </c:pt>
                <c:pt idx="3323">
                  <c:v>332.30000000000706</c:v>
                </c:pt>
                <c:pt idx="3324">
                  <c:v>332.40000000000708</c:v>
                </c:pt>
                <c:pt idx="3325">
                  <c:v>332.50000000000711</c:v>
                </c:pt>
                <c:pt idx="3326">
                  <c:v>332.60000000000713</c:v>
                </c:pt>
                <c:pt idx="3327">
                  <c:v>332.70000000000715</c:v>
                </c:pt>
                <c:pt idx="3328">
                  <c:v>332.80000000000717</c:v>
                </c:pt>
                <c:pt idx="3329">
                  <c:v>332.9000000000072</c:v>
                </c:pt>
                <c:pt idx="3330">
                  <c:v>333.00000000000722</c:v>
                </c:pt>
                <c:pt idx="3331">
                  <c:v>333.10000000000724</c:v>
                </c:pt>
                <c:pt idx="3332">
                  <c:v>333.20000000000726</c:v>
                </c:pt>
                <c:pt idx="3333">
                  <c:v>333.30000000000729</c:v>
                </c:pt>
                <c:pt idx="3334">
                  <c:v>333.40000000000731</c:v>
                </c:pt>
                <c:pt idx="3335">
                  <c:v>333.50000000000733</c:v>
                </c:pt>
                <c:pt idx="3336">
                  <c:v>333.60000000000736</c:v>
                </c:pt>
                <c:pt idx="3337">
                  <c:v>333.70000000000738</c:v>
                </c:pt>
                <c:pt idx="3338">
                  <c:v>333.8000000000074</c:v>
                </c:pt>
                <c:pt idx="3339">
                  <c:v>333.90000000000742</c:v>
                </c:pt>
                <c:pt idx="3340">
                  <c:v>334.00000000000745</c:v>
                </c:pt>
                <c:pt idx="3341">
                  <c:v>334.10000000000747</c:v>
                </c:pt>
                <c:pt idx="3342">
                  <c:v>334.20000000000749</c:v>
                </c:pt>
                <c:pt idx="3343">
                  <c:v>334.30000000000751</c:v>
                </c:pt>
                <c:pt idx="3344">
                  <c:v>334.40000000000754</c:v>
                </c:pt>
                <c:pt idx="3345">
                  <c:v>334.50000000000756</c:v>
                </c:pt>
                <c:pt idx="3346">
                  <c:v>334.60000000000758</c:v>
                </c:pt>
                <c:pt idx="3347">
                  <c:v>334.70000000000761</c:v>
                </c:pt>
                <c:pt idx="3348">
                  <c:v>334.80000000000763</c:v>
                </c:pt>
                <c:pt idx="3349">
                  <c:v>334.90000000000765</c:v>
                </c:pt>
                <c:pt idx="3350">
                  <c:v>335.00000000000767</c:v>
                </c:pt>
                <c:pt idx="3351">
                  <c:v>335.1000000000077</c:v>
                </c:pt>
                <c:pt idx="3352">
                  <c:v>335.20000000000772</c:v>
                </c:pt>
                <c:pt idx="3353">
                  <c:v>335.30000000000774</c:v>
                </c:pt>
                <c:pt idx="3354">
                  <c:v>335.40000000000776</c:v>
                </c:pt>
                <c:pt idx="3355">
                  <c:v>335.50000000000779</c:v>
                </c:pt>
                <c:pt idx="3356">
                  <c:v>335.60000000000781</c:v>
                </c:pt>
                <c:pt idx="3357">
                  <c:v>335.70000000000783</c:v>
                </c:pt>
                <c:pt idx="3358">
                  <c:v>335.80000000000786</c:v>
                </c:pt>
                <c:pt idx="3359">
                  <c:v>335.90000000000788</c:v>
                </c:pt>
                <c:pt idx="3360">
                  <c:v>336.0000000000079</c:v>
                </c:pt>
                <c:pt idx="3361">
                  <c:v>336.10000000000792</c:v>
                </c:pt>
                <c:pt idx="3362">
                  <c:v>336.20000000000795</c:v>
                </c:pt>
                <c:pt idx="3363">
                  <c:v>336.30000000000797</c:v>
                </c:pt>
                <c:pt idx="3364">
                  <c:v>336.40000000000799</c:v>
                </c:pt>
                <c:pt idx="3365">
                  <c:v>336.50000000000801</c:v>
                </c:pt>
                <c:pt idx="3366">
                  <c:v>336.60000000000804</c:v>
                </c:pt>
                <c:pt idx="3367">
                  <c:v>336.70000000000806</c:v>
                </c:pt>
                <c:pt idx="3368">
                  <c:v>336.80000000000808</c:v>
                </c:pt>
                <c:pt idx="3369">
                  <c:v>336.90000000000811</c:v>
                </c:pt>
                <c:pt idx="3370">
                  <c:v>337.00000000000813</c:v>
                </c:pt>
                <c:pt idx="3371">
                  <c:v>337.10000000000815</c:v>
                </c:pt>
                <c:pt idx="3372">
                  <c:v>337.20000000000817</c:v>
                </c:pt>
                <c:pt idx="3373">
                  <c:v>337.3000000000082</c:v>
                </c:pt>
                <c:pt idx="3374">
                  <c:v>337.40000000000822</c:v>
                </c:pt>
                <c:pt idx="3375">
                  <c:v>337.50000000000824</c:v>
                </c:pt>
                <c:pt idx="3376">
                  <c:v>337.60000000000827</c:v>
                </c:pt>
                <c:pt idx="3377">
                  <c:v>337.70000000000829</c:v>
                </c:pt>
                <c:pt idx="3378">
                  <c:v>337.80000000000831</c:v>
                </c:pt>
                <c:pt idx="3379">
                  <c:v>337.90000000000833</c:v>
                </c:pt>
                <c:pt idx="3380">
                  <c:v>338.00000000000836</c:v>
                </c:pt>
                <c:pt idx="3381">
                  <c:v>338.10000000000838</c:v>
                </c:pt>
                <c:pt idx="3382">
                  <c:v>338.2000000000084</c:v>
                </c:pt>
                <c:pt idx="3383">
                  <c:v>338.30000000000842</c:v>
                </c:pt>
                <c:pt idx="3384">
                  <c:v>338.40000000000845</c:v>
                </c:pt>
                <c:pt idx="3385">
                  <c:v>338.50000000000847</c:v>
                </c:pt>
                <c:pt idx="3386">
                  <c:v>338.60000000000849</c:v>
                </c:pt>
                <c:pt idx="3387">
                  <c:v>338.70000000000852</c:v>
                </c:pt>
                <c:pt idx="3388">
                  <c:v>338.80000000000854</c:v>
                </c:pt>
                <c:pt idx="3389">
                  <c:v>338.90000000000856</c:v>
                </c:pt>
                <c:pt idx="3390">
                  <c:v>339.00000000000858</c:v>
                </c:pt>
                <c:pt idx="3391">
                  <c:v>339.10000000000861</c:v>
                </c:pt>
                <c:pt idx="3392">
                  <c:v>339.20000000000863</c:v>
                </c:pt>
                <c:pt idx="3393">
                  <c:v>339.30000000000865</c:v>
                </c:pt>
                <c:pt idx="3394">
                  <c:v>339.40000000000867</c:v>
                </c:pt>
                <c:pt idx="3395">
                  <c:v>339.5000000000087</c:v>
                </c:pt>
                <c:pt idx="3396">
                  <c:v>339.60000000000872</c:v>
                </c:pt>
                <c:pt idx="3397">
                  <c:v>339.70000000000874</c:v>
                </c:pt>
                <c:pt idx="3398">
                  <c:v>339.80000000000877</c:v>
                </c:pt>
                <c:pt idx="3399">
                  <c:v>339.90000000000879</c:v>
                </c:pt>
                <c:pt idx="3400">
                  <c:v>340.00000000000881</c:v>
                </c:pt>
                <c:pt idx="3401">
                  <c:v>340.10000000000883</c:v>
                </c:pt>
                <c:pt idx="3402">
                  <c:v>340.20000000000886</c:v>
                </c:pt>
                <c:pt idx="3403">
                  <c:v>340.30000000000888</c:v>
                </c:pt>
                <c:pt idx="3404">
                  <c:v>340.4000000000089</c:v>
                </c:pt>
                <c:pt idx="3405">
                  <c:v>340.50000000000892</c:v>
                </c:pt>
                <c:pt idx="3406">
                  <c:v>340.60000000000895</c:v>
                </c:pt>
                <c:pt idx="3407">
                  <c:v>340.70000000000897</c:v>
                </c:pt>
                <c:pt idx="3408">
                  <c:v>340.80000000000899</c:v>
                </c:pt>
                <c:pt idx="3409">
                  <c:v>340.90000000000902</c:v>
                </c:pt>
                <c:pt idx="3410">
                  <c:v>341.00000000000904</c:v>
                </c:pt>
                <c:pt idx="3411">
                  <c:v>341.10000000000906</c:v>
                </c:pt>
                <c:pt idx="3412">
                  <c:v>341.20000000000908</c:v>
                </c:pt>
                <c:pt idx="3413">
                  <c:v>341.30000000000911</c:v>
                </c:pt>
                <c:pt idx="3414">
                  <c:v>341.40000000000913</c:v>
                </c:pt>
                <c:pt idx="3415">
                  <c:v>341.50000000000915</c:v>
                </c:pt>
                <c:pt idx="3416">
                  <c:v>341.60000000000917</c:v>
                </c:pt>
                <c:pt idx="3417">
                  <c:v>341.7000000000092</c:v>
                </c:pt>
                <c:pt idx="3418">
                  <c:v>341.80000000000922</c:v>
                </c:pt>
                <c:pt idx="3419">
                  <c:v>341.90000000000924</c:v>
                </c:pt>
                <c:pt idx="3420">
                  <c:v>342.00000000000927</c:v>
                </c:pt>
                <c:pt idx="3421">
                  <c:v>342.10000000000929</c:v>
                </c:pt>
                <c:pt idx="3422">
                  <c:v>342.20000000000931</c:v>
                </c:pt>
                <c:pt idx="3423">
                  <c:v>342.30000000000933</c:v>
                </c:pt>
                <c:pt idx="3424">
                  <c:v>342.40000000000936</c:v>
                </c:pt>
                <c:pt idx="3425">
                  <c:v>342.50000000000938</c:v>
                </c:pt>
                <c:pt idx="3426">
                  <c:v>342.6000000000094</c:v>
                </c:pt>
                <c:pt idx="3427">
                  <c:v>342.70000000000942</c:v>
                </c:pt>
                <c:pt idx="3428">
                  <c:v>342.80000000000945</c:v>
                </c:pt>
                <c:pt idx="3429">
                  <c:v>342.90000000000947</c:v>
                </c:pt>
                <c:pt idx="3430">
                  <c:v>343.00000000000949</c:v>
                </c:pt>
                <c:pt idx="3431">
                  <c:v>343.10000000000952</c:v>
                </c:pt>
                <c:pt idx="3432">
                  <c:v>343.20000000000954</c:v>
                </c:pt>
                <c:pt idx="3433">
                  <c:v>343.30000000000956</c:v>
                </c:pt>
                <c:pt idx="3434">
                  <c:v>343.40000000000958</c:v>
                </c:pt>
                <c:pt idx="3435">
                  <c:v>343.50000000000961</c:v>
                </c:pt>
                <c:pt idx="3436">
                  <c:v>343.60000000000963</c:v>
                </c:pt>
                <c:pt idx="3437">
                  <c:v>343.70000000000965</c:v>
                </c:pt>
                <c:pt idx="3438">
                  <c:v>343.80000000000967</c:v>
                </c:pt>
                <c:pt idx="3439">
                  <c:v>343.9000000000097</c:v>
                </c:pt>
                <c:pt idx="3440">
                  <c:v>344.00000000000972</c:v>
                </c:pt>
                <c:pt idx="3441">
                  <c:v>344.10000000000974</c:v>
                </c:pt>
                <c:pt idx="3442">
                  <c:v>344.20000000000977</c:v>
                </c:pt>
                <c:pt idx="3443">
                  <c:v>344.30000000000979</c:v>
                </c:pt>
                <c:pt idx="3444">
                  <c:v>344.40000000000981</c:v>
                </c:pt>
                <c:pt idx="3445">
                  <c:v>344.50000000000983</c:v>
                </c:pt>
                <c:pt idx="3446">
                  <c:v>344.60000000000986</c:v>
                </c:pt>
                <c:pt idx="3447">
                  <c:v>344.70000000000988</c:v>
                </c:pt>
                <c:pt idx="3448">
                  <c:v>344.8000000000099</c:v>
                </c:pt>
                <c:pt idx="3449">
                  <c:v>344.90000000000992</c:v>
                </c:pt>
                <c:pt idx="3450">
                  <c:v>345.00000000000995</c:v>
                </c:pt>
                <c:pt idx="3451">
                  <c:v>345.10000000000997</c:v>
                </c:pt>
                <c:pt idx="3452">
                  <c:v>345.20000000000999</c:v>
                </c:pt>
                <c:pt idx="3453">
                  <c:v>345.30000000001002</c:v>
                </c:pt>
                <c:pt idx="3454">
                  <c:v>345.40000000001004</c:v>
                </c:pt>
                <c:pt idx="3455">
                  <c:v>345.50000000001006</c:v>
                </c:pt>
                <c:pt idx="3456">
                  <c:v>345.60000000001008</c:v>
                </c:pt>
                <c:pt idx="3457">
                  <c:v>345.70000000001011</c:v>
                </c:pt>
                <c:pt idx="3458">
                  <c:v>345.80000000001013</c:v>
                </c:pt>
                <c:pt idx="3459">
                  <c:v>345.90000000001015</c:v>
                </c:pt>
                <c:pt idx="3460">
                  <c:v>346.00000000001017</c:v>
                </c:pt>
                <c:pt idx="3461">
                  <c:v>346.1000000000102</c:v>
                </c:pt>
                <c:pt idx="3462">
                  <c:v>346.20000000001022</c:v>
                </c:pt>
                <c:pt idx="3463">
                  <c:v>346.30000000001024</c:v>
                </c:pt>
                <c:pt idx="3464">
                  <c:v>346.40000000001027</c:v>
                </c:pt>
                <c:pt idx="3465">
                  <c:v>346.50000000001029</c:v>
                </c:pt>
                <c:pt idx="3466">
                  <c:v>346.60000000001031</c:v>
                </c:pt>
                <c:pt idx="3467">
                  <c:v>346.70000000001033</c:v>
                </c:pt>
                <c:pt idx="3468">
                  <c:v>346.80000000001036</c:v>
                </c:pt>
                <c:pt idx="3469">
                  <c:v>346.90000000001038</c:v>
                </c:pt>
                <c:pt idx="3470">
                  <c:v>347.0000000000104</c:v>
                </c:pt>
                <c:pt idx="3471">
                  <c:v>347.10000000001043</c:v>
                </c:pt>
                <c:pt idx="3472">
                  <c:v>347.20000000001045</c:v>
                </c:pt>
                <c:pt idx="3473">
                  <c:v>347.30000000001047</c:v>
                </c:pt>
                <c:pt idx="3474">
                  <c:v>347.40000000001049</c:v>
                </c:pt>
                <c:pt idx="3475">
                  <c:v>347.50000000001052</c:v>
                </c:pt>
                <c:pt idx="3476">
                  <c:v>347.60000000001054</c:v>
                </c:pt>
                <c:pt idx="3477">
                  <c:v>347.70000000001056</c:v>
                </c:pt>
                <c:pt idx="3478">
                  <c:v>347.80000000001058</c:v>
                </c:pt>
                <c:pt idx="3479">
                  <c:v>347.90000000001061</c:v>
                </c:pt>
                <c:pt idx="3480">
                  <c:v>348.00000000001063</c:v>
                </c:pt>
                <c:pt idx="3481">
                  <c:v>348.10000000001065</c:v>
                </c:pt>
                <c:pt idx="3482">
                  <c:v>348.20000000001068</c:v>
                </c:pt>
                <c:pt idx="3483">
                  <c:v>348.3000000000107</c:v>
                </c:pt>
                <c:pt idx="3484">
                  <c:v>348.40000000001072</c:v>
                </c:pt>
                <c:pt idx="3485">
                  <c:v>348.50000000001074</c:v>
                </c:pt>
                <c:pt idx="3486">
                  <c:v>348.60000000001077</c:v>
                </c:pt>
                <c:pt idx="3487">
                  <c:v>348.70000000001079</c:v>
                </c:pt>
                <c:pt idx="3488">
                  <c:v>348.80000000001081</c:v>
                </c:pt>
                <c:pt idx="3489">
                  <c:v>348.90000000001083</c:v>
                </c:pt>
                <c:pt idx="3490">
                  <c:v>349.00000000001086</c:v>
                </c:pt>
                <c:pt idx="3491">
                  <c:v>349.10000000001088</c:v>
                </c:pt>
                <c:pt idx="3492">
                  <c:v>349.2000000000109</c:v>
                </c:pt>
                <c:pt idx="3493">
                  <c:v>349.30000000001093</c:v>
                </c:pt>
                <c:pt idx="3494">
                  <c:v>349.40000000001095</c:v>
                </c:pt>
                <c:pt idx="3495">
                  <c:v>349.50000000001097</c:v>
                </c:pt>
                <c:pt idx="3496">
                  <c:v>349.60000000001099</c:v>
                </c:pt>
                <c:pt idx="3497">
                  <c:v>349.70000000001102</c:v>
                </c:pt>
                <c:pt idx="3498">
                  <c:v>349.80000000001104</c:v>
                </c:pt>
                <c:pt idx="3499">
                  <c:v>349.90000000001106</c:v>
                </c:pt>
                <c:pt idx="3500">
                  <c:v>350.00000000001108</c:v>
                </c:pt>
                <c:pt idx="3501">
                  <c:v>350.10000000001111</c:v>
                </c:pt>
                <c:pt idx="3502">
                  <c:v>350.20000000001113</c:v>
                </c:pt>
                <c:pt idx="3503">
                  <c:v>350.30000000001115</c:v>
                </c:pt>
                <c:pt idx="3504">
                  <c:v>350.40000000001118</c:v>
                </c:pt>
                <c:pt idx="3505">
                  <c:v>350.5000000000112</c:v>
                </c:pt>
                <c:pt idx="3506">
                  <c:v>350.60000000001122</c:v>
                </c:pt>
                <c:pt idx="3507">
                  <c:v>350.70000000001124</c:v>
                </c:pt>
                <c:pt idx="3508">
                  <c:v>350.80000000001127</c:v>
                </c:pt>
                <c:pt idx="3509">
                  <c:v>350.90000000001129</c:v>
                </c:pt>
                <c:pt idx="3510">
                  <c:v>351.00000000001131</c:v>
                </c:pt>
                <c:pt idx="3511">
                  <c:v>351.10000000001133</c:v>
                </c:pt>
                <c:pt idx="3512">
                  <c:v>351.20000000001136</c:v>
                </c:pt>
                <c:pt idx="3513">
                  <c:v>351.30000000001138</c:v>
                </c:pt>
                <c:pt idx="3514">
                  <c:v>351.4000000000114</c:v>
                </c:pt>
                <c:pt idx="3515">
                  <c:v>351.50000000001143</c:v>
                </c:pt>
                <c:pt idx="3516">
                  <c:v>351.60000000001145</c:v>
                </c:pt>
                <c:pt idx="3517">
                  <c:v>351.70000000001147</c:v>
                </c:pt>
                <c:pt idx="3518">
                  <c:v>351.80000000001149</c:v>
                </c:pt>
                <c:pt idx="3519">
                  <c:v>351.90000000001152</c:v>
                </c:pt>
                <c:pt idx="3520">
                  <c:v>352.00000000001154</c:v>
                </c:pt>
                <c:pt idx="3521">
                  <c:v>352.10000000001156</c:v>
                </c:pt>
                <c:pt idx="3522">
                  <c:v>352.20000000001158</c:v>
                </c:pt>
                <c:pt idx="3523">
                  <c:v>352.30000000001161</c:v>
                </c:pt>
                <c:pt idx="3524">
                  <c:v>352.40000000001163</c:v>
                </c:pt>
                <c:pt idx="3525">
                  <c:v>352.50000000001165</c:v>
                </c:pt>
                <c:pt idx="3526">
                  <c:v>352.60000000001168</c:v>
                </c:pt>
                <c:pt idx="3527">
                  <c:v>352.7000000000117</c:v>
                </c:pt>
                <c:pt idx="3528">
                  <c:v>352.80000000001172</c:v>
                </c:pt>
                <c:pt idx="3529">
                  <c:v>352.90000000001174</c:v>
                </c:pt>
                <c:pt idx="3530">
                  <c:v>353.00000000001177</c:v>
                </c:pt>
                <c:pt idx="3531">
                  <c:v>353.10000000001179</c:v>
                </c:pt>
                <c:pt idx="3532">
                  <c:v>353.20000000001181</c:v>
                </c:pt>
                <c:pt idx="3533">
                  <c:v>353.30000000001183</c:v>
                </c:pt>
                <c:pt idx="3534">
                  <c:v>353.40000000001186</c:v>
                </c:pt>
                <c:pt idx="3535">
                  <c:v>353.50000000001188</c:v>
                </c:pt>
                <c:pt idx="3536">
                  <c:v>353.6000000000119</c:v>
                </c:pt>
                <c:pt idx="3537">
                  <c:v>353.70000000001193</c:v>
                </c:pt>
                <c:pt idx="3538">
                  <c:v>353.80000000001195</c:v>
                </c:pt>
                <c:pt idx="3539">
                  <c:v>353.90000000001197</c:v>
                </c:pt>
                <c:pt idx="3540">
                  <c:v>354.00000000001199</c:v>
                </c:pt>
                <c:pt idx="3541">
                  <c:v>354.10000000001202</c:v>
                </c:pt>
                <c:pt idx="3542">
                  <c:v>354.20000000001204</c:v>
                </c:pt>
                <c:pt idx="3543">
                  <c:v>354.30000000001206</c:v>
                </c:pt>
                <c:pt idx="3544">
                  <c:v>354.40000000001208</c:v>
                </c:pt>
                <c:pt idx="3545">
                  <c:v>354.50000000001211</c:v>
                </c:pt>
                <c:pt idx="3546">
                  <c:v>354.60000000001213</c:v>
                </c:pt>
                <c:pt idx="3547">
                  <c:v>354.70000000001215</c:v>
                </c:pt>
                <c:pt idx="3548">
                  <c:v>354.80000000001218</c:v>
                </c:pt>
                <c:pt idx="3549">
                  <c:v>354.9000000000122</c:v>
                </c:pt>
                <c:pt idx="3550">
                  <c:v>355.00000000001222</c:v>
                </c:pt>
                <c:pt idx="3551">
                  <c:v>355.10000000001224</c:v>
                </c:pt>
                <c:pt idx="3552">
                  <c:v>355.20000000001227</c:v>
                </c:pt>
                <c:pt idx="3553">
                  <c:v>355.30000000001229</c:v>
                </c:pt>
                <c:pt idx="3554">
                  <c:v>355.40000000001231</c:v>
                </c:pt>
                <c:pt idx="3555">
                  <c:v>355.50000000001234</c:v>
                </c:pt>
                <c:pt idx="3556">
                  <c:v>355.60000000001236</c:v>
                </c:pt>
                <c:pt idx="3557">
                  <c:v>355.70000000001238</c:v>
                </c:pt>
                <c:pt idx="3558">
                  <c:v>355.8000000000124</c:v>
                </c:pt>
                <c:pt idx="3559">
                  <c:v>355.90000000001243</c:v>
                </c:pt>
                <c:pt idx="3560">
                  <c:v>356.00000000001245</c:v>
                </c:pt>
                <c:pt idx="3561">
                  <c:v>356.10000000001247</c:v>
                </c:pt>
                <c:pt idx="3562">
                  <c:v>356.20000000001249</c:v>
                </c:pt>
                <c:pt idx="3563">
                  <c:v>356.30000000001252</c:v>
                </c:pt>
                <c:pt idx="3564">
                  <c:v>356.40000000001254</c:v>
                </c:pt>
                <c:pt idx="3565">
                  <c:v>356.50000000001256</c:v>
                </c:pt>
                <c:pt idx="3566">
                  <c:v>356.60000000001259</c:v>
                </c:pt>
              </c:numCache>
            </c:numRef>
          </c:xVal>
          <c:yVal>
            <c:numRef>
              <c:f>'Flight Sim'!$J$30:$J$3596</c:f>
              <c:numCache>
                <c:formatCode>0\ "ft"</c:formatCode>
                <c:ptCount val="3567"/>
                <c:pt idx="0">
                  <c:v>4596</c:v>
                </c:pt>
                <c:pt idx="1">
                  <c:v>4597.1714107844591</c:v>
                </c:pt>
                <c:pt idx="2">
                  <c:v>4599.5142323533773</c:v>
                </c:pt>
                <c:pt idx="3">
                  <c:v>4603.0314669387508</c:v>
                </c:pt>
                <c:pt idx="4">
                  <c:v>4607.7260859464823</c:v>
                </c:pt>
                <c:pt idx="5">
                  <c:v>4613.6010294207481</c:v>
                </c:pt>
                <c:pt idx="6">
                  <c:v>4620.6592055215478</c:v>
                </c:pt>
                <c:pt idx="7">
                  <c:v>4628.9034900157531</c:v>
                </c:pt>
                <c:pt idx="8">
                  <c:v>4638.3367257821537</c:v>
                </c:pt>
                <c:pt idx="9">
                  <c:v>4648.9617223309888</c:v>
                </c:pt>
                <c:pt idx="10">
                  <c:v>4660.7812553384383</c:v>
                </c:pt>
                <c:pt idx="11">
                  <c:v>4673.7980661965667</c:v>
                </c:pt>
                <c:pt idx="12">
                  <c:v>4688.0148615791813</c:v>
                </c:pt>
                <c:pt idx="13">
                  <c:v>4703.4343130240795</c:v>
                </c:pt>
                <c:pt idx="14">
                  <c:v>4720.059056532149</c:v>
                </c:pt>
                <c:pt idx="15">
                  <c:v>4737.891692183769</c:v>
                </c:pt>
                <c:pt idx="16">
                  <c:v>4756.9347837729692</c:v>
                </c:pt>
                <c:pt idx="17">
                  <c:v>4777.1908584597804</c:v>
                </c:pt>
                <c:pt idx="18">
                  <c:v>4798.6624064412135</c:v>
                </c:pt>
                <c:pt idx="19">
                  <c:v>4821.3518806412903</c:v>
                </c:pt>
                <c:pt idx="20">
                  <c:v>4845.2638726603209</c:v>
                </c:pt>
                <c:pt idx="21">
                  <c:v>4870.4010168756749</c:v>
                </c:pt>
                <c:pt idx="22">
                  <c:v>4896.7659232101669</c:v>
                </c:pt>
                <c:pt idx="23">
                  <c:v>4924.3611781348072</c:v>
                </c:pt>
                <c:pt idx="24">
                  <c:v>4953.1893445103942</c:v>
                </c:pt>
                <c:pt idx="25">
                  <c:v>4983.2529614422547</c:v>
                </c:pt>
                <c:pt idx="26">
                  <c:v>5014.554544149144</c:v>
                </c:pt>
                <c:pt idx="27">
                  <c:v>5047.0965838465663</c:v>
                </c:pt>
                <c:pt idx="28">
                  <c:v>5080.8815476447671</c:v>
                </c:pt>
                <c:pt idx="29">
                  <c:v>5115.9118784616467</c:v>
                </c:pt>
                <c:pt idx="30">
                  <c:v>5152.1899949508279</c:v>
                </c:pt>
                <c:pt idx="31">
                  <c:v>5189.7182914451223</c:v>
                </c:pt>
                <c:pt idx="32">
                  <c:v>5228.4991379156118</c:v>
                </c:pt>
                <c:pt idx="33">
                  <c:v>5268.5348799465701</c:v>
                </c:pt>
                <c:pt idx="34">
                  <c:v>5309.8278387264399</c:v>
                </c:pt>
                <c:pt idx="35">
                  <c:v>5352.3803110550662</c:v>
                </c:pt>
                <c:pt idx="36">
                  <c:v>5396.1945693673852</c:v>
                </c:pt>
                <c:pt idx="37">
                  <c:v>5441.2728617737675</c:v>
                </c:pt>
                <c:pt idx="38">
                  <c:v>5487.6174121171853</c:v>
                </c:pt>
                <c:pt idx="39">
                  <c:v>5535.2304200473882</c:v>
                </c:pt>
                <c:pt idx="40">
                  <c:v>5584.1140611122519</c:v>
                </c:pt>
                <c:pt idx="41">
                  <c:v>5634.2704868664578</c:v>
                </c:pt>
                <c:pt idx="42">
                  <c:v>5685.7018249976509</c:v>
                </c:pt>
                <c:pt idx="43">
                  <c:v>5738.4101794702256</c:v>
                </c:pt>
                <c:pt idx="44">
                  <c:v>5792.3976306868599</c:v>
                </c:pt>
                <c:pt idx="45">
                  <c:v>5847.6662356679353</c:v>
                </c:pt>
                <c:pt idx="46">
                  <c:v>5904.2180282489444</c:v>
                </c:pt>
                <c:pt idx="47">
                  <c:v>5962.0550192960027</c:v>
                </c:pt>
                <c:pt idx="48">
                  <c:v>6021.1791969395554</c:v>
                </c:pt>
                <c:pt idx="49">
                  <c:v>6081.5925268263691</c:v>
                </c:pt>
                <c:pt idx="50">
                  <c:v>6143.2969523898846</c:v>
                </c:pt>
                <c:pt idx="51">
                  <c:v>6206.2943951390043</c:v>
                </c:pt>
                <c:pt idx="52">
                  <c:v>6270.5867549653667</c:v>
                </c:pt>
                <c:pt idx="53">
                  <c:v>6336.1759104691664</c:v>
                </c:pt>
                <c:pt idx="54">
                  <c:v>6403.0637193035554</c:v>
                </c:pt>
                <c:pt idx="55">
                  <c:v>6471.2520185376607</c:v>
                </c:pt>
                <c:pt idx="56">
                  <c:v>6540.7426250382332</c:v>
                </c:pt>
                <c:pt idx="57">
                  <c:v>6611.5373358699517</c:v>
                </c:pt>
                <c:pt idx="58">
                  <c:v>6683.6379287143773</c:v>
                </c:pt>
                <c:pt idx="59">
                  <c:v>6757.0461623075544</c:v>
                </c:pt>
                <c:pt idx="60">
                  <c:v>6831.7637768962459</c:v>
                </c:pt>
                <c:pt idx="61">
                  <c:v>6907.7924947127749</c:v>
                </c:pt>
                <c:pt idx="62">
                  <c:v>6985.1340204684393</c:v>
                </c:pt>
                <c:pt idx="63">
                  <c:v>7063.7900418654626</c:v>
                </c:pt>
                <c:pt idx="64">
                  <c:v>7143.7622301274223</c:v>
                </c:pt>
                <c:pt idx="65">
                  <c:v>7225.0522405481015</c:v>
                </c:pt>
                <c:pt idx="66">
                  <c:v>7307.6617130586928</c:v>
                </c:pt>
                <c:pt idx="67">
                  <c:v>7391.5922728132737</c:v>
                </c:pt>
                <c:pt idx="68">
                  <c:v>7476.845530792476</c:v>
                </c:pt>
                <c:pt idx="69">
                  <c:v>7563.423084425247</c:v>
                </c:pt>
                <c:pt idx="70">
                  <c:v>7651.3265182286059</c:v>
                </c:pt>
                <c:pt idx="71">
                  <c:v>7740.5574044652822</c:v>
                </c:pt>
                <c:pt idx="72">
                  <c:v>7831.1173038191191</c:v>
                </c:pt>
                <c:pt idx="73">
                  <c:v>7923.0077660881188</c:v>
                </c:pt>
                <c:pt idx="74">
                  <c:v>8016.2303308949922</c:v>
                </c:pt>
                <c:pt idx="75">
                  <c:v>8110.7865284150776</c:v>
                </c:pt>
                <c:pt idx="76">
                  <c:v>8206.6778801214768</c:v>
                </c:pt>
                <c:pt idx="77">
                  <c:v>8303.9058995472642</c:v>
                </c:pt>
                <c:pt idx="78">
                  <c:v>8402.4720930645963</c:v>
                </c:pt>
                <c:pt idx="79">
                  <c:v>8502.2668545680626</c:v>
                </c:pt>
                <c:pt idx="80">
                  <c:v>8603.2894209237929</c:v>
                </c:pt>
                <c:pt idx="81">
                  <c:v>8705.5395937387621</c:v>
                </c:pt>
                <c:pt idx="82">
                  <c:v>8809.017195041959</c:v>
                </c:pt>
                <c:pt idx="83">
                  <c:v>8913.7220662563559</c:v>
                </c:pt>
                <c:pt idx="84">
                  <c:v>9019.6540699331181</c:v>
                </c:pt>
                <c:pt idx="85">
                  <c:v>9126.8130914972626</c:v>
                </c:pt>
                <c:pt idx="86">
                  <c:v>9235.1990409901919</c:v>
                </c:pt>
                <c:pt idx="87">
                  <c:v>9344.8118548085986</c:v>
                </c:pt>
                <c:pt idx="88">
                  <c:v>9455.6514974393303</c:v>
                </c:pt>
                <c:pt idx="89">
                  <c:v>9567.7179631898471</c:v>
                </c:pt>
                <c:pt idx="90">
                  <c:v>9681.0112779138981</c:v>
                </c:pt>
                <c:pt idx="91">
                  <c:v>9795.5315007320951</c:v>
                </c:pt>
                <c:pt idx="92">
                  <c:v>9911.2787257470645</c:v>
                </c:pt>
                <c:pt idx="93">
                  <c:v>10028.25308375291</c:v>
                </c:pt>
                <c:pt idx="94">
                  <c:v>10146.454743938701</c:v>
                </c:pt>
                <c:pt idx="95">
                  <c:v>10265.883915585773</c:v>
                </c:pt>
                <c:pt idx="96">
                  <c:v>10386.540849758618</c:v>
                </c:pt>
                <c:pt idx="97">
                  <c:v>10508.425840989163</c:v>
                </c:pt>
                <c:pt idx="98">
                  <c:v>10631.539228954292</c:v>
                </c:pt>
                <c:pt idx="99">
                  <c:v>10755.881400146445</c:v>
                </c:pt>
                <c:pt idx="100">
                  <c:v>10881.452789537176</c:v>
                </c:pt>
                <c:pt idx="101">
                  <c:v>11008.253882233583</c:v>
                </c:pt>
                <c:pt idx="102">
                  <c:v>11136.285215127502</c:v>
                </c:pt>
                <c:pt idx="103">
                  <c:v>11265.547378537429</c:v>
                </c:pt>
                <c:pt idx="104">
                  <c:v>11396.041017843119</c:v>
                </c:pt>
                <c:pt idx="105">
                  <c:v>11527.766835112841</c:v>
                </c:pt>
                <c:pt idx="106">
                  <c:v>11660.725590723285</c:v>
                </c:pt>
                <c:pt idx="107">
                  <c:v>11794.918104972154</c:v>
                </c:pt>
                <c:pt idx="108">
                  <c:v>11930.345259683458</c:v>
                </c:pt>
                <c:pt idx="109">
                  <c:v>12067.007999805566</c:v>
                </c:pt>
                <c:pt idx="110">
                  <c:v>12204.907335002106</c:v>
                </c:pt>
                <c:pt idx="111">
                  <c:v>12344.044341235764</c:v>
                </c:pt>
                <c:pt idx="112">
                  <c:v>12484.420162345114</c:v>
                </c:pt>
                <c:pt idx="113">
                  <c:v>12626.03601161458</c:v>
                </c:pt>
                <c:pt idx="114">
                  <c:v>12768.893173337679</c:v>
                </c:pt>
                <c:pt idx="115">
                  <c:v>12912.993004373655</c:v>
                </c:pt>
                <c:pt idx="116">
                  <c:v>13058.336935697705</c:v>
                </c:pt>
                <c:pt idx="117">
                  <c:v>13204.926473944945</c:v>
                </c:pt>
                <c:pt idx="118">
                  <c:v>13352.763202948287</c:v>
                </c:pt>
                <c:pt idx="119">
                  <c:v>13501.848785270458</c:v>
                </c:pt>
                <c:pt idx="120">
                  <c:v>13652.184963730337</c:v>
                </c:pt>
                <c:pt idx="121">
                  <c:v>13803.773562923818</c:v>
                </c:pt>
                <c:pt idx="122">
                  <c:v>13956.61649073946</c:v>
                </c:pt>
                <c:pt idx="123">
                  <c:v>14110.715739869114</c:v>
                </c:pt>
                <c:pt idx="124">
                  <c:v>14266.073389313795</c:v>
                </c:pt>
                <c:pt idx="125">
                  <c:v>14422.691605885035</c:v>
                </c:pt>
                <c:pt idx="126">
                  <c:v>14580.57264570197</c:v>
                </c:pt>
                <c:pt idx="127">
                  <c:v>14739.718855684427</c:v>
                </c:pt>
                <c:pt idx="128">
                  <c:v>14900.132675042267</c:v>
                </c:pt>
                <c:pt idx="129">
                  <c:v>15061.816636761252</c:v>
                </c:pt>
                <c:pt idx="130">
                  <c:v>15224.773369085722</c:v>
                </c:pt>
                <c:pt idx="131">
                  <c:v>15389.00559699833</c:v>
                </c:pt>
                <c:pt idx="132">
                  <c:v>15554.516143697132</c:v>
                </c:pt>
                <c:pt idx="133">
                  <c:v>15721.307932070309</c:v>
                </c:pt>
                <c:pt idx="134">
                  <c:v>15889.383986168779</c:v>
                </c:pt>
                <c:pt idx="135">
                  <c:v>16058.747432677001</c:v>
                </c:pt>
                <c:pt idx="136">
                  <c:v>16229.401502382225</c:v>
                </c:pt>
                <c:pt idx="137">
                  <c:v>16401.349531642481</c:v>
                </c:pt>
                <c:pt idx="138">
                  <c:v>16574.59496385356</c:v>
                </c:pt>
                <c:pt idx="139">
                  <c:v>16749.141350915263</c:v>
                </c:pt>
                <c:pt idx="140">
                  <c:v>16924.99235469718</c:v>
                </c:pt>
                <c:pt idx="141">
                  <c:v>17102.151748504271</c:v>
                </c:pt>
                <c:pt idx="142">
                  <c:v>17280.623418542455</c:v>
                </c:pt>
                <c:pt idx="143">
                  <c:v>17460.411365384502</c:v>
                </c:pt>
                <c:pt idx="144">
                  <c:v>17641.519705436447</c:v>
                </c:pt>
                <c:pt idx="145">
                  <c:v>17823.952672404728</c:v>
                </c:pt>
                <c:pt idx="146">
                  <c:v>18007.714618764308</c:v>
                </c:pt>
                <c:pt idx="147">
                  <c:v>18192.810017227952</c:v>
                </c:pt>
                <c:pt idx="148">
                  <c:v>18379.243462216862</c:v>
                </c:pt>
                <c:pt idx="149">
                  <c:v>18567.019671332877</c:v>
                </c:pt>
                <c:pt idx="150">
                  <c:v>18756.143486832367</c:v>
                </c:pt>
                <c:pt idx="151">
                  <c:v>18946.619877101999</c:v>
                </c:pt>
                <c:pt idx="152">
                  <c:v>19138.45393813651</c:v>
                </c:pt>
                <c:pt idx="153">
                  <c:v>19331.6508950186</c:v>
                </c:pt>
                <c:pt idx="154">
                  <c:v>19526.216103401057</c:v>
                </c:pt>
                <c:pt idx="155">
                  <c:v>19722.15505099119</c:v>
                </c:pt>
                <c:pt idx="156">
                  <c:v>19919.473359037642</c:v>
                </c:pt>
                <c:pt idx="157">
                  <c:v>20118.17678381961</c:v>
                </c:pt>
                <c:pt idx="158">
                  <c:v>20318.271218138507</c:v>
                </c:pt>
                <c:pt idx="159">
                  <c:v>20519.762692812059</c:v>
                </c:pt>
                <c:pt idx="160">
                  <c:v>20722.657378170799</c:v>
                </c:pt>
                <c:pt idx="161">
                  <c:v>20926.96158555691</c:v>
                </c:pt>
                <c:pt idx="162">
                  <c:v>21132.681768825329</c:v>
                </c:pt>
                <c:pt idx="163">
                  <c:v>21339.824525847005</c:v>
                </c:pt>
                <c:pt idx="164">
                  <c:v>21548.396600014159</c:v>
                </c:pt>
                <c:pt idx="165">
                  <c:v>21758.40488174737</c:v>
                </c:pt>
                <c:pt idx="166">
                  <c:v>21969.856410004308</c:v>
                </c:pt>
                <c:pt idx="167">
                  <c:v>22182.758373789806</c:v>
                </c:pt>
                <c:pt idx="168">
                  <c:v>22397.118113667071</c:v>
                </c:pt>
                <c:pt idx="169">
                  <c:v>22612.943123269652</c:v>
                </c:pt>
                <c:pt idx="170">
                  <c:v>22830.241050813824</c:v>
                </c:pt>
                <c:pt idx="171">
                  <c:v>23049.019700611021</c:v>
                </c:pt>
                <c:pt idx="172">
                  <c:v>23269.287034579829</c:v>
                </c:pt>
                <c:pt idx="173">
                  <c:v>23491.051173757078</c:v>
                </c:pt>
                <c:pt idx="174">
                  <c:v>23714.32039980749</c:v>
                </c:pt>
                <c:pt idx="175">
                  <c:v>23939.103156531313</c:v>
                </c:pt>
                <c:pt idx="176">
                  <c:v>24165.40805136929</c:v>
                </c:pt>
                <c:pt idx="177">
                  <c:v>24393.243856904282</c:v>
                </c:pt>
                <c:pt idx="178">
                  <c:v>24622.619512358837</c:v>
                </c:pt>
                <c:pt idx="179">
                  <c:v>24853.54412508785</c:v>
                </c:pt>
                <c:pt idx="180">
                  <c:v>25086.026972065527</c:v>
                </c:pt>
                <c:pt idx="181">
                  <c:v>25320.077501365689</c:v>
                </c:pt>
                <c:pt idx="182">
                  <c:v>25555.705333634472</c:v>
                </c:pt>
                <c:pt idx="183">
                  <c:v>25792.920263554366</c:v>
                </c:pt>
                <c:pt idx="184">
                  <c:v>26031.732261298501</c:v>
                </c:pt>
                <c:pt idx="185">
                  <c:v>26272.151473973987</c:v>
                </c:pt>
                <c:pt idx="186">
                  <c:v>26514.188227053106</c:v>
                </c:pt>
                <c:pt idx="187">
                  <c:v>26757.853025790981</c:v>
                </c:pt>
                <c:pt idx="188">
                  <c:v>27003.156556628368</c:v>
                </c:pt>
                <c:pt idx="189">
                  <c:v>27250.109688578123</c:v>
                </c:pt>
                <c:pt idx="190">
                  <c:v>27498.723474593728</c:v>
                </c:pt>
                <c:pt idx="191">
                  <c:v>27749.00915291833</c:v>
                </c:pt>
                <c:pt idx="192">
                  <c:v>28000.978148412527</c:v>
                </c:pt>
                <c:pt idx="193">
                  <c:v>28254.642073859133</c:v>
                </c:pt>
                <c:pt idx="194">
                  <c:v>28510.012731243027</c:v>
                </c:pt>
                <c:pt idx="195">
                  <c:v>28767.102113004123</c:v>
                </c:pt>
                <c:pt idx="196">
                  <c:v>29025.922403261407</c:v>
                </c:pt>
                <c:pt idx="197">
                  <c:v>29286.485979005873</c:v>
                </c:pt>
                <c:pt idx="198">
                  <c:v>29548.80541126012</c:v>
                </c:pt>
                <c:pt idx="199">
                  <c:v>29812.893466202284</c:v>
                </c:pt>
                <c:pt idx="200">
                  <c:v>30078.76310625183</c:v>
                </c:pt>
                <c:pt idx="201">
                  <c:v>30346.427491114715</c:v>
                </c:pt>
                <c:pt idx="202">
                  <c:v>30615.899978785244</c:v>
                </c:pt>
                <c:pt idx="203">
                  <c:v>30887.19412650192</c:v>
                </c:pt>
                <c:pt idx="204">
                  <c:v>31160.323691654434</c:v>
                </c:pt>
                <c:pt idx="205">
                  <c:v>31435.302632638872</c:v>
                </c:pt>
                <c:pt idx="206">
                  <c:v>31712.145109658089</c:v>
                </c:pt>
                <c:pt idx="207">
                  <c:v>31990.865485464132</c:v>
                </c:pt>
                <c:pt idx="208">
                  <c:v>32271.478326039472</c:v>
                </c:pt>
                <c:pt idx="209">
                  <c:v>32553.998401213699</c:v>
                </c:pt>
                <c:pt idx="210">
                  <c:v>32838.440685212263</c:v>
                </c:pt>
                <c:pt idx="211">
                  <c:v>33124.820357133722</c:v>
                </c:pt>
                <c:pt idx="212">
                  <c:v>33413.152801351862</c:v>
                </c:pt>
                <c:pt idx="213">
                  <c:v>33703.45360783903</c:v>
                </c:pt>
                <c:pt idx="214">
                  <c:v>33995.738572406779</c:v>
                </c:pt>
                <c:pt idx="215">
                  <c:v>34290.023696860037</c:v>
                </c:pt>
                <c:pt idx="216">
                  <c:v>34586.32518906075</c:v>
                </c:pt>
                <c:pt idx="217">
                  <c:v>34884.659462897027</c:v>
                </c:pt>
                <c:pt idx="218">
                  <c:v>35185.043138153589</c:v>
                </c:pt>
                <c:pt idx="219">
                  <c:v>35487.49304027942</c:v>
                </c:pt>
                <c:pt idx="220">
                  <c:v>35792.02620004832</c:v>
                </c:pt>
                <c:pt idx="221">
                  <c:v>36098.659853108133</c:v>
                </c:pt>
                <c:pt idx="222">
                  <c:v>36407.41143941426</c:v>
                </c:pt>
                <c:pt idx="223">
                  <c:v>36718.298602543124</c:v>
                </c:pt>
                <c:pt idx="224">
                  <c:v>37031.339188881248</c:v>
                </c:pt>
                <c:pt idx="225">
                  <c:v>37346.551246685493</c:v>
                </c:pt>
                <c:pt idx="226">
                  <c:v>37663.953025010131</c:v>
                </c:pt>
                <c:pt idx="227">
                  <c:v>37983.562972496322</c:v>
                </c:pt>
                <c:pt idx="228">
                  <c:v>38305.399736019739</c:v>
                </c:pt>
                <c:pt idx="229">
                  <c:v>38629.482159192004</c:v>
                </c:pt>
                <c:pt idx="230">
                  <c:v>38955.829280711747</c:v>
                </c:pt>
                <c:pt idx="231">
                  <c:v>39284.460332561124</c:v>
                </c:pt>
                <c:pt idx="232">
                  <c:v>39615.394738043804</c:v>
                </c:pt>
                <c:pt idx="233">
                  <c:v>39948.652109660528</c:v>
                </c:pt>
                <c:pt idx="234">
                  <c:v>40284.25224681844</c:v>
                </c:pt>
                <c:pt idx="235">
                  <c:v>40622.215133370664</c:v>
                </c:pt>
                <c:pt idx="236">
                  <c:v>40962.560934982765</c:v>
                </c:pt>
                <c:pt idx="237">
                  <c:v>41305.309996322867</c:v>
                </c:pt>
                <c:pt idx="238">
                  <c:v>41650.48283807261</c:v>
                </c:pt>
                <c:pt idx="239">
                  <c:v>41998.100153756335</c:v>
                </c:pt>
                <c:pt idx="240">
                  <c:v>42348.182806386139</c:v>
                </c:pt>
                <c:pt idx="241">
                  <c:v>42700.751824920932</c:v>
                </c:pt>
                <c:pt idx="242">
                  <c:v>43055.828400537888</c:v>
                </c:pt>
                <c:pt idx="243">
                  <c:v>43413.433882715231</c:v>
                </c:pt>
                <c:pt idx="244">
                  <c:v>43773.589775125518</c:v>
                </c:pt>
                <c:pt idx="245">
                  <c:v>44136.317731339441</c:v>
                </c:pt>
                <c:pt idx="246">
                  <c:v>44498.448277818607</c:v>
                </c:pt>
                <c:pt idx="247">
                  <c:v>44859.985038795894</c:v>
                </c:pt>
                <c:pt idx="248">
                  <c:v>45220.936325485673</c:v>
                </c:pt>
                <c:pt idx="249">
                  <c:v>45581.310247389316</c:v>
                </c:pt>
                <c:pt idx="250">
                  <c:v>45941.114709088462</c:v>
                </c:pt>
                <c:pt idx="251">
                  <c:v>46300.357414337719</c:v>
                </c:pt>
                <c:pt idx="252">
                  <c:v>46659.045870106573</c:v>
                </c:pt>
                <c:pt idx="253">
                  <c:v>47017.187390560211</c:v>
                </c:pt>
                <c:pt idx="254">
                  <c:v>47374.789100979899</c:v>
                </c:pt>
                <c:pt idx="255">
                  <c:v>47731.857941623355</c:v>
                </c:pt>
                <c:pt idx="256">
                  <c:v>48088.400671525807</c:v>
                </c:pt>
                <c:pt idx="257">
                  <c:v>48444.423872242354</c:v>
                </c:pt>
                <c:pt idx="258">
                  <c:v>48799.933951532199</c:v>
                </c:pt>
                <c:pt idx="259">
                  <c:v>49154.937146985445</c:v>
                </c:pt>
                <c:pt idx="260">
                  <c:v>49509.439529593124</c:v>
                </c:pt>
                <c:pt idx="261">
                  <c:v>49863.447007261064</c:v>
                </c:pt>
                <c:pt idx="262">
                  <c:v>50216.965328268292</c:v>
                </c:pt>
                <c:pt idx="263">
                  <c:v>50570.000084670653</c:v>
                </c:pt>
                <c:pt idx="264">
                  <c:v>50922.556715650302</c:v>
                </c:pt>
                <c:pt idx="265">
                  <c:v>51274.640510811674</c:v>
                </c:pt>
                <c:pt idx="266">
                  <c:v>51626.25661342471</c:v>
                </c:pt>
                <c:pt idx="267">
                  <c:v>51977.410023615914</c:v>
                </c:pt>
                <c:pt idx="268">
                  <c:v>52328.105601507916</c:v>
                </c:pt>
                <c:pt idx="269">
                  <c:v>52678.348070308166</c:v>
                </c:pt>
                <c:pt idx="270">
                  <c:v>53028.142019347477</c:v>
                </c:pt>
                <c:pt idx="271">
                  <c:v>53377.491907068928</c:v>
                </c:pt>
                <c:pt idx="272">
                  <c:v>53726.402063967878</c:v>
                </c:pt>
                <c:pt idx="273">
                  <c:v>54074.876695483603</c:v>
                </c:pt>
                <c:pt idx="274">
                  <c:v>54422.919884843206</c:v>
                </c:pt>
                <c:pt idx="275">
                  <c:v>54770.535595858419</c:v>
                </c:pt>
                <c:pt idx="276">
                  <c:v>55117.727675675844</c:v>
                </c:pt>
                <c:pt idx="277">
                  <c:v>55464.499857481198</c:v>
                </c:pt>
                <c:pt idx="278">
                  <c:v>55810.855763158208</c:v>
                </c:pt>
                <c:pt idx="279">
                  <c:v>56156.798905902579</c:v>
                </c:pt>
                <c:pt idx="280">
                  <c:v>56502.332692791737</c:v>
                </c:pt>
                <c:pt idx="281">
                  <c:v>56847.460427310747</c:v>
                </c:pt>
                <c:pt idx="282">
                  <c:v>57192.185311835012</c:v>
                </c:pt>
                <c:pt idx="283">
                  <c:v>57536.510450070229</c:v>
                </c:pt>
                <c:pt idx="284">
                  <c:v>57880.438849450147</c:v>
                </c:pt>
                <c:pt idx="285">
                  <c:v>58223.973423492585</c:v>
                </c:pt>
                <c:pt idx="286">
                  <c:v>58567.116994114207</c:v>
                </c:pt>
                <c:pt idx="287">
                  <c:v>58909.872293904555</c:v>
                </c:pt>
                <c:pt idx="288">
                  <c:v>59252.241968359798</c:v>
                </c:pt>
                <c:pt idx="289">
                  <c:v>59594.228578076625</c:v>
                </c:pt>
                <c:pt idx="290">
                  <c:v>59935.834600906805</c:v>
                </c:pt>
                <c:pt idx="291">
                  <c:v>60277.062434072795</c:v>
                </c:pt>
                <c:pt idx="292">
                  <c:v>60617.914396244887</c:v>
                </c:pt>
                <c:pt idx="293">
                  <c:v>60958.392729580286</c:v>
                </c:pt>
                <c:pt idx="294">
                  <c:v>61298.499601724558</c:v>
                </c:pt>
                <c:pt idx="295">
                  <c:v>61638.237107775873</c:v>
                </c:pt>
                <c:pt idx="296">
                  <c:v>61977.607272212474</c:v>
                </c:pt>
                <c:pt idx="297">
                  <c:v>62316.612050783726</c:v>
                </c:pt>
                <c:pt idx="298">
                  <c:v>62655.25333236521</c:v>
                </c:pt>
                <c:pt idx="299">
                  <c:v>62993.532940778219</c:v>
                </c:pt>
                <c:pt idx="300">
                  <c:v>63331.452636574053</c:v>
                </c:pt>
                <c:pt idx="301">
                  <c:v>63669.01411878354</c:v>
                </c:pt>
                <c:pt idx="302">
                  <c:v>64006.21902663209</c:v>
                </c:pt>
                <c:pt idx="303">
                  <c:v>64343.068941220772</c:v>
                </c:pt>
                <c:pt idx="304">
                  <c:v>64679.565387173687</c:v>
                </c:pt>
                <c:pt idx="305">
                  <c:v>65015.709834252069</c:v>
                </c:pt>
                <c:pt idx="306">
                  <c:v>65351.503698935499</c:v>
                </c:pt>
                <c:pt idx="307">
                  <c:v>65686.948345970537</c:v>
                </c:pt>
                <c:pt idx="308">
                  <c:v>66022.045089887237</c:v>
                </c:pt>
                <c:pt idx="309">
                  <c:v>66356.795196483785</c:v>
                </c:pt>
                <c:pt idx="310">
                  <c:v>66691.199884279777</c:v>
                </c:pt>
                <c:pt idx="311">
                  <c:v>67025.260325938347</c:v>
                </c:pt>
                <c:pt idx="312">
                  <c:v>67358.977649657638</c:v>
                </c:pt>
                <c:pt idx="313">
                  <c:v>67692.352940531855</c:v>
                </c:pt>
                <c:pt idx="314">
                  <c:v>68025.387241882374</c:v>
                </c:pt>
                <c:pt idx="315">
                  <c:v>68358.08155655922</c:v>
                </c:pt>
                <c:pt idx="316">
                  <c:v>68690.436848213198</c:v>
                </c:pt>
                <c:pt idx="317">
                  <c:v>69022.454042539204</c:v>
                </c:pt>
                <c:pt idx="318">
                  <c:v>69354.134028490895</c:v>
                </c:pt>
                <c:pt idx="319">
                  <c:v>69685.477659467171</c:v>
                </c:pt>
                <c:pt idx="320">
                  <c:v>70016.485754470879</c:v>
                </c:pt>
                <c:pt idx="321">
                  <c:v>70347.159099239958</c:v>
                </c:pt>
                <c:pt idx="322">
                  <c:v>70677.498447351463</c:v>
                </c:pt>
                <c:pt idx="323">
                  <c:v>71007.504521298877</c:v>
                </c:pt>
                <c:pt idx="324">
                  <c:v>71337.178013542958</c:v>
                </c:pt>
                <c:pt idx="325">
                  <c:v>71666.519587536575</c:v>
                </c:pt>
                <c:pt idx="326">
                  <c:v>71995.529878723843</c:v>
                </c:pt>
                <c:pt idx="327">
                  <c:v>72324.209495513918</c:v>
                </c:pt>
                <c:pt idx="328">
                  <c:v>72652.559020229863</c:v>
                </c:pt>
                <c:pt idx="329">
                  <c:v>72980.579010032874</c:v>
                </c:pt>
                <c:pt idx="330">
                  <c:v>73308.269997822325</c:v>
                </c:pt>
                <c:pt idx="331">
                  <c:v>73635.632493111829</c:v>
                </c:pt>
                <c:pt idx="332">
                  <c:v>73962.666982881943</c:v>
                </c:pt>
                <c:pt idx="333">
                  <c:v>74289.373932409566</c:v>
                </c:pt>
                <c:pt idx="334">
                  <c:v>74615.753786074667</c:v>
                </c:pt>
                <c:pt idx="335">
                  <c:v>74941.806968144549</c:v>
                </c:pt>
                <c:pt idx="336">
                  <c:v>75267.533883536045</c:v>
                </c:pt>
                <c:pt idx="337">
                  <c:v>75592.934918556086</c:v>
                </c:pt>
                <c:pt idx="338">
                  <c:v>75918.010441620907</c:v>
                </c:pt>
                <c:pt idx="339">
                  <c:v>76242.760803954297</c:v>
                </c:pt>
                <c:pt idx="340">
                  <c:v>76567.186340265296</c:v>
                </c:pt>
                <c:pt idx="341">
                  <c:v>76891.287369405632</c:v>
                </c:pt>
                <c:pt idx="342">
                  <c:v>77215.064195007333</c:v>
                </c:pt>
                <c:pt idx="343">
                  <c:v>77538.51710610083</c:v>
                </c:pt>
                <c:pt idx="344">
                  <c:v>77861.646377714002</c:v>
                </c:pt>
                <c:pt idx="345">
                  <c:v>78184.452271452348</c:v>
                </c:pt>
                <c:pt idx="346">
                  <c:v>78506.935036060895</c:v>
                </c:pt>
                <c:pt idx="347">
                  <c:v>78829.094907967999</c:v>
                </c:pt>
                <c:pt idx="348">
                  <c:v>79150.932111811489</c:v>
                </c:pt>
                <c:pt idx="349">
                  <c:v>79472.446860947573</c:v>
                </c:pt>
                <c:pt idx="350">
                  <c:v>79793.639357942753</c:v>
                </c:pt>
                <c:pt idx="351">
                  <c:v>80114.509795049133</c:v>
                </c:pt>
                <c:pt idx="352">
                  <c:v>80435.05835466359</c:v>
                </c:pt>
                <c:pt idx="353">
                  <c:v>80755.285209771057</c:v>
                </c:pt>
                <c:pt idx="354">
                  <c:v>81075.190524372243</c:v>
                </c:pt>
                <c:pt idx="355">
                  <c:v>81394.774453896287</c:v>
                </c:pt>
                <c:pt idx="356">
                  <c:v>81714.037145598573</c:v>
                </c:pt>
                <c:pt idx="357">
                  <c:v>82032.978738944104</c:v>
                </c:pt>
                <c:pt idx="358">
                  <c:v>82351.599365976756</c:v>
                </c:pt>
                <c:pt idx="359">
                  <c:v>82669.899151674836</c:v>
                </c:pt>
                <c:pt idx="360">
                  <c:v>82987.878214293189</c:v>
                </c:pt>
                <c:pt idx="361">
                  <c:v>83305.536665692227</c:v>
                </c:pt>
                <c:pt idx="362">
                  <c:v>83622.87461165429</c:v>
                </c:pt>
                <c:pt idx="363">
                  <c:v>83939.892152187531</c:v>
                </c:pt>
                <c:pt idx="364">
                  <c:v>84256.589381817816</c:v>
                </c:pt>
                <c:pt idx="365">
                  <c:v>84572.96638986883</c:v>
                </c:pt>
                <c:pt idx="366">
                  <c:v>84889.023260730857</c:v>
                </c:pt>
                <c:pt idx="367">
                  <c:v>85204.760074118371</c:v>
                </c:pt>
                <c:pt idx="368">
                  <c:v>85520.176905316941</c:v>
                </c:pt>
                <c:pt idx="369">
                  <c:v>85835.273825419688</c:v>
                </c:pt>
                <c:pt idx="370">
                  <c:v>86150.05090155355</c:v>
                </c:pt>
                <c:pt idx="371">
                  <c:v>86464.508197095754</c:v>
                </c:pt>
                <c:pt idx="372">
                  <c:v>86778.64577188078</c:v>
                </c:pt>
                <c:pt idx="373">
                  <c:v>87092.463682398025</c:v>
                </c:pt>
                <c:pt idx="374">
                  <c:v>87405.961981980639</c:v>
                </c:pt>
                <c:pt idx="375">
                  <c:v>87719.140720985626</c:v>
                </c:pt>
                <c:pt idx="376">
                  <c:v>88031.999946965632</c:v>
                </c:pt>
                <c:pt idx="377">
                  <c:v>88344.539704832656</c:v>
                </c:pt>
                <c:pt idx="378">
                  <c:v>88656.760037013955</c:v>
                </c:pt>
                <c:pt idx="379">
                  <c:v>88968.660983600435</c:v>
                </c:pt>
                <c:pt idx="380">
                  <c:v>89280.242582487743</c:v>
                </c:pt>
                <c:pt idx="381">
                  <c:v>89591.50486951042</c:v>
                </c:pt>
                <c:pt idx="382">
                  <c:v>89902.447878569263</c:v>
                </c:pt>
                <c:pt idx="383">
                  <c:v>90213.071641752234</c:v>
                </c:pt>
                <c:pt idx="384">
                  <c:v>90523.376189449104</c:v>
                </c:pt>
                <c:pt idx="385">
                  <c:v>90833.361550460104</c:v>
                </c:pt>
                <c:pt idx="386">
                  <c:v>91143.027752098787</c:v>
                </c:pt>
                <c:pt idx="387">
                  <c:v>91452.37482028942</c:v>
                </c:pt>
                <c:pt idx="388">
                  <c:v>91761.402779658965</c:v>
                </c:pt>
                <c:pt idx="389">
                  <c:v>92070.111653624088</c:v>
                </c:pt>
                <c:pt idx="390">
                  <c:v>92378.5014644732</c:v>
                </c:pt>
                <c:pt idx="391">
                  <c:v>92686.572233443876</c:v>
                </c:pt>
                <c:pt idx="392">
                  <c:v>92994.323980795787</c:v>
                </c:pt>
                <c:pt idx="393">
                  <c:v>93301.756725879401</c:v>
                </c:pt>
                <c:pt idx="394">
                  <c:v>93608.870487200591</c:v>
                </c:pt>
                <c:pt idx="395">
                  <c:v>93915.66528248135</c:v>
                </c:pt>
                <c:pt idx="396">
                  <c:v>94222.141128716801</c:v>
                </c:pt>
                <c:pt idx="397">
                  <c:v>94528.298042228736</c:v>
                </c:pt>
                <c:pt idx="398">
                  <c:v>94834.136038715704</c:v>
                </c:pt>
                <c:pt idx="399">
                  <c:v>95139.655133299995</c:v>
                </c:pt>
                <c:pt idx="400">
                  <c:v>95444.855340571536</c:v>
                </c:pt>
                <c:pt idx="401">
                  <c:v>95749.736674628934</c:v>
                </c:pt>
                <c:pt idx="402">
                  <c:v>96054.299149117782</c:v>
                </c:pt>
                <c:pt idx="403">
                  <c:v>96358.542777266382</c:v>
                </c:pt>
                <c:pt idx="404">
                  <c:v>96662.467571919071</c:v>
                </c:pt>
                <c:pt idx="405">
                  <c:v>96966.073545567124</c:v>
                </c:pt>
                <c:pt idx="406">
                  <c:v>97269.360710377587</c:v>
                </c:pt>
                <c:pt idx="407">
                  <c:v>97572.329078219977</c:v>
                </c:pt>
                <c:pt idx="408">
                  <c:v>97874.978660691122</c:v>
                </c:pt>
                <c:pt idx="409">
                  <c:v>98177.309469138054</c:v>
                </c:pt>
                <c:pt idx="410">
                  <c:v>98479.321514679308</c:v>
                </c:pt>
                <c:pt idx="411">
                  <c:v>98781.014808224514</c:v>
                </c:pt>
                <c:pt idx="412">
                  <c:v>99082.389360492525</c:v>
                </c:pt>
                <c:pt idx="413">
                  <c:v>99383.445182028125</c:v>
                </c:pt>
                <c:pt idx="414">
                  <c:v>99684.182283217393</c:v>
                </c:pt>
                <c:pt idx="415">
                  <c:v>99984.600674301808</c:v>
                </c:pt>
                <c:pt idx="416">
                  <c:v>100284.70036539125</c:v>
                </c:pt>
                <c:pt idx="417">
                  <c:v>100584.4813664759</c:v>
                </c:pt>
                <c:pt idx="418">
                  <c:v>100883.94368743706</c:v>
                </c:pt>
                <c:pt idx="419">
                  <c:v>101183.08733805717</c:v>
                </c:pt>
                <c:pt idx="420">
                  <c:v>101481.91232802885</c:v>
                </c:pt>
                <c:pt idx="421">
                  <c:v>101780.41866696316</c:v>
                </c:pt>
                <c:pt idx="422">
                  <c:v>102078.60636439719</c:v>
                </c:pt>
                <c:pt idx="423">
                  <c:v>102376.4754298008</c:v>
                </c:pt>
                <c:pt idx="424">
                  <c:v>102674.02587258293</c:v>
                </c:pt>
                <c:pt idx="425">
                  <c:v>102971.25770209712</c:v>
                </c:pt>
                <c:pt idx="426">
                  <c:v>103268.17092764663</c:v>
                </c:pt>
                <c:pt idx="427">
                  <c:v>103564.76555848899</c:v>
                </c:pt>
                <c:pt idx="428">
                  <c:v>103861.04160384015</c:v>
                </c:pt>
                <c:pt idx="429">
                  <c:v>104156.99907287816</c:v>
                </c:pt>
                <c:pt idx="430">
                  <c:v>104452.63797474651</c:v>
                </c:pt>
                <c:pt idx="431">
                  <c:v>104747.95831855708</c:v>
                </c:pt>
                <c:pt idx="432">
                  <c:v>105042.96011339282</c:v>
                </c:pt>
                <c:pt idx="433">
                  <c:v>105337.64336831011</c:v>
                </c:pt>
                <c:pt idx="434">
                  <c:v>105632.00809234084</c:v>
                </c:pt>
                <c:pt idx="435">
                  <c:v>105926.05429449436</c:v>
                </c:pt>
                <c:pt idx="436">
                  <c:v>106219.78198375904</c:v>
                </c:pt>
                <c:pt idx="437">
                  <c:v>106513.19116910378</c:v>
                </c:pt>
                <c:pt idx="438">
                  <c:v>106806.28185947934</c:v>
                </c:pt>
                <c:pt idx="439">
                  <c:v>107099.05406381939</c:v>
                </c:pt>
                <c:pt idx="440">
                  <c:v>107391.50779104157</c:v>
                </c:pt>
                <c:pt idx="441">
                  <c:v>107683.64305004834</c:v>
                </c:pt>
                <c:pt idx="442">
                  <c:v>107975.45984972773</c:v>
                </c:pt>
                <c:pt idx="443">
                  <c:v>108266.958198954</c:v>
                </c:pt>
                <c:pt idx="444">
                  <c:v>108558.13810658825</c:v>
                </c:pt>
                <c:pt idx="445">
                  <c:v>108848.99958147884</c:v>
                </c:pt>
                <c:pt idx="446">
                  <c:v>109139.54263246193</c:v>
                </c:pt>
                <c:pt idx="447">
                  <c:v>109429.76726836173</c:v>
                </c:pt>
                <c:pt idx="448">
                  <c:v>109719.67349799085</c:v>
                </c:pt>
                <c:pt idx="449">
                  <c:v>110009.26133015064</c:v>
                </c:pt>
                <c:pt idx="450">
                  <c:v>110298.53077363131</c:v>
                </c:pt>
                <c:pt idx="451">
                  <c:v>110587.48183721221</c:v>
                </c:pt>
                <c:pt idx="452">
                  <c:v>110876.11452966192</c:v>
                </c:pt>
                <c:pt idx="453">
                  <c:v>111164.42885973844</c:v>
                </c:pt>
                <c:pt idx="454">
                  <c:v>111452.42483618928</c:v>
                </c:pt>
                <c:pt idx="455">
                  <c:v>111740.10246775158</c:v>
                </c:pt>
                <c:pt idx="456">
                  <c:v>112027.46176315214</c:v>
                </c:pt>
                <c:pt idx="457">
                  <c:v>112314.50273110754</c:v>
                </c:pt>
                <c:pt idx="458">
                  <c:v>112601.22538032416</c:v>
                </c:pt>
                <c:pt idx="459">
                  <c:v>112887.62971949825</c:v>
                </c:pt>
                <c:pt idx="460">
                  <c:v>113173.71575731592</c:v>
                </c:pt>
                <c:pt idx="461">
                  <c:v>113459.48350245321</c:v>
                </c:pt>
                <c:pt idx="462">
                  <c:v>113744.93296357611</c:v>
                </c:pt>
                <c:pt idx="463">
                  <c:v>114030.06414934056</c:v>
                </c:pt>
                <c:pt idx="464">
                  <c:v>114314.87706839247</c:v>
                </c:pt>
                <c:pt idx="465">
                  <c:v>114599.37172936773</c:v>
                </c:pt>
                <c:pt idx="466">
                  <c:v>114883.54814089226</c:v>
                </c:pt>
                <c:pt idx="467">
                  <c:v>115167.40631158194</c:v>
                </c:pt>
                <c:pt idx="468">
                  <c:v>115450.94625004269</c:v>
                </c:pt>
                <c:pt idx="469">
                  <c:v>115734.1679648704</c:v>
                </c:pt>
                <c:pt idx="470">
                  <c:v>116017.07146465102</c:v>
                </c:pt>
                <c:pt idx="471">
                  <c:v>116299.65675796049</c:v>
                </c:pt>
                <c:pt idx="472">
                  <c:v>116581.92385336479</c:v>
                </c:pt>
                <c:pt idx="473">
                  <c:v>116863.87275941992</c:v>
                </c:pt>
                <c:pt idx="474">
                  <c:v>117145.50348467188</c:v>
                </c:pt>
                <c:pt idx="475">
                  <c:v>117426.81603765671</c:v>
                </c:pt>
                <c:pt idx="476">
                  <c:v>117707.8104269005</c:v>
                </c:pt>
                <c:pt idx="477">
                  <c:v>117988.48666091933</c:v>
                </c:pt>
                <c:pt idx="478">
                  <c:v>118268.84474821932</c:v>
                </c:pt>
                <c:pt idx="479">
                  <c:v>118548.88469729663</c:v>
                </c:pt>
                <c:pt idx="480">
                  <c:v>118828.60651663746</c:v>
                </c:pt>
                <c:pt idx="481">
                  <c:v>119108.01021471803</c:v>
                </c:pt>
                <c:pt idx="482">
                  <c:v>119387.09580000458</c:v>
                </c:pt>
                <c:pt idx="483">
                  <c:v>119665.8632809534</c:v>
                </c:pt>
                <c:pt idx="484">
                  <c:v>119944.31266601084</c:v>
                </c:pt>
                <c:pt idx="485">
                  <c:v>120222.44396361323</c:v>
                </c:pt>
                <c:pt idx="486">
                  <c:v>120500.25718218699</c:v>
                </c:pt>
                <c:pt idx="487">
                  <c:v>120777.75233014856</c:v>
                </c:pt>
                <c:pt idx="488">
                  <c:v>121054.92941590444</c:v>
                </c:pt>
                <c:pt idx="489">
                  <c:v>121331.78844785113</c:v>
                </c:pt>
                <c:pt idx="490">
                  <c:v>121608.32943437521</c:v>
                </c:pt>
                <c:pt idx="491">
                  <c:v>121884.5523838533</c:v>
                </c:pt>
                <c:pt idx="492">
                  <c:v>122160.45730465207</c:v>
                </c:pt>
                <c:pt idx="493">
                  <c:v>122436.04420512822</c:v>
                </c:pt>
                <c:pt idx="494">
                  <c:v>122711.31309362852</c:v>
                </c:pt>
                <c:pt idx="495">
                  <c:v>122986.26397848978</c:v>
                </c:pt>
                <c:pt idx="496">
                  <c:v>123260.89686803886</c:v>
                </c:pt>
                <c:pt idx="497">
                  <c:v>123535.21177059269</c:v>
                </c:pt>
                <c:pt idx="498">
                  <c:v>123809.20869445826</c:v>
                </c:pt>
                <c:pt idx="499">
                  <c:v>124082.88764793256</c:v>
                </c:pt>
                <c:pt idx="500">
                  <c:v>124356.24863930271</c:v>
                </c:pt>
                <c:pt idx="501">
                  <c:v>124629.29167684585</c:v>
                </c:pt>
                <c:pt idx="502">
                  <c:v>124902.0167688292</c:v>
                </c:pt>
                <c:pt idx="503">
                  <c:v>125174.42392351001</c:v>
                </c:pt>
                <c:pt idx="504">
                  <c:v>125446.51314913563</c:v>
                </c:pt>
                <c:pt idx="505">
                  <c:v>125718.28445394347</c:v>
                </c:pt>
                <c:pt idx="506">
                  <c:v>125989.73784616099</c:v>
                </c:pt>
                <c:pt idx="507">
                  <c:v>126260.87333400572</c:v>
                </c:pt>
                <c:pt idx="508">
                  <c:v>126531.69092568527</c:v>
                </c:pt>
                <c:pt idx="509">
                  <c:v>126802.19062939732</c:v>
                </c:pt>
                <c:pt idx="510">
                  <c:v>127072.3724533296</c:v>
                </c:pt>
                <c:pt idx="511">
                  <c:v>127342.23640565996</c:v>
                </c:pt>
                <c:pt idx="512">
                  <c:v>127611.78249455628</c:v>
                </c:pt>
                <c:pt idx="513">
                  <c:v>127881.01072817652</c:v>
                </c:pt>
                <c:pt idx="514">
                  <c:v>128149.92111466874</c:v>
                </c:pt>
                <c:pt idx="515">
                  <c:v>128418.51366217107</c:v>
                </c:pt>
                <c:pt idx="516">
                  <c:v>128686.78837881172</c:v>
                </c:pt>
                <c:pt idx="517">
                  <c:v>128954.74527270897</c:v>
                </c:pt>
                <c:pt idx="518">
                  <c:v>129222.3843519712</c:v>
                </c:pt>
                <c:pt idx="519">
                  <c:v>129489.70562469687</c:v>
                </c:pt>
                <c:pt idx="520">
                  <c:v>129756.70909897452</c:v>
                </c:pt>
                <c:pt idx="521">
                  <c:v>130023.39478288278</c:v>
                </c:pt>
                <c:pt idx="522">
                  <c:v>130289.76268449037</c:v>
                </c:pt>
                <c:pt idx="523">
                  <c:v>130555.8128118561</c:v>
                </c:pt>
                <c:pt idx="524">
                  <c:v>130821.54517302886</c:v>
                </c:pt>
                <c:pt idx="525">
                  <c:v>131086.95977604765</c:v>
                </c:pt>
                <c:pt idx="526">
                  <c:v>131352.05662894156</c:v>
                </c:pt>
                <c:pt idx="527">
                  <c:v>131616.83573972975</c:v>
                </c:pt>
                <c:pt idx="528">
                  <c:v>131881.29711642151</c:v>
                </c:pt>
                <c:pt idx="529">
                  <c:v>132145.44076701623</c:v>
                </c:pt>
                <c:pt idx="530">
                  <c:v>132409.26669950338</c:v>
                </c:pt>
                <c:pt idx="531">
                  <c:v>132672.77492186252</c:v>
                </c:pt>
                <c:pt idx="532">
                  <c:v>132935.96544206335</c:v>
                </c:pt>
                <c:pt idx="533">
                  <c:v>133198.83826806562</c:v>
                </c:pt>
                <c:pt idx="534">
                  <c:v>133461.39340781924</c:v>
                </c:pt>
                <c:pt idx="535">
                  <c:v>133723.63086926416</c:v>
                </c:pt>
                <c:pt idx="536">
                  <c:v>133985.55066033054</c:v>
                </c:pt>
                <c:pt idx="537">
                  <c:v>134247.15278893855</c:v>
                </c:pt>
                <c:pt idx="538">
                  <c:v>134508.43726299849</c:v>
                </c:pt>
                <c:pt idx="539">
                  <c:v>134769.40409041083</c:v>
                </c:pt>
                <c:pt idx="540">
                  <c:v>135030.05327906608</c:v>
                </c:pt>
                <c:pt idx="541">
                  <c:v>135290.3848368449</c:v>
                </c:pt>
                <c:pt idx="542">
                  <c:v>135550.39877161806</c:v>
                </c:pt>
                <c:pt idx="543">
                  <c:v>135810.09509124645</c:v>
                </c:pt>
                <c:pt idx="544">
                  <c:v>136069.47380358109</c:v>
                </c:pt>
                <c:pt idx="545">
                  <c:v>136328.53491646308</c:v>
                </c:pt>
                <c:pt idx="546">
                  <c:v>136587.27843772367</c:v>
                </c:pt>
                <c:pt idx="547">
                  <c:v>136845.70437518423</c:v>
                </c:pt>
                <c:pt idx="548">
                  <c:v>137103.81273665625</c:v>
                </c:pt>
                <c:pt idx="549">
                  <c:v>137361.60352994135</c:v>
                </c:pt>
                <c:pt idx="550">
                  <c:v>137619.07676283125</c:v>
                </c:pt>
                <c:pt idx="551">
                  <c:v>137876.23244310782</c:v>
                </c:pt>
                <c:pt idx="552">
                  <c:v>138133.07057854306</c:v>
                </c:pt>
                <c:pt idx="553">
                  <c:v>138389.59117689909</c:v>
                </c:pt>
                <c:pt idx="554">
                  <c:v>138645.79424592818</c:v>
                </c:pt>
                <c:pt idx="555">
                  <c:v>138901.67979337269</c:v>
                </c:pt>
                <c:pt idx="556">
                  <c:v>139157.24782696515</c:v>
                </c:pt>
                <c:pt idx="557">
                  <c:v>139412.49835442821</c:v>
                </c:pt>
                <c:pt idx="558">
                  <c:v>139667.4313834747</c:v>
                </c:pt>
                <c:pt idx="559">
                  <c:v>139922.04692180752</c:v>
                </c:pt>
                <c:pt idx="560">
                  <c:v>140176.34497711973</c:v>
                </c:pt>
                <c:pt idx="561">
                  <c:v>140430.32555709456</c:v>
                </c:pt>
                <c:pt idx="562">
                  <c:v>140683.98866940534</c:v>
                </c:pt>
                <c:pt idx="563">
                  <c:v>140937.33432171558</c:v>
                </c:pt>
                <c:pt idx="564">
                  <c:v>141190.36252167888</c:v>
                </c:pt>
                <c:pt idx="565">
                  <c:v>141443.07327693905</c:v>
                </c:pt>
                <c:pt idx="566">
                  <c:v>141695.46659513001</c:v>
                </c:pt>
                <c:pt idx="567">
                  <c:v>141947.54248387585</c:v>
                </c:pt>
                <c:pt idx="568">
                  <c:v>142199.30095079078</c:v>
                </c:pt>
                <c:pt idx="569">
                  <c:v>142450.74200347919</c:v>
                </c:pt>
                <c:pt idx="570">
                  <c:v>142701.86564953558</c:v>
                </c:pt>
                <c:pt idx="571">
                  <c:v>142952.67189654466</c:v>
                </c:pt>
                <c:pt idx="572">
                  <c:v>143203.16075208125</c:v>
                </c:pt>
                <c:pt idx="573">
                  <c:v>143453.33222371034</c:v>
                </c:pt>
                <c:pt idx="574">
                  <c:v>143703.18631898708</c:v>
                </c:pt>
                <c:pt idx="575">
                  <c:v>143952.72304545675</c:v>
                </c:pt>
                <c:pt idx="576">
                  <c:v>144201.94241065482</c:v>
                </c:pt>
                <c:pt idx="577">
                  <c:v>144450.84442210695</c:v>
                </c:pt>
                <c:pt idx="578">
                  <c:v>144699.42908732887</c:v>
                </c:pt>
                <c:pt idx="579">
                  <c:v>144947.69641382658</c:v>
                </c:pt>
                <c:pt idx="580">
                  <c:v>145195.64640909614</c:v>
                </c:pt>
                <c:pt idx="581">
                  <c:v>145443.27908062388</c:v>
                </c:pt>
                <c:pt idx="582">
                  <c:v>145690.59443588622</c:v>
                </c:pt>
                <c:pt idx="583">
                  <c:v>145937.59248234975</c:v>
                </c:pt>
                <c:pt idx="584">
                  <c:v>146184.27322747128</c:v>
                </c:pt>
                <c:pt idx="585">
                  <c:v>146430.63667869775</c:v>
                </c:pt>
                <c:pt idx="586">
                  <c:v>146676.68284346629</c:v>
                </c:pt>
                <c:pt idx="587">
                  <c:v>146922.41172920421</c:v>
                </c:pt>
                <c:pt idx="588">
                  <c:v>147167.82334332896</c:v>
                </c:pt>
                <c:pt idx="589">
                  <c:v>147412.91769324819</c:v>
                </c:pt>
                <c:pt idx="590">
                  <c:v>147657.69478635973</c:v>
                </c:pt>
                <c:pt idx="591">
                  <c:v>147902.15463005158</c:v>
                </c:pt>
                <c:pt idx="592">
                  <c:v>148146.2972317019</c:v>
                </c:pt>
                <c:pt idx="593">
                  <c:v>148390.1225986791</c:v>
                </c:pt>
                <c:pt idx="594">
                  <c:v>148633.63073834169</c:v>
                </c:pt>
                <c:pt idx="595">
                  <c:v>148876.82165803839</c:v>
                </c:pt>
                <c:pt idx="596">
                  <c:v>149119.69536510811</c:v>
                </c:pt>
                <c:pt idx="597">
                  <c:v>149362.25186687996</c:v>
                </c:pt>
                <c:pt idx="598">
                  <c:v>149604.49117067322</c:v>
                </c:pt>
                <c:pt idx="599">
                  <c:v>149846.41328379736</c:v>
                </c:pt>
                <c:pt idx="600">
                  <c:v>150088.01821355202</c:v>
                </c:pt>
                <c:pt idx="601">
                  <c:v>150329.30596722706</c:v>
                </c:pt>
                <c:pt idx="602">
                  <c:v>150570.27655210253</c:v>
                </c:pt>
                <c:pt idx="603">
                  <c:v>150810.92997544864</c:v>
                </c:pt>
                <c:pt idx="604">
                  <c:v>151051.26624452585</c:v>
                </c:pt>
                <c:pt idx="605">
                  <c:v>151291.28536658475</c:v>
                </c:pt>
                <c:pt idx="606">
                  <c:v>151530.98734886615</c:v>
                </c:pt>
                <c:pt idx="607">
                  <c:v>151770.37219860111</c:v>
                </c:pt>
                <c:pt idx="608">
                  <c:v>152009.43992301082</c:v>
                </c:pt>
                <c:pt idx="609">
                  <c:v>152248.19052930668</c:v>
                </c:pt>
                <c:pt idx="610">
                  <c:v>152486.62402469033</c:v>
                </c:pt>
                <c:pt idx="611">
                  <c:v>152724.7404163536</c:v>
                </c:pt>
                <c:pt idx="612">
                  <c:v>152962.53971147849</c:v>
                </c:pt>
                <c:pt idx="613">
                  <c:v>153200.0219172372</c:v>
                </c:pt>
                <c:pt idx="614">
                  <c:v>153437.1870407922</c:v>
                </c:pt>
                <c:pt idx="615">
                  <c:v>153674.03508929611</c:v>
                </c:pt>
                <c:pt idx="616">
                  <c:v>153910.56606989182</c:v>
                </c:pt>
                <c:pt idx="617">
                  <c:v>154146.77998971235</c:v>
                </c:pt>
                <c:pt idx="618">
                  <c:v>154382.67685588097</c:v>
                </c:pt>
                <c:pt idx="619">
                  <c:v>154618.25667551116</c:v>
                </c:pt>
                <c:pt idx="620">
                  <c:v>154853.51945570661</c:v>
                </c:pt>
                <c:pt idx="621">
                  <c:v>155088.46520356127</c:v>
                </c:pt>
                <c:pt idx="622">
                  <c:v>155323.0939261592</c:v>
                </c:pt>
                <c:pt idx="623">
                  <c:v>155557.40563057479</c:v>
                </c:pt>
                <c:pt idx="624">
                  <c:v>155791.40032387257</c:v>
                </c:pt>
                <c:pt idx="625">
                  <c:v>156025.07801310733</c:v>
                </c:pt>
                <c:pt idx="626">
                  <c:v>156258.43870532405</c:v>
                </c:pt>
                <c:pt idx="627">
                  <c:v>156491.48240755798</c:v>
                </c:pt>
                <c:pt idx="628">
                  <c:v>156724.20912683452</c:v>
                </c:pt>
                <c:pt idx="629">
                  <c:v>156956.61887016939</c:v>
                </c:pt>
                <c:pt idx="630">
                  <c:v>157188.71164456842</c:v>
                </c:pt>
                <c:pt idx="631">
                  <c:v>157420.48745702778</c:v>
                </c:pt>
                <c:pt idx="632">
                  <c:v>157651.94631453376</c:v>
                </c:pt>
                <c:pt idx="633">
                  <c:v>157883.08822406299</c:v>
                </c:pt>
                <c:pt idx="634">
                  <c:v>158113.91319258223</c:v>
                </c:pt>
                <c:pt idx="635">
                  <c:v>158344.42122704853</c:v>
                </c:pt>
                <c:pt idx="636">
                  <c:v>158574.61233440915</c:v>
                </c:pt>
                <c:pt idx="637">
                  <c:v>158804.48652160159</c:v>
                </c:pt>
                <c:pt idx="638">
                  <c:v>159034.04379555356</c:v>
                </c:pt>
                <c:pt idx="639">
                  <c:v>159263.28416318307</c:v>
                </c:pt>
                <c:pt idx="640">
                  <c:v>159492.20763139828</c:v>
                </c:pt>
                <c:pt idx="641">
                  <c:v>159720.81420709766</c:v>
                </c:pt>
                <c:pt idx="642">
                  <c:v>159949.10389716987</c:v>
                </c:pt>
                <c:pt idx="643">
                  <c:v>160177.07670849384</c:v>
                </c:pt>
                <c:pt idx="644">
                  <c:v>160404.73264793874</c:v>
                </c:pt>
                <c:pt idx="645">
                  <c:v>160632.07172236397</c:v>
                </c:pt>
                <c:pt idx="646">
                  <c:v>160859.09393861916</c:v>
                </c:pt>
                <c:pt idx="647">
                  <c:v>161085.79930354422</c:v>
                </c:pt>
                <c:pt idx="648">
                  <c:v>161312.18782396929</c:v>
                </c:pt>
                <c:pt idx="649">
                  <c:v>161538.25950671476</c:v>
                </c:pt>
                <c:pt idx="650">
                  <c:v>161764.01435859126</c:v>
                </c:pt>
                <c:pt idx="651">
                  <c:v>161989.45238639964</c:v>
                </c:pt>
                <c:pt idx="652">
                  <c:v>162214.57359693106</c:v>
                </c:pt>
                <c:pt idx="653">
                  <c:v>162439.37799696691</c:v>
                </c:pt>
                <c:pt idx="654">
                  <c:v>162663.86559327881</c:v>
                </c:pt>
                <c:pt idx="655">
                  <c:v>162888.03639262865</c:v>
                </c:pt>
                <c:pt idx="656">
                  <c:v>163111.89040176859</c:v>
                </c:pt>
                <c:pt idx="657">
                  <c:v>163335.42762744101</c:v>
                </c:pt>
                <c:pt idx="658">
                  <c:v>163558.64807637859</c:v>
                </c:pt>
                <c:pt idx="659">
                  <c:v>163781.55175530424</c:v>
                </c:pt>
                <c:pt idx="660">
                  <c:v>164004.13867093113</c:v>
                </c:pt>
                <c:pt idx="661">
                  <c:v>164226.40882996269</c:v>
                </c:pt>
                <c:pt idx="662">
                  <c:v>164448.36223909262</c:v>
                </c:pt>
                <c:pt idx="663">
                  <c:v>164669.99890500488</c:v>
                </c:pt>
                <c:pt idx="664">
                  <c:v>164891.3188343737</c:v>
                </c:pt>
                <c:pt idx="665">
                  <c:v>165112.32203386357</c:v>
                </c:pt>
                <c:pt idx="666">
                  <c:v>165333.00851012924</c:v>
                </c:pt>
                <c:pt idx="667">
                  <c:v>165553.37826981573</c:v>
                </c:pt>
                <c:pt idx="668">
                  <c:v>165773.43131955832</c:v>
                </c:pt>
                <c:pt idx="669">
                  <c:v>165993.16766598259</c:v>
                </c:pt>
                <c:pt idx="670">
                  <c:v>166212.58731570438</c:v>
                </c:pt>
                <c:pt idx="671">
                  <c:v>166431.69027532978</c:v>
                </c:pt>
                <c:pt idx="672">
                  <c:v>166650.47655145513</c:v>
                </c:pt>
                <c:pt idx="673">
                  <c:v>166868.94615066712</c:v>
                </c:pt>
                <c:pt idx="674">
                  <c:v>167087.09907954265</c:v>
                </c:pt>
                <c:pt idx="675">
                  <c:v>167304.93534464893</c:v>
                </c:pt>
                <c:pt idx="676">
                  <c:v>167522.45495254343</c:v>
                </c:pt>
                <c:pt idx="677">
                  <c:v>167739.6579097739</c:v>
                </c:pt>
                <c:pt idx="678">
                  <c:v>167956.54422287838</c:v>
                </c:pt>
                <c:pt idx="679">
                  <c:v>168173.1138983852</c:v>
                </c:pt>
                <c:pt idx="680">
                  <c:v>168389.36694281292</c:v>
                </c:pt>
                <c:pt idx="681">
                  <c:v>168605.30336267044</c:v>
                </c:pt>
                <c:pt idx="682">
                  <c:v>168820.92316445694</c:v>
                </c:pt>
                <c:pt idx="683">
                  <c:v>169036.22635466183</c:v>
                </c:pt>
                <c:pt idx="684">
                  <c:v>169251.21293976484</c:v>
                </c:pt>
                <c:pt idx="685">
                  <c:v>169465.88292623599</c:v>
                </c:pt>
                <c:pt idx="686">
                  <c:v>169680.23632053562</c:v>
                </c:pt>
                <c:pt idx="687">
                  <c:v>169894.2731291143</c:v>
                </c:pt>
                <c:pt idx="688">
                  <c:v>170107.9933584129</c:v>
                </c:pt>
                <c:pt idx="689">
                  <c:v>170321.39701486262</c:v>
                </c:pt>
                <c:pt idx="690">
                  <c:v>170534.48410488493</c:v>
                </c:pt>
                <c:pt idx="691">
                  <c:v>170747.25463489158</c:v>
                </c:pt>
                <c:pt idx="692">
                  <c:v>170959.70861128462</c:v>
                </c:pt>
                <c:pt idx="693">
                  <c:v>171171.84604045641</c:v>
                </c:pt>
                <c:pt idx="694">
                  <c:v>171383.66692878961</c:v>
                </c:pt>
                <c:pt idx="695">
                  <c:v>171595.17128265716</c:v>
                </c:pt>
                <c:pt idx="696">
                  <c:v>171806.3591084223</c:v>
                </c:pt>
                <c:pt idx="697">
                  <c:v>172017.23041243857</c:v>
                </c:pt>
                <c:pt idx="698">
                  <c:v>172227.78520104982</c:v>
                </c:pt>
                <c:pt idx="699">
                  <c:v>172438.02348059017</c:v>
                </c:pt>
                <c:pt idx="700">
                  <c:v>172647.9452573841</c:v>
                </c:pt>
                <c:pt idx="701">
                  <c:v>172857.55053774634</c:v>
                </c:pt>
                <c:pt idx="702">
                  <c:v>173066.83932798196</c:v>
                </c:pt>
                <c:pt idx="703">
                  <c:v>173275.81163438634</c:v>
                </c:pt>
                <c:pt idx="704">
                  <c:v>173484.46746324512</c:v>
                </c:pt>
                <c:pt idx="705">
                  <c:v>173692.80682083429</c:v>
                </c:pt>
                <c:pt idx="706">
                  <c:v>173900.82971342016</c:v>
                </c:pt>
                <c:pt idx="707">
                  <c:v>174108.53614725929</c:v>
                </c:pt>
                <c:pt idx="708">
                  <c:v>174315.92612859863</c:v>
                </c:pt>
                <c:pt idx="709">
                  <c:v>174522.99966367535</c:v>
                </c:pt>
                <c:pt idx="710">
                  <c:v>174729.75675871703</c:v>
                </c:pt>
                <c:pt idx="711">
                  <c:v>174936.19741994151</c:v>
                </c:pt>
                <c:pt idx="712">
                  <c:v>175142.32165355692</c:v>
                </c:pt>
                <c:pt idx="713">
                  <c:v>175348.12946576177</c:v>
                </c:pt>
                <c:pt idx="714">
                  <c:v>175553.62086274487</c:v>
                </c:pt>
                <c:pt idx="715">
                  <c:v>175758.7958506853</c:v>
                </c:pt>
                <c:pt idx="716">
                  <c:v>175963.65443575254</c:v>
                </c:pt>
                <c:pt idx="717">
                  <c:v>176168.19662410632</c:v>
                </c:pt>
                <c:pt idx="718">
                  <c:v>176372.42242189671</c:v>
                </c:pt>
                <c:pt idx="719">
                  <c:v>176576.33183526414</c:v>
                </c:pt>
                <c:pt idx="720">
                  <c:v>176779.92487033928</c:v>
                </c:pt>
                <c:pt idx="721">
                  <c:v>176983.20153324323</c:v>
                </c:pt>
                <c:pt idx="722">
                  <c:v>177186.16183008734</c:v>
                </c:pt>
                <c:pt idx="723">
                  <c:v>177388.80576697332</c:v>
                </c:pt>
                <c:pt idx="724">
                  <c:v>177591.13334999321</c:v>
                </c:pt>
                <c:pt idx="725">
                  <c:v>177793.14458522934</c:v>
                </c:pt>
                <c:pt idx="726">
                  <c:v>177994.83947875441</c:v>
                </c:pt>
                <c:pt idx="727">
                  <c:v>178196.21803663144</c:v>
                </c:pt>
                <c:pt idx="728">
                  <c:v>178397.28026491377</c:v>
                </c:pt>
                <c:pt idx="729">
                  <c:v>178598.02616964511</c:v>
                </c:pt>
                <c:pt idx="730">
                  <c:v>178798.45575685942</c:v>
                </c:pt>
                <c:pt idx="731">
                  <c:v>178998.56903258109</c:v>
                </c:pt>
                <c:pt idx="732">
                  <c:v>179198.3660028248</c:v>
                </c:pt>
                <c:pt idx="733">
                  <c:v>179397.84667359557</c:v>
                </c:pt>
                <c:pt idx="734">
                  <c:v>179597.01105088874</c:v>
                </c:pt>
                <c:pt idx="735">
                  <c:v>179795.85914069004</c:v>
                </c:pt>
                <c:pt idx="736">
                  <c:v>179994.39094897549</c:v>
                </c:pt>
                <c:pt idx="737">
                  <c:v>180192.60648171147</c:v>
                </c:pt>
                <c:pt idx="738">
                  <c:v>180390.50574485472</c:v>
                </c:pt>
                <c:pt idx="739">
                  <c:v>180588.08874435228</c:v>
                </c:pt>
                <c:pt idx="740">
                  <c:v>180785.35548614158</c:v>
                </c:pt>
                <c:pt idx="741">
                  <c:v>180982.30597615032</c:v>
                </c:pt>
                <c:pt idx="742">
                  <c:v>181178.94022029664</c:v>
                </c:pt>
                <c:pt idx="743">
                  <c:v>181375.25822448899</c:v>
                </c:pt>
                <c:pt idx="744">
                  <c:v>181571.25999462616</c:v>
                </c:pt>
                <c:pt idx="745">
                  <c:v>181766.94553659725</c:v>
                </c:pt>
                <c:pt idx="746">
                  <c:v>181962.3148562818</c:v>
                </c:pt>
                <c:pt idx="747">
                  <c:v>182157.36795954959</c:v>
                </c:pt>
                <c:pt idx="748">
                  <c:v>182352.10485226088</c:v>
                </c:pt>
                <c:pt idx="749">
                  <c:v>182546.52554026616</c:v>
                </c:pt>
                <c:pt idx="750">
                  <c:v>182740.63002940634</c:v>
                </c:pt>
                <c:pt idx="751">
                  <c:v>182934.4183255127</c:v>
                </c:pt>
                <c:pt idx="752">
                  <c:v>183127.89043440681</c:v>
                </c:pt>
                <c:pt idx="753">
                  <c:v>183321.04636190066</c:v>
                </c:pt>
                <c:pt idx="754">
                  <c:v>183513.88611379656</c:v>
                </c:pt>
                <c:pt idx="755">
                  <c:v>183706.40969588718</c:v>
                </c:pt>
                <c:pt idx="756">
                  <c:v>183898.61711395555</c:v>
                </c:pt>
                <c:pt idx="757">
                  <c:v>184090.50837377508</c:v>
                </c:pt>
                <c:pt idx="758">
                  <c:v>184282.08348110953</c:v>
                </c:pt>
                <c:pt idx="759">
                  <c:v>184473.34244171303</c:v>
                </c:pt>
                <c:pt idx="760">
                  <c:v>184664.28526133005</c:v>
                </c:pt>
                <c:pt idx="761">
                  <c:v>184854.91194569544</c:v>
                </c:pt>
                <c:pt idx="762">
                  <c:v>185045.22250053441</c:v>
                </c:pt>
                <c:pt idx="763">
                  <c:v>185235.21693156255</c:v>
                </c:pt>
                <c:pt idx="764">
                  <c:v>185424.89524448582</c:v>
                </c:pt>
                <c:pt idx="765">
                  <c:v>185614.25744500049</c:v>
                </c:pt>
                <c:pt idx="766">
                  <c:v>185803.30353879326</c:v>
                </c:pt>
                <c:pt idx="767">
                  <c:v>185992.03353154121</c:v>
                </c:pt>
                <c:pt idx="768">
                  <c:v>186180.44742891172</c:v>
                </c:pt>
                <c:pt idx="769">
                  <c:v>186368.54523656261</c:v>
                </c:pt>
                <c:pt idx="770">
                  <c:v>186556.32696014203</c:v>
                </c:pt>
                <c:pt idx="771">
                  <c:v>186743.79260528856</c:v>
                </c:pt>
                <c:pt idx="772">
                  <c:v>186930.94217763108</c:v>
                </c:pt>
                <c:pt idx="773">
                  <c:v>187117.77568278887</c:v>
                </c:pt>
                <c:pt idx="774">
                  <c:v>187304.2931263716</c:v>
                </c:pt>
                <c:pt idx="775">
                  <c:v>187490.49451397933</c:v>
                </c:pt>
                <c:pt idx="776">
                  <c:v>187676.37985120248</c:v>
                </c:pt>
                <c:pt idx="777">
                  <c:v>187861.94914362184</c:v>
                </c:pt>
                <c:pt idx="778">
                  <c:v>188047.2023968086</c:v>
                </c:pt>
                <c:pt idx="779">
                  <c:v>188232.1396163243</c:v>
                </c:pt>
                <c:pt idx="780">
                  <c:v>188416.76080772092</c:v>
                </c:pt>
                <c:pt idx="781">
                  <c:v>188601.06597654076</c:v>
                </c:pt>
                <c:pt idx="782">
                  <c:v>188785.05512831654</c:v>
                </c:pt>
                <c:pt idx="783">
                  <c:v>188968.72826857134</c:v>
                </c:pt>
                <c:pt idx="784">
                  <c:v>189152.08540281866</c:v>
                </c:pt>
                <c:pt idx="785">
                  <c:v>189335.12653656234</c:v>
                </c:pt>
                <c:pt idx="786">
                  <c:v>189517.85167529664</c:v>
                </c:pt>
                <c:pt idx="787">
                  <c:v>189700.2608245062</c:v>
                </c:pt>
                <c:pt idx="788">
                  <c:v>189882.35398966607</c:v>
                </c:pt>
                <c:pt idx="789">
                  <c:v>190064.13117624164</c:v>
                </c:pt>
                <c:pt idx="790">
                  <c:v>190245.59238968874</c:v>
                </c:pt>
                <c:pt idx="791">
                  <c:v>190426.73763545358</c:v>
                </c:pt>
                <c:pt idx="792">
                  <c:v>190607.56691897273</c:v>
                </c:pt>
                <c:pt idx="793">
                  <c:v>190788.08024567319</c:v>
                </c:pt>
                <c:pt idx="794">
                  <c:v>190968.27762097237</c:v>
                </c:pt>
                <c:pt idx="795">
                  <c:v>191148.15905027802</c:v>
                </c:pt>
                <c:pt idx="796">
                  <c:v>191327.72453898832</c:v>
                </c:pt>
                <c:pt idx="797">
                  <c:v>191506.97409249184</c:v>
                </c:pt>
                <c:pt idx="798">
                  <c:v>191685.90771616757</c:v>
                </c:pt>
                <c:pt idx="799">
                  <c:v>191864.52541538485</c:v>
                </c:pt>
                <c:pt idx="800">
                  <c:v>192042.82719550346</c:v>
                </c:pt>
                <c:pt idx="801">
                  <c:v>192220.81306187357</c:v>
                </c:pt>
                <c:pt idx="802">
                  <c:v>192398.48301983578</c:v>
                </c:pt>
                <c:pt idx="803">
                  <c:v>192575.83707472103</c:v>
                </c:pt>
                <c:pt idx="804">
                  <c:v>192752.87523185072</c:v>
                </c:pt>
                <c:pt idx="805">
                  <c:v>192929.59749653662</c:v>
                </c:pt>
                <c:pt idx="806">
                  <c:v>193106.00387408093</c:v>
                </c:pt>
                <c:pt idx="807">
                  <c:v>193282.09436977623</c:v>
                </c:pt>
                <c:pt idx="808">
                  <c:v>193457.86898890551</c:v>
                </c:pt>
                <c:pt idx="809">
                  <c:v>193633.32773674221</c:v>
                </c:pt>
                <c:pt idx="810">
                  <c:v>193808.47061855011</c:v>
                </c:pt>
                <c:pt idx="811">
                  <c:v>193983.29763958347</c:v>
                </c:pt>
                <c:pt idx="812">
                  <c:v>194157.80880508691</c:v>
                </c:pt>
                <c:pt idx="813">
                  <c:v>194332.00412029549</c:v>
                </c:pt>
                <c:pt idx="814">
                  <c:v>194505.88359043465</c:v>
                </c:pt>
                <c:pt idx="815">
                  <c:v>194679.44722072029</c:v>
                </c:pt>
                <c:pt idx="816">
                  <c:v>194852.69501635869</c:v>
                </c:pt>
                <c:pt idx="817">
                  <c:v>195025.62698254653</c:v>
                </c:pt>
                <c:pt idx="818">
                  <c:v>195198.24312447096</c:v>
                </c:pt>
                <c:pt idx="819">
                  <c:v>195370.54344730949</c:v>
                </c:pt>
                <c:pt idx="820">
                  <c:v>195542.5279562301</c:v>
                </c:pt>
                <c:pt idx="821">
                  <c:v>195714.19665639114</c:v>
                </c:pt>
                <c:pt idx="822">
                  <c:v>195885.5495529414</c:v>
                </c:pt>
                <c:pt idx="823">
                  <c:v>196056.58665102007</c:v>
                </c:pt>
                <c:pt idx="824">
                  <c:v>196227.30795575681</c:v>
                </c:pt>
                <c:pt idx="825">
                  <c:v>196397.71347227166</c:v>
                </c:pt>
                <c:pt idx="826">
                  <c:v>196567.8032056751</c:v>
                </c:pt>
                <c:pt idx="827">
                  <c:v>196737.57716106801</c:v>
                </c:pt>
                <c:pt idx="828">
                  <c:v>196907.03534354173</c:v>
                </c:pt>
                <c:pt idx="829">
                  <c:v>197076.177758178</c:v>
                </c:pt>
                <c:pt idx="830">
                  <c:v>197245.004410049</c:v>
                </c:pt>
                <c:pt idx="831">
                  <c:v>197413.51530421732</c:v>
                </c:pt>
                <c:pt idx="832">
                  <c:v>197581.71044573598</c:v>
                </c:pt>
                <c:pt idx="833">
                  <c:v>197749.58983964846</c:v>
                </c:pt>
                <c:pt idx="834">
                  <c:v>197917.1534909886</c:v>
                </c:pt>
                <c:pt idx="835">
                  <c:v>198084.40140478074</c:v>
                </c:pt>
                <c:pt idx="836">
                  <c:v>198251.33358603963</c:v>
                </c:pt>
                <c:pt idx="837">
                  <c:v>198417.95003977045</c:v>
                </c:pt>
                <c:pt idx="838">
                  <c:v>198584.25077096879</c:v>
                </c:pt>
                <c:pt idx="839">
                  <c:v>198750.23578462069</c:v>
                </c:pt>
                <c:pt idx="840">
                  <c:v>198915.90508570263</c:v>
                </c:pt>
                <c:pt idx="841">
                  <c:v>199081.25867918154</c:v>
                </c:pt>
                <c:pt idx="842">
                  <c:v>199246.29657001476</c:v>
                </c:pt>
                <c:pt idx="843">
                  <c:v>199411.01876315006</c:v>
                </c:pt>
                <c:pt idx="844">
                  <c:v>199575.42526352566</c:v>
                </c:pt>
                <c:pt idx="845">
                  <c:v>199739.51607607023</c:v>
                </c:pt>
                <c:pt idx="846">
                  <c:v>199903.29120570287</c:v>
                </c:pt>
                <c:pt idx="847">
                  <c:v>200066.75065733312</c:v>
                </c:pt>
                <c:pt idx="848">
                  <c:v>200229.89443586094</c:v>
                </c:pt>
                <c:pt idx="849">
                  <c:v>200392.72254617678</c:v>
                </c:pt>
                <c:pt idx="850">
                  <c:v>200555.23499316149</c:v>
                </c:pt>
                <c:pt idx="851">
                  <c:v>200717.43178168635</c:v>
                </c:pt>
                <c:pt idx="852">
                  <c:v>200879.31291661313</c:v>
                </c:pt>
                <c:pt idx="853">
                  <c:v>201040.87840279404</c:v>
                </c:pt>
                <c:pt idx="854">
                  <c:v>201202.12824507171</c:v>
                </c:pt>
                <c:pt idx="855">
                  <c:v>201363.0624482792</c:v>
                </c:pt>
                <c:pt idx="856">
                  <c:v>201523.68101724007</c:v>
                </c:pt>
                <c:pt idx="857">
                  <c:v>201683.98395676829</c:v>
                </c:pt>
                <c:pt idx="858">
                  <c:v>201843.9712716683</c:v>
                </c:pt>
                <c:pt idx="859">
                  <c:v>202003.64296673497</c:v>
                </c:pt>
                <c:pt idx="860">
                  <c:v>202162.99904675366</c:v>
                </c:pt>
                <c:pt idx="861">
                  <c:v>202322.03951650011</c:v>
                </c:pt>
                <c:pt idx="862">
                  <c:v>202480.76438074058</c:v>
                </c:pt>
                <c:pt idx="863">
                  <c:v>202639.17364423175</c:v>
                </c:pt>
                <c:pt idx="864">
                  <c:v>202797.26731172073</c:v>
                </c:pt>
                <c:pt idx="865">
                  <c:v>202955.04538794514</c:v>
                </c:pt>
                <c:pt idx="866">
                  <c:v>203112.50787763303</c:v>
                </c:pt>
                <c:pt idx="867">
                  <c:v>203269.65478550291</c:v>
                </c:pt>
                <c:pt idx="868">
                  <c:v>203426.4861162637</c:v>
                </c:pt>
                <c:pt idx="869">
                  <c:v>203583.00187461486</c:v>
                </c:pt>
                <c:pt idx="870">
                  <c:v>203739.20206524624</c:v>
                </c:pt>
                <c:pt idx="871">
                  <c:v>203895.08669283817</c:v>
                </c:pt>
                <c:pt idx="872">
                  <c:v>204050.65576206148</c:v>
                </c:pt>
                <c:pt idx="873">
                  <c:v>204205.90927757739</c:v>
                </c:pt>
                <c:pt idx="874">
                  <c:v>204360.84724403764</c:v>
                </c:pt>
                <c:pt idx="875">
                  <c:v>204515.46966608439</c:v>
                </c:pt>
                <c:pt idx="876">
                  <c:v>204669.77654835032</c:v>
                </c:pt>
                <c:pt idx="877">
                  <c:v>204823.7678954585</c:v>
                </c:pt>
                <c:pt idx="878">
                  <c:v>204977.4437120225</c:v>
                </c:pt>
                <c:pt idx="879">
                  <c:v>205130.80400264636</c:v>
                </c:pt>
                <c:pt idx="880">
                  <c:v>205283.84877192456</c:v>
                </c:pt>
                <c:pt idx="881">
                  <c:v>205436.5780244421</c:v>
                </c:pt>
                <c:pt idx="882">
                  <c:v>205588.9917647744</c:v>
                </c:pt>
                <c:pt idx="883">
                  <c:v>205741.08999748735</c:v>
                </c:pt>
                <c:pt idx="884">
                  <c:v>205892.87272713732</c:v>
                </c:pt>
                <c:pt idx="885">
                  <c:v>206044.33995827116</c:v>
                </c:pt>
                <c:pt idx="886">
                  <c:v>206195.49169542617</c:v>
                </c:pt>
                <c:pt idx="887">
                  <c:v>206346.32794313016</c:v>
                </c:pt>
                <c:pt idx="888">
                  <c:v>206496.84870590136</c:v>
                </c:pt>
                <c:pt idx="889">
                  <c:v>206647.05398824849</c:v>
                </c:pt>
                <c:pt idx="890">
                  <c:v>206796.94379467075</c:v>
                </c:pt>
                <c:pt idx="891">
                  <c:v>206946.51812965784</c:v>
                </c:pt>
                <c:pt idx="892">
                  <c:v>207095.77699768989</c:v>
                </c:pt>
                <c:pt idx="893">
                  <c:v>207244.7204032375</c:v>
                </c:pt>
                <c:pt idx="894">
                  <c:v>207393.34835076181</c:v>
                </c:pt>
                <c:pt idx="895">
                  <c:v>207541.66084471438</c:v>
                </c:pt>
                <c:pt idx="896">
                  <c:v>207689.65788953725</c:v>
                </c:pt>
                <c:pt idx="897">
                  <c:v>207837.33948966299</c:v>
                </c:pt>
                <c:pt idx="898">
                  <c:v>207984.70564951457</c:v>
                </c:pt>
                <c:pt idx="899">
                  <c:v>208131.75637350552</c:v>
                </c:pt>
                <c:pt idx="900">
                  <c:v>208278.49166603977</c:v>
                </c:pt>
                <c:pt idx="901">
                  <c:v>208424.91153151181</c:v>
                </c:pt>
                <c:pt idx="902">
                  <c:v>208571.01597430656</c:v>
                </c:pt>
                <c:pt idx="903">
                  <c:v>208716.80499879946</c:v>
                </c:pt>
                <c:pt idx="904">
                  <c:v>208862.27860935638</c:v>
                </c:pt>
                <c:pt idx="905">
                  <c:v>209007.43681033372</c:v>
                </c:pt>
                <c:pt idx="906">
                  <c:v>209152.27960607837</c:v>
                </c:pt>
                <c:pt idx="907">
                  <c:v>209296.80700092769</c:v>
                </c:pt>
                <c:pt idx="908">
                  <c:v>209441.01899920948</c:v>
                </c:pt>
                <c:pt idx="909">
                  <c:v>209584.9156052421</c:v>
                </c:pt>
                <c:pt idx="910">
                  <c:v>209728.4968233344</c:v>
                </c:pt>
                <c:pt idx="911">
                  <c:v>209871.76265778564</c:v>
                </c:pt>
                <c:pt idx="912">
                  <c:v>210014.71311288563</c:v>
                </c:pt>
                <c:pt idx="913">
                  <c:v>210157.34819291468</c:v>
                </c:pt>
                <c:pt idx="914">
                  <c:v>210299.66790214353</c:v>
                </c:pt>
                <c:pt idx="915">
                  <c:v>210441.67224483349</c:v>
                </c:pt>
                <c:pt idx="916">
                  <c:v>210583.36122523629</c:v>
                </c:pt>
                <c:pt idx="917">
                  <c:v>210724.7348475942</c:v>
                </c:pt>
                <c:pt idx="918">
                  <c:v>210865.79311613995</c:v>
                </c:pt>
                <c:pt idx="919">
                  <c:v>211006.5360350968</c:v>
                </c:pt>
                <c:pt idx="920">
                  <c:v>211146.96360867849</c:v>
                </c:pt>
                <c:pt idx="921">
                  <c:v>211287.07584108924</c:v>
                </c:pt>
                <c:pt idx="922">
                  <c:v>211426.8727365238</c:v>
                </c:pt>
                <c:pt idx="923">
                  <c:v>211566.35429916737</c:v>
                </c:pt>
                <c:pt idx="924">
                  <c:v>211705.5205331957</c:v>
                </c:pt>
                <c:pt idx="925">
                  <c:v>211844.37144277498</c:v>
                </c:pt>
                <c:pt idx="926">
                  <c:v>211982.90703206195</c:v>
                </c:pt>
                <c:pt idx="927">
                  <c:v>212121.12730520382</c:v>
                </c:pt>
                <c:pt idx="928">
                  <c:v>212259.03226633833</c:v>
                </c:pt>
                <c:pt idx="929">
                  <c:v>212396.62191959369</c:v>
                </c:pt>
                <c:pt idx="930">
                  <c:v>212533.89626908861</c:v>
                </c:pt>
                <c:pt idx="931">
                  <c:v>212670.85531893233</c:v>
                </c:pt>
                <c:pt idx="932">
                  <c:v>212807.49907322458</c:v>
                </c:pt>
                <c:pt idx="933">
                  <c:v>212943.82753605561</c:v>
                </c:pt>
                <c:pt idx="934">
                  <c:v>213079.84071150614</c:v>
                </c:pt>
                <c:pt idx="935">
                  <c:v>213215.53860364741</c:v>
                </c:pt>
                <c:pt idx="936">
                  <c:v>213350.92121654117</c:v>
                </c:pt>
                <c:pt idx="937">
                  <c:v>213485.98855423968</c:v>
                </c:pt>
                <c:pt idx="938">
                  <c:v>213620.74062078571</c:v>
                </c:pt>
                <c:pt idx="939">
                  <c:v>213755.17742021254</c:v>
                </c:pt>
                <c:pt idx="940">
                  <c:v>213889.29895654391</c:v>
                </c:pt>
                <c:pt idx="941">
                  <c:v>214023.10523379414</c:v>
                </c:pt>
                <c:pt idx="942">
                  <c:v>214156.596255968</c:v>
                </c:pt>
                <c:pt idx="943">
                  <c:v>214289.77202706083</c:v>
                </c:pt>
                <c:pt idx="944">
                  <c:v>214422.63255105843</c:v>
                </c:pt>
                <c:pt idx="945">
                  <c:v>214555.17783193715</c:v>
                </c:pt>
                <c:pt idx="946">
                  <c:v>214687.40787366382</c:v>
                </c:pt>
                <c:pt idx="947">
                  <c:v>214819.32268019579</c:v>
                </c:pt>
                <c:pt idx="948">
                  <c:v>214950.92225548095</c:v>
                </c:pt>
                <c:pt idx="949">
                  <c:v>215082.20660345769</c:v>
                </c:pt>
                <c:pt idx="950">
                  <c:v>215213.17572805486</c:v>
                </c:pt>
                <c:pt idx="951">
                  <c:v>215343.82963319193</c:v>
                </c:pt>
                <c:pt idx="952">
                  <c:v>215474.1683227788</c:v>
                </c:pt>
                <c:pt idx="953">
                  <c:v>215604.19180071595</c:v>
                </c:pt>
                <c:pt idx="954">
                  <c:v>215733.90007089433</c:v>
                </c:pt>
                <c:pt idx="955">
                  <c:v>215863.29313719543</c:v>
                </c:pt>
                <c:pt idx="956">
                  <c:v>215992.37100349125</c:v>
                </c:pt>
                <c:pt idx="957">
                  <c:v>216121.1336736443</c:v>
                </c:pt>
                <c:pt idx="958">
                  <c:v>216249.58115150765</c:v>
                </c:pt>
                <c:pt idx="959">
                  <c:v>216377.71344092482</c:v>
                </c:pt>
                <c:pt idx="960">
                  <c:v>216505.53054572994</c:v>
                </c:pt>
                <c:pt idx="961">
                  <c:v>216633.03246974762</c:v>
                </c:pt>
                <c:pt idx="962">
                  <c:v>216760.21921679296</c:v>
                </c:pt>
                <c:pt idx="963">
                  <c:v>216887.09079067165</c:v>
                </c:pt>
                <c:pt idx="964">
                  <c:v>217013.64719517983</c:v>
                </c:pt>
                <c:pt idx="965">
                  <c:v>217139.88843410424</c:v>
                </c:pt>
                <c:pt idx="966">
                  <c:v>217265.8145112221</c:v>
                </c:pt>
                <c:pt idx="967">
                  <c:v>217391.42543030114</c:v>
                </c:pt>
                <c:pt idx="968">
                  <c:v>217516.72119509964</c:v>
                </c:pt>
                <c:pt idx="969">
                  <c:v>217641.70180936644</c:v>
                </c:pt>
                <c:pt idx="970">
                  <c:v>217766.36727684084</c:v>
                </c:pt>
                <c:pt idx="971">
                  <c:v>217890.71760125275</c:v>
                </c:pt>
                <c:pt idx="972">
                  <c:v>218014.75278632253</c:v>
                </c:pt>
                <c:pt idx="973">
                  <c:v>218138.47283576109</c:v>
                </c:pt>
                <c:pt idx="974">
                  <c:v>218261.87775326992</c:v>
                </c:pt>
                <c:pt idx="975">
                  <c:v>218384.96754254098</c:v>
                </c:pt>
                <c:pt idx="976">
                  <c:v>218507.74220725679</c:v>
                </c:pt>
                <c:pt idx="977">
                  <c:v>218630.20175109038</c:v>
                </c:pt>
                <c:pt idx="978">
                  <c:v>218752.34617770536</c:v>
                </c:pt>
                <c:pt idx="979">
                  <c:v>218874.17549075582</c:v>
                </c:pt>
                <c:pt idx="980">
                  <c:v>218995.68969388641</c:v>
                </c:pt>
                <c:pt idx="981">
                  <c:v>219116.88879073231</c:v>
                </c:pt>
                <c:pt idx="982">
                  <c:v>219237.77278491922</c:v>
                </c:pt>
                <c:pt idx="983">
                  <c:v>219358.3416800634</c:v>
                </c:pt>
                <c:pt idx="984">
                  <c:v>219478.59547977167</c:v>
                </c:pt>
                <c:pt idx="985">
                  <c:v>219598.53418764131</c:v>
                </c:pt>
                <c:pt idx="986">
                  <c:v>219718.15780726023</c:v>
                </c:pt>
                <c:pt idx="987">
                  <c:v>219837.46634220678</c:v>
                </c:pt>
                <c:pt idx="988">
                  <c:v>219956.45979604992</c:v>
                </c:pt>
                <c:pt idx="989">
                  <c:v>220075.13817234914</c:v>
                </c:pt>
                <c:pt idx="990">
                  <c:v>220193.50147465442</c:v>
                </c:pt>
                <c:pt idx="991">
                  <c:v>220311.54970650634</c:v>
                </c:pt>
                <c:pt idx="992">
                  <c:v>220429.28287143601</c:v>
                </c:pt>
                <c:pt idx="993">
                  <c:v>220546.70097296505</c:v>
                </c:pt>
                <c:pt idx="994">
                  <c:v>220663.80401460564</c:v>
                </c:pt>
                <c:pt idx="995">
                  <c:v>220780.59199986051</c:v>
                </c:pt>
                <c:pt idx="996">
                  <c:v>220897.06493222294</c:v>
                </c:pt>
                <c:pt idx="997">
                  <c:v>221013.22281517673</c:v>
                </c:pt>
                <c:pt idx="998">
                  <c:v>221129.06565219624</c:v>
                </c:pt>
                <c:pt idx="999">
                  <c:v>221244.59344674635</c:v>
                </c:pt>
                <c:pt idx="1000">
                  <c:v>221359.80620228252</c:v>
                </c:pt>
                <c:pt idx="1001">
                  <c:v>221474.70392225074</c:v>
                </c:pt>
                <c:pt idx="1002">
                  <c:v>221589.28661008755</c:v>
                </c:pt>
                <c:pt idx="1003">
                  <c:v>221703.55426922004</c:v>
                </c:pt>
                <c:pt idx="1004">
                  <c:v>221817.50690306586</c:v>
                </c:pt>
                <c:pt idx="1005">
                  <c:v>221931.14451503317</c:v>
                </c:pt>
                <c:pt idx="1006">
                  <c:v>222044.46710852071</c:v>
                </c:pt>
                <c:pt idx="1007">
                  <c:v>222157.47468691773</c:v>
                </c:pt>
                <c:pt idx="1008">
                  <c:v>222270.1672536041</c:v>
                </c:pt>
                <c:pt idx="1009">
                  <c:v>222382.54481195018</c:v>
                </c:pt>
                <c:pt idx="1010">
                  <c:v>222494.60736531692</c:v>
                </c:pt>
                <c:pt idx="1011">
                  <c:v>222606.35491705578</c:v>
                </c:pt>
                <c:pt idx="1012">
                  <c:v>222717.7874705088</c:v>
                </c:pt>
                <c:pt idx="1013">
                  <c:v>222828.90502900857</c:v>
                </c:pt>
                <c:pt idx="1014">
                  <c:v>222939.70759587825</c:v>
                </c:pt>
                <c:pt idx="1015">
                  <c:v>223050.19517443152</c:v>
                </c:pt>
                <c:pt idx="1016">
                  <c:v>223160.36776797261</c:v>
                </c:pt>
                <c:pt idx="1017">
                  <c:v>223270.22537979635</c:v>
                </c:pt>
                <c:pt idx="1018">
                  <c:v>223379.76801318809</c:v>
                </c:pt>
                <c:pt idx="1019">
                  <c:v>223488.99567142376</c:v>
                </c:pt>
                <c:pt idx="1020">
                  <c:v>223597.90835776983</c:v>
                </c:pt>
                <c:pt idx="1021">
                  <c:v>223706.50607548334</c:v>
                </c:pt>
                <c:pt idx="1022">
                  <c:v>223814.78882781186</c:v>
                </c:pt>
                <c:pt idx="1023">
                  <c:v>223922.75661799352</c:v>
                </c:pt>
                <c:pt idx="1024">
                  <c:v>224030.40944925707</c:v>
                </c:pt>
                <c:pt idx="1025">
                  <c:v>224137.74732482174</c:v>
                </c:pt>
                <c:pt idx="1026">
                  <c:v>224244.77024789737</c:v>
                </c:pt>
                <c:pt idx="1027">
                  <c:v>224351.47822168432</c:v>
                </c:pt>
                <c:pt idx="1028">
                  <c:v>224457.87124937354</c:v>
                </c:pt>
                <c:pt idx="1029">
                  <c:v>224563.94933414654</c:v>
                </c:pt>
                <c:pt idx="1030">
                  <c:v>224669.71247917542</c:v>
                </c:pt>
                <c:pt idx="1031">
                  <c:v>224775.16068762279</c:v>
                </c:pt>
                <c:pt idx="1032">
                  <c:v>224880.29396264182</c:v>
                </c:pt>
                <c:pt idx="1033">
                  <c:v>224985.11230737629</c:v>
                </c:pt>
                <c:pt idx="1034">
                  <c:v>225089.61572496052</c:v>
                </c:pt>
                <c:pt idx="1035">
                  <c:v>225193.80421851939</c:v>
                </c:pt>
                <c:pt idx="1036">
                  <c:v>225297.67779116836</c:v>
                </c:pt>
                <c:pt idx="1037">
                  <c:v>225401.23644601341</c:v>
                </c:pt>
                <c:pt idx="1038">
                  <c:v>225504.48018615117</c:v>
                </c:pt>
                <c:pt idx="1039">
                  <c:v>225607.40901466875</c:v>
                </c:pt>
                <c:pt idx="1040">
                  <c:v>225710.02293464387</c:v>
                </c:pt>
                <c:pt idx="1041">
                  <c:v>225812.32194914483</c:v>
                </c:pt>
                <c:pt idx="1042">
                  <c:v>225914.30606123048</c:v>
                </c:pt>
                <c:pt idx="1043">
                  <c:v>226015.97527395023</c:v>
                </c:pt>
                <c:pt idx="1044">
                  <c:v>226117.32959034407</c:v>
                </c:pt>
                <c:pt idx="1045">
                  <c:v>226218.36901344257</c:v>
                </c:pt>
                <c:pt idx="1046">
                  <c:v>226319.09354626684</c:v>
                </c:pt>
                <c:pt idx="1047">
                  <c:v>226419.50319182858</c:v>
                </c:pt>
                <c:pt idx="1048">
                  <c:v>226519.59795313005</c:v>
                </c:pt>
                <c:pt idx="1049">
                  <c:v>226619.37783316412</c:v>
                </c:pt>
                <c:pt idx="1050">
                  <c:v>226718.84283491419</c:v>
                </c:pt>
                <c:pt idx="1051">
                  <c:v>226817.99296135423</c:v>
                </c:pt>
                <c:pt idx="1052">
                  <c:v>226916.82821544883</c:v>
                </c:pt>
                <c:pt idx="1053">
                  <c:v>227015.34860015308</c:v>
                </c:pt>
                <c:pt idx="1054">
                  <c:v>227113.55411841272</c:v>
                </c:pt>
                <c:pt idx="1055">
                  <c:v>227211.444773164</c:v>
                </c:pt>
                <c:pt idx="1056">
                  <c:v>227309.02056733379</c:v>
                </c:pt>
                <c:pt idx="1057">
                  <c:v>227406.28150383953</c:v>
                </c:pt>
                <c:pt idx="1058">
                  <c:v>227503.22758558922</c:v>
                </c:pt>
                <c:pt idx="1059">
                  <c:v>227599.85881548142</c:v>
                </c:pt>
                <c:pt idx="1060">
                  <c:v>227696.17519640533</c:v>
                </c:pt>
                <c:pt idx="1061">
                  <c:v>227792.17673124064</c:v>
                </c:pt>
                <c:pt idx="1062">
                  <c:v>227887.86342285771</c:v>
                </c:pt>
                <c:pt idx="1063">
                  <c:v>227983.23527411741</c:v>
                </c:pt>
                <c:pt idx="1064">
                  <c:v>228078.29228787121</c:v>
                </c:pt>
                <c:pt idx="1065">
                  <c:v>228173.03446696117</c:v>
                </c:pt>
                <c:pt idx="1066">
                  <c:v>228267.46181421992</c:v>
                </c:pt>
                <c:pt idx="1067">
                  <c:v>228361.57433247066</c:v>
                </c:pt>
                <c:pt idx="1068">
                  <c:v>228455.37202452717</c:v>
                </c:pt>
                <c:pt idx="1069">
                  <c:v>228548.85489319384</c:v>
                </c:pt>
                <c:pt idx="1070">
                  <c:v>228642.02294126563</c:v>
                </c:pt>
                <c:pt idx="1071">
                  <c:v>228734.87617152807</c:v>
                </c:pt>
                <c:pt idx="1072">
                  <c:v>228827.41458675728</c:v>
                </c:pt>
                <c:pt idx="1073">
                  <c:v>228919.63818971993</c:v>
                </c:pt>
                <c:pt idx="1074">
                  <c:v>229011.54698317335</c:v>
                </c:pt>
                <c:pt idx="1075">
                  <c:v>229103.14096986537</c:v>
                </c:pt>
                <c:pt idx="1076">
                  <c:v>229194.42015253447</c:v>
                </c:pt>
                <c:pt idx="1077">
                  <c:v>229285.38453390967</c:v>
                </c:pt>
                <c:pt idx="1078">
                  <c:v>229376.03411671059</c:v>
                </c:pt>
                <c:pt idx="1079">
                  <c:v>229466.36890364747</c:v>
                </c:pt>
                <c:pt idx="1080">
                  <c:v>229556.38889742107</c:v>
                </c:pt>
                <c:pt idx="1081">
                  <c:v>229646.09410072278</c:v>
                </c:pt>
                <c:pt idx="1082">
                  <c:v>229735.48451623454</c:v>
                </c:pt>
                <c:pt idx="1083">
                  <c:v>229824.56014662894</c:v>
                </c:pt>
                <c:pt idx="1084">
                  <c:v>229913.32099456911</c:v>
                </c:pt>
                <c:pt idx="1085">
                  <c:v>230001.76706270876</c:v>
                </c:pt>
                <c:pt idx="1086">
                  <c:v>230089.89835369226</c:v>
                </c:pt>
                <c:pt idx="1087">
                  <c:v>230177.71487015448</c:v>
                </c:pt>
                <c:pt idx="1088">
                  <c:v>230265.21661472094</c:v>
                </c:pt>
                <c:pt idx="1089">
                  <c:v>230352.40359000769</c:v>
                </c:pt>
                <c:pt idx="1090">
                  <c:v>230439.27579862144</c:v>
                </c:pt>
                <c:pt idx="1091">
                  <c:v>230525.83324315943</c:v>
                </c:pt>
                <c:pt idx="1092">
                  <c:v>230612.07592620954</c:v>
                </c:pt>
                <c:pt idx="1093">
                  <c:v>230698.00385035021</c:v>
                </c:pt>
                <c:pt idx="1094">
                  <c:v>230783.61701815051</c:v>
                </c:pt>
                <c:pt idx="1095">
                  <c:v>230868.91543217006</c:v>
                </c:pt>
                <c:pt idx="1096">
                  <c:v>230953.89909495908</c:v>
                </c:pt>
                <c:pt idx="1097">
                  <c:v>231038.56800905842</c:v>
                </c:pt>
                <c:pt idx="1098">
                  <c:v>231122.92217699948</c:v>
                </c:pt>
                <c:pt idx="1099">
                  <c:v>231206.96160130424</c:v>
                </c:pt>
                <c:pt idx="1100">
                  <c:v>231290.68628448536</c:v>
                </c:pt>
                <c:pt idx="1101">
                  <c:v>231374.096229046</c:v>
                </c:pt>
                <c:pt idx="1102">
                  <c:v>231457.19143747998</c:v>
                </c:pt>
                <c:pt idx="1103">
                  <c:v>231539.97191227166</c:v>
                </c:pt>
                <c:pt idx="1104">
                  <c:v>231622.43765589606</c:v>
                </c:pt>
                <c:pt idx="1105">
                  <c:v>231704.58867081875</c:v>
                </c:pt>
                <c:pt idx="1106">
                  <c:v>231786.4249594959</c:v>
                </c:pt>
                <c:pt idx="1107">
                  <c:v>231867.9465243743</c:v>
                </c:pt>
                <c:pt idx="1108">
                  <c:v>231949.15336789133</c:v>
                </c:pt>
                <c:pt idx="1109">
                  <c:v>232030.04549247495</c:v>
                </c:pt>
                <c:pt idx="1110">
                  <c:v>232110.62290054376</c:v>
                </c:pt>
                <c:pt idx="1111">
                  <c:v>232190.88559450692</c:v>
                </c:pt>
                <c:pt idx="1112">
                  <c:v>232270.83357676418</c:v>
                </c:pt>
                <c:pt idx="1113">
                  <c:v>232350.46684970593</c:v>
                </c:pt>
                <c:pt idx="1114">
                  <c:v>232429.78541571315</c:v>
                </c:pt>
                <c:pt idx="1115">
                  <c:v>232508.7892771574</c:v>
                </c:pt>
                <c:pt idx="1116">
                  <c:v>232587.47843640085</c:v>
                </c:pt>
                <c:pt idx="1117">
                  <c:v>232665.8528957963</c:v>
                </c:pt>
                <c:pt idx="1118">
                  <c:v>232743.91265768712</c:v>
                </c:pt>
                <c:pt idx="1119">
                  <c:v>232821.65772440727</c:v>
                </c:pt>
                <c:pt idx="1120">
                  <c:v>232899.08809828133</c:v>
                </c:pt>
                <c:pt idx="1121">
                  <c:v>232976.2037816245</c:v>
                </c:pt>
                <c:pt idx="1122">
                  <c:v>233053.00477674257</c:v>
                </c:pt>
                <c:pt idx="1123">
                  <c:v>233129.49108593192</c:v>
                </c:pt>
                <c:pt idx="1124">
                  <c:v>233205.66271147956</c:v>
                </c:pt>
                <c:pt idx="1125">
                  <c:v>233281.51965566305</c:v>
                </c:pt>
                <c:pt idx="1126">
                  <c:v>233357.06192075062</c:v>
                </c:pt>
                <c:pt idx="1127">
                  <c:v>233432.2895090011</c:v>
                </c:pt>
                <c:pt idx="1128">
                  <c:v>233507.20242266389</c:v>
                </c:pt>
                <c:pt idx="1129">
                  <c:v>233581.800663979</c:v>
                </c:pt>
                <c:pt idx="1130">
                  <c:v>233656.08423517706</c:v>
                </c:pt>
                <c:pt idx="1131">
                  <c:v>233730.05313847933</c:v>
                </c:pt>
                <c:pt idx="1132">
                  <c:v>233803.70737609762</c:v>
                </c:pt>
                <c:pt idx="1133">
                  <c:v>233877.04695023439</c:v>
                </c:pt>
                <c:pt idx="1134">
                  <c:v>233950.0718630827</c:v>
                </c:pt>
                <c:pt idx="1135">
                  <c:v>234022.78211682622</c:v>
                </c:pt>
                <c:pt idx="1136">
                  <c:v>234095.17771363922</c:v>
                </c:pt>
                <c:pt idx="1137">
                  <c:v>234167.25865568657</c:v>
                </c:pt>
                <c:pt idx="1138">
                  <c:v>234239.02494512376</c:v>
                </c:pt>
                <c:pt idx="1139">
                  <c:v>234310.4765840969</c:v>
                </c:pt>
                <c:pt idx="1140">
                  <c:v>234381.61357474272</c:v>
                </c:pt>
                <c:pt idx="1141">
                  <c:v>234452.43591918849</c:v>
                </c:pt>
                <c:pt idx="1142">
                  <c:v>234522.94361955218</c:v>
                </c:pt>
                <c:pt idx="1143">
                  <c:v>234593.13667794233</c:v>
                </c:pt>
                <c:pt idx="1144">
                  <c:v>234663.01509645808</c:v>
                </c:pt>
                <c:pt idx="1145">
                  <c:v>234732.5788771892</c:v>
                </c:pt>
                <c:pt idx="1146">
                  <c:v>234801.82802221607</c:v>
                </c:pt>
                <c:pt idx="1147">
                  <c:v>234870.76253360967</c:v>
                </c:pt>
                <c:pt idx="1148">
                  <c:v>234939.38241343162</c:v>
                </c:pt>
                <c:pt idx="1149">
                  <c:v>235007.68766373413</c:v>
                </c:pt>
                <c:pt idx="1150">
                  <c:v>235075.67828656003</c:v>
                </c:pt>
                <c:pt idx="1151">
                  <c:v>235143.35428394275</c:v>
                </c:pt>
                <c:pt idx="1152">
                  <c:v>235210.71565790634</c:v>
                </c:pt>
                <c:pt idx="1153">
                  <c:v>235277.76241046548</c:v>
                </c:pt>
                <c:pt idx="1154">
                  <c:v>235344.49454362548</c:v>
                </c:pt>
                <c:pt idx="1155">
                  <c:v>235410.91205938219</c:v>
                </c:pt>
                <c:pt idx="1156">
                  <c:v>235477.01495972215</c:v>
                </c:pt>
                <c:pt idx="1157">
                  <c:v>235542.8032466225</c:v>
                </c:pt>
                <c:pt idx="1158">
                  <c:v>235608.27692205098</c:v>
                </c:pt>
                <c:pt idx="1159">
                  <c:v>235673.43598796596</c:v>
                </c:pt>
                <c:pt idx="1160">
                  <c:v>235738.28044631641</c:v>
                </c:pt>
                <c:pt idx="1161">
                  <c:v>235802.81029904191</c:v>
                </c:pt>
                <c:pt idx="1162">
                  <c:v>235867.02554807271</c:v>
                </c:pt>
                <c:pt idx="1163">
                  <c:v>235930.92619532961</c:v>
                </c:pt>
                <c:pt idx="1164">
                  <c:v>235994.51224272407</c:v>
                </c:pt>
                <c:pt idx="1165">
                  <c:v>236057.78369215818</c:v>
                </c:pt>
                <c:pt idx="1166">
                  <c:v>236120.7405455246</c:v>
                </c:pt>
                <c:pt idx="1167">
                  <c:v>236183.38280470663</c:v>
                </c:pt>
                <c:pt idx="1168">
                  <c:v>236245.71047157823</c:v>
                </c:pt>
                <c:pt idx="1169">
                  <c:v>236307.72354800391</c:v>
                </c:pt>
                <c:pt idx="1170">
                  <c:v>236369.42203583883</c:v>
                </c:pt>
                <c:pt idx="1171">
                  <c:v>236430.80593692878</c:v>
                </c:pt>
                <c:pt idx="1172">
                  <c:v>236491.87525311016</c:v>
                </c:pt>
                <c:pt idx="1173">
                  <c:v>236552.62998621003</c:v>
                </c:pt>
                <c:pt idx="1174">
                  <c:v>236613.07013804599</c:v>
                </c:pt>
                <c:pt idx="1175">
                  <c:v>236673.19571042631</c:v>
                </c:pt>
                <c:pt idx="1176">
                  <c:v>236733.00670514989</c:v>
                </c:pt>
                <c:pt idx="1177">
                  <c:v>236792.50312400627</c:v>
                </c:pt>
                <c:pt idx="1178">
                  <c:v>236851.68496877552</c:v>
                </c:pt>
                <c:pt idx="1179">
                  <c:v>236910.55224122843</c:v>
                </c:pt>
                <c:pt idx="1180">
                  <c:v>236969.10494312638</c:v>
                </c:pt>
                <c:pt idx="1181">
                  <c:v>237027.34307622135</c:v>
                </c:pt>
                <c:pt idx="1182">
                  <c:v>237085.266642256</c:v>
                </c:pt>
                <c:pt idx="1183">
                  <c:v>237142.87564296354</c:v>
                </c:pt>
                <c:pt idx="1184">
                  <c:v>237200.17008006785</c:v>
                </c:pt>
                <c:pt idx="1185">
                  <c:v>237257.14995528341</c:v>
                </c:pt>
                <c:pt idx="1186">
                  <c:v>237313.81527031536</c:v>
                </c:pt>
                <c:pt idx="1187">
                  <c:v>237370.16602685946</c:v>
                </c:pt>
                <c:pt idx="1188">
                  <c:v>237426.20222660204</c:v>
                </c:pt>
                <c:pt idx="1189">
                  <c:v>237481.92387122012</c:v>
                </c:pt>
                <c:pt idx="1190">
                  <c:v>237537.3309623813</c:v>
                </c:pt>
                <c:pt idx="1191">
                  <c:v>237592.42350174382</c:v>
                </c:pt>
                <c:pt idx="1192">
                  <c:v>237647.20149095659</c:v>
                </c:pt>
                <c:pt idx="1193">
                  <c:v>237701.66493165906</c:v>
                </c:pt>
                <c:pt idx="1194">
                  <c:v>237755.8138254814</c:v>
                </c:pt>
                <c:pt idx="1195">
                  <c:v>237809.64817404433</c:v>
                </c:pt>
                <c:pt idx="1196">
                  <c:v>237863.16797895925</c:v>
                </c:pt>
                <c:pt idx="1197">
                  <c:v>237916.37324182814</c:v>
                </c:pt>
                <c:pt idx="1198">
                  <c:v>237969.26396424364</c:v>
                </c:pt>
                <c:pt idx="1199">
                  <c:v>238021.84014778901</c:v>
                </c:pt>
                <c:pt idx="1200">
                  <c:v>238074.10179403817</c:v>
                </c:pt>
                <c:pt idx="1201">
                  <c:v>238126.04890455559</c:v>
                </c:pt>
                <c:pt idx="1202">
                  <c:v>238177.68148089646</c:v>
                </c:pt>
                <c:pt idx="1203">
                  <c:v>238228.99952460651</c:v>
                </c:pt>
                <c:pt idx="1204">
                  <c:v>238280.0030372222</c:v>
                </c:pt>
                <c:pt idx="1205">
                  <c:v>238330.69202027051</c:v>
                </c:pt>
                <c:pt idx="1206">
                  <c:v>238381.06647526912</c:v>
                </c:pt>
                <c:pt idx="1207">
                  <c:v>238431.12640372635</c:v>
                </c:pt>
                <c:pt idx="1208">
                  <c:v>238480.87180714111</c:v>
                </c:pt>
                <c:pt idx="1209">
                  <c:v>238530.30268700296</c:v>
                </c:pt>
                <c:pt idx="1210">
                  <c:v>238579.41904479204</c:v>
                </c:pt>
                <c:pt idx="1211">
                  <c:v>238628.22088197921</c:v>
                </c:pt>
                <c:pt idx="1212">
                  <c:v>238676.70820002593</c:v>
                </c:pt>
                <c:pt idx="1213">
                  <c:v>238724.88100038422</c:v>
                </c:pt>
                <c:pt idx="1214">
                  <c:v>238772.73928449684</c:v>
                </c:pt>
                <c:pt idx="1215">
                  <c:v>238820.28305379712</c:v>
                </c:pt>
                <c:pt idx="1216">
                  <c:v>238867.51230970904</c:v>
                </c:pt>
                <c:pt idx="1217">
                  <c:v>238914.4270536472</c:v>
                </c:pt>
                <c:pt idx="1218">
                  <c:v>238961.02728701683</c:v>
                </c:pt>
                <c:pt idx="1219">
                  <c:v>239007.31301121382</c:v>
                </c:pt>
                <c:pt idx="1220">
                  <c:v>239053.28422762465</c:v>
                </c:pt>
                <c:pt idx="1221">
                  <c:v>239098.9409376265</c:v>
                </c:pt>
                <c:pt idx="1222">
                  <c:v>239144.28314258711</c:v>
                </c:pt>
                <c:pt idx="1223">
                  <c:v>239189.31084386489</c:v>
                </c:pt>
                <c:pt idx="1224">
                  <c:v>239234.02404280889</c:v>
                </c:pt>
                <c:pt idx="1225">
                  <c:v>239278.42274075875</c:v>
                </c:pt>
                <c:pt idx="1226">
                  <c:v>239322.5069390448</c:v>
                </c:pt>
                <c:pt idx="1227">
                  <c:v>239366.276638988</c:v>
                </c:pt>
                <c:pt idx="1228">
                  <c:v>239409.73184189992</c:v>
                </c:pt>
                <c:pt idx="1229">
                  <c:v>239452.87254908276</c:v>
                </c:pt>
                <c:pt idx="1230">
                  <c:v>239495.69876182938</c:v>
                </c:pt>
                <c:pt idx="1231">
                  <c:v>239538.21048142324</c:v>
                </c:pt>
                <c:pt idx="1232">
                  <c:v>239580.4077091385</c:v>
                </c:pt>
                <c:pt idx="1233">
                  <c:v>239622.29044623987</c:v>
                </c:pt>
                <c:pt idx="1234">
                  <c:v>239663.85869398277</c:v>
                </c:pt>
                <c:pt idx="1235">
                  <c:v>239705.1124536132</c:v>
                </c:pt>
                <c:pt idx="1236">
                  <c:v>239746.05172636785</c:v>
                </c:pt>
                <c:pt idx="1237">
                  <c:v>239786.676513474</c:v>
                </c:pt>
                <c:pt idx="1238">
                  <c:v>239826.98681614961</c:v>
                </c:pt>
                <c:pt idx="1239">
                  <c:v>239866.98263560326</c:v>
                </c:pt>
                <c:pt idx="1240">
                  <c:v>239906.66397303413</c:v>
                </c:pt>
                <c:pt idx="1241">
                  <c:v>239946.03082963207</c:v>
                </c:pt>
                <c:pt idx="1242">
                  <c:v>239985.0832065776</c:v>
                </c:pt>
                <c:pt idx="1243">
                  <c:v>240023.82110504183</c:v>
                </c:pt>
                <c:pt idx="1244">
                  <c:v>240062.24452618652</c:v>
                </c:pt>
                <c:pt idx="1245">
                  <c:v>240100.35347116407</c:v>
                </c:pt>
                <c:pt idx="1246">
                  <c:v>240138.14794111752</c:v>
                </c:pt>
                <c:pt idx="1247">
                  <c:v>240175.62793718054</c:v>
                </c:pt>
                <c:pt idx="1248">
                  <c:v>240212.79346047746</c:v>
                </c:pt>
                <c:pt idx="1249">
                  <c:v>240249.64451212322</c:v>
                </c:pt>
                <c:pt idx="1250">
                  <c:v>240286.18109322345</c:v>
                </c:pt>
                <c:pt idx="1251">
                  <c:v>240322.40320487434</c:v>
                </c:pt>
                <c:pt idx="1252">
                  <c:v>240358.3108481628</c:v>
                </c:pt>
                <c:pt idx="1253">
                  <c:v>240393.90402416632</c:v>
                </c:pt>
                <c:pt idx="1254">
                  <c:v>240429.18273395306</c:v>
                </c:pt>
                <c:pt idx="1255">
                  <c:v>240464.14697858182</c:v>
                </c:pt>
                <c:pt idx="1256">
                  <c:v>240498.79675910203</c:v>
                </c:pt>
                <c:pt idx="1257">
                  <c:v>240533.13207655377</c:v>
                </c:pt>
                <c:pt idx="1258">
                  <c:v>240567.15293196775</c:v>
                </c:pt>
                <c:pt idx="1259">
                  <c:v>240600.85932636532</c:v>
                </c:pt>
                <c:pt idx="1260">
                  <c:v>240634.25126075849</c:v>
                </c:pt>
                <c:pt idx="1261">
                  <c:v>240667.32873614991</c:v>
                </c:pt>
                <c:pt idx="1262">
                  <c:v>240700.09175353282</c:v>
                </c:pt>
                <c:pt idx="1263">
                  <c:v>240732.54031389116</c:v>
                </c:pt>
                <c:pt idx="1264">
                  <c:v>240764.67441819952</c:v>
                </c:pt>
                <c:pt idx="1265">
                  <c:v>240796.49406742307</c:v>
                </c:pt>
                <c:pt idx="1266">
                  <c:v>240827.99926251767</c:v>
                </c:pt>
                <c:pt idx="1267">
                  <c:v>240859.19000442981</c:v>
                </c:pt>
                <c:pt idx="1268">
                  <c:v>240890.06629409661</c:v>
                </c:pt>
                <c:pt idx="1269">
                  <c:v>240920.62813244585</c:v>
                </c:pt>
                <c:pt idx="1270">
                  <c:v>240950.87552039593</c:v>
                </c:pt>
                <c:pt idx="1271">
                  <c:v>240980.80845885593</c:v>
                </c:pt>
                <c:pt idx="1272">
                  <c:v>241010.42694872554</c:v>
                </c:pt>
                <c:pt idx="1273">
                  <c:v>241039.7309908951</c:v>
                </c:pt>
                <c:pt idx="1274">
                  <c:v>241068.72058624559</c:v>
                </c:pt>
                <c:pt idx="1275">
                  <c:v>241097.39573564866</c:v>
                </c:pt>
                <c:pt idx="1276">
                  <c:v>241125.75643996659</c:v>
                </c:pt>
                <c:pt idx="1277">
                  <c:v>241153.80270005227</c:v>
                </c:pt>
                <c:pt idx="1278">
                  <c:v>241181.53451674926</c:v>
                </c:pt>
                <c:pt idx="1279">
                  <c:v>241208.9518908918</c:v>
                </c:pt>
                <c:pt idx="1280">
                  <c:v>241236.0548233047</c:v>
                </c:pt>
                <c:pt idx="1281">
                  <c:v>241262.84331480347</c:v>
                </c:pt>
                <c:pt idx="1282">
                  <c:v>241289.31736619424</c:v>
                </c:pt>
                <c:pt idx="1283">
                  <c:v>241315.47697827383</c:v>
                </c:pt>
                <c:pt idx="1284">
                  <c:v>241341.3221518296</c:v>
                </c:pt>
                <c:pt idx="1285">
                  <c:v>241366.85288763969</c:v>
                </c:pt>
                <c:pt idx="1286">
                  <c:v>241392.06918647277</c:v>
                </c:pt>
                <c:pt idx="1287">
                  <c:v>241416.9710490882</c:v>
                </c:pt>
                <c:pt idx="1288">
                  <c:v>241441.55847623601</c:v>
                </c:pt>
                <c:pt idx="1289">
                  <c:v>241465.83146865683</c:v>
                </c:pt>
                <c:pt idx="1290">
                  <c:v>241489.79002708197</c:v>
                </c:pt>
                <c:pt idx="1291">
                  <c:v>241513.43415223333</c:v>
                </c:pt>
                <c:pt idx="1292">
                  <c:v>241536.76384482355</c:v>
                </c:pt>
                <c:pt idx="1293">
                  <c:v>241559.77910555582</c:v>
                </c:pt>
                <c:pt idx="1294">
                  <c:v>241582.47993512405</c:v>
                </c:pt>
                <c:pt idx="1295">
                  <c:v>241604.86633421274</c:v>
                </c:pt>
                <c:pt idx="1296">
                  <c:v>241626.93830349707</c:v>
                </c:pt>
                <c:pt idx="1297">
                  <c:v>241648.69584364287</c:v>
                </c:pt>
                <c:pt idx="1298">
                  <c:v>241670.13895530658</c:v>
                </c:pt>
                <c:pt idx="1299">
                  <c:v>241691.26763913533</c:v>
                </c:pt>
                <c:pt idx="1300">
                  <c:v>241712.08189576684</c:v>
                </c:pt>
                <c:pt idx="1301">
                  <c:v>241732.58172582954</c:v>
                </c:pt>
                <c:pt idx="1302">
                  <c:v>241752.76712994248</c:v>
                </c:pt>
                <c:pt idx="1303">
                  <c:v>241772.63810871533</c:v>
                </c:pt>
                <c:pt idx="1304">
                  <c:v>241792.19466274846</c:v>
                </c:pt>
                <c:pt idx="1305">
                  <c:v>241811.43679263283</c:v>
                </c:pt>
                <c:pt idx="1306">
                  <c:v>241830.36449895008</c:v>
                </c:pt>
                <c:pt idx="1307">
                  <c:v>241848.9777822725</c:v>
                </c:pt>
                <c:pt idx="1308">
                  <c:v>241867.27664316303</c:v>
                </c:pt>
                <c:pt idx="1309">
                  <c:v>241885.26108217522</c:v>
                </c:pt>
                <c:pt idx="1310">
                  <c:v>241902.9310998533</c:v>
                </c:pt>
                <c:pt idx="1311">
                  <c:v>241920.28669673216</c:v>
                </c:pt>
                <c:pt idx="1312">
                  <c:v>241937.32787333732</c:v>
                </c:pt>
                <c:pt idx="1313">
                  <c:v>241954.05463018492</c:v>
                </c:pt>
                <c:pt idx="1314">
                  <c:v>241970.4669677818</c:v>
                </c:pt>
                <c:pt idx="1315">
                  <c:v>241986.56488662539</c:v>
                </c:pt>
                <c:pt idx="1316">
                  <c:v>242002.34838720382</c:v>
                </c:pt>
                <c:pt idx="1317">
                  <c:v>242017.81746999585</c:v>
                </c:pt>
                <c:pt idx="1318">
                  <c:v>242032.97213547089</c:v>
                </c:pt>
                <c:pt idx="1319">
                  <c:v>242047.81238408899</c:v>
                </c:pt>
                <c:pt idx="1320">
                  <c:v>242062.33821630085</c:v>
                </c:pt>
                <c:pt idx="1321">
                  <c:v>242076.5496325478</c:v>
                </c:pt>
                <c:pt idx="1322">
                  <c:v>242090.44663326186</c:v>
                </c:pt>
                <c:pt idx="1323">
                  <c:v>242104.02921886567</c:v>
                </c:pt>
                <c:pt idx="1324">
                  <c:v>242117.29738977255</c:v>
                </c:pt>
                <c:pt idx="1325">
                  <c:v>242130.25114638641</c:v>
                </c:pt>
                <c:pt idx="1326">
                  <c:v>242142.89048910185</c:v>
                </c:pt>
                <c:pt idx="1327">
                  <c:v>242155.21541830411</c:v>
                </c:pt>
                <c:pt idx="1328">
                  <c:v>242167.22593436911</c:v>
                </c:pt>
                <c:pt idx="1329">
                  <c:v>242178.92203766335</c:v>
                </c:pt>
                <c:pt idx="1330">
                  <c:v>242190.30372854404</c:v>
                </c:pt>
                <c:pt idx="1331">
                  <c:v>242201.371007359</c:v>
                </c:pt>
                <c:pt idx="1332">
                  <c:v>242212.12387444673</c:v>
                </c:pt>
                <c:pt idx="1333">
                  <c:v>242222.56233013637</c:v>
                </c:pt>
                <c:pt idx="1334">
                  <c:v>242232.68637474769</c:v>
                </c:pt>
                <c:pt idx="1335">
                  <c:v>242242.49600859112</c:v>
                </c:pt>
                <c:pt idx="1336">
                  <c:v>242251.99123196775</c:v>
                </c:pt>
                <c:pt idx="1337">
                  <c:v>242261.17204516931</c:v>
                </c:pt>
                <c:pt idx="1338">
                  <c:v>242270.03844847818</c:v>
                </c:pt>
                <c:pt idx="1339">
                  <c:v>242278.59044216739</c:v>
                </c:pt>
                <c:pt idx="1340">
                  <c:v>242286.82802650062</c:v>
                </c:pt>
                <c:pt idx="1341">
                  <c:v>242294.7512017322</c:v>
                </c:pt>
                <c:pt idx="1342">
                  <c:v>242302.35996810711</c:v>
                </c:pt>
                <c:pt idx="1343">
                  <c:v>242309.65432586096</c:v>
                </c:pt>
                <c:pt idx="1344">
                  <c:v>242316.63427522004</c:v>
                </c:pt>
                <c:pt idx="1345">
                  <c:v>242323.29981640127</c:v>
                </c:pt>
                <c:pt idx="1346">
                  <c:v>242329.65094961223</c:v>
                </c:pt>
                <c:pt idx="1347">
                  <c:v>242335.68767505116</c:v>
                </c:pt>
                <c:pt idx="1348">
                  <c:v>242341.40999290693</c:v>
                </c:pt>
                <c:pt idx="1349">
                  <c:v>242346.81790335904</c:v>
                </c:pt>
                <c:pt idx="1350">
                  <c:v>242351.91140657771</c:v>
                </c:pt>
                <c:pt idx="1351">
                  <c:v>242356.69050272374</c:v>
                </c:pt>
                <c:pt idx="1352">
                  <c:v>242361.15519194858</c:v>
                </c:pt>
                <c:pt idx="1353">
                  <c:v>242365.30547439438</c:v>
                </c:pt>
                <c:pt idx="1354">
                  <c:v>242369.14135019391</c:v>
                </c:pt>
                <c:pt idx="1355">
                  <c:v>242372.6628194706</c:v>
                </c:pt>
                <c:pt idx="1356">
                  <c:v>242375.86988233853</c:v>
                </c:pt>
                <c:pt idx="1357">
                  <c:v>242378.7625389024</c:v>
                </c:pt>
                <c:pt idx="1358">
                  <c:v>242381.34078925761</c:v>
                </c:pt>
                <c:pt idx="1359">
                  <c:v>242383.60463349018</c:v>
                </c:pt>
                <c:pt idx="1360">
                  <c:v>242385.55407167677</c:v>
                </c:pt>
                <c:pt idx="1361">
                  <c:v>242387.18910388471</c:v>
                </c:pt>
                <c:pt idx="1362">
                  <c:v>242388.50973017197</c:v>
                </c:pt>
                <c:pt idx="1363">
                  <c:v>242389.51595058717</c:v>
                </c:pt>
                <c:pt idx="1364">
                  <c:v>242390.20776516959</c:v>
                </c:pt>
                <c:pt idx="1365">
                  <c:v>242390.58517394916</c:v>
                </c:pt>
                <c:pt idx="1366">
                  <c:v>242390.64817694644</c:v>
                </c:pt>
                <c:pt idx="1367">
                  <c:v>242390.39677417267</c:v>
                </c:pt>
                <c:pt idx="1368">
                  <c:v>242389.83096562969</c:v>
                </c:pt>
                <c:pt idx="1369">
                  <c:v>242388.95075131007</c:v>
                </c:pt>
                <c:pt idx="1370">
                  <c:v>242387.75613119695</c:v>
                </c:pt>
                <c:pt idx="1371">
                  <c:v>242386.24710526416</c:v>
                </c:pt>
                <c:pt idx="1372">
                  <c:v>242384.42367347618</c:v>
                </c:pt>
                <c:pt idx="1373">
                  <c:v>242382.28583578815</c:v>
                </c:pt>
                <c:pt idx="1374">
                  <c:v>242379.83359214582</c:v>
                </c:pt>
                <c:pt idx="1375">
                  <c:v>242377.06694248563</c:v>
                </c:pt>
                <c:pt idx="1376">
                  <c:v>242373.98588673462</c:v>
                </c:pt>
                <c:pt idx="1377">
                  <c:v>242370.59042481054</c:v>
                </c:pt>
                <c:pt idx="1378">
                  <c:v>242366.88055662176</c:v>
                </c:pt>
                <c:pt idx="1379">
                  <c:v>242362.85628206731</c:v>
                </c:pt>
                <c:pt idx="1380">
                  <c:v>242358.51760103687</c:v>
                </c:pt>
                <c:pt idx="1381">
                  <c:v>242353.86451341075</c:v>
                </c:pt>
                <c:pt idx="1382">
                  <c:v>242348.89701905992</c:v>
                </c:pt>
                <c:pt idx="1383">
                  <c:v>242343.615117846</c:v>
                </c:pt>
                <c:pt idx="1384">
                  <c:v>242338.01880962128</c:v>
                </c:pt>
                <c:pt idx="1385">
                  <c:v>242332.10809422866</c:v>
                </c:pt>
                <c:pt idx="1386">
                  <c:v>242325.88297150173</c:v>
                </c:pt>
                <c:pt idx="1387">
                  <c:v>242319.3434412647</c:v>
                </c:pt>
                <c:pt idx="1388">
                  <c:v>242312.48950333244</c:v>
                </c:pt>
                <c:pt idx="1389">
                  <c:v>242305.32115751051</c:v>
                </c:pt>
                <c:pt idx="1390">
                  <c:v>242297.83840359503</c:v>
                </c:pt>
                <c:pt idx="1391">
                  <c:v>242290.04124137285</c:v>
                </c:pt>
                <c:pt idx="1392">
                  <c:v>242281.92967062144</c:v>
                </c:pt>
                <c:pt idx="1393">
                  <c:v>242273.5036911089</c:v>
                </c:pt>
                <c:pt idx="1394">
                  <c:v>242264.76330259402</c:v>
                </c:pt>
                <c:pt idx="1395">
                  <c:v>242255.70850482621</c:v>
                </c:pt>
                <c:pt idx="1396">
                  <c:v>242246.33929754552</c:v>
                </c:pt>
                <c:pt idx="1397">
                  <c:v>242236.65568048271</c:v>
                </c:pt>
                <c:pt idx="1398">
                  <c:v>242226.65765335911</c:v>
                </c:pt>
                <c:pt idx="1399">
                  <c:v>242216.34521588677</c:v>
                </c:pt>
                <c:pt idx="1400">
                  <c:v>242205.71836776834</c:v>
                </c:pt>
                <c:pt idx="1401">
                  <c:v>242194.77710869713</c:v>
                </c:pt>
                <c:pt idx="1402">
                  <c:v>242183.5214383571</c:v>
                </c:pt>
                <c:pt idx="1403">
                  <c:v>242171.95135642288</c:v>
                </c:pt>
                <c:pt idx="1404">
                  <c:v>242160.06686255973</c:v>
                </c:pt>
                <c:pt idx="1405">
                  <c:v>242147.86795642355</c:v>
                </c:pt>
                <c:pt idx="1406">
                  <c:v>242135.3546376609</c:v>
                </c:pt>
                <c:pt idx="1407">
                  <c:v>242122.52690590901</c:v>
                </c:pt>
                <c:pt idx="1408">
                  <c:v>242109.38476079571</c:v>
                </c:pt>
                <c:pt idx="1409">
                  <c:v>242095.92820193953</c:v>
                </c:pt>
                <c:pt idx="1410">
                  <c:v>242082.1572289496</c:v>
                </c:pt>
                <c:pt idx="1411">
                  <c:v>242068.07184142573</c:v>
                </c:pt>
                <c:pt idx="1412">
                  <c:v>242053.67203895838</c:v>
                </c:pt>
                <c:pt idx="1413">
                  <c:v>242038.95782112866</c:v>
                </c:pt>
                <c:pt idx="1414">
                  <c:v>242023.92918750833</c:v>
                </c:pt>
                <c:pt idx="1415">
                  <c:v>242008.58613765976</c:v>
                </c:pt>
                <c:pt idx="1416">
                  <c:v>241992.928671136</c:v>
                </c:pt>
                <c:pt idx="1417">
                  <c:v>241976.95678748077</c:v>
                </c:pt>
                <c:pt idx="1418">
                  <c:v>241960.6704862284</c:v>
                </c:pt>
                <c:pt idx="1419">
                  <c:v>241944.06976690388</c:v>
                </c:pt>
                <c:pt idx="1420">
                  <c:v>241927.15462902284</c:v>
                </c:pt>
                <c:pt idx="1421">
                  <c:v>241909.92507209157</c:v>
                </c:pt>
                <c:pt idx="1422">
                  <c:v>241892.38109560701</c:v>
                </c:pt>
                <c:pt idx="1423">
                  <c:v>241874.52269905675</c:v>
                </c:pt>
                <c:pt idx="1424">
                  <c:v>241856.34988191901</c:v>
                </c:pt>
                <c:pt idx="1425">
                  <c:v>241837.86264366267</c:v>
                </c:pt>
                <c:pt idx="1426">
                  <c:v>241819.06098374724</c:v>
                </c:pt>
                <c:pt idx="1427">
                  <c:v>241799.94490162295</c:v>
                </c:pt>
                <c:pt idx="1428">
                  <c:v>241780.51439673055</c:v>
                </c:pt>
                <c:pt idx="1429">
                  <c:v>241760.76946850156</c:v>
                </c:pt>
                <c:pt idx="1430">
                  <c:v>241740.71011635807</c:v>
                </c:pt>
                <c:pt idx="1431">
                  <c:v>241720.33633971284</c:v>
                </c:pt>
                <c:pt idx="1432">
                  <c:v>241699.64813796929</c:v>
                </c:pt>
                <c:pt idx="1433">
                  <c:v>241678.64551052146</c:v>
                </c:pt>
                <c:pt idx="1434">
                  <c:v>241657.32845675404</c:v>
                </c:pt>
                <c:pt idx="1435">
                  <c:v>241635.69697604241</c:v>
                </c:pt>
                <c:pt idx="1436">
                  <c:v>241613.75106775254</c:v>
                </c:pt>
                <c:pt idx="1437">
                  <c:v>241591.49073124109</c:v>
                </c:pt>
                <c:pt idx="1438">
                  <c:v>241568.91596585535</c:v>
                </c:pt>
                <c:pt idx="1439">
                  <c:v>241546.02677093327</c:v>
                </c:pt>
                <c:pt idx="1440">
                  <c:v>241522.82314580338</c:v>
                </c:pt>
                <c:pt idx="1441">
                  <c:v>241499.30508978496</c:v>
                </c:pt>
                <c:pt idx="1442">
                  <c:v>241475.47260218786</c:v>
                </c:pt>
                <c:pt idx="1443">
                  <c:v>241451.3256823126</c:v>
                </c:pt>
                <c:pt idx="1444">
                  <c:v>241426.86432945033</c:v>
                </c:pt>
                <c:pt idx="1445">
                  <c:v>241402.08854288288</c:v>
                </c:pt>
                <c:pt idx="1446">
                  <c:v>241376.99832188268</c:v>
                </c:pt>
                <c:pt idx="1447">
                  <c:v>241351.59366571286</c:v>
                </c:pt>
                <c:pt idx="1448">
                  <c:v>241325.87457362717</c:v>
                </c:pt>
                <c:pt idx="1449">
                  <c:v>241299.84104486997</c:v>
                </c:pt>
                <c:pt idx="1450">
                  <c:v>241273.49307867631</c:v>
                </c:pt>
                <c:pt idx="1451">
                  <c:v>241246.83067427189</c:v>
                </c:pt>
                <c:pt idx="1452">
                  <c:v>241219.85383087301</c:v>
                </c:pt>
                <c:pt idx="1453">
                  <c:v>241192.56254768663</c:v>
                </c:pt>
                <c:pt idx="1454">
                  <c:v>241164.95682391038</c:v>
                </c:pt>
                <c:pt idx="1455">
                  <c:v>241137.03665873254</c:v>
                </c:pt>
                <c:pt idx="1456">
                  <c:v>241108.80205133199</c:v>
                </c:pt>
                <c:pt idx="1457">
                  <c:v>241080.25300087829</c:v>
                </c:pt>
                <c:pt idx="1458">
                  <c:v>241051.38950653162</c:v>
                </c:pt>
                <c:pt idx="1459">
                  <c:v>241022.21156744281</c:v>
                </c:pt>
                <c:pt idx="1460">
                  <c:v>240992.71918275335</c:v>
                </c:pt>
                <c:pt idx="1461">
                  <c:v>240962.91235159535</c:v>
                </c:pt>
                <c:pt idx="1462">
                  <c:v>240932.79107309159</c:v>
                </c:pt>
                <c:pt idx="1463">
                  <c:v>240902.35534635547</c:v>
                </c:pt>
                <c:pt idx="1464">
                  <c:v>240871.60517049104</c:v>
                </c:pt>
                <c:pt idx="1465">
                  <c:v>240840.54054459301</c:v>
                </c:pt>
                <c:pt idx="1466">
                  <c:v>240809.16146774672</c:v>
                </c:pt>
                <c:pt idx="1467">
                  <c:v>240777.46793902811</c:v>
                </c:pt>
                <c:pt idx="1468">
                  <c:v>240745.45995750383</c:v>
                </c:pt>
                <c:pt idx="1469">
                  <c:v>240713.13752223115</c:v>
                </c:pt>
                <c:pt idx="1470">
                  <c:v>240680.50063225799</c:v>
                </c:pt>
                <c:pt idx="1471">
                  <c:v>240647.54928662287</c:v>
                </c:pt>
                <c:pt idx="1472">
                  <c:v>240614.28348435499</c:v>
                </c:pt>
                <c:pt idx="1473">
                  <c:v>240580.70322447419</c:v>
                </c:pt>
                <c:pt idx="1474">
                  <c:v>240546.80850599092</c:v>
                </c:pt>
                <c:pt idx="1475">
                  <c:v>240512.59932790633</c:v>
                </c:pt>
                <c:pt idx="1476">
                  <c:v>240478.07568921216</c:v>
                </c:pt>
                <c:pt idx="1477">
                  <c:v>240443.2375888908</c:v>
                </c:pt>
                <c:pt idx="1478">
                  <c:v>240408.08502591532</c:v>
                </c:pt>
                <c:pt idx="1479">
                  <c:v>240372.61799924937</c:v>
                </c:pt>
                <c:pt idx="1480">
                  <c:v>240336.83650784727</c:v>
                </c:pt>
                <c:pt idx="1481">
                  <c:v>240300.74055065401</c:v>
                </c:pt>
                <c:pt idx="1482">
                  <c:v>240264.33012660517</c:v>
                </c:pt>
                <c:pt idx="1483">
                  <c:v>240227.605234627</c:v>
                </c:pt>
                <c:pt idx="1484">
                  <c:v>240190.56587363637</c:v>
                </c:pt>
                <c:pt idx="1485">
                  <c:v>240153.21204254081</c:v>
                </c:pt>
                <c:pt idx="1486">
                  <c:v>240115.54374023844</c:v>
                </c:pt>
                <c:pt idx="1487">
                  <c:v>240077.56096561812</c:v>
                </c:pt>
                <c:pt idx="1488">
                  <c:v>240039.26371755925</c:v>
                </c:pt>
                <c:pt idx="1489">
                  <c:v>240000.65199493192</c:v>
                </c:pt>
                <c:pt idx="1490">
                  <c:v>239961.72579659685</c:v>
                </c:pt>
                <c:pt idx="1491">
                  <c:v>239922.48512140539</c:v>
                </c:pt>
                <c:pt idx="1492">
                  <c:v>239882.92996819955</c:v>
                </c:pt>
                <c:pt idx="1493">
                  <c:v>239843.06033581193</c:v>
                </c:pt>
                <c:pt idx="1494">
                  <c:v>239802.8762230658</c:v>
                </c:pt>
                <c:pt idx="1495">
                  <c:v>239762.37762877511</c:v>
                </c:pt>
                <c:pt idx="1496">
                  <c:v>239721.56455174438</c:v>
                </c:pt>
                <c:pt idx="1497">
                  <c:v>239680.43699076877</c:v>
                </c:pt>
                <c:pt idx="1498">
                  <c:v>239638.99494463412</c:v>
                </c:pt>
                <c:pt idx="1499">
                  <c:v>239597.23841211689</c:v>
                </c:pt>
                <c:pt idx="1500">
                  <c:v>239555.16739198417</c:v>
                </c:pt>
                <c:pt idx="1501">
                  <c:v>239512.7818829937</c:v>
                </c:pt>
                <c:pt idx="1502">
                  <c:v>239470.08188389384</c:v>
                </c:pt>
                <c:pt idx="1503">
                  <c:v>239427.06739342358</c:v>
                </c:pt>
                <c:pt idx="1504">
                  <c:v>239383.7384103126</c:v>
                </c:pt>
                <c:pt idx="1505">
                  <c:v>239340.09493328113</c:v>
                </c:pt>
                <c:pt idx="1506">
                  <c:v>239296.13696104009</c:v>
                </c:pt>
                <c:pt idx="1507">
                  <c:v>239251.86449229103</c:v>
                </c:pt>
                <c:pt idx="1508">
                  <c:v>239207.27752572612</c:v>
                </c:pt>
                <c:pt idx="1509">
                  <c:v>239162.37606002821</c:v>
                </c:pt>
                <c:pt idx="1510">
                  <c:v>239117.16009387074</c:v>
                </c:pt>
                <c:pt idx="1511">
                  <c:v>239071.62962591776</c:v>
                </c:pt>
                <c:pt idx="1512">
                  <c:v>239025.78465482403</c:v>
                </c:pt>
                <c:pt idx="1513">
                  <c:v>238979.62517923489</c:v>
                </c:pt>
                <c:pt idx="1514">
                  <c:v>238933.15119778633</c:v>
                </c:pt>
                <c:pt idx="1515">
                  <c:v>238886.36270910496</c:v>
                </c:pt>
                <c:pt idx="1516">
                  <c:v>238839.25971180806</c:v>
                </c:pt>
                <c:pt idx="1517">
                  <c:v>238791.84220450348</c:v>
                </c:pt>
                <c:pt idx="1518">
                  <c:v>238744.11018578979</c:v>
                </c:pt>
                <c:pt idx="1519">
                  <c:v>238696.06365425611</c:v>
                </c:pt>
                <c:pt idx="1520">
                  <c:v>238647.70260848224</c:v>
                </c:pt>
                <c:pt idx="1521">
                  <c:v>238599.02704703857</c:v>
                </c:pt>
                <c:pt idx="1522">
                  <c:v>238550.03696848618</c:v>
                </c:pt>
                <c:pt idx="1523">
                  <c:v>238500.73237137674</c:v>
                </c:pt>
                <c:pt idx="1524">
                  <c:v>238451.11325425259</c:v>
                </c:pt>
                <c:pt idx="1525">
                  <c:v>238401.17961564666</c:v>
                </c:pt>
                <c:pt idx="1526">
                  <c:v>238350.93145408251</c:v>
                </c:pt>
                <c:pt idx="1527">
                  <c:v>238300.36876807438</c:v>
                </c:pt>
                <c:pt idx="1528">
                  <c:v>238249.49155612706</c:v>
                </c:pt>
                <c:pt idx="1529">
                  <c:v>238198.29981673608</c:v>
                </c:pt>
                <c:pt idx="1530">
                  <c:v>238146.79354838748</c:v>
                </c:pt>
                <c:pt idx="1531">
                  <c:v>238094.97274955802</c:v>
                </c:pt>
                <c:pt idx="1532">
                  <c:v>238042.83741871506</c:v>
                </c:pt>
                <c:pt idx="1533">
                  <c:v>237990.38755431658</c:v>
                </c:pt>
                <c:pt idx="1534">
                  <c:v>237937.62315481121</c:v>
                </c:pt>
                <c:pt idx="1535">
                  <c:v>237884.54421863818</c:v>
                </c:pt>
                <c:pt idx="1536">
                  <c:v>237831.15074422737</c:v>
                </c:pt>
                <c:pt idx="1537">
                  <c:v>237777.44272999928</c:v>
                </c:pt>
                <c:pt idx="1538">
                  <c:v>237723.42017436505</c:v>
                </c:pt>
                <c:pt idx="1539">
                  <c:v>237669.08307572643</c:v>
                </c:pt>
                <c:pt idx="1540">
                  <c:v>237614.4314324758</c:v>
                </c:pt>
                <c:pt idx="1541">
                  <c:v>237559.4652429962</c:v>
                </c:pt>
                <c:pt idx="1542">
                  <c:v>237504.18450566125</c:v>
                </c:pt>
                <c:pt idx="1543">
                  <c:v>237448.5892188352</c:v>
                </c:pt>
                <c:pt idx="1544">
                  <c:v>237392.67938087299</c:v>
                </c:pt>
                <c:pt idx="1545">
                  <c:v>237336.45499012011</c:v>
                </c:pt>
                <c:pt idx="1546">
                  <c:v>237279.91604491271</c:v>
                </c:pt>
                <c:pt idx="1547">
                  <c:v>237223.06254357757</c:v>
                </c:pt>
                <c:pt idx="1548">
                  <c:v>237165.89448443206</c:v>
                </c:pt>
                <c:pt idx="1549">
                  <c:v>237108.41186578423</c:v>
                </c:pt>
                <c:pt idx="1550">
                  <c:v>237050.61468593273</c:v>
                </c:pt>
                <c:pt idx="1551">
                  <c:v>236992.50294316682</c:v>
                </c:pt>
                <c:pt idx="1552">
                  <c:v>236934.0766357664</c:v>
                </c:pt>
                <c:pt idx="1553">
                  <c:v>236875.33576200198</c:v>
                </c:pt>
                <c:pt idx="1554">
                  <c:v>236816.28032013474</c:v>
                </c:pt>
                <c:pt idx="1555">
                  <c:v>236756.91030841641</c:v>
                </c:pt>
                <c:pt idx="1556">
                  <c:v>236697.2257250894</c:v>
                </c:pt>
                <c:pt idx="1557">
                  <c:v>236637.22656838674</c:v>
                </c:pt>
                <c:pt idx="1558">
                  <c:v>236576.91283653205</c:v>
                </c:pt>
                <c:pt idx="1559">
                  <c:v>236516.28452773957</c:v>
                </c:pt>
                <c:pt idx="1560">
                  <c:v>236455.3416402142</c:v>
                </c:pt>
                <c:pt idx="1561">
                  <c:v>236394.08417215143</c:v>
                </c:pt>
                <c:pt idx="1562">
                  <c:v>236332.51212173741</c:v>
                </c:pt>
                <c:pt idx="1563">
                  <c:v>236270.62548714885</c:v>
                </c:pt>
                <c:pt idx="1564">
                  <c:v>236208.42426655313</c:v>
                </c:pt>
                <c:pt idx="1565">
                  <c:v>236145.90845810826</c:v>
                </c:pt>
                <c:pt idx="1566">
                  <c:v>236083.07805996283</c:v>
                </c:pt>
                <c:pt idx="1567">
                  <c:v>236019.93307025608</c:v>
                </c:pt>
                <c:pt idx="1568">
                  <c:v>235956.47348711785</c:v>
                </c:pt>
                <c:pt idx="1569">
                  <c:v>235892.69930866858</c:v>
                </c:pt>
                <c:pt idx="1570">
                  <c:v>235828.61053301938</c:v>
                </c:pt>
                <c:pt idx="1571">
                  <c:v>235764.20715827195</c:v>
                </c:pt>
                <c:pt idx="1572">
                  <c:v>235699.48918251862</c:v>
                </c:pt>
                <c:pt idx="1573">
                  <c:v>235634.45660384232</c:v>
                </c:pt>
                <c:pt idx="1574">
                  <c:v>235569.10942031661</c:v>
                </c:pt>
                <c:pt idx="1575">
                  <c:v>235503.44763000566</c:v>
                </c:pt>
                <c:pt idx="1576">
                  <c:v>235437.47123096426</c:v>
                </c:pt>
                <c:pt idx="1577">
                  <c:v>235371.18022123785</c:v>
                </c:pt>
                <c:pt idx="1578">
                  <c:v>235304.57459886244</c:v>
                </c:pt>
                <c:pt idx="1579">
                  <c:v>235237.65436186467</c:v>
                </c:pt>
                <c:pt idx="1580">
                  <c:v>235170.41950826178</c:v>
                </c:pt>
                <c:pt idx="1581">
                  <c:v>235102.87003606168</c:v>
                </c:pt>
                <c:pt idx="1582">
                  <c:v>235035.00594326283</c:v>
                </c:pt>
                <c:pt idx="1583">
                  <c:v>234966.82722785434</c:v>
                </c:pt>
                <c:pt idx="1584">
                  <c:v>234898.33388781594</c:v>
                </c:pt>
                <c:pt idx="1585">
                  <c:v>234829.52592111795</c:v>
                </c:pt>
                <c:pt idx="1586">
                  <c:v>234760.40332572133</c:v>
                </c:pt>
                <c:pt idx="1587">
                  <c:v>234690.96609957764</c:v>
                </c:pt>
                <c:pt idx="1588">
                  <c:v>234621.21424062902</c:v>
                </c:pt>
                <c:pt idx="1589">
                  <c:v>234551.1477468083</c:v>
                </c:pt>
                <c:pt idx="1590">
                  <c:v>234480.76661603886</c:v>
                </c:pt>
                <c:pt idx="1591">
                  <c:v>234410.07084623471</c:v>
                </c:pt>
                <c:pt idx="1592">
                  <c:v>234339.06043530049</c:v>
                </c:pt>
                <c:pt idx="1593">
                  <c:v>234267.73538113141</c:v>
                </c:pt>
                <c:pt idx="1594">
                  <c:v>234196.09568161331</c:v>
                </c:pt>
                <c:pt idx="1595">
                  <c:v>234124.14133462269</c:v>
                </c:pt>
                <c:pt idx="1596">
                  <c:v>234051.87233802659</c:v>
                </c:pt>
                <c:pt idx="1597">
                  <c:v>233979.28868968267</c:v>
                </c:pt>
                <c:pt idx="1598">
                  <c:v>233906.39038743926</c:v>
                </c:pt>
                <c:pt idx="1599">
                  <c:v>233833.17742913522</c:v>
                </c:pt>
                <c:pt idx="1600">
                  <c:v>233759.64981260005</c:v>
                </c:pt>
                <c:pt idx="1601">
                  <c:v>233685.8075356539</c:v>
                </c:pt>
                <c:pt idx="1602">
                  <c:v>233611.65059610747</c:v>
                </c:pt>
                <c:pt idx="1603">
                  <c:v>233537.17899176211</c:v>
                </c:pt>
                <c:pt idx="1604">
                  <c:v>233462.39272040973</c:v>
                </c:pt>
                <c:pt idx="1605">
                  <c:v>233387.29177983289</c:v>
                </c:pt>
                <c:pt idx="1606">
                  <c:v>233311.87616780476</c:v>
                </c:pt>
                <c:pt idx="1607">
                  <c:v>233236.14588208907</c:v>
                </c:pt>
                <c:pt idx="1608">
                  <c:v>233160.10092044019</c:v>
                </c:pt>
                <c:pt idx="1609">
                  <c:v>233083.74128060311</c:v>
                </c:pt>
                <c:pt idx="1610">
                  <c:v>233007.06696031339</c:v>
                </c:pt>
                <c:pt idx="1611">
                  <c:v>232930.07795729724</c:v>
                </c:pt>
                <c:pt idx="1612">
                  <c:v>232852.77426927141</c:v>
                </c:pt>
                <c:pt idx="1613">
                  <c:v>232775.1558939433</c:v>
                </c:pt>
                <c:pt idx="1614">
                  <c:v>232697.22282901092</c:v>
                </c:pt>
                <c:pt idx="1615">
                  <c:v>232618.97507216287</c:v>
                </c:pt>
                <c:pt idx="1616">
                  <c:v>232540.41262107834</c:v>
                </c:pt>
                <c:pt idx="1617">
                  <c:v>232461.53547342712</c:v>
                </c:pt>
                <c:pt idx="1618">
                  <c:v>232382.34362686964</c:v>
                </c:pt>
                <c:pt idx="1619">
                  <c:v>232302.83707905692</c:v>
                </c:pt>
                <c:pt idx="1620">
                  <c:v>232223.01582763053</c:v>
                </c:pt>
                <c:pt idx="1621">
                  <c:v>232142.87987022274</c:v>
                </c:pt>
                <c:pt idx="1622">
                  <c:v>232062.4292044563</c:v>
                </c:pt>
                <c:pt idx="1623">
                  <c:v>231981.66382794466</c:v>
                </c:pt>
                <c:pt idx="1624">
                  <c:v>231900.58373829184</c:v>
                </c:pt>
                <c:pt idx="1625">
                  <c:v>231819.18893309243</c:v>
                </c:pt>
                <c:pt idx="1626">
                  <c:v>231737.47940993166</c:v>
                </c:pt>
                <c:pt idx="1627">
                  <c:v>231655.45516638533</c:v>
                </c:pt>
                <c:pt idx="1628">
                  <c:v>231573.11620001987</c:v>
                </c:pt>
                <c:pt idx="1629">
                  <c:v>231490.46250839226</c:v>
                </c:pt>
                <c:pt idx="1630">
                  <c:v>231407.49408905013</c:v>
                </c:pt>
                <c:pt idx="1631">
                  <c:v>231324.21093953168</c:v>
                </c:pt>
                <c:pt idx="1632">
                  <c:v>231240.6130573657</c:v>
                </c:pt>
                <c:pt idx="1633">
                  <c:v>231156.70044007161</c:v>
                </c:pt>
                <c:pt idx="1634">
                  <c:v>231072.47308515938</c:v>
                </c:pt>
                <c:pt idx="1635">
                  <c:v>230987.93099012959</c:v>
                </c:pt>
                <c:pt idx="1636">
                  <c:v>230903.07415247345</c:v>
                </c:pt>
                <c:pt idx="1637">
                  <c:v>230817.90256967273</c:v>
                </c:pt>
                <c:pt idx="1638">
                  <c:v>230732.41623919981</c:v>
                </c:pt>
                <c:pt idx="1639">
                  <c:v>230646.61515851764</c:v>
                </c:pt>
                <c:pt idx="1640">
                  <c:v>230560.49932507979</c:v>
                </c:pt>
                <c:pt idx="1641">
                  <c:v>230474.06873633043</c:v>
                </c:pt>
                <c:pt idx="1642">
                  <c:v>230387.32338970428</c:v>
                </c:pt>
                <c:pt idx="1643">
                  <c:v>230300.26328262669</c:v>
                </c:pt>
                <c:pt idx="1644">
                  <c:v>230212.88841251362</c:v>
                </c:pt>
                <c:pt idx="1645">
                  <c:v>230125.19877677158</c:v>
                </c:pt>
                <c:pt idx="1646">
                  <c:v>230037.19437279765</c:v>
                </c:pt>
                <c:pt idx="1647">
                  <c:v>229948.87519797956</c:v>
                </c:pt>
                <c:pt idx="1648">
                  <c:v>229860.24124969562</c:v>
                </c:pt>
                <c:pt idx="1649">
                  <c:v>229771.2925253147</c:v>
                </c:pt>
                <c:pt idx="1650">
                  <c:v>229682.02902219628</c:v>
                </c:pt>
                <c:pt idx="1651">
                  <c:v>229592.45073769041</c:v>
                </c:pt>
                <c:pt idx="1652">
                  <c:v>229502.55766913778</c:v>
                </c:pt>
                <c:pt idx="1653">
                  <c:v>229412.3498138696</c:v>
                </c:pt>
                <c:pt idx="1654">
                  <c:v>229321.82716920771</c:v>
                </c:pt>
                <c:pt idx="1655">
                  <c:v>229230.98973246451</c:v>
                </c:pt>
                <c:pt idx="1656">
                  <c:v>229139.83750094302</c:v>
                </c:pt>
                <c:pt idx="1657">
                  <c:v>229048.3704719368</c:v>
                </c:pt>
                <c:pt idx="1658">
                  <c:v>228956.58864273006</c:v>
                </c:pt>
                <c:pt idx="1659">
                  <c:v>228864.49201059755</c:v>
                </c:pt>
                <c:pt idx="1660">
                  <c:v>228772.08057280461</c:v>
                </c:pt>
                <c:pt idx="1661">
                  <c:v>228679.35432660716</c:v>
                </c:pt>
                <c:pt idx="1662">
                  <c:v>228586.31326925172</c:v>
                </c:pt>
                <c:pt idx="1663">
                  <c:v>228492.95739797541</c:v>
                </c:pt>
                <c:pt idx="1664">
                  <c:v>228399.28671000589</c:v>
                </c:pt>
                <c:pt idx="1665">
                  <c:v>228305.30120256142</c:v>
                </c:pt>
                <c:pt idx="1666">
                  <c:v>228211.00087285085</c:v>
                </c:pt>
                <c:pt idx="1667">
                  <c:v>228116.38571807361</c:v>
                </c:pt>
                <c:pt idx="1668">
                  <c:v>228021.4557354197</c:v>
                </c:pt>
                <c:pt idx="1669">
                  <c:v>227926.21092206973</c:v>
                </c:pt>
                <c:pt idx="1670">
                  <c:v>227830.65127519486</c:v>
                </c:pt>
                <c:pt idx="1671">
                  <c:v>227734.77679195686</c:v>
                </c:pt>
                <c:pt idx="1672">
                  <c:v>227638.58746950803</c:v>
                </c:pt>
                <c:pt idx="1673">
                  <c:v>227542.08330499128</c:v>
                </c:pt>
                <c:pt idx="1674">
                  <c:v>227445.26429554011</c:v>
                </c:pt>
                <c:pt idx="1675">
                  <c:v>227348.1304382786</c:v>
                </c:pt>
                <c:pt idx="1676">
                  <c:v>227250.68173032138</c:v>
                </c:pt>
                <c:pt idx="1677">
                  <c:v>227152.91816877367</c:v>
                </c:pt>
                <c:pt idx="1678">
                  <c:v>227054.83975073125</c:v>
                </c:pt>
                <c:pt idx="1679">
                  <c:v>226956.44647328052</c:v>
                </c:pt>
                <c:pt idx="1680">
                  <c:v>226857.73833349842</c:v>
                </c:pt>
                <c:pt idx="1681">
                  <c:v>226758.71532845247</c:v>
                </c:pt>
                <c:pt idx="1682">
                  <c:v>226659.37745520077</c:v>
                </c:pt>
                <c:pt idx="1683">
                  <c:v>226559.72471079201</c:v>
                </c:pt>
                <c:pt idx="1684">
                  <c:v>226459.75709226541</c:v>
                </c:pt>
                <c:pt idx="1685">
                  <c:v>226359.47459665083</c:v>
                </c:pt>
                <c:pt idx="1686">
                  <c:v>226258.87722096863</c:v>
                </c:pt>
                <c:pt idx="1687">
                  <c:v>226157.9649622298</c:v>
                </c:pt>
                <c:pt idx="1688">
                  <c:v>226056.73781743585</c:v>
                </c:pt>
                <c:pt idx="1689">
                  <c:v>225955.19578357891</c:v>
                </c:pt>
                <c:pt idx="1690">
                  <c:v>225853.33885764165</c:v>
                </c:pt>
                <c:pt idx="1691">
                  <c:v>225751.16703659733</c:v>
                </c:pt>
                <c:pt idx="1692">
                  <c:v>225648.68031740977</c:v>
                </c:pt>
                <c:pt idx="1693">
                  <c:v>225545.87869703336</c:v>
                </c:pt>
                <c:pt idx="1694">
                  <c:v>225442.76217241306</c:v>
                </c:pt>
                <c:pt idx="1695">
                  <c:v>225339.33074048438</c:v>
                </c:pt>
                <c:pt idx="1696">
                  <c:v>225235.58439817344</c:v>
                </c:pt>
                <c:pt idx="1697">
                  <c:v>225131.52314239688</c:v>
                </c:pt>
                <c:pt idx="1698">
                  <c:v>225027.14697006196</c:v>
                </c:pt>
                <c:pt idx="1699">
                  <c:v>224922.45587806645</c:v>
                </c:pt>
                <c:pt idx="1700">
                  <c:v>224817.44986329874</c:v>
                </c:pt>
                <c:pt idx="1701">
                  <c:v>224712.12892263773</c:v>
                </c:pt>
                <c:pt idx="1702">
                  <c:v>224606.49305295292</c:v>
                </c:pt>
                <c:pt idx="1703">
                  <c:v>224500.54225110437</c:v>
                </c:pt>
                <c:pt idx="1704">
                  <c:v>224394.27651394269</c:v>
                </c:pt>
                <c:pt idx="1705">
                  <c:v>224287.69583830907</c:v>
                </c:pt>
                <c:pt idx="1706">
                  <c:v>224180.80022103526</c:v>
                </c:pt>
                <c:pt idx="1707">
                  <c:v>224073.58965894356</c:v>
                </c:pt>
                <c:pt idx="1708">
                  <c:v>223966.06414884684</c:v>
                </c:pt>
                <c:pt idx="1709">
                  <c:v>223858.22368754854</c:v>
                </c:pt>
                <c:pt idx="1710">
                  <c:v>223750.06827184267</c:v>
                </c:pt>
                <c:pt idx="1711">
                  <c:v>223641.59789851375</c:v>
                </c:pt>
                <c:pt idx="1712">
                  <c:v>223532.8125643369</c:v>
                </c:pt>
                <c:pt idx="1713">
                  <c:v>223423.71226607781</c:v>
                </c:pt>
                <c:pt idx="1714">
                  <c:v>223314.29700049269</c:v>
                </c:pt>
                <c:pt idx="1715">
                  <c:v>223204.56676432834</c:v>
                </c:pt>
                <c:pt idx="1716">
                  <c:v>223094.5215543221</c:v>
                </c:pt>
                <c:pt idx="1717">
                  <c:v>222984.16136720186</c:v>
                </c:pt>
                <c:pt idx="1718">
                  <c:v>222873.4861996861</c:v>
                </c:pt>
                <c:pt idx="1719">
                  <c:v>222762.49604848382</c:v>
                </c:pt>
                <c:pt idx="1720">
                  <c:v>222651.19091029459</c:v>
                </c:pt>
                <c:pt idx="1721">
                  <c:v>222539.57078180855</c:v>
                </c:pt>
                <c:pt idx="1722">
                  <c:v>222427.63565970637</c:v>
                </c:pt>
                <c:pt idx="1723">
                  <c:v>222315.38554065928</c:v>
                </c:pt>
                <c:pt idx="1724">
                  <c:v>222202.82042132906</c:v>
                </c:pt>
                <c:pt idx="1725">
                  <c:v>222089.94029836805</c:v>
                </c:pt>
                <c:pt idx="1726">
                  <c:v>221976.74516841915</c:v>
                </c:pt>
                <c:pt idx="1727">
                  <c:v>221863.2350281158</c:v>
                </c:pt>
                <c:pt idx="1728">
                  <c:v>221749.40987408199</c:v>
                </c:pt>
                <c:pt idx="1729">
                  <c:v>221635.26970293227</c:v>
                </c:pt>
                <c:pt idx="1730">
                  <c:v>221520.81451127175</c:v>
                </c:pt>
                <c:pt idx="1731">
                  <c:v>221406.04429569605</c:v>
                </c:pt>
                <c:pt idx="1732">
                  <c:v>221290.95905279135</c:v>
                </c:pt>
                <c:pt idx="1733">
                  <c:v>221175.55877913442</c:v>
                </c:pt>
                <c:pt idx="1734">
                  <c:v>221059.84347129252</c:v>
                </c:pt>
                <c:pt idx="1735">
                  <c:v>220943.81312582351</c:v>
                </c:pt>
                <c:pt idx="1736">
                  <c:v>220827.46773927574</c:v>
                </c:pt>
                <c:pt idx="1737">
                  <c:v>220710.80730818817</c:v>
                </c:pt>
                <c:pt idx="1738">
                  <c:v>220593.83182909025</c:v>
                </c:pt>
                <c:pt idx="1739">
                  <c:v>220476.54129850201</c:v>
                </c:pt>
                <c:pt idx="1740">
                  <c:v>220358.93571293401</c:v>
                </c:pt>
                <c:pt idx="1741">
                  <c:v>220241.01506888733</c:v>
                </c:pt>
                <c:pt idx="1742">
                  <c:v>220122.77936285365</c:v>
                </c:pt>
                <c:pt idx="1743">
                  <c:v>220004.22859131513</c:v>
                </c:pt>
                <c:pt idx="1744">
                  <c:v>219885.36275074453</c:v>
                </c:pt>
                <c:pt idx="1745">
                  <c:v>219766.18183760514</c:v>
                </c:pt>
                <c:pt idx="1746">
                  <c:v>219646.68584835072</c:v>
                </c:pt>
                <c:pt idx="1747">
                  <c:v>219526.87477942568</c:v>
                </c:pt>
                <c:pt idx="1748">
                  <c:v>219406.74862726487</c:v>
                </c:pt>
                <c:pt idx="1749">
                  <c:v>219286.30738829373</c:v>
                </c:pt>
                <c:pt idx="1750">
                  <c:v>219165.55105892825</c:v>
                </c:pt>
                <c:pt idx="1751">
                  <c:v>219044.47963557494</c:v>
                </c:pt>
                <c:pt idx="1752">
                  <c:v>218923.09311463084</c:v>
                </c:pt>
                <c:pt idx="1753">
                  <c:v>218801.39149248356</c:v>
                </c:pt>
                <c:pt idx="1754">
                  <c:v>218679.37476551117</c:v>
                </c:pt>
                <c:pt idx="1755">
                  <c:v>218557.04293008233</c:v>
                </c:pt>
                <c:pt idx="1756">
                  <c:v>218434.39598255628</c:v>
                </c:pt>
                <c:pt idx="1757">
                  <c:v>218311.43391928269</c:v>
                </c:pt>
                <c:pt idx="1758">
                  <c:v>218188.15673660184</c:v>
                </c:pt>
                <c:pt idx="1759">
                  <c:v>218064.56443084453</c:v>
                </c:pt>
                <c:pt idx="1760">
                  <c:v>217940.65699833207</c:v>
                </c:pt>
                <c:pt idx="1761">
                  <c:v>217816.43443537632</c:v>
                </c:pt>
                <c:pt idx="1762">
                  <c:v>217691.89673827967</c:v>
                </c:pt>
                <c:pt idx="1763">
                  <c:v>217567.04390333503</c:v>
                </c:pt>
                <c:pt idx="1764">
                  <c:v>217441.87592682583</c:v>
                </c:pt>
                <c:pt idx="1765">
                  <c:v>217316.39280502609</c:v>
                </c:pt>
                <c:pt idx="1766">
                  <c:v>217190.59453420027</c:v>
                </c:pt>
                <c:pt idx="1767">
                  <c:v>217064.48111060343</c:v>
                </c:pt>
                <c:pt idx="1768">
                  <c:v>216938.05253048113</c:v>
                </c:pt>
                <c:pt idx="1769">
                  <c:v>216811.30879006945</c:v>
                </c:pt>
                <c:pt idx="1770">
                  <c:v>216684.249885595</c:v>
                </c:pt>
                <c:pt idx="1771">
                  <c:v>216556.87581327491</c:v>
                </c:pt>
                <c:pt idx="1772">
                  <c:v>216429.18656931687</c:v>
                </c:pt>
                <c:pt idx="1773">
                  <c:v>216301.18214991907</c:v>
                </c:pt>
                <c:pt idx="1774">
                  <c:v>216172.8625512702</c:v>
                </c:pt>
                <c:pt idx="1775">
                  <c:v>216044.2277695495</c:v>
                </c:pt>
                <c:pt idx="1776">
                  <c:v>215915.27780092676</c:v>
                </c:pt>
                <c:pt idx="1777">
                  <c:v>215786.01264156224</c:v>
                </c:pt>
                <c:pt idx="1778">
                  <c:v>215656.43228760673</c:v>
                </c:pt>
                <c:pt idx="1779">
                  <c:v>215526.53673520157</c:v>
                </c:pt>
                <c:pt idx="1780">
                  <c:v>215396.32598047861</c:v>
                </c:pt>
                <c:pt idx="1781">
                  <c:v>215265.80001956018</c:v>
                </c:pt>
                <c:pt idx="1782">
                  <c:v>215134.95884855918</c:v>
                </c:pt>
                <c:pt idx="1783">
                  <c:v>215003.80246357902</c:v>
                </c:pt>
                <c:pt idx="1784">
                  <c:v>214872.33086071361</c:v>
                </c:pt>
                <c:pt idx="1785">
                  <c:v>214740.54403604739</c:v>
                </c:pt>
                <c:pt idx="1786">
                  <c:v>214608.44198565528</c:v>
                </c:pt>
                <c:pt idx="1787">
                  <c:v>214476.02470560279</c:v>
                </c:pt>
                <c:pt idx="1788">
                  <c:v>214343.29219194586</c:v>
                </c:pt>
                <c:pt idx="1789">
                  <c:v>214210.24444073101</c:v>
                </c:pt>
                <c:pt idx="1790">
                  <c:v>214076.88144799523</c:v>
                </c:pt>
                <c:pt idx="1791">
                  <c:v>213943.20320976604</c:v>
                </c:pt>
                <c:pt idx="1792">
                  <c:v>213809.2097220615</c:v>
                </c:pt>
                <c:pt idx="1793">
                  <c:v>213674.90098089012</c:v>
                </c:pt>
                <c:pt idx="1794">
                  <c:v>213540.27698225097</c:v>
                </c:pt>
                <c:pt idx="1795">
                  <c:v>213405.33772213364</c:v>
                </c:pt>
                <c:pt idx="1796">
                  <c:v>213270.08319651819</c:v>
                </c:pt>
                <c:pt idx="1797">
                  <c:v>213134.51340137518</c:v>
                </c:pt>
                <c:pt idx="1798">
                  <c:v>212998.62833266574</c:v>
                </c:pt>
                <c:pt idx="1799">
                  <c:v>212862.42798634147</c:v>
                </c:pt>
                <c:pt idx="1800">
                  <c:v>212725.91235834447</c:v>
                </c:pt>
                <c:pt idx="1801">
                  <c:v>212589.08144460735</c:v>
                </c:pt>
                <c:pt idx="1802">
                  <c:v>212451.93524105323</c:v>
                </c:pt>
                <c:pt idx="1803">
                  <c:v>212314.47374359574</c:v>
                </c:pt>
                <c:pt idx="1804">
                  <c:v>212176.696948139</c:v>
                </c:pt>
                <c:pt idx="1805">
                  <c:v>212038.60485057763</c:v>
                </c:pt>
                <c:pt idx="1806">
                  <c:v>211900.19744679681</c:v>
                </c:pt>
                <c:pt idx="1807">
                  <c:v>211761.47473267216</c:v>
                </c:pt>
                <c:pt idx="1808">
                  <c:v>211622.43670406978</c:v>
                </c:pt>
                <c:pt idx="1809">
                  <c:v>211483.08335684636</c:v>
                </c:pt>
                <c:pt idx="1810">
                  <c:v>211343.41468684902</c:v>
                </c:pt>
                <c:pt idx="1811">
                  <c:v>211203.4306899154</c:v>
                </c:pt>
                <c:pt idx="1812">
                  <c:v>211063.13136187367</c:v>
                </c:pt>
                <c:pt idx="1813">
                  <c:v>210922.51669854246</c:v>
                </c:pt>
                <c:pt idx="1814">
                  <c:v>210781.58669573086</c:v>
                </c:pt>
                <c:pt idx="1815">
                  <c:v>210640.34134923856</c:v>
                </c:pt>
                <c:pt idx="1816">
                  <c:v>210498.78065485565</c:v>
                </c:pt>
                <c:pt idx="1817">
                  <c:v>210356.90460836276</c:v>
                </c:pt>
                <c:pt idx="1818">
                  <c:v>210214.71320553104</c:v>
                </c:pt>
                <c:pt idx="1819">
                  <c:v>210072.20644212206</c:v>
                </c:pt>
                <c:pt idx="1820">
                  <c:v>209929.38431388795</c:v>
                </c:pt>
                <c:pt idx="1821">
                  <c:v>209786.24681657128</c:v>
                </c:pt>
                <c:pt idx="1822">
                  <c:v>209642.79394590517</c:v>
                </c:pt>
                <c:pt idx="1823">
                  <c:v>209499.02569761319</c:v>
                </c:pt>
                <c:pt idx="1824">
                  <c:v>209354.94206740943</c:v>
                </c:pt>
                <c:pt idx="1825">
                  <c:v>209210.54305099844</c:v>
                </c:pt>
                <c:pt idx="1826">
                  <c:v>209065.82864407529</c:v>
                </c:pt>
                <c:pt idx="1827">
                  <c:v>208920.79884232549</c:v>
                </c:pt>
                <c:pt idx="1828">
                  <c:v>208775.45364142506</c:v>
                </c:pt>
                <c:pt idx="1829">
                  <c:v>208629.79303704057</c:v>
                </c:pt>
                <c:pt idx="1830">
                  <c:v>208483.81702482895</c:v>
                </c:pt>
                <c:pt idx="1831">
                  <c:v>208337.52560043774</c:v>
                </c:pt>
                <c:pt idx="1832">
                  <c:v>208190.91875950489</c:v>
                </c:pt>
                <c:pt idx="1833">
                  <c:v>208043.99649765887</c:v>
                </c:pt>
                <c:pt idx="1834">
                  <c:v>207896.7588105186</c:v>
                </c:pt>
                <c:pt idx="1835">
                  <c:v>207749.20569369351</c:v>
                </c:pt>
                <c:pt idx="1836">
                  <c:v>207601.33714278351</c:v>
                </c:pt>
                <c:pt idx="1837">
                  <c:v>207453.15315337898</c:v>
                </c:pt>
                <c:pt idx="1838">
                  <c:v>207304.65372106078</c:v>
                </c:pt>
                <c:pt idx="1839">
                  <c:v>207155.83884140025</c:v>
                </c:pt>
                <c:pt idx="1840">
                  <c:v>207006.70850995922</c:v>
                </c:pt>
                <c:pt idx="1841">
                  <c:v>206857.26272229</c:v>
                </c:pt>
                <c:pt idx="1842">
                  <c:v>206707.50147393538</c:v>
                </c:pt>
                <c:pt idx="1843">
                  <c:v>206557.42476042858</c:v>
                </c:pt>
                <c:pt idx="1844">
                  <c:v>206407.03257729334</c:v>
                </c:pt>
                <c:pt idx="1845">
                  <c:v>206256.3249200439</c:v>
                </c:pt>
                <c:pt idx="1846">
                  <c:v>206105.30178418494</c:v>
                </c:pt>
                <c:pt idx="1847">
                  <c:v>205953.96316521158</c:v>
                </c:pt>
                <c:pt idx="1848">
                  <c:v>205802.30905860948</c:v>
                </c:pt>
                <c:pt idx="1849">
                  <c:v>205650.33945985473</c:v>
                </c:pt>
                <c:pt idx="1850">
                  <c:v>205498.05436441393</c:v>
                </c:pt>
                <c:pt idx="1851">
                  <c:v>205345.4537677441</c:v>
                </c:pt>
                <c:pt idx="1852">
                  <c:v>205192.53766529274</c:v>
                </c:pt>
                <c:pt idx="1853">
                  <c:v>205039.30605249785</c:v>
                </c:pt>
                <c:pt idx="1854">
                  <c:v>204885.75892478789</c:v>
                </c:pt>
                <c:pt idx="1855">
                  <c:v>204731.89627758181</c:v>
                </c:pt>
                <c:pt idx="1856">
                  <c:v>204577.71810628896</c:v>
                </c:pt>
                <c:pt idx="1857">
                  <c:v>204423.22440630919</c:v>
                </c:pt>
                <c:pt idx="1858">
                  <c:v>204268.41517303284</c:v>
                </c:pt>
                <c:pt idx="1859">
                  <c:v>204113.29040184067</c:v>
                </c:pt>
                <c:pt idx="1860">
                  <c:v>203957.85008810397</c:v>
                </c:pt>
                <c:pt idx="1861">
                  <c:v>203802.0942271844</c:v>
                </c:pt>
                <c:pt idx="1862">
                  <c:v>203646.02281443417</c:v>
                </c:pt>
                <c:pt idx="1863">
                  <c:v>203489.63584519591</c:v>
                </c:pt>
                <c:pt idx="1864">
                  <c:v>203332.93331480274</c:v>
                </c:pt>
                <c:pt idx="1865">
                  <c:v>203175.91521857819</c:v>
                </c:pt>
                <c:pt idx="1866">
                  <c:v>203018.58155183628</c:v>
                </c:pt>
                <c:pt idx="1867">
                  <c:v>202860.93230988149</c:v>
                </c:pt>
                <c:pt idx="1868">
                  <c:v>202702.96748800876</c:v>
                </c:pt>
                <c:pt idx="1869">
                  <c:v>202544.68708150348</c:v>
                </c:pt>
                <c:pt idx="1870">
                  <c:v>202386.0910856415</c:v>
                </c:pt>
                <c:pt idx="1871">
                  <c:v>202227.17949568911</c:v>
                </c:pt>
                <c:pt idx="1872">
                  <c:v>202067.95230690308</c:v>
                </c:pt>
                <c:pt idx="1873">
                  <c:v>201908.40951453062</c:v>
                </c:pt>
                <c:pt idx="1874">
                  <c:v>201748.5511138094</c:v>
                </c:pt>
                <c:pt idx="1875">
                  <c:v>201588.37709996753</c:v>
                </c:pt>
                <c:pt idx="1876">
                  <c:v>201427.88746822361</c:v>
                </c:pt>
                <c:pt idx="1877">
                  <c:v>201267.08221378661</c:v>
                </c:pt>
                <c:pt idx="1878">
                  <c:v>201105.96133185603</c:v>
                </c:pt>
                <c:pt idx="1879">
                  <c:v>200944.5248176218</c:v>
                </c:pt>
                <c:pt idx="1880">
                  <c:v>200782.77266626427</c:v>
                </c:pt>
                <c:pt idx="1881">
                  <c:v>200620.70487295426</c:v>
                </c:pt>
                <c:pt idx="1882">
                  <c:v>200458.32143285303</c:v>
                </c:pt>
                <c:pt idx="1883">
                  <c:v>200295.62234111232</c:v>
                </c:pt>
                <c:pt idx="1884">
                  <c:v>200132.60759287426</c:v>
                </c:pt>
                <c:pt idx="1885">
                  <c:v>199969.27718327145</c:v>
                </c:pt>
                <c:pt idx="1886">
                  <c:v>199805.63110742692</c:v>
                </c:pt>
                <c:pt idx="1887">
                  <c:v>199641.66936045419</c:v>
                </c:pt>
                <c:pt idx="1888">
                  <c:v>199477.39193745717</c:v>
                </c:pt>
                <c:pt idx="1889">
                  <c:v>199312.79883353022</c:v>
                </c:pt>
                <c:pt idx="1890">
                  <c:v>199147.89004375818</c:v>
                </c:pt>
                <c:pt idx="1891">
                  <c:v>198982.66556321626</c:v>
                </c:pt>
                <c:pt idx="1892">
                  <c:v>198817.12538697018</c:v>
                </c:pt>
                <c:pt idx="1893">
                  <c:v>198651.26951007603</c:v>
                </c:pt>
                <c:pt idx="1894">
                  <c:v>198485.09792758041</c:v>
                </c:pt>
                <c:pt idx="1895">
                  <c:v>198318.6106345203</c:v>
                </c:pt>
                <c:pt idx="1896">
                  <c:v>198151.80762592316</c:v>
                </c:pt>
                <c:pt idx="1897">
                  <c:v>197984.68889680685</c:v>
                </c:pt>
                <c:pt idx="1898">
                  <c:v>197817.25444217966</c:v>
                </c:pt>
                <c:pt idx="1899">
                  <c:v>197649.50425704033</c:v>
                </c:pt>
                <c:pt idx="1900">
                  <c:v>197481.43833637805</c:v>
                </c:pt>
                <c:pt idx="1901">
                  <c:v>197313.05667517241</c:v>
                </c:pt>
                <c:pt idx="1902">
                  <c:v>197144.35926839345</c:v>
                </c:pt>
                <c:pt idx="1903">
                  <c:v>196975.34611100162</c:v>
                </c:pt>
                <c:pt idx="1904">
                  <c:v>196806.0171979478</c:v>
                </c:pt>
                <c:pt idx="1905">
                  <c:v>196636.37252417335</c:v>
                </c:pt>
                <c:pt idx="1906">
                  <c:v>196466.41208460997</c:v>
                </c:pt>
                <c:pt idx="1907">
                  <c:v>196296.13587417986</c:v>
                </c:pt>
                <c:pt idx="1908">
                  <c:v>196125.54388779562</c:v>
                </c:pt>
                <c:pt idx="1909">
                  <c:v>195954.63612036026</c:v>
                </c:pt>
                <c:pt idx="1910">
                  <c:v>195783.41256676722</c:v>
                </c:pt>
                <c:pt idx="1911">
                  <c:v>195611.8732219004</c:v>
                </c:pt>
                <c:pt idx="1912">
                  <c:v>195440.01808063406</c:v>
                </c:pt>
                <c:pt idx="1913">
                  <c:v>195267.84713783296</c:v>
                </c:pt>
                <c:pt idx="1914">
                  <c:v>195095.36038835219</c:v>
                </c:pt>
                <c:pt idx="1915">
                  <c:v>194922.55782703732</c:v>
                </c:pt>
                <c:pt idx="1916">
                  <c:v>194749.43944872433</c:v>
                </c:pt>
                <c:pt idx="1917">
                  <c:v>194576.00524823958</c:v>
                </c:pt>
                <c:pt idx="1918">
                  <c:v>194402.25522039991</c:v>
                </c:pt>
                <c:pt idx="1919">
                  <c:v>194228.18936001253</c:v>
                </c:pt>
                <c:pt idx="1920">
                  <c:v>194053.80766187509</c:v>
                </c:pt>
                <c:pt idx="1921">
                  <c:v>193879.11012077564</c:v>
                </c:pt>
                <c:pt idx="1922">
                  <c:v>193704.09673149267</c:v>
                </c:pt>
                <c:pt idx="1923">
                  <c:v>193528.76748879504</c:v>
                </c:pt>
                <c:pt idx="1924">
                  <c:v>193353.12238744204</c:v>
                </c:pt>
                <c:pt idx="1925">
                  <c:v>193177.16142218339</c:v>
                </c:pt>
                <c:pt idx="1926">
                  <c:v>193000.88458775918</c:v>
                </c:pt>
                <c:pt idx="1927">
                  <c:v>192824.29187889994</c:v>
                </c:pt>
                <c:pt idx="1928">
                  <c:v>192647.3832903266</c:v>
                </c:pt>
                <c:pt idx="1929">
                  <c:v>192470.15881675054</c:v>
                </c:pt>
                <c:pt idx="1930">
                  <c:v>192292.61845287346</c:v>
                </c:pt>
                <c:pt idx="1931">
                  <c:v>192114.76219338752</c:v>
                </c:pt>
                <c:pt idx="1932">
                  <c:v>191936.59003297531</c:v>
                </c:pt>
                <c:pt idx="1933">
                  <c:v>191758.10196630974</c:v>
                </c:pt>
                <c:pt idx="1934">
                  <c:v>191579.29798805423</c:v>
                </c:pt>
                <c:pt idx="1935">
                  <c:v>191400.17809286251</c:v>
                </c:pt>
                <c:pt idx="1936">
                  <c:v>191220.74227537875</c:v>
                </c:pt>
                <c:pt idx="1937">
                  <c:v>191040.99053023753</c:v>
                </c:pt>
                <c:pt idx="1938">
                  <c:v>190860.92285206381</c:v>
                </c:pt>
                <c:pt idx="1939">
                  <c:v>190680.53923547297</c:v>
                </c:pt>
                <c:pt idx="1940">
                  <c:v>190499.83967507078</c:v>
                </c:pt>
                <c:pt idx="1941">
                  <c:v>190318.82416545338</c:v>
                </c:pt>
                <c:pt idx="1942">
                  <c:v>190137.49270120735</c:v>
                </c:pt>
                <c:pt idx="1943">
                  <c:v>189955.84527690962</c:v>
                </c:pt>
                <c:pt idx="1944">
                  <c:v>189773.88188712756</c:v>
                </c:pt>
                <c:pt idx="1945">
                  <c:v>189591.60252641892</c:v>
                </c:pt>
                <c:pt idx="1946">
                  <c:v>189409.00718933181</c:v>
                </c:pt>
                <c:pt idx="1947">
                  <c:v>189226.09587040477</c:v>
                </c:pt>
                <c:pt idx="1948">
                  <c:v>189042.86856416671</c:v>
                </c:pt>
                <c:pt idx="1949">
                  <c:v>188859.32526513695</c:v>
                </c:pt>
                <c:pt idx="1950">
                  <c:v>188675.46596782518</c:v>
                </c:pt>
                <c:pt idx="1951">
                  <c:v>188491.29066673145</c:v>
                </c:pt>
                <c:pt idx="1952">
                  <c:v>188306.79935634628</c:v>
                </c:pt>
                <c:pt idx="1953">
                  <c:v>188121.9920311505</c:v>
                </c:pt>
                <c:pt idx="1954">
                  <c:v>187936.86868561537</c:v>
                </c:pt>
                <c:pt idx="1955">
                  <c:v>187751.42931420248</c:v>
                </c:pt>
                <c:pt idx="1956">
                  <c:v>187565.67391136388</c:v>
                </c:pt>
                <c:pt idx="1957">
                  <c:v>187379.60247154193</c:v>
                </c:pt>
                <c:pt idx="1958">
                  <c:v>187193.21498916944</c:v>
                </c:pt>
                <c:pt idx="1959">
                  <c:v>187006.51145866953</c:v>
                </c:pt>
                <c:pt idx="1960">
                  <c:v>186819.49187445574</c:v>
                </c:pt>
                <c:pt idx="1961">
                  <c:v>186632.15623093199</c:v>
                </c:pt>
                <c:pt idx="1962">
                  <c:v>186444.50452249259</c:v>
                </c:pt>
                <c:pt idx="1963">
                  <c:v>186256.53674352216</c:v>
                </c:pt>
                <c:pt idx="1964">
                  <c:v>186068.25288839577</c:v>
                </c:pt>
                <c:pt idx="1965">
                  <c:v>185879.65295147887</c:v>
                </c:pt>
                <c:pt idx="1966">
                  <c:v>185690.7369271272</c:v>
                </c:pt>
                <c:pt idx="1967">
                  <c:v>185501.50480968697</c:v>
                </c:pt>
                <c:pt idx="1968">
                  <c:v>185311.95659349469</c:v>
                </c:pt>
                <c:pt idx="1969">
                  <c:v>185122.09227287729</c:v>
                </c:pt>
                <c:pt idx="1970">
                  <c:v>184931.91184215201</c:v>
                </c:pt>
                <c:pt idx="1971">
                  <c:v>184741.41529562653</c:v>
                </c:pt>
                <c:pt idx="1972">
                  <c:v>184550.60262759888</c:v>
                </c:pt>
                <c:pt idx="1973">
                  <c:v>184359.47383235744</c:v>
                </c:pt>
                <c:pt idx="1974">
                  <c:v>184168.02890418094</c:v>
                </c:pt>
                <c:pt idx="1975">
                  <c:v>183976.26783733853</c:v>
                </c:pt>
                <c:pt idx="1976">
                  <c:v>183784.19062608966</c:v>
                </c:pt>
                <c:pt idx="1977">
                  <c:v>183591.7972646842</c:v>
                </c:pt>
                <c:pt idx="1978">
                  <c:v>183399.08774736233</c:v>
                </c:pt>
                <c:pt idx="1979">
                  <c:v>183206.06206835466</c:v>
                </c:pt>
                <c:pt idx="1980">
                  <c:v>183012.7202218821</c:v>
                </c:pt>
                <c:pt idx="1981">
                  <c:v>182819.06220215594</c:v>
                </c:pt>
                <c:pt idx="1982">
                  <c:v>182625.08800337784</c:v>
                </c:pt>
                <c:pt idx="1983">
                  <c:v>182430.79761973981</c:v>
                </c:pt>
                <c:pt idx="1984">
                  <c:v>182236.1910454242</c:v>
                </c:pt>
                <c:pt idx="1985">
                  <c:v>182041.26827460376</c:v>
                </c:pt>
                <c:pt idx="1986">
                  <c:v>181846.02930144154</c:v>
                </c:pt>
                <c:pt idx="1987">
                  <c:v>181650.47412009098</c:v>
                </c:pt>
                <c:pt idx="1988">
                  <c:v>181454.60272469587</c:v>
                </c:pt>
                <c:pt idx="1989">
                  <c:v>181258.41510939033</c:v>
                </c:pt>
                <c:pt idx="1990">
                  <c:v>181061.91126829889</c:v>
                </c:pt>
                <c:pt idx="1991">
                  <c:v>180865.09119553634</c:v>
                </c:pt>
                <c:pt idx="1992">
                  <c:v>180667.9548852079</c:v>
                </c:pt>
                <c:pt idx="1993">
                  <c:v>180470.50233140911</c:v>
                </c:pt>
                <c:pt idx="1994">
                  <c:v>180272.73352822583</c:v>
                </c:pt>
                <c:pt idx="1995">
                  <c:v>180074.6484697343</c:v>
                </c:pt>
                <c:pt idx="1996">
                  <c:v>179876.24715000109</c:v>
                </c:pt>
                <c:pt idx="1997">
                  <c:v>179677.52956308311</c:v>
                </c:pt>
                <c:pt idx="1998">
                  <c:v>179478.49570302764</c:v>
                </c:pt>
                <c:pt idx="1999">
                  <c:v>179279.14556387227</c:v>
                </c:pt>
                <c:pt idx="2000">
                  <c:v>179079.47913964497</c:v>
                </c:pt>
                <c:pt idx="2001">
                  <c:v>178879.49642436401</c:v>
                </c:pt>
                <c:pt idx="2002">
                  <c:v>178679.19741203802</c:v>
                </c:pt>
                <c:pt idx="2003">
                  <c:v>178478.58209666595</c:v>
                </c:pt>
                <c:pt idx="2004">
                  <c:v>178277.65047223712</c:v>
                </c:pt>
                <c:pt idx="2005">
                  <c:v>178076.40253273118</c:v>
                </c:pt>
                <c:pt idx="2006">
                  <c:v>177874.8382721181</c:v>
                </c:pt>
                <c:pt idx="2007">
                  <c:v>177672.95768435817</c:v>
                </c:pt>
                <c:pt idx="2008">
                  <c:v>177470.76076340204</c:v>
                </c:pt>
                <c:pt idx="2009">
                  <c:v>177268.24750319068</c:v>
                </c:pt>
                <c:pt idx="2010">
                  <c:v>177065.4178976554</c:v>
                </c:pt>
                <c:pt idx="2011">
                  <c:v>176862.27194071782</c:v>
                </c:pt>
                <c:pt idx="2012">
                  <c:v>176658.80962628993</c:v>
                </c:pt>
                <c:pt idx="2013">
                  <c:v>176455.03094827404</c:v>
                </c:pt>
                <c:pt idx="2014">
                  <c:v>176250.93590056273</c:v>
                </c:pt>
                <c:pt idx="2015">
                  <c:v>176046.52447703897</c:v>
                </c:pt>
                <c:pt idx="2016">
                  <c:v>175841.79667157604</c:v>
                </c:pt>
                <c:pt idx="2017">
                  <c:v>175636.75247803752</c:v>
                </c:pt>
                <c:pt idx="2018">
                  <c:v>175431.39189027736</c:v>
                </c:pt>
                <c:pt idx="2019">
                  <c:v>175225.71490213976</c:v>
                </c:pt>
                <c:pt idx="2020">
                  <c:v>175019.72150745933</c:v>
                </c:pt>
                <c:pt idx="2021">
                  <c:v>174813.41170006091</c:v>
                </c:pt>
                <c:pt idx="2022">
                  <c:v>174606.78547375972</c:v>
                </c:pt>
                <c:pt idx="2023">
                  <c:v>174399.8428223613</c:v>
                </c:pt>
                <c:pt idx="2024">
                  <c:v>174192.58373966147</c:v>
                </c:pt>
                <c:pt idx="2025">
                  <c:v>173985.0082194464</c:v>
                </c:pt>
                <c:pt idx="2026">
                  <c:v>173777.11625549255</c:v>
                </c:pt>
                <c:pt idx="2027">
                  <c:v>173568.90784156672</c:v>
                </c:pt>
                <c:pt idx="2028">
                  <c:v>173360.38297142598</c:v>
                </c:pt>
                <c:pt idx="2029">
                  <c:v>173151.54163881775</c:v>
                </c:pt>
                <c:pt idx="2030">
                  <c:v>172942.38383747978</c:v>
                </c:pt>
                <c:pt idx="2031">
                  <c:v>172732.90956114006</c:v>
                </c:pt>
                <c:pt idx="2032">
                  <c:v>172523.11880351693</c:v>
                </c:pt>
                <c:pt idx="2033">
                  <c:v>172313.01155831906</c:v>
                </c:pt>
                <c:pt idx="2034">
                  <c:v>172102.58781924541</c:v>
                </c:pt>
                <c:pt idx="2035">
                  <c:v>171891.84757998522</c:v>
                </c:pt>
                <c:pt idx="2036">
                  <c:v>171680.79083421806</c:v>
                </c:pt>
                <c:pt idx="2037">
                  <c:v>171469.4175756138</c:v>
                </c:pt>
                <c:pt idx="2038">
                  <c:v>171257.7277978326</c:v>
                </c:pt>
                <c:pt idx="2039">
                  <c:v>171045.72149452494</c:v>
                </c:pt>
                <c:pt idx="2040">
                  <c:v>170833.39865933161</c:v>
                </c:pt>
                <c:pt idx="2041">
                  <c:v>170620.75928588366</c:v>
                </c:pt>
                <c:pt idx="2042">
                  <c:v>170407.80336780247</c:v>
                </c:pt>
                <c:pt idx="2043">
                  <c:v>170194.53089869968</c:v>
                </c:pt>
                <c:pt idx="2044">
                  <c:v>169980.9418721773</c:v>
                </c:pt>
                <c:pt idx="2045">
                  <c:v>169767.03628182755</c:v>
                </c:pt>
                <c:pt idx="2046">
                  <c:v>169552.81412123301</c:v>
                </c:pt>
                <c:pt idx="2047">
                  <c:v>169338.27538396651</c:v>
                </c:pt>
                <c:pt idx="2048">
                  <c:v>169123.42006359118</c:v>
                </c:pt>
                <c:pt idx="2049">
                  <c:v>168908.24815366048</c:v>
                </c:pt>
                <c:pt idx="2050">
                  <c:v>168692.75964771811</c:v>
                </c:pt>
                <c:pt idx="2051">
                  <c:v>168476.95453929805</c:v>
                </c:pt>
                <c:pt idx="2052">
                  <c:v>168260.83282192465</c:v>
                </c:pt>
                <c:pt idx="2053">
                  <c:v>168044.39448911246</c:v>
                </c:pt>
                <c:pt idx="2054">
                  <c:v>167827.63953436635</c:v>
                </c:pt>
                <c:pt idx="2055">
                  <c:v>167610.56795118147</c:v>
                </c:pt>
                <c:pt idx="2056">
                  <c:v>167393.17973304325</c:v>
                </c:pt>
                <c:pt idx="2057">
                  <c:v>167175.47487342742</c:v>
                </c:pt>
                <c:pt idx="2058">
                  <c:v>166957.45336579997</c:v>
                </c:pt>
                <c:pt idx="2059">
                  <c:v>166739.11520361717</c:v>
                </c:pt>
                <c:pt idx="2060">
                  <c:v>166520.46038032559</c:v>
                </c:pt>
                <c:pt idx="2061">
                  <c:v>166301.48888936205</c:v>
                </c:pt>
                <c:pt idx="2062">
                  <c:v>166082.20072415369</c:v>
                </c:pt>
                <c:pt idx="2063">
                  <c:v>165862.59587811789</c:v>
                </c:pt>
                <c:pt idx="2064">
                  <c:v>165642.67434466229</c:v>
                </c:pt>
                <c:pt idx="2065">
                  <c:v>165422.43611718484</c:v>
                </c:pt>
                <c:pt idx="2066">
                  <c:v>165201.88118907376</c:v>
                </c:pt>
                <c:pt idx="2067">
                  <c:v>164981.0095537075</c:v>
                </c:pt>
                <c:pt idx="2068">
                  <c:v>164759.82120445481</c:v>
                </c:pt>
                <c:pt idx="2069">
                  <c:v>164538.31613467474</c:v>
                </c:pt>
                <c:pt idx="2070">
                  <c:v>164316.49433771655</c:v>
                </c:pt>
                <c:pt idx="2071">
                  <c:v>164094.3558069198</c:v>
                </c:pt>
                <c:pt idx="2072">
                  <c:v>163871.90053561435</c:v>
                </c:pt>
                <c:pt idx="2073">
                  <c:v>163649.12851712023</c:v>
                </c:pt>
                <c:pt idx="2074">
                  <c:v>163426.0397447478</c:v>
                </c:pt>
                <c:pt idx="2075">
                  <c:v>163202.63421179767</c:v>
                </c:pt>
                <c:pt idx="2076">
                  <c:v>162978.91191156075</c:v>
                </c:pt>
                <c:pt idx="2077">
                  <c:v>162754.87283731811</c:v>
                </c:pt>
                <c:pt idx="2078">
                  <c:v>162530.51698234119</c:v>
                </c:pt>
                <c:pt idx="2079">
                  <c:v>162305.8443398916</c:v>
                </c:pt>
                <c:pt idx="2080">
                  <c:v>162080.85490322128</c:v>
                </c:pt>
                <c:pt idx="2081">
                  <c:v>161855.54866557237</c:v>
                </c:pt>
                <c:pt idx="2082">
                  <c:v>161629.92562017727</c:v>
                </c:pt>
                <c:pt idx="2083">
                  <c:v>161403.98576025869</c:v>
                </c:pt>
                <c:pt idx="2084">
                  <c:v>161177.72907902952</c:v>
                </c:pt>
                <c:pt idx="2085">
                  <c:v>160951.15556969296</c:v>
                </c:pt>
                <c:pt idx="2086">
                  <c:v>160724.26522544239</c:v>
                </c:pt>
                <c:pt idx="2087">
                  <c:v>160497.05803946152</c:v>
                </c:pt>
                <c:pt idx="2088">
                  <c:v>160269.53400492427</c:v>
                </c:pt>
                <c:pt idx="2089">
                  <c:v>160041.69311499476</c:v>
                </c:pt>
                <c:pt idx="2090">
                  <c:v>159813.53536282745</c:v>
                </c:pt>
                <c:pt idx="2091">
                  <c:v>159585.06074156697</c:v>
                </c:pt>
                <c:pt idx="2092">
                  <c:v>159356.26924434822</c:v>
                </c:pt>
                <c:pt idx="2093">
                  <c:v>159127.16086429637</c:v>
                </c:pt>
                <c:pt idx="2094">
                  <c:v>158897.73559452678</c:v>
                </c:pt>
                <c:pt idx="2095">
                  <c:v>158667.99342814507</c:v>
                </c:pt>
                <c:pt idx="2096">
                  <c:v>158437.93435824709</c:v>
                </c:pt>
                <c:pt idx="2097">
                  <c:v>158207.55837791896</c:v>
                </c:pt>
                <c:pt idx="2098">
                  <c:v>157976.865480237</c:v>
                </c:pt>
                <c:pt idx="2099">
                  <c:v>157745.8556582678</c:v>
                </c:pt>
                <c:pt idx="2100">
                  <c:v>157514.52890506815</c:v>
                </c:pt>
                <c:pt idx="2101">
                  <c:v>157282.88521368508</c:v>
                </c:pt>
                <c:pt idx="2102">
                  <c:v>157050.92457715585</c:v>
                </c:pt>
                <c:pt idx="2103">
                  <c:v>156818.64698850797</c:v>
                </c:pt>
                <c:pt idx="2104">
                  <c:v>156586.05244075917</c:v>
                </c:pt>
                <c:pt idx="2105">
                  <c:v>156353.1409269174</c:v>
                </c:pt>
                <c:pt idx="2106">
                  <c:v>156119.91243998084</c:v>
                </c:pt>
                <c:pt idx="2107">
                  <c:v>155886.36697293792</c:v>
                </c:pt>
                <c:pt idx="2108">
                  <c:v>155652.50451876724</c:v>
                </c:pt>
                <c:pt idx="2109">
                  <c:v>155418.32507043768</c:v>
                </c:pt>
                <c:pt idx="2110">
                  <c:v>155183.82862090832</c:v>
                </c:pt>
                <c:pt idx="2111">
                  <c:v>154949.01516312844</c:v>
                </c:pt>
                <c:pt idx="2112">
                  <c:v>154713.88469003758</c:v>
                </c:pt>
                <c:pt idx="2113">
                  <c:v>154478.43719456549</c:v>
                </c:pt>
                <c:pt idx="2114">
                  <c:v>154242.6726696321</c:v>
                </c:pt>
                <c:pt idx="2115">
                  <c:v>154006.59110814761</c:v>
                </c:pt>
                <c:pt idx="2116">
                  <c:v>153770.1925030124</c:v>
                </c:pt>
                <c:pt idx="2117">
                  <c:v>153533.47684711704</c:v>
                </c:pt>
                <c:pt idx="2118">
                  <c:v>153296.44413334239</c:v>
                </c:pt>
                <c:pt idx="2119">
                  <c:v>153059.09435455946</c:v>
                </c:pt>
                <c:pt idx="2120">
                  <c:v>152821.4275036295</c:v>
                </c:pt>
                <c:pt idx="2121">
                  <c:v>152583.44357340393</c:v>
                </c:pt>
                <c:pt idx="2122">
                  <c:v>152345.14255672443</c:v>
                </c:pt>
                <c:pt idx="2123">
                  <c:v>152106.52444642285</c:v>
                </c:pt>
                <c:pt idx="2124">
                  <c:v>151867.58923532124</c:v>
                </c:pt>
                <c:pt idx="2125">
                  <c:v>151628.3369162319</c:v>
                </c:pt>
                <c:pt idx="2126">
                  <c:v>151388.7674819573</c:v>
                </c:pt>
                <c:pt idx="2127">
                  <c:v>151148.88092529011</c:v>
                </c:pt>
                <c:pt idx="2128">
                  <c:v>150908.67723901322</c:v>
                </c:pt>
                <c:pt idx="2129">
                  <c:v>150668.15641589969</c:v>
                </c:pt>
                <c:pt idx="2130">
                  <c:v>150427.31844871282</c:v>
                </c:pt>
                <c:pt idx="2131">
                  <c:v>150186.16333020607</c:v>
                </c:pt>
                <c:pt idx="2132">
                  <c:v>149944.69105312313</c:v>
                </c:pt>
                <c:pt idx="2133">
                  <c:v>149702.90161019782</c:v>
                </c:pt>
                <c:pt idx="2134">
                  <c:v>149460.79499415425</c:v>
                </c:pt>
                <c:pt idx="2135">
                  <c:v>149218.37119770664</c:v>
                </c:pt>
                <c:pt idx="2136">
                  <c:v>148975.63021355943</c:v>
                </c:pt>
                <c:pt idx="2137">
                  <c:v>148732.57203440726</c:v>
                </c:pt>
                <c:pt idx="2138">
                  <c:v>148489.19665293497</c:v>
                </c:pt>
                <c:pt idx="2139">
                  <c:v>148245.50406181754</c:v>
                </c:pt>
                <c:pt idx="2140">
                  <c:v>148001.49425372019</c:v>
                </c:pt>
                <c:pt idx="2141">
                  <c:v>147757.16722129827</c:v>
                </c:pt>
                <c:pt idx="2142">
                  <c:v>147512.52295719736</c:v>
                </c:pt>
                <c:pt idx="2143">
                  <c:v>147267.56145405321</c:v>
                </c:pt>
                <c:pt idx="2144">
                  <c:v>147022.28270449175</c:v>
                </c:pt>
                <c:pt idx="2145">
                  <c:v>146776.6867011291</c:v>
                </c:pt>
                <c:pt idx="2146">
                  <c:v>146530.77343657153</c:v>
                </c:pt>
                <c:pt idx="2147">
                  <c:v>146284.54290341551</c:v>
                </c:pt>
                <c:pt idx="2148">
                  <c:v>146037.99509424766</c:v>
                </c:pt>
                <c:pt idx="2149">
                  <c:v>145791.13000164481</c:v>
                </c:pt>
                <c:pt idx="2150">
                  <c:v>145543.94761817396</c:v>
                </c:pt>
                <c:pt idx="2151">
                  <c:v>145296.44793639227</c:v>
                </c:pt>
                <c:pt idx="2152">
                  <c:v>145048.63094884707</c:v>
                </c:pt>
                <c:pt idx="2153">
                  <c:v>144800.49664807587</c:v>
                </c:pt>
                <c:pt idx="2154">
                  <c:v>144552.04502660633</c:v>
                </c:pt>
                <c:pt idx="2155">
                  <c:v>144303.2760769563</c:v>
                </c:pt>
                <c:pt idx="2156">
                  <c:v>144054.18979163381</c:v>
                </c:pt>
                <c:pt idx="2157">
                  <c:v>143804.78616313697</c:v>
                </c:pt>
                <c:pt idx="2158">
                  <c:v>143555.0651839542</c:v>
                </c:pt>
                <c:pt idx="2159">
                  <c:v>143305.02684656394</c:v>
                </c:pt>
                <c:pt idx="2160">
                  <c:v>143054.67114343485</c:v>
                </c:pt>
                <c:pt idx="2161">
                  <c:v>142803.99806702579</c:v>
                </c:pt>
                <c:pt idx="2162">
                  <c:v>142553.00760978571</c:v>
                </c:pt>
                <c:pt idx="2163">
                  <c:v>142301.69976415377</c:v>
                </c:pt>
                <c:pt idx="2164">
                  <c:v>142050.07452255927</c:v>
                </c:pt>
                <c:pt idx="2165">
                  <c:v>141798.13187742163</c:v>
                </c:pt>
                <c:pt idx="2166">
                  <c:v>141545.87182115047</c:v>
                </c:pt>
                <c:pt idx="2167">
                  <c:v>141293.29434614553</c:v>
                </c:pt>
                <c:pt idx="2168">
                  <c:v>141040.39944479673</c:v>
                </c:pt>
                <c:pt idx="2169">
                  <c:v>140787.18710948413</c:v>
                </c:pt>
                <c:pt idx="2170">
                  <c:v>140533.65733257795</c:v>
                </c:pt>
                <c:pt idx="2171">
                  <c:v>140279.8101064385</c:v>
                </c:pt>
                <c:pt idx="2172">
                  <c:v>140025.64542341631</c:v>
                </c:pt>
                <c:pt idx="2173">
                  <c:v>139771.16327585201</c:v>
                </c:pt>
                <c:pt idx="2174">
                  <c:v>139516.36365607643</c:v>
                </c:pt>
                <c:pt idx="2175">
                  <c:v>139261.24655641045</c:v>
                </c:pt>
                <c:pt idx="2176">
                  <c:v>139005.81196916517</c:v>
                </c:pt>
                <c:pt idx="2177">
                  <c:v>138750.05988664177</c:v>
                </c:pt>
                <c:pt idx="2178">
                  <c:v>138493.99030113162</c:v>
                </c:pt>
                <c:pt idx="2179">
                  <c:v>138237.60320491623</c:v>
                </c:pt>
                <c:pt idx="2180">
                  <c:v>137980.8985902672</c:v>
                </c:pt>
                <c:pt idx="2181">
                  <c:v>137723.87644944628</c:v>
                </c:pt>
                <c:pt idx="2182">
                  <c:v>137466.53677470537</c:v>
                </c:pt>
                <c:pt idx="2183">
                  <c:v>137208.87955828648</c:v>
                </c:pt>
                <c:pt idx="2184">
                  <c:v>136950.90479242179</c:v>
                </c:pt>
                <c:pt idx="2185">
                  <c:v>136692.61246933357</c:v>
                </c:pt>
                <c:pt idx="2186">
                  <c:v>136434.00258123424</c:v>
                </c:pt>
                <c:pt idx="2187">
                  <c:v>136175.07512032631</c:v>
                </c:pt>
                <c:pt idx="2188">
                  <c:v>135915.83007880245</c:v>
                </c:pt>
                <c:pt idx="2189">
                  <c:v>135656.26744884546</c:v>
                </c:pt>
                <c:pt idx="2190">
                  <c:v>135396.38722262825</c:v>
                </c:pt>
                <c:pt idx="2191">
                  <c:v>135136.18939231386</c:v>
                </c:pt>
                <c:pt idx="2192">
                  <c:v>134875.67395005541</c:v>
                </c:pt>
                <c:pt idx="2193">
                  <c:v>134614.84088799619</c:v>
                </c:pt>
                <c:pt idx="2194">
                  <c:v>134353.69019826961</c:v>
                </c:pt>
                <c:pt idx="2195">
                  <c:v>134092.22187299916</c:v>
                </c:pt>
                <c:pt idx="2196">
                  <c:v>133830.43590429844</c:v>
                </c:pt>
                <c:pt idx="2197">
                  <c:v>133568.33228427119</c:v>
                </c:pt>
                <c:pt idx="2198">
                  <c:v>133305.91100501126</c:v>
                </c:pt>
                <c:pt idx="2199">
                  <c:v>133043.17205860262</c:v>
                </c:pt>
                <c:pt idx="2200">
                  <c:v>132780.11543711933</c:v>
                </c:pt>
                <c:pt idx="2201">
                  <c:v>132516.74113262552</c:v>
                </c:pt>
                <c:pt idx="2202">
                  <c:v>132253.04913717552</c:v>
                </c:pt>
                <c:pt idx="2203">
                  <c:v>131989.03944281372</c:v>
                </c:pt>
                <c:pt idx="2204">
                  <c:v>131724.71204157459</c:v>
                </c:pt>
                <c:pt idx="2205">
                  <c:v>131460.06692548274</c:v>
                </c:pt>
                <c:pt idx="2206">
                  <c:v>131195.10408655283</c:v>
                </c:pt>
                <c:pt idx="2207">
                  <c:v>130929.82351678971</c:v>
                </c:pt>
                <c:pt idx="2208">
                  <c:v>130664.22520818823</c:v>
                </c:pt>
                <c:pt idx="2209">
                  <c:v>130398.3091527334</c:v>
                </c:pt>
                <c:pt idx="2210">
                  <c:v>130132.07534240032</c:v>
                </c:pt>
                <c:pt idx="2211">
                  <c:v>129865.52376915416</c:v>
                </c:pt>
                <c:pt idx="2212">
                  <c:v>129598.65442495019</c:v>
                </c:pt>
                <c:pt idx="2213">
                  <c:v>129331.46730173379</c:v>
                </c:pt>
                <c:pt idx="2214">
                  <c:v>129063.96239144042</c:v>
                </c:pt>
                <c:pt idx="2215">
                  <c:v>128796.13968599563</c:v>
                </c:pt>
                <c:pt idx="2216">
                  <c:v>128527.99917731505</c:v>
                </c:pt>
                <c:pt idx="2217">
                  <c:v>128259.54085730441</c:v>
                </c:pt>
                <c:pt idx="2218">
                  <c:v>127990.76471785952</c:v>
                </c:pt>
                <c:pt idx="2219">
                  <c:v>127721.67075086628</c:v>
                </c:pt>
                <c:pt idx="2220">
                  <c:v>127452.25894820066</c:v>
                </c:pt>
                <c:pt idx="2221">
                  <c:v>127182.52930172872</c:v>
                </c:pt>
                <c:pt idx="2222">
                  <c:v>126912.4818033066</c:v>
                </c:pt>
                <c:pt idx="2223">
                  <c:v>126642.11644478051</c:v>
                </c:pt>
                <c:pt idx="2224">
                  <c:v>126371.43321798673</c:v>
                </c:pt>
                <c:pt idx="2225">
                  <c:v>126100.43211475166</c:v>
                </c:pt>
                <c:pt idx="2226">
                  <c:v>125829.11312689172</c:v>
                </c:pt>
                <c:pt idx="2227">
                  <c:v>125557.47624621344</c:v>
                </c:pt>
                <c:pt idx="2228">
                  <c:v>125285.5214645134</c:v>
                </c:pt>
                <c:pt idx="2229">
                  <c:v>125013.24877357826</c:v>
                </c:pt>
                <c:pt idx="2230">
                  <c:v>124740.65816518477</c:v>
                </c:pt>
                <c:pt idx="2231">
                  <c:v>124467.74963109969</c:v>
                </c:pt>
                <c:pt idx="2232">
                  <c:v>124194.52316307991</c:v>
                </c:pt>
                <c:pt idx="2233">
                  <c:v>123920.97875287234</c:v>
                </c:pt>
                <c:pt idx="2234">
                  <c:v>123647.11639221397</c:v>
                </c:pt>
                <c:pt idx="2235">
                  <c:v>123372.93607283186</c:v>
                </c:pt>
                <c:pt idx="2236">
                  <c:v>123098.43778644312</c:v>
                </c:pt>
                <c:pt idx="2237">
                  <c:v>122823.62152475491</c:v>
                </c:pt>
                <c:pt idx="2238">
                  <c:v>122548.48727946448</c:v>
                </c:pt>
                <c:pt idx="2239">
                  <c:v>122273.0350422591</c:v>
                </c:pt>
                <c:pt idx="2240">
                  <c:v>121997.26480481612</c:v>
                </c:pt>
                <c:pt idx="2241">
                  <c:v>121721.17655880292</c:v>
                </c:pt>
                <c:pt idx="2242">
                  <c:v>121444.77029587697</c:v>
                </c:pt>
                <c:pt idx="2243">
                  <c:v>121168.04600768574</c:v>
                </c:pt>
                <c:pt idx="2244">
                  <c:v>120891.0036858668</c:v>
                </c:pt>
                <c:pt idx="2245">
                  <c:v>120613.64332204773</c:v>
                </c:pt>
                <c:pt idx="2246">
                  <c:v>120335.96490784618</c:v>
                </c:pt>
                <c:pt idx="2247">
                  <c:v>120057.96843486984</c:v>
                </c:pt>
                <c:pt idx="2248">
                  <c:v>119779.65389471642</c:v>
                </c:pt>
                <c:pt idx="2249">
                  <c:v>119501.02127897371</c:v>
                </c:pt>
                <c:pt idx="2250">
                  <c:v>119222.07057921952</c:v>
                </c:pt>
                <c:pt idx="2251">
                  <c:v>118942.8017870217</c:v>
                </c:pt>
                <c:pt idx="2252">
                  <c:v>118663.21489393814</c:v>
                </c:pt>
                <c:pt idx="2253">
                  <c:v>118383.30989151678</c:v>
                </c:pt>
                <c:pt idx="2254">
                  <c:v>118103.08677129557</c:v>
                </c:pt>
                <c:pt idx="2255">
                  <c:v>117822.5455248025</c:v>
                </c:pt>
                <c:pt idx="2256">
                  <c:v>117541.68614355561</c:v>
                </c:pt>
                <c:pt idx="2257">
                  <c:v>117260.50861906297</c:v>
                </c:pt>
                <c:pt idx="2258">
                  <c:v>116979.01294282265</c:v>
                </c:pt>
                <c:pt idx="2259">
                  <c:v>116697.19910632278</c:v>
                </c:pt>
                <c:pt idx="2260">
                  <c:v>116415.0671010415</c:v>
                </c:pt>
                <c:pt idx="2261">
                  <c:v>116132.61691844698</c:v>
                </c:pt>
                <c:pt idx="2262">
                  <c:v>115849.84854999742</c:v>
                </c:pt>
                <c:pt idx="2263">
                  <c:v>115566.76198714103</c:v>
                </c:pt>
                <c:pt idx="2264">
                  <c:v>115283.35722131604</c:v>
                </c:pt>
                <c:pt idx="2265">
                  <c:v>114999.63424395071</c:v>
                </c:pt>
                <c:pt idx="2266">
                  <c:v>114715.59304646333</c:v>
                </c:pt>
                <c:pt idx="2267">
                  <c:v>114431.23362026217</c:v>
                </c:pt>
                <c:pt idx="2268">
                  <c:v>114146.55595674553</c:v>
                </c:pt>
                <c:pt idx="2269">
                  <c:v>113861.56004730175</c:v>
                </c:pt>
                <c:pt idx="2270">
                  <c:v>113576.24588330917</c:v>
                </c:pt>
                <c:pt idx="2271">
                  <c:v>113290.6134561361</c:v>
                </c:pt>
                <c:pt idx="2272">
                  <c:v>113004.6627571409</c:v>
                </c:pt>
                <c:pt idx="2273">
                  <c:v>112718.39377767195</c:v>
                </c:pt>
                <c:pt idx="2274">
                  <c:v>112431.8065090676</c:v>
                </c:pt>
                <c:pt idx="2275">
                  <c:v>112144.90094265621</c:v>
                </c:pt>
                <c:pt idx="2276">
                  <c:v>111857.67706975617</c:v>
                </c:pt>
                <c:pt idx="2277">
                  <c:v>111570.13488167585</c:v>
                </c:pt>
                <c:pt idx="2278">
                  <c:v>111282.27436971365</c:v>
                </c:pt>
                <c:pt idx="2279">
                  <c:v>110994.09552515791</c:v>
                </c:pt>
                <c:pt idx="2280">
                  <c:v>110705.59833928703</c:v>
                </c:pt>
                <c:pt idx="2281">
                  <c:v>110416.78280336935</c:v>
                </c:pt>
                <c:pt idx="2282">
                  <c:v>110127.64890866326</c:v>
                </c:pt>
                <c:pt idx="2283">
                  <c:v>109838.19664641711</c:v>
                </c:pt>
                <c:pt idx="2284">
                  <c:v>109548.42600786925</c:v>
                </c:pt>
                <c:pt idx="2285">
                  <c:v>109258.336984248</c:v>
                </c:pt>
                <c:pt idx="2286">
                  <c:v>108967.92956677171</c:v>
                </c:pt>
                <c:pt idx="2287">
                  <c:v>108677.20374664868</c:v>
                </c:pt>
                <c:pt idx="2288">
                  <c:v>108386.15951507722</c:v>
                </c:pt>
                <c:pt idx="2289">
                  <c:v>108094.79686324562</c:v>
                </c:pt>
                <c:pt idx="2290">
                  <c:v>107803.11578233214</c:v>
                </c:pt>
                <c:pt idx="2291">
                  <c:v>107511.11626350503</c:v>
                </c:pt>
                <c:pt idx="2292">
                  <c:v>107218.79829792251</c:v>
                </c:pt>
                <c:pt idx="2293">
                  <c:v>106926.16187673279</c:v>
                </c:pt>
                <c:pt idx="2294">
                  <c:v>106633.20699107407</c:v>
                </c:pt>
                <c:pt idx="2295">
                  <c:v>106339.93363207449</c:v>
                </c:pt>
                <c:pt idx="2296">
                  <c:v>106046.3417908522</c:v>
                </c:pt>
                <c:pt idx="2297">
                  <c:v>105752.43145851529</c:v>
                </c:pt>
                <c:pt idx="2298">
                  <c:v>105458.20262616184</c:v>
                </c:pt>
                <c:pt idx="2299">
                  <c:v>105163.6552848799</c:v>
                </c:pt>
                <c:pt idx="2300">
                  <c:v>104868.78942574748</c:v>
                </c:pt>
                <c:pt idx="2301">
                  <c:v>104573.60503983256</c:v>
                </c:pt>
                <c:pt idx="2302">
                  <c:v>104278.10211819307</c:v>
                </c:pt>
                <c:pt idx="2303">
                  <c:v>103982.28065187694</c:v>
                </c:pt>
                <c:pt idx="2304">
                  <c:v>103686.14063192201</c:v>
                </c:pt>
                <c:pt idx="2305">
                  <c:v>103389.68204935614</c:v>
                </c:pt>
                <c:pt idx="2306">
                  <c:v>103092.90489519711</c:v>
                </c:pt>
                <c:pt idx="2307">
                  <c:v>102795.80916045264</c:v>
                </c:pt>
                <c:pt idx="2308">
                  <c:v>102498.39483612047</c:v>
                </c:pt>
                <c:pt idx="2309">
                  <c:v>102200.66191318822</c:v>
                </c:pt>
                <c:pt idx="2310">
                  <c:v>101902.61038263352</c:v>
                </c:pt>
                <c:pt idx="2311">
                  <c:v>101604.24023542392</c:v>
                </c:pt>
                <c:pt idx="2312">
                  <c:v>101305.55146251693</c:v>
                </c:pt>
                <c:pt idx="2313">
                  <c:v>101006.54405486</c:v>
                </c:pt>
                <c:pt idx="2314">
                  <c:v>100707.21800339055</c:v>
                </c:pt>
                <c:pt idx="2315">
                  <c:v>100407.5732990359</c:v>
                </c:pt>
                <c:pt idx="2316">
                  <c:v>100107.60993271336</c:v>
                </c:pt>
                <c:pt idx="2317">
                  <c:v>99807.327895330149</c:v>
                </c:pt>
                <c:pt idx="2318">
                  <c:v>99506.727177783454</c:v>
                </c:pt>
                <c:pt idx="2319">
                  <c:v>99205.807770960382</c:v>
                </c:pt>
                <c:pt idx="2320">
                  <c:v>98904.569665737989</c:v>
                </c:pt>
                <c:pt idx="2321">
                  <c:v>98603.012852983244</c:v>
                </c:pt>
                <c:pt idx="2322">
                  <c:v>98301.137323553077</c:v>
                </c:pt>
                <c:pt idx="2323">
                  <c:v>97998.943068294349</c:v>
                </c:pt>
                <c:pt idx="2324">
                  <c:v>97696.430078043821</c:v>
                </c:pt>
                <c:pt idx="2325">
                  <c:v>97393.598343628211</c:v>
                </c:pt>
                <c:pt idx="2326">
                  <c:v>97090.447855864171</c:v>
                </c:pt>
                <c:pt idx="2327">
                  <c:v>96786.978605558266</c:v>
                </c:pt>
                <c:pt idx="2328">
                  <c:v>96483.190583506977</c:v>
                </c:pt>
                <c:pt idx="2329">
                  <c:v>96179.083780496716</c:v>
                </c:pt>
                <c:pt idx="2330">
                  <c:v>95874.658187303838</c:v>
                </c:pt>
                <c:pt idx="2331">
                  <c:v>95569.913794694585</c:v>
                </c:pt>
                <c:pt idx="2332">
                  <c:v>95264.85059342513</c:v>
                </c:pt>
                <c:pt idx="2333">
                  <c:v>94959.468574241575</c:v>
                </c:pt>
                <c:pt idx="2334">
                  <c:v>94653.767727879924</c:v>
                </c:pt>
                <c:pt idx="2335">
                  <c:v>94347.748045066095</c:v>
                </c:pt>
                <c:pt idx="2336">
                  <c:v>94041.409516515923</c:v>
                </c:pt>
                <c:pt idx="2337">
                  <c:v>93734.752132935158</c:v>
                </c:pt>
                <c:pt idx="2338">
                  <c:v>93427.775885019451</c:v>
                </c:pt>
                <c:pt idx="2339">
                  <c:v>93120.480763454369</c:v>
                </c:pt>
                <c:pt idx="2340">
                  <c:v>92812.866758915363</c:v>
                </c:pt>
                <c:pt idx="2341">
                  <c:v>92504.933862067817</c:v>
                </c:pt>
                <c:pt idx="2342">
                  <c:v>92196.682063567001</c:v>
                </c:pt>
                <c:pt idx="2343">
                  <c:v>91888.111354058099</c:v>
                </c:pt>
                <c:pt idx="2344">
                  <c:v>91579.221724176183</c:v>
                </c:pt>
                <c:pt idx="2345">
                  <c:v>91270.013164546224</c:v>
                </c:pt>
                <c:pt idx="2346">
                  <c:v>90960.485665783097</c:v>
                </c:pt>
                <c:pt idx="2347">
                  <c:v>90650.63921849156</c:v>
                </c:pt>
                <c:pt idx="2348">
                  <c:v>90340.473813266275</c:v>
                </c:pt>
                <c:pt idx="2349">
                  <c:v>90029.989440691788</c:v>
                </c:pt>
                <c:pt idx="2350">
                  <c:v>89719.186091342548</c:v>
                </c:pt>
                <c:pt idx="2351">
                  <c:v>89408.063755782874</c:v>
                </c:pt>
                <c:pt idx="2352">
                  <c:v>89096.622424566987</c:v>
                </c:pt>
                <c:pt idx="2353">
                  <c:v>88784.862088238995</c:v>
                </c:pt>
                <c:pt idx="2354">
                  <c:v>88472.782737332876</c:v>
                </c:pt>
                <c:pt idx="2355">
                  <c:v>88160.384362372497</c:v>
                </c:pt>
                <c:pt idx="2356">
                  <c:v>87847.666953871609</c:v>
                </c:pt>
                <c:pt idx="2357">
                  <c:v>87534.630502333835</c:v>
                </c:pt>
                <c:pt idx="2358">
                  <c:v>87221.274998252673</c:v>
                </c:pt>
                <c:pt idx="2359">
                  <c:v>86907.600432111503</c:v>
                </c:pt>
                <c:pt idx="2360">
                  <c:v>86593.606794383581</c:v>
                </c:pt>
                <c:pt idx="2361">
                  <c:v>86279.294075532031</c:v>
                </c:pt>
                <c:pt idx="2362">
                  <c:v>85964.662266009866</c:v>
                </c:pt>
                <c:pt idx="2363">
                  <c:v>85649.711356259926</c:v>
                </c:pt>
                <c:pt idx="2364">
                  <c:v>85334.441336714954</c:v>
                </c:pt>
                <c:pt idx="2365">
                  <c:v>85018.852197797562</c:v>
                </c:pt>
                <c:pt idx="2366">
                  <c:v>84702.943929920191</c:v>
                </c:pt>
                <c:pt idx="2367">
                  <c:v>84386.716523485185</c:v>
                </c:pt>
                <c:pt idx="2368">
                  <c:v>84070.169968884729</c:v>
                </c:pt>
                <c:pt idx="2369">
                  <c:v>83753.304256500865</c:v>
                </c:pt>
                <c:pt idx="2370">
                  <c:v>83436.119376705494</c:v>
                </c:pt>
                <c:pt idx="2371">
                  <c:v>83118.615319860372</c:v>
                </c:pt>
                <c:pt idx="2372">
                  <c:v>82800.792076317128</c:v>
                </c:pt>
                <c:pt idx="2373">
                  <c:v>82482.64963641722</c:v>
                </c:pt>
                <c:pt idx="2374">
                  <c:v>82164.187990491977</c:v>
                </c:pt>
                <c:pt idx="2375">
                  <c:v>81845.407128862556</c:v>
                </c:pt>
                <c:pt idx="2376">
                  <c:v>81526.307041839973</c:v>
                </c:pt>
                <c:pt idx="2377">
                  <c:v>81206.887719725099</c:v>
                </c:pt>
                <c:pt idx="2378">
                  <c:v>80887.149152808634</c:v>
                </c:pt>
                <c:pt idx="2379">
                  <c:v>80567.091331371135</c:v>
                </c:pt>
                <c:pt idx="2380">
                  <c:v>80246.71424568299</c:v>
                </c:pt>
                <c:pt idx="2381">
                  <c:v>79926.017886004425</c:v>
                </c:pt>
                <c:pt idx="2382">
                  <c:v>79605.002242585528</c:v>
                </c:pt>
                <c:pt idx="2383">
                  <c:v>79283.667305666182</c:v>
                </c:pt>
                <c:pt idx="2384">
                  <c:v>78962.013065476145</c:v>
                </c:pt>
                <c:pt idx="2385">
                  <c:v>78640.039512234973</c:v>
                </c:pt>
                <c:pt idx="2386">
                  <c:v>78317.746636152093</c:v>
                </c:pt>
                <c:pt idx="2387">
                  <c:v>77995.134427426718</c:v>
                </c:pt>
                <c:pt idx="2388">
                  <c:v>77672.202876247917</c:v>
                </c:pt>
                <c:pt idx="2389">
                  <c:v>77348.951972794588</c:v>
                </c:pt>
                <c:pt idx="2390">
                  <c:v>77025.381707235443</c:v>
                </c:pt>
                <c:pt idx="2391">
                  <c:v>76701.492069729007</c:v>
                </c:pt>
                <c:pt idx="2392">
                  <c:v>76377.283050423648</c:v>
                </c:pt>
                <c:pt idx="2393">
                  <c:v>76052.754639457533</c:v>
                </c:pt>
                <c:pt idx="2394">
                  <c:v>75727.906826958671</c:v>
                </c:pt>
                <c:pt idx="2395">
                  <c:v>75402.739603044873</c:v>
                </c:pt>
                <c:pt idx="2396">
                  <c:v>75077.252957823759</c:v>
                </c:pt>
                <c:pt idx="2397">
                  <c:v>74751.446881392767</c:v>
                </c:pt>
                <c:pt idx="2398">
                  <c:v>74425.321363839146</c:v>
                </c:pt>
                <c:pt idx="2399">
                  <c:v>74098.87639523996</c:v>
                </c:pt>
                <c:pt idx="2400">
                  <c:v>73772.111965662072</c:v>
                </c:pt>
                <c:pt idx="2401">
                  <c:v>73445.028065162172</c:v>
                </c:pt>
                <c:pt idx="2402">
                  <c:v>73117.624683786722</c:v>
                </c:pt>
                <c:pt idx="2403">
                  <c:v>72789.90181157201</c:v>
                </c:pt>
                <c:pt idx="2404">
                  <c:v>72461.859438544125</c:v>
                </c:pt>
                <c:pt idx="2405">
                  <c:v>72133.497554718939</c:v>
                </c:pt>
                <c:pt idx="2406">
                  <c:v>71804.816150102139</c:v>
                </c:pt>
                <c:pt idx="2407">
                  <c:v>71475.815214689195</c:v>
                </c:pt>
                <c:pt idx="2408">
                  <c:v>71146.494738465379</c:v>
                </c:pt>
                <c:pt idx="2409">
                  <c:v>70816.854711405744</c:v>
                </c:pt>
                <c:pt idx="2410">
                  <c:v>70486.895123475158</c:v>
                </c:pt>
                <c:pt idx="2411">
                  <c:v>70156.615964628261</c:v>
                </c:pt>
                <c:pt idx="2412">
                  <c:v>69826.017224809475</c:v>
                </c:pt>
                <c:pt idx="2413">
                  <c:v>69495.098893953022</c:v>
                </c:pt>
                <c:pt idx="2414">
                  <c:v>69163.860961982893</c:v>
                </c:pt>
                <c:pt idx="2415">
                  <c:v>68832.30341881288</c:v>
                </c:pt>
                <c:pt idx="2416">
                  <c:v>68500.426254346545</c:v>
                </c:pt>
                <c:pt idx="2417">
                  <c:v>68168.229458477232</c:v>
                </c:pt>
                <c:pt idx="2418">
                  <c:v>67835.713021088042</c:v>
                </c:pt>
                <c:pt idx="2419">
                  <c:v>67502.876932051891</c:v>
                </c:pt>
                <c:pt idx="2420">
                  <c:v>67169.721181231434</c:v>
                </c:pt>
                <c:pt idx="2421">
                  <c:v>66836.245758479112</c:v>
                </c:pt>
                <c:pt idx="2422">
                  <c:v>66502.450653637134</c:v>
                </c:pt>
                <c:pt idx="2423">
                  <c:v>66168.33585653748</c:v>
                </c:pt>
                <c:pt idx="2424">
                  <c:v>65833.901357001887</c:v>
                </c:pt>
                <c:pt idx="2425">
                  <c:v>65499.147144841882</c:v>
                </c:pt>
                <c:pt idx="2426">
                  <c:v>65164.073209858725</c:v>
                </c:pt>
                <c:pt idx="2427">
                  <c:v>64828.679541843456</c:v>
                </c:pt>
                <c:pt idx="2428">
                  <c:v>64492.966130576868</c:v>
                </c:pt>
                <c:pt idx="2429">
                  <c:v>64156.93296582951</c:v>
                </c:pt>
                <c:pt idx="2430">
                  <c:v>63820.580037361695</c:v>
                </c:pt>
                <c:pt idx="2431">
                  <c:v>63483.907334923482</c:v>
                </c:pt>
                <c:pt idx="2432">
                  <c:v>63146.914848254688</c:v>
                </c:pt>
                <c:pt idx="2433">
                  <c:v>62809.602567084883</c:v>
                </c:pt>
                <c:pt idx="2434">
                  <c:v>62471.97048113338</c:v>
                </c:pt>
                <c:pt idx="2435">
                  <c:v>62134.018580109245</c:v>
                </c:pt>
                <c:pt idx="2436">
                  <c:v>61795.746853711287</c:v>
                </c:pt>
                <c:pt idx="2437">
                  <c:v>61457.155291628056</c:v>
                </c:pt>
                <c:pt idx="2438">
                  <c:v>61118.243883537849</c:v>
                </c:pt>
                <c:pt idx="2439">
                  <c:v>60779.012619108704</c:v>
                </c:pt>
                <c:pt idx="2440">
                  <c:v>60439.4614879984</c:v>
                </c:pt>
                <c:pt idx="2441">
                  <c:v>60099.590479854443</c:v>
                </c:pt>
                <c:pt idx="2442">
                  <c:v>59759.39958431408</c:v>
                </c:pt>
                <c:pt idx="2443">
                  <c:v>59418.888791004298</c:v>
                </c:pt>
                <c:pt idx="2444">
                  <c:v>59078.058089541802</c:v>
                </c:pt>
                <c:pt idx="2445">
                  <c:v>58736.907469533035</c:v>
                </c:pt>
                <c:pt idx="2446">
                  <c:v>58395.436920574168</c:v>
                </c:pt>
                <c:pt idx="2447">
                  <c:v>58053.646432251095</c:v>
                </c:pt>
                <c:pt idx="2448">
                  <c:v>57711.535994139442</c:v>
                </c:pt>
                <c:pt idx="2449">
                  <c:v>57369.105595804547</c:v>
                </c:pt>
                <c:pt idx="2450">
                  <c:v>57026.355226801476</c:v>
                </c:pt>
                <c:pt idx="2451">
                  <c:v>56683.28487667501</c:v>
                </c:pt>
                <c:pt idx="2452">
                  <c:v>56339.894534959654</c:v>
                </c:pt>
                <c:pt idx="2453">
                  <c:v>55996.184191179629</c:v>
                </c:pt>
                <c:pt idx="2454">
                  <c:v>55652.153834848854</c:v>
                </c:pt>
                <c:pt idx="2455">
                  <c:v>55307.803455470981</c:v>
                </c:pt>
                <c:pt idx="2456">
                  <c:v>54963.133042539353</c:v>
                </c:pt>
                <c:pt idx="2457">
                  <c:v>54618.14258553704</c:v>
                </c:pt>
                <c:pt idx="2458">
                  <c:v>54272.832073936806</c:v>
                </c:pt>
                <c:pt idx="2459">
                  <c:v>53927.201497201124</c:v>
                </c:pt>
                <c:pt idx="2460">
                  <c:v>53581.250844782167</c:v>
                </c:pt>
                <c:pt idx="2461">
                  <c:v>53234.98010612181</c:v>
                </c:pt>
                <c:pt idx="2462">
                  <c:v>52888.389270651627</c:v>
                </c:pt>
                <c:pt idx="2463">
                  <c:v>52541.478327792895</c:v>
                </c:pt>
                <c:pt idx="2464">
                  <c:v>52194.247266956583</c:v>
                </c:pt>
                <c:pt idx="2465">
                  <c:v>51846.696077543354</c:v>
                </c:pt>
                <c:pt idx="2466">
                  <c:v>51498.824748943567</c:v>
                </c:pt>
                <c:pt idx="2467">
                  <c:v>51150.633270537262</c:v>
                </c:pt>
                <c:pt idx="2468">
                  <c:v>50802.121631694172</c:v>
                </c:pt>
                <c:pt idx="2469">
                  <c:v>50453.289821773717</c:v>
                </c:pt>
                <c:pt idx="2470">
                  <c:v>50104.137830125008</c:v>
                </c:pt>
                <c:pt idx="2471">
                  <c:v>49754.665646086825</c:v>
                </c:pt>
                <c:pt idx="2472">
                  <c:v>49404.873258987645</c:v>
                </c:pt>
                <c:pt idx="2473">
                  <c:v>49054.760658145613</c:v>
                </c:pt>
                <c:pt idx="2474">
                  <c:v>48704.327832868556</c:v>
                </c:pt>
                <c:pt idx="2475">
                  <c:v>48353.574772453976</c:v>
                </c:pt>
                <c:pt idx="2476">
                  <c:v>48002.501466189053</c:v>
                </c:pt>
                <c:pt idx="2477">
                  <c:v>47651.107903350625</c:v>
                </c:pt>
                <c:pt idx="2478">
                  <c:v>47299.394073205222</c:v>
                </c:pt>
                <c:pt idx="2479">
                  <c:v>46947.359965009018</c:v>
                </c:pt>
                <c:pt idx="2480">
                  <c:v>46595.005568007873</c:v>
                </c:pt>
                <c:pt idx="2481">
                  <c:v>46242.330871437305</c:v>
                </c:pt>
                <c:pt idx="2482">
                  <c:v>45889.335864522494</c:v>
                </c:pt>
                <c:pt idx="2483">
                  <c:v>45536.020536478281</c:v>
                </c:pt>
                <c:pt idx="2484">
                  <c:v>45182.384876509168</c:v>
                </c:pt>
                <c:pt idx="2485">
                  <c:v>44828.428873809309</c:v>
                </c:pt>
                <c:pt idx="2486">
                  <c:v>44474.152517562521</c:v>
                </c:pt>
                <c:pt idx="2487">
                  <c:v>44119.555796942266</c:v>
                </c:pt>
                <c:pt idx="2488">
                  <c:v>43764.638701111668</c:v>
                </c:pt>
                <c:pt idx="2489">
                  <c:v>43409.401219223495</c:v>
                </c:pt>
                <c:pt idx="2490">
                  <c:v>43053.843340420157</c:v>
                </c:pt>
                <c:pt idx="2491">
                  <c:v>42697.965053833723</c:v>
                </c:pt>
                <c:pt idx="2492">
                  <c:v>42341.766348585894</c:v>
                </c:pt>
                <c:pt idx="2493">
                  <c:v>41985.247213788018</c:v>
                </c:pt>
                <c:pt idx="2494">
                  <c:v>41628.407638541088</c:v>
                </c:pt>
                <c:pt idx="2495">
                  <c:v>41271.247611935731</c:v>
                </c:pt>
                <c:pt idx="2496">
                  <c:v>40913.76712305221</c:v>
                </c:pt>
                <c:pt idx="2497">
                  <c:v>40555.96616096043</c:v>
                </c:pt>
                <c:pt idx="2498">
                  <c:v>40197.844714719919</c:v>
                </c:pt>
                <c:pt idx="2499">
                  <c:v>39839.402773379836</c:v>
                </c:pt>
                <c:pt idx="2500">
                  <c:v>39480.64032597898</c:v>
                </c:pt>
                <c:pt idx="2501">
                  <c:v>39121.557361545776</c:v>
                </c:pt>
                <c:pt idx="2502">
                  <c:v>38762.153869098263</c:v>
                </c:pt>
                <c:pt idx="2503">
                  <c:v>38402.429837644107</c:v>
                </c:pt>
                <c:pt idx="2504">
                  <c:v>38042.385256180605</c:v>
                </c:pt>
                <c:pt idx="2505">
                  <c:v>37682.020113694671</c:v>
                </c:pt>
                <c:pt idx="2506">
                  <c:v>37321.334399162828</c:v>
                </c:pt>
                <c:pt idx="2507">
                  <c:v>36960.328101551218</c:v>
                </c:pt>
                <c:pt idx="2508">
                  <c:v>36599.001209815608</c:v>
                </c:pt>
                <c:pt idx="2509">
                  <c:v>36237.353712901364</c:v>
                </c:pt>
                <c:pt idx="2510">
                  <c:v>35875.385599743466</c:v>
                </c:pt>
                <c:pt idx="2511">
                  <c:v>35513.096859266501</c:v>
                </c:pt>
                <c:pt idx="2512">
                  <c:v>35150.487480384676</c:v>
                </c:pt>
                <c:pt idx="2513">
                  <c:v>34787.557452001784</c:v>
                </c:pt>
                <c:pt idx="2514">
                  <c:v>34424.306763011227</c:v>
                </c:pt>
                <c:pt idx="2515">
                  <c:v>34060.735402296013</c:v>
                </c:pt>
                <c:pt idx="2516">
                  <c:v>33696.843358728751</c:v>
                </c:pt>
                <c:pt idx="2517">
                  <c:v>33332.630621171629</c:v>
                </c:pt>
                <c:pt idx="2518">
                  <c:v>32968.097178476448</c:v>
                </c:pt>
                <c:pt idx="2519">
                  <c:v>32603.243019484598</c:v>
                </c:pt>
                <c:pt idx="2520">
                  <c:v>32238.06813302706</c:v>
                </c:pt>
                <c:pt idx="2521">
                  <c:v>31872.5725079244</c:v>
                </c:pt>
                <c:pt idx="2522">
                  <c:v>31506.756132986771</c:v>
                </c:pt>
                <c:pt idx="2523">
                  <c:v>31140.61899701392</c:v>
                </c:pt>
                <c:pt idx="2524">
                  <c:v>30774.161088795168</c:v>
                </c:pt>
                <c:pt idx="2525">
                  <c:v>30407.382397109424</c:v>
                </c:pt>
                <c:pt idx="2526">
                  <c:v>30040.282910725175</c:v>
                </c:pt>
                <c:pt idx="2527">
                  <c:v>29672.862618400482</c:v>
                </c:pt>
                <c:pt idx="2528">
                  <c:v>29305.121508882989</c:v>
                </c:pt>
                <c:pt idx="2529">
                  <c:v>28937.059570909907</c:v>
                </c:pt>
                <c:pt idx="2530">
                  <c:v>28568.676793208022</c:v>
                </c:pt>
                <c:pt idx="2531">
                  <c:v>28199.973164493687</c:v>
                </c:pt>
                <c:pt idx="2532">
                  <c:v>27830.948673472827</c:v>
                </c:pt>
                <c:pt idx="2533">
                  <c:v>27461.603308840931</c:v>
                </c:pt>
                <c:pt idx="2534">
                  <c:v>27091.937059283056</c:v>
                </c:pt>
                <c:pt idx="2535">
                  <c:v>26721.949913473814</c:v>
                </c:pt>
                <c:pt idx="2536">
                  <c:v>26351.641860077383</c:v>
                </c:pt>
                <c:pt idx="2537">
                  <c:v>25981.012887747496</c:v>
                </c:pt>
                <c:pt idx="2538">
                  <c:v>25610.062985127443</c:v>
                </c:pt>
                <c:pt idx="2539">
                  <c:v>25238.79214085007</c:v>
                </c:pt>
                <c:pt idx="2540">
                  <c:v>24867.200343537774</c:v>
                </c:pt>
                <c:pt idx="2541">
                  <c:v>24495.287581802502</c:v>
                </c:pt>
                <c:pt idx="2542">
                  <c:v>24123.053844245751</c:v>
                </c:pt>
                <c:pt idx="2543">
                  <c:v>23750.49911945856</c:v>
                </c:pt>
                <c:pt idx="2544">
                  <c:v>23377.623396021521</c:v>
                </c:pt>
                <c:pt idx="2545">
                  <c:v>23004.42666250476</c:v>
                </c:pt>
                <c:pt idx="2546">
                  <c:v>22630.90890746795</c:v>
                </c:pt>
                <c:pt idx="2547">
                  <c:v>22257.070119460299</c:v>
                </c:pt>
                <c:pt idx="2548">
                  <c:v>21882.91028702055</c:v>
                </c:pt>
                <c:pt idx="2549">
                  <c:v>21508.429398676984</c:v>
                </c:pt>
                <c:pt idx="2550">
                  <c:v>21133.627442947418</c:v>
                </c:pt>
                <c:pt idx="2551">
                  <c:v>20758.504408339191</c:v>
                </c:pt>
                <c:pt idx="2552">
                  <c:v>20383.060283349176</c:v>
                </c:pt>
                <c:pt idx="2553">
                  <c:v>20007.295056463772</c:v>
                </c:pt>
                <c:pt idx="2554">
                  <c:v>19631.208716158904</c:v>
                </c:pt>
                <c:pt idx="2555">
                  <c:v>19254.801250900018</c:v>
                </c:pt>
                <c:pt idx="2556">
                  <c:v>18878.072649142079</c:v>
                </c:pt>
                <c:pt idx="2557">
                  <c:v>18501.022899329575</c:v>
                </c:pt>
                <c:pt idx="2558">
                  <c:v>18123.651989896505</c:v>
                </c:pt>
                <c:pt idx="2559">
                  <c:v>17745.959909266388</c:v>
                </c:pt>
                <c:pt idx="2560">
                  <c:v>17367.946645852258</c:v>
                </c:pt>
                <c:pt idx="2561">
                  <c:v>16989.61218805665</c:v>
                </c:pt>
                <c:pt idx="2562">
                  <c:v>16610.956524271616</c:v>
                </c:pt>
                <c:pt idx="2563">
                  <c:v>16231.979642878714</c:v>
                </c:pt>
                <c:pt idx="2564">
                  <c:v>15852.681532249004</c:v>
                </c:pt>
                <c:pt idx="2565">
                  <c:v>15473.062180743049</c:v>
                </c:pt>
                <c:pt idx="2566">
                  <c:v>15093.121576710915</c:v>
                </c:pt>
                <c:pt idx="2567">
                  <c:v>14712.859708492164</c:v>
                </c:pt>
                <c:pt idx="2568">
                  <c:v>14332.276564415857</c:v>
                </c:pt>
                <c:pt idx="2569">
                  <c:v>13951.372132800549</c:v>
                </c:pt>
                <c:pt idx="2570">
                  <c:v>13570.146401954285</c:v>
                </c:pt>
                <c:pt idx="2571">
                  <c:v>13188.599360174605</c:v>
                </c:pt>
                <c:pt idx="2572">
                  <c:v>12806.730995748534</c:v>
                </c:pt>
                <c:pt idx="2573">
                  <c:v>12424.541296952586</c:v>
                </c:pt>
                <c:pt idx="2574">
                  <c:v>12042.03025205276</c:v>
                </c:pt>
                <c:pt idx="2575">
                  <c:v>11659.197849304535</c:v>
                </c:pt>
                <c:pt idx="2576">
                  <c:v>11276.044076952872</c:v>
                </c:pt>
                <c:pt idx="2577">
                  <c:v>10892.568923232209</c:v>
                </c:pt>
                <c:pt idx="2578">
                  <c:v>10508.772376366464</c:v>
                </c:pt>
                <c:pt idx="2579">
                  <c:v>10124.654424569024</c:v>
                </c:pt>
                <c:pt idx="2580">
                  <c:v>9740.2150560427526</c:v>
                </c:pt>
                <c:pt idx="2581">
                  <c:v>9355.4542589799821</c:v>
                </c:pt>
                <c:pt idx="2582">
                  <c:v>8970.3720215625144</c:v>
                </c:pt>
                <c:pt idx="2583">
                  <c:v>8584.9683319616161</c:v>
                </c:pt>
                <c:pt idx="2584">
                  <c:v>8199.2431783380198</c:v>
                </c:pt>
                <c:pt idx="2585">
                  <c:v>7813.1965488419164</c:v>
                </c:pt>
                <c:pt idx="2586">
                  <c:v>7426.8284316129548</c:v>
                </c:pt>
                <c:pt idx="2587">
                  <c:v>7040.1388147802272</c:v>
                </c:pt>
                <c:pt idx="2588">
                  <c:v>6653.127686462205</c:v>
                </c:pt>
                <c:pt idx="2589">
                  <c:v>6265.7950347664591</c:v>
                </c:pt>
                <c:pt idx="2590">
                  <c:v>5878.1408477883242</c:v>
                </c:pt>
                <c:pt idx="2591">
                  <c:v>5490.1651136045875</c:v>
                </c:pt>
                <c:pt idx="2592">
                  <c:v>5101.8678202434894</c:v>
                </c:pt>
                <c:pt idx="2593">
                  <c:v>4713.2489555419706</c:v>
                </c:pt>
                <c:pt idx="2594">
                  <c:v>4324.3085064654078</c:v>
                </c:pt>
                <c:pt idx="2595">
                  <c:v>3935.0464558612857</c:v>
                </c:pt>
                <c:pt idx="2596">
                  <c:v>3935.0464558612857</c:v>
                </c:pt>
                <c:pt idx="2597">
                  <c:v>3935.0464558612857</c:v>
                </c:pt>
                <c:pt idx="2598">
                  <c:v>3935.0464558612857</c:v>
                </c:pt>
                <c:pt idx="2599">
                  <c:v>3935.0464558612857</c:v>
                </c:pt>
                <c:pt idx="2600">
                  <c:v>3935.0464558612857</c:v>
                </c:pt>
                <c:pt idx="2601">
                  <c:v>3935.0464558612857</c:v>
                </c:pt>
                <c:pt idx="2602">
                  <c:v>3935.0464558612857</c:v>
                </c:pt>
                <c:pt idx="2603">
                  <c:v>3935.0464558612857</c:v>
                </c:pt>
                <c:pt idx="2604">
                  <c:v>3935.0464558612857</c:v>
                </c:pt>
                <c:pt idx="2605">
                  <c:v>3935.0464558612857</c:v>
                </c:pt>
                <c:pt idx="2606">
                  <c:v>3935.0464558612857</c:v>
                </c:pt>
                <c:pt idx="2607">
                  <c:v>3935.0464558612857</c:v>
                </c:pt>
                <c:pt idx="2608">
                  <c:v>3935.0464558612857</c:v>
                </c:pt>
                <c:pt idx="2609">
                  <c:v>3935.0464558612857</c:v>
                </c:pt>
                <c:pt idx="2610">
                  <c:v>3935.0464558612857</c:v>
                </c:pt>
                <c:pt idx="2611">
                  <c:v>3935.0464558612857</c:v>
                </c:pt>
                <c:pt idx="2612">
                  <c:v>3935.0464558612857</c:v>
                </c:pt>
                <c:pt idx="2613">
                  <c:v>3935.0464558612857</c:v>
                </c:pt>
                <c:pt idx="2614">
                  <c:v>3935.0464558612857</c:v>
                </c:pt>
                <c:pt idx="2615">
                  <c:v>3935.0464558612857</c:v>
                </c:pt>
                <c:pt idx="2616">
                  <c:v>3935.0464558612857</c:v>
                </c:pt>
                <c:pt idx="2617">
                  <c:v>3935.0464558612857</c:v>
                </c:pt>
                <c:pt idx="2618">
                  <c:v>3935.0464558612857</c:v>
                </c:pt>
                <c:pt idx="2619">
                  <c:v>3935.0464558612857</c:v>
                </c:pt>
                <c:pt idx="2620">
                  <c:v>3935.0464558612857</c:v>
                </c:pt>
                <c:pt idx="2621">
                  <c:v>3935.0464558612857</c:v>
                </c:pt>
                <c:pt idx="2622">
                  <c:v>3935.0464558612857</c:v>
                </c:pt>
                <c:pt idx="2623">
                  <c:v>3935.0464558612857</c:v>
                </c:pt>
                <c:pt idx="2624">
                  <c:v>3935.0464558612857</c:v>
                </c:pt>
                <c:pt idx="2625">
                  <c:v>3935.0464558612857</c:v>
                </c:pt>
                <c:pt idx="2626">
                  <c:v>3935.0464558612857</c:v>
                </c:pt>
                <c:pt idx="2627">
                  <c:v>3935.0464558612857</c:v>
                </c:pt>
                <c:pt idx="2628">
                  <c:v>3935.0464558612857</c:v>
                </c:pt>
                <c:pt idx="2629">
                  <c:v>3935.0464558612857</c:v>
                </c:pt>
                <c:pt idx="2630">
                  <c:v>3935.0464558612857</c:v>
                </c:pt>
                <c:pt idx="2631">
                  <c:v>3935.0464558612857</c:v>
                </c:pt>
                <c:pt idx="2632">
                  <c:v>3935.0464558612857</c:v>
                </c:pt>
                <c:pt idx="2633">
                  <c:v>3935.0464558612857</c:v>
                </c:pt>
                <c:pt idx="2634">
                  <c:v>3935.0464558612857</c:v>
                </c:pt>
                <c:pt idx="2635">
                  <c:v>3935.0464558612857</c:v>
                </c:pt>
                <c:pt idx="2636">
                  <c:v>3935.0464558612857</c:v>
                </c:pt>
                <c:pt idx="2637">
                  <c:v>3935.0464558612857</c:v>
                </c:pt>
                <c:pt idx="2638">
                  <c:v>3935.0464558612857</c:v>
                </c:pt>
                <c:pt idx="2639">
                  <c:v>3935.0464558612857</c:v>
                </c:pt>
                <c:pt idx="2640">
                  <c:v>3935.0464558612857</c:v>
                </c:pt>
                <c:pt idx="2641">
                  <c:v>3935.0464558612857</c:v>
                </c:pt>
                <c:pt idx="2642">
                  <c:v>3935.0464558612857</c:v>
                </c:pt>
                <c:pt idx="2643">
                  <c:v>3935.0464558612857</c:v>
                </c:pt>
                <c:pt idx="2644">
                  <c:v>3935.0464558612857</c:v>
                </c:pt>
                <c:pt idx="2645">
                  <c:v>3935.0464558612857</c:v>
                </c:pt>
                <c:pt idx="2646">
                  <c:v>3935.0464558612857</c:v>
                </c:pt>
                <c:pt idx="2647">
                  <c:v>3935.0464558612857</c:v>
                </c:pt>
                <c:pt idx="2648">
                  <c:v>3935.0464558612857</c:v>
                </c:pt>
                <c:pt idx="2649">
                  <c:v>3935.0464558612857</c:v>
                </c:pt>
                <c:pt idx="2650">
                  <c:v>3935.0464558612857</c:v>
                </c:pt>
                <c:pt idx="2651">
                  <c:v>3935.0464558612857</c:v>
                </c:pt>
                <c:pt idx="2652">
                  <c:v>3935.0464558612857</c:v>
                </c:pt>
                <c:pt idx="2653">
                  <c:v>3935.0464558612857</c:v>
                </c:pt>
                <c:pt idx="2654">
                  <c:v>3935.0464558612857</c:v>
                </c:pt>
                <c:pt idx="2655">
                  <c:v>3935.0464558612857</c:v>
                </c:pt>
                <c:pt idx="2656">
                  <c:v>3935.0464558612857</c:v>
                </c:pt>
                <c:pt idx="2657">
                  <c:v>3935.0464558612857</c:v>
                </c:pt>
                <c:pt idx="2658">
                  <c:v>3935.0464558612857</c:v>
                </c:pt>
                <c:pt idx="2659">
                  <c:v>3935.0464558612857</c:v>
                </c:pt>
                <c:pt idx="2660">
                  <c:v>3935.0464558612857</c:v>
                </c:pt>
                <c:pt idx="2661">
                  <c:v>3935.0464558612857</c:v>
                </c:pt>
                <c:pt idx="2662">
                  <c:v>3935.0464558612857</c:v>
                </c:pt>
                <c:pt idx="2663">
                  <c:v>3935.0464558612857</c:v>
                </c:pt>
                <c:pt idx="2664">
                  <c:v>3935.0464558612857</c:v>
                </c:pt>
                <c:pt idx="2665">
                  <c:v>3935.0464558612857</c:v>
                </c:pt>
                <c:pt idx="2666">
                  <c:v>3935.0464558612857</c:v>
                </c:pt>
                <c:pt idx="2667">
                  <c:v>3935.0464558612857</c:v>
                </c:pt>
                <c:pt idx="2668">
                  <c:v>3935.0464558612857</c:v>
                </c:pt>
                <c:pt idx="2669">
                  <c:v>3935.0464558612857</c:v>
                </c:pt>
                <c:pt idx="2670">
                  <c:v>3935.0464558612857</c:v>
                </c:pt>
                <c:pt idx="2671">
                  <c:v>3935.0464558612857</c:v>
                </c:pt>
                <c:pt idx="2672">
                  <c:v>3935.0464558612857</c:v>
                </c:pt>
                <c:pt idx="2673">
                  <c:v>3935.0464558612857</c:v>
                </c:pt>
                <c:pt idx="2674">
                  <c:v>3935.0464558612857</c:v>
                </c:pt>
                <c:pt idx="2675">
                  <c:v>3935.0464558612857</c:v>
                </c:pt>
                <c:pt idx="2676">
                  <c:v>3935.0464558612857</c:v>
                </c:pt>
                <c:pt idx="2677">
                  <c:v>3935.0464558612857</c:v>
                </c:pt>
                <c:pt idx="2678">
                  <c:v>3935.0464558612857</c:v>
                </c:pt>
                <c:pt idx="2679">
                  <c:v>3935.0464558612857</c:v>
                </c:pt>
                <c:pt idx="2680">
                  <c:v>3935.0464558612857</c:v>
                </c:pt>
                <c:pt idx="2681">
                  <c:v>3935.0464558612857</c:v>
                </c:pt>
                <c:pt idx="2682">
                  <c:v>3935.0464558612857</c:v>
                </c:pt>
                <c:pt idx="2683">
                  <c:v>3935.0464558612857</c:v>
                </c:pt>
                <c:pt idx="2684">
                  <c:v>3935.0464558612857</c:v>
                </c:pt>
                <c:pt idx="2685">
                  <c:v>3935.0464558612857</c:v>
                </c:pt>
                <c:pt idx="2686">
                  <c:v>3935.0464558612857</c:v>
                </c:pt>
                <c:pt idx="2687">
                  <c:v>3935.0464558612857</c:v>
                </c:pt>
                <c:pt idx="2688">
                  <c:v>3935.0464558612857</c:v>
                </c:pt>
                <c:pt idx="2689">
                  <c:v>3935.0464558612857</c:v>
                </c:pt>
                <c:pt idx="2690">
                  <c:v>3935.0464558612857</c:v>
                </c:pt>
                <c:pt idx="2691">
                  <c:v>3935.0464558612857</c:v>
                </c:pt>
                <c:pt idx="2692">
                  <c:v>3935.0464558612857</c:v>
                </c:pt>
                <c:pt idx="2693">
                  <c:v>3935.0464558612857</c:v>
                </c:pt>
                <c:pt idx="2694">
                  <c:v>3935.0464558612857</c:v>
                </c:pt>
                <c:pt idx="2695">
                  <c:v>3935.0464558612857</c:v>
                </c:pt>
                <c:pt idx="2696">
                  <c:v>3935.0464558612857</c:v>
                </c:pt>
                <c:pt idx="2697">
                  <c:v>3935.0464558612857</c:v>
                </c:pt>
                <c:pt idx="2698">
                  <c:v>3935.0464558612857</c:v>
                </c:pt>
                <c:pt idx="2699">
                  <c:v>3935.0464558612857</c:v>
                </c:pt>
                <c:pt idx="2700">
                  <c:v>3935.0464558612857</c:v>
                </c:pt>
                <c:pt idx="2701">
                  <c:v>3935.0464558612857</c:v>
                </c:pt>
                <c:pt idx="2702">
                  <c:v>3935.0464558612857</c:v>
                </c:pt>
                <c:pt idx="2703">
                  <c:v>3935.0464558612857</c:v>
                </c:pt>
                <c:pt idx="2704">
                  <c:v>3935.0464558612857</c:v>
                </c:pt>
                <c:pt idx="2705">
                  <c:v>3935.0464558612857</c:v>
                </c:pt>
                <c:pt idx="2706">
                  <c:v>3935.0464558612857</c:v>
                </c:pt>
                <c:pt idx="2707">
                  <c:v>3935.0464558612857</c:v>
                </c:pt>
                <c:pt idx="2708">
                  <c:v>3935.0464558612857</c:v>
                </c:pt>
                <c:pt idx="2709">
                  <c:v>3935.0464558612857</c:v>
                </c:pt>
                <c:pt idx="2710">
                  <c:v>3935.0464558612857</c:v>
                </c:pt>
                <c:pt idx="2711">
                  <c:v>3935.0464558612857</c:v>
                </c:pt>
                <c:pt idx="2712">
                  <c:v>3935.0464558612857</c:v>
                </c:pt>
                <c:pt idx="2713">
                  <c:v>3935.0464558612857</c:v>
                </c:pt>
                <c:pt idx="2714">
                  <c:v>3935.0464558612857</c:v>
                </c:pt>
                <c:pt idx="2715">
                  <c:v>3935.0464558612857</c:v>
                </c:pt>
                <c:pt idx="2716">
                  <c:v>3935.0464558612857</c:v>
                </c:pt>
                <c:pt idx="2717">
                  <c:v>3935.0464558612857</c:v>
                </c:pt>
                <c:pt idx="2718">
                  <c:v>3935.0464558612857</c:v>
                </c:pt>
                <c:pt idx="2719">
                  <c:v>3935.0464558612857</c:v>
                </c:pt>
                <c:pt idx="2720">
                  <c:v>3935.0464558612857</c:v>
                </c:pt>
                <c:pt idx="2721">
                  <c:v>3935.0464558612857</c:v>
                </c:pt>
                <c:pt idx="2722">
                  <c:v>3935.0464558612857</c:v>
                </c:pt>
                <c:pt idx="2723">
                  <c:v>3935.0464558612857</c:v>
                </c:pt>
                <c:pt idx="2724">
                  <c:v>3935.0464558612857</c:v>
                </c:pt>
                <c:pt idx="2725">
                  <c:v>3935.0464558612857</c:v>
                </c:pt>
                <c:pt idx="2726">
                  <c:v>3935.0464558612857</c:v>
                </c:pt>
                <c:pt idx="2727">
                  <c:v>3935.0464558612857</c:v>
                </c:pt>
                <c:pt idx="2728">
                  <c:v>3935.0464558612857</c:v>
                </c:pt>
                <c:pt idx="2729">
                  <c:v>3935.0464558612857</c:v>
                </c:pt>
                <c:pt idx="2730">
                  <c:v>3935.0464558612857</c:v>
                </c:pt>
                <c:pt idx="2731">
                  <c:v>3935.0464558612857</c:v>
                </c:pt>
                <c:pt idx="2732">
                  <c:v>3935.0464558612857</c:v>
                </c:pt>
                <c:pt idx="2733">
                  <c:v>3935.0464558612857</c:v>
                </c:pt>
                <c:pt idx="2734">
                  <c:v>3935.0464558612857</c:v>
                </c:pt>
                <c:pt idx="2735">
                  <c:v>3935.0464558612857</c:v>
                </c:pt>
                <c:pt idx="2736">
                  <c:v>3935.0464558612857</c:v>
                </c:pt>
                <c:pt idx="2737">
                  <c:v>3935.0464558612857</c:v>
                </c:pt>
                <c:pt idx="2738">
                  <c:v>3935.0464558612857</c:v>
                </c:pt>
                <c:pt idx="2739">
                  <c:v>3935.0464558612857</c:v>
                </c:pt>
                <c:pt idx="2740">
                  <c:v>3935.0464558612857</c:v>
                </c:pt>
                <c:pt idx="2741">
                  <c:v>3935.0464558612857</c:v>
                </c:pt>
                <c:pt idx="2742">
                  <c:v>3935.0464558612857</c:v>
                </c:pt>
                <c:pt idx="2743">
                  <c:v>3935.0464558612857</c:v>
                </c:pt>
                <c:pt idx="2744">
                  <c:v>3935.0464558612857</c:v>
                </c:pt>
                <c:pt idx="2745">
                  <c:v>3935.0464558612857</c:v>
                </c:pt>
                <c:pt idx="2746">
                  <c:v>3935.0464558612857</c:v>
                </c:pt>
                <c:pt idx="2747">
                  <c:v>3935.0464558612857</c:v>
                </c:pt>
                <c:pt idx="2748">
                  <c:v>3935.0464558612857</c:v>
                </c:pt>
                <c:pt idx="2749">
                  <c:v>3935.0464558612857</c:v>
                </c:pt>
                <c:pt idx="2750">
                  <c:v>3935.0464558612857</c:v>
                </c:pt>
                <c:pt idx="2751">
                  <c:v>3935.0464558612857</c:v>
                </c:pt>
                <c:pt idx="2752">
                  <c:v>3935.0464558612857</c:v>
                </c:pt>
                <c:pt idx="2753">
                  <c:v>3935.0464558612857</c:v>
                </c:pt>
                <c:pt idx="2754">
                  <c:v>3935.0464558612857</c:v>
                </c:pt>
                <c:pt idx="2755">
                  <c:v>3935.0464558612857</c:v>
                </c:pt>
                <c:pt idx="2756">
                  <c:v>3935.0464558612857</c:v>
                </c:pt>
                <c:pt idx="2757">
                  <c:v>3935.0464558612857</c:v>
                </c:pt>
                <c:pt idx="2758">
                  <c:v>3935.0464558612857</c:v>
                </c:pt>
                <c:pt idx="2759">
                  <c:v>3935.0464558612857</c:v>
                </c:pt>
                <c:pt idx="2760">
                  <c:v>3935.0464558612857</c:v>
                </c:pt>
                <c:pt idx="2761">
                  <c:v>3935.0464558612857</c:v>
                </c:pt>
                <c:pt idx="2762">
                  <c:v>3935.0464558612857</c:v>
                </c:pt>
                <c:pt idx="2763">
                  <c:v>3935.0464558612857</c:v>
                </c:pt>
                <c:pt idx="2764">
                  <c:v>3935.0464558612857</c:v>
                </c:pt>
                <c:pt idx="2765">
                  <c:v>3935.0464558612857</c:v>
                </c:pt>
                <c:pt idx="2766">
                  <c:v>3935.0464558612857</c:v>
                </c:pt>
                <c:pt idx="2767">
                  <c:v>3935.0464558612857</c:v>
                </c:pt>
                <c:pt idx="2768">
                  <c:v>3935.0464558612857</c:v>
                </c:pt>
                <c:pt idx="2769">
                  <c:v>3935.0464558612857</c:v>
                </c:pt>
                <c:pt idx="2770">
                  <c:v>3935.0464558612857</c:v>
                </c:pt>
                <c:pt idx="2771">
                  <c:v>3935.0464558612857</c:v>
                </c:pt>
                <c:pt idx="2772">
                  <c:v>3935.0464558612857</c:v>
                </c:pt>
                <c:pt idx="2773">
                  <c:v>3935.0464558612857</c:v>
                </c:pt>
                <c:pt idx="2774">
                  <c:v>3935.0464558612857</c:v>
                </c:pt>
                <c:pt idx="2775">
                  <c:v>3935.0464558612857</c:v>
                </c:pt>
                <c:pt idx="2776">
                  <c:v>3935.0464558612857</c:v>
                </c:pt>
                <c:pt idx="2777">
                  <c:v>3935.0464558612857</c:v>
                </c:pt>
                <c:pt idx="2778">
                  <c:v>3935.0464558612857</c:v>
                </c:pt>
                <c:pt idx="2779">
                  <c:v>3935.0464558612857</c:v>
                </c:pt>
                <c:pt idx="2780">
                  <c:v>3935.0464558612857</c:v>
                </c:pt>
                <c:pt idx="2781">
                  <c:v>3935.0464558612857</c:v>
                </c:pt>
                <c:pt idx="2782">
                  <c:v>3935.0464558612857</c:v>
                </c:pt>
                <c:pt idx="2783">
                  <c:v>3935.0464558612857</c:v>
                </c:pt>
                <c:pt idx="2784">
                  <c:v>3935.0464558612857</c:v>
                </c:pt>
                <c:pt idx="2785">
                  <c:v>3935.0464558612857</c:v>
                </c:pt>
                <c:pt idx="2786">
                  <c:v>3935.0464558612857</c:v>
                </c:pt>
                <c:pt idx="2787">
                  <c:v>3935.0464558612857</c:v>
                </c:pt>
                <c:pt idx="2788">
                  <c:v>3935.0464558612857</c:v>
                </c:pt>
                <c:pt idx="2789">
                  <c:v>3935.0464558612857</c:v>
                </c:pt>
                <c:pt idx="2790">
                  <c:v>3935.0464558612857</c:v>
                </c:pt>
                <c:pt idx="2791">
                  <c:v>3935.0464558612857</c:v>
                </c:pt>
                <c:pt idx="2792">
                  <c:v>3935.0464558612857</c:v>
                </c:pt>
                <c:pt idx="2793">
                  <c:v>3935.0464558612857</c:v>
                </c:pt>
                <c:pt idx="2794">
                  <c:v>3935.0464558612857</c:v>
                </c:pt>
                <c:pt idx="2795">
                  <c:v>3935.0464558612857</c:v>
                </c:pt>
                <c:pt idx="2796">
                  <c:v>3935.0464558612857</c:v>
                </c:pt>
                <c:pt idx="2797">
                  <c:v>3935.0464558612857</c:v>
                </c:pt>
                <c:pt idx="2798">
                  <c:v>3935.0464558612857</c:v>
                </c:pt>
                <c:pt idx="2799">
                  <c:v>3935.0464558612857</c:v>
                </c:pt>
                <c:pt idx="2800">
                  <c:v>3935.0464558612857</c:v>
                </c:pt>
                <c:pt idx="2801">
                  <c:v>3935.0464558612857</c:v>
                </c:pt>
                <c:pt idx="2802">
                  <c:v>3935.0464558612857</c:v>
                </c:pt>
                <c:pt idx="2803">
                  <c:v>3935.0464558612857</c:v>
                </c:pt>
                <c:pt idx="2804">
                  <c:v>3935.0464558612857</c:v>
                </c:pt>
                <c:pt idx="2805">
                  <c:v>3935.0464558612857</c:v>
                </c:pt>
                <c:pt idx="2806">
                  <c:v>3935.0464558612857</c:v>
                </c:pt>
                <c:pt idx="2807">
                  <c:v>3935.0464558612857</c:v>
                </c:pt>
                <c:pt idx="2808">
                  <c:v>3935.0464558612857</c:v>
                </c:pt>
                <c:pt idx="2809">
                  <c:v>3935.0464558612857</c:v>
                </c:pt>
                <c:pt idx="2810">
                  <c:v>3935.0464558612857</c:v>
                </c:pt>
                <c:pt idx="2811">
                  <c:v>3935.0464558612857</c:v>
                </c:pt>
                <c:pt idx="2812">
                  <c:v>3935.0464558612857</c:v>
                </c:pt>
                <c:pt idx="2813">
                  <c:v>3935.0464558612857</c:v>
                </c:pt>
                <c:pt idx="2814">
                  <c:v>3935.0464558612857</c:v>
                </c:pt>
                <c:pt idx="2815">
                  <c:v>3935.0464558612857</c:v>
                </c:pt>
                <c:pt idx="2816">
                  <c:v>3935.0464558612857</c:v>
                </c:pt>
                <c:pt idx="2817">
                  <c:v>3935.0464558612857</c:v>
                </c:pt>
                <c:pt idx="2818">
                  <c:v>3935.0464558612857</c:v>
                </c:pt>
                <c:pt idx="2819">
                  <c:v>3935.0464558612857</c:v>
                </c:pt>
                <c:pt idx="2820">
                  <c:v>3935.0464558612857</c:v>
                </c:pt>
                <c:pt idx="2821">
                  <c:v>3935.0464558612857</c:v>
                </c:pt>
                <c:pt idx="2822">
                  <c:v>3935.0464558612857</c:v>
                </c:pt>
                <c:pt idx="2823">
                  <c:v>3935.0464558612857</c:v>
                </c:pt>
                <c:pt idx="2824">
                  <c:v>3935.0464558612857</c:v>
                </c:pt>
                <c:pt idx="2825">
                  <c:v>3935.0464558612857</c:v>
                </c:pt>
                <c:pt idx="2826">
                  <c:v>3935.0464558612857</c:v>
                </c:pt>
                <c:pt idx="2827">
                  <c:v>3935.0464558612857</c:v>
                </c:pt>
                <c:pt idx="2828">
                  <c:v>3935.0464558612857</c:v>
                </c:pt>
                <c:pt idx="2829">
                  <c:v>3935.0464558612857</c:v>
                </c:pt>
                <c:pt idx="2830">
                  <c:v>3935.0464558612857</c:v>
                </c:pt>
                <c:pt idx="2831">
                  <c:v>3935.0464558612857</c:v>
                </c:pt>
                <c:pt idx="2832">
                  <c:v>3935.0464558612857</c:v>
                </c:pt>
                <c:pt idx="2833">
                  <c:v>3935.0464558612857</c:v>
                </c:pt>
                <c:pt idx="2834">
                  <c:v>3935.0464558612857</c:v>
                </c:pt>
                <c:pt idx="2835">
                  <c:v>3935.0464558612857</c:v>
                </c:pt>
                <c:pt idx="2836">
                  <c:v>3935.0464558612857</c:v>
                </c:pt>
                <c:pt idx="2837">
                  <c:v>3935.0464558612857</c:v>
                </c:pt>
                <c:pt idx="2838">
                  <c:v>3935.0464558612857</c:v>
                </c:pt>
                <c:pt idx="2839">
                  <c:v>3935.0464558612857</c:v>
                </c:pt>
                <c:pt idx="2840">
                  <c:v>3935.0464558612857</c:v>
                </c:pt>
                <c:pt idx="2841">
                  <c:v>3935.0464558612857</c:v>
                </c:pt>
                <c:pt idx="2842">
                  <c:v>3935.0464558612857</c:v>
                </c:pt>
                <c:pt idx="2843">
                  <c:v>3935.0464558612857</c:v>
                </c:pt>
                <c:pt idx="2844">
                  <c:v>3935.0464558612857</c:v>
                </c:pt>
                <c:pt idx="2845">
                  <c:v>3935.0464558612857</c:v>
                </c:pt>
                <c:pt idx="2846">
                  <c:v>3935.0464558612857</c:v>
                </c:pt>
                <c:pt idx="2847">
                  <c:v>3935.0464558612857</c:v>
                </c:pt>
                <c:pt idx="2848">
                  <c:v>3935.0464558612857</c:v>
                </c:pt>
                <c:pt idx="2849">
                  <c:v>3935.0464558612857</c:v>
                </c:pt>
                <c:pt idx="2850">
                  <c:v>3935.0464558612857</c:v>
                </c:pt>
                <c:pt idx="2851">
                  <c:v>3935.0464558612857</c:v>
                </c:pt>
                <c:pt idx="2852">
                  <c:v>3935.0464558612857</c:v>
                </c:pt>
                <c:pt idx="2853">
                  <c:v>3935.0464558612857</c:v>
                </c:pt>
                <c:pt idx="2854">
                  <c:v>3935.0464558612857</c:v>
                </c:pt>
                <c:pt idx="2855">
                  <c:v>3935.0464558612857</c:v>
                </c:pt>
                <c:pt idx="2856">
                  <c:v>3935.0464558612857</c:v>
                </c:pt>
                <c:pt idx="2857">
                  <c:v>3935.0464558612857</c:v>
                </c:pt>
                <c:pt idx="2858">
                  <c:v>3935.0464558612857</c:v>
                </c:pt>
                <c:pt idx="2859">
                  <c:v>3935.0464558612857</c:v>
                </c:pt>
                <c:pt idx="2860">
                  <c:v>3935.0464558612857</c:v>
                </c:pt>
                <c:pt idx="2861">
                  <c:v>3935.0464558612857</c:v>
                </c:pt>
                <c:pt idx="2862">
                  <c:v>3935.0464558612857</c:v>
                </c:pt>
                <c:pt idx="2863">
                  <c:v>3935.0464558612857</c:v>
                </c:pt>
                <c:pt idx="2864">
                  <c:v>3935.0464558612857</c:v>
                </c:pt>
                <c:pt idx="2865">
                  <c:v>3935.0464558612857</c:v>
                </c:pt>
                <c:pt idx="2866">
                  <c:v>3935.0464558612857</c:v>
                </c:pt>
                <c:pt idx="2867">
                  <c:v>3935.0464558612857</c:v>
                </c:pt>
                <c:pt idx="2868">
                  <c:v>3935.0464558612857</c:v>
                </c:pt>
                <c:pt idx="2869">
                  <c:v>3935.0464558612857</c:v>
                </c:pt>
                <c:pt idx="2870">
                  <c:v>3935.0464558612857</c:v>
                </c:pt>
                <c:pt idx="2871">
                  <c:v>3935.0464558612857</c:v>
                </c:pt>
                <c:pt idx="2872">
                  <c:v>3935.0464558612857</c:v>
                </c:pt>
                <c:pt idx="2873">
                  <c:v>3935.0464558612857</c:v>
                </c:pt>
                <c:pt idx="2874">
                  <c:v>3935.0464558612857</c:v>
                </c:pt>
                <c:pt idx="2875">
                  <c:v>3935.0464558612857</c:v>
                </c:pt>
                <c:pt idx="2876">
                  <c:v>3935.0464558612857</c:v>
                </c:pt>
                <c:pt idx="2877">
                  <c:v>3935.0464558612857</c:v>
                </c:pt>
                <c:pt idx="2878">
                  <c:v>3935.0464558612857</c:v>
                </c:pt>
                <c:pt idx="2879">
                  <c:v>3935.0464558612857</c:v>
                </c:pt>
                <c:pt idx="2880">
                  <c:v>3935.0464558612857</c:v>
                </c:pt>
                <c:pt idx="2881">
                  <c:v>3935.0464558612857</c:v>
                </c:pt>
                <c:pt idx="2882">
                  <c:v>3935.0464558612857</c:v>
                </c:pt>
                <c:pt idx="2883">
                  <c:v>3935.0464558612857</c:v>
                </c:pt>
                <c:pt idx="2884">
                  <c:v>3935.0464558612857</c:v>
                </c:pt>
                <c:pt idx="2885">
                  <c:v>3935.0464558612857</c:v>
                </c:pt>
                <c:pt idx="2886">
                  <c:v>3935.0464558612857</c:v>
                </c:pt>
                <c:pt idx="2887">
                  <c:v>3935.0464558612857</c:v>
                </c:pt>
                <c:pt idx="2888">
                  <c:v>3935.0464558612857</c:v>
                </c:pt>
                <c:pt idx="2889">
                  <c:v>3935.0464558612857</c:v>
                </c:pt>
                <c:pt idx="2890">
                  <c:v>3935.0464558612857</c:v>
                </c:pt>
                <c:pt idx="2891">
                  <c:v>3935.0464558612857</c:v>
                </c:pt>
                <c:pt idx="2892">
                  <c:v>3935.0464558612857</c:v>
                </c:pt>
                <c:pt idx="2893">
                  <c:v>3935.0464558612857</c:v>
                </c:pt>
                <c:pt idx="2894">
                  <c:v>3935.0464558612857</c:v>
                </c:pt>
                <c:pt idx="2895">
                  <c:v>3935.0464558612857</c:v>
                </c:pt>
                <c:pt idx="2896">
                  <c:v>3935.0464558612857</c:v>
                </c:pt>
                <c:pt idx="2897">
                  <c:v>3935.0464558612857</c:v>
                </c:pt>
                <c:pt idx="2898">
                  <c:v>3935.0464558612857</c:v>
                </c:pt>
                <c:pt idx="2899">
                  <c:v>3935.0464558612857</c:v>
                </c:pt>
                <c:pt idx="2900">
                  <c:v>3935.0464558612857</c:v>
                </c:pt>
                <c:pt idx="2901">
                  <c:v>3935.0464558612857</c:v>
                </c:pt>
                <c:pt idx="2902">
                  <c:v>3935.0464558612857</c:v>
                </c:pt>
                <c:pt idx="2903">
                  <c:v>3935.0464558612857</c:v>
                </c:pt>
                <c:pt idx="2904">
                  <c:v>3935.0464558612857</c:v>
                </c:pt>
                <c:pt idx="2905">
                  <c:v>3935.0464558612857</c:v>
                </c:pt>
                <c:pt idx="2906">
                  <c:v>3935.0464558612857</c:v>
                </c:pt>
                <c:pt idx="2907">
                  <c:v>3935.0464558612857</c:v>
                </c:pt>
                <c:pt idx="2908">
                  <c:v>3935.0464558612857</c:v>
                </c:pt>
                <c:pt idx="2909">
                  <c:v>3935.0464558612857</c:v>
                </c:pt>
                <c:pt idx="2910">
                  <c:v>3935.0464558612857</c:v>
                </c:pt>
                <c:pt idx="2911">
                  <c:v>3935.0464558612857</c:v>
                </c:pt>
                <c:pt idx="2912">
                  <c:v>3935.0464558612857</c:v>
                </c:pt>
                <c:pt idx="2913">
                  <c:v>3935.0464558612857</c:v>
                </c:pt>
                <c:pt idx="2914">
                  <c:v>3935.0464558612857</c:v>
                </c:pt>
                <c:pt idx="2915">
                  <c:v>3935.0464558612857</c:v>
                </c:pt>
                <c:pt idx="2916">
                  <c:v>3935.0464558612857</c:v>
                </c:pt>
                <c:pt idx="2917">
                  <c:v>3935.0464558612857</c:v>
                </c:pt>
                <c:pt idx="2918">
                  <c:v>3935.0464558612857</c:v>
                </c:pt>
                <c:pt idx="2919">
                  <c:v>3935.0464558612857</c:v>
                </c:pt>
                <c:pt idx="2920">
                  <c:v>3935.0464558612857</c:v>
                </c:pt>
                <c:pt idx="2921">
                  <c:v>3935.0464558612857</c:v>
                </c:pt>
                <c:pt idx="2922">
                  <c:v>3935.0464558612857</c:v>
                </c:pt>
                <c:pt idx="2923">
                  <c:v>3935.0464558612857</c:v>
                </c:pt>
                <c:pt idx="2924">
                  <c:v>3935.0464558612857</c:v>
                </c:pt>
                <c:pt idx="2925">
                  <c:v>3935.0464558612857</c:v>
                </c:pt>
                <c:pt idx="2926">
                  <c:v>3935.0464558612857</c:v>
                </c:pt>
                <c:pt idx="2927">
                  <c:v>3935.0464558612857</c:v>
                </c:pt>
                <c:pt idx="2928">
                  <c:v>3935.0464558612857</c:v>
                </c:pt>
                <c:pt idx="2929">
                  <c:v>3935.0464558612857</c:v>
                </c:pt>
                <c:pt idx="2930">
                  <c:v>3935.0464558612857</c:v>
                </c:pt>
                <c:pt idx="2931">
                  <c:v>3935.0464558612857</c:v>
                </c:pt>
                <c:pt idx="2932">
                  <c:v>3935.0464558612857</c:v>
                </c:pt>
                <c:pt idx="2933">
                  <c:v>3935.0464558612857</c:v>
                </c:pt>
                <c:pt idx="2934">
                  <c:v>3935.0464558612857</c:v>
                </c:pt>
                <c:pt idx="2935">
                  <c:v>3935.0464558612857</c:v>
                </c:pt>
                <c:pt idx="2936">
                  <c:v>3935.0464558612857</c:v>
                </c:pt>
                <c:pt idx="2937">
                  <c:v>3935.0464558612857</c:v>
                </c:pt>
                <c:pt idx="2938">
                  <c:v>3935.0464558612857</c:v>
                </c:pt>
                <c:pt idx="2939">
                  <c:v>3935.0464558612857</c:v>
                </c:pt>
                <c:pt idx="2940">
                  <c:v>3935.0464558612857</c:v>
                </c:pt>
                <c:pt idx="2941">
                  <c:v>3935.0464558612857</c:v>
                </c:pt>
                <c:pt idx="2942">
                  <c:v>3935.0464558612857</c:v>
                </c:pt>
                <c:pt idx="2943">
                  <c:v>3935.0464558612857</c:v>
                </c:pt>
                <c:pt idx="2944">
                  <c:v>3935.0464558612857</c:v>
                </c:pt>
                <c:pt idx="2945">
                  <c:v>3935.0464558612857</c:v>
                </c:pt>
                <c:pt idx="2946">
                  <c:v>3935.0464558612857</c:v>
                </c:pt>
                <c:pt idx="2947">
                  <c:v>3935.0464558612857</c:v>
                </c:pt>
                <c:pt idx="2948">
                  <c:v>3935.0464558612857</c:v>
                </c:pt>
                <c:pt idx="2949">
                  <c:v>3935.0464558612857</c:v>
                </c:pt>
                <c:pt idx="2950">
                  <c:v>3935.0464558612857</c:v>
                </c:pt>
                <c:pt idx="2951">
                  <c:v>3935.0464558612857</c:v>
                </c:pt>
                <c:pt idx="2952">
                  <c:v>3935.0464558612857</c:v>
                </c:pt>
                <c:pt idx="2953">
                  <c:v>3935.0464558612857</c:v>
                </c:pt>
                <c:pt idx="2954">
                  <c:v>3935.0464558612857</c:v>
                </c:pt>
                <c:pt idx="2955">
                  <c:v>3935.0464558612857</c:v>
                </c:pt>
                <c:pt idx="2956">
                  <c:v>3935.0464558612857</c:v>
                </c:pt>
                <c:pt idx="2957">
                  <c:v>3935.0464558612857</c:v>
                </c:pt>
                <c:pt idx="2958">
                  <c:v>3935.0464558612857</c:v>
                </c:pt>
                <c:pt idx="2959">
                  <c:v>3935.0464558612857</c:v>
                </c:pt>
                <c:pt idx="2960">
                  <c:v>3935.0464558612857</c:v>
                </c:pt>
                <c:pt idx="2961">
                  <c:v>3935.0464558612857</c:v>
                </c:pt>
                <c:pt idx="2962">
                  <c:v>3935.0464558612857</c:v>
                </c:pt>
                <c:pt idx="2963">
                  <c:v>3935.0464558612857</c:v>
                </c:pt>
                <c:pt idx="2964">
                  <c:v>3935.0464558612857</c:v>
                </c:pt>
                <c:pt idx="2965">
                  <c:v>3935.0464558612857</c:v>
                </c:pt>
                <c:pt idx="2966">
                  <c:v>3935.0464558612857</c:v>
                </c:pt>
                <c:pt idx="2967">
                  <c:v>3935.0464558612857</c:v>
                </c:pt>
                <c:pt idx="2968">
                  <c:v>3935.0464558612857</c:v>
                </c:pt>
                <c:pt idx="2969">
                  <c:v>3935.0464558612857</c:v>
                </c:pt>
                <c:pt idx="2970">
                  <c:v>3935.0464558612857</c:v>
                </c:pt>
                <c:pt idx="2971">
                  <c:v>3935.0464558612857</c:v>
                </c:pt>
                <c:pt idx="2972">
                  <c:v>3935.0464558612857</c:v>
                </c:pt>
                <c:pt idx="2973">
                  <c:v>3935.0464558612857</c:v>
                </c:pt>
                <c:pt idx="2974">
                  <c:v>3935.0464558612857</c:v>
                </c:pt>
                <c:pt idx="2975">
                  <c:v>3935.0464558612857</c:v>
                </c:pt>
                <c:pt idx="2976">
                  <c:v>3935.0464558612857</c:v>
                </c:pt>
                <c:pt idx="2977">
                  <c:v>3935.0464558612857</c:v>
                </c:pt>
                <c:pt idx="2978">
                  <c:v>3935.0464558612857</c:v>
                </c:pt>
                <c:pt idx="2979">
                  <c:v>3935.0464558612857</c:v>
                </c:pt>
                <c:pt idx="2980">
                  <c:v>3935.0464558612857</c:v>
                </c:pt>
                <c:pt idx="2981">
                  <c:v>3935.0464558612857</c:v>
                </c:pt>
                <c:pt idx="2982">
                  <c:v>3935.0464558612857</c:v>
                </c:pt>
                <c:pt idx="2983">
                  <c:v>3935.0464558612857</c:v>
                </c:pt>
                <c:pt idx="2984">
                  <c:v>3935.0464558612857</c:v>
                </c:pt>
                <c:pt idx="2985">
                  <c:v>3935.0464558612857</c:v>
                </c:pt>
                <c:pt idx="2986">
                  <c:v>3935.0464558612857</c:v>
                </c:pt>
                <c:pt idx="2987">
                  <c:v>3935.0464558612857</c:v>
                </c:pt>
                <c:pt idx="2988">
                  <c:v>3935.0464558612857</c:v>
                </c:pt>
                <c:pt idx="2989">
                  <c:v>3935.0464558612857</c:v>
                </c:pt>
                <c:pt idx="2990">
                  <c:v>3935.0464558612857</c:v>
                </c:pt>
                <c:pt idx="2991">
                  <c:v>3935.0464558612857</c:v>
                </c:pt>
                <c:pt idx="2992">
                  <c:v>3935.0464558612857</c:v>
                </c:pt>
                <c:pt idx="2993">
                  <c:v>3935.0464558612857</c:v>
                </c:pt>
                <c:pt idx="2994">
                  <c:v>3935.0464558612857</c:v>
                </c:pt>
                <c:pt idx="2995">
                  <c:v>3935.0464558612857</c:v>
                </c:pt>
                <c:pt idx="2996">
                  <c:v>3935.0464558612857</c:v>
                </c:pt>
                <c:pt idx="2997">
                  <c:v>3935.0464558612857</c:v>
                </c:pt>
                <c:pt idx="2998">
                  <c:v>3935.0464558612857</c:v>
                </c:pt>
                <c:pt idx="2999">
                  <c:v>3935.0464558612857</c:v>
                </c:pt>
                <c:pt idx="3000">
                  <c:v>3935.0464558612857</c:v>
                </c:pt>
                <c:pt idx="3001">
                  <c:v>3935.0464558612857</c:v>
                </c:pt>
                <c:pt idx="3002">
                  <c:v>3935.0464558612857</c:v>
                </c:pt>
                <c:pt idx="3003">
                  <c:v>3935.0464558612857</c:v>
                </c:pt>
                <c:pt idx="3004">
                  <c:v>3935.0464558612857</c:v>
                </c:pt>
                <c:pt idx="3005">
                  <c:v>3935.0464558612857</c:v>
                </c:pt>
                <c:pt idx="3006">
                  <c:v>3935.0464558612857</c:v>
                </c:pt>
                <c:pt idx="3007">
                  <c:v>3935.0464558612857</c:v>
                </c:pt>
                <c:pt idx="3008">
                  <c:v>3935.0464558612857</c:v>
                </c:pt>
                <c:pt idx="3009">
                  <c:v>3935.0464558612857</c:v>
                </c:pt>
                <c:pt idx="3010">
                  <c:v>3935.0464558612857</c:v>
                </c:pt>
                <c:pt idx="3011">
                  <c:v>3935.0464558612857</c:v>
                </c:pt>
                <c:pt idx="3012">
                  <c:v>3935.0464558612857</c:v>
                </c:pt>
                <c:pt idx="3013">
                  <c:v>3935.0464558612857</c:v>
                </c:pt>
                <c:pt idx="3014">
                  <c:v>3935.0464558612857</c:v>
                </c:pt>
                <c:pt idx="3015">
                  <c:v>3935.0464558612857</c:v>
                </c:pt>
                <c:pt idx="3016">
                  <c:v>3935.0464558612857</c:v>
                </c:pt>
                <c:pt idx="3017">
                  <c:v>3935.0464558612857</c:v>
                </c:pt>
                <c:pt idx="3018">
                  <c:v>3935.0464558612857</c:v>
                </c:pt>
                <c:pt idx="3019">
                  <c:v>3935.0464558612857</c:v>
                </c:pt>
                <c:pt idx="3020">
                  <c:v>3935.0464558612857</c:v>
                </c:pt>
                <c:pt idx="3021">
                  <c:v>3935.0464558612857</c:v>
                </c:pt>
                <c:pt idx="3022">
                  <c:v>3935.0464558612857</c:v>
                </c:pt>
                <c:pt idx="3023">
                  <c:v>3935.0464558612857</c:v>
                </c:pt>
                <c:pt idx="3024">
                  <c:v>3935.0464558612857</c:v>
                </c:pt>
                <c:pt idx="3025">
                  <c:v>3935.0464558612857</c:v>
                </c:pt>
                <c:pt idx="3026">
                  <c:v>3935.0464558612857</c:v>
                </c:pt>
                <c:pt idx="3027">
                  <c:v>3935.0464558612857</c:v>
                </c:pt>
                <c:pt idx="3028">
                  <c:v>3935.0464558612857</c:v>
                </c:pt>
                <c:pt idx="3029">
                  <c:v>3935.0464558612857</c:v>
                </c:pt>
                <c:pt idx="3030">
                  <c:v>3935.0464558612857</c:v>
                </c:pt>
                <c:pt idx="3031">
                  <c:v>3935.0464558612857</c:v>
                </c:pt>
                <c:pt idx="3032">
                  <c:v>3935.0464558612857</c:v>
                </c:pt>
                <c:pt idx="3033">
                  <c:v>3935.0464558612857</c:v>
                </c:pt>
                <c:pt idx="3034">
                  <c:v>3935.0464558612857</c:v>
                </c:pt>
                <c:pt idx="3035">
                  <c:v>3935.0464558612857</c:v>
                </c:pt>
                <c:pt idx="3036">
                  <c:v>3935.0464558612857</c:v>
                </c:pt>
                <c:pt idx="3037">
                  <c:v>3935.0464558612857</c:v>
                </c:pt>
                <c:pt idx="3038">
                  <c:v>3935.0464558612857</c:v>
                </c:pt>
                <c:pt idx="3039">
                  <c:v>3935.0464558612857</c:v>
                </c:pt>
                <c:pt idx="3040">
                  <c:v>3935.0464558612857</c:v>
                </c:pt>
                <c:pt idx="3041">
                  <c:v>3935.0464558612857</c:v>
                </c:pt>
                <c:pt idx="3042">
                  <c:v>3935.0464558612857</c:v>
                </c:pt>
                <c:pt idx="3043">
                  <c:v>3935.0464558612857</c:v>
                </c:pt>
                <c:pt idx="3044">
                  <c:v>3935.0464558612857</c:v>
                </c:pt>
                <c:pt idx="3045">
                  <c:v>3935.0464558612857</c:v>
                </c:pt>
                <c:pt idx="3046">
                  <c:v>3935.0464558612857</c:v>
                </c:pt>
                <c:pt idx="3047">
                  <c:v>3935.0464558612857</c:v>
                </c:pt>
                <c:pt idx="3048">
                  <c:v>3935.0464558612857</c:v>
                </c:pt>
                <c:pt idx="3049">
                  <c:v>3935.0464558612857</c:v>
                </c:pt>
                <c:pt idx="3050">
                  <c:v>3935.0464558612857</c:v>
                </c:pt>
                <c:pt idx="3051">
                  <c:v>3935.0464558612857</c:v>
                </c:pt>
                <c:pt idx="3052">
                  <c:v>3935.0464558612857</c:v>
                </c:pt>
                <c:pt idx="3053">
                  <c:v>3935.0464558612857</c:v>
                </c:pt>
                <c:pt idx="3054">
                  <c:v>3935.0464558612857</c:v>
                </c:pt>
                <c:pt idx="3055">
                  <c:v>3935.0464558612857</c:v>
                </c:pt>
                <c:pt idx="3056">
                  <c:v>3935.0464558612857</c:v>
                </c:pt>
                <c:pt idx="3057">
                  <c:v>3935.0464558612857</c:v>
                </c:pt>
                <c:pt idx="3058">
                  <c:v>3935.0464558612857</c:v>
                </c:pt>
                <c:pt idx="3059">
                  <c:v>3935.0464558612857</c:v>
                </c:pt>
                <c:pt idx="3060">
                  <c:v>3935.0464558612857</c:v>
                </c:pt>
                <c:pt idx="3061">
                  <c:v>3935.0464558612857</c:v>
                </c:pt>
                <c:pt idx="3062">
                  <c:v>3935.0464558612857</c:v>
                </c:pt>
                <c:pt idx="3063">
                  <c:v>3935.0464558612857</c:v>
                </c:pt>
                <c:pt idx="3064">
                  <c:v>3935.0464558612857</c:v>
                </c:pt>
                <c:pt idx="3065">
                  <c:v>3935.0464558612857</c:v>
                </c:pt>
                <c:pt idx="3066">
                  <c:v>3935.0464558612857</c:v>
                </c:pt>
                <c:pt idx="3067">
                  <c:v>3935.0464558612857</c:v>
                </c:pt>
                <c:pt idx="3068">
                  <c:v>3935.0464558612857</c:v>
                </c:pt>
                <c:pt idx="3069">
                  <c:v>3935.0464558612857</c:v>
                </c:pt>
                <c:pt idx="3070">
                  <c:v>3935.0464558612857</c:v>
                </c:pt>
                <c:pt idx="3071">
                  <c:v>3935.0464558612857</c:v>
                </c:pt>
                <c:pt idx="3072">
                  <c:v>3935.0464558612857</c:v>
                </c:pt>
                <c:pt idx="3073">
                  <c:v>3935.0464558612857</c:v>
                </c:pt>
                <c:pt idx="3074">
                  <c:v>3935.0464558612857</c:v>
                </c:pt>
                <c:pt idx="3075">
                  <c:v>3935.0464558612857</c:v>
                </c:pt>
                <c:pt idx="3076">
                  <c:v>3935.0464558612857</c:v>
                </c:pt>
                <c:pt idx="3077">
                  <c:v>3935.0464558612857</c:v>
                </c:pt>
                <c:pt idx="3078">
                  <c:v>3935.0464558612857</c:v>
                </c:pt>
                <c:pt idx="3079">
                  <c:v>3935.0464558612857</c:v>
                </c:pt>
                <c:pt idx="3080">
                  <c:v>3935.0464558612857</c:v>
                </c:pt>
                <c:pt idx="3081">
                  <c:v>3935.0464558612857</c:v>
                </c:pt>
                <c:pt idx="3082">
                  <c:v>3935.0464558612857</c:v>
                </c:pt>
                <c:pt idx="3083">
                  <c:v>3935.0464558612857</c:v>
                </c:pt>
                <c:pt idx="3084">
                  <c:v>3935.0464558612857</c:v>
                </c:pt>
                <c:pt idx="3085">
                  <c:v>3935.0464558612857</c:v>
                </c:pt>
                <c:pt idx="3086">
                  <c:v>3935.0464558612857</c:v>
                </c:pt>
                <c:pt idx="3087">
                  <c:v>3935.0464558612857</c:v>
                </c:pt>
                <c:pt idx="3088">
                  <c:v>3935.0464558612857</c:v>
                </c:pt>
                <c:pt idx="3089">
                  <c:v>3935.0464558612857</c:v>
                </c:pt>
                <c:pt idx="3090">
                  <c:v>3935.0464558612857</c:v>
                </c:pt>
                <c:pt idx="3091">
                  <c:v>3935.0464558612857</c:v>
                </c:pt>
                <c:pt idx="3092">
                  <c:v>3935.0464558612857</c:v>
                </c:pt>
                <c:pt idx="3093">
                  <c:v>3935.0464558612857</c:v>
                </c:pt>
                <c:pt idx="3094">
                  <c:v>3935.0464558612857</c:v>
                </c:pt>
                <c:pt idx="3095">
                  <c:v>3935.0464558612857</c:v>
                </c:pt>
                <c:pt idx="3096">
                  <c:v>3935.0464558612857</c:v>
                </c:pt>
                <c:pt idx="3097">
                  <c:v>3935.0464558612857</c:v>
                </c:pt>
                <c:pt idx="3098">
                  <c:v>3935.0464558612857</c:v>
                </c:pt>
                <c:pt idx="3099">
                  <c:v>3935.0464558612857</c:v>
                </c:pt>
                <c:pt idx="3100">
                  <c:v>3935.0464558612857</c:v>
                </c:pt>
                <c:pt idx="3101">
                  <c:v>3935.0464558612857</c:v>
                </c:pt>
                <c:pt idx="3102">
                  <c:v>3935.0464558612857</c:v>
                </c:pt>
                <c:pt idx="3103">
                  <c:v>3935.0464558612857</c:v>
                </c:pt>
                <c:pt idx="3104">
                  <c:v>3935.0464558612857</c:v>
                </c:pt>
                <c:pt idx="3105">
                  <c:v>3935.0464558612857</c:v>
                </c:pt>
                <c:pt idx="3106">
                  <c:v>3935.0464558612857</c:v>
                </c:pt>
                <c:pt idx="3107">
                  <c:v>3935.0464558612857</c:v>
                </c:pt>
                <c:pt idx="3108">
                  <c:v>3935.0464558612857</c:v>
                </c:pt>
                <c:pt idx="3109">
                  <c:v>3935.0464558612857</c:v>
                </c:pt>
                <c:pt idx="3110">
                  <c:v>3935.0464558612857</c:v>
                </c:pt>
                <c:pt idx="3111">
                  <c:v>3935.0464558612857</c:v>
                </c:pt>
                <c:pt idx="3112">
                  <c:v>3935.0464558612857</c:v>
                </c:pt>
                <c:pt idx="3113">
                  <c:v>3935.0464558612857</c:v>
                </c:pt>
                <c:pt idx="3114">
                  <c:v>3935.0464558612857</c:v>
                </c:pt>
                <c:pt idx="3115">
                  <c:v>3935.0464558612857</c:v>
                </c:pt>
                <c:pt idx="3116">
                  <c:v>3935.0464558612857</c:v>
                </c:pt>
                <c:pt idx="3117">
                  <c:v>3935.0464558612857</c:v>
                </c:pt>
                <c:pt idx="3118">
                  <c:v>3935.0464558612857</c:v>
                </c:pt>
                <c:pt idx="3119">
                  <c:v>3935.0464558612857</c:v>
                </c:pt>
                <c:pt idx="3120">
                  <c:v>3935.0464558612857</c:v>
                </c:pt>
                <c:pt idx="3121">
                  <c:v>3935.0464558612857</c:v>
                </c:pt>
                <c:pt idx="3122">
                  <c:v>3935.0464558612857</c:v>
                </c:pt>
                <c:pt idx="3123">
                  <c:v>3935.0464558612857</c:v>
                </c:pt>
                <c:pt idx="3124">
                  <c:v>3935.0464558612857</c:v>
                </c:pt>
                <c:pt idx="3125">
                  <c:v>3935.0464558612857</c:v>
                </c:pt>
                <c:pt idx="3126">
                  <c:v>3935.0464558612857</c:v>
                </c:pt>
                <c:pt idx="3127">
                  <c:v>3935.0464558612857</c:v>
                </c:pt>
                <c:pt idx="3128">
                  <c:v>3935.0464558612857</c:v>
                </c:pt>
                <c:pt idx="3129">
                  <c:v>3935.0464558612857</c:v>
                </c:pt>
                <c:pt idx="3130">
                  <c:v>3935.0464558612857</c:v>
                </c:pt>
                <c:pt idx="3131">
                  <c:v>3935.0464558612857</c:v>
                </c:pt>
                <c:pt idx="3132">
                  <c:v>3935.0464558612857</c:v>
                </c:pt>
                <c:pt idx="3133">
                  <c:v>3935.0464558612857</c:v>
                </c:pt>
                <c:pt idx="3134">
                  <c:v>3935.0464558612857</c:v>
                </c:pt>
                <c:pt idx="3135">
                  <c:v>3935.0464558612857</c:v>
                </c:pt>
                <c:pt idx="3136">
                  <c:v>3935.0464558612857</c:v>
                </c:pt>
                <c:pt idx="3137">
                  <c:v>3935.0464558612857</c:v>
                </c:pt>
                <c:pt idx="3138">
                  <c:v>3935.0464558612857</c:v>
                </c:pt>
                <c:pt idx="3139">
                  <c:v>3935.0464558612857</c:v>
                </c:pt>
                <c:pt idx="3140">
                  <c:v>3935.0464558612857</c:v>
                </c:pt>
                <c:pt idx="3141">
                  <c:v>3935.0464558612857</c:v>
                </c:pt>
                <c:pt idx="3142">
                  <c:v>3935.0464558612857</c:v>
                </c:pt>
                <c:pt idx="3143">
                  <c:v>3935.0464558612857</c:v>
                </c:pt>
                <c:pt idx="3144">
                  <c:v>3935.0464558612857</c:v>
                </c:pt>
                <c:pt idx="3145">
                  <c:v>3935.0464558612857</c:v>
                </c:pt>
                <c:pt idx="3146">
                  <c:v>3935.0464558612857</c:v>
                </c:pt>
                <c:pt idx="3147">
                  <c:v>3935.0464558612857</c:v>
                </c:pt>
                <c:pt idx="3148">
                  <c:v>3935.0464558612857</c:v>
                </c:pt>
                <c:pt idx="3149">
                  <c:v>3935.0464558612857</c:v>
                </c:pt>
                <c:pt idx="3150">
                  <c:v>3935.0464558612857</c:v>
                </c:pt>
                <c:pt idx="3151">
                  <c:v>3935.0464558612857</c:v>
                </c:pt>
                <c:pt idx="3152">
                  <c:v>3935.0464558612857</c:v>
                </c:pt>
                <c:pt idx="3153">
                  <c:v>3935.0464558612857</c:v>
                </c:pt>
                <c:pt idx="3154">
                  <c:v>3935.0464558612857</c:v>
                </c:pt>
                <c:pt idx="3155">
                  <c:v>3935.0464558612857</c:v>
                </c:pt>
                <c:pt idx="3156">
                  <c:v>3935.0464558612857</c:v>
                </c:pt>
                <c:pt idx="3157">
                  <c:v>3935.0464558612857</c:v>
                </c:pt>
                <c:pt idx="3158">
                  <c:v>3935.0464558612857</c:v>
                </c:pt>
                <c:pt idx="3159">
                  <c:v>3935.0464558612857</c:v>
                </c:pt>
                <c:pt idx="3160">
                  <c:v>3935.0464558612857</c:v>
                </c:pt>
                <c:pt idx="3161">
                  <c:v>3935.0464558612857</c:v>
                </c:pt>
                <c:pt idx="3162">
                  <c:v>3935.0464558612857</c:v>
                </c:pt>
                <c:pt idx="3163">
                  <c:v>3935.0464558612857</c:v>
                </c:pt>
                <c:pt idx="3164">
                  <c:v>3935.0464558612857</c:v>
                </c:pt>
                <c:pt idx="3165">
                  <c:v>3935.0464558612857</c:v>
                </c:pt>
                <c:pt idx="3166">
                  <c:v>3935.0464558612857</c:v>
                </c:pt>
                <c:pt idx="3167">
                  <c:v>3935.0464558612857</c:v>
                </c:pt>
                <c:pt idx="3168">
                  <c:v>3935.0464558612857</c:v>
                </c:pt>
                <c:pt idx="3169">
                  <c:v>3935.0464558612857</c:v>
                </c:pt>
                <c:pt idx="3170">
                  <c:v>3935.0464558612857</c:v>
                </c:pt>
                <c:pt idx="3171">
                  <c:v>3935.0464558612857</c:v>
                </c:pt>
                <c:pt idx="3172">
                  <c:v>3935.0464558612857</c:v>
                </c:pt>
                <c:pt idx="3173">
                  <c:v>3935.0464558612857</c:v>
                </c:pt>
                <c:pt idx="3174">
                  <c:v>3935.0464558612857</c:v>
                </c:pt>
                <c:pt idx="3175">
                  <c:v>3935.0464558612857</c:v>
                </c:pt>
                <c:pt idx="3176">
                  <c:v>3935.0464558612857</c:v>
                </c:pt>
                <c:pt idx="3177">
                  <c:v>3935.0464558612857</c:v>
                </c:pt>
                <c:pt idx="3178">
                  <c:v>3935.0464558612857</c:v>
                </c:pt>
                <c:pt idx="3179">
                  <c:v>3935.0464558612857</c:v>
                </c:pt>
                <c:pt idx="3180">
                  <c:v>3935.0464558612857</c:v>
                </c:pt>
                <c:pt idx="3181">
                  <c:v>3935.0464558612857</c:v>
                </c:pt>
                <c:pt idx="3182">
                  <c:v>3935.0464558612857</c:v>
                </c:pt>
                <c:pt idx="3183">
                  <c:v>3935.0464558612857</c:v>
                </c:pt>
                <c:pt idx="3184">
                  <c:v>3935.0464558612857</c:v>
                </c:pt>
                <c:pt idx="3185">
                  <c:v>3935.0464558612857</c:v>
                </c:pt>
                <c:pt idx="3186">
                  <c:v>3935.0464558612857</c:v>
                </c:pt>
                <c:pt idx="3187">
                  <c:v>3935.0464558612857</c:v>
                </c:pt>
                <c:pt idx="3188">
                  <c:v>3935.0464558612857</c:v>
                </c:pt>
                <c:pt idx="3189">
                  <c:v>3935.0464558612857</c:v>
                </c:pt>
                <c:pt idx="3190">
                  <c:v>3935.0464558612857</c:v>
                </c:pt>
                <c:pt idx="3191">
                  <c:v>3935.0464558612857</c:v>
                </c:pt>
                <c:pt idx="3192">
                  <c:v>3935.0464558612857</c:v>
                </c:pt>
                <c:pt idx="3193">
                  <c:v>3935.0464558612857</c:v>
                </c:pt>
                <c:pt idx="3194">
                  <c:v>3935.0464558612857</c:v>
                </c:pt>
                <c:pt idx="3195">
                  <c:v>3935.0464558612857</c:v>
                </c:pt>
                <c:pt idx="3196">
                  <c:v>3935.0464558612857</c:v>
                </c:pt>
                <c:pt idx="3197">
                  <c:v>3935.0464558612857</c:v>
                </c:pt>
                <c:pt idx="3198">
                  <c:v>3935.0464558612857</c:v>
                </c:pt>
                <c:pt idx="3199">
                  <c:v>3935.0464558612857</c:v>
                </c:pt>
                <c:pt idx="3200">
                  <c:v>3935.0464558612857</c:v>
                </c:pt>
                <c:pt idx="3201">
                  <c:v>3935.0464558612857</c:v>
                </c:pt>
                <c:pt idx="3202">
                  <c:v>3935.0464558612857</c:v>
                </c:pt>
                <c:pt idx="3203">
                  <c:v>3935.0464558612857</c:v>
                </c:pt>
                <c:pt idx="3204">
                  <c:v>3935.0464558612857</c:v>
                </c:pt>
                <c:pt idx="3205">
                  <c:v>3935.0464558612857</c:v>
                </c:pt>
                <c:pt idx="3206">
                  <c:v>3935.0464558612857</c:v>
                </c:pt>
                <c:pt idx="3207">
                  <c:v>3935.0464558612857</c:v>
                </c:pt>
                <c:pt idx="3208">
                  <c:v>3935.0464558612857</c:v>
                </c:pt>
                <c:pt idx="3209">
                  <c:v>3935.0464558612857</c:v>
                </c:pt>
                <c:pt idx="3210">
                  <c:v>3935.0464558612857</c:v>
                </c:pt>
                <c:pt idx="3211">
                  <c:v>3935.0464558612857</c:v>
                </c:pt>
                <c:pt idx="3212">
                  <c:v>3935.0464558612857</c:v>
                </c:pt>
                <c:pt idx="3213">
                  <c:v>3935.0464558612857</c:v>
                </c:pt>
                <c:pt idx="3214">
                  <c:v>3935.0464558612857</c:v>
                </c:pt>
                <c:pt idx="3215">
                  <c:v>3935.0464558612857</c:v>
                </c:pt>
                <c:pt idx="3216">
                  <c:v>3935.0464558612857</c:v>
                </c:pt>
                <c:pt idx="3217">
                  <c:v>3935.0464558612857</c:v>
                </c:pt>
                <c:pt idx="3218">
                  <c:v>3935.0464558612857</c:v>
                </c:pt>
                <c:pt idx="3219">
                  <c:v>3935.0464558612857</c:v>
                </c:pt>
                <c:pt idx="3220">
                  <c:v>3935.0464558612857</c:v>
                </c:pt>
                <c:pt idx="3221">
                  <c:v>3935.0464558612857</c:v>
                </c:pt>
                <c:pt idx="3222">
                  <c:v>3935.0464558612857</c:v>
                </c:pt>
                <c:pt idx="3223">
                  <c:v>3935.0464558612857</c:v>
                </c:pt>
                <c:pt idx="3224">
                  <c:v>3935.0464558612857</c:v>
                </c:pt>
                <c:pt idx="3225">
                  <c:v>3935.0464558612857</c:v>
                </c:pt>
                <c:pt idx="3226">
                  <c:v>3935.0464558612857</c:v>
                </c:pt>
                <c:pt idx="3227">
                  <c:v>3935.0464558612857</c:v>
                </c:pt>
                <c:pt idx="3228">
                  <c:v>3935.0464558612857</c:v>
                </c:pt>
                <c:pt idx="3229">
                  <c:v>3935.0464558612857</c:v>
                </c:pt>
                <c:pt idx="3230">
                  <c:v>3935.0464558612857</c:v>
                </c:pt>
                <c:pt idx="3231">
                  <c:v>3935.0464558612857</c:v>
                </c:pt>
                <c:pt idx="3232">
                  <c:v>3935.0464558612857</c:v>
                </c:pt>
                <c:pt idx="3233">
                  <c:v>3935.0464558612857</c:v>
                </c:pt>
                <c:pt idx="3234">
                  <c:v>3935.0464558612857</c:v>
                </c:pt>
                <c:pt idx="3235">
                  <c:v>3935.0464558612857</c:v>
                </c:pt>
                <c:pt idx="3236">
                  <c:v>3935.0464558612857</c:v>
                </c:pt>
                <c:pt idx="3237">
                  <c:v>3935.0464558612857</c:v>
                </c:pt>
                <c:pt idx="3238">
                  <c:v>3935.0464558612857</c:v>
                </c:pt>
                <c:pt idx="3239">
                  <c:v>3935.0464558612857</c:v>
                </c:pt>
                <c:pt idx="3240">
                  <c:v>3935.0464558612857</c:v>
                </c:pt>
                <c:pt idx="3241">
                  <c:v>3935.0464558612857</c:v>
                </c:pt>
                <c:pt idx="3242">
                  <c:v>3935.0464558612857</c:v>
                </c:pt>
                <c:pt idx="3243">
                  <c:v>3935.0464558612857</c:v>
                </c:pt>
                <c:pt idx="3244">
                  <c:v>3935.0464558612857</c:v>
                </c:pt>
                <c:pt idx="3245">
                  <c:v>3935.0464558612857</c:v>
                </c:pt>
                <c:pt idx="3246">
                  <c:v>3935.0464558612857</c:v>
                </c:pt>
                <c:pt idx="3247">
                  <c:v>3935.0464558612857</c:v>
                </c:pt>
                <c:pt idx="3248">
                  <c:v>3935.0464558612857</c:v>
                </c:pt>
                <c:pt idx="3249">
                  <c:v>3935.0464558612857</c:v>
                </c:pt>
                <c:pt idx="3250">
                  <c:v>3935.0464558612857</c:v>
                </c:pt>
                <c:pt idx="3251">
                  <c:v>3935.0464558612857</c:v>
                </c:pt>
                <c:pt idx="3252">
                  <c:v>3935.0464558612857</c:v>
                </c:pt>
                <c:pt idx="3253">
                  <c:v>3935.0464558612857</c:v>
                </c:pt>
                <c:pt idx="3254">
                  <c:v>3935.0464558612857</c:v>
                </c:pt>
                <c:pt idx="3255">
                  <c:v>3935.0464558612857</c:v>
                </c:pt>
                <c:pt idx="3256">
                  <c:v>3935.0464558612857</c:v>
                </c:pt>
                <c:pt idx="3257">
                  <c:v>3935.0464558612857</c:v>
                </c:pt>
                <c:pt idx="3258">
                  <c:v>3935.0464558612857</c:v>
                </c:pt>
                <c:pt idx="3259">
                  <c:v>3935.0464558612857</c:v>
                </c:pt>
                <c:pt idx="3260">
                  <c:v>3935.0464558612857</c:v>
                </c:pt>
                <c:pt idx="3261">
                  <c:v>3935.0464558612857</c:v>
                </c:pt>
                <c:pt idx="3262">
                  <c:v>3935.0464558612857</c:v>
                </c:pt>
                <c:pt idx="3263">
                  <c:v>3935.0464558612857</c:v>
                </c:pt>
                <c:pt idx="3264">
                  <c:v>3935.0464558612857</c:v>
                </c:pt>
                <c:pt idx="3265">
                  <c:v>3935.0464558612857</c:v>
                </c:pt>
                <c:pt idx="3266">
                  <c:v>3935.0464558612857</c:v>
                </c:pt>
                <c:pt idx="3267">
                  <c:v>3935.0464558612857</c:v>
                </c:pt>
                <c:pt idx="3268">
                  <c:v>3935.0464558612857</c:v>
                </c:pt>
                <c:pt idx="3269">
                  <c:v>3935.0464558612857</c:v>
                </c:pt>
                <c:pt idx="3270">
                  <c:v>3935.0464558612857</c:v>
                </c:pt>
                <c:pt idx="3271">
                  <c:v>3935.0464558612857</c:v>
                </c:pt>
                <c:pt idx="3272">
                  <c:v>3935.0464558612857</c:v>
                </c:pt>
                <c:pt idx="3273">
                  <c:v>3935.0464558612857</c:v>
                </c:pt>
                <c:pt idx="3274">
                  <c:v>3935.0464558612857</c:v>
                </c:pt>
                <c:pt idx="3275">
                  <c:v>3935.0464558612857</c:v>
                </c:pt>
                <c:pt idx="3276">
                  <c:v>3935.0464558612857</c:v>
                </c:pt>
                <c:pt idx="3277">
                  <c:v>3935.0464558612857</c:v>
                </c:pt>
                <c:pt idx="3278">
                  <c:v>3935.0464558612857</c:v>
                </c:pt>
                <c:pt idx="3279">
                  <c:v>3935.0464558612857</c:v>
                </c:pt>
                <c:pt idx="3280">
                  <c:v>3935.0464558612857</c:v>
                </c:pt>
                <c:pt idx="3281">
                  <c:v>3935.0464558612857</c:v>
                </c:pt>
                <c:pt idx="3282">
                  <c:v>3935.0464558612857</c:v>
                </c:pt>
                <c:pt idx="3283">
                  <c:v>3935.0464558612857</c:v>
                </c:pt>
                <c:pt idx="3284">
                  <c:v>3935.0464558612857</c:v>
                </c:pt>
                <c:pt idx="3285">
                  <c:v>3935.0464558612857</c:v>
                </c:pt>
                <c:pt idx="3286">
                  <c:v>3935.0464558612857</c:v>
                </c:pt>
                <c:pt idx="3287">
                  <c:v>3935.0464558612857</c:v>
                </c:pt>
                <c:pt idx="3288">
                  <c:v>3935.0464558612857</c:v>
                </c:pt>
                <c:pt idx="3289">
                  <c:v>3935.0464558612857</c:v>
                </c:pt>
                <c:pt idx="3290">
                  <c:v>3935.0464558612857</c:v>
                </c:pt>
                <c:pt idx="3291">
                  <c:v>3935.0464558612857</c:v>
                </c:pt>
                <c:pt idx="3292">
                  <c:v>3935.0464558612857</c:v>
                </c:pt>
                <c:pt idx="3293">
                  <c:v>3935.0464558612857</c:v>
                </c:pt>
                <c:pt idx="3294">
                  <c:v>3935.0464558612857</c:v>
                </c:pt>
                <c:pt idx="3295">
                  <c:v>3935.0464558612857</c:v>
                </c:pt>
                <c:pt idx="3296">
                  <c:v>3935.0464558612857</c:v>
                </c:pt>
                <c:pt idx="3297">
                  <c:v>3935.0464558612857</c:v>
                </c:pt>
                <c:pt idx="3298">
                  <c:v>3935.0464558612857</c:v>
                </c:pt>
                <c:pt idx="3299">
                  <c:v>3935.0464558612857</c:v>
                </c:pt>
                <c:pt idx="3300">
                  <c:v>3935.0464558612857</c:v>
                </c:pt>
                <c:pt idx="3301">
                  <c:v>3935.0464558612857</c:v>
                </c:pt>
                <c:pt idx="3302">
                  <c:v>3935.0464558612857</c:v>
                </c:pt>
                <c:pt idx="3303">
                  <c:v>3935.0464558612857</c:v>
                </c:pt>
                <c:pt idx="3304">
                  <c:v>3935.0464558612857</c:v>
                </c:pt>
                <c:pt idx="3305">
                  <c:v>3935.0464558612857</c:v>
                </c:pt>
                <c:pt idx="3306">
                  <c:v>3935.0464558612857</c:v>
                </c:pt>
                <c:pt idx="3307">
                  <c:v>3935.0464558612857</c:v>
                </c:pt>
                <c:pt idx="3308">
                  <c:v>3935.0464558612857</c:v>
                </c:pt>
                <c:pt idx="3309">
                  <c:v>3935.0464558612857</c:v>
                </c:pt>
                <c:pt idx="3310">
                  <c:v>3935.0464558612857</c:v>
                </c:pt>
                <c:pt idx="3311">
                  <c:v>3935.0464558612857</c:v>
                </c:pt>
                <c:pt idx="3312">
                  <c:v>3935.0464558612857</c:v>
                </c:pt>
                <c:pt idx="3313">
                  <c:v>3935.0464558612857</c:v>
                </c:pt>
                <c:pt idx="3314">
                  <c:v>3935.0464558612857</c:v>
                </c:pt>
                <c:pt idx="3315">
                  <c:v>3935.0464558612857</c:v>
                </c:pt>
                <c:pt idx="3316">
                  <c:v>3935.0464558612857</c:v>
                </c:pt>
                <c:pt idx="3317">
                  <c:v>3935.0464558612857</c:v>
                </c:pt>
                <c:pt idx="3318">
                  <c:v>3935.0464558612857</c:v>
                </c:pt>
                <c:pt idx="3319">
                  <c:v>3935.0464558612857</c:v>
                </c:pt>
                <c:pt idx="3320">
                  <c:v>3935.0464558612857</c:v>
                </c:pt>
                <c:pt idx="3321">
                  <c:v>3935.0464558612857</c:v>
                </c:pt>
                <c:pt idx="3322">
                  <c:v>3935.0464558612857</c:v>
                </c:pt>
                <c:pt idx="3323">
                  <c:v>3935.0464558612857</c:v>
                </c:pt>
                <c:pt idx="3324">
                  <c:v>3935.0464558612857</c:v>
                </c:pt>
                <c:pt idx="3325">
                  <c:v>3935.0464558612857</c:v>
                </c:pt>
                <c:pt idx="3326">
                  <c:v>3935.0464558612857</c:v>
                </c:pt>
                <c:pt idx="3327">
                  <c:v>3935.0464558612857</c:v>
                </c:pt>
                <c:pt idx="3328">
                  <c:v>3935.0464558612857</c:v>
                </c:pt>
                <c:pt idx="3329">
                  <c:v>3935.0464558612857</c:v>
                </c:pt>
                <c:pt idx="3330">
                  <c:v>3935.0464558612857</c:v>
                </c:pt>
                <c:pt idx="3331">
                  <c:v>3935.0464558612857</c:v>
                </c:pt>
                <c:pt idx="3332">
                  <c:v>3935.0464558612857</c:v>
                </c:pt>
                <c:pt idx="3333">
                  <c:v>3935.0464558612857</c:v>
                </c:pt>
                <c:pt idx="3334">
                  <c:v>3935.0464558612857</c:v>
                </c:pt>
                <c:pt idx="3335">
                  <c:v>3935.0464558612857</c:v>
                </c:pt>
                <c:pt idx="3336">
                  <c:v>3935.0464558612857</c:v>
                </c:pt>
                <c:pt idx="3337">
                  <c:v>3935.0464558612857</c:v>
                </c:pt>
                <c:pt idx="3338">
                  <c:v>3935.0464558612857</c:v>
                </c:pt>
                <c:pt idx="3339">
                  <c:v>3935.0464558612857</c:v>
                </c:pt>
                <c:pt idx="3340">
                  <c:v>3935.0464558612857</c:v>
                </c:pt>
                <c:pt idx="3341">
                  <c:v>3935.0464558612857</c:v>
                </c:pt>
                <c:pt idx="3342">
                  <c:v>3935.0464558612857</c:v>
                </c:pt>
                <c:pt idx="3343">
                  <c:v>3935.0464558612857</c:v>
                </c:pt>
                <c:pt idx="3344">
                  <c:v>3935.0464558612857</c:v>
                </c:pt>
                <c:pt idx="3345">
                  <c:v>3935.0464558612857</c:v>
                </c:pt>
                <c:pt idx="3346">
                  <c:v>3935.0464558612857</c:v>
                </c:pt>
                <c:pt idx="3347">
                  <c:v>3935.0464558612857</c:v>
                </c:pt>
                <c:pt idx="3348">
                  <c:v>3935.0464558612857</c:v>
                </c:pt>
                <c:pt idx="3349">
                  <c:v>3935.0464558612857</c:v>
                </c:pt>
                <c:pt idx="3350">
                  <c:v>3935.0464558612857</c:v>
                </c:pt>
                <c:pt idx="3351">
                  <c:v>3935.0464558612857</c:v>
                </c:pt>
                <c:pt idx="3352">
                  <c:v>3935.0464558612857</c:v>
                </c:pt>
                <c:pt idx="3353">
                  <c:v>3935.0464558612857</c:v>
                </c:pt>
                <c:pt idx="3354">
                  <c:v>3935.0464558612857</c:v>
                </c:pt>
                <c:pt idx="3355">
                  <c:v>3935.0464558612857</c:v>
                </c:pt>
                <c:pt idx="3356">
                  <c:v>3935.0464558612857</c:v>
                </c:pt>
                <c:pt idx="3357">
                  <c:v>3935.0464558612857</c:v>
                </c:pt>
                <c:pt idx="3358">
                  <c:v>3935.0464558612857</c:v>
                </c:pt>
                <c:pt idx="3359">
                  <c:v>3935.0464558612857</c:v>
                </c:pt>
                <c:pt idx="3360">
                  <c:v>3935.0464558612857</c:v>
                </c:pt>
                <c:pt idx="3361">
                  <c:v>3935.0464558612857</c:v>
                </c:pt>
                <c:pt idx="3362">
                  <c:v>3935.0464558612857</c:v>
                </c:pt>
                <c:pt idx="3363">
                  <c:v>3935.0464558612857</c:v>
                </c:pt>
                <c:pt idx="3364">
                  <c:v>3935.0464558612857</c:v>
                </c:pt>
                <c:pt idx="3365">
                  <c:v>3935.0464558612857</c:v>
                </c:pt>
                <c:pt idx="3366">
                  <c:v>3935.0464558612857</c:v>
                </c:pt>
                <c:pt idx="3367">
                  <c:v>3935.0464558612857</c:v>
                </c:pt>
                <c:pt idx="3368">
                  <c:v>3935.0464558612857</c:v>
                </c:pt>
                <c:pt idx="3369">
                  <c:v>3935.0464558612857</c:v>
                </c:pt>
                <c:pt idx="3370">
                  <c:v>3935.0464558612857</c:v>
                </c:pt>
                <c:pt idx="3371">
                  <c:v>3935.0464558612857</c:v>
                </c:pt>
                <c:pt idx="3372">
                  <c:v>3935.0464558612857</c:v>
                </c:pt>
                <c:pt idx="3373">
                  <c:v>3935.0464558612857</c:v>
                </c:pt>
                <c:pt idx="3374">
                  <c:v>3935.0464558612857</c:v>
                </c:pt>
                <c:pt idx="3375">
                  <c:v>3935.0464558612857</c:v>
                </c:pt>
                <c:pt idx="3376">
                  <c:v>3935.0464558612857</c:v>
                </c:pt>
                <c:pt idx="3377">
                  <c:v>3935.0464558612857</c:v>
                </c:pt>
                <c:pt idx="3378">
                  <c:v>3935.0464558612857</c:v>
                </c:pt>
                <c:pt idx="3379">
                  <c:v>3935.0464558612857</c:v>
                </c:pt>
                <c:pt idx="3380">
                  <c:v>3935.0464558612857</c:v>
                </c:pt>
                <c:pt idx="3381">
                  <c:v>3935.0464558612857</c:v>
                </c:pt>
                <c:pt idx="3382">
                  <c:v>3935.0464558612857</c:v>
                </c:pt>
                <c:pt idx="3383">
                  <c:v>3935.0464558612857</c:v>
                </c:pt>
                <c:pt idx="3384">
                  <c:v>3935.0464558612857</c:v>
                </c:pt>
                <c:pt idx="3385">
                  <c:v>3935.0464558612857</c:v>
                </c:pt>
                <c:pt idx="3386">
                  <c:v>3935.0464558612857</c:v>
                </c:pt>
                <c:pt idx="3387">
                  <c:v>3935.0464558612857</c:v>
                </c:pt>
                <c:pt idx="3388">
                  <c:v>3935.0464558612857</c:v>
                </c:pt>
                <c:pt idx="3389">
                  <c:v>3935.0464558612857</c:v>
                </c:pt>
                <c:pt idx="3390">
                  <c:v>3935.0464558612857</c:v>
                </c:pt>
                <c:pt idx="3391">
                  <c:v>3935.0464558612857</c:v>
                </c:pt>
                <c:pt idx="3392">
                  <c:v>3935.0464558612857</c:v>
                </c:pt>
                <c:pt idx="3393">
                  <c:v>3935.0464558612857</c:v>
                </c:pt>
                <c:pt idx="3394">
                  <c:v>3935.0464558612857</c:v>
                </c:pt>
                <c:pt idx="3395">
                  <c:v>3935.0464558612857</c:v>
                </c:pt>
                <c:pt idx="3396">
                  <c:v>3935.0464558612857</c:v>
                </c:pt>
                <c:pt idx="3397">
                  <c:v>3935.0464558612857</c:v>
                </c:pt>
                <c:pt idx="3398">
                  <c:v>3935.0464558612857</c:v>
                </c:pt>
                <c:pt idx="3399">
                  <c:v>3935.0464558612857</c:v>
                </c:pt>
                <c:pt idx="3400">
                  <c:v>3935.0464558612857</c:v>
                </c:pt>
                <c:pt idx="3401">
                  <c:v>3935.0464558612857</c:v>
                </c:pt>
                <c:pt idx="3402">
                  <c:v>3935.0464558612857</c:v>
                </c:pt>
                <c:pt idx="3403">
                  <c:v>3935.0464558612857</c:v>
                </c:pt>
                <c:pt idx="3404">
                  <c:v>3935.0464558612857</c:v>
                </c:pt>
                <c:pt idx="3405">
                  <c:v>3935.0464558612857</c:v>
                </c:pt>
                <c:pt idx="3406">
                  <c:v>3935.0464558612857</c:v>
                </c:pt>
                <c:pt idx="3407">
                  <c:v>3935.0464558612857</c:v>
                </c:pt>
                <c:pt idx="3408">
                  <c:v>3935.0464558612857</c:v>
                </c:pt>
                <c:pt idx="3409">
                  <c:v>3935.0464558612857</c:v>
                </c:pt>
                <c:pt idx="3410">
                  <c:v>3935.0464558612857</c:v>
                </c:pt>
                <c:pt idx="3411">
                  <c:v>3935.0464558612857</c:v>
                </c:pt>
                <c:pt idx="3412">
                  <c:v>3935.0464558612857</c:v>
                </c:pt>
                <c:pt idx="3413">
                  <c:v>3935.0464558612857</c:v>
                </c:pt>
                <c:pt idx="3414">
                  <c:v>3935.0464558612857</c:v>
                </c:pt>
                <c:pt idx="3415">
                  <c:v>3935.0464558612857</c:v>
                </c:pt>
                <c:pt idx="3416">
                  <c:v>3935.0464558612857</c:v>
                </c:pt>
                <c:pt idx="3417">
                  <c:v>3935.0464558612857</c:v>
                </c:pt>
                <c:pt idx="3418">
                  <c:v>3935.0464558612857</c:v>
                </c:pt>
                <c:pt idx="3419">
                  <c:v>3935.0464558612857</c:v>
                </c:pt>
                <c:pt idx="3420">
                  <c:v>3935.0464558612857</c:v>
                </c:pt>
                <c:pt idx="3421">
                  <c:v>3935.0464558612857</c:v>
                </c:pt>
                <c:pt idx="3422">
                  <c:v>3935.0464558612857</c:v>
                </c:pt>
                <c:pt idx="3423">
                  <c:v>3935.0464558612857</c:v>
                </c:pt>
                <c:pt idx="3424">
                  <c:v>3935.0464558612857</c:v>
                </c:pt>
                <c:pt idx="3425">
                  <c:v>3935.0464558612857</c:v>
                </c:pt>
                <c:pt idx="3426">
                  <c:v>3935.0464558612857</c:v>
                </c:pt>
                <c:pt idx="3427">
                  <c:v>3935.0464558612857</c:v>
                </c:pt>
                <c:pt idx="3428">
                  <c:v>3935.0464558612857</c:v>
                </c:pt>
                <c:pt idx="3429">
                  <c:v>3935.0464558612857</c:v>
                </c:pt>
                <c:pt idx="3430">
                  <c:v>3935.0464558612857</c:v>
                </c:pt>
                <c:pt idx="3431">
                  <c:v>3935.0464558612857</c:v>
                </c:pt>
                <c:pt idx="3432">
                  <c:v>3935.0464558612857</c:v>
                </c:pt>
                <c:pt idx="3433">
                  <c:v>3935.0464558612857</c:v>
                </c:pt>
                <c:pt idx="3434">
                  <c:v>3935.0464558612857</c:v>
                </c:pt>
                <c:pt idx="3435">
                  <c:v>3935.0464558612857</c:v>
                </c:pt>
                <c:pt idx="3436">
                  <c:v>3935.0464558612857</c:v>
                </c:pt>
                <c:pt idx="3437">
                  <c:v>3935.0464558612857</c:v>
                </c:pt>
                <c:pt idx="3438">
                  <c:v>3935.0464558612857</c:v>
                </c:pt>
                <c:pt idx="3439">
                  <c:v>3935.0464558612857</c:v>
                </c:pt>
                <c:pt idx="3440">
                  <c:v>3935.0464558612857</c:v>
                </c:pt>
                <c:pt idx="3441">
                  <c:v>3935.0464558612857</c:v>
                </c:pt>
                <c:pt idx="3442">
                  <c:v>3935.0464558612857</c:v>
                </c:pt>
                <c:pt idx="3443">
                  <c:v>3935.0464558612857</c:v>
                </c:pt>
                <c:pt idx="3444">
                  <c:v>3935.0464558612857</c:v>
                </c:pt>
                <c:pt idx="3445">
                  <c:v>3935.0464558612857</c:v>
                </c:pt>
                <c:pt idx="3446">
                  <c:v>3935.0464558612857</c:v>
                </c:pt>
                <c:pt idx="3447">
                  <c:v>3935.0464558612857</c:v>
                </c:pt>
                <c:pt idx="3448">
                  <c:v>3935.0464558612857</c:v>
                </c:pt>
                <c:pt idx="3449">
                  <c:v>3935.0464558612857</c:v>
                </c:pt>
                <c:pt idx="3450">
                  <c:v>3935.0464558612857</c:v>
                </c:pt>
                <c:pt idx="3451">
                  <c:v>3935.0464558612857</c:v>
                </c:pt>
                <c:pt idx="3452">
                  <c:v>3935.0464558612857</c:v>
                </c:pt>
                <c:pt idx="3453">
                  <c:v>3935.0464558612857</c:v>
                </c:pt>
                <c:pt idx="3454">
                  <c:v>3935.0464558612857</c:v>
                </c:pt>
                <c:pt idx="3455">
                  <c:v>3935.0464558612857</c:v>
                </c:pt>
                <c:pt idx="3456">
                  <c:v>3935.0464558612857</c:v>
                </c:pt>
                <c:pt idx="3457">
                  <c:v>3935.0464558612857</c:v>
                </c:pt>
                <c:pt idx="3458">
                  <c:v>3935.0464558612857</c:v>
                </c:pt>
                <c:pt idx="3459">
                  <c:v>3935.0464558612857</c:v>
                </c:pt>
                <c:pt idx="3460">
                  <c:v>3935.0464558612857</c:v>
                </c:pt>
                <c:pt idx="3461">
                  <c:v>3935.0464558612857</c:v>
                </c:pt>
                <c:pt idx="3462">
                  <c:v>3935.0464558612857</c:v>
                </c:pt>
                <c:pt idx="3463">
                  <c:v>3935.0464558612857</c:v>
                </c:pt>
                <c:pt idx="3464">
                  <c:v>3935.0464558612857</c:v>
                </c:pt>
                <c:pt idx="3465">
                  <c:v>3935.0464558612857</c:v>
                </c:pt>
                <c:pt idx="3466">
                  <c:v>3935.0464558612857</c:v>
                </c:pt>
                <c:pt idx="3467">
                  <c:v>3935.0464558612857</c:v>
                </c:pt>
                <c:pt idx="3468">
                  <c:v>3935.0464558612857</c:v>
                </c:pt>
                <c:pt idx="3469">
                  <c:v>3935.0464558612857</c:v>
                </c:pt>
                <c:pt idx="3470">
                  <c:v>3935.0464558612857</c:v>
                </c:pt>
                <c:pt idx="3471">
                  <c:v>3935.0464558612857</c:v>
                </c:pt>
                <c:pt idx="3472">
                  <c:v>3935.0464558612857</c:v>
                </c:pt>
                <c:pt idx="3473">
                  <c:v>3935.0464558612857</c:v>
                </c:pt>
                <c:pt idx="3474">
                  <c:v>3935.0464558612857</c:v>
                </c:pt>
                <c:pt idx="3475">
                  <c:v>3935.0464558612857</c:v>
                </c:pt>
                <c:pt idx="3476">
                  <c:v>3935.0464558612857</c:v>
                </c:pt>
                <c:pt idx="3477">
                  <c:v>3935.0464558612857</c:v>
                </c:pt>
                <c:pt idx="3478">
                  <c:v>3935.0464558612857</c:v>
                </c:pt>
                <c:pt idx="3479">
                  <c:v>3935.0464558612857</c:v>
                </c:pt>
                <c:pt idx="3480">
                  <c:v>3935.0464558612857</c:v>
                </c:pt>
                <c:pt idx="3481">
                  <c:v>3935.0464558612857</c:v>
                </c:pt>
                <c:pt idx="3482">
                  <c:v>3935.0464558612857</c:v>
                </c:pt>
                <c:pt idx="3483">
                  <c:v>3935.0464558612857</c:v>
                </c:pt>
                <c:pt idx="3484">
                  <c:v>3935.0464558612857</c:v>
                </c:pt>
                <c:pt idx="3485">
                  <c:v>3935.0464558612857</c:v>
                </c:pt>
                <c:pt idx="3486">
                  <c:v>3935.0464558612857</c:v>
                </c:pt>
                <c:pt idx="3487">
                  <c:v>3935.0464558612857</c:v>
                </c:pt>
                <c:pt idx="3488">
                  <c:v>3935.0464558612857</c:v>
                </c:pt>
                <c:pt idx="3489">
                  <c:v>3935.0464558612857</c:v>
                </c:pt>
                <c:pt idx="3490">
                  <c:v>3935.0464558612857</c:v>
                </c:pt>
                <c:pt idx="3491">
                  <c:v>3935.0464558612857</c:v>
                </c:pt>
                <c:pt idx="3492">
                  <c:v>3935.0464558612857</c:v>
                </c:pt>
                <c:pt idx="3493">
                  <c:v>3935.0464558612857</c:v>
                </c:pt>
                <c:pt idx="3494">
                  <c:v>3935.0464558612857</c:v>
                </c:pt>
                <c:pt idx="3495">
                  <c:v>3935.0464558612857</c:v>
                </c:pt>
                <c:pt idx="3496">
                  <c:v>3935.0464558612857</c:v>
                </c:pt>
                <c:pt idx="3497">
                  <c:v>3935.0464558612857</c:v>
                </c:pt>
                <c:pt idx="3498">
                  <c:v>3935.0464558612857</c:v>
                </c:pt>
                <c:pt idx="3499">
                  <c:v>3935.0464558612857</c:v>
                </c:pt>
                <c:pt idx="3500">
                  <c:v>3935.0464558612857</c:v>
                </c:pt>
                <c:pt idx="3501">
                  <c:v>3935.0464558612857</c:v>
                </c:pt>
                <c:pt idx="3502">
                  <c:v>3935.0464558612857</c:v>
                </c:pt>
                <c:pt idx="3503">
                  <c:v>3935.0464558612857</c:v>
                </c:pt>
                <c:pt idx="3504">
                  <c:v>3935.0464558612857</c:v>
                </c:pt>
                <c:pt idx="3505">
                  <c:v>3935.0464558612857</c:v>
                </c:pt>
                <c:pt idx="3506">
                  <c:v>3935.0464558612857</c:v>
                </c:pt>
                <c:pt idx="3507">
                  <c:v>3935.0464558612857</c:v>
                </c:pt>
                <c:pt idx="3508">
                  <c:v>3935.0464558612857</c:v>
                </c:pt>
                <c:pt idx="3509">
                  <c:v>3935.0464558612857</c:v>
                </c:pt>
                <c:pt idx="3510">
                  <c:v>3935.0464558612857</c:v>
                </c:pt>
                <c:pt idx="3511">
                  <c:v>3935.0464558612857</c:v>
                </c:pt>
                <c:pt idx="3512">
                  <c:v>3935.0464558612857</c:v>
                </c:pt>
                <c:pt idx="3513">
                  <c:v>3935.0464558612857</c:v>
                </c:pt>
                <c:pt idx="3514">
                  <c:v>3935.0464558612857</c:v>
                </c:pt>
                <c:pt idx="3515">
                  <c:v>3935.0464558612857</c:v>
                </c:pt>
                <c:pt idx="3516">
                  <c:v>3935.0464558612857</c:v>
                </c:pt>
                <c:pt idx="3517">
                  <c:v>3935.0464558612857</c:v>
                </c:pt>
                <c:pt idx="3518">
                  <c:v>3935.0464558612857</c:v>
                </c:pt>
                <c:pt idx="3519">
                  <c:v>3935.0464558612857</c:v>
                </c:pt>
                <c:pt idx="3520">
                  <c:v>3935.0464558612857</c:v>
                </c:pt>
                <c:pt idx="3521">
                  <c:v>3935.0464558612857</c:v>
                </c:pt>
                <c:pt idx="3522">
                  <c:v>3935.0464558612857</c:v>
                </c:pt>
                <c:pt idx="3523">
                  <c:v>3935.0464558612857</c:v>
                </c:pt>
                <c:pt idx="3524">
                  <c:v>3935.0464558612857</c:v>
                </c:pt>
                <c:pt idx="3525">
                  <c:v>3935.0464558612857</c:v>
                </c:pt>
                <c:pt idx="3526">
                  <c:v>3935.0464558612857</c:v>
                </c:pt>
                <c:pt idx="3527">
                  <c:v>3935.0464558612857</c:v>
                </c:pt>
                <c:pt idx="3528">
                  <c:v>3935.0464558612857</c:v>
                </c:pt>
                <c:pt idx="3529">
                  <c:v>3935.0464558612857</c:v>
                </c:pt>
                <c:pt idx="3530">
                  <c:v>3935.0464558612857</c:v>
                </c:pt>
                <c:pt idx="3531">
                  <c:v>3935.0464558612857</c:v>
                </c:pt>
                <c:pt idx="3532">
                  <c:v>3935.0464558612857</c:v>
                </c:pt>
                <c:pt idx="3533">
                  <c:v>3935.0464558612857</c:v>
                </c:pt>
                <c:pt idx="3534">
                  <c:v>3935.0464558612857</c:v>
                </c:pt>
                <c:pt idx="3535">
                  <c:v>3935.0464558612857</c:v>
                </c:pt>
                <c:pt idx="3536">
                  <c:v>3935.0464558612857</c:v>
                </c:pt>
                <c:pt idx="3537">
                  <c:v>3935.0464558612857</c:v>
                </c:pt>
                <c:pt idx="3538">
                  <c:v>3935.0464558612857</c:v>
                </c:pt>
                <c:pt idx="3539">
                  <c:v>3935.0464558612857</c:v>
                </c:pt>
                <c:pt idx="3540">
                  <c:v>3935.0464558612857</c:v>
                </c:pt>
                <c:pt idx="3541">
                  <c:v>3935.0464558612857</c:v>
                </c:pt>
                <c:pt idx="3542">
                  <c:v>3935.0464558612857</c:v>
                </c:pt>
                <c:pt idx="3543">
                  <c:v>3935.0464558612857</c:v>
                </c:pt>
                <c:pt idx="3544">
                  <c:v>3935.0464558612857</c:v>
                </c:pt>
                <c:pt idx="3545">
                  <c:v>3935.0464558612857</c:v>
                </c:pt>
                <c:pt idx="3546">
                  <c:v>3935.0464558612857</c:v>
                </c:pt>
                <c:pt idx="3547">
                  <c:v>3935.0464558612857</c:v>
                </c:pt>
                <c:pt idx="3548">
                  <c:v>3935.0464558612857</c:v>
                </c:pt>
                <c:pt idx="3549">
                  <c:v>3935.0464558612857</c:v>
                </c:pt>
                <c:pt idx="3550">
                  <c:v>3935.0464558612857</c:v>
                </c:pt>
                <c:pt idx="3551">
                  <c:v>3935.0464558612857</c:v>
                </c:pt>
                <c:pt idx="3552">
                  <c:v>3935.0464558612857</c:v>
                </c:pt>
                <c:pt idx="3553">
                  <c:v>3935.0464558612857</c:v>
                </c:pt>
                <c:pt idx="3554">
                  <c:v>3935.0464558612857</c:v>
                </c:pt>
                <c:pt idx="3555">
                  <c:v>3935.0464558612857</c:v>
                </c:pt>
                <c:pt idx="3556">
                  <c:v>3935.0464558612857</c:v>
                </c:pt>
                <c:pt idx="3557">
                  <c:v>3935.0464558612857</c:v>
                </c:pt>
                <c:pt idx="3558">
                  <c:v>3935.0464558612857</c:v>
                </c:pt>
                <c:pt idx="3559">
                  <c:v>3935.0464558612857</c:v>
                </c:pt>
                <c:pt idx="3560">
                  <c:v>3935.0464558612857</c:v>
                </c:pt>
                <c:pt idx="3561">
                  <c:v>3935.0464558612857</c:v>
                </c:pt>
                <c:pt idx="3562">
                  <c:v>3935.0464558612857</c:v>
                </c:pt>
                <c:pt idx="3563">
                  <c:v>3935.0464558612857</c:v>
                </c:pt>
                <c:pt idx="3564">
                  <c:v>3935.0464558612857</c:v>
                </c:pt>
                <c:pt idx="3565">
                  <c:v>3935.0464558612857</c:v>
                </c:pt>
                <c:pt idx="3566">
                  <c:v>3935.0464558612857</c:v>
                </c:pt>
              </c:numCache>
            </c:numRef>
          </c:yVal>
          <c:smooth val="1"/>
          <c:extLst>
            <c:ext xmlns:c16="http://schemas.microsoft.com/office/drawing/2014/chart" uri="{C3380CC4-5D6E-409C-BE32-E72D297353CC}">
              <c16:uniqueId val="{00000000-1A03-481A-A045-4233173F88CD}"/>
            </c:ext>
          </c:extLst>
        </c:ser>
        <c:dLbls>
          <c:showLegendKey val="0"/>
          <c:showVal val="0"/>
          <c:showCatName val="0"/>
          <c:showSerName val="0"/>
          <c:showPercent val="0"/>
          <c:showBubbleSize val="0"/>
        </c:dLbls>
        <c:axId val="655554856"/>
        <c:axId val="655562400"/>
      </c:scatterChart>
      <c:valAx>
        <c:axId val="65555485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0\ &quot;s&quot;"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562400"/>
        <c:crosses val="autoZero"/>
        <c:crossBetween val="midCat"/>
      </c:valAx>
      <c:valAx>
        <c:axId val="6555624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 &quot;ft&quot;"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554856"/>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Altitude vs Range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'Flight Sim'!$W$29</c:f>
              <c:strCache>
                <c:ptCount val="1"/>
                <c:pt idx="0">
                  <c:v>y</c:v>
                </c:pt>
              </c:strCache>
            </c:strRef>
          </c:tx>
          <c:spPr>
            <a:ln w="22225" cap="rnd">
              <a:solidFill>
                <a:schemeClr val="accent1"/>
              </a:solidFill>
            </a:ln>
            <a:effectLst>
              <a:glow rad="139700">
                <a:schemeClr val="accent1">
                  <a:satMod val="175000"/>
                  <a:alpha val="14000"/>
                </a:schemeClr>
              </a:glow>
            </a:effectLst>
          </c:spPr>
          <c:marker>
            <c:symbol val="none"/>
          </c:marker>
          <c:xVal>
            <c:numRef>
              <c:f>('Flight Sim'!$T$30:$T$230,'Flight Sim'!$T$230:$T$1051)</c:f>
              <c:numCache>
                <c:formatCode>0\ "ft"</c:formatCode>
                <c:ptCount val="1023"/>
                <c:pt idx="0">
                  <c:v>5.2137035087706077E-2</c:v>
                </c:pt>
                <c:pt idx="1">
                  <c:v>0.15641110526311824</c:v>
                </c:pt>
                <c:pt idx="2">
                  <c:v>0.31292704951926825</c:v>
                </c:pt>
                <c:pt idx="3">
                  <c:v>0.52178862911975665</c:v>
                </c:pt>
                <c:pt idx="4">
                  <c:v>0.78309850889089394</c:v>
                </c:pt>
                <c:pt idx="5">
                  <c:v>1.0969582389740578</c:v>
                </c:pt>
                <c:pt idx="6">
                  <c:v>1.4634682370496437</c:v>
                </c:pt>
                <c:pt idx="7">
                  <c:v>1.8827277710497683</c:v>
                </c:pt>
                <c:pt idx="8">
                  <c:v>2.3548349423767543</c:v>
                </c:pt>
                <c:pt idx="9">
                  <c:v>2.8798866696442906</c:v>
                </c:pt>
                <c:pt idx="10">
                  <c:v>3.4579786729579984</c:v>
                </c:pt>
                <c:pt idx="11">
                  <c:v>4.0892054587519526</c:v>
                </c:pt>
                <c:pt idx="12">
                  <c:v>4.7736603051975193</c:v>
                </c:pt>
                <c:pt idx="13">
                  <c:v>5.5114352482006419</c:v>
                </c:pt>
                <c:pt idx="14">
                  <c:v>6.3026210680034938</c:v>
                </c:pt>
                <c:pt idx="15">
                  <c:v>7.1473072764061483</c:v>
                </c:pt>
                <c:pt idx="16">
                  <c:v>8.0455821046236515</c:v>
                </c:pt>
                <c:pt idx="17">
                  <c:v>8.9975324917936046</c:v>
                </c:pt>
                <c:pt idx="18">
                  <c:v>10.003244074149057</c:v>
                </c:pt>
                <c:pt idx="19">
                  <c:v>11.062877170839052</c:v>
                </c:pt>
                <c:pt idx="20">
                  <c:v>12.176523751973097</c:v>
                </c:pt>
                <c:pt idx="21">
                  <c:v>13.344274932375605</c:v>
                </c:pt>
                <c:pt idx="22">
                  <c:v>14.56622100659979</c:v>
                </c:pt>
                <c:pt idx="23">
                  <c:v>15.842451443393276</c:v>
                </c:pt>
                <c:pt idx="24">
                  <c:v>17.173054880622686</c:v>
                </c:pt>
                <c:pt idx="25">
                  <c:v>18.558119120692801</c:v>
                </c:pt>
                <c:pt idx="26">
                  <c:v>19.997731126469315</c:v>
                </c:pt>
                <c:pt idx="27">
                  <c:v>21.491977017713989</c:v>
                </c:pt>
                <c:pt idx="28">
                  <c:v>23.040942068040806</c:v>
                </c:pt>
                <c:pt idx="29">
                  <c:v>24.644710702401508</c:v>
                </c:pt>
                <c:pt idx="30">
                  <c:v>26.303366495108683</c:v>
                </c:pt>
                <c:pt idx="31">
                  <c:v>28.016992168404329</c:v>
                </c:pt>
                <c:pt idx="32">
                  <c:v>29.785669591581566</c:v>
                </c:pt>
                <c:pt idx="33">
                  <c:v>31.609479780666977</c:v>
                </c:pt>
                <c:pt idx="34">
                  <c:v>33.488502898670717</c:v>
                </c:pt>
                <c:pt idx="35">
                  <c:v>35.422818256411361</c:v>
                </c:pt>
                <c:pt idx="36">
                  <c:v>37.412504313922142</c:v>
                </c:pt>
                <c:pt idx="37">
                  <c:v>39.45763868244493</c:v>
                </c:pt>
                <c:pt idx="38">
                  <c:v>41.558298127018126</c:v>
                </c:pt>
                <c:pt idx="39">
                  <c:v>43.714558569664256</c:v>
                </c:pt>
                <c:pt idx="40">
                  <c:v>45.926495093182758</c:v>
                </c:pt>
                <c:pt idx="41">
                  <c:v>48.194181945553325</c:v>
                </c:pt>
                <c:pt idx="42">
                  <c:v>50.517692544954585</c:v>
                </c:pt>
                <c:pt idx="43">
                  <c:v>52.897099485402876</c:v>
                </c:pt>
                <c:pt idx="44">
                  <c:v>55.33247454301538</c:v>
                </c:pt>
                <c:pt idx="45">
                  <c:v>57.823888682901647</c:v>
                </c:pt>
                <c:pt idx="46">
                  <c:v>60.371412066687199</c:v>
                </c:pt>
                <c:pt idx="47">
                  <c:v>62.975114060672631</c:v>
                </c:pt>
                <c:pt idx="48">
                  <c:v>65.635063244631169</c:v>
                </c:pt>
                <c:pt idx="49">
                  <c:v>68.351327421247589</c:v>
                </c:pt>
                <c:pt idx="50">
                  <c:v>71.123973626200709</c:v>
                </c:pt>
                <c:pt idx="51">
                  <c:v>73.953068138891695</c:v>
                </c:pt>
                <c:pt idx="52">
                  <c:v>76.838676493819889</c:v>
                </c:pt>
                <c:pt idx="53">
                  <c:v>79.780863492607565</c:v>
                </c:pt>
                <c:pt idx="54">
                  <c:v>82.77969321667473</c:v>
                </c:pt>
                <c:pt idx="55">
                  <c:v>85.835229040564769</c:v>
                </c:pt>
                <c:pt idx="56">
                  <c:v>88.947533645921354</c:v>
                </c:pt>
                <c:pt idx="57">
                  <c:v>92.116669036116775</c:v>
                </c:pt>
                <c:pt idx="58">
                  <c:v>95.342696551531418</c:v>
                </c:pt>
                <c:pt idx="59">
                  <c:v>98.625676885483941</c:v>
                </c:pt>
                <c:pt idx="60">
                  <c:v>101.96567010081128</c:v>
                </c:pt>
                <c:pt idx="61">
                  <c:v>105.3627356470973</c:v>
                </c:pt>
                <c:pt idx="62">
                  <c:v>108.81693237854863</c:v>
                </c:pt>
                <c:pt idx="63">
                  <c:v>112.32831857251591</c:v>
                </c:pt>
                <c:pt idx="64">
                  <c:v>115.89695194865831</c:v>
                </c:pt>
                <c:pt idx="65">
                  <c:v>119.52288968874893</c:v>
                </c:pt>
                <c:pt idx="66">
                  <c:v>123.20618845711843</c:v>
                </c:pt>
                <c:pt idx="67">
                  <c:v>126.94690442173383</c:v>
                </c:pt>
                <c:pt idx="68">
                  <c:v>130.74509327590928</c:v>
                </c:pt>
                <c:pt idx="69">
                  <c:v>134.60081026064509</c:v>
                </c:pt>
                <c:pt idx="70">
                  <c:v>138.51411018759131</c:v>
                </c:pt>
                <c:pt idx="71">
                  <c:v>142.48504746263177</c:v>
                </c:pt>
                <c:pt idx="72">
                  <c:v>146.51367611008396</c:v>
                </c:pt>
                <c:pt idx="73">
                  <c:v>150.60004979751054</c:v>
                </c:pt>
                <c:pt idx="74">
                  <c:v>154.74422186113708</c:v>
                </c:pt>
                <c:pt idx="75">
                  <c:v>158.9462453318713</c:v>
                </c:pt>
                <c:pt idx="76">
                  <c:v>163.20617296191827</c:v>
                </c:pt>
                <c:pt idx="77">
                  <c:v>167.52405725198602</c:v>
                </c:pt>
                <c:pt idx="78">
                  <c:v>171.89607056813196</c:v>
                </c:pt>
                <c:pt idx="79">
                  <c:v>176.32218615529808</c:v>
                </c:pt>
                <c:pt idx="80">
                  <c:v>180.80239697829356</c:v>
                </c:pt>
                <c:pt idx="81">
                  <c:v>185.3366967137633</c:v>
                </c:pt>
                <c:pt idx="82">
                  <c:v>189.92507971428842</c:v>
                </c:pt>
                <c:pt idx="83">
                  <c:v>194.56754106894658</c:v>
                </c:pt>
                <c:pt idx="84">
                  <c:v>199.26407666427198</c:v>
                </c:pt>
                <c:pt idx="85">
                  <c:v>204.01468324510603</c:v>
                </c:pt>
                <c:pt idx="86">
                  <c:v>208.81935847532142</c:v>
                </c:pt>
                <c:pt idx="87">
                  <c:v>213.67810099840537</c:v>
                </c:pt>
                <c:pt idx="88">
                  <c:v>218.59091049788839</c:v>
                </c:pt>
                <c:pt idx="89">
                  <c:v>223.55778775760643</c:v>
                </c:pt>
                <c:pt idx="90">
                  <c:v>228.57873472178468</c:v>
                </c:pt>
                <c:pt idx="91">
                  <c:v>233.65375455493211</c:v>
                </c:pt>
                <c:pt idx="92">
                  <c:v>238.78285170153703</c:v>
                </c:pt>
                <c:pt idx="93">
                  <c:v>243.96603194555442</c:v>
                </c:pt>
                <c:pt idx="94">
                  <c:v>249.2033024696768</c:v>
                </c:pt>
                <c:pt idx="95">
                  <c:v>254.49467191438117</c:v>
                </c:pt>
                <c:pt idx="96">
                  <c:v>259.84015043674538</c:v>
                </c:pt>
                <c:pt idx="97">
                  <c:v>265.23974976902815</c:v>
                </c:pt>
                <c:pt idx="98">
                  <c:v>270.69348327700737</c:v>
                </c:pt>
                <c:pt idx="99">
                  <c:v>276.2013660180728</c:v>
                </c:pt>
                <c:pt idx="100">
                  <c:v>281.76341479906921</c:v>
                </c:pt>
                <c:pt idx="101">
                  <c:v>287.37964823388728</c:v>
                </c:pt>
                <c:pt idx="102">
                  <c:v>293.05008680080033</c:v>
                </c:pt>
                <c:pt idx="103">
                  <c:v>298.77475289954515</c:v>
                </c:pt>
                <c:pt idx="104">
                  <c:v>304.55367090814656</c:v>
                </c:pt>
                <c:pt idx="105">
                  <c:v>310.38686723948524</c:v>
                </c:pt>
                <c:pt idx="106">
                  <c:v>316.27437039760986</c:v>
                </c:pt>
                <c:pt idx="107">
                  <c:v>322.21621103379442</c:v>
                </c:pt>
                <c:pt idx="108">
                  <c:v>328.21242200234298</c:v>
                </c:pt>
                <c:pt idx="109">
                  <c:v>334.26303841614362</c:v>
                </c:pt>
                <c:pt idx="110">
                  <c:v>340.36809770197561</c:v>
                </c:pt>
                <c:pt idx="111">
                  <c:v>346.52763965557222</c:v>
                </c:pt>
                <c:pt idx="112">
                  <c:v>352.74170649644401</c:v>
                </c:pt>
                <c:pt idx="113">
                  <c:v>359.01034292246715</c:v>
                </c:pt>
                <c:pt idx="114">
                  <c:v>365.33359616424133</c:v>
                </c:pt>
                <c:pt idx="115">
                  <c:v>371.71151603922334</c:v>
                </c:pt>
                <c:pt idx="116">
                  <c:v>378.14415500564223</c:v>
                </c:pt>
                <c:pt idx="117">
                  <c:v>384.63156821620186</c:v>
                </c:pt>
                <c:pt idx="118">
                  <c:v>391.17381357157848</c:v>
                </c:pt>
                <c:pt idx="119">
                  <c:v>397.77095177371979</c:v>
                </c:pt>
                <c:pt idx="120">
                  <c:v>404.42304637895353</c:v>
                </c:pt>
                <c:pt idx="121">
                  <c:v>411.13016385091271</c:v>
                </c:pt>
                <c:pt idx="122">
                  <c:v>417.8923736132864</c:v>
                </c:pt>
                <c:pt idx="123">
                  <c:v>424.70974810240386</c:v>
                </c:pt>
                <c:pt idx="124">
                  <c:v>431.58236281966089</c:v>
                </c:pt>
                <c:pt idx="125">
                  <c:v>438.51029638379714</c:v>
                </c:pt>
                <c:pt idx="126">
                  <c:v>445.49363058303368</c:v>
                </c:pt>
                <c:pt idx="127">
                  <c:v>452.53245042707943</c:v>
                </c:pt>
                <c:pt idx="128">
                  <c:v>459.62684419901672</c:v>
                </c:pt>
                <c:pt idx="129">
                  <c:v>466.77690350707462</c:v>
                </c:pt>
                <c:pt idx="130">
                  <c:v>473.98272333630007</c:v>
                </c:pt>
                <c:pt idx="131">
                  <c:v>481.2444021001362</c:v>
                </c:pt>
                <c:pt idx="132">
                  <c:v>488.56204169191784</c:v>
                </c:pt>
                <c:pt idx="133">
                  <c:v>495.93574753629349</c:v>
                </c:pt>
                <c:pt idx="134">
                  <c:v>503.36562864058374</c:v>
                </c:pt>
                <c:pt idx="135">
                  <c:v>510.85179764608557</c:v>
                </c:pt>
                <c:pt idx="136">
                  <c:v>518.39437087933231</c:v>
                </c:pt>
                <c:pt idx="137">
                  <c:v>525.9934684033185</c:v>
                </c:pt>
                <c:pt idx="138">
                  <c:v>533.64921406869883</c:v>
                </c:pt>
                <c:pt idx="139">
                  <c:v>541.36173556497079</c:v>
                </c:pt>
                <c:pt idx="140">
                  <c:v>549.13116447164998</c:v>
                </c:pt>
                <c:pt idx="141">
                  <c:v>556.95763630944612</c:v>
                </c:pt>
                <c:pt idx="142">
                  <c:v>564.84129059144891</c:v>
                </c:pt>
                <c:pt idx="143">
                  <c:v>572.78227087433243</c:v>
                </c:pt>
                <c:pt idx="144">
                  <c:v>580.7807248095844</c:v>
                </c:pt>
                <c:pt idx="145">
                  <c:v>588.83680419476991</c:v>
                </c:pt>
                <c:pt idx="146">
                  <c:v>596.9506650248353</c:v>
                </c:pt>
                <c:pt idx="147">
                  <c:v>605.12246754345927</c:v>
                </c:pt>
                <c:pt idx="148">
                  <c:v>613.35237629445851</c:v>
                </c:pt>
                <c:pt idx="149">
                  <c:v>621.64056017325242</c:v>
                </c:pt>
                <c:pt idx="150">
                  <c:v>629.98719247839324</c:v>
                </c:pt>
                <c:pt idx="151">
                  <c:v>638.39245096316563</c:v>
                </c:pt>
                <c:pt idx="152">
                  <c:v>646.85651788726079</c:v>
                </c:pt>
                <c:pt idx="153">
                  <c:v>655.37958006852773</c:v>
                </c:pt>
                <c:pt idx="154">
                  <c:v>663.96182893480557</c:v>
                </c:pt>
                <c:pt idx="155">
                  <c:v>672.60346057583843</c:v>
                </c:pt>
                <c:pt idx="156">
                  <c:v>681.30467579527442</c:v>
                </c:pt>
                <c:pt idx="157">
                  <c:v>690.06568016274991</c:v>
                </c:pt>
                <c:pt idx="158">
                  <c:v>698.88668406605814</c:v>
                </c:pt>
                <c:pt idx="159">
                  <c:v>707.76790276340205</c:v>
                </c:pt>
                <c:pt idx="160">
                  <c:v>716.70955643572859</c:v>
                </c:pt>
                <c:pt idx="161">
                  <c:v>725.71187023914206</c:v>
                </c:pt>
                <c:pt idx="162">
                  <c:v>734.77507435739199</c:v>
                </c:pt>
                <c:pt idx="163">
                  <c:v>743.89940405443167</c:v>
                </c:pt>
                <c:pt idx="164">
                  <c:v>753.08509972703985</c:v>
                </c:pt>
                <c:pt idx="165">
                  <c:v>762.33240695749919</c:v>
                </c:pt>
                <c:pt idx="166">
                  <c:v>771.64157656632244</c:v>
                </c:pt>
                <c:pt idx="167">
                  <c:v>781.01286466501745</c:v>
                </c:pt>
                <c:pt idx="168">
                  <c:v>790.44653270887864</c:v>
                </c:pt>
                <c:pt idx="169">
                  <c:v>799.94284754979321</c:v>
                </c:pt>
                <c:pt idx="170">
                  <c:v>809.50208148904824</c:v>
                </c:pt>
                <c:pt idx="171">
                  <c:v>819.1245123301228</c:v>
                </c:pt>
                <c:pt idx="172">
                  <c:v>828.81042343144793</c:v>
                </c:pt>
                <c:pt idx="173">
                  <c:v>838.56010375911683</c:v>
                </c:pt>
                <c:pt idx="174">
                  <c:v>848.37384793952356</c:v>
                </c:pt>
                <c:pt idx="175">
                  <c:v>858.25195631190911</c:v>
                </c:pt>
                <c:pt idx="176">
                  <c:v>868.19473498079083</c:v>
                </c:pt>
                <c:pt idx="177">
                  <c:v>878.20249586824877</c:v>
                </c:pt>
                <c:pt idx="178">
                  <c:v>888.27555676604209</c:v>
                </c:pt>
                <c:pt idx="179">
                  <c:v>898.41424138752495</c:v>
                </c:pt>
                <c:pt idx="180">
                  <c:v>908.61887941933071</c:v>
                </c:pt>
                <c:pt idx="181">
                  <c:v>918.88980657278978</c:v>
                </c:pt>
                <c:pt idx="182">
                  <c:v>929.22736463504486</c:v>
                </c:pt>
                <c:pt idx="183">
                  <c:v>939.63190151982599</c:v>
                </c:pt>
                <c:pt idx="184">
                  <c:v>950.10377131784264</c:v>
                </c:pt>
                <c:pt idx="185">
                  <c:v>960.64333434675109</c:v>
                </c:pt>
                <c:pt idx="186">
                  <c:v>971.25095720065053</c:v>
                </c:pt>
                <c:pt idx="187">
                  <c:v>981.92701279905839</c:v>
                </c:pt>
                <c:pt idx="188">
                  <c:v>992.67188043531553</c:v>
                </c:pt>
                <c:pt idx="189">
                  <c:v>1003.4859458243656</c:v>
                </c:pt>
                <c:pt idx="190">
                  <c:v>1014.3696011498524</c:v>
                </c:pt>
                <c:pt idx="191">
                  <c:v>1025.3232451104761</c:v>
                </c:pt>
                <c:pt idx="192">
                  <c:v>1036.3472829655443</c:v>
                </c:pt>
                <c:pt idx="193">
                  <c:v>1047.4421265796536</c:v>
                </c:pt>
                <c:pt idx="194">
                  <c:v>1058.608194466432</c:v>
                </c:pt>
                <c:pt idx="195">
                  <c:v>1069.8459118312705</c:v>
                </c:pt>
                <c:pt idx="196">
                  <c:v>1081.1557106129692</c:v>
                </c:pt>
                <c:pt idx="197">
                  <c:v>1092.5380295242185</c:v>
                </c:pt>
                <c:pt idx="198">
                  <c:v>1103.9933140908336</c:v>
                </c:pt>
                <c:pt idx="199">
                  <c:v>1115.5220166896593</c:v>
                </c:pt>
                <c:pt idx="200">
                  <c:v>1127.1245965850537</c:v>
                </c:pt>
                <c:pt idx="201">
                  <c:v>1127.1245965850537</c:v>
                </c:pt>
                <c:pt idx="202">
                  <c:v>1138.8015199638601</c:v>
                </c:pt>
                <c:pt idx="203">
                  <c:v>1150.5532599687724</c:v>
                </c:pt>
                <c:pt idx="204">
                  <c:v>1162.3802967299939</c:v>
                </c:pt>
                <c:pt idx="205">
                  <c:v>1174.2831173950869</c:v>
                </c:pt>
                <c:pt idx="206">
                  <c:v>1186.2622161569086</c:v>
                </c:pt>
                <c:pt idx="207">
                  <c:v>1198.318094279522</c:v>
                </c:pt>
                <c:pt idx="208">
                  <c:v>1210.4512601219701</c:v>
                </c:pt>
                <c:pt idx="209">
                  <c:v>1222.6622291597967</c:v>
                </c:pt>
                <c:pt idx="210">
                  <c:v>1234.9515240041926</c:v>
                </c:pt>
                <c:pt idx="211">
                  <c:v>1247.3196744186466</c:v>
                </c:pt>
                <c:pt idx="212">
                  <c:v>1259.7672173329725</c:v>
                </c:pt>
                <c:pt idx="213">
                  <c:v>1272.2946968545825</c:v>
                </c:pt>
                <c:pt idx="214">
                  <c:v>1284.9026642768765</c:v>
                </c:pt>
                <c:pt idx="215">
                  <c:v>1297.5916780846078</c:v>
                </c:pt>
                <c:pt idx="216">
                  <c:v>1310.36230395609</c:v>
                </c:pt>
                <c:pt idx="217">
                  <c:v>1323.2151147621018</c:v>
                </c:pt>
                <c:pt idx="218">
                  <c:v>1336.1506905613469</c:v>
                </c:pt>
                <c:pt idx="219">
                  <c:v>1349.169618592322</c:v>
                </c:pt>
                <c:pt idx="220">
                  <c:v>1362.272493261446</c:v>
                </c:pt>
                <c:pt idx="221">
                  <c:v>1375.4599161273009</c:v>
                </c:pt>
                <c:pt idx="222">
                  <c:v>1388.732495880831</c:v>
                </c:pt>
                <c:pt idx="223">
                  <c:v>1402.0908483213525</c:v>
                </c:pt>
                <c:pt idx="224">
                  <c:v>1415.5355963282148</c:v>
                </c:pt>
                <c:pt idx="225">
                  <c:v>1429.0673698279656</c:v>
                </c:pt>
                <c:pt idx="226">
                  <c:v>1442.6868057568654</c:v>
                </c:pt>
                <c:pt idx="227">
                  <c:v>1456.3945480185946</c:v>
                </c:pt>
                <c:pt idx="228">
                  <c:v>1470.1912474370101</c:v>
                </c:pt>
                <c:pt idx="229">
                  <c:v>1484.0775617037934</c:v>
                </c:pt>
                <c:pt idx="230">
                  <c:v>1498.0541553208493</c:v>
                </c:pt>
                <c:pt idx="231">
                  <c:v>1512.1216995373072</c:v>
                </c:pt>
                <c:pt idx="232">
                  <c:v>1526.2808722809862</c:v>
                </c:pt>
                <c:pt idx="233">
                  <c:v>1540.5323580841869</c:v>
                </c:pt>
                <c:pt idx="234">
                  <c:v>1554.8768480036802</c:v>
                </c:pt>
                <c:pt idx="235">
                  <c:v>1569.3150395347664</c:v>
                </c:pt>
                <c:pt idx="236">
                  <c:v>1583.8476365192882</c:v>
                </c:pt>
                <c:pt idx="237">
                  <c:v>1598.4753490474884</c:v>
                </c:pt>
                <c:pt idx="238">
                  <c:v>1613.1988933536074</c:v>
                </c:pt>
                <c:pt idx="239">
                  <c:v>1628.0189917051352</c:v>
                </c:pt>
                <c:pt idx="240">
                  <c:v>1642.9363722856324</c:v>
                </c:pt>
                <c:pt idx="241">
                  <c:v>1657.9517690710561</c:v>
                </c:pt>
                <c:pt idx="242">
                  <c:v>1673.0659216995348</c:v>
                </c:pt>
                <c:pt idx="243">
                  <c:v>1688.2795753345524</c:v>
                </c:pt>
                <c:pt idx="244">
                  <c:v>1703.5934805215188</c:v>
                </c:pt>
                <c:pt idx="245">
                  <c:v>1719.0083930377186</c:v>
                </c:pt>
                <c:pt idx="246">
                  <c:v>1734.4136320435364</c:v>
                </c:pt>
                <c:pt idx="247">
                  <c:v>1749.8093237124745</c:v>
                </c:pt>
                <c:pt idx="248">
                  <c:v>1765.1957578916936</c:v>
                </c:pt>
                <c:pt idx="249">
                  <c:v>1780.5732173850356</c:v>
                </c:pt>
                <c:pt idx="250">
                  <c:v>1795.9419778410331</c:v>
                </c:pt>
                <c:pt idx="251">
                  <c:v>1811.3023078958208</c:v>
                </c:pt>
                <c:pt idx="252">
                  <c:v>1826.6544693142732</c:v>
                </c:pt>
                <c:pt idx="253">
                  <c:v>1841.9987171290111</c:v>
                </c:pt>
                <c:pt idx="254">
                  <c:v>1857.3352997772936</c:v>
                </c:pt>
                <c:pt idx="255">
                  <c:v>1872.6644592358195</c:v>
                </c:pt>
                <c:pt idx="256">
                  <c:v>1887.9864311534552</c:v>
                </c:pt>
                <c:pt idx="257">
                  <c:v>1903.3014449819125</c:v>
                </c:pt>
                <c:pt idx="258">
                  <c:v>1918.6097241043976</c:v>
                </c:pt>
                <c:pt idx="259">
                  <c:v>1933.9114859622559</c:v>
                </c:pt>
                <c:pt idx="260">
                  <c:v>1949.2069421796314</c:v>
                </c:pt>
                <c:pt idx="261">
                  <c:v>1964.4962986861676</c:v>
                </c:pt>
                <c:pt idx="262">
                  <c:v>1979.7797558377717</c:v>
                </c:pt>
                <c:pt idx="263">
                  <c:v>1995.0575085354646</c:v>
                </c:pt>
                <c:pt idx="264">
                  <c:v>2010.329746342341</c:v>
                </c:pt>
                <c:pt idx="265">
                  <c:v>2025.596653598662</c:v>
                </c:pt>
                <c:pt idx="266">
                  <c:v>2040.8584095351052</c:v>
                </c:pt>
                <c:pt idx="267">
                  <c:v>2056.1151883841926</c:v>
                </c:pt>
                <c:pt idx="268">
                  <c:v>2071.3671594899206</c:v>
                </c:pt>
                <c:pt idx="269">
                  <c:v>2086.6144874156162</c:v>
                </c:pt>
                <c:pt idx="270">
                  <c:v>2101.8573320500368</c:v>
                </c:pt>
                <c:pt idx="271">
                  <c:v>2117.0958487117432</c:v>
                </c:pt>
                <c:pt idx="272">
                  <c:v>2132.3301882517599</c:v>
                </c:pt>
                <c:pt idx="273">
                  <c:v>2147.5604971545486</c:v>
                </c:pt>
                <c:pt idx="274">
                  <c:v>2162.7869176373169</c:v>
                </c:pt>
                <c:pt idx="275">
                  <c:v>2178.0095877476783</c:v>
                </c:pt>
                <c:pt idx="276">
                  <c:v>2193.2286414596888</c:v>
                </c:pt>
                <c:pt idx="277">
                  <c:v>2208.4442087682773</c:v>
                </c:pt>
                <c:pt idx="278">
                  <c:v>2223.6564157820917</c:v>
                </c:pt>
                <c:pt idx="279">
                  <c:v>2238.8653848147769</c:v>
                </c:pt>
                <c:pt idx="280">
                  <c:v>2254.0712344747085</c:v>
                </c:pt>
                <c:pt idx="281">
                  <c:v>2269.2740797531947</c:v>
                </c:pt>
                <c:pt idx="282">
                  <c:v>2284.4740321111717</c:v>
                </c:pt>
                <c:pt idx="283">
                  <c:v>2299.6711995644055</c:v>
                </c:pt>
                <c:pt idx="284">
                  <c:v>2314.8656867672189</c:v>
                </c:pt>
                <c:pt idx="285">
                  <c:v>2330.0575950947618</c:v>
                </c:pt>
                <c:pt idx="286">
                  <c:v>2345.2470227238437</c:v>
                </c:pt>
                <c:pt idx="287">
                  <c:v>2360.434064712339</c:v>
                </c:pt>
                <c:pt idx="288">
                  <c:v>2375.6188130771898</c:v>
                </c:pt>
                <c:pt idx="289">
                  <c:v>2390.8013568710148</c:v>
                </c:pt>
                <c:pt idx="290">
                  <c:v>2405.9817822573455</c:v>
                </c:pt>
                <c:pt idx="291">
                  <c:v>2421.1601725845021</c:v>
                </c:pt>
                <c:pt idx="292">
                  <c:v>2436.3366084581266</c:v>
                </c:pt>
                <c:pt idx="293">
                  <c:v>2451.5111678123849</c:v>
                </c:pt>
                <c:pt idx="294">
                  <c:v>2466.683925979858</c:v>
                </c:pt>
                <c:pt idx="295">
                  <c:v>2481.8549557601323</c:v>
                </c:pt>
                <c:pt idx="296">
                  <c:v>2497.024327487105</c:v>
                </c:pt>
                <c:pt idx="297">
                  <c:v>2512.1921090950195</c:v>
                </c:pt>
                <c:pt idx="298">
                  <c:v>2527.358366183244</c:v>
                </c:pt>
                <c:pt idx="299">
                  <c:v>2542.5231620798081</c:v>
                </c:pt>
                <c:pt idx="300">
                  <c:v>2557.6865579037094</c:v>
                </c:pt>
                <c:pt idx="301">
                  <c:v>2572.8486126260054</c:v>
                </c:pt>
                <c:pt idx="302">
                  <c:v>2588.009383129704</c:v>
                </c:pt>
                <c:pt idx="303">
                  <c:v>2603.1689242684652</c:v>
                </c:pt>
                <c:pt idx="304">
                  <c:v>2618.3272889241266</c:v>
                </c:pt>
                <c:pt idx="305">
                  <c:v>2633.4845280630689</c:v>
                </c:pt>
                <c:pt idx="306">
                  <c:v>2648.6406907914284</c:v>
                </c:pt>
                <c:pt idx="307">
                  <c:v>2663.7958244091787</c:v>
                </c:pt>
                <c:pt idx="308">
                  <c:v>2678.949974463083</c:v>
                </c:pt>
                <c:pt idx="309">
                  <c:v>2694.103184798541</c:v>
                </c:pt>
                <c:pt idx="310">
                  <c:v>2709.2554976103343</c:v>
                </c:pt>
                <c:pt idx="311">
                  <c:v>2724.4069534922878</c:v>
                </c:pt>
                <c:pt idx="312">
                  <c:v>2739.5575914858596</c:v>
                </c:pt>
                <c:pt idx="313">
                  <c:v>2754.7074491276694</c:v>
                </c:pt>
                <c:pt idx="314">
                  <c:v>2769.8565624959792</c:v>
                </c:pt>
                <c:pt idx="315">
                  <c:v>2785.0049662561414</c:v>
                </c:pt>
                <c:pt idx="316">
                  <c:v>2800.1526937050221</c:v>
                </c:pt>
                <c:pt idx="317">
                  <c:v>2815.2997768144155</c:v>
                </c:pt>
                <c:pt idx="318">
                  <c:v>2830.4462462734618</c:v>
                </c:pt>
                <c:pt idx="319">
                  <c:v>2845.5921315300793</c:v>
                </c:pt>
                <c:pt idx="320">
                  <c:v>2860.7374608314244</c:v>
                </c:pt>
                <c:pt idx="321">
                  <c:v>2875.8822612633917</c:v>
                </c:pt>
                <c:pt idx="322">
                  <c:v>2891.0265587891681</c:v>
                </c:pt>
                <c:pt idx="323">
                  <c:v>2906.1703782868499</c:v>
                </c:pt>
                <c:pt idx="324">
                  <c:v>2921.3137435861404</c:v>
                </c:pt>
                <c:pt idx="325">
                  <c:v>2936.4566775041362</c:v>
                </c:pt>
                <c:pt idx="326">
                  <c:v>2951.5992018802172</c:v>
                </c:pt>
                <c:pt idx="327">
                  <c:v>2966.7413376100512</c:v>
                </c:pt>
                <c:pt idx="328">
                  <c:v>2981.8831046787286</c:v>
                </c:pt>
                <c:pt idx="329">
                  <c:v>2997.0245221930368</c:v>
                </c:pt>
                <c:pt idx="330">
                  <c:v>3012.1656084128886</c:v>
                </c:pt>
                <c:pt idx="331">
                  <c:v>3027.3063807819162</c:v>
                </c:pt>
                <c:pt idx="332">
                  <c:v>3042.4468559572451</c:v>
                </c:pt>
                <c:pt idx="333">
                  <c:v>3057.5870498384588</c:v>
                </c:pt>
                <c:pt idx="334">
                  <c:v>3072.7269775957689</c:v>
                </c:pt>
                <c:pt idx="335">
                  <c:v>3087.8666536974019</c:v>
                </c:pt>
                <c:pt idx="336">
                  <c:v>3103.0060919362159</c:v>
                </c:pt>
                <c:pt idx="337">
                  <c:v>3118.14530545556</c:v>
                </c:pt>
                <c:pt idx="338">
                  <c:v>3133.2843067743893</c:v>
                </c:pt>
                <c:pt idx="339">
                  <c:v>3148.4231078116486</c:v>
                </c:pt>
                <c:pt idx="340">
                  <c:v>3163.5617199099365</c:v>
                </c:pt>
                <c:pt idx="341">
                  <c:v>3178.700153858465</c:v>
                </c:pt>
                <c:pt idx="342">
                  <c:v>3193.8384199153229</c:v>
                </c:pt>
                <c:pt idx="343">
                  <c:v>3208.976527829062</c:v>
                </c:pt>
                <c:pt idx="344">
                  <c:v>3224.1144868596134</c:v>
                </c:pt>
                <c:pt idx="345">
                  <c:v>3239.2523057985504</c:v>
                </c:pt>
                <c:pt idx="346">
                  <c:v>3254.3899929887079</c:v>
                </c:pt>
                <c:pt idx="347">
                  <c:v>3269.5275563431724</c:v>
                </c:pt>
                <c:pt idx="348">
                  <c:v>3284.6650033636561</c:v>
                </c:pt>
                <c:pt idx="349">
                  <c:v>3299.8023411582672</c:v>
                </c:pt>
                <c:pt idx="350">
                  <c:v>3314.939576458687</c:v>
                </c:pt>
                <c:pt idx="351">
                  <c:v>3330.0767156367701</c:v>
                </c:pt>
                <c:pt idx="352">
                  <c:v>3345.2137647205764</c:v>
                </c:pt>
                <c:pt idx="353">
                  <c:v>3360.3507294098508</c:v>
                </c:pt>
                <c:pt idx="354">
                  <c:v>3375.4876150909613</c:v>
                </c:pt>
                <c:pt idx="355">
                  <c:v>3390.6244268513065</c:v>
                </c:pt>
                <c:pt idx="356">
                  <c:v>3405.7611694932084</c:v>
                </c:pt>
                <c:pt idx="357">
                  <c:v>3420.8978475473004</c:v>
                </c:pt>
                <c:pt idx="358">
                  <c:v>3436.034465285421</c:v>
                </c:pt>
                <c:pt idx="359">
                  <c:v>3451.1710267330309</c:v>
                </c:pt>
                <c:pt idx="360">
                  <c:v>3466.3075356811578</c:v>
                </c:pt>
                <c:pt idx="361">
                  <c:v>3481.4439956978877</c:v>
                </c:pt>
                <c:pt idx="362">
                  <c:v>3496.5804101394115</c:v>
                </c:pt>
                <c:pt idx="363">
                  <c:v>3511.7167821606372</c:v>
                </c:pt>
                <c:pt idx="364">
                  <c:v>3526.853114725383</c:v>
                </c:pt>
                <c:pt idx="365">
                  <c:v>3541.9894106161587</c:v>
                </c:pt>
                <c:pt idx="366">
                  <c:v>3557.1256724435507</c:v>
                </c:pt>
                <c:pt idx="367">
                  <c:v>3572.2619026552184</c:v>
                </c:pt>
                <c:pt idx="368">
                  <c:v>3587.3981035445158</c:v>
                </c:pt>
                <c:pt idx="369">
                  <c:v>3602.5342772587483</c:v>
                </c:pt>
                <c:pt idx="370">
                  <c:v>3617.6704258070731</c:v>
                </c:pt>
                <c:pt idx="371">
                  <c:v>3632.8065510680613</c:v>
                </c:pt>
                <c:pt idx="372">
                  <c:v>3647.942654796921</c:v>
                </c:pt>
                <c:pt idx="373">
                  <c:v>3663.0787386324046</c:v>
                </c:pt>
                <c:pt idx="374">
                  <c:v>3678.2148041033984</c:v>
                </c:pt>
                <c:pt idx="375">
                  <c:v>3693.3508526352143</c:v>
                </c:pt>
                <c:pt idx="376">
                  <c:v>3708.4868855555887</c:v>
                </c:pt>
                <c:pt idx="377">
                  <c:v>3723.622904100398</c:v>
                </c:pt>
                <c:pt idx="378">
                  <c:v>3738.7589094191039</c:v>
                </c:pt>
                <c:pt idx="379">
                  <c:v>3753.8949025799343</c:v>
                </c:pt>
                <c:pt idx="380">
                  <c:v>3769.0308845748118</c:v>
                </c:pt>
                <c:pt idx="381">
                  <c:v>3784.1668563240369</c:v>
                </c:pt>
                <c:pt idx="382">
                  <c:v>3799.3028186807364</c:v>
                </c:pt>
                <c:pt idx="383">
                  <c:v>3814.438772435085</c:v>
                </c:pt>
                <c:pt idx="384">
                  <c:v>3829.574718318308</c:v>
                </c:pt>
                <c:pt idx="385">
                  <c:v>3844.7106570064766</c:v>
                </c:pt>
                <c:pt idx="386">
                  <c:v>3859.8465891241003</c:v>
                </c:pt>
                <c:pt idx="387">
                  <c:v>3874.9825152475255</c:v>
                </c:pt>
                <c:pt idx="388">
                  <c:v>3890.1184359081508</c:v>
                </c:pt>
                <c:pt idx="389">
                  <c:v>3905.2543515954617</c:v>
                </c:pt>
                <c:pt idx="390">
                  <c:v>3920.3902627598982</c:v>
                </c:pt>
                <c:pt idx="391">
                  <c:v>3935.5261698155568</c:v>
                </c:pt>
                <c:pt idx="392">
                  <c:v>3950.6620731427388</c:v>
                </c:pt>
                <c:pt idx="393">
                  <c:v>3965.7979730903471</c:v>
                </c:pt>
                <c:pt idx="394">
                  <c:v>3980.9338699781442</c:v>
                </c:pt>
                <c:pt idx="395">
                  <c:v>3996.069764098871</c:v>
                </c:pt>
                <c:pt idx="396">
                  <c:v>4011.2056557202395</c:v>
                </c:pt>
                <c:pt idx="397">
                  <c:v>4026.3415450867997</c:v>
                </c:pt>
                <c:pt idx="398">
                  <c:v>4041.477432421691</c:v>
                </c:pt>
                <c:pt idx="399">
                  <c:v>4056.6133179282815</c:v>
                </c:pt>
                <c:pt idx="400">
                  <c:v>4071.7492017917007</c:v>
                </c:pt>
                <c:pt idx="401">
                  <c:v>4086.8850841802737</c:v>
                </c:pt>
                <c:pt idx="402">
                  <c:v>4102.0209652468584</c:v>
                </c:pt>
                <c:pt idx="403">
                  <c:v>4117.1568451300936</c:v>
                </c:pt>
                <c:pt idx="404">
                  <c:v>4132.2927239555602</c:v>
                </c:pt>
                <c:pt idx="405">
                  <c:v>4147.4286018368621</c:v>
                </c:pt>
                <c:pt idx="406">
                  <c:v>4162.5644788766349</c:v>
                </c:pt>
                <c:pt idx="407">
                  <c:v>4177.7003551674752</c:v>
                </c:pt>
                <c:pt idx="408">
                  <c:v>4192.8362307928082</c:v>
                </c:pt>
                <c:pt idx="409">
                  <c:v>4207.9721058276891</c:v>
                </c:pt>
                <c:pt idx="410">
                  <c:v>4223.1079803395451</c:v>
                </c:pt>
                <c:pt idx="411">
                  <c:v>4238.2438543888602</c:v>
                </c:pt>
                <c:pt idx="412">
                  <c:v>4253.3797280298086</c:v>
                </c:pt>
                <c:pt idx="413">
                  <c:v>4268.5156013108362</c:v>
                </c:pt>
                <c:pt idx="414">
                  <c:v>4283.6514742751997</c:v>
                </c:pt>
                <c:pt idx="415">
                  <c:v>4298.7873469614569</c:v>
                </c:pt>
                <c:pt idx="416">
                  <c:v>4313.9232194039223</c:v>
                </c:pt>
                <c:pt idx="417">
                  <c:v>4329.0590916330812</c:v>
                </c:pt>
                <c:pt idx="418">
                  <c:v>4344.1949636759682</c:v>
                </c:pt>
                <c:pt idx="419">
                  <c:v>4359.3308355565177</c:v>
                </c:pt>
                <c:pt idx="420">
                  <c:v>4374.4667072958782</c:v>
                </c:pt>
                <c:pt idx="421">
                  <c:v>4389.6025789127016</c:v>
                </c:pt>
                <c:pt idx="422">
                  <c:v>4404.7384504234078</c:v>
                </c:pt>
                <c:pt idx="423">
                  <c:v>4419.8743218424197</c:v>
                </c:pt>
                <c:pt idx="424">
                  <c:v>4435.0101931823838</c:v>
                </c:pt>
                <c:pt idx="425">
                  <c:v>4450.146064454364</c:v>
                </c:pt>
                <c:pt idx="426">
                  <c:v>4465.2819356680184</c:v>
                </c:pt>
                <c:pt idx="427">
                  <c:v>4480.4178068317597</c:v>
                </c:pt>
                <c:pt idx="428">
                  <c:v>4495.5536779528984</c:v>
                </c:pt>
                <c:pt idx="429">
                  <c:v>4510.6895490377738</c:v>
                </c:pt>
                <c:pt idx="430">
                  <c:v>4525.8254200918682</c:v>
                </c:pt>
                <c:pt idx="431">
                  <c:v>4540.961291119911</c:v>
                </c:pt>
                <c:pt idx="432">
                  <c:v>4556.0971621259714</c:v>
                </c:pt>
                <c:pt idx="433">
                  <c:v>4571.2330331135418</c:v>
                </c:pt>
                <c:pt idx="434">
                  <c:v>4586.3689040856107</c:v>
                </c:pt>
                <c:pt idx="435">
                  <c:v>4601.5047750447284</c:v>
                </c:pt>
                <c:pt idx="436">
                  <c:v>4616.640645993064</c:v>
                </c:pt>
                <c:pt idx="437">
                  <c:v>4631.7765169324575</c:v>
                </c:pt>
                <c:pt idx="438">
                  <c:v>4646.9123878644641</c:v>
                </c:pt>
                <c:pt idx="439">
                  <c:v>4662.0482587903934</c:v>
                </c:pt>
                <c:pt idx="440">
                  <c:v>4677.184129711346</c:v>
                </c:pt>
                <c:pt idx="441">
                  <c:v>4692.3200006282423</c:v>
                </c:pt>
                <c:pt idx="442">
                  <c:v>4707.455871541848</c:v>
                </c:pt>
                <c:pt idx="443">
                  <c:v>4722.5917424527997</c:v>
                </c:pt>
                <c:pt idx="444">
                  <c:v>4737.7276133616224</c:v>
                </c:pt>
                <c:pt idx="445">
                  <c:v>4752.8634842687479</c:v>
                </c:pt>
                <c:pt idx="446">
                  <c:v>4767.999355174531</c:v>
                </c:pt>
                <c:pt idx="447">
                  <c:v>4783.1352260792592</c:v>
                </c:pt>
                <c:pt idx="448">
                  <c:v>4798.2710969831651</c:v>
                </c:pt>
                <c:pt idx="449">
                  <c:v>4813.4069678864362</c:v>
                </c:pt>
                <c:pt idx="450">
                  <c:v>4828.5428387892234</c:v>
                </c:pt>
                <c:pt idx="451">
                  <c:v>4843.6787096916451</c:v>
                </c:pt>
                <c:pt idx="452">
                  <c:v>4858.8145805937957</c:v>
                </c:pt>
                <c:pt idx="453">
                  <c:v>4873.9504514957489</c:v>
                </c:pt>
                <c:pt idx="454">
                  <c:v>4889.0863223975603</c:v>
                </c:pt>
                <c:pt idx="455">
                  <c:v>4904.2221932992743</c:v>
                </c:pt>
                <c:pt idx="456">
                  <c:v>4919.3580642009238</c:v>
                </c:pt>
                <c:pt idx="457">
                  <c:v>4934.4939351025323</c:v>
                </c:pt>
                <c:pt idx="458">
                  <c:v>4949.6298060041181</c:v>
                </c:pt>
                <c:pt idx="459">
                  <c:v>4964.7656769056939</c:v>
                </c:pt>
                <c:pt idx="460">
                  <c:v>4979.9015478072688</c:v>
                </c:pt>
                <c:pt idx="461">
                  <c:v>4995.0374187088482</c:v>
                </c:pt>
                <c:pt idx="462">
                  <c:v>5010.1732896104359</c:v>
                </c:pt>
                <c:pt idx="463">
                  <c:v>5025.3091605120335</c:v>
                </c:pt>
                <c:pt idx="464">
                  <c:v>5040.445031413642</c:v>
                </c:pt>
                <c:pt idx="465">
                  <c:v>5055.5809023152624</c:v>
                </c:pt>
                <c:pt idx="466">
                  <c:v>5070.7167732168928</c:v>
                </c:pt>
                <c:pt idx="467">
                  <c:v>5085.8526441185331</c:v>
                </c:pt>
                <c:pt idx="468">
                  <c:v>5100.9885150201826</c:v>
                </c:pt>
                <c:pt idx="469">
                  <c:v>5116.1243859218403</c:v>
                </c:pt>
                <c:pt idx="470">
                  <c:v>5131.2602568235043</c:v>
                </c:pt>
                <c:pt idx="471">
                  <c:v>5146.3961277251747</c:v>
                </c:pt>
                <c:pt idx="472">
                  <c:v>5161.5319986268496</c:v>
                </c:pt>
                <c:pt idx="473">
                  <c:v>5176.6678695285291</c:v>
                </c:pt>
                <c:pt idx="474">
                  <c:v>5191.8037404302122</c:v>
                </c:pt>
                <c:pt idx="475">
                  <c:v>5206.939611331898</c:v>
                </c:pt>
                <c:pt idx="476">
                  <c:v>5222.0754822335857</c:v>
                </c:pt>
                <c:pt idx="477">
                  <c:v>5237.2113531352752</c:v>
                </c:pt>
                <c:pt idx="478">
                  <c:v>5252.3472240369665</c:v>
                </c:pt>
                <c:pt idx="479">
                  <c:v>5267.4830949386587</c:v>
                </c:pt>
                <c:pt idx="480">
                  <c:v>5282.6189658403518</c:v>
                </c:pt>
                <c:pt idx="481">
                  <c:v>5297.754836742045</c:v>
                </c:pt>
                <c:pt idx="482">
                  <c:v>5312.890707643739</c:v>
                </c:pt>
                <c:pt idx="483">
                  <c:v>5328.026578545433</c:v>
                </c:pt>
                <c:pt idx="484">
                  <c:v>5343.162449447128</c:v>
                </c:pt>
                <c:pt idx="485">
                  <c:v>5358.2983203488229</c:v>
                </c:pt>
                <c:pt idx="486">
                  <c:v>5373.4341912505179</c:v>
                </c:pt>
                <c:pt idx="487">
                  <c:v>5388.5700621522128</c:v>
                </c:pt>
                <c:pt idx="488">
                  <c:v>5403.7059330539078</c:v>
                </c:pt>
                <c:pt idx="489">
                  <c:v>5418.8418039556027</c:v>
                </c:pt>
                <c:pt idx="490">
                  <c:v>5433.9776748572986</c:v>
                </c:pt>
                <c:pt idx="491">
                  <c:v>5449.1135457589944</c:v>
                </c:pt>
                <c:pt idx="492">
                  <c:v>5464.2494166606903</c:v>
                </c:pt>
                <c:pt idx="493">
                  <c:v>5479.3852875623861</c:v>
                </c:pt>
                <c:pt idx="494">
                  <c:v>5494.521158464082</c:v>
                </c:pt>
                <c:pt idx="495">
                  <c:v>5509.6570293657778</c:v>
                </c:pt>
                <c:pt idx="496">
                  <c:v>5524.7929002674737</c:v>
                </c:pt>
                <c:pt idx="497">
                  <c:v>5539.9287711691695</c:v>
                </c:pt>
                <c:pt idx="498">
                  <c:v>5555.0646420708654</c:v>
                </c:pt>
                <c:pt idx="499">
                  <c:v>5570.2005129725612</c:v>
                </c:pt>
                <c:pt idx="500">
                  <c:v>5585.3363838742571</c:v>
                </c:pt>
                <c:pt idx="501">
                  <c:v>5600.4722547759529</c:v>
                </c:pt>
                <c:pt idx="502">
                  <c:v>5615.6081256776488</c:v>
                </c:pt>
                <c:pt idx="503">
                  <c:v>5630.7439965793446</c:v>
                </c:pt>
                <c:pt idx="504">
                  <c:v>5645.8798674810405</c:v>
                </c:pt>
                <c:pt idx="505">
                  <c:v>5661.0157383827363</c:v>
                </c:pt>
                <c:pt idx="506">
                  <c:v>5676.1516092844322</c:v>
                </c:pt>
                <c:pt idx="507">
                  <c:v>5691.2874801861281</c:v>
                </c:pt>
                <c:pt idx="508">
                  <c:v>5706.4233510878239</c:v>
                </c:pt>
                <c:pt idx="509">
                  <c:v>5721.5592219895198</c:v>
                </c:pt>
                <c:pt idx="510">
                  <c:v>5736.6950928912156</c:v>
                </c:pt>
                <c:pt idx="511">
                  <c:v>5751.8309637929115</c:v>
                </c:pt>
                <c:pt idx="512">
                  <c:v>5766.9668346946073</c:v>
                </c:pt>
                <c:pt idx="513">
                  <c:v>5782.1027055963032</c:v>
                </c:pt>
                <c:pt idx="514">
                  <c:v>5797.238576497999</c:v>
                </c:pt>
                <c:pt idx="515">
                  <c:v>5812.3744473996949</c:v>
                </c:pt>
                <c:pt idx="516">
                  <c:v>5827.5103183013907</c:v>
                </c:pt>
                <c:pt idx="517">
                  <c:v>5842.6461892030866</c:v>
                </c:pt>
                <c:pt idx="518">
                  <c:v>5857.7820601047824</c:v>
                </c:pt>
                <c:pt idx="519">
                  <c:v>5872.9179310064783</c:v>
                </c:pt>
                <c:pt idx="520">
                  <c:v>5888.0538019081741</c:v>
                </c:pt>
                <c:pt idx="521">
                  <c:v>5903.18967280987</c:v>
                </c:pt>
                <c:pt idx="522">
                  <c:v>5918.3255437115658</c:v>
                </c:pt>
                <c:pt idx="523">
                  <c:v>5933.4614146132617</c:v>
                </c:pt>
                <c:pt idx="524">
                  <c:v>5948.5972855149575</c:v>
                </c:pt>
                <c:pt idx="525">
                  <c:v>5963.7331564166534</c:v>
                </c:pt>
                <c:pt idx="526">
                  <c:v>5978.8690273183493</c:v>
                </c:pt>
                <c:pt idx="527">
                  <c:v>5994.0048982200451</c:v>
                </c:pt>
                <c:pt idx="528">
                  <c:v>6009.140769121741</c:v>
                </c:pt>
                <c:pt idx="529">
                  <c:v>6024.2766400234368</c:v>
                </c:pt>
                <c:pt idx="530">
                  <c:v>6039.4125109251327</c:v>
                </c:pt>
                <c:pt idx="531">
                  <c:v>6054.5483818268285</c:v>
                </c:pt>
                <c:pt idx="532">
                  <c:v>6069.6842527285244</c:v>
                </c:pt>
                <c:pt idx="533">
                  <c:v>6084.8201236302202</c:v>
                </c:pt>
                <c:pt idx="534">
                  <c:v>6099.9559945319161</c:v>
                </c:pt>
                <c:pt idx="535">
                  <c:v>6115.0918654336119</c:v>
                </c:pt>
                <c:pt idx="536">
                  <c:v>6130.2277363353078</c:v>
                </c:pt>
                <c:pt idx="537">
                  <c:v>6145.3636072370036</c:v>
                </c:pt>
                <c:pt idx="538">
                  <c:v>6160.4994781386995</c:v>
                </c:pt>
                <c:pt idx="539">
                  <c:v>6175.6353490403953</c:v>
                </c:pt>
                <c:pt idx="540">
                  <c:v>6190.7712199420912</c:v>
                </c:pt>
                <c:pt idx="541">
                  <c:v>6205.907090843787</c:v>
                </c:pt>
                <c:pt idx="542">
                  <c:v>6221.0429617454829</c:v>
                </c:pt>
                <c:pt idx="543">
                  <c:v>6236.1788326471788</c:v>
                </c:pt>
                <c:pt idx="544">
                  <c:v>6251.3147035488746</c:v>
                </c:pt>
                <c:pt idx="545">
                  <c:v>6266.4505744505705</c:v>
                </c:pt>
                <c:pt idx="546">
                  <c:v>6281.5864453522663</c:v>
                </c:pt>
                <c:pt idx="547">
                  <c:v>6296.7223162539622</c:v>
                </c:pt>
                <c:pt idx="548">
                  <c:v>6311.858187155658</c:v>
                </c:pt>
                <c:pt idx="549">
                  <c:v>6326.9940580573539</c:v>
                </c:pt>
                <c:pt idx="550">
                  <c:v>6342.1299289590497</c:v>
                </c:pt>
                <c:pt idx="551">
                  <c:v>6357.2657998607456</c:v>
                </c:pt>
                <c:pt idx="552">
                  <c:v>6372.4016707624414</c:v>
                </c:pt>
                <c:pt idx="553">
                  <c:v>6387.5375416641373</c:v>
                </c:pt>
                <c:pt idx="554">
                  <c:v>6402.6734125658331</c:v>
                </c:pt>
                <c:pt idx="555">
                  <c:v>6417.809283467529</c:v>
                </c:pt>
                <c:pt idx="556">
                  <c:v>6432.9451543692248</c:v>
                </c:pt>
                <c:pt idx="557">
                  <c:v>6448.0810252709207</c:v>
                </c:pt>
                <c:pt idx="558">
                  <c:v>6463.2168961726165</c:v>
                </c:pt>
                <c:pt idx="559">
                  <c:v>6478.3527670743124</c:v>
                </c:pt>
                <c:pt idx="560">
                  <c:v>6493.4886379760082</c:v>
                </c:pt>
                <c:pt idx="561">
                  <c:v>6508.6245088777041</c:v>
                </c:pt>
                <c:pt idx="562">
                  <c:v>6523.7603797794</c:v>
                </c:pt>
                <c:pt idx="563">
                  <c:v>6538.8962506810958</c:v>
                </c:pt>
                <c:pt idx="564">
                  <c:v>6554.0321215827917</c:v>
                </c:pt>
                <c:pt idx="565">
                  <c:v>6569.1679924844875</c:v>
                </c:pt>
                <c:pt idx="566">
                  <c:v>6584.3038633861834</c:v>
                </c:pt>
                <c:pt idx="567">
                  <c:v>6599.4397342878792</c:v>
                </c:pt>
                <c:pt idx="568">
                  <c:v>6614.5756051895751</c:v>
                </c:pt>
                <c:pt idx="569">
                  <c:v>6629.7114760912709</c:v>
                </c:pt>
                <c:pt idx="570">
                  <c:v>6644.8473469929668</c:v>
                </c:pt>
                <c:pt idx="571">
                  <c:v>6659.9832178946626</c:v>
                </c:pt>
                <c:pt idx="572">
                  <c:v>6675.1190887963585</c:v>
                </c:pt>
                <c:pt idx="573">
                  <c:v>6690.2549596980543</c:v>
                </c:pt>
                <c:pt idx="574">
                  <c:v>6705.3908305997502</c:v>
                </c:pt>
                <c:pt idx="575">
                  <c:v>6720.526701501446</c:v>
                </c:pt>
                <c:pt idx="576">
                  <c:v>6735.6625724031419</c:v>
                </c:pt>
                <c:pt idx="577">
                  <c:v>6750.7984433048377</c:v>
                </c:pt>
                <c:pt idx="578">
                  <c:v>6765.9343142065336</c:v>
                </c:pt>
                <c:pt idx="579">
                  <c:v>6781.0701851082295</c:v>
                </c:pt>
                <c:pt idx="580">
                  <c:v>6796.2060560099253</c:v>
                </c:pt>
                <c:pt idx="581">
                  <c:v>6811.3419269116212</c:v>
                </c:pt>
                <c:pt idx="582">
                  <c:v>6826.477797813317</c:v>
                </c:pt>
                <c:pt idx="583">
                  <c:v>6841.6136687150129</c:v>
                </c:pt>
                <c:pt idx="584">
                  <c:v>6856.7495396167087</c:v>
                </c:pt>
                <c:pt idx="585">
                  <c:v>6871.8854105184046</c:v>
                </c:pt>
                <c:pt idx="586">
                  <c:v>6887.0212814201004</c:v>
                </c:pt>
                <c:pt idx="587">
                  <c:v>6902.1571523217963</c:v>
                </c:pt>
                <c:pt idx="588">
                  <c:v>6917.2930232234921</c:v>
                </c:pt>
                <c:pt idx="589">
                  <c:v>6932.428894125188</c:v>
                </c:pt>
                <c:pt idx="590">
                  <c:v>6947.5647650268838</c:v>
                </c:pt>
                <c:pt idx="591">
                  <c:v>6962.7006359285797</c:v>
                </c:pt>
                <c:pt idx="592">
                  <c:v>6977.8365068302755</c:v>
                </c:pt>
                <c:pt idx="593">
                  <c:v>6992.9723777319714</c:v>
                </c:pt>
                <c:pt idx="594">
                  <c:v>7008.1082486336672</c:v>
                </c:pt>
                <c:pt idx="595">
                  <c:v>7023.2441195353631</c:v>
                </c:pt>
                <c:pt idx="596">
                  <c:v>7038.379990437059</c:v>
                </c:pt>
                <c:pt idx="597">
                  <c:v>7053.5158613387548</c:v>
                </c:pt>
                <c:pt idx="598">
                  <c:v>7068.6517322404507</c:v>
                </c:pt>
                <c:pt idx="599">
                  <c:v>7083.7876031421465</c:v>
                </c:pt>
                <c:pt idx="600">
                  <c:v>7098.9234740438424</c:v>
                </c:pt>
                <c:pt idx="601">
                  <c:v>7114.0593449455382</c:v>
                </c:pt>
                <c:pt idx="602">
                  <c:v>7129.1952158472341</c:v>
                </c:pt>
                <c:pt idx="603">
                  <c:v>7144.3310867489299</c:v>
                </c:pt>
                <c:pt idx="604">
                  <c:v>7159.4669576506258</c:v>
                </c:pt>
                <c:pt idx="605">
                  <c:v>7174.6028285523216</c:v>
                </c:pt>
                <c:pt idx="606">
                  <c:v>7189.7386994540175</c:v>
                </c:pt>
                <c:pt idx="607">
                  <c:v>7204.8745703557133</c:v>
                </c:pt>
                <c:pt idx="608">
                  <c:v>7220.0104412574092</c:v>
                </c:pt>
                <c:pt idx="609">
                  <c:v>7235.146312159105</c:v>
                </c:pt>
                <c:pt idx="610">
                  <c:v>7250.2821830608009</c:v>
                </c:pt>
                <c:pt idx="611">
                  <c:v>7265.4180539624967</c:v>
                </c:pt>
                <c:pt idx="612">
                  <c:v>7280.5539248641926</c:v>
                </c:pt>
                <c:pt idx="613">
                  <c:v>7295.6897957658884</c:v>
                </c:pt>
                <c:pt idx="614">
                  <c:v>7310.8256666675843</c:v>
                </c:pt>
                <c:pt idx="615">
                  <c:v>7325.9615375692802</c:v>
                </c:pt>
                <c:pt idx="616">
                  <c:v>7341.097408470976</c:v>
                </c:pt>
                <c:pt idx="617">
                  <c:v>7356.2332793726719</c:v>
                </c:pt>
                <c:pt idx="618">
                  <c:v>7371.3691502743677</c:v>
                </c:pt>
                <c:pt idx="619">
                  <c:v>7386.5050211760636</c:v>
                </c:pt>
                <c:pt idx="620">
                  <c:v>7401.6408920777594</c:v>
                </c:pt>
                <c:pt idx="621">
                  <c:v>7416.7767629794553</c:v>
                </c:pt>
                <c:pt idx="622">
                  <c:v>7431.9126338811511</c:v>
                </c:pt>
                <c:pt idx="623">
                  <c:v>7447.048504782847</c:v>
                </c:pt>
                <c:pt idx="624">
                  <c:v>7462.1843756845428</c:v>
                </c:pt>
                <c:pt idx="625">
                  <c:v>7477.3202465862387</c:v>
                </c:pt>
                <c:pt idx="626">
                  <c:v>7492.4561174879345</c:v>
                </c:pt>
                <c:pt idx="627">
                  <c:v>7507.5919883896304</c:v>
                </c:pt>
                <c:pt idx="628">
                  <c:v>7522.7278592913262</c:v>
                </c:pt>
                <c:pt idx="629">
                  <c:v>7537.8637301930221</c:v>
                </c:pt>
                <c:pt idx="630">
                  <c:v>7552.9996010947179</c:v>
                </c:pt>
                <c:pt idx="631">
                  <c:v>7568.1354719964138</c:v>
                </c:pt>
                <c:pt idx="632">
                  <c:v>7583.2713428981097</c:v>
                </c:pt>
                <c:pt idx="633">
                  <c:v>7598.4072137998055</c:v>
                </c:pt>
                <c:pt idx="634">
                  <c:v>7613.5430847015014</c:v>
                </c:pt>
                <c:pt idx="635">
                  <c:v>7628.6789556031972</c:v>
                </c:pt>
                <c:pt idx="636">
                  <c:v>7643.8148265048931</c:v>
                </c:pt>
                <c:pt idx="637">
                  <c:v>7658.9506974065889</c:v>
                </c:pt>
                <c:pt idx="638">
                  <c:v>7674.0865683082848</c:v>
                </c:pt>
                <c:pt idx="639">
                  <c:v>7689.2224392099806</c:v>
                </c:pt>
                <c:pt idx="640">
                  <c:v>7704.3583101116765</c:v>
                </c:pt>
                <c:pt idx="641">
                  <c:v>7719.4941810133723</c:v>
                </c:pt>
                <c:pt idx="642">
                  <c:v>7734.6300519150682</c:v>
                </c:pt>
                <c:pt idx="643">
                  <c:v>7749.765922816764</c:v>
                </c:pt>
                <c:pt idx="644">
                  <c:v>7764.9017937184599</c:v>
                </c:pt>
                <c:pt idx="645">
                  <c:v>7780.0376646201557</c:v>
                </c:pt>
                <c:pt idx="646">
                  <c:v>7795.1735355218516</c:v>
                </c:pt>
                <c:pt idx="647">
                  <c:v>7810.3094064235474</c:v>
                </c:pt>
                <c:pt idx="648">
                  <c:v>7825.4452773252433</c:v>
                </c:pt>
                <c:pt idx="649">
                  <c:v>7840.5811482269391</c:v>
                </c:pt>
                <c:pt idx="650">
                  <c:v>7855.717019128635</c:v>
                </c:pt>
                <c:pt idx="651">
                  <c:v>7870.8528900303309</c:v>
                </c:pt>
                <c:pt idx="652">
                  <c:v>7885.9887609320267</c:v>
                </c:pt>
                <c:pt idx="653">
                  <c:v>7901.1246318337226</c:v>
                </c:pt>
                <c:pt idx="654">
                  <c:v>7916.2605027354184</c:v>
                </c:pt>
                <c:pt idx="655">
                  <c:v>7931.3963736371143</c:v>
                </c:pt>
                <c:pt idx="656">
                  <c:v>7946.5322445388101</c:v>
                </c:pt>
                <c:pt idx="657">
                  <c:v>7961.668115440506</c:v>
                </c:pt>
                <c:pt idx="658">
                  <c:v>7976.8039863422018</c:v>
                </c:pt>
                <c:pt idx="659">
                  <c:v>7991.9398572438977</c:v>
                </c:pt>
                <c:pt idx="660">
                  <c:v>8007.0757281455935</c:v>
                </c:pt>
                <c:pt idx="661">
                  <c:v>8022.2115990472894</c:v>
                </c:pt>
                <c:pt idx="662">
                  <c:v>8037.3474699489852</c:v>
                </c:pt>
                <c:pt idx="663">
                  <c:v>8052.4833408506811</c:v>
                </c:pt>
                <c:pt idx="664">
                  <c:v>8067.6192117523769</c:v>
                </c:pt>
                <c:pt idx="665">
                  <c:v>8082.7550826540728</c:v>
                </c:pt>
                <c:pt idx="666">
                  <c:v>8097.8909535557686</c:v>
                </c:pt>
                <c:pt idx="667">
                  <c:v>8113.0268244574645</c:v>
                </c:pt>
                <c:pt idx="668">
                  <c:v>8128.1626953591604</c:v>
                </c:pt>
                <c:pt idx="669">
                  <c:v>8143.2985662608562</c:v>
                </c:pt>
                <c:pt idx="670">
                  <c:v>8158.4344371625521</c:v>
                </c:pt>
                <c:pt idx="671">
                  <c:v>8173.5703080642479</c:v>
                </c:pt>
                <c:pt idx="672">
                  <c:v>8188.7061789659438</c:v>
                </c:pt>
                <c:pt idx="673">
                  <c:v>8203.8420498676387</c:v>
                </c:pt>
                <c:pt idx="674">
                  <c:v>8218.9779207693337</c:v>
                </c:pt>
                <c:pt idx="675">
                  <c:v>8234.1137916710286</c:v>
                </c:pt>
                <c:pt idx="676">
                  <c:v>8249.2496625727235</c:v>
                </c:pt>
                <c:pt idx="677">
                  <c:v>8264.3855334744185</c:v>
                </c:pt>
                <c:pt idx="678">
                  <c:v>8279.5214043761134</c:v>
                </c:pt>
                <c:pt idx="679">
                  <c:v>8294.6572752778084</c:v>
                </c:pt>
                <c:pt idx="680">
                  <c:v>8309.7931461795033</c:v>
                </c:pt>
                <c:pt idx="681">
                  <c:v>8324.9290170811983</c:v>
                </c:pt>
                <c:pt idx="682">
                  <c:v>8340.0648879828932</c:v>
                </c:pt>
                <c:pt idx="683">
                  <c:v>8355.2007588845881</c:v>
                </c:pt>
                <c:pt idx="684">
                  <c:v>8370.3366297862831</c:v>
                </c:pt>
                <c:pt idx="685">
                  <c:v>8385.472500687978</c:v>
                </c:pt>
                <c:pt idx="686">
                  <c:v>8400.608371589673</c:v>
                </c:pt>
                <c:pt idx="687">
                  <c:v>8415.7442424913679</c:v>
                </c:pt>
                <c:pt idx="688">
                  <c:v>8430.8801133930629</c:v>
                </c:pt>
                <c:pt idx="689">
                  <c:v>8446.0159842947578</c:v>
                </c:pt>
                <c:pt idx="690">
                  <c:v>8461.1518551964527</c:v>
                </c:pt>
                <c:pt idx="691">
                  <c:v>8476.2877260981477</c:v>
                </c:pt>
                <c:pt idx="692">
                  <c:v>8491.4235969998426</c:v>
                </c:pt>
                <c:pt idx="693">
                  <c:v>8506.5594679015376</c:v>
                </c:pt>
                <c:pt idx="694">
                  <c:v>8521.6953388032325</c:v>
                </c:pt>
                <c:pt idx="695">
                  <c:v>8536.8312097049275</c:v>
                </c:pt>
                <c:pt idx="696">
                  <c:v>8551.9670806066224</c:v>
                </c:pt>
                <c:pt idx="697">
                  <c:v>8567.1029515083173</c:v>
                </c:pt>
                <c:pt idx="698">
                  <c:v>8582.2388224100123</c:v>
                </c:pt>
                <c:pt idx="699">
                  <c:v>8597.3746933117072</c:v>
                </c:pt>
                <c:pt idx="700">
                  <c:v>8612.5105642134022</c:v>
                </c:pt>
                <c:pt idx="701">
                  <c:v>8627.6464351150971</c:v>
                </c:pt>
                <c:pt idx="702">
                  <c:v>8642.7823060167921</c:v>
                </c:pt>
                <c:pt idx="703">
                  <c:v>8657.918176918487</c:v>
                </c:pt>
                <c:pt idx="704">
                  <c:v>8673.0540478201819</c:v>
                </c:pt>
                <c:pt idx="705">
                  <c:v>8688.1899187218769</c:v>
                </c:pt>
                <c:pt idx="706">
                  <c:v>8703.3257896235718</c:v>
                </c:pt>
                <c:pt idx="707">
                  <c:v>8718.4616605252668</c:v>
                </c:pt>
                <c:pt idx="708">
                  <c:v>8733.5975314269617</c:v>
                </c:pt>
                <c:pt idx="709">
                  <c:v>8748.7334023286567</c:v>
                </c:pt>
                <c:pt idx="710">
                  <c:v>8763.8692732303516</c:v>
                </c:pt>
                <c:pt idx="711">
                  <c:v>8779.0051441320466</c:v>
                </c:pt>
                <c:pt idx="712">
                  <c:v>8794.1410150337415</c:v>
                </c:pt>
                <c:pt idx="713">
                  <c:v>8809.2768859354364</c:v>
                </c:pt>
                <c:pt idx="714">
                  <c:v>8824.4127568371314</c:v>
                </c:pt>
                <c:pt idx="715">
                  <c:v>8839.5486277388263</c:v>
                </c:pt>
                <c:pt idx="716">
                  <c:v>8854.6844986405213</c:v>
                </c:pt>
                <c:pt idx="717">
                  <c:v>8869.8203695422162</c:v>
                </c:pt>
                <c:pt idx="718">
                  <c:v>8884.9562404439112</c:v>
                </c:pt>
                <c:pt idx="719">
                  <c:v>8900.0921113456061</c:v>
                </c:pt>
                <c:pt idx="720">
                  <c:v>8915.227982247301</c:v>
                </c:pt>
                <c:pt idx="721">
                  <c:v>8930.363853148996</c:v>
                </c:pt>
                <c:pt idx="722">
                  <c:v>8945.4997240506909</c:v>
                </c:pt>
                <c:pt idx="723">
                  <c:v>8960.6355949523859</c:v>
                </c:pt>
                <c:pt idx="724">
                  <c:v>8975.7714658540808</c:v>
                </c:pt>
                <c:pt idx="725">
                  <c:v>8990.9073367557758</c:v>
                </c:pt>
                <c:pt idx="726">
                  <c:v>9006.0432076574707</c:v>
                </c:pt>
                <c:pt idx="727">
                  <c:v>9021.1790785591656</c:v>
                </c:pt>
                <c:pt idx="728">
                  <c:v>9036.3149494608606</c:v>
                </c:pt>
                <c:pt idx="729">
                  <c:v>9051.4508203625555</c:v>
                </c:pt>
                <c:pt idx="730">
                  <c:v>9066.5866912642505</c:v>
                </c:pt>
                <c:pt idx="731">
                  <c:v>9081.7225621659454</c:v>
                </c:pt>
                <c:pt idx="732">
                  <c:v>9096.8584330676404</c:v>
                </c:pt>
                <c:pt idx="733">
                  <c:v>9111.9943039693353</c:v>
                </c:pt>
                <c:pt idx="734">
                  <c:v>9127.1301748710302</c:v>
                </c:pt>
                <c:pt idx="735">
                  <c:v>9142.2660457727252</c:v>
                </c:pt>
                <c:pt idx="736">
                  <c:v>9157.4019166744201</c:v>
                </c:pt>
                <c:pt idx="737">
                  <c:v>9172.5377875761151</c:v>
                </c:pt>
                <c:pt idx="738">
                  <c:v>9187.67365847781</c:v>
                </c:pt>
                <c:pt idx="739">
                  <c:v>9202.809529379505</c:v>
                </c:pt>
                <c:pt idx="740">
                  <c:v>9217.9454002811999</c:v>
                </c:pt>
                <c:pt idx="741">
                  <c:v>9233.0812711828949</c:v>
                </c:pt>
                <c:pt idx="742">
                  <c:v>9248.2171420845898</c:v>
                </c:pt>
                <c:pt idx="743">
                  <c:v>9263.3530129862847</c:v>
                </c:pt>
                <c:pt idx="744">
                  <c:v>9278.4888838879797</c:v>
                </c:pt>
                <c:pt idx="745">
                  <c:v>9293.6247547896746</c:v>
                </c:pt>
                <c:pt idx="746">
                  <c:v>9308.7606256913696</c:v>
                </c:pt>
                <c:pt idx="747">
                  <c:v>9323.8964965930645</c:v>
                </c:pt>
                <c:pt idx="748">
                  <c:v>9339.0323674947595</c:v>
                </c:pt>
                <c:pt idx="749">
                  <c:v>9354.1682383964544</c:v>
                </c:pt>
                <c:pt idx="750">
                  <c:v>9369.3041092981493</c:v>
                </c:pt>
                <c:pt idx="751">
                  <c:v>9384.4399801998443</c:v>
                </c:pt>
                <c:pt idx="752">
                  <c:v>9399.5758511015392</c:v>
                </c:pt>
                <c:pt idx="753">
                  <c:v>9414.7117220032342</c:v>
                </c:pt>
                <c:pt idx="754">
                  <c:v>9429.8475929049291</c:v>
                </c:pt>
                <c:pt idx="755">
                  <c:v>9444.9834638066241</c:v>
                </c:pt>
                <c:pt idx="756">
                  <c:v>9460.119334708319</c:v>
                </c:pt>
                <c:pt idx="757">
                  <c:v>9475.2552056100139</c:v>
                </c:pt>
                <c:pt idx="758">
                  <c:v>9490.3910765117089</c:v>
                </c:pt>
                <c:pt idx="759">
                  <c:v>9505.5269474134038</c:v>
                </c:pt>
                <c:pt idx="760">
                  <c:v>9520.6628183150988</c:v>
                </c:pt>
                <c:pt idx="761">
                  <c:v>9535.7986892167937</c:v>
                </c:pt>
                <c:pt idx="762">
                  <c:v>9550.9345601184887</c:v>
                </c:pt>
                <c:pt idx="763">
                  <c:v>9566.0704310201836</c:v>
                </c:pt>
                <c:pt idx="764">
                  <c:v>9581.2063019218785</c:v>
                </c:pt>
                <c:pt idx="765">
                  <c:v>9596.3421728235735</c:v>
                </c:pt>
                <c:pt idx="766">
                  <c:v>9611.4780437252684</c:v>
                </c:pt>
                <c:pt idx="767">
                  <c:v>9626.6139146269634</c:v>
                </c:pt>
                <c:pt idx="768">
                  <c:v>9641.7497855286583</c:v>
                </c:pt>
                <c:pt idx="769">
                  <c:v>9656.8856564303533</c:v>
                </c:pt>
                <c:pt idx="770">
                  <c:v>9672.0215273320482</c:v>
                </c:pt>
                <c:pt idx="771">
                  <c:v>9687.1573982337432</c:v>
                </c:pt>
                <c:pt idx="772">
                  <c:v>9702.2932691354381</c:v>
                </c:pt>
                <c:pt idx="773">
                  <c:v>9717.429140037133</c:v>
                </c:pt>
                <c:pt idx="774">
                  <c:v>9732.565010938828</c:v>
                </c:pt>
                <c:pt idx="775">
                  <c:v>9747.7008818405229</c:v>
                </c:pt>
                <c:pt idx="776">
                  <c:v>9762.8367527422179</c:v>
                </c:pt>
                <c:pt idx="777">
                  <c:v>9777.9726236439128</c:v>
                </c:pt>
                <c:pt idx="778">
                  <c:v>9793.1084945456078</c:v>
                </c:pt>
                <c:pt idx="779">
                  <c:v>9808.2443654473027</c:v>
                </c:pt>
                <c:pt idx="780">
                  <c:v>9823.3802363489976</c:v>
                </c:pt>
                <c:pt idx="781">
                  <c:v>9838.5161072506926</c:v>
                </c:pt>
                <c:pt idx="782">
                  <c:v>9853.6519781523875</c:v>
                </c:pt>
                <c:pt idx="783">
                  <c:v>9868.7878490540825</c:v>
                </c:pt>
                <c:pt idx="784">
                  <c:v>9883.9237199557774</c:v>
                </c:pt>
                <c:pt idx="785">
                  <c:v>9899.0595908574724</c:v>
                </c:pt>
                <c:pt idx="786">
                  <c:v>9914.1954617591673</c:v>
                </c:pt>
                <c:pt idx="787">
                  <c:v>9929.3313326608622</c:v>
                </c:pt>
                <c:pt idx="788">
                  <c:v>9944.4672035625572</c:v>
                </c:pt>
                <c:pt idx="789">
                  <c:v>9959.6030744642521</c:v>
                </c:pt>
                <c:pt idx="790">
                  <c:v>9974.7389453659471</c:v>
                </c:pt>
                <c:pt idx="791">
                  <c:v>9989.874816267642</c:v>
                </c:pt>
                <c:pt idx="792">
                  <c:v>10005.010687169337</c:v>
                </c:pt>
                <c:pt idx="793">
                  <c:v>10020.146558071032</c:v>
                </c:pt>
                <c:pt idx="794">
                  <c:v>10035.282428972727</c:v>
                </c:pt>
                <c:pt idx="795">
                  <c:v>10050.418299874422</c:v>
                </c:pt>
                <c:pt idx="796">
                  <c:v>10065.554170776117</c:v>
                </c:pt>
                <c:pt idx="797">
                  <c:v>10080.690041677812</c:v>
                </c:pt>
                <c:pt idx="798">
                  <c:v>10095.825912579507</c:v>
                </c:pt>
                <c:pt idx="799">
                  <c:v>10110.961783481202</c:v>
                </c:pt>
                <c:pt idx="800">
                  <c:v>10126.097654382897</c:v>
                </c:pt>
                <c:pt idx="801">
                  <c:v>10141.233525284591</c:v>
                </c:pt>
                <c:pt idx="802">
                  <c:v>10156.369396186286</c:v>
                </c:pt>
                <c:pt idx="803">
                  <c:v>10171.505267087981</c:v>
                </c:pt>
                <c:pt idx="804">
                  <c:v>10186.641137989676</c:v>
                </c:pt>
                <c:pt idx="805">
                  <c:v>10201.777008891371</c:v>
                </c:pt>
                <c:pt idx="806">
                  <c:v>10216.912879793066</c:v>
                </c:pt>
                <c:pt idx="807">
                  <c:v>10232.048750694761</c:v>
                </c:pt>
                <c:pt idx="808">
                  <c:v>10247.184621596456</c:v>
                </c:pt>
                <c:pt idx="809">
                  <c:v>10262.320492498151</c:v>
                </c:pt>
                <c:pt idx="810">
                  <c:v>10277.456363399846</c:v>
                </c:pt>
                <c:pt idx="811">
                  <c:v>10292.592234301541</c:v>
                </c:pt>
                <c:pt idx="812">
                  <c:v>10307.728105203236</c:v>
                </c:pt>
                <c:pt idx="813">
                  <c:v>10322.863976104931</c:v>
                </c:pt>
                <c:pt idx="814">
                  <c:v>10337.999847006626</c:v>
                </c:pt>
                <c:pt idx="815">
                  <c:v>10353.135717908321</c:v>
                </c:pt>
                <c:pt idx="816">
                  <c:v>10368.271588810016</c:v>
                </c:pt>
                <c:pt idx="817">
                  <c:v>10383.407459711711</c:v>
                </c:pt>
                <c:pt idx="818">
                  <c:v>10398.543330613405</c:v>
                </c:pt>
                <c:pt idx="819">
                  <c:v>10413.6792015151</c:v>
                </c:pt>
                <c:pt idx="820">
                  <c:v>10428.815072416795</c:v>
                </c:pt>
                <c:pt idx="821">
                  <c:v>10443.95094331849</c:v>
                </c:pt>
                <c:pt idx="822">
                  <c:v>10459.086814220185</c:v>
                </c:pt>
                <c:pt idx="823">
                  <c:v>10474.22268512188</c:v>
                </c:pt>
                <c:pt idx="824">
                  <c:v>10489.358556023575</c:v>
                </c:pt>
                <c:pt idx="825">
                  <c:v>10504.49442692527</c:v>
                </c:pt>
                <c:pt idx="826">
                  <c:v>10519.630297826965</c:v>
                </c:pt>
                <c:pt idx="827">
                  <c:v>10534.76616872866</c:v>
                </c:pt>
                <c:pt idx="828">
                  <c:v>10549.902039630355</c:v>
                </c:pt>
                <c:pt idx="829">
                  <c:v>10565.03791053205</c:v>
                </c:pt>
                <c:pt idx="830">
                  <c:v>10580.173781433745</c:v>
                </c:pt>
                <c:pt idx="831">
                  <c:v>10595.30965233544</c:v>
                </c:pt>
                <c:pt idx="832">
                  <c:v>10610.445523237135</c:v>
                </c:pt>
                <c:pt idx="833">
                  <c:v>10625.58139413883</c:v>
                </c:pt>
                <c:pt idx="834">
                  <c:v>10640.717265040525</c:v>
                </c:pt>
                <c:pt idx="835">
                  <c:v>10655.85313594222</c:v>
                </c:pt>
                <c:pt idx="836">
                  <c:v>10670.989006843914</c:v>
                </c:pt>
                <c:pt idx="837">
                  <c:v>10686.124877745609</c:v>
                </c:pt>
                <c:pt idx="838">
                  <c:v>10701.260748647304</c:v>
                </c:pt>
                <c:pt idx="839">
                  <c:v>10716.396619548999</c:v>
                </c:pt>
                <c:pt idx="840">
                  <c:v>10731.532490450694</c:v>
                </c:pt>
                <c:pt idx="841">
                  <c:v>10746.668361352389</c:v>
                </c:pt>
                <c:pt idx="842">
                  <c:v>10761.804232254084</c:v>
                </c:pt>
                <c:pt idx="843">
                  <c:v>10776.940103155779</c:v>
                </c:pt>
                <c:pt idx="844">
                  <c:v>10792.075974057474</c:v>
                </c:pt>
                <c:pt idx="845">
                  <c:v>10807.211844959169</c:v>
                </c:pt>
                <c:pt idx="846">
                  <c:v>10822.347715860864</c:v>
                </c:pt>
                <c:pt idx="847">
                  <c:v>10837.483586762559</c:v>
                </c:pt>
                <c:pt idx="848">
                  <c:v>10852.619457664254</c:v>
                </c:pt>
                <c:pt idx="849">
                  <c:v>10867.755328565949</c:v>
                </c:pt>
                <c:pt idx="850">
                  <c:v>10882.891199467644</c:v>
                </c:pt>
                <c:pt idx="851">
                  <c:v>10898.027070369339</c:v>
                </c:pt>
                <c:pt idx="852">
                  <c:v>10913.162941271034</c:v>
                </c:pt>
                <c:pt idx="853">
                  <c:v>10928.298812172729</c:v>
                </c:pt>
                <c:pt idx="854">
                  <c:v>10943.434683074423</c:v>
                </c:pt>
                <c:pt idx="855">
                  <c:v>10958.570553976118</c:v>
                </c:pt>
                <c:pt idx="856">
                  <c:v>10973.706424877813</c:v>
                </c:pt>
                <c:pt idx="857">
                  <c:v>10988.842295779508</c:v>
                </c:pt>
                <c:pt idx="858">
                  <c:v>11003.978166681203</c:v>
                </c:pt>
                <c:pt idx="859">
                  <c:v>11019.114037582898</c:v>
                </c:pt>
                <c:pt idx="860">
                  <c:v>11034.249908484593</c:v>
                </c:pt>
                <c:pt idx="861">
                  <c:v>11049.385779386288</c:v>
                </c:pt>
                <c:pt idx="862">
                  <c:v>11064.521650287983</c:v>
                </c:pt>
                <c:pt idx="863">
                  <c:v>11079.657521189678</c:v>
                </c:pt>
                <c:pt idx="864">
                  <c:v>11094.793392091373</c:v>
                </c:pt>
                <c:pt idx="865">
                  <c:v>11109.929262993068</c:v>
                </c:pt>
                <c:pt idx="866">
                  <c:v>11125.065133894763</c:v>
                </c:pt>
                <c:pt idx="867">
                  <c:v>11140.201004796458</c:v>
                </c:pt>
                <c:pt idx="868">
                  <c:v>11155.336875698153</c:v>
                </c:pt>
                <c:pt idx="869">
                  <c:v>11170.472746599848</c:v>
                </c:pt>
                <c:pt idx="870">
                  <c:v>11185.608617501543</c:v>
                </c:pt>
                <c:pt idx="871">
                  <c:v>11200.744488403237</c:v>
                </c:pt>
                <c:pt idx="872">
                  <c:v>11215.880359304932</c:v>
                </c:pt>
                <c:pt idx="873">
                  <c:v>11231.016230206627</c:v>
                </c:pt>
                <c:pt idx="874">
                  <c:v>11246.152101108322</c:v>
                </c:pt>
                <c:pt idx="875">
                  <c:v>11261.287972010017</c:v>
                </c:pt>
                <c:pt idx="876">
                  <c:v>11276.423842911712</c:v>
                </c:pt>
                <c:pt idx="877">
                  <c:v>11291.559713813407</c:v>
                </c:pt>
                <c:pt idx="878">
                  <c:v>11306.695584715102</c:v>
                </c:pt>
                <c:pt idx="879">
                  <c:v>11321.831455616797</c:v>
                </c:pt>
                <c:pt idx="880">
                  <c:v>11336.967326518492</c:v>
                </c:pt>
                <c:pt idx="881">
                  <c:v>11352.103197420187</c:v>
                </c:pt>
                <c:pt idx="882">
                  <c:v>11367.239068321882</c:v>
                </c:pt>
                <c:pt idx="883">
                  <c:v>11382.374939223577</c:v>
                </c:pt>
                <c:pt idx="884">
                  <c:v>11397.510810125272</c:v>
                </c:pt>
                <c:pt idx="885">
                  <c:v>11412.646681026967</c:v>
                </c:pt>
                <c:pt idx="886">
                  <c:v>11427.782551928662</c:v>
                </c:pt>
                <c:pt idx="887">
                  <c:v>11442.918422830357</c:v>
                </c:pt>
                <c:pt idx="888">
                  <c:v>11458.054293732052</c:v>
                </c:pt>
                <c:pt idx="889">
                  <c:v>11473.190164633746</c:v>
                </c:pt>
                <c:pt idx="890">
                  <c:v>11488.326035535441</c:v>
                </c:pt>
                <c:pt idx="891">
                  <c:v>11503.461906437136</c:v>
                </c:pt>
                <c:pt idx="892">
                  <c:v>11518.597777338831</c:v>
                </c:pt>
                <c:pt idx="893">
                  <c:v>11533.733648240526</c:v>
                </c:pt>
                <c:pt idx="894">
                  <c:v>11548.869519142221</c:v>
                </c:pt>
                <c:pt idx="895">
                  <c:v>11564.005390043916</c:v>
                </c:pt>
                <c:pt idx="896">
                  <c:v>11579.141260945611</c:v>
                </c:pt>
                <c:pt idx="897">
                  <c:v>11594.277131847306</c:v>
                </c:pt>
                <c:pt idx="898">
                  <c:v>11609.413002749001</c:v>
                </c:pt>
                <c:pt idx="899">
                  <c:v>11624.548873650696</c:v>
                </c:pt>
                <c:pt idx="900">
                  <c:v>11639.684744552391</c:v>
                </c:pt>
                <c:pt idx="901">
                  <c:v>11654.820615454086</c:v>
                </c:pt>
                <c:pt idx="902">
                  <c:v>11669.956486355781</c:v>
                </c:pt>
                <c:pt idx="903">
                  <c:v>11685.092357257476</c:v>
                </c:pt>
                <c:pt idx="904">
                  <c:v>11700.228228159171</c:v>
                </c:pt>
                <c:pt idx="905">
                  <c:v>11715.364099060866</c:v>
                </c:pt>
                <c:pt idx="906">
                  <c:v>11730.49996996256</c:v>
                </c:pt>
                <c:pt idx="907">
                  <c:v>11745.635840864255</c:v>
                </c:pt>
                <c:pt idx="908">
                  <c:v>11760.77171176595</c:v>
                </c:pt>
                <c:pt idx="909">
                  <c:v>11775.907582667645</c:v>
                </c:pt>
                <c:pt idx="910">
                  <c:v>11791.04345356934</c:v>
                </c:pt>
                <c:pt idx="911">
                  <c:v>11806.179324471035</c:v>
                </c:pt>
                <c:pt idx="912">
                  <c:v>11821.31519537273</c:v>
                </c:pt>
                <c:pt idx="913">
                  <c:v>11836.451066274425</c:v>
                </c:pt>
                <c:pt idx="914">
                  <c:v>11851.58693717612</c:v>
                </c:pt>
                <c:pt idx="915">
                  <c:v>11866.722808077815</c:v>
                </c:pt>
                <c:pt idx="916">
                  <c:v>11881.85867897951</c:v>
                </c:pt>
                <c:pt idx="917">
                  <c:v>11896.994549881205</c:v>
                </c:pt>
                <c:pt idx="918">
                  <c:v>11912.1304207829</c:v>
                </c:pt>
                <c:pt idx="919">
                  <c:v>11927.266291684595</c:v>
                </c:pt>
                <c:pt idx="920">
                  <c:v>11942.40216258629</c:v>
                </c:pt>
                <c:pt idx="921">
                  <c:v>11957.538033487985</c:v>
                </c:pt>
                <c:pt idx="922">
                  <c:v>11972.67390438968</c:v>
                </c:pt>
                <c:pt idx="923">
                  <c:v>11987.809775291375</c:v>
                </c:pt>
                <c:pt idx="924">
                  <c:v>12002.945646193069</c:v>
                </c:pt>
                <c:pt idx="925">
                  <c:v>12018.081517094764</c:v>
                </c:pt>
                <c:pt idx="926">
                  <c:v>12033.217387996459</c:v>
                </c:pt>
                <c:pt idx="927">
                  <c:v>12048.353258898154</c:v>
                </c:pt>
                <c:pt idx="928">
                  <c:v>12063.489129799849</c:v>
                </c:pt>
                <c:pt idx="929">
                  <c:v>12078.625000701544</c:v>
                </c:pt>
                <c:pt idx="930">
                  <c:v>12093.760871603239</c:v>
                </c:pt>
                <c:pt idx="931">
                  <c:v>12108.896742504934</c:v>
                </c:pt>
                <c:pt idx="932">
                  <c:v>12124.032613406629</c:v>
                </c:pt>
                <c:pt idx="933">
                  <c:v>12139.168484308324</c:v>
                </c:pt>
                <c:pt idx="934">
                  <c:v>12154.304355210019</c:v>
                </c:pt>
                <c:pt idx="935">
                  <c:v>12169.440226111714</c:v>
                </c:pt>
                <c:pt idx="936">
                  <c:v>12184.576097013409</c:v>
                </c:pt>
                <c:pt idx="937">
                  <c:v>12199.711967915104</c:v>
                </c:pt>
                <c:pt idx="938">
                  <c:v>12214.847838816799</c:v>
                </c:pt>
                <c:pt idx="939">
                  <c:v>12229.983709718494</c:v>
                </c:pt>
                <c:pt idx="940">
                  <c:v>12245.119580620189</c:v>
                </c:pt>
                <c:pt idx="941">
                  <c:v>12260.255451521884</c:v>
                </c:pt>
                <c:pt idx="942">
                  <c:v>12275.391322423578</c:v>
                </c:pt>
                <c:pt idx="943">
                  <c:v>12290.527193325273</c:v>
                </c:pt>
                <c:pt idx="944">
                  <c:v>12305.663064226968</c:v>
                </c:pt>
                <c:pt idx="945">
                  <c:v>12320.798935128663</c:v>
                </c:pt>
                <c:pt idx="946">
                  <c:v>12335.934806030358</c:v>
                </c:pt>
                <c:pt idx="947">
                  <c:v>12351.070676932053</c:v>
                </c:pt>
                <c:pt idx="948">
                  <c:v>12366.206547833748</c:v>
                </c:pt>
                <c:pt idx="949">
                  <c:v>12381.342418735443</c:v>
                </c:pt>
                <c:pt idx="950">
                  <c:v>12396.478289637138</c:v>
                </c:pt>
                <c:pt idx="951">
                  <c:v>12411.614160538833</c:v>
                </c:pt>
                <c:pt idx="952">
                  <c:v>12426.750031440528</c:v>
                </c:pt>
                <c:pt idx="953">
                  <c:v>12441.885902342223</c:v>
                </c:pt>
                <c:pt idx="954">
                  <c:v>12457.021773243918</c:v>
                </c:pt>
                <c:pt idx="955">
                  <c:v>12472.157644145613</c:v>
                </c:pt>
                <c:pt idx="956">
                  <c:v>12487.293515047308</c:v>
                </c:pt>
                <c:pt idx="957">
                  <c:v>12502.429385949003</c:v>
                </c:pt>
                <c:pt idx="958">
                  <c:v>12517.565256850698</c:v>
                </c:pt>
                <c:pt idx="959">
                  <c:v>12532.701127752392</c:v>
                </c:pt>
                <c:pt idx="960">
                  <c:v>12547.836998654087</c:v>
                </c:pt>
                <c:pt idx="961">
                  <c:v>12562.972869555782</c:v>
                </c:pt>
                <c:pt idx="962">
                  <c:v>12578.108740457477</c:v>
                </c:pt>
                <c:pt idx="963">
                  <c:v>12593.244611359172</c:v>
                </c:pt>
                <c:pt idx="964">
                  <c:v>12608.380482260867</c:v>
                </c:pt>
                <c:pt idx="965">
                  <c:v>12623.516353162562</c:v>
                </c:pt>
                <c:pt idx="966">
                  <c:v>12638.652224064257</c:v>
                </c:pt>
                <c:pt idx="967">
                  <c:v>12653.788094965952</c:v>
                </c:pt>
                <c:pt idx="968">
                  <c:v>12668.923965867647</c:v>
                </c:pt>
                <c:pt idx="969">
                  <c:v>12684.059836769342</c:v>
                </c:pt>
                <c:pt idx="970">
                  <c:v>12699.195707671037</c:v>
                </c:pt>
                <c:pt idx="971">
                  <c:v>12714.331578572732</c:v>
                </c:pt>
                <c:pt idx="972">
                  <c:v>12729.467449474427</c:v>
                </c:pt>
                <c:pt idx="973">
                  <c:v>12744.603320376122</c:v>
                </c:pt>
                <c:pt idx="974">
                  <c:v>12759.739191277817</c:v>
                </c:pt>
                <c:pt idx="975">
                  <c:v>12774.875062179512</c:v>
                </c:pt>
                <c:pt idx="976">
                  <c:v>12790.010933081207</c:v>
                </c:pt>
                <c:pt idx="977">
                  <c:v>12805.146803982901</c:v>
                </c:pt>
                <c:pt idx="978">
                  <c:v>12820.282674884596</c:v>
                </c:pt>
                <c:pt idx="979">
                  <c:v>12835.418545786291</c:v>
                </c:pt>
                <c:pt idx="980">
                  <c:v>12850.554416687986</c:v>
                </c:pt>
                <c:pt idx="981">
                  <c:v>12865.690287589681</c:v>
                </c:pt>
                <c:pt idx="982">
                  <c:v>12880.826158491376</c:v>
                </c:pt>
                <c:pt idx="983">
                  <c:v>12895.962029393071</c:v>
                </c:pt>
                <c:pt idx="984">
                  <c:v>12911.097900294766</c:v>
                </c:pt>
                <c:pt idx="985">
                  <c:v>12926.233771196461</c:v>
                </c:pt>
                <c:pt idx="986">
                  <c:v>12941.369642098156</c:v>
                </c:pt>
                <c:pt idx="987">
                  <c:v>12956.505512999851</c:v>
                </c:pt>
                <c:pt idx="988">
                  <c:v>12971.641383901546</c:v>
                </c:pt>
                <c:pt idx="989">
                  <c:v>12986.777254803241</c:v>
                </c:pt>
                <c:pt idx="990">
                  <c:v>13001.913125704936</c:v>
                </c:pt>
                <c:pt idx="991">
                  <c:v>13017.048996606631</c:v>
                </c:pt>
                <c:pt idx="992">
                  <c:v>13032.184867508326</c:v>
                </c:pt>
                <c:pt idx="993">
                  <c:v>13047.320738410021</c:v>
                </c:pt>
                <c:pt idx="994">
                  <c:v>13062.456609311716</c:v>
                </c:pt>
                <c:pt idx="995">
                  <c:v>13077.59248021341</c:v>
                </c:pt>
                <c:pt idx="996">
                  <c:v>13092.728351115105</c:v>
                </c:pt>
                <c:pt idx="997">
                  <c:v>13107.8642220168</c:v>
                </c:pt>
                <c:pt idx="998">
                  <c:v>13123.000092918495</c:v>
                </c:pt>
                <c:pt idx="999">
                  <c:v>13138.13596382019</c:v>
                </c:pt>
                <c:pt idx="1000">
                  <c:v>13153.271834721885</c:v>
                </c:pt>
                <c:pt idx="1001">
                  <c:v>13168.40770562358</c:v>
                </c:pt>
                <c:pt idx="1002">
                  <c:v>13183.543576525275</c:v>
                </c:pt>
                <c:pt idx="1003">
                  <c:v>13198.67944742697</c:v>
                </c:pt>
                <c:pt idx="1004">
                  <c:v>13213.815318328665</c:v>
                </c:pt>
                <c:pt idx="1005">
                  <c:v>13228.95118923036</c:v>
                </c:pt>
                <c:pt idx="1006">
                  <c:v>13244.087060132055</c:v>
                </c:pt>
                <c:pt idx="1007">
                  <c:v>13259.22293103375</c:v>
                </c:pt>
                <c:pt idx="1008">
                  <c:v>13274.358801935445</c:v>
                </c:pt>
                <c:pt idx="1009">
                  <c:v>13289.49467283714</c:v>
                </c:pt>
                <c:pt idx="1010">
                  <c:v>13304.630543738835</c:v>
                </c:pt>
                <c:pt idx="1011">
                  <c:v>13319.76641464053</c:v>
                </c:pt>
                <c:pt idx="1012">
                  <c:v>13334.902285542224</c:v>
                </c:pt>
                <c:pt idx="1013">
                  <c:v>13350.038156443919</c:v>
                </c:pt>
                <c:pt idx="1014">
                  <c:v>13365.174027345614</c:v>
                </c:pt>
                <c:pt idx="1015">
                  <c:v>13380.309898247309</c:v>
                </c:pt>
                <c:pt idx="1016">
                  <c:v>13395.445769149004</c:v>
                </c:pt>
                <c:pt idx="1017">
                  <c:v>13410.581640050699</c:v>
                </c:pt>
                <c:pt idx="1018">
                  <c:v>13425.717510952394</c:v>
                </c:pt>
                <c:pt idx="1019">
                  <c:v>13440.853381854089</c:v>
                </c:pt>
                <c:pt idx="1020">
                  <c:v>13455.989252755784</c:v>
                </c:pt>
                <c:pt idx="1021">
                  <c:v>13471.125123657479</c:v>
                </c:pt>
                <c:pt idx="1022">
                  <c:v>13486.260994559174</c:v>
                </c:pt>
              </c:numCache>
            </c:numRef>
          </c:xVal>
          <c:yVal>
            <c:numRef>
              <c:f>('Flight Sim'!$W$30:$W$230,'Flight Sim'!$W$230:$W$1051)</c:f>
              <c:numCache>
                <c:formatCode>0\ "ft"</c:formatCode>
                <c:ptCount val="1023"/>
                <c:pt idx="0">
                  <c:v>4596</c:v>
                </c:pt>
                <c:pt idx="1">
                  <c:v>4597.1714107844591</c:v>
                </c:pt>
                <c:pt idx="2">
                  <c:v>4599.5142323533773</c:v>
                </c:pt>
                <c:pt idx="3">
                  <c:v>4603.0314669387508</c:v>
                </c:pt>
                <c:pt idx="4">
                  <c:v>4607.7260859464823</c:v>
                </c:pt>
                <c:pt idx="5">
                  <c:v>4613.6010294207481</c:v>
                </c:pt>
                <c:pt idx="6">
                  <c:v>4620.6592055215478</c:v>
                </c:pt>
                <c:pt idx="7">
                  <c:v>4628.9034900157531</c:v>
                </c:pt>
                <c:pt idx="8">
                  <c:v>4638.3367257821537</c:v>
                </c:pt>
                <c:pt idx="9">
                  <c:v>4648.9617223309888</c:v>
                </c:pt>
                <c:pt idx="10">
                  <c:v>4660.7812553384383</c:v>
                </c:pt>
                <c:pt idx="11">
                  <c:v>4673.7980661965667</c:v>
                </c:pt>
                <c:pt idx="12">
                  <c:v>4688.0148615791813</c:v>
                </c:pt>
                <c:pt idx="13">
                  <c:v>4703.4343130240795</c:v>
                </c:pt>
                <c:pt idx="14">
                  <c:v>4720.059056532149</c:v>
                </c:pt>
                <c:pt idx="15">
                  <c:v>4737.891692183769</c:v>
                </c:pt>
                <c:pt idx="16">
                  <c:v>4756.9347837729692</c:v>
                </c:pt>
                <c:pt idx="17">
                  <c:v>4777.1908584597804</c:v>
                </c:pt>
                <c:pt idx="18">
                  <c:v>4798.6624064412135</c:v>
                </c:pt>
                <c:pt idx="19">
                  <c:v>4821.3518806412903</c:v>
                </c:pt>
                <c:pt idx="20">
                  <c:v>4845.2638726603209</c:v>
                </c:pt>
                <c:pt idx="21">
                  <c:v>4870.4010168756749</c:v>
                </c:pt>
                <c:pt idx="22">
                  <c:v>4896.7659232101669</c:v>
                </c:pt>
                <c:pt idx="23">
                  <c:v>4924.3611781348072</c:v>
                </c:pt>
                <c:pt idx="24">
                  <c:v>4953.1893445103942</c:v>
                </c:pt>
                <c:pt idx="25">
                  <c:v>4983.2529614422547</c:v>
                </c:pt>
                <c:pt idx="26">
                  <c:v>5014.554544149144</c:v>
                </c:pt>
                <c:pt idx="27">
                  <c:v>5047.0965838465663</c:v>
                </c:pt>
                <c:pt idx="28">
                  <c:v>5080.8815476447671</c:v>
                </c:pt>
                <c:pt idx="29">
                  <c:v>5115.9118784616467</c:v>
                </c:pt>
                <c:pt idx="30">
                  <c:v>5152.1899949508279</c:v>
                </c:pt>
                <c:pt idx="31">
                  <c:v>5189.7182914451223</c:v>
                </c:pt>
                <c:pt idx="32">
                  <c:v>5228.4991379156118</c:v>
                </c:pt>
                <c:pt idx="33">
                  <c:v>5268.5348799465701</c:v>
                </c:pt>
                <c:pt idx="34">
                  <c:v>5309.8278387264399</c:v>
                </c:pt>
                <c:pt idx="35">
                  <c:v>5352.3803110550662</c:v>
                </c:pt>
                <c:pt idx="36">
                  <c:v>5396.1945693673852</c:v>
                </c:pt>
                <c:pt idx="37">
                  <c:v>5441.2728617737675</c:v>
                </c:pt>
                <c:pt idx="38">
                  <c:v>5487.6174121171853</c:v>
                </c:pt>
                <c:pt idx="39">
                  <c:v>5535.2304200473882</c:v>
                </c:pt>
                <c:pt idx="40">
                  <c:v>5584.1140611122519</c:v>
                </c:pt>
                <c:pt idx="41">
                  <c:v>5634.2704868664578</c:v>
                </c:pt>
                <c:pt idx="42">
                  <c:v>5685.7018249976509</c:v>
                </c:pt>
                <c:pt idx="43">
                  <c:v>5738.4101794702256</c:v>
                </c:pt>
                <c:pt idx="44">
                  <c:v>5792.3976306868599</c:v>
                </c:pt>
                <c:pt idx="45">
                  <c:v>5847.6662356679353</c:v>
                </c:pt>
                <c:pt idx="46">
                  <c:v>5904.2180282489444</c:v>
                </c:pt>
                <c:pt idx="47">
                  <c:v>5962.0550192960027</c:v>
                </c:pt>
                <c:pt idx="48">
                  <c:v>6021.1791969395554</c:v>
                </c:pt>
                <c:pt idx="49">
                  <c:v>6081.5925268263691</c:v>
                </c:pt>
                <c:pt idx="50">
                  <c:v>6143.2969523898846</c:v>
                </c:pt>
                <c:pt idx="51">
                  <c:v>6206.2943951390043</c:v>
                </c:pt>
                <c:pt idx="52">
                  <c:v>6270.5867549653667</c:v>
                </c:pt>
                <c:pt idx="53">
                  <c:v>6336.1759104691664</c:v>
                </c:pt>
                <c:pt idx="54">
                  <c:v>6403.0637193035554</c:v>
                </c:pt>
                <c:pt idx="55">
                  <c:v>6471.2520185376607</c:v>
                </c:pt>
                <c:pt idx="56">
                  <c:v>6540.7426250382332</c:v>
                </c:pt>
                <c:pt idx="57">
                  <c:v>6611.5373358699517</c:v>
                </c:pt>
                <c:pt idx="58">
                  <c:v>6683.6379287143773</c:v>
                </c:pt>
                <c:pt idx="59">
                  <c:v>6757.0461623075544</c:v>
                </c:pt>
                <c:pt idx="60">
                  <c:v>6831.7637768962459</c:v>
                </c:pt>
                <c:pt idx="61">
                  <c:v>6907.7924947127749</c:v>
                </c:pt>
                <c:pt idx="62">
                  <c:v>6985.1340204684393</c:v>
                </c:pt>
                <c:pt idx="63">
                  <c:v>7063.7900418654626</c:v>
                </c:pt>
                <c:pt idx="64">
                  <c:v>7143.7622301274223</c:v>
                </c:pt>
                <c:pt idx="65">
                  <c:v>7225.0522405481015</c:v>
                </c:pt>
                <c:pt idx="66">
                  <c:v>7307.6617130586928</c:v>
                </c:pt>
                <c:pt idx="67">
                  <c:v>7391.5922728132737</c:v>
                </c:pt>
                <c:pt idx="68">
                  <c:v>7476.845530792476</c:v>
                </c:pt>
                <c:pt idx="69">
                  <c:v>7563.423084425247</c:v>
                </c:pt>
                <c:pt idx="70">
                  <c:v>7651.3265182286059</c:v>
                </c:pt>
                <c:pt idx="71">
                  <c:v>7740.5574044652822</c:v>
                </c:pt>
                <c:pt idx="72">
                  <c:v>7831.1173038191191</c:v>
                </c:pt>
                <c:pt idx="73">
                  <c:v>7923.0077660881188</c:v>
                </c:pt>
                <c:pt idx="74">
                  <c:v>8016.2303308949922</c:v>
                </c:pt>
                <c:pt idx="75">
                  <c:v>8110.7865284150776</c:v>
                </c:pt>
                <c:pt idx="76">
                  <c:v>8206.6778801214768</c:v>
                </c:pt>
                <c:pt idx="77">
                  <c:v>8303.9058995472642</c:v>
                </c:pt>
                <c:pt idx="78">
                  <c:v>8402.4720930645963</c:v>
                </c:pt>
                <c:pt idx="79">
                  <c:v>8502.2668545680626</c:v>
                </c:pt>
                <c:pt idx="80">
                  <c:v>8603.2894209237929</c:v>
                </c:pt>
                <c:pt idx="81">
                  <c:v>8705.5395937387621</c:v>
                </c:pt>
                <c:pt idx="82">
                  <c:v>8809.017195041959</c:v>
                </c:pt>
                <c:pt idx="83">
                  <c:v>8913.7220662563559</c:v>
                </c:pt>
                <c:pt idx="84">
                  <c:v>9019.6540699331181</c:v>
                </c:pt>
                <c:pt idx="85">
                  <c:v>9126.8130914972626</c:v>
                </c:pt>
                <c:pt idx="86">
                  <c:v>9235.1990409901919</c:v>
                </c:pt>
                <c:pt idx="87">
                  <c:v>9344.8118548085986</c:v>
                </c:pt>
                <c:pt idx="88">
                  <c:v>9455.6514974393303</c:v>
                </c:pt>
                <c:pt idx="89">
                  <c:v>9567.7179631898471</c:v>
                </c:pt>
                <c:pt idx="90">
                  <c:v>9681.0112779138981</c:v>
                </c:pt>
                <c:pt idx="91">
                  <c:v>9795.5315007320951</c:v>
                </c:pt>
                <c:pt idx="92">
                  <c:v>9911.2787257470645</c:v>
                </c:pt>
                <c:pt idx="93">
                  <c:v>10028.25308375291</c:v>
                </c:pt>
                <c:pt idx="94">
                  <c:v>10146.454743938701</c:v>
                </c:pt>
                <c:pt idx="95">
                  <c:v>10265.883915585773</c:v>
                </c:pt>
                <c:pt idx="96">
                  <c:v>10386.540849758618</c:v>
                </c:pt>
                <c:pt idx="97">
                  <c:v>10508.425840989163</c:v>
                </c:pt>
                <c:pt idx="98">
                  <c:v>10631.539228954292</c:v>
                </c:pt>
                <c:pt idx="99">
                  <c:v>10755.881400146445</c:v>
                </c:pt>
                <c:pt idx="100">
                  <c:v>10881.452789537176</c:v>
                </c:pt>
                <c:pt idx="101">
                  <c:v>11008.253882233583</c:v>
                </c:pt>
                <c:pt idx="102">
                  <c:v>11136.285215127502</c:v>
                </c:pt>
                <c:pt idx="103">
                  <c:v>11265.547378537429</c:v>
                </c:pt>
                <c:pt idx="104">
                  <c:v>11396.041017843119</c:v>
                </c:pt>
                <c:pt idx="105">
                  <c:v>11527.766835112841</c:v>
                </c:pt>
                <c:pt idx="106">
                  <c:v>11660.725590723285</c:v>
                </c:pt>
                <c:pt idx="107">
                  <c:v>11794.918104972154</c:v>
                </c:pt>
                <c:pt idx="108">
                  <c:v>11930.345259683458</c:v>
                </c:pt>
                <c:pt idx="109">
                  <c:v>12067.007999805566</c:v>
                </c:pt>
                <c:pt idx="110">
                  <c:v>12204.907335002106</c:v>
                </c:pt>
                <c:pt idx="111">
                  <c:v>12344.044341235764</c:v>
                </c:pt>
                <c:pt idx="112">
                  <c:v>12484.420162345114</c:v>
                </c:pt>
                <c:pt idx="113">
                  <c:v>12626.03601161458</c:v>
                </c:pt>
                <c:pt idx="114">
                  <c:v>12768.893173337679</c:v>
                </c:pt>
                <c:pt idx="115">
                  <c:v>12912.993004373655</c:v>
                </c:pt>
                <c:pt idx="116">
                  <c:v>13058.336935697705</c:v>
                </c:pt>
                <c:pt idx="117">
                  <c:v>13204.926473944945</c:v>
                </c:pt>
                <c:pt idx="118">
                  <c:v>13352.763202948287</c:v>
                </c:pt>
                <c:pt idx="119">
                  <c:v>13501.848785270458</c:v>
                </c:pt>
                <c:pt idx="120">
                  <c:v>13652.184963730337</c:v>
                </c:pt>
                <c:pt idx="121">
                  <c:v>13803.773562923818</c:v>
                </c:pt>
                <c:pt idx="122">
                  <c:v>13956.61649073946</c:v>
                </c:pt>
                <c:pt idx="123">
                  <c:v>14110.715739869114</c:v>
                </c:pt>
                <c:pt idx="124">
                  <c:v>14266.073389313795</c:v>
                </c:pt>
                <c:pt idx="125">
                  <c:v>14422.691605885035</c:v>
                </c:pt>
                <c:pt idx="126">
                  <c:v>14580.57264570197</c:v>
                </c:pt>
                <c:pt idx="127">
                  <c:v>14739.718855684427</c:v>
                </c:pt>
                <c:pt idx="128">
                  <c:v>14900.132675042267</c:v>
                </c:pt>
                <c:pt idx="129">
                  <c:v>15061.816636761252</c:v>
                </c:pt>
                <c:pt idx="130">
                  <c:v>15224.773369085722</c:v>
                </c:pt>
                <c:pt idx="131">
                  <c:v>15389.00559699833</c:v>
                </c:pt>
                <c:pt idx="132">
                  <c:v>15554.516143697132</c:v>
                </c:pt>
                <c:pt idx="133">
                  <c:v>15721.307932070309</c:v>
                </c:pt>
                <c:pt idx="134">
                  <c:v>15889.383986168779</c:v>
                </c:pt>
                <c:pt idx="135">
                  <c:v>16058.747432677001</c:v>
                </c:pt>
                <c:pt idx="136">
                  <c:v>16229.401502382225</c:v>
                </c:pt>
                <c:pt idx="137">
                  <c:v>16401.349531642481</c:v>
                </c:pt>
                <c:pt idx="138">
                  <c:v>16574.59496385356</c:v>
                </c:pt>
                <c:pt idx="139">
                  <c:v>16749.141350915263</c:v>
                </c:pt>
                <c:pt idx="140">
                  <c:v>16924.99235469718</c:v>
                </c:pt>
                <c:pt idx="141">
                  <c:v>17102.151748504271</c:v>
                </c:pt>
                <c:pt idx="142">
                  <c:v>17280.623418542455</c:v>
                </c:pt>
                <c:pt idx="143">
                  <c:v>17460.411365384502</c:v>
                </c:pt>
                <c:pt idx="144">
                  <c:v>17641.519705436447</c:v>
                </c:pt>
                <c:pt idx="145">
                  <c:v>17823.952672404728</c:v>
                </c:pt>
                <c:pt idx="146">
                  <c:v>18007.714618764308</c:v>
                </c:pt>
                <c:pt idx="147">
                  <c:v>18192.810017227952</c:v>
                </c:pt>
                <c:pt idx="148">
                  <c:v>18379.243462216862</c:v>
                </c:pt>
                <c:pt idx="149">
                  <c:v>18567.019671332877</c:v>
                </c:pt>
                <c:pt idx="150">
                  <c:v>18756.143486832367</c:v>
                </c:pt>
                <c:pt idx="151">
                  <c:v>18946.619877101999</c:v>
                </c:pt>
                <c:pt idx="152">
                  <c:v>19138.45393813651</c:v>
                </c:pt>
                <c:pt idx="153">
                  <c:v>19331.6508950186</c:v>
                </c:pt>
                <c:pt idx="154">
                  <c:v>19526.216103401057</c:v>
                </c:pt>
                <c:pt idx="155">
                  <c:v>19722.15505099119</c:v>
                </c:pt>
                <c:pt idx="156">
                  <c:v>19919.473359037642</c:v>
                </c:pt>
                <c:pt idx="157">
                  <c:v>20118.17678381961</c:v>
                </c:pt>
                <c:pt idx="158">
                  <c:v>20318.271218138507</c:v>
                </c:pt>
                <c:pt idx="159">
                  <c:v>20519.762692812059</c:v>
                </c:pt>
                <c:pt idx="160">
                  <c:v>20722.657378170799</c:v>
                </c:pt>
                <c:pt idx="161">
                  <c:v>20926.96158555691</c:v>
                </c:pt>
                <c:pt idx="162">
                  <c:v>21132.681768825329</c:v>
                </c:pt>
                <c:pt idx="163">
                  <c:v>21339.824525847005</c:v>
                </c:pt>
                <c:pt idx="164">
                  <c:v>21548.396600014159</c:v>
                </c:pt>
                <c:pt idx="165">
                  <c:v>21758.40488174737</c:v>
                </c:pt>
                <c:pt idx="166">
                  <c:v>21969.856410004308</c:v>
                </c:pt>
                <c:pt idx="167">
                  <c:v>22182.758373789806</c:v>
                </c:pt>
                <c:pt idx="168">
                  <c:v>22397.118113667071</c:v>
                </c:pt>
                <c:pt idx="169">
                  <c:v>22612.943123269652</c:v>
                </c:pt>
                <c:pt idx="170">
                  <c:v>22830.241050813824</c:v>
                </c:pt>
                <c:pt idx="171">
                  <c:v>23049.019700611021</c:v>
                </c:pt>
                <c:pt idx="172">
                  <c:v>23269.287034579829</c:v>
                </c:pt>
                <c:pt idx="173">
                  <c:v>23491.051173757078</c:v>
                </c:pt>
                <c:pt idx="174">
                  <c:v>23714.32039980749</c:v>
                </c:pt>
                <c:pt idx="175">
                  <c:v>23939.103156531313</c:v>
                </c:pt>
                <c:pt idx="176">
                  <c:v>24165.40805136929</c:v>
                </c:pt>
                <c:pt idx="177">
                  <c:v>24393.243856904282</c:v>
                </c:pt>
                <c:pt idx="178">
                  <c:v>24622.619512358837</c:v>
                </c:pt>
                <c:pt idx="179">
                  <c:v>24853.54412508785</c:v>
                </c:pt>
                <c:pt idx="180">
                  <c:v>25086.026972065527</c:v>
                </c:pt>
                <c:pt idx="181">
                  <c:v>25320.077501365689</c:v>
                </c:pt>
                <c:pt idx="182">
                  <c:v>25555.705333634472</c:v>
                </c:pt>
                <c:pt idx="183">
                  <c:v>25792.920263554366</c:v>
                </c:pt>
                <c:pt idx="184">
                  <c:v>26031.732261298501</c:v>
                </c:pt>
                <c:pt idx="185">
                  <c:v>26272.151473973987</c:v>
                </c:pt>
                <c:pt idx="186">
                  <c:v>26514.188227053106</c:v>
                </c:pt>
                <c:pt idx="187">
                  <c:v>26757.853025790981</c:v>
                </c:pt>
                <c:pt idx="188">
                  <c:v>27003.156556628368</c:v>
                </c:pt>
                <c:pt idx="189">
                  <c:v>27250.109688578123</c:v>
                </c:pt>
                <c:pt idx="190">
                  <c:v>27498.723474593728</c:v>
                </c:pt>
                <c:pt idx="191">
                  <c:v>27749.00915291833</c:v>
                </c:pt>
                <c:pt idx="192">
                  <c:v>28000.978148412527</c:v>
                </c:pt>
                <c:pt idx="193">
                  <c:v>28254.642073859133</c:v>
                </c:pt>
                <c:pt idx="194">
                  <c:v>28510.012731243027</c:v>
                </c:pt>
                <c:pt idx="195">
                  <c:v>28767.102113004123</c:v>
                </c:pt>
                <c:pt idx="196">
                  <c:v>29025.922403261407</c:v>
                </c:pt>
                <c:pt idx="197">
                  <c:v>29286.485979005873</c:v>
                </c:pt>
                <c:pt idx="198">
                  <c:v>29548.80541126012</c:v>
                </c:pt>
                <c:pt idx="199">
                  <c:v>29812.893466202284</c:v>
                </c:pt>
                <c:pt idx="200">
                  <c:v>30078.76310625183</c:v>
                </c:pt>
                <c:pt idx="201">
                  <c:v>30078.76310625183</c:v>
                </c:pt>
                <c:pt idx="202">
                  <c:v>30346.427491114715</c:v>
                </c:pt>
                <c:pt idx="203">
                  <c:v>30615.899978785244</c:v>
                </c:pt>
                <c:pt idx="204">
                  <c:v>30887.19412650192</c:v>
                </c:pt>
                <c:pt idx="205">
                  <c:v>31160.323691654434</c:v>
                </c:pt>
                <c:pt idx="206">
                  <c:v>31435.302632638872</c:v>
                </c:pt>
                <c:pt idx="207">
                  <c:v>31712.145109658089</c:v>
                </c:pt>
                <c:pt idx="208">
                  <c:v>31990.865485464132</c:v>
                </c:pt>
                <c:pt idx="209">
                  <c:v>32271.478326039472</c:v>
                </c:pt>
                <c:pt idx="210">
                  <c:v>32553.998401213699</c:v>
                </c:pt>
                <c:pt idx="211">
                  <c:v>32838.440685212263</c:v>
                </c:pt>
                <c:pt idx="212">
                  <c:v>33124.820357133722</c:v>
                </c:pt>
                <c:pt idx="213">
                  <c:v>33413.152801351862</c:v>
                </c:pt>
                <c:pt idx="214">
                  <c:v>33703.45360783903</c:v>
                </c:pt>
                <c:pt idx="215">
                  <c:v>33995.738572406779</c:v>
                </c:pt>
                <c:pt idx="216">
                  <c:v>34290.023696860037</c:v>
                </c:pt>
                <c:pt idx="217">
                  <c:v>34586.32518906075</c:v>
                </c:pt>
                <c:pt idx="218">
                  <c:v>34884.659462897027</c:v>
                </c:pt>
                <c:pt idx="219">
                  <c:v>35185.043138153589</c:v>
                </c:pt>
                <c:pt idx="220">
                  <c:v>35487.49304027942</c:v>
                </c:pt>
                <c:pt idx="221">
                  <c:v>35792.02620004832</c:v>
                </c:pt>
                <c:pt idx="222">
                  <c:v>36098.659853108133</c:v>
                </c:pt>
                <c:pt idx="223">
                  <c:v>36407.41143941426</c:v>
                </c:pt>
                <c:pt idx="224">
                  <c:v>36718.298602543124</c:v>
                </c:pt>
                <c:pt idx="225">
                  <c:v>37031.339188881248</c:v>
                </c:pt>
                <c:pt idx="226">
                  <c:v>37346.551246685493</c:v>
                </c:pt>
                <c:pt idx="227">
                  <c:v>37663.953025010131</c:v>
                </c:pt>
                <c:pt idx="228">
                  <c:v>37983.562972496322</c:v>
                </c:pt>
                <c:pt idx="229">
                  <c:v>38305.399736019739</c:v>
                </c:pt>
                <c:pt idx="230">
                  <c:v>38629.482159192004</c:v>
                </c:pt>
                <c:pt idx="231">
                  <c:v>38955.829280711747</c:v>
                </c:pt>
                <c:pt idx="232">
                  <c:v>39284.460332561124</c:v>
                </c:pt>
                <c:pt idx="233">
                  <c:v>39615.394738043804</c:v>
                </c:pt>
                <c:pt idx="234">
                  <c:v>39948.652109660528</c:v>
                </c:pt>
                <c:pt idx="235">
                  <c:v>40284.25224681844</c:v>
                </c:pt>
                <c:pt idx="236">
                  <c:v>40622.215133370664</c:v>
                </c:pt>
                <c:pt idx="237">
                  <c:v>40962.560934982765</c:v>
                </c:pt>
                <c:pt idx="238">
                  <c:v>41305.309996322867</c:v>
                </c:pt>
                <c:pt idx="239">
                  <c:v>41650.48283807261</c:v>
                </c:pt>
                <c:pt idx="240">
                  <c:v>41998.100153756335</c:v>
                </c:pt>
                <c:pt idx="241">
                  <c:v>42348.182806386139</c:v>
                </c:pt>
                <c:pt idx="242">
                  <c:v>42700.751824920932</c:v>
                </c:pt>
                <c:pt idx="243">
                  <c:v>43055.828400537888</c:v>
                </c:pt>
                <c:pt idx="244">
                  <c:v>43413.433882715231</c:v>
                </c:pt>
                <c:pt idx="245">
                  <c:v>43773.589775125518</c:v>
                </c:pt>
                <c:pt idx="246">
                  <c:v>44136.317731339441</c:v>
                </c:pt>
                <c:pt idx="247">
                  <c:v>44498.448277818607</c:v>
                </c:pt>
                <c:pt idx="248">
                  <c:v>44859.985038795894</c:v>
                </c:pt>
                <c:pt idx="249">
                  <c:v>45220.936325485673</c:v>
                </c:pt>
                <c:pt idx="250">
                  <c:v>45581.310247389316</c:v>
                </c:pt>
                <c:pt idx="251">
                  <c:v>45941.114709088462</c:v>
                </c:pt>
                <c:pt idx="252">
                  <c:v>46300.357414337719</c:v>
                </c:pt>
                <c:pt idx="253">
                  <c:v>46659.045870106573</c:v>
                </c:pt>
                <c:pt idx="254">
                  <c:v>47017.187390560211</c:v>
                </c:pt>
                <c:pt idx="255">
                  <c:v>47374.789100979899</c:v>
                </c:pt>
                <c:pt idx="256">
                  <c:v>47731.857941623355</c:v>
                </c:pt>
                <c:pt idx="257">
                  <c:v>48088.400671525807</c:v>
                </c:pt>
                <c:pt idx="258">
                  <c:v>48444.423872242354</c:v>
                </c:pt>
                <c:pt idx="259">
                  <c:v>48799.933951532199</c:v>
                </c:pt>
                <c:pt idx="260">
                  <c:v>49154.937146985445</c:v>
                </c:pt>
                <c:pt idx="261">
                  <c:v>49509.439529593124</c:v>
                </c:pt>
                <c:pt idx="262">
                  <c:v>49863.447007261064</c:v>
                </c:pt>
                <c:pt idx="263">
                  <c:v>50216.965328268292</c:v>
                </c:pt>
                <c:pt idx="264">
                  <c:v>50570.000084670653</c:v>
                </c:pt>
                <c:pt idx="265">
                  <c:v>50922.556715650302</c:v>
                </c:pt>
                <c:pt idx="266">
                  <c:v>51274.640510811674</c:v>
                </c:pt>
                <c:pt idx="267">
                  <c:v>51626.25661342471</c:v>
                </c:pt>
                <c:pt idx="268">
                  <c:v>51977.410023615914</c:v>
                </c:pt>
                <c:pt idx="269">
                  <c:v>52328.105601507916</c:v>
                </c:pt>
                <c:pt idx="270">
                  <c:v>52678.348070308166</c:v>
                </c:pt>
                <c:pt idx="271">
                  <c:v>53028.142019347477</c:v>
                </c:pt>
                <c:pt idx="272">
                  <c:v>53377.491907068928</c:v>
                </c:pt>
                <c:pt idx="273">
                  <c:v>53726.402063967878</c:v>
                </c:pt>
                <c:pt idx="274">
                  <c:v>54074.876695483603</c:v>
                </c:pt>
                <c:pt idx="275">
                  <c:v>54422.919884843206</c:v>
                </c:pt>
                <c:pt idx="276">
                  <c:v>54770.535595858419</c:v>
                </c:pt>
                <c:pt idx="277">
                  <c:v>55117.727675675844</c:v>
                </c:pt>
                <c:pt idx="278">
                  <c:v>55464.499857481198</c:v>
                </c:pt>
                <c:pt idx="279">
                  <c:v>55810.855763158208</c:v>
                </c:pt>
                <c:pt idx="280">
                  <c:v>56156.798905902579</c:v>
                </c:pt>
                <c:pt idx="281">
                  <c:v>56502.332692791737</c:v>
                </c:pt>
                <c:pt idx="282">
                  <c:v>56847.460427310747</c:v>
                </c:pt>
                <c:pt idx="283">
                  <c:v>57192.185311835012</c:v>
                </c:pt>
                <c:pt idx="284">
                  <c:v>57536.510450070229</c:v>
                </c:pt>
                <c:pt idx="285">
                  <c:v>57880.438849450147</c:v>
                </c:pt>
                <c:pt idx="286">
                  <c:v>58223.973423492585</c:v>
                </c:pt>
                <c:pt idx="287">
                  <c:v>58567.116994114207</c:v>
                </c:pt>
                <c:pt idx="288">
                  <c:v>58909.872293904555</c:v>
                </c:pt>
                <c:pt idx="289">
                  <c:v>59252.241968359798</c:v>
                </c:pt>
                <c:pt idx="290">
                  <c:v>59594.228578076625</c:v>
                </c:pt>
                <c:pt idx="291">
                  <c:v>59935.834600906805</c:v>
                </c:pt>
                <c:pt idx="292">
                  <c:v>60277.062434072795</c:v>
                </c:pt>
                <c:pt idx="293">
                  <c:v>60617.914396244887</c:v>
                </c:pt>
                <c:pt idx="294">
                  <c:v>60958.392729580286</c:v>
                </c:pt>
                <c:pt idx="295">
                  <c:v>61298.499601724558</c:v>
                </c:pt>
                <c:pt idx="296">
                  <c:v>61638.237107775873</c:v>
                </c:pt>
                <c:pt idx="297">
                  <c:v>61977.607272212474</c:v>
                </c:pt>
                <c:pt idx="298">
                  <c:v>62316.612050783726</c:v>
                </c:pt>
                <c:pt idx="299">
                  <c:v>62655.25333236521</c:v>
                </c:pt>
                <c:pt idx="300">
                  <c:v>62993.532940778219</c:v>
                </c:pt>
                <c:pt idx="301">
                  <c:v>63331.452636574053</c:v>
                </c:pt>
                <c:pt idx="302">
                  <c:v>63669.01411878354</c:v>
                </c:pt>
                <c:pt idx="303">
                  <c:v>64006.21902663209</c:v>
                </c:pt>
                <c:pt idx="304">
                  <c:v>64343.068941220772</c:v>
                </c:pt>
                <c:pt idx="305">
                  <c:v>64679.565387173687</c:v>
                </c:pt>
                <c:pt idx="306">
                  <c:v>65015.709834252069</c:v>
                </c:pt>
                <c:pt idx="307">
                  <c:v>65351.503698935499</c:v>
                </c:pt>
                <c:pt idx="308">
                  <c:v>65686.948345970537</c:v>
                </c:pt>
                <c:pt idx="309">
                  <c:v>66022.045089887237</c:v>
                </c:pt>
                <c:pt idx="310">
                  <c:v>66356.795196483785</c:v>
                </c:pt>
                <c:pt idx="311">
                  <c:v>66691.199884279777</c:v>
                </c:pt>
                <c:pt idx="312">
                  <c:v>67025.260325938347</c:v>
                </c:pt>
                <c:pt idx="313">
                  <c:v>67358.977649657638</c:v>
                </c:pt>
                <c:pt idx="314">
                  <c:v>67692.352940531855</c:v>
                </c:pt>
                <c:pt idx="315">
                  <c:v>68025.387241882374</c:v>
                </c:pt>
                <c:pt idx="316">
                  <c:v>68358.08155655922</c:v>
                </c:pt>
                <c:pt idx="317">
                  <c:v>68690.436848213198</c:v>
                </c:pt>
                <c:pt idx="318">
                  <c:v>69022.454042539204</c:v>
                </c:pt>
                <c:pt idx="319">
                  <c:v>69354.134028490895</c:v>
                </c:pt>
                <c:pt idx="320">
                  <c:v>69685.477659467171</c:v>
                </c:pt>
                <c:pt idx="321">
                  <c:v>70016.485754470879</c:v>
                </c:pt>
                <c:pt idx="322">
                  <c:v>70347.159099239958</c:v>
                </c:pt>
                <c:pt idx="323">
                  <c:v>70677.498447351463</c:v>
                </c:pt>
                <c:pt idx="324">
                  <c:v>71007.504521298877</c:v>
                </c:pt>
                <c:pt idx="325">
                  <c:v>71337.178013542958</c:v>
                </c:pt>
                <c:pt idx="326">
                  <c:v>71666.519587536575</c:v>
                </c:pt>
                <c:pt idx="327">
                  <c:v>71995.529878723843</c:v>
                </c:pt>
                <c:pt idx="328">
                  <c:v>72324.209495513918</c:v>
                </c:pt>
                <c:pt idx="329">
                  <c:v>72652.559020229863</c:v>
                </c:pt>
                <c:pt idx="330">
                  <c:v>72980.579010032874</c:v>
                </c:pt>
                <c:pt idx="331">
                  <c:v>73308.269997822325</c:v>
                </c:pt>
                <c:pt idx="332">
                  <c:v>73635.632493111829</c:v>
                </c:pt>
                <c:pt idx="333">
                  <c:v>73962.666982881943</c:v>
                </c:pt>
                <c:pt idx="334">
                  <c:v>74289.373932409566</c:v>
                </c:pt>
                <c:pt idx="335">
                  <c:v>74615.753786074667</c:v>
                </c:pt>
                <c:pt idx="336">
                  <c:v>74941.806968144549</c:v>
                </c:pt>
                <c:pt idx="337">
                  <c:v>75267.533883536045</c:v>
                </c:pt>
                <c:pt idx="338">
                  <c:v>75592.934918556086</c:v>
                </c:pt>
                <c:pt idx="339">
                  <c:v>75918.010441620907</c:v>
                </c:pt>
                <c:pt idx="340">
                  <c:v>76242.760803954297</c:v>
                </c:pt>
                <c:pt idx="341">
                  <c:v>76567.186340265296</c:v>
                </c:pt>
                <c:pt idx="342">
                  <c:v>76891.287369405632</c:v>
                </c:pt>
                <c:pt idx="343">
                  <c:v>77215.064195007333</c:v>
                </c:pt>
                <c:pt idx="344">
                  <c:v>77538.51710610083</c:v>
                </c:pt>
                <c:pt idx="345">
                  <c:v>77861.646377714002</c:v>
                </c:pt>
                <c:pt idx="346">
                  <c:v>78184.452271452348</c:v>
                </c:pt>
                <c:pt idx="347">
                  <c:v>78506.935036060895</c:v>
                </c:pt>
                <c:pt idx="348">
                  <c:v>78829.094907967999</c:v>
                </c:pt>
                <c:pt idx="349">
                  <c:v>79150.932111811489</c:v>
                </c:pt>
                <c:pt idx="350">
                  <c:v>79472.446860947573</c:v>
                </c:pt>
                <c:pt idx="351">
                  <c:v>79793.639357942753</c:v>
                </c:pt>
                <c:pt idx="352">
                  <c:v>80114.509795049133</c:v>
                </c:pt>
                <c:pt idx="353">
                  <c:v>80435.05835466359</c:v>
                </c:pt>
                <c:pt idx="354">
                  <c:v>80755.285209771057</c:v>
                </c:pt>
                <c:pt idx="355">
                  <c:v>81075.190524372243</c:v>
                </c:pt>
                <c:pt idx="356">
                  <c:v>81394.774453896287</c:v>
                </c:pt>
                <c:pt idx="357">
                  <c:v>81714.037145598573</c:v>
                </c:pt>
                <c:pt idx="358">
                  <c:v>82032.978738944104</c:v>
                </c:pt>
                <c:pt idx="359">
                  <c:v>82351.599365976756</c:v>
                </c:pt>
                <c:pt idx="360">
                  <c:v>82669.899151674836</c:v>
                </c:pt>
                <c:pt idx="361">
                  <c:v>82987.878214293189</c:v>
                </c:pt>
                <c:pt idx="362">
                  <c:v>83305.536665692227</c:v>
                </c:pt>
                <c:pt idx="363">
                  <c:v>83622.87461165429</c:v>
                </c:pt>
                <c:pt idx="364">
                  <c:v>83939.892152187531</c:v>
                </c:pt>
                <c:pt idx="365">
                  <c:v>84256.589381817816</c:v>
                </c:pt>
                <c:pt idx="366">
                  <c:v>84572.96638986883</c:v>
                </c:pt>
                <c:pt idx="367">
                  <c:v>84889.023260730857</c:v>
                </c:pt>
                <c:pt idx="368">
                  <c:v>85204.760074118371</c:v>
                </c:pt>
                <c:pt idx="369">
                  <c:v>85520.176905316941</c:v>
                </c:pt>
                <c:pt idx="370">
                  <c:v>85835.273825419688</c:v>
                </c:pt>
                <c:pt idx="371">
                  <c:v>86150.05090155355</c:v>
                </c:pt>
                <c:pt idx="372">
                  <c:v>86464.508197095754</c:v>
                </c:pt>
                <c:pt idx="373">
                  <c:v>86778.64577188078</c:v>
                </c:pt>
                <c:pt idx="374">
                  <c:v>87092.463682398025</c:v>
                </c:pt>
                <c:pt idx="375">
                  <c:v>87405.961981980639</c:v>
                </c:pt>
                <c:pt idx="376">
                  <c:v>87719.140720985626</c:v>
                </c:pt>
                <c:pt idx="377">
                  <c:v>88031.999946965632</c:v>
                </c:pt>
                <c:pt idx="378">
                  <c:v>88344.539704832656</c:v>
                </c:pt>
                <c:pt idx="379">
                  <c:v>88656.760037013955</c:v>
                </c:pt>
                <c:pt idx="380">
                  <c:v>88968.660983600435</c:v>
                </c:pt>
                <c:pt idx="381">
                  <c:v>89280.242582487743</c:v>
                </c:pt>
                <c:pt idx="382">
                  <c:v>89591.50486951042</c:v>
                </c:pt>
                <c:pt idx="383">
                  <c:v>89902.447878569263</c:v>
                </c:pt>
                <c:pt idx="384">
                  <c:v>90213.071641752234</c:v>
                </c:pt>
                <c:pt idx="385">
                  <c:v>90523.376189449104</c:v>
                </c:pt>
                <c:pt idx="386">
                  <c:v>90833.361550460104</c:v>
                </c:pt>
                <c:pt idx="387">
                  <c:v>91143.027752098787</c:v>
                </c:pt>
                <c:pt idx="388">
                  <c:v>91452.37482028942</c:v>
                </c:pt>
                <c:pt idx="389">
                  <c:v>91761.402779658965</c:v>
                </c:pt>
                <c:pt idx="390">
                  <c:v>92070.111653624088</c:v>
                </c:pt>
                <c:pt idx="391">
                  <c:v>92378.5014644732</c:v>
                </c:pt>
                <c:pt idx="392">
                  <c:v>92686.572233443876</c:v>
                </c:pt>
                <c:pt idx="393">
                  <c:v>92994.323980795787</c:v>
                </c:pt>
                <c:pt idx="394">
                  <c:v>93301.756725879401</c:v>
                </c:pt>
                <c:pt idx="395">
                  <c:v>93608.870487200591</c:v>
                </c:pt>
                <c:pt idx="396">
                  <c:v>93915.66528248135</c:v>
                </c:pt>
                <c:pt idx="397">
                  <c:v>94222.141128716801</c:v>
                </c:pt>
                <c:pt idx="398">
                  <c:v>94528.298042228736</c:v>
                </c:pt>
                <c:pt idx="399">
                  <c:v>94834.136038715704</c:v>
                </c:pt>
                <c:pt idx="400">
                  <c:v>95139.655133299995</c:v>
                </c:pt>
                <c:pt idx="401">
                  <c:v>95444.855340571536</c:v>
                </c:pt>
                <c:pt idx="402">
                  <c:v>95749.736674628934</c:v>
                </c:pt>
                <c:pt idx="403">
                  <c:v>96054.299149117782</c:v>
                </c:pt>
                <c:pt idx="404">
                  <c:v>96358.542777266382</c:v>
                </c:pt>
                <c:pt idx="405">
                  <c:v>96662.467571919071</c:v>
                </c:pt>
                <c:pt idx="406">
                  <c:v>96966.073545567124</c:v>
                </c:pt>
                <c:pt idx="407">
                  <c:v>97269.360710377587</c:v>
                </c:pt>
                <c:pt idx="408">
                  <c:v>97572.329078219977</c:v>
                </c:pt>
                <c:pt idx="409">
                  <c:v>97874.978660691122</c:v>
                </c:pt>
                <c:pt idx="410">
                  <c:v>98177.309469138054</c:v>
                </c:pt>
                <c:pt idx="411">
                  <c:v>98479.321514679308</c:v>
                </c:pt>
                <c:pt idx="412">
                  <c:v>98781.014808224514</c:v>
                </c:pt>
                <c:pt idx="413">
                  <c:v>99082.389360492525</c:v>
                </c:pt>
                <c:pt idx="414">
                  <c:v>99383.445182028125</c:v>
                </c:pt>
                <c:pt idx="415">
                  <c:v>99684.182283217393</c:v>
                </c:pt>
                <c:pt idx="416">
                  <c:v>99984.600674301808</c:v>
                </c:pt>
                <c:pt idx="417">
                  <c:v>100284.70036539125</c:v>
                </c:pt>
                <c:pt idx="418">
                  <c:v>100584.4813664759</c:v>
                </c:pt>
                <c:pt idx="419">
                  <c:v>100883.94368743706</c:v>
                </c:pt>
                <c:pt idx="420">
                  <c:v>101183.08733805717</c:v>
                </c:pt>
                <c:pt idx="421">
                  <c:v>101481.91232802885</c:v>
                </c:pt>
                <c:pt idx="422">
                  <c:v>101780.41866696316</c:v>
                </c:pt>
                <c:pt idx="423">
                  <c:v>102078.60636439719</c:v>
                </c:pt>
                <c:pt idx="424">
                  <c:v>102376.4754298008</c:v>
                </c:pt>
                <c:pt idx="425">
                  <c:v>102674.02587258293</c:v>
                </c:pt>
                <c:pt idx="426">
                  <c:v>102971.25770209712</c:v>
                </c:pt>
                <c:pt idx="427">
                  <c:v>103268.17092764663</c:v>
                </c:pt>
                <c:pt idx="428">
                  <c:v>103564.76555848899</c:v>
                </c:pt>
                <c:pt idx="429">
                  <c:v>103861.04160384015</c:v>
                </c:pt>
                <c:pt idx="430">
                  <c:v>104156.99907287816</c:v>
                </c:pt>
                <c:pt idx="431">
                  <c:v>104452.63797474651</c:v>
                </c:pt>
                <c:pt idx="432">
                  <c:v>104747.95831855708</c:v>
                </c:pt>
                <c:pt idx="433">
                  <c:v>105042.96011339282</c:v>
                </c:pt>
                <c:pt idx="434">
                  <c:v>105337.64336831011</c:v>
                </c:pt>
                <c:pt idx="435">
                  <c:v>105632.00809234084</c:v>
                </c:pt>
                <c:pt idx="436">
                  <c:v>105926.05429449436</c:v>
                </c:pt>
                <c:pt idx="437">
                  <c:v>106219.78198375904</c:v>
                </c:pt>
                <c:pt idx="438">
                  <c:v>106513.19116910378</c:v>
                </c:pt>
                <c:pt idx="439">
                  <c:v>106806.28185947934</c:v>
                </c:pt>
                <c:pt idx="440">
                  <c:v>107099.05406381939</c:v>
                </c:pt>
                <c:pt idx="441">
                  <c:v>107391.50779104157</c:v>
                </c:pt>
                <c:pt idx="442">
                  <c:v>107683.64305004834</c:v>
                </c:pt>
                <c:pt idx="443">
                  <c:v>107975.45984972773</c:v>
                </c:pt>
                <c:pt idx="444">
                  <c:v>108266.958198954</c:v>
                </c:pt>
                <c:pt idx="445">
                  <c:v>108558.13810658825</c:v>
                </c:pt>
                <c:pt idx="446">
                  <c:v>108848.99958147884</c:v>
                </c:pt>
                <c:pt idx="447">
                  <c:v>109139.54263246193</c:v>
                </c:pt>
                <c:pt idx="448">
                  <c:v>109429.76726836173</c:v>
                </c:pt>
                <c:pt idx="449">
                  <c:v>109719.67349799085</c:v>
                </c:pt>
                <c:pt idx="450">
                  <c:v>110009.26133015064</c:v>
                </c:pt>
                <c:pt idx="451">
                  <c:v>110298.53077363131</c:v>
                </c:pt>
                <c:pt idx="452">
                  <c:v>110587.48183721221</c:v>
                </c:pt>
                <c:pt idx="453">
                  <c:v>110876.11452966192</c:v>
                </c:pt>
                <c:pt idx="454">
                  <c:v>111164.42885973844</c:v>
                </c:pt>
                <c:pt idx="455">
                  <c:v>111452.42483618928</c:v>
                </c:pt>
                <c:pt idx="456">
                  <c:v>111740.10246775158</c:v>
                </c:pt>
                <c:pt idx="457">
                  <c:v>112027.46176315214</c:v>
                </c:pt>
                <c:pt idx="458">
                  <c:v>112314.50273110754</c:v>
                </c:pt>
                <c:pt idx="459">
                  <c:v>112601.22538032416</c:v>
                </c:pt>
                <c:pt idx="460">
                  <c:v>112887.62971949825</c:v>
                </c:pt>
                <c:pt idx="461">
                  <c:v>113173.71575731592</c:v>
                </c:pt>
                <c:pt idx="462">
                  <c:v>113459.48350245321</c:v>
                </c:pt>
                <c:pt idx="463">
                  <c:v>113744.93296357611</c:v>
                </c:pt>
                <c:pt idx="464">
                  <c:v>114030.06414934056</c:v>
                </c:pt>
                <c:pt idx="465">
                  <c:v>114314.87706839247</c:v>
                </c:pt>
                <c:pt idx="466">
                  <c:v>114599.37172936773</c:v>
                </c:pt>
                <c:pt idx="467">
                  <c:v>114883.54814089226</c:v>
                </c:pt>
                <c:pt idx="468">
                  <c:v>115167.40631158194</c:v>
                </c:pt>
                <c:pt idx="469">
                  <c:v>115450.94625004269</c:v>
                </c:pt>
                <c:pt idx="470">
                  <c:v>115734.1679648704</c:v>
                </c:pt>
                <c:pt idx="471">
                  <c:v>116017.07146465102</c:v>
                </c:pt>
                <c:pt idx="472">
                  <c:v>116299.65675796049</c:v>
                </c:pt>
                <c:pt idx="473">
                  <c:v>116581.92385336479</c:v>
                </c:pt>
                <c:pt idx="474">
                  <c:v>116863.87275941992</c:v>
                </c:pt>
                <c:pt idx="475">
                  <c:v>117145.50348467188</c:v>
                </c:pt>
                <c:pt idx="476">
                  <c:v>117426.81603765671</c:v>
                </c:pt>
                <c:pt idx="477">
                  <c:v>117707.8104269005</c:v>
                </c:pt>
                <c:pt idx="478">
                  <c:v>117988.48666091933</c:v>
                </c:pt>
                <c:pt idx="479">
                  <c:v>118268.84474821932</c:v>
                </c:pt>
                <c:pt idx="480">
                  <c:v>118548.88469729663</c:v>
                </c:pt>
                <c:pt idx="481">
                  <c:v>118828.60651663746</c:v>
                </c:pt>
                <c:pt idx="482">
                  <c:v>119108.01021471803</c:v>
                </c:pt>
                <c:pt idx="483">
                  <c:v>119387.09580000458</c:v>
                </c:pt>
                <c:pt idx="484">
                  <c:v>119665.8632809534</c:v>
                </c:pt>
                <c:pt idx="485">
                  <c:v>119944.31266601084</c:v>
                </c:pt>
                <c:pt idx="486">
                  <c:v>120222.44396361323</c:v>
                </c:pt>
                <c:pt idx="487">
                  <c:v>120500.25718218699</c:v>
                </c:pt>
                <c:pt idx="488">
                  <c:v>120777.75233014856</c:v>
                </c:pt>
                <c:pt idx="489">
                  <c:v>121054.92941590444</c:v>
                </c:pt>
                <c:pt idx="490">
                  <c:v>121331.78844785113</c:v>
                </c:pt>
                <c:pt idx="491">
                  <c:v>121608.32943437521</c:v>
                </c:pt>
                <c:pt idx="492">
                  <c:v>121884.5523838533</c:v>
                </c:pt>
                <c:pt idx="493">
                  <c:v>122160.45730465207</c:v>
                </c:pt>
                <c:pt idx="494">
                  <c:v>122436.04420512822</c:v>
                </c:pt>
                <c:pt idx="495">
                  <c:v>122711.31309362852</c:v>
                </c:pt>
                <c:pt idx="496">
                  <c:v>122986.26397848978</c:v>
                </c:pt>
                <c:pt idx="497">
                  <c:v>123260.89686803886</c:v>
                </c:pt>
                <c:pt idx="498">
                  <c:v>123535.21177059269</c:v>
                </c:pt>
                <c:pt idx="499">
                  <c:v>123809.20869445826</c:v>
                </c:pt>
                <c:pt idx="500">
                  <c:v>124082.88764793256</c:v>
                </c:pt>
                <c:pt idx="501">
                  <c:v>124356.24863930271</c:v>
                </c:pt>
                <c:pt idx="502">
                  <c:v>124629.29167684585</c:v>
                </c:pt>
                <c:pt idx="503">
                  <c:v>124902.0167688292</c:v>
                </c:pt>
                <c:pt idx="504">
                  <c:v>125174.42392351001</c:v>
                </c:pt>
                <c:pt idx="505">
                  <c:v>125446.51314913563</c:v>
                </c:pt>
                <c:pt idx="506">
                  <c:v>125718.28445394347</c:v>
                </c:pt>
                <c:pt idx="507">
                  <c:v>125989.73784616099</c:v>
                </c:pt>
                <c:pt idx="508">
                  <c:v>126260.87333400572</c:v>
                </c:pt>
                <c:pt idx="509">
                  <c:v>126531.69092568527</c:v>
                </c:pt>
                <c:pt idx="510">
                  <c:v>126802.19062939732</c:v>
                </c:pt>
                <c:pt idx="511">
                  <c:v>127072.3724533296</c:v>
                </c:pt>
                <c:pt idx="512">
                  <c:v>127342.23640565996</c:v>
                </c:pt>
                <c:pt idx="513">
                  <c:v>127611.78249455628</c:v>
                </c:pt>
                <c:pt idx="514">
                  <c:v>127881.01072817652</c:v>
                </c:pt>
                <c:pt idx="515">
                  <c:v>128149.92111466874</c:v>
                </c:pt>
                <c:pt idx="516">
                  <c:v>128418.51366217107</c:v>
                </c:pt>
                <c:pt idx="517">
                  <c:v>128686.78837881172</c:v>
                </c:pt>
                <c:pt idx="518">
                  <c:v>128954.74527270897</c:v>
                </c:pt>
                <c:pt idx="519">
                  <c:v>129222.3843519712</c:v>
                </c:pt>
                <c:pt idx="520">
                  <c:v>129489.70562469687</c:v>
                </c:pt>
                <c:pt idx="521">
                  <c:v>129756.70909897452</c:v>
                </c:pt>
                <c:pt idx="522">
                  <c:v>130023.39478288278</c:v>
                </c:pt>
                <c:pt idx="523">
                  <c:v>130289.76268449037</c:v>
                </c:pt>
                <c:pt idx="524">
                  <c:v>130555.8128118561</c:v>
                </c:pt>
                <c:pt idx="525">
                  <c:v>130821.54517302886</c:v>
                </c:pt>
                <c:pt idx="526">
                  <c:v>131086.95977604765</c:v>
                </c:pt>
                <c:pt idx="527">
                  <c:v>131352.05662894156</c:v>
                </c:pt>
                <c:pt idx="528">
                  <c:v>131616.83573972975</c:v>
                </c:pt>
                <c:pt idx="529">
                  <c:v>131881.29711642151</c:v>
                </c:pt>
                <c:pt idx="530">
                  <c:v>132145.44076701623</c:v>
                </c:pt>
                <c:pt idx="531">
                  <c:v>132409.26669950338</c:v>
                </c:pt>
                <c:pt idx="532">
                  <c:v>132672.77492186252</c:v>
                </c:pt>
                <c:pt idx="533">
                  <c:v>132935.96544206335</c:v>
                </c:pt>
                <c:pt idx="534">
                  <c:v>133198.83826806562</c:v>
                </c:pt>
                <c:pt idx="535">
                  <c:v>133461.39340781924</c:v>
                </c:pt>
                <c:pt idx="536">
                  <c:v>133723.63086926416</c:v>
                </c:pt>
                <c:pt idx="537">
                  <c:v>133985.55066033054</c:v>
                </c:pt>
                <c:pt idx="538">
                  <c:v>134247.15278893855</c:v>
                </c:pt>
                <c:pt idx="539">
                  <c:v>134508.43726299849</c:v>
                </c:pt>
                <c:pt idx="540">
                  <c:v>134769.40409041083</c:v>
                </c:pt>
                <c:pt idx="541">
                  <c:v>135030.05327906608</c:v>
                </c:pt>
                <c:pt idx="542">
                  <c:v>135290.3848368449</c:v>
                </c:pt>
                <c:pt idx="543">
                  <c:v>135550.39877161806</c:v>
                </c:pt>
                <c:pt idx="544">
                  <c:v>135810.09509124645</c:v>
                </c:pt>
                <c:pt idx="545">
                  <c:v>136069.47380358109</c:v>
                </c:pt>
                <c:pt idx="546">
                  <c:v>136328.53491646308</c:v>
                </c:pt>
                <c:pt idx="547">
                  <c:v>136587.27843772367</c:v>
                </c:pt>
                <c:pt idx="548">
                  <c:v>136845.70437518423</c:v>
                </c:pt>
                <c:pt idx="549">
                  <c:v>137103.81273665625</c:v>
                </c:pt>
                <c:pt idx="550">
                  <c:v>137361.60352994135</c:v>
                </c:pt>
                <c:pt idx="551">
                  <c:v>137619.07676283125</c:v>
                </c:pt>
                <c:pt idx="552">
                  <c:v>137876.23244310782</c:v>
                </c:pt>
                <c:pt idx="553">
                  <c:v>138133.07057854306</c:v>
                </c:pt>
                <c:pt idx="554">
                  <c:v>138389.59117689909</c:v>
                </c:pt>
                <c:pt idx="555">
                  <c:v>138645.79424592818</c:v>
                </c:pt>
                <c:pt idx="556">
                  <c:v>138901.67979337269</c:v>
                </c:pt>
                <c:pt idx="557">
                  <c:v>139157.24782696515</c:v>
                </c:pt>
                <c:pt idx="558">
                  <c:v>139412.49835442821</c:v>
                </c:pt>
                <c:pt idx="559">
                  <c:v>139667.4313834747</c:v>
                </c:pt>
                <c:pt idx="560">
                  <c:v>139922.04692180752</c:v>
                </c:pt>
                <c:pt idx="561">
                  <c:v>140176.34497711973</c:v>
                </c:pt>
                <c:pt idx="562">
                  <c:v>140430.32555709456</c:v>
                </c:pt>
                <c:pt idx="563">
                  <c:v>140683.98866940534</c:v>
                </c:pt>
                <c:pt idx="564">
                  <c:v>140937.33432171558</c:v>
                </c:pt>
                <c:pt idx="565">
                  <c:v>141190.36252167888</c:v>
                </c:pt>
                <c:pt idx="566">
                  <c:v>141443.07327693905</c:v>
                </c:pt>
                <c:pt idx="567">
                  <c:v>141695.46659513001</c:v>
                </c:pt>
                <c:pt idx="568">
                  <c:v>141947.54248387585</c:v>
                </c:pt>
                <c:pt idx="569">
                  <c:v>142199.30095079078</c:v>
                </c:pt>
                <c:pt idx="570">
                  <c:v>142450.74200347919</c:v>
                </c:pt>
                <c:pt idx="571">
                  <c:v>142701.86564953558</c:v>
                </c:pt>
                <c:pt idx="572">
                  <c:v>142952.67189654466</c:v>
                </c:pt>
                <c:pt idx="573">
                  <c:v>143203.16075208125</c:v>
                </c:pt>
                <c:pt idx="574">
                  <c:v>143453.33222371034</c:v>
                </c:pt>
                <c:pt idx="575">
                  <c:v>143703.18631898708</c:v>
                </c:pt>
                <c:pt idx="576">
                  <c:v>143952.72304545675</c:v>
                </c:pt>
                <c:pt idx="577">
                  <c:v>144201.94241065482</c:v>
                </c:pt>
                <c:pt idx="578">
                  <c:v>144450.84442210695</c:v>
                </c:pt>
                <c:pt idx="579">
                  <c:v>144699.42908732887</c:v>
                </c:pt>
                <c:pt idx="580">
                  <c:v>144947.69641382658</c:v>
                </c:pt>
                <c:pt idx="581">
                  <c:v>145195.64640909614</c:v>
                </c:pt>
                <c:pt idx="582">
                  <c:v>145443.27908062388</c:v>
                </c:pt>
                <c:pt idx="583">
                  <c:v>145690.59443588622</c:v>
                </c:pt>
                <c:pt idx="584">
                  <c:v>145937.59248234975</c:v>
                </c:pt>
                <c:pt idx="585">
                  <c:v>146184.27322747128</c:v>
                </c:pt>
                <c:pt idx="586">
                  <c:v>146430.63667869775</c:v>
                </c:pt>
                <c:pt idx="587">
                  <c:v>146676.68284346629</c:v>
                </c:pt>
                <c:pt idx="588">
                  <c:v>146922.41172920421</c:v>
                </c:pt>
                <c:pt idx="589">
                  <c:v>147167.82334332896</c:v>
                </c:pt>
                <c:pt idx="590">
                  <c:v>147412.91769324819</c:v>
                </c:pt>
                <c:pt idx="591">
                  <c:v>147657.69478635973</c:v>
                </c:pt>
                <c:pt idx="592">
                  <c:v>147902.15463005158</c:v>
                </c:pt>
                <c:pt idx="593">
                  <c:v>148146.2972317019</c:v>
                </c:pt>
                <c:pt idx="594">
                  <c:v>148390.1225986791</c:v>
                </c:pt>
                <c:pt idx="595">
                  <c:v>148633.63073834169</c:v>
                </c:pt>
                <c:pt idx="596">
                  <c:v>148876.82165803839</c:v>
                </c:pt>
                <c:pt idx="597">
                  <c:v>149119.69536510811</c:v>
                </c:pt>
                <c:pt idx="598">
                  <c:v>149362.25186687996</c:v>
                </c:pt>
                <c:pt idx="599">
                  <c:v>149604.49117067322</c:v>
                </c:pt>
                <c:pt idx="600">
                  <c:v>149846.41328379736</c:v>
                </c:pt>
                <c:pt idx="601">
                  <c:v>150088.01821355202</c:v>
                </c:pt>
                <c:pt idx="602">
                  <c:v>150329.30596722706</c:v>
                </c:pt>
                <c:pt idx="603">
                  <c:v>150570.27655210253</c:v>
                </c:pt>
                <c:pt idx="604">
                  <c:v>150810.92997544864</c:v>
                </c:pt>
                <c:pt idx="605">
                  <c:v>151051.26624452585</c:v>
                </c:pt>
                <c:pt idx="606">
                  <c:v>151291.28536658475</c:v>
                </c:pt>
                <c:pt idx="607">
                  <c:v>151530.98734886615</c:v>
                </c:pt>
                <c:pt idx="608">
                  <c:v>151770.37219860111</c:v>
                </c:pt>
                <c:pt idx="609">
                  <c:v>152009.43992301082</c:v>
                </c:pt>
                <c:pt idx="610">
                  <c:v>152248.19052930668</c:v>
                </c:pt>
                <c:pt idx="611">
                  <c:v>152486.62402469033</c:v>
                </c:pt>
                <c:pt idx="612">
                  <c:v>152724.7404163536</c:v>
                </c:pt>
                <c:pt idx="613">
                  <c:v>152962.53971147849</c:v>
                </c:pt>
                <c:pt idx="614">
                  <c:v>153200.0219172372</c:v>
                </c:pt>
                <c:pt idx="615">
                  <c:v>153437.1870407922</c:v>
                </c:pt>
                <c:pt idx="616">
                  <c:v>153674.03508929611</c:v>
                </c:pt>
                <c:pt idx="617">
                  <c:v>153910.56606989182</c:v>
                </c:pt>
                <c:pt idx="618">
                  <c:v>154146.77998971235</c:v>
                </c:pt>
                <c:pt idx="619">
                  <c:v>154382.67685588097</c:v>
                </c:pt>
                <c:pt idx="620">
                  <c:v>154618.25667551116</c:v>
                </c:pt>
                <c:pt idx="621">
                  <c:v>154853.51945570661</c:v>
                </c:pt>
                <c:pt idx="622">
                  <c:v>155088.46520356127</c:v>
                </c:pt>
                <c:pt idx="623">
                  <c:v>155323.0939261592</c:v>
                </c:pt>
                <c:pt idx="624">
                  <c:v>155557.40563057479</c:v>
                </c:pt>
                <c:pt idx="625">
                  <c:v>155791.40032387257</c:v>
                </c:pt>
                <c:pt idx="626">
                  <c:v>156025.07801310733</c:v>
                </c:pt>
                <c:pt idx="627">
                  <c:v>156258.43870532405</c:v>
                </c:pt>
                <c:pt idx="628">
                  <c:v>156491.48240755798</c:v>
                </c:pt>
                <c:pt idx="629">
                  <c:v>156724.20912683452</c:v>
                </c:pt>
                <c:pt idx="630">
                  <c:v>156956.61887016939</c:v>
                </c:pt>
                <c:pt idx="631">
                  <c:v>157188.71164456842</c:v>
                </c:pt>
                <c:pt idx="632">
                  <c:v>157420.48745702778</c:v>
                </c:pt>
                <c:pt idx="633">
                  <c:v>157651.94631453376</c:v>
                </c:pt>
                <c:pt idx="634">
                  <c:v>157883.08822406299</c:v>
                </c:pt>
                <c:pt idx="635">
                  <c:v>158113.91319258223</c:v>
                </c:pt>
                <c:pt idx="636">
                  <c:v>158344.42122704853</c:v>
                </c:pt>
                <c:pt idx="637">
                  <c:v>158574.61233440915</c:v>
                </c:pt>
                <c:pt idx="638">
                  <c:v>158804.48652160159</c:v>
                </c:pt>
                <c:pt idx="639">
                  <c:v>159034.04379555356</c:v>
                </c:pt>
                <c:pt idx="640">
                  <c:v>159263.28416318307</c:v>
                </c:pt>
                <c:pt idx="641">
                  <c:v>159492.20763139828</c:v>
                </c:pt>
                <c:pt idx="642">
                  <c:v>159720.81420709766</c:v>
                </c:pt>
                <c:pt idx="643">
                  <c:v>159949.10389716987</c:v>
                </c:pt>
                <c:pt idx="644">
                  <c:v>160177.07670849384</c:v>
                </c:pt>
                <c:pt idx="645">
                  <c:v>160404.73264793874</c:v>
                </c:pt>
                <c:pt idx="646">
                  <c:v>160632.07172236397</c:v>
                </c:pt>
                <c:pt idx="647">
                  <c:v>160859.09393861916</c:v>
                </c:pt>
                <c:pt idx="648">
                  <c:v>161085.79930354422</c:v>
                </c:pt>
                <c:pt idx="649">
                  <c:v>161312.18782396929</c:v>
                </c:pt>
                <c:pt idx="650">
                  <c:v>161538.25950671476</c:v>
                </c:pt>
                <c:pt idx="651">
                  <c:v>161764.01435859126</c:v>
                </c:pt>
                <c:pt idx="652">
                  <c:v>161989.45238639964</c:v>
                </c:pt>
                <c:pt idx="653">
                  <c:v>162214.57359693106</c:v>
                </c:pt>
                <c:pt idx="654">
                  <c:v>162439.37799696691</c:v>
                </c:pt>
                <c:pt idx="655">
                  <c:v>162663.86559327881</c:v>
                </c:pt>
                <c:pt idx="656">
                  <c:v>162888.03639262865</c:v>
                </c:pt>
                <c:pt idx="657">
                  <c:v>163111.89040176859</c:v>
                </c:pt>
                <c:pt idx="658">
                  <c:v>163335.42762744101</c:v>
                </c:pt>
                <c:pt idx="659">
                  <c:v>163558.64807637859</c:v>
                </c:pt>
                <c:pt idx="660">
                  <c:v>163781.55175530424</c:v>
                </c:pt>
                <c:pt idx="661">
                  <c:v>164004.13867093113</c:v>
                </c:pt>
                <c:pt idx="662">
                  <c:v>164226.40882996269</c:v>
                </c:pt>
                <c:pt idx="663">
                  <c:v>164448.36223909262</c:v>
                </c:pt>
                <c:pt idx="664">
                  <c:v>164669.99890500488</c:v>
                </c:pt>
                <c:pt idx="665">
                  <c:v>164891.3188343737</c:v>
                </c:pt>
                <c:pt idx="666">
                  <c:v>165112.32203386357</c:v>
                </c:pt>
                <c:pt idx="667">
                  <c:v>165333.00851012924</c:v>
                </c:pt>
                <c:pt idx="668">
                  <c:v>165553.37826981573</c:v>
                </c:pt>
                <c:pt idx="669">
                  <c:v>165773.43131955832</c:v>
                </c:pt>
                <c:pt idx="670">
                  <c:v>165993.16766598259</c:v>
                </c:pt>
                <c:pt idx="671">
                  <c:v>166212.58731570438</c:v>
                </c:pt>
                <c:pt idx="672">
                  <c:v>166431.69027532978</c:v>
                </c:pt>
                <c:pt idx="673">
                  <c:v>166650.47655145513</c:v>
                </c:pt>
                <c:pt idx="674">
                  <c:v>166868.94615066712</c:v>
                </c:pt>
                <c:pt idx="675">
                  <c:v>167087.09907954265</c:v>
                </c:pt>
                <c:pt idx="676">
                  <c:v>167304.93534464893</c:v>
                </c:pt>
                <c:pt idx="677">
                  <c:v>167522.45495254343</c:v>
                </c:pt>
                <c:pt idx="678">
                  <c:v>167739.6579097739</c:v>
                </c:pt>
                <c:pt idx="679">
                  <c:v>167956.54422287838</c:v>
                </c:pt>
                <c:pt idx="680">
                  <c:v>168173.1138983852</c:v>
                </c:pt>
                <c:pt idx="681">
                  <c:v>168389.36694281292</c:v>
                </c:pt>
                <c:pt idx="682">
                  <c:v>168605.30336267044</c:v>
                </c:pt>
                <c:pt idx="683">
                  <c:v>168820.92316445694</c:v>
                </c:pt>
                <c:pt idx="684">
                  <c:v>169036.22635466183</c:v>
                </c:pt>
                <c:pt idx="685">
                  <c:v>169251.21293976484</c:v>
                </c:pt>
                <c:pt idx="686">
                  <c:v>169465.88292623599</c:v>
                </c:pt>
                <c:pt idx="687">
                  <c:v>169680.23632053562</c:v>
                </c:pt>
                <c:pt idx="688">
                  <c:v>169894.2731291143</c:v>
                </c:pt>
                <c:pt idx="689">
                  <c:v>170107.9933584129</c:v>
                </c:pt>
                <c:pt idx="690">
                  <c:v>170321.39701486262</c:v>
                </c:pt>
                <c:pt idx="691">
                  <c:v>170534.48410488493</c:v>
                </c:pt>
                <c:pt idx="692">
                  <c:v>170747.25463489158</c:v>
                </c:pt>
                <c:pt idx="693">
                  <c:v>170959.70861128462</c:v>
                </c:pt>
                <c:pt idx="694">
                  <c:v>171171.84604045641</c:v>
                </c:pt>
                <c:pt idx="695">
                  <c:v>171383.66692878961</c:v>
                </c:pt>
                <c:pt idx="696">
                  <c:v>171595.17128265716</c:v>
                </c:pt>
                <c:pt idx="697">
                  <c:v>171806.3591084223</c:v>
                </c:pt>
                <c:pt idx="698">
                  <c:v>172017.23041243857</c:v>
                </c:pt>
                <c:pt idx="699">
                  <c:v>172227.78520104982</c:v>
                </c:pt>
                <c:pt idx="700">
                  <c:v>172438.02348059017</c:v>
                </c:pt>
                <c:pt idx="701">
                  <c:v>172647.9452573841</c:v>
                </c:pt>
                <c:pt idx="702">
                  <c:v>172857.55053774634</c:v>
                </c:pt>
                <c:pt idx="703">
                  <c:v>173066.83932798196</c:v>
                </c:pt>
                <c:pt idx="704">
                  <c:v>173275.81163438634</c:v>
                </c:pt>
                <c:pt idx="705">
                  <c:v>173484.46746324512</c:v>
                </c:pt>
                <c:pt idx="706">
                  <c:v>173692.80682083429</c:v>
                </c:pt>
                <c:pt idx="707">
                  <c:v>173900.82971342016</c:v>
                </c:pt>
                <c:pt idx="708">
                  <c:v>174108.53614725929</c:v>
                </c:pt>
                <c:pt idx="709">
                  <c:v>174315.92612859863</c:v>
                </c:pt>
                <c:pt idx="710">
                  <c:v>174522.99966367535</c:v>
                </c:pt>
                <c:pt idx="711">
                  <c:v>174729.75675871703</c:v>
                </c:pt>
                <c:pt idx="712">
                  <c:v>174936.19741994151</c:v>
                </c:pt>
                <c:pt idx="713">
                  <c:v>175142.32165355692</c:v>
                </c:pt>
                <c:pt idx="714">
                  <c:v>175348.12946576177</c:v>
                </c:pt>
                <c:pt idx="715">
                  <c:v>175553.62086274487</c:v>
                </c:pt>
                <c:pt idx="716">
                  <c:v>175758.7958506853</c:v>
                </c:pt>
                <c:pt idx="717">
                  <c:v>175963.65443575254</c:v>
                </c:pt>
                <c:pt idx="718">
                  <c:v>176168.19662410632</c:v>
                </c:pt>
                <c:pt idx="719">
                  <c:v>176372.42242189671</c:v>
                </c:pt>
                <c:pt idx="720">
                  <c:v>176576.33183526414</c:v>
                </c:pt>
                <c:pt idx="721">
                  <c:v>176779.92487033928</c:v>
                </c:pt>
                <c:pt idx="722">
                  <c:v>176983.20153324323</c:v>
                </c:pt>
                <c:pt idx="723">
                  <c:v>177186.16183008734</c:v>
                </c:pt>
                <c:pt idx="724">
                  <c:v>177388.80576697332</c:v>
                </c:pt>
                <c:pt idx="725">
                  <c:v>177591.13334999321</c:v>
                </c:pt>
                <c:pt idx="726">
                  <c:v>177793.14458522934</c:v>
                </c:pt>
                <c:pt idx="727">
                  <c:v>177994.83947875441</c:v>
                </c:pt>
                <c:pt idx="728">
                  <c:v>178196.21803663144</c:v>
                </c:pt>
                <c:pt idx="729">
                  <c:v>178397.28026491377</c:v>
                </c:pt>
                <c:pt idx="730">
                  <c:v>178598.02616964511</c:v>
                </c:pt>
                <c:pt idx="731">
                  <c:v>178798.45575685942</c:v>
                </c:pt>
                <c:pt idx="732">
                  <c:v>178998.56903258109</c:v>
                </c:pt>
                <c:pt idx="733">
                  <c:v>179198.3660028248</c:v>
                </c:pt>
                <c:pt idx="734">
                  <c:v>179397.84667359557</c:v>
                </c:pt>
                <c:pt idx="735">
                  <c:v>179597.01105088874</c:v>
                </c:pt>
                <c:pt idx="736">
                  <c:v>179795.85914069004</c:v>
                </c:pt>
                <c:pt idx="737">
                  <c:v>179994.39094897549</c:v>
                </c:pt>
                <c:pt idx="738">
                  <c:v>180192.60648171147</c:v>
                </c:pt>
                <c:pt idx="739">
                  <c:v>180390.50574485472</c:v>
                </c:pt>
                <c:pt idx="740">
                  <c:v>180588.08874435228</c:v>
                </c:pt>
                <c:pt idx="741">
                  <c:v>180785.35548614158</c:v>
                </c:pt>
                <c:pt idx="742">
                  <c:v>180982.30597615032</c:v>
                </c:pt>
                <c:pt idx="743">
                  <c:v>181178.94022029664</c:v>
                </c:pt>
                <c:pt idx="744">
                  <c:v>181375.25822448899</c:v>
                </c:pt>
                <c:pt idx="745">
                  <c:v>181571.25999462616</c:v>
                </c:pt>
                <c:pt idx="746">
                  <c:v>181766.94553659725</c:v>
                </c:pt>
                <c:pt idx="747">
                  <c:v>181962.3148562818</c:v>
                </c:pt>
                <c:pt idx="748">
                  <c:v>182157.36795954959</c:v>
                </c:pt>
                <c:pt idx="749">
                  <c:v>182352.10485226088</c:v>
                </c:pt>
                <c:pt idx="750">
                  <c:v>182546.52554026616</c:v>
                </c:pt>
                <c:pt idx="751">
                  <c:v>182740.63002940634</c:v>
                </c:pt>
                <c:pt idx="752">
                  <c:v>182934.4183255127</c:v>
                </c:pt>
                <c:pt idx="753">
                  <c:v>183127.89043440681</c:v>
                </c:pt>
                <c:pt idx="754">
                  <c:v>183321.04636190066</c:v>
                </c:pt>
                <c:pt idx="755">
                  <c:v>183513.88611379656</c:v>
                </c:pt>
                <c:pt idx="756">
                  <c:v>183706.40969588718</c:v>
                </c:pt>
                <c:pt idx="757">
                  <c:v>183898.61711395555</c:v>
                </c:pt>
                <c:pt idx="758">
                  <c:v>184090.50837377508</c:v>
                </c:pt>
                <c:pt idx="759">
                  <c:v>184282.08348110953</c:v>
                </c:pt>
                <c:pt idx="760">
                  <c:v>184473.34244171303</c:v>
                </c:pt>
                <c:pt idx="761">
                  <c:v>184664.28526133005</c:v>
                </c:pt>
                <c:pt idx="762">
                  <c:v>184854.91194569544</c:v>
                </c:pt>
                <c:pt idx="763">
                  <c:v>185045.22250053441</c:v>
                </c:pt>
                <c:pt idx="764">
                  <c:v>185235.21693156255</c:v>
                </c:pt>
                <c:pt idx="765">
                  <c:v>185424.89524448582</c:v>
                </c:pt>
                <c:pt idx="766">
                  <c:v>185614.25744500049</c:v>
                </c:pt>
                <c:pt idx="767">
                  <c:v>185803.30353879326</c:v>
                </c:pt>
                <c:pt idx="768">
                  <c:v>185992.03353154121</c:v>
                </c:pt>
                <c:pt idx="769">
                  <c:v>186180.44742891172</c:v>
                </c:pt>
                <c:pt idx="770">
                  <c:v>186368.54523656261</c:v>
                </c:pt>
                <c:pt idx="771">
                  <c:v>186556.32696014203</c:v>
                </c:pt>
                <c:pt idx="772">
                  <c:v>186743.79260528856</c:v>
                </c:pt>
                <c:pt idx="773">
                  <c:v>186930.94217763108</c:v>
                </c:pt>
                <c:pt idx="774">
                  <c:v>187117.77568278887</c:v>
                </c:pt>
                <c:pt idx="775">
                  <c:v>187304.2931263716</c:v>
                </c:pt>
                <c:pt idx="776">
                  <c:v>187490.49451397933</c:v>
                </c:pt>
                <c:pt idx="777">
                  <c:v>187676.37985120248</c:v>
                </c:pt>
                <c:pt idx="778">
                  <c:v>187861.94914362184</c:v>
                </c:pt>
                <c:pt idx="779">
                  <c:v>188047.2023968086</c:v>
                </c:pt>
                <c:pt idx="780">
                  <c:v>188232.1396163243</c:v>
                </c:pt>
                <c:pt idx="781">
                  <c:v>188416.76080772092</c:v>
                </c:pt>
                <c:pt idx="782">
                  <c:v>188601.06597654076</c:v>
                </c:pt>
                <c:pt idx="783">
                  <c:v>188785.05512831654</c:v>
                </c:pt>
                <c:pt idx="784">
                  <c:v>188968.72826857134</c:v>
                </c:pt>
                <c:pt idx="785">
                  <c:v>189152.08540281866</c:v>
                </c:pt>
                <c:pt idx="786">
                  <c:v>189335.12653656234</c:v>
                </c:pt>
                <c:pt idx="787">
                  <c:v>189517.85167529664</c:v>
                </c:pt>
                <c:pt idx="788">
                  <c:v>189700.2608245062</c:v>
                </c:pt>
                <c:pt idx="789">
                  <c:v>189882.35398966607</c:v>
                </c:pt>
                <c:pt idx="790">
                  <c:v>190064.13117624164</c:v>
                </c:pt>
                <c:pt idx="791">
                  <c:v>190245.59238968874</c:v>
                </c:pt>
                <c:pt idx="792">
                  <c:v>190426.73763545358</c:v>
                </c:pt>
                <c:pt idx="793">
                  <c:v>190607.56691897273</c:v>
                </c:pt>
                <c:pt idx="794">
                  <c:v>190788.08024567319</c:v>
                </c:pt>
                <c:pt idx="795">
                  <c:v>190968.27762097237</c:v>
                </c:pt>
                <c:pt idx="796">
                  <c:v>191148.15905027802</c:v>
                </c:pt>
                <c:pt idx="797">
                  <c:v>191327.72453898832</c:v>
                </c:pt>
                <c:pt idx="798">
                  <c:v>191506.97409249184</c:v>
                </c:pt>
                <c:pt idx="799">
                  <c:v>191685.90771616757</c:v>
                </c:pt>
                <c:pt idx="800">
                  <c:v>191864.52541538485</c:v>
                </c:pt>
                <c:pt idx="801">
                  <c:v>192042.82719550346</c:v>
                </c:pt>
                <c:pt idx="802">
                  <c:v>192220.81306187357</c:v>
                </c:pt>
                <c:pt idx="803">
                  <c:v>192398.48301983578</c:v>
                </c:pt>
                <c:pt idx="804">
                  <c:v>192575.83707472103</c:v>
                </c:pt>
                <c:pt idx="805">
                  <c:v>192752.87523185072</c:v>
                </c:pt>
                <c:pt idx="806">
                  <c:v>192929.59749653662</c:v>
                </c:pt>
                <c:pt idx="807">
                  <c:v>193106.00387408093</c:v>
                </c:pt>
                <c:pt idx="808">
                  <c:v>193282.09436977623</c:v>
                </c:pt>
                <c:pt idx="809">
                  <c:v>193457.86898890551</c:v>
                </c:pt>
                <c:pt idx="810">
                  <c:v>193633.32773674221</c:v>
                </c:pt>
                <c:pt idx="811">
                  <c:v>193808.47061855011</c:v>
                </c:pt>
                <c:pt idx="812">
                  <c:v>193983.29763958347</c:v>
                </c:pt>
                <c:pt idx="813">
                  <c:v>194157.80880508691</c:v>
                </c:pt>
                <c:pt idx="814">
                  <c:v>194332.00412029549</c:v>
                </c:pt>
                <c:pt idx="815">
                  <c:v>194505.88359043465</c:v>
                </c:pt>
                <c:pt idx="816">
                  <c:v>194679.44722072029</c:v>
                </c:pt>
                <c:pt idx="817">
                  <c:v>194852.69501635869</c:v>
                </c:pt>
                <c:pt idx="818">
                  <c:v>195025.62698254653</c:v>
                </c:pt>
                <c:pt idx="819">
                  <c:v>195198.24312447096</c:v>
                </c:pt>
                <c:pt idx="820">
                  <c:v>195370.54344730949</c:v>
                </c:pt>
                <c:pt idx="821">
                  <c:v>195542.5279562301</c:v>
                </c:pt>
                <c:pt idx="822">
                  <c:v>195714.19665639114</c:v>
                </c:pt>
                <c:pt idx="823">
                  <c:v>195885.5495529414</c:v>
                </c:pt>
                <c:pt idx="824">
                  <c:v>196056.58665102007</c:v>
                </c:pt>
                <c:pt idx="825">
                  <c:v>196227.30795575681</c:v>
                </c:pt>
                <c:pt idx="826">
                  <c:v>196397.71347227166</c:v>
                </c:pt>
                <c:pt idx="827">
                  <c:v>196567.8032056751</c:v>
                </c:pt>
                <c:pt idx="828">
                  <c:v>196737.57716106801</c:v>
                </c:pt>
                <c:pt idx="829">
                  <c:v>196907.03534354173</c:v>
                </c:pt>
                <c:pt idx="830">
                  <c:v>197076.177758178</c:v>
                </c:pt>
                <c:pt idx="831">
                  <c:v>197245.004410049</c:v>
                </c:pt>
                <c:pt idx="832">
                  <c:v>197413.51530421732</c:v>
                </c:pt>
                <c:pt idx="833">
                  <c:v>197581.71044573598</c:v>
                </c:pt>
                <c:pt idx="834">
                  <c:v>197749.58983964846</c:v>
                </c:pt>
                <c:pt idx="835">
                  <c:v>197917.1534909886</c:v>
                </c:pt>
                <c:pt idx="836">
                  <c:v>198084.40140478074</c:v>
                </c:pt>
                <c:pt idx="837">
                  <c:v>198251.33358603963</c:v>
                </c:pt>
                <c:pt idx="838">
                  <c:v>198417.95003977045</c:v>
                </c:pt>
                <c:pt idx="839">
                  <c:v>198584.25077096879</c:v>
                </c:pt>
                <c:pt idx="840">
                  <c:v>198750.23578462069</c:v>
                </c:pt>
                <c:pt idx="841">
                  <c:v>198915.90508570263</c:v>
                </c:pt>
                <c:pt idx="842">
                  <c:v>199081.25867918154</c:v>
                </c:pt>
                <c:pt idx="843">
                  <c:v>199246.29657001476</c:v>
                </c:pt>
                <c:pt idx="844">
                  <c:v>199411.01876315006</c:v>
                </c:pt>
                <c:pt idx="845">
                  <c:v>199575.42526352566</c:v>
                </c:pt>
                <c:pt idx="846">
                  <c:v>199739.51607607023</c:v>
                </c:pt>
                <c:pt idx="847">
                  <c:v>199903.29120570287</c:v>
                </c:pt>
                <c:pt idx="848">
                  <c:v>200066.75065733312</c:v>
                </c:pt>
                <c:pt idx="849">
                  <c:v>200229.89443586094</c:v>
                </c:pt>
                <c:pt idx="850">
                  <c:v>200392.72254617678</c:v>
                </c:pt>
                <c:pt idx="851">
                  <c:v>200555.23499316149</c:v>
                </c:pt>
                <c:pt idx="852">
                  <c:v>200717.43178168635</c:v>
                </c:pt>
                <c:pt idx="853">
                  <c:v>200879.31291661313</c:v>
                </c:pt>
                <c:pt idx="854">
                  <c:v>201040.87840279404</c:v>
                </c:pt>
                <c:pt idx="855">
                  <c:v>201202.12824507171</c:v>
                </c:pt>
                <c:pt idx="856">
                  <c:v>201363.0624482792</c:v>
                </c:pt>
                <c:pt idx="857">
                  <c:v>201523.68101724007</c:v>
                </c:pt>
                <c:pt idx="858">
                  <c:v>201683.98395676829</c:v>
                </c:pt>
                <c:pt idx="859">
                  <c:v>201843.9712716683</c:v>
                </c:pt>
                <c:pt idx="860">
                  <c:v>202003.64296673497</c:v>
                </c:pt>
                <c:pt idx="861">
                  <c:v>202162.99904675366</c:v>
                </c:pt>
                <c:pt idx="862">
                  <c:v>202322.03951650011</c:v>
                </c:pt>
                <c:pt idx="863">
                  <c:v>202480.76438074058</c:v>
                </c:pt>
                <c:pt idx="864">
                  <c:v>202639.17364423175</c:v>
                </c:pt>
                <c:pt idx="865">
                  <c:v>202797.26731172073</c:v>
                </c:pt>
                <c:pt idx="866">
                  <c:v>202955.04538794514</c:v>
                </c:pt>
                <c:pt idx="867">
                  <c:v>203112.50787763303</c:v>
                </c:pt>
                <c:pt idx="868">
                  <c:v>203269.65478550291</c:v>
                </c:pt>
                <c:pt idx="869">
                  <c:v>203426.4861162637</c:v>
                </c:pt>
                <c:pt idx="870">
                  <c:v>203583.00187461486</c:v>
                </c:pt>
                <c:pt idx="871">
                  <c:v>203739.20206524624</c:v>
                </c:pt>
                <c:pt idx="872">
                  <c:v>203895.08669283817</c:v>
                </c:pt>
                <c:pt idx="873">
                  <c:v>204050.65576206148</c:v>
                </c:pt>
                <c:pt idx="874">
                  <c:v>204205.90927757739</c:v>
                </c:pt>
                <c:pt idx="875">
                  <c:v>204360.84724403764</c:v>
                </c:pt>
                <c:pt idx="876">
                  <c:v>204515.46966608439</c:v>
                </c:pt>
                <c:pt idx="877">
                  <c:v>204669.77654835032</c:v>
                </c:pt>
                <c:pt idx="878">
                  <c:v>204823.7678954585</c:v>
                </c:pt>
                <c:pt idx="879">
                  <c:v>204977.4437120225</c:v>
                </c:pt>
                <c:pt idx="880">
                  <c:v>205130.80400264636</c:v>
                </c:pt>
                <c:pt idx="881">
                  <c:v>205283.84877192456</c:v>
                </c:pt>
                <c:pt idx="882">
                  <c:v>205436.5780244421</c:v>
                </c:pt>
                <c:pt idx="883">
                  <c:v>205588.9917647744</c:v>
                </c:pt>
                <c:pt idx="884">
                  <c:v>205741.08999748735</c:v>
                </c:pt>
                <c:pt idx="885">
                  <c:v>205892.87272713732</c:v>
                </c:pt>
                <c:pt idx="886">
                  <c:v>206044.33995827116</c:v>
                </c:pt>
                <c:pt idx="887">
                  <c:v>206195.49169542617</c:v>
                </c:pt>
                <c:pt idx="888">
                  <c:v>206346.32794313016</c:v>
                </c:pt>
                <c:pt idx="889">
                  <c:v>206496.84870590136</c:v>
                </c:pt>
                <c:pt idx="890">
                  <c:v>206647.05398824849</c:v>
                </c:pt>
                <c:pt idx="891">
                  <c:v>206796.94379467075</c:v>
                </c:pt>
                <c:pt idx="892">
                  <c:v>206946.51812965784</c:v>
                </c:pt>
                <c:pt idx="893">
                  <c:v>207095.77699768989</c:v>
                </c:pt>
                <c:pt idx="894">
                  <c:v>207244.7204032375</c:v>
                </c:pt>
                <c:pt idx="895">
                  <c:v>207393.34835076181</c:v>
                </c:pt>
                <c:pt idx="896">
                  <c:v>207541.66084471438</c:v>
                </c:pt>
                <c:pt idx="897">
                  <c:v>207689.65788953725</c:v>
                </c:pt>
                <c:pt idx="898">
                  <c:v>207837.33948966299</c:v>
                </c:pt>
                <c:pt idx="899">
                  <c:v>207984.70564951457</c:v>
                </c:pt>
                <c:pt idx="900">
                  <c:v>208131.75637350552</c:v>
                </c:pt>
                <c:pt idx="901">
                  <c:v>208278.49166603977</c:v>
                </c:pt>
                <c:pt idx="902">
                  <c:v>208424.91153151181</c:v>
                </c:pt>
                <c:pt idx="903">
                  <c:v>208571.01597430656</c:v>
                </c:pt>
                <c:pt idx="904">
                  <c:v>208716.80499879946</c:v>
                </c:pt>
                <c:pt idx="905">
                  <c:v>208862.27860935638</c:v>
                </c:pt>
                <c:pt idx="906">
                  <c:v>209007.43681033372</c:v>
                </c:pt>
                <c:pt idx="907">
                  <c:v>209152.27960607837</c:v>
                </c:pt>
                <c:pt idx="908">
                  <c:v>209296.80700092769</c:v>
                </c:pt>
                <c:pt idx="909">
                  <c:v>209441.01899920948</c:v>
                </c:pt>
                <c:pt idx="910">
                  <c:v>209584.9156052421</c:v>
                </c:pt>
                <c:pt idx="911">
                  <c:v>209728.4968233344</c:v>
                </c:pt>
                <c:pt idx="912">
                  <c:v>209871.76265778564</c:v>
                </c:pt>
                <c:pt idx="913">
                  <c:v>210014.71311288563</c:v>
                </c:pt>
                <c:pt idx="914">
                  <c:v>210157.34819291468</c:v>
                </c:pt>
                <c:pt idx="915">
                  <c:v>210299.66790214353</c:v>
                </c:pt>
                <c:pt idx="916">
                  <c:v>210441.67224483349</c:v>
                </c:pt>
                <c:pt idx="917">
                  <c:v>210583.36122523629</c:v>
                </c:pt>
                <c:pt idx="918">
                  <c:v>210724.7348475942</c:v>
                </c:pt>
                <c:pt idx="919">
                  <c:v>210865.79311613995</c:v>
                </c:pt>
                <c:pt idx="920">
                  <c:v>211006.5360350968</c:v>
                </c:pt>
                <c:pt idx="921">
                  <c:v>211146.96360867849</c:v>
                </c:pt>
                <c:pt idx="922">
                  <c:v>211287.07584108924</c:v>
                </c:pt>
                <c:pt idx="923">
                  <c:v>211426.8727365238</c:v>
                </c:pt>
                <c:pt idx="924">
                  <c:v>211566.35429916737</c:v>
                </c:pt>
                <c:pt idx="925">
                  <c:v>211705.5205331957</c:v>
                </c:pt>
                <c:pt idx="926">
                  <c:v>211844.37144277498</c:v>
                </c:pt>
                <c:pt idx="927">
                  <c:v>211982.90703206195</c:v>
                </c:pt>
                <c:pt idx="928">
                  <c:v>212121.12730520382</c:v>
                </c:pt>
                <c:pt idx="929">
                  <c:v>212259.03226633833</c:v>
                </c:pt>
                <c:pt idx="930">
                  <c:v>212396.62191959369</c:v>
                </c:pt>
                <c:pt idx="931">
                  <c:v>212533.89626908861</c:v>
                </c:pt>
                <c:pt idx="932">
                  <c:v>212670.85531893233</c:v>
                </c:pt>
                <c:pt idx="933">
                  <c:v>212807.49907322458</c:v>
                </c:pt>
                <c:pt idx="934">
                  <c:v>212943.82753605561</c:v>
                </c:pt>
                <c:pt idx="935">
                  <c:v>213079.84071150614</c:v>
                </c:pt>
                <c:pt idx="936">
                  <c:v>213215.53860364741</c:v>
                </c:pt>
                <c:pt idx="937">
                  <c:v>213350.92121654117</c:v>
                </c:pt>
                <c:pt idx="938">
                  <c:v>213485.98855423968</c:v>
                </c:pt>
                <c:pt idx="939">
                  <c:v>213620.74062078571</c:v>
                </c:pt>
                <c:pt idx="940">
                  <c:v>213755.17742021254</c:v>
                </c:pt>
                <c:pt idx="941">
                  <c:v>213889.29895654391</c:v>
                </c:pt>
                <c:pt idx="942">
                  <c:v>214023.10523379414</c:v>
                </c:pt>
                <c:pt idx="943">
                  <c:v>214156.596255968</c:v>
                </c:pt>
                <c:pt idx="944">
                  <c:v>214289.77202706083</c:v>
                </c:pt>
                <c:pt idx="945">
                  <c:v>214422.63255105843</c:v>
                </c:pt>
                <c:pt idx="946">
                  <c:v>214555.17783193715</c:v>
                </c:pt>
                <c:pt idx="947">
                  <c:v>214687.40787366382</c:v>
                </c:pt>
                <c:pt idx="948">
                  <c:v>214819.32268019579</c:v>
                </c:pt>
                <c:pt idx="949">
                  <c:v>214950.92225548095</c:v>
                </c:pt>
                <c:pt idx="950">
                  <c:v>215082.20660345769</c:v>
                </c:pt>
                <c:pt idx="951">
                  <c:v>215213.17572805486</c:v>
                </c:pt>
                <c:pt idx="952">
                  <c:v>215343.82963319193</c:v>
                </c:pt>
                <c:pt idx="953">
                  <c:v>215474.1683227788</c:v>
                </c:pt>
                <c:pt idx="954">
                  <c:v>215604.19180071595</c:v>
                </c:pt>
                <c:pt idx="955">
                  <c:v>215733.90007089433</c:v>
                </c:pt>
                <c:pt idx="956">
                  <c:v>215863.29313719543</c:v>
                </c:pt>
                <c:pt idx="957">
                  <c:v>215992.37100349125</c:v>
                </c:pt>
                <c:pt idx="958">
                  <c:v>216121.1336736443</c:v>
                </c:pt>
                <c:pt idx="959">
                  <c:v>216249.58115150765</c:v>
                </c:pt>
                <c:pt idx="960">
                  <c:v>216377.71344092482</c:v>
                </c:pt>
                <c:pt idx="961">
                  <c:v>216505.53054572994</c:v>
                </c:pt>
                <c:pt idx="962">
                  <c:v>216633.03246974762</c:v>
                </c:pt>
                <c:pt idx="963">
                  <c:v>216760.21921679296</c:v>
                </c:pt>
                <c:pt idx="964">
                  <c:v>216887.09079067165</c:v>
                </c:pt>
                <c:pt idx="965">
                  <c:v>217013.64719517983</c:v>
                </c:pt>
                <c:pt idx="966">
                  <c:v>217139.88843410424</c:v>
                </c:pt>
                <c:pt idx="967">
                  <c:v>217265.8145112221</c:v>
                </c:pt>
                <c:pt idx="968">
                  <c:v>217391.42543030114</c:v>
                </c:pt>
                <c:pt idx="969">
                  <c:v>217516.72119509964</c:v>
                </c:pt>
                <c:pt idx="970">
                  <c:v>217641.70180936644</c:v>
                </c:pt>
                <c:pt idx="971">
                  <c:v>217766.36727684084</c:v>
                </c:pt>
                <c:pt idx="972">
                  <c:v>217890.71760125275</c:v>
                </c:pt>
                <c:pt idx="973">
                  <c:v>218014.75278632253</c:v>
                </c:pt>
                <c:pt idx="974">
                  <c:v>218138.47283576109</c:v>
                </c:pt>
                <c:pt idx="975">
                  <c:v>218261.87775326992</c:v>
                </c:pt>
                <c:pt idx="976">
                  <c:v>218384.96754254098</c:v>
                </c:pt>
                <c:pt idx="977">
                  <c:v>218507.74220725679</c:v>
                </c:pt>
                <c:pt idx="978">
                  <c:v>218630.20175109038</c:v>
                </c:pt>
                <c:pt idx="979">
                  <c:v>218752.34617770536</c:v>
                </c:pt>
                <c:pt idx="980">
                  <c:v>218874.17549075582</c:v>
                </c:pt>
                <c:pt idx="981">
                  <c:v>218995.68969388641</c:v>
                </c:pt>
                <c:pt idx="982">
                  <c:v>219116.88879073231</c:v>
                </c:pt>
                <c:pt idx="983">
                  <c:v>219237.77278491922</c:v>
                </c:pt>
                <c:pt idx="984">
                  <c:v>219358.3416800634</c:v>
                </c:pt>
                <c:pt idx="985">
                  <c:v>219478.59547977167</c:v>
                </c:pt>
                <c:pt idx="986">
                  <c:v>219598.53418764131</c:v>
                </c:pt>
                <c:pt idx="987">
                  <c:v>219718.15780726023</c:v>
                </c:pt>
                <c:pt idx="988">
                  <c:v>219837.46634220678</c:v>
                </c:pt>
                <c:pt idx="989">
                  <c:v>219956.45979604992</c:v>
                </c:pt>
                <c:pt idx="990">
                  <c:v>220075.13817234914</c:v>
                </c:pt>
                <c:pt idx="991">
                  <c:v>220193.50147465442</c:v>
                </c:pt>
                <c:pt idx="992">
                  <c:v>220311.54970650634</c:v>
                </c:pt>
                <c:pt idx="993">
                  <c:v>220429.28287143601</c:v>
                </c:pt>
                <c:pt idx="994">
                  <c:v>220546.70097296505</c:v>
                </c:pt>
                <c:pt idx="995">
                  <c:v>220663.80401460564</c:v>
                </c:pt>
                <c:pt idx="996">
                  <c:v>220780.59199986051</c:v>
                </c:pt>
                <c:pt idx="997">
                  <c:v>220897.06493222294</c:v>
                </c:pt>
                <c:pt idx="998">
                  <c:v>221013.22281517673</c:v>
                </c:pt>
                <c:pt idx="999">
                  <c:v>221129.06565219624</c:v>
                </c:pt>
                <c:pt idx="1000">
                  <c:v>221244.59344674635</c:v>
                </c:pt>
                <c:pt idx="1001">
                  <c:v>221359.80620228252</c:v>
                </c:pt>
                <c:pt idx="1002">
                  <c:v>221474.70392225074</c:v>
                </c:pt>
                <c:pt idx="1003">
                  <c:v>221589.28661008755</c:v>
                </c:pt>
                <c:pt idx="1004">
                  <c:v>221703.55426922004</c:v>
                </c:pt>
                <c:pt idx="1005">
                  <c:v>221817.50690306586</c:v>
                </c:pt>
                <c:pt idx="1006">
                  <c:v>221931.14451503317</c:v>
                </c:pt>
                <c:pt idx="1007">
                  <c:v>222044.46710852071</c:v>
                </c:pt>
                <c:pt idx="1008">
                  <c:v>222157.47468691773</c:v>
                </c:pt>
                <c:pt idx="1009">
                  <c:v>222270.1672536041</c:v>
                </c:pt>
                <c:pt idx="1010">
                  <c:v>222382.54481195018</c:v>
                </c:pt>
                <c:pt idx="1011">
                  <c:v>222494.60736531692</c:v>
                </c:pt>
                <c:pt idx="1012">
                  <c:v>222606.35491705578</c:v>
                </c:pt>
                <c:pt idx="1013">
                  <c:v>222717.7874705088</c:v>
                </c:pt>
                <c:pt idx="1014">
                  <c:v>222828.90502900857</c:v>
                </c:pt>
                <c:pt idx="1015">
                  <c:v>222939.70759587825</c:v>
                </c:pt>
                <c:pt idx="1016">
                  <c:v>223050.19517443152</c:v>
                </c:pt>
                <c:pt idx="1017">
                  <c:v>223160.36776797261</c:v>
                </c:pt>
                <c:pt idx="1018">
                  <c:v>223270.22537979635</c:v>
                </c:pt>
                <c:pt idx="1019">
                  <c:v>223379.76801318809</c:v>
                </c:pt>
                <c:pt idx="1020">
                  <c:v>223488.99567142376</c:v>
                </c:pt>
                <c:pt idx="1021">
                  <c:v>223597.90835776983</c:v>
                </c:pt>
                <c:pt idx="1022">
                  <c:v>223706.50607548334</c:v>
                </c:pt>
              </c:numCache>
            </c:numRef>
          </c:yVal>
          <c:smooth val="1"/>
          <c:extLst>
            <c:ext xmlns:c16="http://schemas.microsoft.com/office/drawing/2014/chart" uri="{C3380CC4-5D6E-409C-BE32-E72D297353CC}">
              <c16:uniqueId val="{00000000-8CBC-4034-B69A-132B722A27F8}"/>
            </c:ext>
          </c:extLst>
        </c:ser>
        <c:dLbls>
          <c:showLegendKey val="0"/>
          <c:showVal val="0"/>
          <c:showCatName val="0"/>
          <c:showSerName val="0"/>
          <c:showPercent val="0"/>
          <c:showBubbleSize val="0"/>
        </c:dLbls>
        <c:axId val="655560432"/>
        <c:axId val="655554200"/>
      </c:scatterChart>
      <c:valAx>
        <c:axId val="65556043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 &quot;ft&quot;"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554200"/>
        <c:crosses val="autoZero"/>
        <c:crossBetween val="midCat"/>
      </c:valAx>
      <c:valAx>
        <c:axId val="6555542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 &quot;ft&quot;"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56043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Cf vs Pressure</a:t>
            </a:r>
            <a:r>
              <a:rPr lang="en-US" sz="2000" baseline="0"/>
              <a:t> Ratio</a:t>
            </a:r>
            <a:endParaRPr lang="en-US" sz="2000"/>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'Flight Sim'!$Z$2</c:f>
              <c:strCache>
                <c:ptCount val="1"/>
                <c:pt idx="0">
                  <c:v>Cf Actual</c:v>
                </c:pt>
              </c:strCache>
            </c:strRef>
          </c:tx>
          <c:spPr>
            <a:ln w="25400" cap="rnd">
              <a:solidFill>
                <a:schemeClr val="accent1"/>
              </a:solidFill>
              <a:round/>
            </a:ln>
            <a:effectLst>
              <a:outerShdw blurRad="57150" dist="19050" dir="5400000" algn="ctr" rotWithShape="0">
                <a:srgbClr val="000000">
                  <a:alpha val="63000"/>
                </a:srgbClr>
              </a:outerShdw>
            </a:effectLst>
          </c:spPr>
          <c:marker>
            <c:symbol val="none"/>
          </c:marker>
          <c:xVal>
            <c:numRef>
              <c:f>'Flight Sim'!$Y$3:$Y$27</c:f>
              <c:numCache>
                <c:formatCode>0</c:formatCode>
                <c:ptCount val="25"/>
                <c:pt idx="0">
                  <c:v>32</c:v>
                </c:pt>
                <c:pt idx="1">
                  <c:v>33.333333333333336</c:v>
                </c:pt>
                <c:pt idx="2">
                  <c:v>34.782608695652172</c:v>
                </c:pt>
                <c:pt idx="3">
                  <c:v>36.363636363636367</c:v>
                </c:pt>
                <c:pt idx="4">
                  <c:v>38.095238095238095</c:v>
                </c:pt>
                <c:pt idx="5">
                  <c:v>40</c:v>
                </c:pt>
                <c:pt idx="6">
                  <c:v>42.10526315789474</c:v>
                </c:pt>
                <c:pt idx="7">
                  <c:v>44.444444444444443</c:v>
                </c:pt>
                <c:pt idx="8">
                  <c:v>47.058823529411768</c:v>
                </c:pt>
                <c:pt idx="9">
                  <c:v>50</c:v>
                </c:pt>
                <c:pt idx="10">
                  <c:v>53.333333333333336</c:v>
                </c:pt>
                <c:pt idx="11">
                  <c:v>57.142857142857146</c:v>
                </c:pt>
                <c:pt idx="12">
                  <c:v>61.53846153846154</c:v>
                </c:pt>
                <c:pt idx="13">
                  <c:v>66.666666666666671</c:v>
                </c:pt>
                <c:pt idx="14">
                  <c:v>72.727272727272734</c:v>
                </c:pt>
                <c:pt idx="15">
                  <c:v>80</c:v>
                </c:pt>
                <c:pt idx="16">
                  <c:v>88.888888888888886</c:v>
                </c:pt>
                <c:pt idx="17">
                  <c:v>100</c:v>
                </c:pt>
                <c:pt idx="18">
                  <c:v>114.28571428571429</c:v>
                </c:pt>
                <c:pt idx="19">
                  <c:v>133.33333333333334</c:v>
                </c:pt>
                <c:pt idx="20">
                  <c:v>160</c:v>
                </c:pt>
                <c:pt idx="21">
                  <c:v>200</c:v>
                </c:pt>
                <c:pt idx="22">
                  <c:v>266.66666666666669</c:v>
                </c:pt>
                <c:pt idx="23">
                  <c:v>400</c:v>
                </c:pt>
                <c:pt idx="24">
                  <c:v>800</c:v>
                </c:pt>
              </c:numCache>
            </c:numRef>
          </c:xVal>
          <c:yVal>
            <c:numRef>
              <c:f>'Flight Sim'!$Z$3:$Z$27</c:f>
              <c:numCache>
                <c:formatCode>0.000</c:formatCode>
                <c:ptCount val="25"/>
                <c:pt idx="0">
                  <c:v>1.498757820693907</c:v>
                </c:pt>
                <c:pt idx="1">
                  <c:v>1.504282820693907</c:v>
                </c:pt>
                <c:pt idx="2">
                  <c:v>1.509807820693907</c:v>
                </c:pt>
                <c:pt idx="3">
                  <c:v>1.515332820693907</c:v>
                </c:pt>
                <c:pt idx="4">
                  <c:v>1.520857820693907</c:v>
                </c:pt>
                <c:pt idx="5">
                  <c:v>1.526382820693907</c:v>
                </c:pt>
                <c:pt idx="6">
                  <c:v>1.531907820693907</c:v>
                </c:pt>
                <c:pt idx="7">
                  <c:v>1.537432820693907</c:v>
                </c:pt>
                <c:pt idx="8">
                  <c:v>1.542957820693907</c:v>
                </c:pt>
                <c:pt idx="9">
                  <c:v>1.548482820693907</c:v>
                </c:pt>
                <c:pt idx="10">
                  <c:v>1.554007820693907</c:v>
                </c:pt>
                <c:pt idx="11">
                  <c:v>1.559532820693907</c:v>
                </c:pt>
                <c:pt idx="12">
                  <c:v>1.565057820693907</c:v>
                </c:pt>
                <c:pt idx="13">
                  <c:v>1.570582820693907</c:v>
                </c:pt>
                <c:pt idx="14">
                  <c:v>1.576107820693907</c:v>
                </c:pt>
                <c:pt idx="15">
                  <c:v>1.581632820693907</c:v>
                </c:pt>
                <c:pt idx="16">
                  <c:v>1.587157820693907</c:v>
                </c:pt>
                <c:pt idx="17">
                  <c:v>1.592682820693907</c:v>
                </c:pt>
                <c:pt idx="18">
                  <c:v>1.598207820693907</c:v>
                </c:pt>
                <c:pt idx="19">
                  <c:v>1.603732820693907</c:v>
                </c:pt>
                <c:pt idx="20">
                  <c:v>1.609257820693907</c:v>
                </c:pt>
                <c:pt idx="21">
                  <c:v>1.614782820693907</c:v>
                </c:pt>
                <c:pt idx="22">
                  <c:v>1.620307820693907</c:v>
                </c:pt>
                <c:pt idx="23">
                  <c:v>1.625832820693907</c:v>
                </c:pt>
                <c:pt idx="24">
                  <c:v>1.631357820693907</c:v>
                </c:pt>
              </c:numCache>
            </c:numRef>
          </c:yVal>
          <c:smooth val="1"/>
          <c:extLst>
            <c:ext xmlns:c16="http://schemas.microsoft.com/office/drawing/2014/chart" uri="{C3380CC4-5D6E-409C-BE32-E72D297353CC}">
              <c16:uniqueId val="{00000000-0D4D-40C9-9C68-C21F2CC28E90}"/>
            </c:ext>
          </c:extLst>
        </c:ser>
        <c:ser>
          <c:idx val="1"/>
          <c:order val="1"/>
          <c:tx>
            <c:strRef>
              <c:f>'Flight Sim'!$AA$2</c:f>
              <c:strCache>
                <c:ptCount val="1"/>
                <c:pt idx="0">
                  <c:v>Cf Ideal</c:v>
                </c:pt>
              </c:strCache>
            </c:strRef>
          </c:tx>
          <c:spPr>
            <a:ln w="25400" cap="rnd">
              <a:solidFill>
                <a:schemeClr val="accent2"/>
              </a:solidFill>
              <a:round/>
            </a:ln>
            <a:effectLst>
              <a:outerShdw blurRad="57150" dist="19050" dir="5400000" algn="ctr" rotWithShape="0">
                <a:srgbClr val="000000">
                  <a:alpha val="63000"/>
                </a:srgbClr>
              </a:outerShdw>
            </a:effectLst>
          </c:spPr>
          <c:marker>
            <c:symbol val="none"/>
          </c:marker>
          <c:xVal>
            <c:numRef>
              <c:f>'Flight Sim'!$Y$3:$Y$27</c:f>
              <c:numCache>
                <c:formatCode>0</c:formatCode>
                <c:ptCount val="25"/>
                <c:pt idx="0">
                  <c:v>32</c:v>
                </c:pt>
                <c:pt idx="1">
                  <c:v>33.333333333333336</c:v>
                </c:pt>
                <c:pt idx="2">
                  <c:v>34.782608695652172</c:v>
                </c:pt>
                <c:pt idx="3">
                  <c:v>36.363636363636367</c:v>
                </c:pt>
                <c:pt idx="4">
                  <c:v>38.095238095238095</c:v>
                </c:pt>
                <c:pt idx="5">
                  <c:v>40</c:v>
                </c:pt>
                <c:pt idx="6">
                  <c:v>42.10526315789474</c:v>
                </c:pt>
                <c:pt idx="7">
                  <c:v>44.444444444444443</c:v>
                </c:pt>
                <c:pt idx="8">
                  <c:v>47.058823529411768</c:v>
                </c:pt>
                <c:pt idx="9">
                  <c:v>50</c:v>
                </c:pt>
                <c:pt idx="10">
                  <c:v>53.333333333333336</c:v>
                </c:pt>
                <c:pt idx="11">
                  <c:v>57.142857142857146</c:v>
                </c:pt>
                <c:pt idx="12">
                  <c:v>61.53846153846154</c:v>
                </c:pt>
                <c:pt idx="13">
                  <c:v>66.666666666666671</c:v>
                </c:pt>
                <c:pt idx="14">
                  <c:v>72.727272727272734</c:v>
                </c:pt>
                <c:pt idx="15">
                  <c:v>80</c:v>
                </c:pt>
                <c:pt idx="16">
                  <c:v>88.888888888888886</c:v>
                </c:pt>
                <c:pt idx="17">
                  <c:v>100</c:v>
                </c:pt>
                <c:pt idx="18">
                  <c:v>114.28571428571429</c:v>
                </c:pt>
                <c:pt idx="19">
                  <c:v>133.33333333333334</c:v>
                </c:pt>
                <c:pt idx="20">
                  <c:v>160</c:v>
                </c:pt>
                <c:pt idx="21">
                  <c:v>200</c:v>
                </c:pt>
                <c:pt idx="22">
                  <c:v>266.66666666666669</c:v>
                </c:pt>
                <c:pt idx="23">
                  <c:v>400</c:v>
                </c:pt>
                <c:pt idx="24">
                  <c:v>800</c:v>
                </c:pt>
              </c:numCache>
            </c:numRef>
          </c:xVal>
          <c:yVal>
            <c:numRef>
              <c:f>'Flight Sim'!$AA$3:$AA$27</c:f>
              <c:numCache>
                <c:formatCode>0.000</c:formatCode>
                <c:ptCount val="25"/>
                <c:pt idx="0">
                  <c:v>1.4975815077109307</c:v>
                </c:pt>
                <c:pt idx="1">
                  <c:v>1.504282820693907</c:v>
                </c:pt>
                <c:pt idx="2">
                  <c:v>1.5111947495048388</c:v>
                </c:pt>
                <c:pt idx="3">
                  <c:v>1.5183340394183999</c:v>
                </c:pt>
                <c:pt idx="4">
                  <c:v>1.5257196076752209</c:v>
                </c:pt>
                <c:pt idx="5">
                  <c:v>1.5333729449551563</c:v>
                </c:pt>
                <c:pt idx="6">
                  <c:v>1.5413186154465404</c:v>
                </c:pt>
                <c:pt idx="7">
                  <c:v>1.5495848863600055</c:v>
                </c:pt>
                <c:pt idx="8">
                  <c:v>1.5582045297005265</c:v>
                </c:pt>
                <c:pt idx="9">
                  <c:v>1.56721585672348</c:v>
                </c:pt>
                <c:pt idx="10">
                  <c:v>1.5766640719612082</c:v>
                </c:pt>
                <c:pt idx="11">
                  <c:v>1.5866030743787933</c:v>
                </c:pt>
                <c:pt idx="12">
                  <c:v>1.5970978973532819</c:v>
                </c:pt>
                <c:pt idx="13">
                  <c:v>1.608228083268449</c:v>
                </c:pt>
                <c:pt idx="14">
                  <c:v>1.6200924631264466</c:v>
                </c:pt>
                <c:pt idx="15">
                  <c:v>1.6328161157489871</c:v>
                </c:pt>
                <c:pt idx="16">
                  <c:v>1.6465608348425549</c:v>
                </c:pt>
                <c:pt idx="17">
                  <c:v>1.6615414938123734</c:v>
                </c:pt>
                <c:pt idx="18">
                  <c:v>1.678052864267396</c:v>
                </c:pt>
                <c:pt idx="19">
                  <c:v>1.6965162133850653</c:v>
                </c:pt>
                <c:pt idx="20">
                  <c:v>1.7175665615727618</c:v>
                </c:pt>
                <c:pt idx="21">
                  <c:v>1.742233209048023</c:v>
                </c:pt>
                <c:pt idx="22">
                  <c:v>1.7723695656991665</c:v>
                </c:pt>
                <c:pt idx="23">
                  <c:v>1.8119243658387254</c:v>
                </c:pt>
                <c:pt idx="24">
                  <c:v>1.8725509773510969</c:v>
                </c:pt>
              </c:numCache>
            </c:numRef>
          </c:yVal>
          <c:smooth val="1"/>
          <c:extLst>
            <c:ext xmlns:c16="http://schemas.microsoft.com/office/drawing/2014/chart" uri="{C3380CC4-5D6E-409C-BE32-E72D297353CC}">
              <c16:uniqueId val="{00000001-0D4D-40C9-9C68-C21F2CC28E90}"/>
            </c:ext>
          </c:extLst>
        </c:ser>
        <c:dLbls>
          <c:showLegendKey val="0"/>
          <c:showVal val="0"/>
          <c:showCatName val="0"/>
          <c:showSerName val="0"/>
          <c:showPercent val="0"/>
          <c:showBubbleSize val="0"/>
        </c:dLbls>
        <c:axId val="620683064"/>
        <c:axId val="620683392"/>
      </c:scatterChart>
      <c:valAx>
        <c:axId val="620683064"/>
        <c:scaling>
          <c:orientation val="minMax"/>
          <c:max val="620"/>
          <c:min val="2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r>
                  <a:rPr lang="en-US" sz="1600"/>
                  <a:t>Pc/Pe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in"/>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620683392"/>
        <c:crosses val="autoZero"/>
        <c:crossBetween val="midCat"/>
        <c:majorUnit val="50"/>
        <c:minorUnit val="25"/>
      </c:valAx>
      <c:valAx>
        <c:axId val="620683392"/>
        <c:scaling>
          <c:orientation val="minMax"/>
          <c:max val="1.9"/>
          <c:min val="1.4"/>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r>
                  <a:rPr lang="en-US" sz="1600"/>
                  <a:t>Cf</a:t>
                </a:r>
              </a:p>
            </c:rich>
          </c:tx>
          <c:overlay val="0"/>
          <c:spPr>
            <a:noFill/>
            <a:ln>
              <a:noFill/>
            </a:ln>
            <a:effectLst/>
          </c:spPr>
          <c:txPr>
            <a:bodyPr rot="-540000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6206830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Isp vs Pc</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smoothMarker"/>
        <c:varyColors val="0"/>
        <c:ser>
          <c:idx val="0"/>
          <c:order val="0"/>
          <c:tx>
            <c:strRef>
              <c:f>'Flight Sim'!$AC$2</c:f>
              <c:strCache>
                <c:ptCount val="1"/>
                <c:pt idx="0">
                  <c:v>Isp</c:v>
                </c:pt>
              </c:strCache>
            </c:strRef>
          </c:tx>
          <c:spPr>
            <a:ln w="25400" cap="rnd">
              <a:solidFill>
                <a:schemeClr val="accent1"/>
              </a:solidFill>
              <a:round/>
            </a:ln>
            <a:effectLst>
              <a:outerShdw blurRad="57150" dist="19050" dir="5400000" algn="ctr" rotWithShape="0">
                <a:srgbClr val="000000">
                  <a:alpha val="63000"/>
                </a:srgbClr>
              </a:outerShdw>
            </a:effectLst>
          </c:spPr>
          <c:marker>
            <c:symbol val="none"/>
          </c:marker>
          <c:xVal>
            <c:numRef>
              <c:f>'Flight Sim'!$AB$3:$AB$27</c:f>
              <c:numCache>
                <c:formatCode>General</c:formatCode>
                <c:ptCount val="25"/>
                <c:pt idx="0">
                  <c:v>300</c:v>
                </c:pt>
                <c:pt idx="1">
                  <c:v>350</c:v>
                </c:pt>
                <c:pt idx="2">
                  <c:v>400</c:v>
                </c:pt>
                <c:pt idx="3">
                  <c:v>450</c:v>
                </c:pt>
                <c:pt idx="4">
                  <c:v>500</c:v>
                </c:pt>
                <c:pt idx="5">
                  <c:v>550</c:v>
                </c:pt>
                <c:pt idx="6">
                  <c:v>600</c:v>
                </c:pt>
                <c:pt idx="7">
                  <c:v>650</c:v>
                </c:pt>
                <c:pt idx="8">
                  <c:v>700</c:v>
                </c:pt>
                <c:pt idx="9">
                  <c:v>750</c:v>
                </c:pt>
                <c:pt idx="10">
                  <c:v>800</c:v>
                </c:pt>
                <c:pt idx="11">
                  <c:v>850</c:v>
                </c:pt>
                <c:pt idx="12">
                  <c:v>900</c:v>
                </c:pt>
                <c:pt idx="13">
                  <c:v>950</c:v>
                </c:pt>
                <c:pt idx="14">
                  <c:v>1000</c:v>
                </c:pt>
                <c:pt idx="15">
                  <c:v>1050</c:v>
                </c:pt>
                <c:pt idx="16">
                  <c:v>1100</c:v>
                </c:pt>
                <c:pt idx="17">
                  <c:v>1150</c:v>
                </c:pt>
                <c:pt idx="18">
                  <c:v>1200</c:v>
                </c:pt>
                <c:pt idx="19">
                  <c:v>1250</c:v>
                </c:pt>
                <c:pt idx="20">
                  <c:v>1300</c:v>
                </c:pt>
                <c:pt idx="21">
                  <c:v>1350</c:v>
                </c:pt>
                <c:pt idx="22">
                  <c:v>1400</c:v>
                </c:pt>
                <c:pt idx="23">
                  <c:v>1450</c:v>
                </c:pt>
                <c:pt idx="24">
                  <c:v>1500</c:v>
                </c:pt>
              </c:numCache>
            </c:numRef>
          </c:xVal>
          <c:yVal>
            <c:numRef>
              <c:f>'Flight Sim'!$AC$3:$AC$27</c:f>
              <c:numCache>
                <c:formatCode>0</c:formatCode>
                <c:ptCount val="25"/>
                <c:pt idx="0">
                  <c:v>260.45210350807412</c:v>
                </c:pt>
                <c:pt idx="1">
                  <c:v>265.21259364204064</c:v>
                </c:pt>
                <c:pt idx="2">
                  <c:v>269.18287037910187</c:v>
                </c:pt>
                <c:pt idx="3">
                  <c:v>272.57320284245071</c:v>
                </c:pt>
                <c:pt idx="4">
                  <c:v>275.52143194612086</c:v>
                </c:pt>
                <c:pt idx="5">
                  <c:v>278.12249551669748</c:v>
                </c:pt>
                <c:pt idx="6">
                  <c:v>280.44437988188105</c:v>
                </c:pt>
                <c:pt idx="7">
                  <c:v>282.53733093597702</c:v>
                </c:pt>
                <c:pt idx="8">
                  <c:v>284.43946397727024</c:v>
                </c:pt>
                <c:pt idx="9">
                  <c:v>286.18033282200855</c:v>
                </c:pt>
                <c:pt idx="10">
                  <c:v>287.78328498013923</c:v>
                </c:pt>
                <c:pt idx="11">
                  <c:v>289.26706468409674</c:v>
                </c:pt>
                <c:pt idx="12">
                  <c:v>290.64693343115647</c:v>
                </c:pt>
                <c:pt idx="13">
                  <c:v>291.93547161047087</c:v>
                </c:pt>
                <c:pt idx="14">
                  <c:v>293.14316375430218</c:v>
                </c:pt>
                <c:pt idx="15">
                  <c:v>294.27883357050951</c:v>
                </c:pt>
                <c:pt idx="16">
                  <c:v>295.34997253765101</c:v>
                </c:pt>
                <c:pt idx="17">
                  <c:v>296.36299169783365</c:v>
                </c:pt>
                <c:pt idx="18">
                  <c:v>297.32341711652373</c:v>
                </c:pt>
                <c:pt idx="19">
                  <c:v>298.23604340721062</c:v>
                </c:pt>
                <c:pt idx="20">
                  <c:v>299.10505561654463</c:v>
                </c:pt>
                <c:pt idx="21">
                  <c:v>299.93412694332915</c:v>
                </c:pt>
                <c:pt idx="22">
                  <c:v>300.72649779095576</c:v>
                </c:pt>
                <c:pt idx="23">
                  <c:v>301.48504025157092</c:v>
                </c:pt>
                <c:pt idx="24">
                  <c:v>302.21231111155237</c:v>
                </c:pt>
              </c:numCache>
            </c:numRef>
          </c:yVal>
          <c:smooth val="1"/>
          <c:extLst>
            <c:ext xmlns:c16="http://schemas.microsoft.com/office/drawing/2014/chart" uri="{C3380CC4-5D6E-409C-BE32-E72D297353CC}">
              <c16:uniqueId val="{00000000-9DA9-4AC0-BB00-36DECAAC2462}"/>
            </c:ext>
          </c:extLst>
        </c:ser>
        <c:dLbls>
          <c:showLegendKey val="0"/>
          <c:showVal val="0"/>
          <c:showCatName val="0"/>
          <c:showSerName val="0"/>
          <c:showPercent val="0"/>
          <c:showBubbleSize val="0"/>
        </c:dLbls>
        <c:axId val="518887640"/>
        <c:axId val="518886328"/>
      </c:scatterChart>
      <c:valAx>
        <c:axId val="518887640"/>
        <c:scaling>
          <c:orientation val="minMax"/>
          <c:max val="1550"/>
          <c:min val="275"/>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r>
                  <a:rPr lang="en-US" sz="1600"/>
                  <a:t>Pc (psi)</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in"/>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518886328"/>
        <c:crosses val="autoZero"/>
        <c:crossBetween val="midCat"/>
        <c:majorUnit val="100"/>
        <c:minorUnit val="50"/>
      </c:valAx>
      <c:valAx>
        <c:axId val="5188863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r>
                  <a:rPr lang="en-US" sz="1600"/>
                  <a:t>Isp (s)</a:t>
                </a:r>
              </a:p>
            </c:rich>
          </c:tx>
          <c:overlay val="0"/>
          <c:spPr>
            <a:noFill/>
            <a:ln>
              <a:noFill/>
            </a:ln>
            <a:effectLst/>
          </c:spPr>
          <c:txPr>
            <a:bodyPr rot="-5400000" spcFirstLastPara="1" vertOverflow="ellipsis" vert="horz" wrap="square" anchor="ctr" anchorCtr="1"/>
            <a:lstStyle/>
            <a:p>
              <a:pPr>
                <a:defRPr sz="16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51888764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Final Parabolic</a:t>
            </a:r>
            <a:r>
              <a:rPr lang="en-US" baseline="0"/>
              <a:t> Angle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1"/>
            <c:dispEq val="1"/>
            <c:trendlineLbl>
              <c:layout>
                <c:manualLayout>
                  <c:x val="0.13328521434820648"/>
                  <c:y val="-0.4304210411198600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[1]Sheet1!$D$2:$D$12</c:f>
              <c:numCache>
                <c:formatCode>General</c:formatCode>
                <c:ptCount val="11"/>
                <c:pt idx="0">
                  <c:v>5</c:v>
                </c:pt>
                <c:pt idx="1">
                  <c:v>10</c:v>
                </c:pt>
                <c:pt idx="2">
                  <c:v>12.8</c:v>
                </c:pt>
                <c:pt idx="3">
                  <c:v>15</c:v>
                </c:pt>
                <c:pt idx="4">
                  <c:v>20</c:v>
                </c:pt>
                <c:pt idx="5">
                  <c:v>25</c:v>
                </c:pt>
                <c:pt idx="6">
                  <c:v>30</c:v>
                </c:pt>
                <c:pt idx="7">
                  <c:v>35</c:v>
                </c:pt>
                <c:pt idx="8">
                  <c:v>40</c:v>
                </c:pt>
                <c:pt idx="9">
                  <c:v>45</c:v>
                </c:pt>
                <c:pt idx="10">
                  <c:v>50</c:v>
                </c:pt>
              </c:numCache>
            </c:numRef>
          </c:xVal>
          <c:yVal>
            <c:numRef>
              <c:f>[1]Sheet1!$E$2:$E$12</c:f>
              <c:numCache>
                <c:formatCode>General</c:formatCode>
                <c:ptCount val="11"/>
                <c:pt idx="0">
                  <c:v>13.5</c:v>
                </c:pt>
                <c:pt idx="1">
                  <c:v>11</c:v>
                </c:pt>
                <c:pt idx="2">
                  <c:v>10</c:v>
                </c:pt>
                <c:pt idx="3">
                  <c:v>9.5</c:v>
                </c:pt>
                <c:pt idx="4">
                  <c:v>9</c:v>
                </c:pt>
                <c:pt idx="5">
                  <c:v>8.8000000000000007</c:v>
                </c:pt>
                <c:pt idx="6">
                  <c:v>8.5</c:v>
                </c:pt>
                <c:pt idx="7">
                  <c:v>8.3000000000000007</c:v>
                </c:pt>
                <c:pt idx="8">
                  <c:v>8</c:v>
                </c:pt>
                <c:pt idx="9">
                  <c:v>7.8</c:v>
                </c:pt>
                <c:pt idx="10">
                  <c:v>7.5</c:v>
                </c:pt>
              </c:numCache>
            </c:numRef>
          </c:yVal>
          <c:smooth val="1"/>
          <c:extLst>
            <c:ext xmlns:c16="http://schemas.microsoft.com/office/drawing/2014/chart" uri="{C3380CC4-5D6E-409C-BE32-E72D297353CC}">
              <c16:uniqueId val="{00000001-C12E-4DF2-96B8-8AF1131FBC96}"/>
            </c:ext>
          </c:extLst>
        </c:ser>
        <c:dLbls>
          <c:showLegendKey val="0"/>
          <c:showVal val="0"/>
          <c:showCatName val="0"/>
          <c:showSerName val="0"/>
          <c:showPercent val="0"/>
          <c:showBubbleSize val="0"/>
        </c:dLbls>
        <c:axId val="201275144"/>
        <c:axId val="201277496"/>
      </c:scatterChart>
      <c:valAx>
        <c:axId val="201275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Expansion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77496"/>
        <c:crosses val="autoZero"/>
        <c:crossBetween val="midCat"/>
      </c:valAx>
      <c:valAx>
        <c:axId val="201277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Final Angle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751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Initial Parabolic Angle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og"/>
            <c:dispRSqr val="1"/>
            <c:dispEq val="1"/>
            <c:trendlineLbl>
              <c:layout>
                <c:manualLayout>
                  <c:x val="0.16085454943132108"/>
                  <c:y val="-0.1896686351706036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[1]Sheet1!$A$2:$A$12</c:f>
              <c:numCache>
                <c:formatCode>General</c:formatCode>
                <c:ptCount val="11"/>
                <c:pt idx="0">
                  <c:v>5</c:v>
                </c:pt>
                <c:pt idx="1">
                  <c:v>9</c:v>
                </c:pt>
                <c:pt idx="2">
                  <c:v>10</c:v>
                </c:pt>
                <c:pt idx="3">
                  <c:v>15</c:v>
                </c:pt>
                <c:pt idx="4">
                  <c:v>20</c:v>
                </c:pt>
                <c:pt idx="5">
                  <c:v>25</c:v>
                </c:pt>
                <c:pt idx="6">
                  <c:v>30</c:v>
                </c:pt>
                <c:pt idx="7">
                  <c:v>35</c:v>
                </c:pt>
                <c:pt idx="8">
                  <c:v>40</c:v>
                </c:pt>
                <c:pt idx="9">
                  <c:v>45</c:v>
                </c:pt>
                <c:pt idx="10">
                  <c:v>50</c:v>
                </c:pt>
              </c:numCache>
            </c:numRef>
          </c:xVal>
          <c:yVal>
            <c:numRef>
              <c:f>[1]Sheet1!$B$2:$B$12</c:f>
              <c:numCache>
                <c:formatCode>General</c:formatCode>
                <c:ptCount val="11"/>
                <c:pt idx="0">
                  <c:v>22.5</c:v>
                </c:pt>
                <c:pt idx="1">
                  <c:v>25</c:v>
                </c:pt>
                <c:pt idx="2">
                  <c:v>25.3</c:v>
                </c:pt>
                <c:pt idx="3">
                  <c:v>27.5</c:v>
                </c:pt>
                <c:pt idx="4">
                  <c:v>29</c:v>
                </c:pt>
                <c:pt idx="5">
                  <c:v>30</c:v>
                </c:pt>
                <c:pt idx="6">
                  <c:v>30.8</c:v>
                </c:pt>
                <c:pt idx="7">
                  <c:v>31</c:v>
                </c:pt>
                <c:pt idx="8">
                  <c:v>31.3</c:v>
                </c:pt>
                <c:pt idx="9">
                  <c:v>32</c:v>
                </c:pt>
                <c:pt idx="10">
                  <c:v>32.299999999999997</c:v>
                </c:pt>
              </c:numCache>
            </c:numRef>
          </c:yVal>
          <c:smooth val="1"/>
          <c:extLst>
            <c:ext xmlns:c16="http://schemas.microsoft.com/office/drawing/2014/chart" uri="{C3380CC4-5D6E-409C-BE32-E72D297353CC}">
              <c16:uniqueId val="{00000002-F5C9-4F1D-B2A3-7A83A4B13171}"/>
            </c:ext>
          </c:extLst>
        </c:ser>
        <c:dLbls>
          <c:showLegendKey val="0"/>
          <c:showVal val="0"/>
          <c:showCatName val="0"/>
          <c:showSerName val="0"/>
          <c:showPercent val="0"/>
          <c:showBubbleSize val="0"/>
        </c:dLbls>
        <c:axId val="201274752"/>
        <c:axId val="201278672"/>
      </c:scatterChart>
      <c:valAx>
        <c:axId val="201274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Expansion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78672"/>
        <c:crosses val="autoZero"/>
        <c:crossBetween val="midCat"/>
      </c:valAx>
      <c:valAx>
        <c:axId val="2012786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Initial Angle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747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5.emf"/><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4.emf"/><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gif"/><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oneCellAnchor>
    <xdr:from>
      <xdr:col>13</xdr:col>
      <xdr:colOff>66036</xdr:colOff>
      <xdr:row>0</xdr:row>
      <xdr:rowOff>175260</xdr:rowOff>
    </xdr:from>
    <xdr:ext cx="2810776" cy="2827917"/>
    <xdr:pic>
      <xdr:nvPicPr>
        <xdr:cNvPr id="2" name="Picture 1">
          <a:extLst>
            <a:ext uri="{FF2B5EF4-FFF2-40B4-BE49-F238E27FC236}">
              <a16:creationId xmlns:a16="http://schemas.microsoft.com/office/drawing/2014/main" id="{C2D773F5-121C-45C8-938A-7EEF76DE3D3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990836" y="175260"/>
          <a:ext cx="2810776" cy="2827917"/>
        </a:xfrm>
        <a:prstGeom prst="rect">
          <a:avLst/>
        </a:prstGeom>
        <a:noFill/>
        <a:ln w="9525">
          <a:noFill/>
          <a:miter lim="800000"/>
          <a:headEnd/>
          <a:tailEnd/>
        </a:ln>
      </xdr:spPr>
    </xdr:pic>
    <xdr:clientData/>
  </xdr:oneCellAnchor>
  <xdr:twoCellAnchor>
    <xdr:from>
      <xdr:col>16</xdr:col>
      <xdr:colOff>647700</xdr:colOff>
      <xdr:row>1</xdr:row>
      <xdr:rowOff>144780</xdr:rowOff>
    </xdr:from>
    <xdr:to>
      <xdr:col>21</xdr:col>
      <xdr:colOff>243840</xdr:colOff>
      <xdr:row>8</xdr:row>
      <xdr:rowOff>175260</xdr:rowOff>
    </xdr:to>
    <xdr:sp macro="" textlink="">
      <xdr:nvSpPr>
        <xdr:cNvPr id="3" name="Object 7" hidden="1">
          <a:extLst>
            <a:ext uri="{63B3BB69-23CF-44E3-9099-C40C66FF867C}">
              <a14:compatExt xmlns:a14="http://schemas.microsoft.com/office/drawing/2010/main" spid="_x0000_s1031"/>
            </a:ext>
            <a:ext uri="{FF2B5EF4-FFF2-40B4-BE49-F238E27FC236}">
              <a16:creationId xmlns:a16="http://schemas.microsoft.com/office/drawing/2014/main" id="{74F58A29-0B21-4675-BBBD-7C96C329C699}"/>
            </a:ext>
          </a:extLst>
        </xdr:cNvPr>
        <xdr:cNvSpPr/>
      </xdr:nvSpPr>
      <xdr:spPr bwMode="auto">
        <a:xfrm>
          <a:off x="10363200" y="327660"/>
          <a:ext cx="2682240" cy="13106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16</xdr:col>
      <xdr:colOff>670560</xdr:colOff>
      <xdr:row>10</xdr:row>
      <xdr:rowOff>152400</xdr:rowOff>
    </xdr:from>
    <xdr:to>
      <xdr:col>22</xdr:col>
      <xdr:colOff>91440</xdr:colOff>
      <xdr:row>17</xdr:row>
      <xdr:rowOff>53340</xdr:rowOff>
    </xdr:to>
    <xdr:sp macro="" textlink="">
      <xdr:nvSpPr>
        <xdr:cNvPr id="4" name="Object 8" hidden="1">
          <a:extLst>
            <a:ext uri="{63B3BB69-23CF-44E3-9099-C40C66FF867C}">
              <a14:compatExt xmlns:a14="http://schemas.microsoft.com/office/drawing/2010/main" spid="_x0000_s1032"/>
            </a:ext>
            <a:ext uri="{FF2B5EF4-FFF2-40B4-BE49-F238E27FC236}">
              <a16:creationId xmlns:a16="http://schemas.microsoft.com/office/drawing/2014/main" id="{DF81C656-DCD4-4B8A-91AC-7206E051F6C9}"/>
            </a:ext>
          </a:extLst>
        </xdr:cNvPr>
        <xdr:cNvSpPr/>
      </xdr:nvSpPr>
      <xdr:spPr bwMode="auto">
        <a:xfrm>
          <a:off x="10363200" y="1981200"/>
          <a:ext cx="3139440" cy="1181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692087</xdr:colOff>
      <xdr:row>18</xdr:row>
      <xdr:rowOff>173193</xdr:rowOff>
    </xdr:from>
    <xdr:ext cx="3760467" cy="1146740"/>
    <xdr:pic>
      <xdr:nvPicPr>
        <xdr:cNvPr id="5" name="Picture 3">
          <a:extLst>
            <a:ext uri="{FF2B5EF4-FFF2-40B4-BE49-F238E27FC236}">
              <a16:creationId xmlns:a16="http://schemas.microsoft.com/office/drawing/2014/main" id="{6D923349-B9AB-4828-8F66-B8511F874F8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361867" y="3465033"/>
          <a:ext cx="3760467" cy="1146740"/>
        </a:xfrm>
        <a:prstGeom prst="rect">
          <a:avLst/>
        </a:prstGeom>
        <a:noFill/>
      </xdr:spPr>
    </xdr:pic>
    <xdr:clientData/>
  </xdr:oneCellAnchor>
  <xdr:oneCellAnchor>
    <xdr:from>
      <xdr:col>40</xdr:col>
      <xdr:colOff>584686</xdr:colOff>
      <xdr:row>2</xdr:row>
      <xdr:rowOff>76958</xdr:rowOff>
    </xdr:from>
    <xdr:ext cx="7021466" cy="3956500"/>
    <xdr:pic>
      <xdr:nvPicPr>
        <xdr:cNvPr id="6" name="Picture 5">
          <a:extLst>
            <a:ext uri="{FF2B5EF4-FFF2-40B4-BE49-F238E27FC236}">
              <a16:creationId xmlns:a16="http://schemas.microsoft.com/office/drawing/2014/main" id="{D4174B47-397D-4FF9-BE2D-CA1B91C49623}"/>
            </a:ext>
          </a:extLst>
        </xdr:cNvPr>
        <xdr:cNvPicPr>
          <a:picLocks noChangeAspect="1"/>
        </xdr:cNvPicPr>
      </xdr:nvPicPr>
      <xdr:blipFill>
        <a:blip xmlns:r="http://schemas.openxmlformats.org/officeDocument/2006/relationships" r:embed="rId3"/>
        <a:stretch>
          <a:fillRect/>
        </a:stretch>
      </xdr:blipFill>
      <xdr:spPr>
        <a:xfrm>
          <a:off x="39211159" y="464885"/>
          <a:ext cx="7021466" cy="3956500"/>
        </a:xfrm>
        <a:prstGeom prst="rect">
          <a:avLst/>
        </a:prstGeom>
      </xdr:spPr>
    </xdr:pic>
    <xdr:clientData/>
  </xdr:oneCellAnchor>
  <xdr:twoCellAnchor>
    <xdr:from>
      <xdr:col>34</xdr:col>
      <xdr:colOff>569735</xdr:colOff>
      <xdr:row>30</xdr:row>
      <xdr:rowOff>51547</xdr:rowOff>
    </xdr:from>
    <xdr:to>
      <xdr:col>43</xdr:col>
      <xdr:colOff>429287</xdr:colOff>
      <xdr:row>44</xdr:row>
      <xdr:rowOff>172569</xdr:rowOff>
    </xdr:to>
    <xdr:graphicFrame macro="">
      <xdr:nvGraphicFramePr>
        <xdr:cNvPr id="7" name="Chart 6">
          <a:extLst>
            <a:ext uri="{FF2B5EF4-FFF2-40B4-BE49-F238E27FC236}">
              <a16:creationId xmlns:a16="http://schemas.microsoft.com/office/drawing/2014/main" id="{F17490ED-BE10-4107-9FE0-B5D1E922F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564776</xdr:colOff>
      <xdr:row>45</xdr:row>
      <xdr:rowOff>154845</xdr:rowOff>
    </xdr:from>
    <xdr:to>
      <xdr:col>43</xdr:col>
      <xdr:colOff>421341</xdr:colOff>
      <xdr:row>61</xdr:row>
      <xdr:rowOff>127949</xdr:rowOff>
    </xdr:to>
    <xdr:graphicFrame macro="">
      <xdr:nvGraphicFramePr>
        <xdr:cNvPr id="8" name="Chart 7">
          <a:extLst>
            <a:ext uri="{FF2B5EF4-FFF2-40B4-BE49-F238E27FC236}">
              <a16:creationId xmlns:a16="http://schemas.microsoft.com/office/drawing/2014/main" id="{CB12A89B-4CC9-403A-B885-D1FA9AD60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647700</xdr:colOff>
      <xdr:row>1</xdr:row>
      <xdr:rowOff>144780</xdr:rowOff>
    </xdr:from>
    <xdr:to>
      <xdr:col>21</xdr:col>
      <xdr:colOff>243840</xdr:colOff>
      <xdr:row>8</xdr:row>
      <xdr:rowOff>175260</xdr:rowOff>
    </xdr:to>
    <xdr:pic>
      <xdr:nvPicPr>
        <xdr:cNvPr id="9" name="Picture 7">
          <a:extLst>
            <a:ext uri="{FF2B5EF4-FFF2-40B4-BE49-F238E27FC236}">
              <a16:creationId xmlns:a16="http://schemas.microsoft.com/office/drawing/2014/main" id="{54D02916-3A52-4FAA-AE73-81A8D520772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327660"/>
          <a:ext cx="2682240" cy="1310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670560</xdr:colOff>
      <xdr:row>10</xdr:row>
      <xdr:rowOff>152400</xdr:rowOff>
    </xdr:from>
    <xdr:to>
      <xdr:col>22</xdr:col>
      <xdr:colOff>91440</xdr:colOff>
      <xdr:row>17</xdr:row>
      <xdr:rowOff>53340</xdr:rowOff>
    </xdr:to>
    <xdr:pic>
      <xdr:nvPicPr>
        <xdr:cNvPr id="10" name="Picture 8">
          <a:extLst>
            <a:ext uri="{FF2B5EF4-FFF2-40B4-BE49-F238E27FC236}">
              <a16:creationId xmlns:a16="http://schemas.microsoft.com/office/drawing/2014/main" id="{6BAEFC86-52FF-40A8-8205-2DC5D22A0A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363200" y="1981200"/>
          <a:ext cx="313944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1042757</xdr:colOff>
      <xdr:row>0</xdr:row>
      <xdr:rowOff>1</xdr:rowOff>
    </xdr:from>
    <xdr:to>
      <xdr:col>29</xdr:col>
      <xdr:colOff>1163782</xdr:colOff>
      <xdr:row>27</xdr:row>
      <xdr:rowOff>27709</xdr:rowOff>
    </xdr:to>
    <xdr:graphicFrame macro="">
      <xdr:nvGraphicFramePr>
        <xdr:cNvPr id="12" name="Chart 11">
          <a:extLst>
            <a:ext uri="{FF2B5EF4-FFF2-40B4-BE49-F238E27FC236}">
              <a16:creationId xmlns:a16="http://schemas.microsoft.com/office/drawing/2014/main" id="{AFA68A5A-9644-4641-A49A-86B36161D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1371601</xdr:colOff>
      <xdr:row>0</xdr:row>
      <xdr:rowOff>0</xdr:rowOff>
    </xdr:from>
    <xdr:to>
      <xdr:col>40</xdr:col>
      <xdr:colOff>193963</xdr:colOff>
      <xdr:row>27</xdr:row>
      <xdr:rowOff>27708</xdr:rowOff>
    </xdr:to>
    <xdr:graphicFrame macro="">
      <xdr:nvGraphicFramePr>
        <xdr:cNvPr id="13" name="Chart 12">
          <a:extLst>
            <a:ext uri="{FF2B5EF4-FFF2-40B4-BE49-F238E27FC236}">
              <a16:creationId xmlns:a16="http://schemas.microsoft.com/office/drawing/2014/main" id="{C7E78C09-D3CF-4F4B-81F9-EE64ECF04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38</xdr:col>
      <xdr:colOff>27791</xdr:colOff>
      <xdr:row>0</xdr:row>
      <xdr:rowOff>0</xdr:rowOff>
    </xdr:from>
    <xdr:ext cx="8063976" cy="9061119"/>
    <xdr:pic>
      <xdr:nvPicPr>
        <xdr:cNvPr id="2" name="Picture 1">
          <a:extLst>
            <a:ext uri="{FF2B5EF4-FFF2-40B4-BE49-F238E27FC236}">
              <a16:creationId xmlns:a16="http://schemas.microsoft.com/office/drawing/2014/main" id="{A8941578-C867-4B2A-902A-62EF05134F88}"/>
            </a:ext>
          </a:extLst>
        </xdr:cNvPr>
        <xdr:cNvPicPr>
          <a:picLocks noChangeAspect="1"/>
        </xdr:cNvPicPr>
      </xdr:nvPicPr>
      <xdr:blipFill>
        <a:blip xmlns:r="http://schemas.openxmlformats.org/officeDocument/2006/relationships" r:embed="rId1"/>
        <a:stretch>
          <a:fillRect/>
        </a:stretch>
      </xdr:blipFill>
      <xdr:spPr>
        <a:xfrm>
          <a:off x="22613471" y="0"/>
          <a:ext cx="8063976" cy="9061119"/>
        </a:xfrm>
        <a:prstGeom prst="rect">
          <a:avLst/>
        </a:prstGeom>
      </xdr:spPr>
    </xdr:pic>
    <xdr:clientData/>
  </xdr:oneCellAnchor>
  <xdr:oneCellAnchor>
    <xdr:from>
      <xdr:col>51</xdr:col>
      <xdr:colOff>349624</xdr:colOff>
      <xdr:row>0</xdr:row>
      <xdr:rowOff>0</xdr:rowOff>
    </xdr:from>
    <xdr:ext cx="6810389" cy="9059962"/>
    <xdr:pic>
      <xdr:nvPicPr>
        <xdr:cNvPr id="3" name="Picture 2">
          <a:extLst>
            <a:ext uri="{FF2B5EF4-FFF2-40B4-BE49-F238E27FC236}">
              <a16:creationId xmlns:a16="http://schemas.microsoft.com/office/drawing/2014/main" id="{0C43908F-F5E3-4211-A290-C22997A08D7A}"/>
            </a:ext>
          </a:extLst>
        </xdr:cNvPr>
        <xdr:cNvPicPr>
          <a:picLocks noChangeAspect="1"/>
        </xdr:cNvPicPr>
      </xdr:nvPicPr>
      <xdr:blipFill>
        <a:blip xmlns:r="http://schemas.openxmlformats.org/officeDocument/2006/relationships" r:embed="rId2"/>
        <a:stretch>
          <a:fillRect/>
        </a:stretch>
      </xdr:blipFill>
      <xdr:spPr>
        <a:xfrm>
          <a:off x="30661984" y="0"/>
          <a:ext cx="6810389" cy="9059962"/>
        </a:xfrm>
        <a:prstGeom prst="rect">
          <a:avLst/>
        </a:prstGeom>
      </xdr:spPr>
    </xdr:pic>
    <xdr:clientData/>
  </xdr:oneCellAnchor>
  <xdr:oneCellAnchor>
    <xdr:from>
      <xdr:col>38</xdr:col>
      <xdr:colOff>324223</xdr:colOff>
      <xdr:row>49</xdr:row>
      <xdr:rowOff>177800</xdr:rowOff>
    </xdr:from>
    <xdr:ext cx="5741893" cy="3793404"/>
    <xdr:pic>
      <xdr:nvPicPr>
        <xdr:cNvPr id="4" name="Picture 3">
          <a:extLst>
            <a:ext uri="{FF2B5EF4-FFF2-40B4-BE49-F238E27FC236}">
              <a16:creationId xmlns:a16="http://schemas.microsoft.com/office/drawing/2014/main" id="{6383DCFE-E70B-46D0-A2F0-B89A5517EF18}"/>
            </a:ext>
          </a:extLst>
        </xdr:cNvPr>
        <xdr:cNvPicPr>
          <a:picLocks noChangeAspect="1"/>
        </xdr:cNvPicPr>
      </xdr:nvPicPr>
      <xdr:blipFill>
        <a:blip xmlns:r="http://schemas.openxmlformats.org/officeDocument/2006/relationships" r:embed="rId3"/>
        <a:stretch>
          <a:fillRect/>
        </a:stretch>
      </xdr:blipFill>
      <xdr:spPr>
        <a:xfrm>
          <a:off x="22909903" y="9138920"/>
          <a:ext cx="5741893" cy="3793404"/>
        </a:xfrm>
        <a:prstGeom prst="rect">
          <a:avLst/>
        </a:prstGeom>
      </xdr:spPr>
    </xdr:pic>
    <xdr:clientData/>
  </xdr:oneCellAnchor>
  <xdr:oneCellAnchor>
    <xdr:from>
      <xdr:col>13</xdr:col>
      <xdr:colOff>14321</xdr:colOff>
      <xdr:row>55</xdr:row>
      <xdr:rowOff>150149</xdr:rowOff>
    </xdr:from>
    <xdr:ext cx="3789938" cy="2321537"/>
    <xdr:pic>
      <xdr:nvPicPr>
        <xdr:cNvPr id="5" name="Picture 4">
          <a:extLst>
            <a:ext uri="{FF2B5EF4-FFF2-40B4-BE49-F238E27FC236}">
              <a16:creationId xmlns:a16="http://schemas.microsoft.com/office/drawing/2014/main" id="{CD797BAF-77AB-41C1-BF94-8AA0EDFF4A85}"/>
            </a:ext>
          </a:extLst>
        </xdr:cNvPr>
        <xdr:cNvPicPr>
          <a:picLocks noChangeAspect="1"/>
        </xdr:cNvPicPr>
      </xdr:nvPicPr>
      <xdr:blipFill>
        <a:blip xmlns:r="http://schemas.openxmlformats.org/officeDocument/2006/relationships" r:embed="rId4"/>
        <a:stretch>
          <a:fillRect/>
        </a:stretch>
      </xdr:blipFill>
      <xdr:spPr>
        <a:xfrm>
          <a:off x="7741001" y="10208549"/>
          <a:ext cx="3789938" cy="2321537"/>
        </a:xfrm>
        <a:prstGeom prst="rect">
          <a:avLst/>
        </a:prstGeom>
      </xdr:spPr>
    </xdr:pic>
    <xdr:clientData/>
  </xdr:oneCellAnchor>
  <xdr:oneCellAnchor>
    <xdr:from>
      <xdr:col>63</xdr:col>
      <xdr:colOff>200659</xdr:colOff>
      <xdr:row>0</xdr:row>
      <xdr:rowOff>0</xdr:rowOff>
    </xdr:from>
    <xdr:ext cx="4595667" cy="1905648"/>
    <xdr:pic>
      <xdr:nvPicPr>
        <xdr:cNvPr id="6" name="Picture 5">
          <a:extLst>
            <a:ext uri="{FF2B5EF4-FFF2-40B4-BE49-F238E27FC236}">
              <a16:creationId xmlns:a16="http://schemas.microsoft.com/office/drawing/2014/main" id="{3AC0A740-2E98-44BA-9FAB-75532D19E5B4}"/>
            </a:ext>
          </a:extLst>
        </xdr:cNvPr>
        <xdr:cNvPicPr>
          <a:picLocks noChangeAspect="1"/>
        </xdr:cNvPicPr>
      </xdr:nvPicPr>
      <xdr:blipFill>
        <a:blip xmlns:r="http://schemas.openxmlformats.org/officeDocument/2006/relationships" r:embed="rId5"/>
        <a:stretch>
          <a:fillRect/>
        </a:stretch>
      </xdr:blipFill>
      <xdr:spPr>
        <a:xfrm>
          <a:off x="37645339" y="0"/>
          <a:ext cx="4595667" cy="1905648"/>
        </a:xfrm>
        <a:prstGeom prst="rect">
          <a:avLst/>
        </a:prstGeom>
      </xdr:spPr>
    </xdr:pic>
    <xdr:clientData/>
  </xdr:oneCellAnchor>
  <xdr:oneCellAnchor>
    <xdr:from>
      <xdr:col>63</xdr:col>
      <xdr:colOff>275046</xdr:colOff>
      <xdr:row>10</xdr:row>
      <xdr:rowOff>92385</xdr:rowOff>
    </xdr:from>
    <xdr:ext cx="4324966" cy="2075034"/>
    <xdr:pic>
      <xdr:nvPicPr>
        <xdr:cNvPr id="7" name="Picture 6">
          <a:extLst>
            <a:ext uri="{FF2B5EF4-FFF2-40B4-BE49-F238E27FC236}">
              <a16:creationId xmlns:a16="http://schemas.microsoft.com/office/drawing/2014/main" id="{A34A5168-1D9D-4826-AA05-80644AAC6766}"/>
            </a:ext>
          </a:extLst>
        </xdr:cNvPr>
        <xdr:cNvPicPr>
          <a:picLocks noChangeAspect="1"/>
        </xdr:cNvPicPr>
      </xdr:nvPicPr>
      <xdr:blipFill>
        <a:blip xmlns:r="http://schemas.openxmlformats.org/officeDocument/2006/relationships" r:embed="rId6"/>
        <a:stretch>
          <a:fillRect/>
        </a:stretch>
      </xdr:blipFill>
      <xdr:spPr>
        <a:xfrm>
          <a:off x="37719726" y="1921185"/>
          <a:ext cx="4324966" cy="2075034"/>
        </a:xfrm>
        <a:prstGeom prst="rect">
          <a:avLst/>
        </a:prstGeom>
      </xdr:spPr>
    </xdr:pic>
    <xdr:clientData/>
  </xdr:oneCellAnchor>
  <xdr:oneCellAnchor>
    <xdr:from>
      <xdr:col>54</xdr:col>
      <xdr:colOff>629113</xdr:colOff>
      <xdr:row>48</xdr:row>
      <xdr:rowOff>152400</xdr:rowOff>
    </xdr:from>
    <xdr:ext cx="3852669" cy="2925062"/>
    <xdr:pic>
      <xdr:nvPicPr>
        <xdr:cNvPr id="8" name="Picture 7">
          <a:extLst>
            <a:ext uri="{FF2B5EF4-FFF2-40B4-BE49-F238E27FC236}">
              <a16:creationId xmlns:a16="http://schemas.microsoft.com/office/drawing/2014/main" id="{73EA2C49-CD31-4B1F-A853-6758EC3AB41A}"/>
            </a:ext>
          </a:extLst>
        </xdr:cNvPr>
        <xdr:cNvPicPr>
          <a:picLocks noChangeAspect="1"/>
        </xdr:cNvPicPr>
      </xdr:nvPicPr>
      <xdr:blipFill>
        <a:blip xmlns:r="http://schemas.openxmlformats.org/officeDocument/2006/relationships" r:embed="rId7"/>
        <a:stretch>
          <a:fillRect/>
        </a:stretch>
      </xdr:blipFill>
      <xdr:spPr>
        <a:xfrm>
          <a:off x="32686453" y="8930640"/>
          <a:ext cx="3852669" cy="2925062"/>
        </a:xfrm>
        <a:prstGeom prst="rect">
          <a:avLst/>
        </a:prstGeom>
      </xdr:spPr>
    </xdr:pic>
    <xdr:clientData/>
  </xdr:oneCellAnchor>
  <xdr:oneCellAnchor>
    <xdr:from>
      <xdr:col>62</xdr:col>
      <xdr:colOff>146958</xdr:colOff>
      <xdr:row>48</xdr:row>
      <xdr:rowOff>155485</xdr:rowOff>
    </xdr:from>
    <xdr:ext cx="3834490" cy="2632269"/>
    <xdr:pic>
      <xdr:nvPicPr>
        <xdr:cNvPr id="9" name="Picture 8">
          <a:extLst>
            <a:ext uri="{FF2B5EF4-FFF2-40B4-BE49-F238E27FC236}">
              <a16:creationId xmlns:a16="http://schemas.microsoft.com/office/drawing/2014/main" id="{66F56DBA-3B1E-4D91-B8AF-DBB8AA8D336E}"/>
            </a:ext>
          </a:extLst>
        </xdr:cNvPr>
        <xdr:cNvPicPr>
          <a:picLocks noChangeAspect="1"/>
        </xdr:cNvPicPr>
      </xdr:nvPicPr>
      <xdr:blipFill>
        <a:blip xmlns:r="http://schemas.openxmlformats.org/officeDocument/2006/relationships" r:embed="rId8"/>
        <a:stretch>
          <a:fillRect/>
        </a:stretch>
      </xdr:blipFill>
      <xdr:spPr>
        <a:xfrm>
          <a:off x="36997278" y="8933725"/>
          <a:ext cx="3834490" cy="2632269"/>
        </a:xfrm>
        <a:prstGeom prst="rect">
          <a:avLst/>
        </a:prstGeom>
      </xdr:spPr>
    </xdr:pic>
    <xdr:clientData/>
  </xdr:oneCellAnchor>
  <xdr:oneCellAnchor>
    <xdr:from>
      <xdr:col>48</xdr:col>
      <xdr:colOff>366486</xdr:colOff>
      <xdr:row>48</xdr:row>
      <xdr:rowOff>138775</xdr:rowOff>
    </xdr:from>
    <xdr:ext cx="3826528" cy="2865081"/>
    <xdr:pic>
      <xdr:nvPicPr>
        <xdr:cNvPr id="10" name="Picture 9">
          <a:extLst>
            <a:ext uri="{FF2B5EF4-FFF2-40B4-BE49-F238E27FC236}">
              <a16:creationId xmlns:a16="http://schemas.microsoft.com/office/drawing/2014/main" id="{99F8C73C-683A-4BAB-B71D-B9457F88D2A8}"/>
            </a:ext>
          </a:extLst>
        </xdr:cNvPr>
        <xdr:cNvPicPr>
          <a:picLocks noChangeAspect="1"/>
        </xdr:cNvPicPr>
      </xdr:nvPicPr>
      <xdr:blipFill>
        <a:blip xmlns:r="http://schemas.openxmlformats.org/officeDocument/2006/relationships" r:embed="rId9"/>
        <a:stretch>
          <a:fillRect/>
        </a:stretch>
      </xdr:blipFill>
      <xdr:spPr>
        <a:xfrm>
          <a:off x="28895766" y="8917015"/>
          <a:ext cx="3826528" cy="2865081"/>
        </a:xfrm>
        <a:prstGeom prst="rect">
          <a:avLst/>
        </a:prstGeom>
      </xdr:spPr>
    </xdr:pic>
    <xdr:clientData/>
  </xdr:oneCellAnchor>
  <xdr:oneCellAnchor>
    <xdr:from>
      <xdr:col>63</xdr:col>
      <xdr:colOff>217269</xdr:colOff>
      <xdr:row>22</xdr:row>
      <xdr:rowOff>96683</xdr:rowOff>
    </xdr:from>
    <xdr:ext cx="3510708" cy="1841255"/>
    <xdr:pic>
      <xdr:nvPicPr>
        <xdr:cNvPr id="11" name="Picture 10">
          <a:extLst>
            <a:ext uri="{FF2B5EF4-FFF2-40B4-BE49-F238E27FC236}">
              <a16:creationId xmlns:a16="http://schemas.microsoft.com/office/drawing/2014/main" id="{6AEA9328-7AF6-4456-9A5F-0C0F7D864D6A}"/>
            </a:ext>
          </a:extLst>
        </xdr:cNvPr>
        <xdr:cNvPicPr>
          <a:picLocks noChangeAspect="1"/>
        </xdr:cNvPicPr>
      </xdr:nvPicPr>
      <xdr:blipFill>
        <a:blip xmlns:r="http://schemas.openxmlformats.org/officeDocument/2006/relationships" r:embed="rId10"/>
        <a:stretch>
          <a:fillRect/>
        </a:stretch>
      </xdr:blipFill>
      <xdr:spPr>
        <a:xfrm>
          <a:off x="37661949" y="4120043"/>
          <a:ext cx="3510708" cy="1841255"/>
        </a:xfrm>
        <a:prstGeom prst="rect">
          <a:avLst/>
        </a:prstGeom>
      </xdr:spPr>
    </xdr:pic>
    <xdr:clientData/>
  </xdr:oneCellAnchor>
  <xdr:oneCellAnchor>
    <xdr:from>
      <xdr:col>48</xdr:col>
      <xdr:colOff>450000</xdr:colOff>
      <xdr:row>65</xdr:row>
      <xdr:rowOff>16300</xdr:rowOff>
    </xdr:from>
    <xdr:ext cx="8110446" cy="3113513"/>
    <xdr:pic>
      <xdr:nvPicPr>
        <xdr:cNvPr id="12" name="Picture 11">
          <a:extLst>
            <a:ext uri="{FF2B5EF4-FFF2-40B4-BE49-F238E27FC236}">
              <a16:creationId xmlns:a16="http://schemas.microsoft.com/office/drawing/2014/main" id="{5564F664-F55F-4727-BECF-75600129EE5B}"/>
            </a:ext>
          </a:extLst>
        </xdr:cNvPr>
        <xdr:cNvPicPr>
          <a:picLocks noChangeAspect="1"/>
        </xdr:cNvPicPr>
      </xdr:nvPicPr>
      <xdr:blipFill>
        <a:blip xmlns:r="http://schemas.openxmlformats.org/officeDocument/2006/relationships" r:embed="rId11"/>
        <a:stretch>
          <a:fillRect/>
        </a:stretch>
      </xdr:blipFill>
      <xdr:spPr>
        <a:xfrm>
          <a:off x="28979280" y="11903500"/>
          <a:ext cx="8110446" cy="3113513"/>
        </a:xfrm>
        <a:prstGeom prst="rect">
          <a:avLst/>
        </a:prstGeom>
      </xdr:spPr>
    </xdr:pic>
    <xdr:clientData/>
  </xdr:oneCellAnchor>
  <xdr:oneCellAnchor>
    <xdr:from>
      <xdr:col>13</xdr:col>
      <xdr:colOff>50558</xdr:colOff>
      <xdr:row>67</xdr:row>
      <xdr:rowOff>143259</xdr:rowOff>
    </xdr:from>
    <xdr:ext cx="6587691" cy="4184296"/>
    <xdr:pic>
      <xdr:nvPicPr>
        <xdr:cNvPr id="13" name="Picture 12">
          <a:extLst>
            <a:ext uri="{FF2B5EF4-FFF2-40B4-BE49-F238E27FC236}">
              <a16:creationId xmlns:a16="http://schemas.microsoft.com/office/drawing/2014/main" id="{4D686189-C6B3-44B6-823C-C2FAC4FC7667}"/>
            </a:ext>
          </a:extLst>
        </xdr:cNvPr>
        <xdr:cNvPicPr>
          <a:picLocks noChangeAspect="1"/>
        </xdr:cNvPicPr>
      </xdr:nvPicPr>
      <xdr:blipFill>
        <a:blip xmlns:r="http://schemas.openxmlformats.org/officeDocument/2006/relationships" r:embed="rId12"/>
        <a:stretch>
          <a:fillRect/>
        </a:stretch>
      </xdr:blipFill>
      <xdr:spPr>
        <a:xfrm>
          <a:off x="7777238" y="12396219"/>
          <a:ext cx="6587691" cy="4184296"/>
        </a:xfrm>
        <a:prstGeom prst="rect">
          <a:avLst/>
        </a:prstGeom>
      </xdr:spPr>
    </xdr:pic>
    <xdr:clientData/>
  </xdr:oneCellAnchor>
  <xdr:oneCellAnchor>
    <xdr:from>
      <xdr:col>14</xdr:col>
      <xdr:colOff>1064879</xdr:colOff>
      <xdr:row>116</xdr:row>
      <xdr:rowOff>181216</xdr:rowOff>
    </xdr:from>
    <xdr:ext cx="7319245" cy="4317915"/>
    <xdr:pic>
      <xdr:nvPicPr>
        <xdr:cNvPr id="14" name="Picture 13">
          <a:extLst>
            <a:ext uri="{FF2B5EF4-FFF2-40B4-BE49-F238E27FC236}">
              <a16:creationId xmlns:a16="http://schemas.microsoft.com/office/drawing/2014/main" id="{996BC42E-16A0-4BD0-9633-5F3C6BD37415}"/>
            </a:ext>
          </a:extLst>
        </xdr:cNvPr>
        <xdr:cNvPicPr>
          <a:picLocks noChangeAspect="1"/>
        </xdr:cNvPicPr>
      </xdr:nvPicPr>
      <xdr:blipFill>
        <a:blip xmlns:r="http://schemas.openxmlformats.org/officeDocument/2006/relationships" r:embed="rId13"/>
        <a:stretch>
          <a:fillRect/>
        </a:stretch>
      </xdr:blipFill>
      <xdr:spPr>
        <a:xfrm>
          <a:off x="8913479" y="21029536"/>
          <a:ext cx="7319245" cy="4317915"/>
        </a:xfrm>
        <a:prstGeom prst="rect">
          <a:avLst/>
        </a:prstGeom>
      </xdr:spPr>
    </xdr:pic>
    <xdr:clientData/>
  </xdr:oneCellAnchor>
  <xdr:oneCellAnchor>
    <xdr:from>
      <xdr:col>15</xdr:col>
      <xdr:colOff>64378</xdr:colOff>
      <xdr:row>6</xdr:row>
      <xdr:rowOff>163287</xdr:rowOff>
    </xdr:from>
    <xdr:ext cx="7111992" cy="4191000"/>
    <xdr:pic>
      <xdr:nvPicPr>
        <xdr:cNvPr id="15" name="Picture 14">
          <a:extLst>
            <a:ext uri="{FF2B5EF4-FFF2-40B4-BE49-F238E27FC236}">
              <a16:creationId xmlns:a16="http://schemas.microsoft.com/office/drawing/2014/main" id="{E1744765-C8A2-4C60-82A2-F684535EC6C5}"/>
            </a:ext>
          </a:extLst>
        </xdr:cNvPr>
        <xdr:cNvPicPr>
          <a:picLocks noChangeAspect="1"/>
        </xdr:cNvPicPr>
      </xdr:nvPicPr>
      <xdr:blipFill>
        <a:blip xmlns:r="http://schemas.openxmlformats.org/officeDocument/2006/relationships" r:embed="rId13"/>
        <a:stretch>
          <a:fillRect/>
        </a:stretch>
      </xdr:blipFill>
      <xdr:spPr>
        <a:xfrm>
          <a:off x="8979778" y="1260567"/>
          <a:ext cx="7111992" cy="4191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8</xdr:col>
      <xdr:colOff>389890</xdr:colOff>
      <xdr:row>15</xdr:row>
      <xdr:rowOff>152400</xdr:rowOff>
    </xdr:from>
    <xdr:to>
      <xdr:col>16</xdr:col>
      <xdr:colOff>85090</xdr:colOff>
      <xdr:row>30</xdr:row>
      <xdr:rowOff>133350</xdr:rowOff>
    </xdr:to>
    <xdr:graphicFrame macro="">
      <xdr:nvGraphicFramePr>
        <xdr:cNvPr id="2" name="Chart 1">
          <a:extLst>
            <a:ext uri="{FF2B5EF4-FFF2-40B4-BE49-F238E27FC236}">
              <a16:creationId xmlns:a16="http://schemas.microsoft.com/office/drawing/2014/main" id="{3C9D16F5-3441-4A96-88A8-C5325CFB1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15</xdr:row>
      <xdr:rowOff>83820</xdr:rowOff>
    </xdr:from>
    <xdr:to>
      <xdr:col>8</xdr:col>
      <xdr:colOff>38100</xdr:colOff>
      <xdr:row>30</xdr:row>
      <xdr:rowOff>64770</xdr:rowOff>
    </xdr:to>
    <xdr:graphicFrame macro="">
      <xdr:nvGraphicFramePr>
        <xdr:cNvPr id="3" name="Chart 2">
          <a:extLst>
            <a:ext uri="{FF2B5EF4-FFF2-40B4-BE49-F238E27FC236}">
              <a16:creationId xmlns:a16="http://schemas.microsoft.com/office/drawing/2014/main" id="{27833F1D-8547-4F3C-8404-E2FF2A4C2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298450</xdr:colOff>
      <xdr:row>0</xdr:row>
      <xdr:rowOff>177800</xdr:rowOff>
    </xdr:from>
    <xdr:ext cx="2628265" cy="2695972"/>
    <xdr:pic>
      <xdr:nvPicPr>
        <xdr:cNvPr id="4" name="Picture 3" descr="http://www.braeunig.us/space/pics/fig1-06.gif">
          <a:extLst>
            <a:ext uri="{FF2B5EF4-FFF2-40B4-BE49-F238E27FC236}">
              <a16:creationId xmlns:a16="http://schemas.microsoft.com/office/drawing/2014/main" id="{AE8DB3F5-0586-41F0-87EC-E83C7FFB38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47690" y="177800"/>
          <a:ext cx="2628265" cy="26959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228600</xdr:colOff>
      <xdr:row>0</xdr:row>
      <xdr:rowOff>177800</xdr:rowOff>
    </xdr:from>
    <xdr:to>
      <xdr:col>10</xdr:col>
      <xdr:colOff>228600</xdr:colOff>
      <xdr:row>17</xdr:row>
      <xdr:rowOff>53975</xdr:rowOff>
    </xdr:to>
    <xdr:cxnSp macro="">
      <xdr:nvCxnSpPr>
        <xdr:cNvPr id="5" name="Straight Connector 4">
          <a:extLst>
            <a:ext uri="{FF2B5EF4-FFF2-40B4-BE49-F238E27FC236}">
              <a16:creationId xmlns:a16="http://schemas.microsoft.com/office/drawing/2014/main" id="{4F23746A-0C04-43B5-B8A6-6BEC87EC1183}"/>
            </a:ext>
          </a:extLst>
        </xdr:cNvPr>
        <xdr:cNvCxnSpPr/>
      </xdr:nvCxnSpPr>
      <xdr:spPr>
        <a:xfrm flipV="1">
          <a:off x="6172200" y="177800"/>
          <a:ext cx="0" cy="2985135"/>
        </a:xfrm>
        <a:prstGeom prst="line">
          <a:avLst/>
        </a:prstGeom>
        <a:noFill/>
        <a:ln w="6350" cap="flat" cmpd="sng" algn="ctr">
          <a:solidFill>
            <a:srgbClr val="FF0000"/>
          </a:solidFill>
          <a:prstDash val="solid"/>
          <a:miter lim="800000"/>
        </a:ln>
        <a:effectLst/>
      </xdr:spPr>
    </xdr:cxnSp>
    <xdr:clientData/>
  </xdr:twoCellAnchor>
  <xdr:twoCellAnchor>
    <xdr:from>
      <xdr:col>9</xdr:col>
      <xdr:colOff>298450</xdr:colOff>
      <xdr:row>7</xdr:row>
      <xdr:rowOff>63500</xdr:rowOff>
    </xdr:from>
    <xdr:to>
      <xdr:col>13</xdr:col>
      <xdr:colOff>393700</xdr:colOff>
      <xdr:row>7</xdr:row>
      <xdr:rowOff>63500</xdr:rowOff>
    </xdr:to>
    <xdr:cxnSp macro="">
      <xdr:nvCxnSpPr>
        <xdr:cNvPr id="6" name="Straight Connector 5">
          <a:extLst>
            <a:ext uri="{FF2B5EF4-FFF2-40B4-BE49-F238E27FC236}">
              <a16:creationId xmlns:a16="http://schemas.microsoft.com/office/drawing/2014/main" id="{3724A555-3B6E-49A6-B0F6-4553A3E9B0CC}"/>
            </a:ext>
          </a:extLst>
        </xdr:cNvPr>
        <xdr:cNvCxnSpPr/>
      </xdr:nvCxnSpPr>
      <xdr:spPr>
        <a:xfrm>
          <a:off x="5647690" y="1343660"/>
          <a:ext cx="2472690" cy="0"/>
        </a:xfrm>
        <a:prstGeom prst="line">
          <a:avLst/>
        </a:prstGeom>
        <a:noFill/>
        <a:ln w="6350" cap="flat" cmpd="sng" algn="ctr">
          <a:solidFill>
            <a:srgbClr val="FF0000"/>
          </a:solidFill>
          <a:prstDash val="solid"/>
          <a:miter lim="800000"/>
        </a:ln>
        <a:effectLst/>
      </xdr:spPr>
    </xdr:cxnSp>
    <xdr:clientData/>
  </xdr:twoCellAnchor>
  <xdr:twoCellAnchor>
    <xdr:from>
      <xdr:col>9</xdr:col>
      <xdr:colOff>327025</xdr:colOff>
      <xdr:row>11</xdr:row>
      <xdr:rowOff>73025</xdr:rowOff>
    </xdr:from>
    <xdr:to>
      <xdr:col>13</xdr:col>
      <xdr:colOff>393700</xdr:colOff>
      <xdr:row>11</xdr:row>
      <xdr:rowOff>73025</xdr:rowOff>
    </xdr:to>
    <xdr:cxnSp macro="">
      <xdr:nvCxnSpPr>
        <xdr:cNvPr id="7" name="Straight Connector 6">
          <a:extLst>
            <a:ext uri="{FF2B5EF4-FFF2-40B4-BE49-F238E27FC236}">
              <a16:creationId xmlns:a16="http://schemas.microsoft.com/office/drawing/2014/main" id="{2EE6F0B3-884D-4E1C-BCA6-0412C4448D17}"/>
            </a:ext>
          </a:extLst>
        </xdr:cNvPr>
        <xdr:cNvCxnSpPr/>
      </xdr:nvCxnSpPr>
      <xdr:spPr>
        <a:xfrm>
          <a:off x="5676265" y="2084705"/>
          <a:ext cx="2444115" cy="0"/>
        </a:xfrm>
        <a:prstGeom prst="line">
          <a:avLst/>
        </a:prstGeom>
        <a:noFill/>
        <a:ln w="6350" cap="flat" cmpd="sng" algn="ctr">
          <a:solidFill>
            <a:srgbClr val="FF0000"/>
          </a:solidFill>
          <a:prstDash val="solid"/>
          <a:miter lim="800000"/>
        </a:ln>
        <a:effectLst/>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41900</xdr:colOff>
      <xdr:row>4</xdr:row>
      <xdr:rowOff>167822</xdr:rowOff>
    </xdr:from>
    <xdr:to>
      <xdr:col>13</xdr:col>
      <xdr:colOff>206830</xdr:colOff>
      <xdr:row>21</xdr:row>
      <xdr:rowOff>163286</xdr:rowOff>
    </xdr:to>
    <xdr:pic>
      <xdr:nvPicPr>
        <xdr:cNvPr id="2" name="Picture 1">
          <a:extLst>
            <a:ext uri="{FF2B5EF4-FFF2-40B4-BE49-F238E27FC236}">
              <a16:creationId xmlns:a16="http://schemas.microsoft.com/office/drawing/2014/main" id="{FB512B33-2792-4DB8-A352-3C0F15E43A8F}"/>
            </a:ext>
          </a:extLst>
        </xdr:cNvPr>
        <xdr:cNvPicPr>
          <a:picLocks noChangeAspect="1"/>
        </xdr:cNvPicPr>
      </xdr:nvPicPr>
      <xdr:blipFill>
        <a:blip xmlns:r="http://schemas.openxmlformats.org/officeDocument/2006/relationships" r:embed="rId1"/>
        <a:stretch>
          <a:fillRect/>
        </a:stretch>
      </xdr:blipFill>
      <xdr:spPr>
        <a:xfrm>
          <a:off x="5965543" y="911679"/>
          <a:ext cx="3811644" cy="3097893"/>
        </a:xfrm>
        <a:prstGeom prst="rect">
          <a:avLst/>
        </a:prstGeom>
      </xdr:spPr>
    </xdr:pic>
    <xdr:clientData/>
  </xdr:twoCellAnchor>
  <xdr:twoCellAnchor editAs="oneCell">
    <xdr:from>
      <xdr:col>13</xdr:col>
      <xdr:colOff>237671</xdr:colOff>
      <xdr:row>1</xdr:row>
      <xdr:rowOff>125186</xdr:rowOff>
    </xdr:from>
    <xdr:to>
      <xdr:col>21</xdr:col>
      <xdr:colOff>540791</xdr:colOff>
      <xdr:row>37</xdr:row>
      <xdr:rowOff>144734</xdr:rowOff>
    </xdr:to>
    <xdr:pic>
      <xdr:nvPicPr>
        <xdr:cNvPr id="3" name="Picture 2">
          <a:extLst>
            <a:ext uri="{FF2B5EF4-FFF2-40B4-BE49-F238E27FC236}">
              <a16:creationId xmlns:a16="http://schemas.microsoft.com/office/drawing/2014/main" id="{44BFD7BE-47B3-483C-9107-EB4BFF5CC959}"/>
            </a:ext>
          </a:extLst>
        </xdr:cNvPr>
        <xdr:cNvPicPr>
          <a:picLocks noChangeAspect="1"/>
        </xdr:cNvPicPr>
      </xdr:nvPicPr>
      <xdr:blipFill>
        <a:blip xmlns:r="http://schemas.openxmlformats.org/officeDocument/2006/relationships" r:embed="rId2"/>
        <a:stretch>
          <a:fillRect/>
        </a:stretch>
      </xdr:blipFill>
      <xdr:spPr>
        <a:xfrm>
          <a:off x="9554028" y="306615"/>
          <a:ext cx="5165406" cy="6605405"/>
        </a:xfrm>
        <a:prstGeom prst="rect">
          <a:avLst/>
        </a:prstGeom>
      </xdr:spPr>
    </xdr:pic>
    <xdr:clientData/>
  </xdr:twoCellAnchor>
  <xdr:twoCellAnchor editAs="oneCell">
    <xdr:from>
      <xdr:col>6</xdr:col>
      <xdr:colOff>64408</xdr:colOff>
      <xdr:row>38</xdr:row>
      <xdr:rowOff>6350</xdr:rowOff>
    </xdr:from>
    <xdr:to>
      <xdr:col>23</xdr:col>
      <xdr:colOff>606412</xdr:colOff>
      <xdr:row>78</xdr:row>
      <xdr:rowOff>126820</xdr:rowOff>
    </xdr:to>
    <xdr:pic>
      <xdr:nvPicPr>
        <xdr:cNvPr id="4" name="Picture 3">
          <a:extLst>
            <a:ext uri="{FF2B5EF4-FFF2-40B4-BE49-F238E27FC236}">
              <a16:creationId xmlns:a16="http://schemas.microsoft.com/office/drawing/2014/main" id="{C030D496-E9F8-45CD-AC5B-502C92E02495}"/>
            </a:ext>
          </a:extLst>
        </xdr:cNvPr>
        <xdr:cNvPicPr>
          <a:picLocks noChangeAspect="1"/>
        </xdr:cNvPicPr>
      </xdr:nvPicPr>
      <xdr:blipFill>
        <a:blip xmlns:r="http://schemas.openxmlformats.org/officeDocument/2006/relationships" r:embed="rId3"/>
        <a:stretch>
          <a:fillRect/>
        </a:stretch>
      </xdr:blipFill>
      <xdr:spPr>
        <a:xfrm>
          <a:off x="5126265" y="6955064"/>
          <a:ext cx="10874361" cy="7459256"/>
        </a:xfrm>
        <a:prstGeom prst="rect">
          <a:avLst/>
        </a:prstGeom>
      </xdr:spPr>
    </xdr:pic>
    <xdr:clientData/>
  </xdr:twoCellAnchor>
  <xdr:twoCellAnchor editAs="oneCell">
    <xdr:from>
      <xdr:col>8</xdr:col>
      <xdr:colOff>-1</xdr:colOff>
      <xdr:row>22</xdr:row>
      <xdr:rowOff>95250</xdr:rowOff>
    </xdr:from>
    <xdr:to>
      <xdr:col>13</xdr:col>
      <xdr:colOff>28128</xdr:colOff>
      <xdr:row>37</xdr:row>
      <xdr:rowOff>121096</xdr:rowOff>
    </xdr:to>
    <xdr:pic>
      <xdr:nvPicPr>
        <xdr:cNvPr id="5" name="Picture 4">
          <a:extLst>
            <a:ext uri="{FF2B5EF4-FFF2-40B4-BE49-F238E27FC236}">
              <a16:creationId xmlns:a16="http://schemas.microsoft.com/office/drawing/2014/main" id="{CC1AAFE8-B2F7-46CF-9F74-702C3B64BF19}"/>
            </a:ext>
          </a:extLst>
        </xdr:cNvPr>
        <xdr:cNvPicPr>
          <a:picLocks noChangeAspect="1"/>
        </xdr:cNvPicPr>
      </xdr:nvPicPr>
      <xdr:blipFill>
        <a:blip xmlns:r="http://schemas.openxmlformats.org/officeDocument/2006/relationships" r:embed="rId4"/>
        <a:stretch>
          <a:fillRect/>
        </a:stretch>
      </xdr:blipFill>
      <xdr:spPr>
        <a:xfrm>
          <a:off x="6277428" y="4122964"/>
          <a:ext cx="3067057" cy="2765418"/>
        </a:xfrm>
        <a:prstGeom prst="rect">
          <a:avLst/>
        </a:prstGeom>
      </xdr:spPr>
    </xdr:pic>
    <xdr:clientData/>
  </xdr:twoCellAnchor>
  <xdr:twoCellAnchor editAs="oneCell">
    <xdr:from>
      <xdr:col>22</xdr:col>
      <xdr:colOff>68539</xdr:colOff>
      <xdr:row>2</xdr:row>
      <xdr:rowOff>79628</xdr:rowOff>
    </xdr:from>
    <xdr:to>
      <xdr:col>26</xdr:col>
      <xdr:colOff>50953</xdr:colOff>
      <xdr:row>23</xdr:row>
      <xdr:rowOff>101366</xdr:rowOff>
    </xdr:to>
    <xdr:pic>
      <xdr:nvPicPr>
        <xdr:cNvPr id="6" name="Picture 5">
          <a:extLst>
            <a:ext uri="{FF2B5EF4-FFF2-40B4-BE49-F238E27FC236}">
              <a16:creationId xmlns:a16="http://schemas.microsoft.com/office/drawing/2014/main" id="{2748ECEB-CE0A-4904-855E-CA787405DA4B}"/>
            </a:ext>
          </a:extLst>
        </xdr:cNvPr>
        <xdr:cNvPicPr>
          <a:picLocks noChangeAspect="1"/>
        </xdr:cNvPicPr>
      </xdr:nvPicPr>
      <xdr:blipFill>
        <a:blip xmlns:r="http://schemas.openxmlformats.org/officeDocument/2006/relationships" r:embed="rId5"/>
        <a:stretch>
          <a:fillRect/>
        </a:stretch>
      </xdr:blipFill>
      <xdr:spPr>
        <a:xfrm>
          <a:off x="14854968" y="451557"/>
          <a:ext cx="2413556" cy="3858952"/>
        </a:xfrm>
        <a:prstGeom prst="rect">
          <a:avLst/>
        </a:prstGeom>
      </xdr:spPr>
    </xdr:pic>
    <xdr:clientData/>
  </xdr:twoCellAnchor>
  <xdr:twoCellAnchor editAs="oneCell">
    <xdr:from>
      <xdr:col>3</xdr:col>
      <xdr:colOff>217715</xdr:colOff>
      <xdr:row>0</xdr:row>
      <xdr:rowOff>0</xdr:rowOff>
    </xdr:from>
    <xdr:to>
      <xdr:col>6</xdr:col>
      <xdr:colOff>308429</xdr:colOff>
      <xdr:row>15</xdr:row>
      <xdr:rowOff>86460</xdr:rowOff>
    </xdr:to>
    <xdr:pic>
      <xdr:nvPicPr>
        <xdr:cNvPr id="7" name="Picture 6">
          <a:extLst>
            <a:ext uri="{FF2B5EF4-FFF2-40B4-BE49-F238E27FC236}">
              <a16:creationId xmlns:a16="http://schemas.microsoft.com/office/drawing/2014/main" id="{309D0A01-EE72-4209-ADAF-63B51A8DF30C}"/>
            </a:ext>
          </a:extLst>
        </xdr:cNvPr>
        <xdr:cNvPicPr>
          <a:picLocks noChangeAspect="1"/>
        </xdr:cNvPicPr>
      </xdr:nvPicPr>
      <xdr:blipFill>
        <a:blip xmlns:r="http://schemas.openxmlformats.org/officeDocument/2006/relationships" r:embed="rId6"/>
        <a:stretch>
          <a:fillRect/>
        </a:stretch>
      </xdr:blipFill>
      <xdr:spPr>
        <a:xfrm>
          <a:off x="3456215" y="0"/>
          <a:ext cx="1932214" cy="28441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369661</xdr:colOff>
      <xdr:row>0</xdr:row>
      <xdr:rowOff>0</xdr:rowOff>
    </xdr:from>
    <xdr:to>
      <xdr:col>20</xdr:col>
      <xdr:colOff>36286</xdr:colOff>
      <xdr:row>35</xdr:row>
      <xdr:rowOff>86674</xdr:rowOff>
    </xdr:to>
    <xdr:pic>
      <xdr:nvPicPr>
        <xdr:cNvPr id="3" name="Picture 2">
          <a:extLst>
            <a:ext uri="{FF2B5EF4-FFF2-40B4-BE49-F238E27FC236}">
              <a16:creationId xmlns:a16="http://schemas.microsoft.com/office/drawing/2014/main" id="{67DF5900-A479-4FE6-8B8C-D63B36ADEA13}"/>
            </a:ext>
          </a:extLst>
        </xdr:cNvPr>
        <xdr:cNvPicPr>
          <a:picLocks noChangeAspect="1"/>
        </xdr:cNvPicPr>
      </xdr:nvPicPr>
      <xdr:blipFill>
        <a:blip xmlns:r="http://schemas.openxmlformats.org/officeDocument/2006/relationships" r:embed="rId1"/>
        <a:stretch>
          <a:fillRect/>
        </a:stretch>
      </xdr:blipFill>
      <xdr:spPr>
        <a:xfrm>
          <a:off x="8996590" y="0"/>
          <a:ext cx="5136696" cy="6500174"/>
        </a:xfrm>
        <a:prstGeom prst="rect">
          <a:avLst/>
        </a:prstGeom>
      </xdr:spPr>
    </xdr:pic>
    <xdr:clientData/>
  </xdr:twoCellAnchor>
  <xdr:twoCellAnchor editAs="oneCell">
    <xdr:from>
      <xdr:col>3</xdr:col>
      <xdr:colOff>601553</xdr:colOff>
      <xdr:row>36</xdr:row>
      <xdr:rowOff>179382</xdr:rowOff>
    </xdr:from>
    <xdr:to>
      <xdr:col>21</xdr:col>
      <xdr:colOff>445441</xdr:colOff>
      <xdr:row>79</xdr:row>
      <xdr:rowOff>671</xdr:rowOff>
    </xdr:to>
    <xdr:pic>
      <xdr:nvPicPr>
        <xdr:cNvPr id="4" name="Picture 3">
          <a:extLst>
            <a:ext uri="{FF2B5EF4-FFF2-40B4-BE49-F238E27FC236}">
              <a16:creationId xmlns:a16="http://schemas.microsoft.com/office/drawing/2014/main" id="{DA37697A-B87C-466C-BB3A-9103C1B67191}"/>
            </a:ext>
          </a:extLst>
        </xdr:cNvPr>
        <xdr:cNvPicPr>
          <a:picLocks noChangeAspect="1"/>
        </xdr:cNvPicPr>
      </xdr:nvPicPr>
      <xdr:blipFill>
        <a:blip xmlns:r="http://schemas.openxmlformats.org/officeDocument/2006/relationships" r:embed="rId2"/>
        <a:stretch>
          <a:fillRect/>
        </a:stretch>
      </xdr:blipFill>
      <xdr:spPr>
        <a:xfrm>
          <a:off x="4366196" y="6774311"/>
          <a:ext cx="10784031" cy="7649931"/>
        </a:xfrm>
        <a:prstGeom prst="rect">
          <a:avLst/>
        </a:prstGeom>
      </xdr:spPr>
    </xdr:pic>
    <xdr:clientData/>
  </xdr:twoCellAnchor>
  <xdr:twoCellAnchor editAs="oneCell">
    <xdr:from>
      <xdr:col>3</xdr:col>
      <xdr:colOff>571502</xdr:colOff>
      <xdr:row>16</xdr:row>
      <xdr:rowOff>172356</xdr:rowOff>
    </xdr:from>
    <xdr:to>
      <xdr:col>10</xdr:col>
      <xdr:colOff>257968</xdr:colOff>
      <xdr:row>36</xdr:row>
      <xdr:rowOff>44767</xdr:rowOff>
    </xdr:to>
    <xdr:pic>
      <xdr:nvPicPr>
        <xdr:cNvPr id="6" name="Picture 5">
          <a:extLst>
            <a:ext uri="{FF2B5EF4-FFF2-40B4-BE49-F238E27FC236}">
              <a16:creationId xmlns:a16="http://schemas.microsoft.com/office/drawing/2014/main" id="{B0F42AE4-D0CC-42B1-90D3-F6C42046C1EC}"/>
            </a:ext>
          </a:extLst>
        </xdr:cNvPr>
        <xdr:cNvPicPr>
          <a:picLocks noChangeAspect="1"/>
        </xdr:cNvPicPr>
      </xdr:nvPicPr>
      <xdr:blipFill>
        <a:blip xmlns:r="http://schemas.openxmlformats.org/officeDocument/2006/relationships" r:embed="rId3"/>
        <a:stretch>
          <a:fillRect/>
        </a:stretch>
      </xdr:blipFill>
      <xdr:spPr>
        <a:xfrm>
          <a:off x="4336145" y="2748642"/>
          <a:ext cx="3940966" cy="3528197"/>
        </a:xfrm>
        <a:prstGeom prst="rect">
          <a:avLst/>
        </a:prstGeom>
      </xdr:spPr>
    </xdr:pic>
    <xdr:clientData/>
  </xdr:twoCellAnchor>
  <xdr:twoCellAnchor editAs="oneCell">
    <xdr:from>
      <xdr:col>3</xdr:col>
      <xdr:colOff>217714</xdr:colOff>
      <xdr:row>0</xdr:row>
      <xdr:rowOff>0</xdr:rowOff>
    </xdr:from>
    <xdr:to>
      <xdr:col>10</xdr:col>
      <xdr:colOff>491151</xdr:colOff>
      <xdr:row>13</xdr:row>
      <xdr:rowOff>154215</xdr:rowOff>
    </xdr:to>
    <xdr:pic>
      <xdr:nvPicPr>
        <xdr:cNvPr id="10" name="Picture 9">
          <a:extLst>
            <a:ext uri="{FF2B5EF4-FFF2-40B4-BE49-F238E27FC236}">
              <a16:creationId xmlns:a16="http://schemas.microsoft.com/office/drawing/2014/main" id="{0183D28A-A9C1-45A8-AC00-7B054C7CDE9A}"/>
            </a:ext>
          </a:extLst>
        </xdr:cNvPr>
        <xdr:cNvPicPr>
          <a:picLocks noChangeAspect="1"/>
        </xdr:cNvPicPr>
      </xdr:nvPicPr>
      <xdr:blipFill>
        <a:blip xmlns:r="http://schemas.openxmlformats.org/officeDocument/2006/relationships" r:embed="rId4"/>
        <a:stretch>
          <a:fillRect/>
        </a:stretch>
      </xdr:blipFill>
      <xdr:spPr>
        <a:xfrm>
          <a:off x="3982357" y="0"/>
          <a:ext cx="4527937" cy="25309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83820</xdr:colOff>
      <xdr:row>34</xdr:row>
      <xdr:rowOff>22860</xdr:rowOff>
    </xdr:from>
    <xdr:ext cx="2924991" cy="978626"/>
    <xdr:sp macro="" textlink="">
      <xdr:nvSpPr>
        <xdr:cNvPr id="2" name="Object 1" hidden="1">
          <a:extLst>
            <a:ext uri="{63B3BB69-23CF-44E3-9099-C40C66FF867C}">
              <a14:compatExt xmlns:a14="http://schemas.microsoft.com/office/drawing/2010/main" spid="_x0000_s5121"/>
            </a:ext>
            <a:ext uri="{FF2B5EF4-FFF2-40B4-BE49-F238E27FC236}">
              <a16:creationId xmlns:a16="http://schemas.microsoft.com/office/drawing/2014/main" id="{889832F3-B43E-4311-8372-66E56AB624F5}"/>
            </a:ext>
          </a:extLst>
        </xdr:cNvPr>
        <xdr:cNvSpPr/>
      </xdr:nvSpPr>
      <xdr:spPr bwMode="auto">
        <a:xfrm>
          <a:off x="83820" y="6240780"/>
          <a:ext cx="2924991" cy="97862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oneCellAnchor>
  <xdr:oneCellAnchor>
    <xdr:from>
      <xdr:col>0</xdr:col>
      <xdr:colOff>83820</xdr:colOff>
      <xdr:row>34</xdr:row>
      <xdr:rowOff>22860</xdr:rowOff>
    </xdr:from>
    <xdr:ext cx="2924991" cy="978626"/>
    <xdr:pic>
      <xdr:nvPicPr>
        <xdr:cNvPr id="3" name="Picture 2">
          <a:extLst>
            <a:ext uri="{FF2B5EF4-FFF2-40B4-BE49-F238E27FC236}">
              <a16:creationId xmlns:a16="http://schemas.microsoft.com/office/drawing/2014/main" id="{347A0A3E-6825-4A57-887E-13D6BCA3D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 y="6240780"/>
          <a:ext cx="2924991" cy="97862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rist_001/AppData/Local/Microsoft/Windows/INetCache/Content.Outlook/CXNXZ0QY/ParabolicAng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arrison/Documents/Propulsion%20Ideas/Space%20Engine/Odyssey1Engine_2nd%20C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arrison/Documents/Propulsion%20Ideas/Space%20Engine/B2%20Subsystem%20Engine%20and%20Propulsion%20System%20Paramete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A2">
            <v>5</v>
          </cell>
          <cell r="B2">
            <v>22.5</v>
          </cell>
          <cell r="D2">
            <v>5</v>
          </cell>
          <cell r="E2">
            <v>13.5</v>
          </cell>
        </row>
        <row r="3">
          <cell r="A3">
            <v>9</v>
          </cell>
          <cell r="B3">
            <v>25</v>
          </cell>
          <cell r="D3">
            <v>10</v>
          </cell>
          <cell r="E3">
            <v>11</v>
          </cell>
        </row>
        <row r="4">
          <cell r="A4">
            <v>10</v>
          </cell>
          <cell r="B4">
            <v>25.3</v>
          </cell>
          <cell r="D4">
            <v>12.8</v>
          </cell>
          <cell r="E4">
            <v>10</v>
          </cell>
        </row>
        <row r="5">
          <cell r="A5">
            <v>15</v>
          </cell>
          <cell r="B5">
            <v>27.5</v>
          </cell>
          <cell r="D5">
            <v>15</v>
          </cell>
          <cell r="E5">
            <v>9.5</v>
          </cell>
        </row>
        <row r="6">
          <cell r="A6">
            <v>20</v>
          </cell>
          <cell r="B6">
            <v>29</v>
          </cell>
          <cell r="D6">
            <v>20</v>
          </cell>
          <cell r="E6">
            <v>9</v>
          </cell>
        </row>
        <row r="7">
          <cell r="A7">
            <v>25</v>
          </cell>
          <cell r="B7">
            <v>30</v>
          </cell>
          <cell r="D7">
            <v>25</v>
          </cell>
          <cell r="E7">
            <v>8.8000000000000007</v>
          </cell>
        </row>
        <row r="8">
          <cell r="A8">
            <v>30</v>
          </cell>
          <cell r="B8">
            <v>30.8</v>
          </cell>
          <cell r="D8">
            <v>30</v>
          </cell>
          <cell r="E8">
            <v>8.5</v>
          </cell>
        </row>
        <row r="9">
          <cell r="A9">
            <v>35</v>
          </cell>
          <cell r="B9">
            <v>31</v>
          </cell>
          <cell r="D9">
            <v>35</v>
          </cell>
          <cell r="E9">
            <v>8.3000000000000007</v>
          </cell>
        </row>
        <row r="10">
          <cell r="A10">
            <v>40</v>
          </cell>
          <cell r="B10">
            <v>31.3</v>
          </cell>
          <cell r="D10">
            <v>40</v>
          </cell>
          <cell r="E10">
            <v>8</v>
          </cell>
        </row>
        <row r="11">
          <cell r="A11">
            <v>45</v>
          </cell>
          <cell r="B11">
            <v>32</v>
          </cell>
          <cell r="D11">
            <v>45</v>
          </cell>
          <cell r="E11">
            <v>7.8</v>
          </cell>
        </row>
        <row r="12">
          <cell r="A12">
            <v>50</v>
          </cell>
          <cell r="B12">
            <v>32.299999999999997</v>
          </cell>
          <cell r="D12">
            <v>50</v>
          </cell>
          <cell r="E12">
            <v>7.5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ight Sim"/>
      <sheetName val="Prop System"/>
      <sheetName val="Feed Pressure Drop"/>
      <sheetName val="Injector Pressure Drop"/>
      <sheetName val="Split Triplet Calcs"/>
      <sheetName val="Injector Water Flow Cd"/>
      <sheetName val="Wall Angles Curve Fit"/>
      <sheetName val="Material Selection Trade Study"/>
    </sheetNames>
    <sheetDataSet>
      <sheetData sheetId="0">
        <row r="3">
          <cell r="F3">
            <v>2500</v>
          </cell>
        </row>
      </sheetData>
      <sheetData sheetId="1">
        <row r="7">
          <cell r="E7">
            <v>48.381669000000002</v>
          </cell>
        </row>
        <row r="9">
          <cell r="E9">
            <v>66.83</v>
          </cell>
        </row>
      </sheetData>
      <sheetData sheetId="2">
        <row r="34">
          <cell r="B34">
            <v>4.1661938992590001E-3</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ight Sim"/>
      <sheetName val="Sheet2"/>
      <sheetName val="B2 Propulsion Schematic"/>
      <sheetName val="Prop System 15% FC"/>
      <sheetName val="Injector Pressure Drop"/>
      <sheetName val="Prop System 10% FC"/>
      <sheetName val="Prop System 5% FC "/>
      <sheetName val="Split Triplet Calcs"/>
      <sheetName val="Injector Water Flow Test"/>
      <sheetName val="Wall Angles Curve Fit"/>
      <sheetName val="Material Selection Trade Study"/>
      <sheetName val="Feed Pressure Drop"/>
      <sheetName val="Nitrogen Test Dry Calculations"/>
      <sheetName val="Sheet1"/>
    </sheetNames>
    <sheetDataSet>
      <sheetData sheetId="0"/>
      <sheetData sheetId="1"/>
      <sheetData sheetId="2"/>
      <sheetData sheetId="3">
        <row r="118">
          <cell r="G118">
            <v>1.2199804105067744</v>
          </cell>
        </row>
        <row r="120">
          <cell r="G120">
            <v>0.52284874736004616</v>
          </cell>
        </row>
        <row r="125">
          <cell r="G125">
            <v>4.6875E-2</v>
          </cell>
        </row>
        <row r="126">
          <cell r="G126">
            <v>0.08</v>
          </cell>
        </row>
        <row r="128">
          <cell r="G128">
            <v>0.02</v>
          </cell>
        </row>
        <row r="129">
          <cell r="G129">
            <v>0.08</v>
          </cell>
        </row>
        <row r="131">
          <cell r="G131">
            <v>20</v>
          </cell>
        </row>
      </sheetData>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person displayName="brandon romero" id="{6470AEA4-5C81-41C4-8C29-1E0EBA195529}" userId="9f166ad4974aa25d"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E29EDE-8A55-48A6-9423-46BA4A019123}" name="Table2" displayName="Table2" ref="H3:P14" totalsRowShown="0">
  <autoFilter ref="H3:P14" xr:uid="{AACC03A1-50A4-4EBB-B373-2CC7F82A9122}"/>
  <tableColumns count="9">
    <tableColumn id="1" xr3:uid="{734F1903-7F16-47F9-9E75-2B827192DD14}" name="Column1"/>
    <tableColumn id="2" xr3:uid="{AE62C32B-AAF5-4228-A3FC-58493632164C}" name="Column2"/>
    <tableColumn id="3" xr3:uid="{19E0D667-BA03-4970-BBB7-AC1561FC6261}" name="Column3"/>
    <tableColumn id="4" xr3:uid="{BA364ECD-9353-4E45-A542-0FBA4AF0BADE}" name="Column4"/>
    <tableColumn id="5" xr3:uid="{930BC80B-EF61-40D7-9F3F-ADB975E0146D}" name="Column5"/>
    <tableColumn id="6" xr3:uid="{637D48C1-C05F-41F8-BDA1-067DDFA6B88A}" name="Column6"/>
    <tableColumn id="7" xr3:uid="{794A8E0C-BB19-403B-BC3A-A594B93A1C7D}" name="Column7"/>
    <tableColumn id="8" xr3:uid="{516DAB43-BB88-4BA2-BDBF-1577AFBC99A0}" name="Column8"/>
    <tableColumn id="9" xr3:uid="{727540D2-AF5B-4F94-BDE4-6C04495F1FC5}" name="Column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5C2EF6-6ED3-4A76-B770-190711FEF472}" name="Table3" displayName="Table3" ref="H17:N25" totalsRowShown="0">
  <autoFilter ref="H17:N25" xr:uid="{974213C0-907F-4099-8DDA-A7546FB7ABF8}"/>
  <tableColumns count="7">
    <tableColumn id="1" xr3:uid="{70307CF1-0DAA-4756-B16B-27EB916895F6}" name="Column1"/>
    <tableColumn id="2" xr3:uid="{FD29278F-0909-40E4-B03B-97CDF72B91E8}" name="Column2"/>
    <tableColumn id="3" xr3:uid="{46F2B36A-DC24-43D0-83E6-7DDEAD033EB3}" name="Column3"/>
    <tableColumn id="4" xr3:uid="{5B89AD7B-B056-4F5E-91E6-CAAFE81FBE98}" name="Column4"/>
    <tableColumn id="5" xr3:uid="{55170A24-2AF1-489C-A877-A7734FBEDD24}" name="Column5"/>
    <tableColumn id="6" xr3:uid="{BCC989F5-EC3B-4B3E-A548-6F21CC676598}" name="Column6"/>
    <tableColumn id="7" xr3:uid="{6EFF6697-5E59-4BF1-934B-EBA6652BBCB9}" name="Column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 dT="2019-12-15T06:31:02.09" personId="{6470AEA4-5C81-41C4-8C29-1E0EBA195529}" id="{DF194857-628F-4BF7-84AF-5D7DA7F8047B}">
    <text>Injector Inlet will be 1.95 but chamber will be calculated using 2.237</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calctool.org/CALC/phys/default/pres_at_alt" TargetMode="External"/><Relationship Id="rId1" Type="http://schemas.openxmlformats.org/officeDocument/2006/relationships/hyperlink" Target="http://www.engineeringtoolbox.com/standard-atmosphere-d_604.htm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7" Type="http://schemas.microsoft.com/office/2017/10/relationships/threadedComment" Target="../threadedComments/threadedComment1.xml"/><Relationship Id="rId2" Type="http://schemas.openxmlformats.org/officeDocument/2006/relationships/hyperlink" Target="https://www.grc.nasa.gov/www/k-12/airplane/isentrop.html" TargetMode="External"/><Relationship Id="rId1" Type="http://schemas.openxmlformats.org/officeDocument/2006/relationships/hyperlink" Target="https://www.grc.nasa.gov/www/k-12/airplane/isentrop.html"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azom.com/article.aspx?ArticleID=2382" TargetMode="External"/><Relationship Id="rId13" Type="http://schemas.openxmlformats.org/officeDocument/2006/relationships/hyperlink" Target="https://www.atimetals.com/Documents/ati_321_347_348_tds_en3_v1.pdf" TargetMode="External"/><Relationship Id="rId18" Type="http://schemas.openxmlformats.org/officeDocument/2006/relationships/hyperlink" Target="https://www.rolledalloys.com/" TargetMode="External"/><Relationship Id="rId26" Type="http://schemas.openxmlformats.org/officeDocument/2006/relationships/drawing" Target="../drawings/drawing6.xml"/><Relationship Id="rId3" Type="http://schemas.openxmlformats.org/officeDocument/2006/relationships/hyperlink" Target="http://www.hightempmetals.com/techdata/hitemp21-6-9data.php" TargetMode="External"/><Relationship Id="rId21" Type="http://schemas.openxmlformats.org/officeDocument/2006/relationships/hyperlink" Target="https://www.atimetals.com/Documents/ati_altemp_hx_tds_en.pdf" TargetMode="External"/><Relationship Id="rId7" Type="http://schemas.openxmlformats.org/officeDocument/2006/relationships/hyperlink" Target="http://www.aksteel.com/pdf/markets_products/stainless/austenitic/316_316l_data_sheet.pdf" TargetMode="External"/><Relationship Id="rId12" Type="http://schemas.openxmlformats.org/officeDocument/2006/relationships/hyperlink" Target="https://www.metalshims.com/t-321-Stainless-Steel-technical-data-sheet.aspx" TargetMode="External"/><Relationship Id="rId17" Type="http://schemas.openxmlformats.org/officeDocument/2006/relationships/hyperlink" Target="https://www.atimetals.com/Pages/default.aspx" TargetMode="External"/><Relationship Id="rId25" Type="http://schemas.openxmlformats.org/officeDocument/2006/relationships/printerSettings" Target="../printerSettings/printerSettings6.bin"/><Relationship Id="rId2" Type="http://schemas.openxmlformats.org/officeDocument/2006/relationships/hyperlink" Target="http://www.suppliersonline.com/propertypages/A-286.asp" TargetMode="External"/><Relationship Id="rId16" Type="http://schemas.openxmlformats.org/officeDocument/2006/relationships/hyperlink" Target="http://cartech.ides.com/datasheet.aspx?i=103&amp;e=216" TargetMode="External"/><Relationship Id="rId20" Type="http://schemas.openxmlformats.org/officeDocument/2006/relationships/hyperlink" Target="http://www.specialmetals.com/assets/documents/alloys/inconel/inconel-alloy-hx.pdf" TargetMode="External"/><Relationship Id="rId1" Type="http://schemas.openxmlformats.org/officeDocument/2006/relationships/hyperlink" Target="http://www.specialmetals.com/assets/documents/alloys/incoloy/incoloy-alloy-a-286.pdf" TargetMode="External"/><Relationship Id="rId6" Type="http://schemas.openxmlformats.org/officeDocument/2006/relationships/hyperlink" Target="https://www.outokumpu.com/SiteCollectionDocuments/Datasheet-prodec-304-304l-hpsa-imperial-outokumpu-en-americas.pdf" TargetMode="External"/><Relationship Id="rId11" Type="http://schemas.openxmlformats.org/officeDocument/2006/relationships/hyperlink" Target="http://www.clevelandmetal.com/wp-content/uploads/sites/640/2015/06/321_Data_Sheet.pdf" TargetMode="External"/><Relationship Id="rId24" Type="http://schemas.openxmlformats.org/officeDocument/2006/relationships/hyperlink" Target="http://www.hightempmetals.com/" TargetMode="External"/><Relationship Id="rId5" Type="http://schemas.openxmlformats.org/officeDocument/2006/relationships/hyperlink" Target="http://www.upmet.com/sites/default/files/datasheets/stainless_302%2C%20304%2C%20304L_data_sheet_Jan_2016.pdf" TargetMode="External"/><Relationship Id="rId15" Type="http://schemas.openxmlformats.org/officeDocument/2006/relationships/hyperlink" Target="https://www.atimetals.com/Documents/ati_316_316l_317_317l_tds_en2_v1.pdf" TargetMode="External"/><Relationship Id="rId23" Type="http://schemas.openxmlformats.org/officeDocument/2006/relationships/hyperlink" Target="https://www.haynesintl.com/" TargetMode="External"/><Relationship Id="rId10" Type="http://schemas.openxmlformats.org/officeDocument/2006/relationships/hyperlink" Target="https://www.atimetals.com/Documents/ati_316_316l_317_317l_tds_en2_v1.pdf" TargetMode="External"/><Relationship Id="rId19" Type="http://schemas.openxmlformats.org/officeDocument/2006/relationships/hyperlink" Target="http://www.specialmetals.com/" TargetMode="External"/><Relationship Id="rId4" Type="http://schemas.openxmlformats.org/officeDocument/2006/relationships/hyperlink" Target="http://www.upmet.com/products/stainless-steel/304304l" TargetMode="External"/><Relationship Id="rId9" Type="http://schemas.openxmlformats.org/officeDocument/2006/relationships/hyperlink" Target="http://www.northamericanstainless.com/wp-content/uploads/2010/10/Grade-316-316L.pdf" TargetMode="External"/><Relationship Id="rId14" Type="http://schemas.openxmlformats.org/officeDocument/2006/relationships/hyperlink" Target="http://www.suppliersonline.com/propertypages/347.asp" TargetMode="External"/><Relationship Id="rId22" Type="http://schemas.openxmlformats.org/officeDocument/2006/relationships/hyperlink" Target="https://www.rolledalloys.com/alloys/nickel-alloys/alloy-x/en/"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E9001-0E95-44C5-8400-5B3637AC09EE}">
  <dimension ref="A1:AS3596"/>
  <sheetViews>
    <sheetView tabSelected="1" zoomScaleNormal="100" workbookViewId="0">
      <selection activeCell="F4" sqref="F4"/>
    </sheetView>
  </sheetViews>
  <sheetFormatPr defaultRowHeight="14.5" x14ac:dyDescent="0.35"/>
  <cols>
    <col min="1" max="1" width="8.90625" customWidth="1"/>
    <col min="2" max="2" width="17.08984375" customWidth="1"/>
    <col min="4" max="4" width="11.36328125" customWidth="1"/>
    <col min="5" max="5" width="14.36328125" customWidth="1"/>
    <col min="6" max="6" width="14.453125" customWidth="1"/>
    <col min="7" max="7" width="14.36328125" customWidth="1"/>
    <col min="8" max="9" width="18.36328125" customWidth="1"/>
    <col min="10" max="10" width="19.54296875" customWidth="1"/>
    <col min="11" max="11" width="13.453125" customWidth="1"/>
    <col min="12" max="13" width="18.6328125" customWidth="1"/>
    <col min="14" max="14" width="10.6328125" customWidth="1"/>
    <col min="15" max="15" width="11.6328125" bestFit="1" customWidth="1"/>
    <col min="16" max="22" width="15.36328125" customWidth="1"/>
    <col min="23" max="23" width="22" customWidth="1"/>
    <col min="24" max="25" width="14.36328125" customWidth="1"/>
    <col min="26" max="26" width="13.08984375" bestFit="1" customWidth="1"/>
    <col min="28" max="28" width="10.6328125" customWidth="1"/>
    <col min="29" max="29" width="20.90625" customWidth="1"/>
    <col min="30" max="30" width="22.36328125" customWidth="1"/>
    <col min="32" max="32" width="11.6328125" customWidth="1"/>
    <col min="33" max="33" width="15.54296875" customWidth="1"/>
    <col min="34" max="34" width="20.54296875" bestFit="1" customWidth="1"/>
  </cols>
  <sheetData>
    <row r="1" spans="1:36" ht="15" thickBot="1" x14ac:dyDescent="0.4">
      <c r="W1" s="648" t="s">
        <v>706</v>
      </c>
      <c r="X1" s="649">
        <f>'Prop System 15% FC'!E67</f>
        <v>1.1751887439945092</v>
      </c>
      <c r="Y1" s="648" t="s">
        <v>707</v>
      </c>
      <c r="Z1" s="653">
        <f>'Prop System 15% FC'!E11</f>
        <v>400</v>
      </c>
      <c r="AA1" s="197" t="s">
        <v>708</v>
      </c>
      <c r="AB1" s="654">
        <f>'Prop System 15% FC'!E88</f>
        <v>5.7282853919909753</v>
      </c>
      <c r="AC1" s="197" t="s">
        <v>709</v>
      </c>
      <c r="AD1" s="665">
        <f>'Prop System 15% FC'!E13</f>
        <v>12</v>
      </c>
      <c r="AE1" s="197" t="s">
        <v>710</v>
      </c>
      <c r="AF1" s="667">
        <f>'Prop System 15% FC'!E17</f>
        <v>5854.54</v>
      </c>
      <c r="AG1" s="197" t="s">
        <v>711</v>
      </c>
      <c r="AH1" s="666">
        <f>'Prop System 15% FC'!E77</f>
        <v>4.42</v>
      </c>
      <c r="AI1" s="197" t="s">
        <v>712</v>
      </c>
      <c r="AJ1" s="655">
        <v>0.98340000000000005</v>
      </c>
    </row>
    <row r="2" spans="1:36" ht="15" thickBot="1" x14ac:dyDescent="0.4">
      <c r="A2" s="1181" t="s">
        <v>78</v>
      </c>
      <c r="B2" s="1182"/>
      <c r="D2" s="64" t="s">
        <v>77</v>
      </c>
      <c r="E2" s="125"/>
      <c r="F2" s="77" t="s">
        <v>43</v>
      </c>
      <c r="G2" s="76" t="s">
        <v>42</v>
      </c>
      <c r="H2" s="75"/>
      <c r="J2" s="1181" t="s">
        <v>76</v>
      </c>
      <c r="K2" s="1185"/>
      <c r="L2" s="77" t="s">
        <v>75</v>
      </c>
      <c r="M2" s="76" t="s">
        <v>74</v>
      </c>
      <c r="W2" s="197" t="s">
        <v>703</v>
      </c>
      <c r="X2" s="40" t="s">
        <v>705</v>
      </c>
      <c r="Y2" s="40" t="s">
        <v>715</v>
      </c>
      <c r="Z2" s="626" t="s">
        <v>713</v>
      </c>
      <c r="AA2" s="40" t="s">
        <v>714</v>
      </c>
      <c r="AB2" s="663" t="s">
        <v>704</v>
      </c>
      <c r="AC2" s="40" t="s">
        <v>17</v>
      </c>
    </row>
    <row r="3" spans="1:36" x14ac:dyDescent="0.35">
      <c r="A3" s="124"/>
      <c r="B3" s="119" t="s">
        <v>73</v>
      </c>
      <c r="D3" s="60" t="s">
        <v>72</v>
      </c>
      <c r="E3" s="59"/>
      <c r="F3" s="123">
        <v>3250</v>
      </c>
      <c r="G3" s="122">
        <f>ThrustE/0.224808943871</f>
        <v>14456.720199997544</v>
      </c>
      <c r="H3" s="121"/>
      <c r="J3" s="60" t="s">
        <v>71</v>
      </c>
      <c r="K3" s="59"/>
      <c r="L3" s="120">
        <v>88</v>
      </c>
      <c r="M3" s="119">
        <f>ElevationAngleD*PI()/180</f>
        <v>1.5358897417550099</v>
      </c>
      <c r="W3" s="652">
        <v>12.5</v>
      </c>
      <c r="X3" s="660">
        <v>12.5</v>
      </c>
      <c r="Y3" s="674">
        <f>$Z$1/X3</f>
        <v>32</v>
      </c>
      <c r="Z3" s="656">
        <f>SQRT(((2*$X$1^2)/($X$1-1))*(2/($X$1+1))^(($X$1+1)/($X$1-1))*(1-(ExitPressureE/$Z$1)^(($X$1-1)/($X$1))))+(((ExitPressureE-'Flight Sim'!W3)*ExitAreaE)/($Z$1*$AB$1))</f>
        <v>1.498757820693907</v>
      </c>
      <c r="AA3" s="661">
        <f t="shared" ref="AA3:AA27" si="0">SQRT(((2*$X$1^2)/($X$1-1))*(2/($X$1+1))^(($X$1+1)/($X$1-1))*(1-(X3/$Z$1)^(($X$1-1)/($X$1))))+(((X3-W3)*ExitAreaE)/($Z$1*$AB$1))</f>
        <v>1.4975815077109307</v>
      </c>
      <c r="AB3" s="664">
        <v>300</v>
      </c>
      <c r="AC3" s="668">
        <f t="shared" ref="AC3:AC27" si="1">$AJ$1*((($AF$1*$X$1)/$L$23)*SQRT((2/($X$1-1))*(2/($X$1+1))^(($X$1+1)/($X$1-1))*(1-(ExitPressureE/AB3)^(($X$1-1)/$X$1)))+(($AF$1*$AH$1)/($L$23*AB3))*(ExitPressureE-$AD$1))</f>
        <v>260.45210350807412</v>
      </c>
    </row>
    <row r="4" spans="1:36" ht="16.5" x14ac:dyDescent="0.45">
      <c r="A4" s="118"/>
      <c r="B4" s="110" t="s">
        <v>70</v>
      </c>
      <c r="D4" s="48" t="s">
        <v>689</v>
      </c>
      <c r="E4" s="47"/>
      <c r="F4" s="109">
        <v>0</v>
      </c>
      <c r="G4" s="117">
        <f>PayloadMassE/2.2046226218</f>
        <v>0</v>
      </c>
      <c r="H4" s="116"/>
      <c r="J4" s="48" t="s">
        <v>69</v>
      </c>
      <c r="K4" s="47"/>
      <c r="L4" s="47">
        <f>ElevationAngleD</f>
        <v>88</v>
      </c>
      <c r="M4" s="110">
        <f>ElevationAngleR</f>
        <v>1.5358897417550099</v>
      </c>
      <c r="W4" s="650">
        <v>12</v>
      </c>
      <c r="X4" s="658">
        <v>12</v>
      </c>
      <c r="Y4" s="672">
        <f t="shared" ref="Y4:Y27" si="2">$Z$1/X4</f>
        <v>33.333333333333336</v>
      </c>
      <c r="Z4" s="627">
        <f>SQRT(((2*$X$1^2)/($X$1-1))*(2/($X$1+1))^(($X$1+1)/($X$1-1))*(1-(ExitPressureE/$Z$1)^(($X$1-1)/($X$1))))+(((ExitPressureE-'Flight Sim'!W4)*ExitAreaE)/($Z$1*$AB$1))</f>
        <v>1.504282820693907</v>
      </c>
      <c r="AA4" s="661">
        <f t="shared" si="0"/>
        <v>1.504282820693907</v>
      </c>
      <c r="AB4" s="670">
        <v>350</v>
      </c>
      <c r="AC4" s="668">
        <f t="shared" si="1"/>
        <v>265.21259364204064</v>
      </c>
    </row>
    <row r="5" spans="1:36" ht="16.5" x14ac:dyDescent="0.45">
      <c r="A5" s="115"/>
      <c r="B5" s="110" t="s">
        <v>68</v>
      </c>
      <c r="D5" s="48" t="s">
        <v>688</v>
      </c>
      <c r="E5" s="47"/>
      <c r="F5" s="109">
        <v>350</v>
      </c>
      <c r="G5" s="104">
        <f>IntertMassE/2.2046226218</f>
        <v>158.75732950351241</v>
      </c>
      <c r="H5" s="103"/>
      <c r="J5" s="48" t="s">
        <v>67</v>
      </c>
      <c r="K5" s="47"/>
      <c r="L5" s="47">
        <f>ElevationAngleD</f>
        <v>88</v>
      </c>
      <c r="M5" s="110">
        <f>ElevationAngleR</f>
        <v>1.5358897417550099</v>
      </c>
      <c r="W5" s="650">
        <v>11.5</v>
      </c>
      <c r="X5" s="658">
        <v>11.5</v>
      </c>
      <c r="Y5" s="672">
        <f t="shared" si="2"/>
        <v>34.782608695652172</v>
      </c>
      <c r="Z5" s="627">
        <f>SQRT(((2*$X$1^2)/($X$1-1))*(2/($X$1+1))^(($X$1+1)/($X$1-1))*(1-(ExitPressureE/$Z$1)^(($X$1-1)/($X$1))))+(((ExitPressureE-'Flight Sim'!W5)*ExitAreaE)/($Z$1*$AB$1))</f>
        <v>1.509807820693907</v>
      </c>
      <c r="AA5" s="661">
        <f t="shared" si="0"/>
        <v>1.5111947495048388</v>
      </c>
      <c r="AB5" s="670">
        <v>400</v>
      </c>
      <c r="AC5" s="668">
        <f t="shared" si="1"/>
        <v>269.18287037910187</v>
      </c>
    </row>
    <row r="6" spans="1:36" ht="16.5" x14ac:dyDescent="0.45">
      <c r="A6" s="114" t="s">
        <v>66</v>
      </c>
      <c r="B6" s="110" t="s">
        <v>65</v>
      </c>
      <c r="D6" s="48" t="s">
        <v>687</v>
      </c>
      <c r="E6" s="47"/>
      <c r="F6" s="20">
        <f>PayloadMassE+IntertMassE</f>
        <v>350</v>
      </c>
      <c r="G6" s="104">
        <f>DryMassE/2.2046226218</f>
        <v>158.75732950351241</v>
      </c>
      <c r="H6" s="103"/>
      <c r="J6" s="48"/>
      <c r="K6" s="47"/>
      <c r="L6" s="113" t="s">
        <v>43</v>
      </c>
      <c r="M6" s="112" t="s">
        <v>42</v>
      </c>
      <c r="W6" s="650">
        <v>11</v>
      </c>
      <c r="X6" s="658">
        <v>11</v>
      </c>
      <c r="Y6" s="672">
        <f t="shared" si="2"/>
        <v>36.363636363636367</v>
      </c>
      <c r="Z6" s="627">
        <f>SQRT(((2*$X$1^2)/($X$1-1))*(2/($X$1+1))^(($X$1+1)/($X$1-1))*(1-(ExitPressureE/$Z$1)^(($X$1-1)/($X$1))))+(((ExitPressureE-'Flight Sim'!W6)*ExitAreaE)/($Z$1*$AB$1))</f>
        <v>1.515332820693907</v>
      </c>
      <c r="AA6" s="661">
        <f t="shared" si="0"/>
        <v>1.5183340394183999</v>
      </c>
      <c r="AB6" s="670">
        <v>450</v>
      </c>
      <c r="AC6" s="668">
        <f t="shared" si="1"/>
        <v>272.57320284245071</v>
      </c>
    </row>
    <row r="7" spans="1:36" ht="16.5" x14ac:dyDescent="0.45">
      <c r="A7" s="111" t="s">
        <v>64</v>
      </c>
      <c r="B7" s="110" t="s">
        <v>63</v>
      </c>
      <c r="D7" s="48" t="s">
        <v>690</v>
      </c>
      <c r="E7" s="47"/>
      <c r="F7" s="109">
        <v>350</v>
      </c>
      <c r="G7" s="104">
        <f>PropellantWeight/2.2046226218</f>
        <v>158.75732950351241</v>
      </c>
      <c r="H7" s="103"/>
      <c r="J7" s="48" t="s">
        <v>62</v>
      </c>
      <c r="K7" s="47"/>
      <c r="L7" s="108">
        <v>0</v>
      </c>
      <c r="M7" s="107">
        <f>L7</f>
        <v>0</v>
      </c>
      <c r="W7" s="650">
        <v>10.5</v>
      </c>
      <c r="X7" s="658">
        <v>10.5</v>
      </c>
      <c r="Y7" s="672">
        <f t="shared" si="2"/>
        <v>38.095238095238095</v>
      </c>
      <c r="Z7" s="627">
        <f>SQRT(((2*$X$1^2)/($X$1-1))*(2/($X$1+1))^(($X$1+1)/($X$1-1))*(1-(ExitPressureE/$Z$1)^(($X$1-1)/($X$1))))+(((ExitPressureE-'Flight Sim'!W7)*ExitAreaE)/($Z$1*$AB$1))</f>
        <v>1.520857820693907</v>
      </c>
      <c r="AA7" s="661">
        <f t="shared" si="0"/>
        <v>1.5257196076752209</v>
      </c>
      <c r="AB7" s="670">
        <v>500</v>
      </c>
      <c r="AC7" s="668">
        <f t="shared" si="1"/>
        <v>275.52143194612086</v>
      </c>
    </row>
    <row r="8" spans="1:36" ht="16.5" x14ac:dyDescent="0.45">
      <c r="A8" s="106" t="s">
        <v>61</v>
      </c>
      <c r="B8" s="105" t="s">
        <v>60</v>
      </c>
      <c r="D8" s="48" t="s">
        <v>691</v>
      </c>
      <c r="E8" s="47"/>
      <c r="F8" s="20">
        <f>DryMassE+PropellantWeight</f>
        <v>700</v>
      </c>
      <c r="G8" s="104">
        <f>PropellantWeightSI+DryMassSI</f>
        <v>317.51465900702482</v>
      </c>
      <c r="H8" s="103"/>
      <c r="J8" s="48" t="s">
        <v>59</v>
      </c>
      <c r="K8" s="47"/>
      <c r="L8" s="102">
        <v>0</v>
      </c>
      <c r="M8" s="101">
        <f>L8</f>
        <v>0</v>
      </c>
      <c r="W8" s="650">
        <v>10</v>
      </c>
      <c r="X8" s="658">
        <v>10</v>
      </c>
      <c r="Y8" s="672">
        <f t="shared" si="2"/>
        <v>40</v>
      </c>
      <c r="Z8" s="627">
        <f>SQRT(((2*$X$1^2)/($X$1-1))*(2/($X$1+1))^(($X$1+1)/($X$1-1))*(1-(ExitPressureE/$Z$1)^(($X$1-1)/($X$1))))+(((ExitPressureE-'Flight Sim'!W8)*ExitAreaE)/($Z$1*$AB$1))</f>
        <v>1.526382820693907</v>
      </c>
      <c r="AA8" s="661">
        <f t="shared" si="0"/>
        <v>1.5333729449551563</v>
      </c>
      <c r="AB8" s="670">
        <v>550</v>
      </c>
      <c r="AC8" s="668">
        <f t="shared" si="1"/>
        <v>278.12249551669748</v>
      </c>
    </row>
    <row r="9" spans="1:36" ht="15" thickBot="1" x14ac:dyDescent="0.4">
      <c r="A9" s="100" t="s">
        <v>58</v>
      </c>
      <c r="B9" s="99" t="s">
        <v>57</v>
      </c>
      <c r="D9" s="48" t="s">
        <v>56</v>
      </c>
      <c r="E9" s="47"/>
      <c r="F9" s="1188">
        <f>'Prop System 15% FC'!E30</f>
        <v>24.76923076923077</v>
      </c>
      <c r="G9" s="1189"/>
      <c r="H9" s="98"/>
      <c r="J9" s="48" t="s">
        <v>55</v>
      </c>
      <c r="K9" s="47"/>
      <c r="L9" s="97">
        <v>4596</v>
      </c>
      <c r="M9" s="96">
        <f>InitialAltitudeE/3.28084</f>
        <v>1400.8607551724558</v>
      </c>
      <c r="W9" s="650">
        <v>9.5</v>
      </c>
      <c r="X9" s="658">
        <v>9.5</v>
      </c>
      <c r="Y9" s="672">
        <f t="shared" si="2"/>
        <v>42.10526315789474</v>
      </c>
      <c r="Z9" s="627">
        <f>SQRT(((2*$X$1^2)/($X$1-1))*(2/($X$1+1))^(($X$1+1)/($X$1-1))*(1-(ExitPressureE/$Z$1)^(($X$1-1)/($X$1))))+(((ExitPressureE-'Flight Sim'!W9)*ExitAreaE)/($Z$1*$AB$1))</f>
        <v>1.531907820693907</v>
      </c>
      <c r="AA9" s="661">
        <f t="shared" si="0"/>
        <v>1.5413186154465404</v>
      </c>
      <c r="AB9" s="670">
        <v>600</v>
      </c>
      <c r="AC9" s="668">
        <f t="shared" si="1"/>
        <v>280.44437988188105</v>
      </c>
    </row>
    <row r="10" spans="1:36" x14ac:dyDescent="0.35">
      <c r="A10" s="95"/>
      <c r="D10" s="629" t="s">
        <v>54</v>
      </c>
      <c r="E10" s="47"/>
      <c r="F10" s="630">
        <f>ThrustE*F9</f>
        <v>80500</v>
      </c>
      <c r="G10" s="94">
        <f>TotalImpulseE/0.224808943871</f>
        <v>358081.8387999392</v>
      </c>
      <c r="H10" s="93"/>
      <c r="J10" s="629" t="s">
        <v>684</v>
      </c>
      <c r="K10" s="47"/>
      <c r="L10" s="631">
        <f>MAX(AD30:AD3596)</f>
        <v>2162.0583722039842</v>
      </c>
      <c r="M10" s="632">
        <f>(L10*6894.75729)/1000000</f>
        <v>14.906867723158951</v>
      </c>
      <c r="W10" s="650">
        <v>9</v>
      </c>
      <c r="X10" s="658">
        <v>9</v>
      </c>
      <c r="Y10" s="672">
        <f t="shared" si="2"/>
        <v>44.444444444444443</v>
      </c>
      <c r="Z10" s="627">
        <f>SQRT(((2*$X$1^2)/($X$1-1))*(2/($X$1+1))^(($X$1+1)/($X$1-1))*(1-(ExitPressureE/$Z$1)^(($X$1-1)/($X$1))))+(((ExitPressureE-'Flight Sim'!W10)*ExitAreaE)/($Z$1*$AB$1))</f>
        <v>1.537432820693907</v>
      </c>
      <c r="AA10" s="661">
        <f t="shared" si="0"/>
        <v>1.5495848863600055</v>
      </c>
      <c r="AB10" s="670">
        <v>650</v>
      </c>
      <c r="AC10" s="668">
        <f t="shared" si="1"/>
        <v>282.53733093597702</v>
      </c>
    </row>
    <row r="11" spans="1:36" x14ac:dyDescent="0.35">
      <c r="D11" s="48" t="s">
        <v>53</v>
      </c>
      <c r="E11" s="47"/>
      <c r="F11" s="1183">
        <v>0.4</v>
      </c>
      <c r="G11" s="1184"/>
      <c r="J11" s="619" t="s">
        <v>702</v>
      </c>
      <c r="L11" s="620">
        <f>'Prop System 15% FC'!E31</f>
        <v>5128.9841513841484</v>
      </c>
      <c r="M11" s="621">
        <f>L11/3.28083989501</f>
        <v>1563.3143693433767</v>
      </c>
      <c r="W11" s="650">
        <v>8.5</v>
      </c>
      <c r="X11" s="658">
        <v>8.5</v>
      </c>
      <c r="Y11" s="672">
        <f t="shared" si="2"/>
        <v>47.058823529411768</v>
      </c>
      <c r="Z11" s="627">
        <f>SQRT(((2*$X$1^2)/($X$1-1))*(2/($X$1+1))^(($X$1+1)/($X$1-1))*(1-(ExitPressureE/$Z$1)^(($X$1-1)/($X$1))))+(((ExitPressureE-'Flight Sim'!W11)*ExitAreaE)/($Z$1*$AB$1))</f>
        <v>1.542957820693907</v>
      </c>
      <c r="AA11" s="661">
        <f t="shared" si="0"/>
        <v>1.5582045297005265</v>
      </c>
      <c r="AB11" s="670">
        <v>700</v>
      </c>
      <c r="AC11" s="668">
        <f t="shared" si="1"/>
        <v>284.43946397727024</v>
      </c>
    </row>
    <row r="12" spans="1:36" ht="16.5" x14ac:dyDescent="0.45">
      <c r="D12" s="48" t="s">
        <v>52</v>
      </c>
      <c r="E12" s="47"/>
      <c r="F12" s="92">
        <v>10</v>
      </c>
      <c r="G12" s="90">
        <f>(F12/12)/3.28084</f>
        <v>0.25399999187200029</v>
      </c>
      <c r="H12" t="s">
        <v>883</v>
      </c>
      <c r="I12">
        <v>0.6</v>
      </c>
      <c r="J12" s="48" t="s">
        <v>698</v>
      </c>
      <c r="K12" s="47"/>
      <c r="L12" s="234">
        <f>SUM(AC30:AC3596)</f>
        <v>4736.320811169543</v>
      </c>
      <c r="M12" s="101">
        <f>L12/3.28084</f>
        <v>1443.6305370482996</v>
      </c>
      <c r="W12" s="650">
        <v>8</v>
      </c>
      <c r="X12" s="658">
        <v>8</v>
      </c>
      <c r="Y12" s="672">
        <f t="shared" si="2"/>
        <v>50</v>
      </c>
      <c r="Z12" s="627">
        <f>SQRT(((2*$X$1^2)/($X$1-1))*(2/($X$1+1))^(($X$1+1)/($X$1-1))*(1-(ExitPressureE/$Z$1)^(($X$1-1)/($X$1))))+(((ExitPressureE-'Flight Sim'!W12)*ExitAreaE)/($Z$1*$AB$1))</f>
        <v>1.548482820693907</v>
      </c>
      <c r="AA12" s="661">
        <f t="shared" si="0"/>
        <v>1.56721585672348</v>
      </c>
      <c r="AB12" s="670">
        <v>750</v>
      </c>
      <c r="AC12" s="668">
        <f t="shared" si="1"/>
        <v>286.18033282200855</v>
      </c>
    </row>
    <row r="13" spans="1:36" ht="16.5" x14ac:dyDescent="0.45">
      <c r="D13" s="48" t="s">
        <v>51</v>
      </c>
      <c r="E13" s="47"/>
      <c r="F13" s="91">
        <f>(F12/12)/2</f>
        <v>0.41666666666666669</v>
      </c>
      <c r="G13" s="90">
        <f>RadiusE/3.28084</f>
        <v>0.12699999593600014</v>
      </c>
      <c r="H13" t="s">
        <v>884</v>
      </c>
      <c r="I13">
        <v>12.05</v>
      </c>
      <c r="J13" s="48" t="s">
        <v>700</v>
      </c>
      <c r="K13" s="47"/>
      <c r="L13" s="234">
        <f>L23*F9</f>
        <v>796.92523076923078</v>
      </c>
      <c r="M13" s="101">
        <f>L13/3.28084</f>
        <v>242.90280256557187</v>
      </c>
      <c r="W13" s="650">
        <v>7.5</v>
      </c>
      <c r="X13" s="658">
        <v>7.5</v>
      </c>
      <c r="Y13" s="672">
        <f t="shared" si="2"/>
        <v>53.333333333333336</v>
      </c>
      <c r="Z13" s="627">
        <f>SQRT(((2*$X$1^2)/($X$1-1))*(2/($X$1+1))^(($X$1+1)/($X$1-1))*(1-(ExitPressureE/$Z$1)^(($X$1-1)/($X$1))))+(((ExitPressureE-'Flight Sim'!W13)*ExitAreaE)/($Z$1*$AB$1))</f>
        <v>1.554007820693907</v>
      </c>
      <c r="AA13" s="661">
        <f t="shared" si="0"/>
        <v>1.5766640719612082</v>
      </c>
      <c r="AB13" s="670">
        <v>800</v>
      </c>
      <c r="AC13" s="668">
        <f t="shared" si="1"/>
        <v>287.78328498013923</v>
      </c>
    </row>
    <row r="14" spans="1:36" ht="17" thickBot="1" x14ac:dyDescent="0.5">
      <c r="D14" s="44" t="s">
        <v>50</v>
      </c>
      <c r="E14" s="43"/>
      <c r="F14" s="87">
        <f>(PI()*RadiusE^2)+I14</f>
        <v>0.74624872458156133</v>
      </c>
      <c r="G14" s="86">
        <f>CrossSectionalAreaE/10.7639</f>
        <v>6.9328842202320842E-2</v>
      </c>
      <c r="H14" s="904" t="s">
        <v>885</v>
      </c>
      <c r="I14">
        <f>((I12/12)*(I13/12))*4</f>
        <v>0.20083333333333331</v>
      </c>
      <c r="J14" s="89" t="s">
        <v>701</v>
      </c>
      <c r="K14" s="88"/>
      <c r="L14" s="644">
        <f>L11-L12-L13</f>
        <v>-404.26189055462544</v>
      </c>
      <c r="M14" s="645">
        <f>L14/3.28084</f>
        <v>-123.21902029804119</v>
      </c>
      <c r="W14" s="650">
        <v>7</v>
      </c>
      <c r="X14" s="658">
        <v>7</v>
      </c>
      <c r="Y14" s="672">
        <f t="shared" si="2"/>
        <v>57.142857142857146</v>
      </c>
      <c r="Z14" s="627">
        <f>SQRT(((2*$X$1^2)/($X$1-1))*(2/($X$1+1))^(($X$1+1)/($X$1-1))*(1-(ExitPressureE/$Z$1)^(($X$1-1)/($X$1))))+(((ExitPressureE-'Flight Sim'!W14)*ExitAreaE)/($Z$1*$AB$1))</f>
        <v>1.559532820693907</v>
      </c>
      <c r="AA14" s="661">
        <f t="shared" si="0"/>
        <v>1.5866030743787933</v>
      </c>
      <c r="AB14" s="670">
        <v>850</v>
      </c>
      <c r="AC14" s="668">
        <f t="shared" si="1"/>
        <v>289.26706468409674</v>
      </c>
    </row>
    <row r="15" spans="1:36" x14ac:dyDescent="0.35">
      <c r="H15" s="81"/>
      <c r="J15" s="48" t="s">
        <v>49</v>
      </c>
      <c r="K15" s="47"/>
      <c r="L15" s="1186">
        <f>MAX(AA30:AA3596)</f>
        <v>9.88661590165791</v>
      </c>
      <c r="M15" s="1187"/>
      <c r="W15" s="650">
        <v>6.5</v>
      </c>
      <c r="X15" s="658">
        <v>6.5</v>
      </c>
      <c r="Y15" s="672">
        <f t="shared" si="2"/>
        <v>61.53846153846154</v>
      </c>
      <c r="Z15" s="627">
        <f>SQRT(((2*$X$1^2)/($X$1-1))*(2/($X$1+1))^(($X$1+1)/($X$1-1))*(1-(ExitPressureE/$Z$1)^(($X$1-1)/($X$1))))+(((ExitPressureE-'Flight Sim'!W15)*ExitAreaE)/($Z$1*$AB$1))</f>
        <v>1.565057820693907</v>
      </c>
      <c r="AA15" s="661">
        <f t="shared" si="0"/>
        <v>1.5970978973532819</v>
      </c>
      <c r="AB15" s="670">
        <v>900</v>
      </c>
      <c r="AC15" s="668">
        <f t="shared" si="1"/>
        <v>290.64693343115647</v>
      </c>
    </row>
    <row r="16" spans="1:36" ht="15" thickBot="1" x14ac:dyDescent="0.4">
      <c r="D16" s="64" t="s">
        <v>686</v>
      </c>
      <c r="E16" s="63"/>
      <c r="F16" s="77" t="s">
        <v>47</v>
      </c>
      <c r="G16" s="84" t="s">
        <v>46</v>
      </c>
      <c r="H16" s="81"/>
      <c r="J16" s="48" t="s">
        <v>48</v>
      </c>
      <c r="K16" s="85"/>
      <c r="L16" s="1192">
        <f>MAX(Z30:Z2836)</f>
        <v>8.0336605170031312</v>
      </c>
      <c r="M16" s="1193"/>
      <c r="W16" s="650">
        <v>6</v>
      </c>
      <c r="X16" s="658">
        <v>6</v>
      </c>
      <c r="Y16" s="672">
        <f t="shared" si="2"/>
        <v>66.666666666666671</v>
      </c>
      <c r="Z16" s="627">
        <f>SQRT(((2*$X$1^2)/($X$1-1))*(2/($X$1+1))^(($X$1+1)/($X$1-1))*(1-(ExitPressureE/$Z$1)^(($X$1-1)/($X$1))))+(((ExitPressureE-'Flight Sim'!W16)*ExitAreaE)/($Z$1*$AB$1))</f>
        <v>1.570582820693907</v>
      </c>
      <c r="AA16" s="661">
        <f t="shared" si="0"/>
        <v>1.608228083268449</v>
      </c>
      <c r="AB16" s="670">
        <v>950</v>
      </c>
      <c r="AC16" s="668">
        <f t="shared" si="1"/>
        <v>291.93547161047087</v>
      </c>
    </row>
    <row r="17" spans="4:45" ht="15" thickBot="1" x14ac:dyDescent="0.4">
      <c r="D17" s="291" t="s">
        <v>692</v>
      </c>
      <c r="E17" s="290"/>
      <c r="F17" s="635">
        <f>PropellantWeight/(IntertMassE+PropellantWeight)</f>
        <v>0.5</v>
      </c>
      <c r="G17" s="636">
        <f t="shared" ref="G17:G19" si="3">F17</f>
        <v>0.5</v>
      </c>
      <c r="H17" s="81"/>
      <c r="J17" s="44" t="s">
        <v>45</v>
      </c>
      <c r="K17" s="43"/>
      <c r="L17" s="83">
        <f>MAX(J30:J1661)</f>
        <v>242390.64817694644</v>
      </c>
      <c r="M17" s="82">
        <f>MaxAltitudeE/3.28084</f>
        <v>73880.667200151933</v>
      </c>
      <c r="W17" s="650">
        <v>5.5</v>
      </c>
      <c r="X17" s="658">
        <v>5.5</v>
      </c>
      <c r="Y17" s="672">
        <f t="shared" si="2"/>
        <v>72.727272727272734</v>
      </c>
      <c r="Z17" s="627">
        <f>SQRT(((2*$X$1^2)/($X$1-1))*(2/($X$1+1))^(($X$1+1)/($X$1-1))*(1-(ExitPressureE/$Z$1)^(($X$1-1)/($X$1))))+(((ExitPressureE-'Flight Sim'!W17)*ExitAreaE)/($Z$1*$AB$1))</f>
        <v>1.576107820693907</v>
      </c>
      <c r="AA17" s="661">
        <f t="shared" si="0"/>
        <v>1.6200924631264466</v>
      </c>
      <c r="AB17" s="670">
        <v>1000</v>
      </c>
      <c r="AC17" s="668">
        <f t="shared" si="1"/>
        <v>293.14316375430218</v>
      </c>
    </row>
    <row r="18" spans="4:45" x14ac:dyDescent="0.35">
      <c r="D18" s="48" t="s">
        <v>693</v>
      </c>
      <c r="E18" s="47"/>
      <c r="F18" s="4">
        <f>IntertMassE/(IntertMassE+PropellantWeight)</f>
        <v>0.5</v>
      </c>
      <c r="G18" s="80">
        <f t="shared" si="3"/>
        <v>0.5</v>
      </c>
      <c r="W18" s="650">
        <v>5</v>
      </c>
      <c r="X18" s="658">
        <v>5</v>
      </c>
      <c r="Y18" s="672">
        <f t="shared" si="2"/>
        <v>80</v>
      </c>
      <c r="Z18" s="627">
        <f>SQRT(((2*$X$1^2)/($X$1-1))*(2/($X$1+1))^(($X$1+1)/($X$1-1))*(1-(ExitPressureE/$Z$1)^(($X$1-1)/($X$1))))+(((ExitPressureE-'Flight Sim'!W18)*ExitAreaE)/($Z$1*$AB$1))</f>
        <v>1.581632820693907</v>
      </c>
      <c r="AA18" s="661">
        <f t="shared" si="0"/>
        <v>1.6328161157489871</v>
      </c>
      <c r="AB18" s="670">
        <v>1050</v>
      </c>
      <c r="AC18" s="668">
        <f t="shared" si="1"/>
        <v>294.27883357050951</v>
      </c>
    </row>
    <row r="19" spans="4:45" ht="15" thickBot="1" x14ac:dyDescent="0.4">
      <c r="D19" s="221" t="s">
        <v>694</v>
      </c>
      <c r="E19" s="88"/>
      <c r="F19" s="633">
        <f>PayloadMassE/(IntertMassE+PropellantWeight)</f>
        <v>0</v>
      </c>
      <c r="G19" s="634">
        <f t="shared" si="3"/>
        <v>0</v>
      </c>
      <c r="H19" s="75"/>
      <c r="J19" s="79" t="s">
        <v>44</v>
      </c>
      <c r="K19" s="78"/>
      <c r="L19" s="77" t="s">
        <v>43</v>
      </c>
      <c r="M19" s="76" t="s">
        <v>42</v>
      </c>
      <c r="W19" s="650">
        <v>4.5</v>
      </c>
      <c r="X19" s="658">
        <v>4.5</v>
      </c>
      <c r="Y19" s="672">
        <f t="shared" si="2"/>
        <v>88.888888888888886</v>
      </c>
      <c r="Z19" s="627">
        <f>SQRT(((2*$X$1^2)/($X$1-1))*(2/($X$1+1))^(($X$1+1)/($X$1-1))*(1-(ExitPressureE/$Z$1)^(($X$1-1)/($X$1))))+(((ExitPressureE-'Flight Sim'!W19)*ExitAreaE)/($Z$1*$AB$1))</f>
        <v>1.587157820693907</v>
      </c>
      <c r="AA19" s="661">
        <f t="shared" si="0"/>
        <v>1.6465608348425549</v>
      </c>
      <c r="AB19" s="670">
        <v>1100</v>
      </c>
      <c r="AC19" s="668">
        <f t="shared" si="1"/>
        <v>295.34997253765101</v>
      </c>
    </row>
    <row r="20" spans="4:45" ht="15" thickBot="1" x14ac:dyDescent="0.4">
      <c r="D20" s="64" t="s">
        <v>695</v>
      </c>
      <c r="E20" s="63"/>
      <c r="F20" s="1190">
        <f>(IntertMassE+PropellantWeight+PayloadMassE)/(IntertMassE+PayloadMassE)</f>
        <v>2</v>
      </c>
      <c r="G20" s="1191"/>
      <c r="J20" s="60" t="s">
        <v>41</v>
      </c>
      <c r="K20" s="59"/>
      <c r="L20" s="74">
        <v>518.69000000000005</v>
      </c>
      <c r="M20" s="73">
        <v>288.16000000000003</v>
      </c>
      <c r="O20" s="70"/>
      <c r="W20" s="650">
        <v>4</v>
      </c>
      <c r="X20" s="658">
        <v>4</v>
      </c>
      <c r="Y20" s="672">
        <f t="shared" si="2"/>
        <v>100</v>
      </c>
      <c r="Z20" s="627">
        <f>SQRT(((2*$X$1^2)/($X$1-1))*(2/($X$1+1))^(($X$1+1)/($X$1-1))*(1-(ExitPressureE/$Z$1)^(($X$1-1)/($X$1))))+(((ExitPressureE-'Flight Sim'!W20)*ExitAreaE)/($Z$1*$AB$1))</f>
        <v>1.592682820693907</v>
      </c>
      <c r="AA20" s="661">
        <f t="shared" si="0"/>
        <v>1.6615414938123734</v>
      </c>
      <c r="AB20" s="670">
        <v>1150</v>
      </c>
      <c r="AC20" s="668">
        <f t="shared" si="1"/>
        <v>296.36299169783365</v>
      </c>
    </row>
    <row r="21" spans="4:45" x14ac:dyDescent="0.35">
      <c r="J21" s="48" t="s">
        <v>40</v>
      </c>
      <c r="K21" s="47"/>
      <c r="L21" s="72">
        <v>14.6958333</v>
      </c>
      <c r="M21" s="71">
        <v>101325</v>
      </c>
      <c r="W21" s="650">
        <v>3.5</v>
      </c>
      <c r="X21" s="658">
        <v>3.5</v>
      </c>
      <c r="Y21" s="672">
        <f t="shared" si="2"/>
        <v>114.28571428571429</v>
      </c>
      <c r="Z21" s="627">
        <f>SQRT(((2*$X$1^2)/($X$1-1))*(2/($X$1+1))^(($X$1+1)/($X$1-1))*(1-(ExitPressureE/$Z$1)^(($X$1-1)/($X$1))))+(((ExitPressureE-'Flight Sim'!W21)*ExitAreaE)/($Z$1*$AB$1))</f>
        <v>1.598207820693907</v>
      </c>
      <c r="AA21" s="661">
        <f t="shared" si="0"/>
        <v>1.678052864267396</v>
      </c>
      <c r="AB21" s="670">
        <v>1200</v>
      </c>
      <c r="AC21" s="668">
        <f t="shared" si="1"/>
        <v>297.32341711652373</v>
      </c>
    </row>
    <row r="22" spans="4:45" ht="15" thickBot="1" x14ac:dyDescent="0.4">
      <c r="D22" s="64" t="s">
        <v>699</v>
      </c>
      <c r="E22" s="63"/>
      <c r="F22" s="640" t="s">
        <v>43</v>
      </c>
      <c r="G22" s="198" t="s">
        <v>42</v>
      </c>
      <c r="H22" s="67"/>
      <c r="J22" s="48" t="s">
        <v>19</v>
      </c>
      <c r="K22" s="47"/>
      <c r="L22" s="69">
        <v>2.3768999999999999E-3</v>
      </c>
      <c r="M22" s="68">
        <v>1.2250000000000001</v>
      </c>
      <c r="W22" s="650">
        <v>3</v>
      </c>
      <c r="X22" s="658">
        <v>3</v>
      </c>
      <c r="Y22" s="672">
        <f t="shared" si="2"/>
        <v>133.33333333333334</v>
      </c>
      <c r="Z22" s="627">
        <f>SQRT(((2*$X$1^2)/($X$1-1))*(2/($X$1+1))^(($X$1+1)/($X$1-1))*(1-(ExitPressureE/$Z$1)^(($X$1-1)/($X$1))))+(((ExitPressureE-'Flight Sim'!W22)*ExitAreaE)/($Z$1*$AB$1))</f>
        <v>1.603732820693907</v>
      </c>
      <c r="AA22" s="661">
        <f t="shared" si="0"/>
        <v>1.6965162133850653</v>
      </c>
      <c r="AB22" s="670">
        <v>1250</v>
      </c>
      <c r="AC22" s="668">
        <f t="shared" si="1"/>
        <v>298.23604340721062</v>
      </c>
    </row>
    <row r="23" spans="4:45" ht="16.5" x14ac:dyDescent="0.45">
      <c r="D23" s="60" t="s">
        <v>36</v>
      </c>
      <c r="E23" s="59"/>
      <c r="F23" s="58">
        <f>'Prop System 15% FC'!E22</f>
        <v>14.130434782608695</v>
      </c>
      <c r="G23" s="57">
        <f>WeightFlowRate/2.2046226218</f>
        <v>6.4094574023157183</v>
      </c>
      <c r="H23" s="61"/>
      <c r="J23" s="48" t="s">
        <v>38</v>
      </c>
      <c r="K23" s="47"/>
      <c r="L23" s="66">
        <v>32.173999999999999</v>
      </c>
      <c r="M23" s="65">
        <v>9.8066352000000006</v>
      </c>
      <c r="W23" s="650">
        <v>2.5</v>
      </c>
      <c r="X23" s="658">
        <v>2.5</v>
      </c>
      <c r="Y23" s="672">
        <f t="shared" si="2"/>
        <v>160</v>
      </c>
      <c r="Z23" s="627">
        <f>SQRT(((2*$X$1^2)/($X$1-1))*(2/($X$1+1))^(($X$1+1)/($X$1-1))*(1-(ExitPressureE/$Z$1)^(($X$1-1)/($X$1))))+(((ExitPressureE-'Flight Sim'!W23)*ExitAreaE)/($Z$1*$AB$1))</f>
        <v>1.609257820693907</v>
      </c>
      <c r="AA23" s="661">
        <f t="shared" si="0"/>
        <v>1.7175665615727618</v>
      </c>
      <c r="AB23" s="670">
        <v>1300</v>
      </c>
      <c r="AC23" s="668">
        <f t="shared" si="1"/>
        <v>299.10505561654463</v>
      </c>
    </row>
    <row r="24" spans="4:45" ht="16.5" x14ac:dyDescent="0.45">
      <c r="D24" s="48" t="s">
        <v>34</v>
      </c>
      <c r="E24" s="47"/>
      <c r="F24" s="53">
        <f>'Prop System 15% FC'!E18</f>
        <v>7399.5599999999995</v>
      </c>
      <c r="G24" s="52">
        <f>ExhaustVelocityE/3.28083989501</f>
        <v>2255.3858880021467</v>
      </c>
      <c r="H24" s="56"/>
      <c r="J24" s="48" t="s">
        <v>37</v>
      </c>
      <c r="K24" s="47"/>
      <c r="L24" s="55">
        <v>1545.3489999999999</v>
      </c>
      <c r="M24" s="54">
        <v>8314.4719999999998</v>
      </c>
      <c r="W24" s="650">
        <v>2</v>
      </c>
      <c r="X24" s="658">
        <v>2</v>
      </c>
      <c r="Y24" s="672">
        <f t="shared" si="2"/>
        <v>200</v>
      </c>
      <c r="Z24" s="627">
        <f>SQRT(((2*$X$1^2)/($X$1-1))*(2/($X$1+1))^(($X$1+1)/($X$1-1))*(1-(ExitPressureE/$Z$1)^(($X$1-1)/($X$1))))+(((ExitPressureE-'Flight Sim'!W24)*ExitAreaE)/($Z$1*$AB$1))</f>
        <v>1.614782820693907</v>
      </c>
      <c r="AA24" s="661">
        <f t="shared" si="0"/>
        <v>1.742233209048023</v>
      </c>
      <c r="AB24" s="670">
        <v>1350</v>
      </c>
      <c r="AC24" s="668">
        <f t="shared" si="1"/>
        <v>299.93412694332915</v>
      </c>
    </row>
    <row r="25" spans="4:45" ht="16.5" x14ac:dyDescent="0.45">
      <c r="D25" s="48" t="s">
        <v>31</v>
      </c>
      <c r="E25" s="47"/>
      <c r="F25" s="46">
        <f>'Prop System 15% FC'!E12</f>
        <v>12</v>
      </c>
      <c r="G25" s="45">
        <f>ExitPressureE*6894.75729</f>
        <v>82737.087479999987</v>
      </c>
      <c r="H25" s="51"/>
      <c r="J25" s="48" t="s">
        <v>35</v>
      </c>
      <c r="K25" s="47"/>
      <c r="L25" s="55">
        <v>1716</v>
      </c>
      <c r="M25" s="54">
        <v>286.89999999999998</v>
      </c>
      <c r="W25" s="650">
        <v>1.5</v>
      </c>
      <c r="X25" s="658">
        <v>1.5</v>
      </c>
      <c r="Y25" s="672">
        <f t="shared" si="2"/>
        <v>266.66666666666669</v>
      </c>
      <c r="Z25" s="627">
        <f>SQRT(((2*$X$1^2)/($X$1-1))*(2/($X$1+1))^(($X$1+1)/($X$1-1))*(1-(ExitPressureE/$Z$1)^(($X$1-1)/($X$1))))+(((ExitPressureE-'Flight Sim'!W25)*ExitAreaE)/($Z$1*$AB$1))</f>
        <v>1.620307820693907</v>
      </c>
      <c r="AA25" s="661">
        <f t="shared" si="0"/>
        <v>1.7723695656991665</v>
      </c>
      <c r="AB25" s="670">
        <v>1400</v>
      </c>
      <c r="AC25" s="668">
        <f t="shared" si="1"/>
        <v>300.72649779095576</v>
      </c>
    </row>
    <row r="26" spans="4:45" ht="15" thickBot="1" x14ac:dyDescent="0.4">
      <c r="D26" s="44" t="s">
        <v>28</v>
      </c>
      <c r="E26" s="43"/>
      <c r="F26" s="646">
        <f>'Prop System 15% FC'!E89</f>
        <v>25.31902143260011</v>
      </c>
      <c r="G26" s="42">
        <f>ExitAreaE/10.7639</f>
        <v>2.3522163372569524</v>
      </c>
      <c r="J26" s="48" t="s">
        <v>33</v>
      </c>
      <c r="K26" s="47"/>
      <c r="L26" s="50">
        <v>-3.6</v>
      </c>
      <c r="M26" s="49">
        <v>-6.5</v>
      </c>
      <c r="W26" s="650">
        <v>1</v>
      </c>
      <c r="X26" s="658">
        <v>1</v>
      </c>
      <c r="Y26" s="672">
        <f t="shared" si="2"/>
        <v>400</v>
      </c>
      <c r="Z26" s="627">
        <f>SQRT(((2*$X$1^2)/($X$1-1))*(2/($X$1+1))^(($X$1+1)/($X$1-1))*(1-(ExitPressureE/$Z$1)^(($X$1-1)/($X$1))))+(((ExitPressureE-'Flight Sim'!W26)*ExitAreaE)/($Z$1*$AB$1))</f>
        <v>1.625832820693907</v>
      </c>
      <c r="AA26" s="661">
        <f t="shared" si="0"/>
        <v>1.8119243658387254</v>
      </c>
      <c r="AB26" s="670">
        <v>1450</v>
      </c>
      <c r="AC26" s="668">
        <f t="shared" si="1"/>
        <v>301.48504025157092</v>
      </c>
    </row>
    <row r="27" spans="4:45" ht="17" thickBot="1" x14ac:dyDescent="0.5">
      <c r="F27" s="637"/>
      <c r="G27" s="638"/>
      <c r="J27" s="44" t="s">
        <v>30</v>
      </c>
      <c r="K27" s="43"/>
      <c r="L27" s="1179">
        <v>1.4</v>
      </c>
      <c r="M27" s="1180"/>
      <c r="W27" s="651">
        <v>0.5</v>
      </c>
      <c r="X27" s="659">
        <v>0.5</v>
      </c>
      <c r="Y27" s="673">
        <f t="shared" si="2"/>
        <v>800</v>
      </c>
      <c r="Z27" s="657">
        <f>SQRT(((2*$X$1^2)/($X$1-1))*(2/($X$1+1))^(($X$1+1)/($X$1-1))*(1-(ExitPressureE/$Z$1)^(($X$1-1)/($X$1))))+(((ExitPressureE-'Flight Sim'!W27)*ExitAreaE)/($Z$1*$AB$1))</f>
        <v>1.631357820693907</v>
      </c>
      <c r="AA27" s="662">
        <f t="shared" si="0"/>
        <v>1.8725509773510969</v>
      </c>
      <c r="AB27" s="671">
        <v>1500</v>
      </c>
      <c r="AC27" s="669">
        <f t="shared" si="1"/>
        <v>302.21231111155237</v>
      </c>
    </row>
    <row r="28" spans="4:45" ht="15" thickBot="1" x14ac:dyDescent="0.4">
      <c r="F28" s="64" t="s">
        <v>39</v>
      </c>
      <c r="G28" s="639">
        <v>0.1</v>
      </c>
    </row>
    <row r="29" spans="4:45" ht="17" thickBot="1" x14ac:dyDescent="0.4">
      <c r="F29" s="40" t="s">
        <v>26</v>
      </c>
      <c r="G29" s="40" t="s">
        <v>25</v>
      </c>
      <c r="H29" s="40" t="s">
        <v>24</v>
      </c>
      <c r="I29" s="40" t="s">
        <v>23</v>
      </c>
      <c r="J29" s="40" t="s">
        <v>22</v>
      </c>
      <c r="K29" s="40" t="s">
        <v>21</v>
      </c>
      <c r="L29" s="40" t="s">
        <v>20</v>
      </c>
      <c r="M29" s="40" t="s">
        <v>19</v>
      </c>
      <c r="N29" s="40" t="s">
        <v>18</v>
      </c>
      <c r="O29" s="40" t="s">
        <v>17</v>
      </c>
      <c r="P29" s="40" t="s">
        <v>16</v>
      </c>
      <c r="Q29" s="40" t="s">
        <v>15</v>
      </c>
      <c r="R29" s="40" t="s">
        <v>14</v>
      </c>
      <c r="S29" s="40" t="s">
        <v>13</v>
      </c>
      <c r="T29" s="40" t="s">
        <v>12</v>
      </c>
      <c r="U29" s="40" t="s">
        <v>11</v>
      </c>
      <c r="V29" s="40" t="s">
        <v>10</v>
      </c>
      <c r="W29" s="40" t="s">
        <v>9</v>
      </c>
      <c r="X29" s="40" t="s">
        <v>8</v>
      </c>
      <c r="Y29" s="40" t="s">
        <v>7</v>
      </c>
      <c r="Z29" s="40" t="s">
        <v>6</v>
      </c>
      <c r="AA29" s="40" t="s">
        <v>5</v>
      </c>
      <c r="AB29" s="40" t="s">
        <v>697</v>
      </c>
      <c r="AC29" s="40" t="s">
        <v>696</v>
      </c>
      <c r="AD29" s="40" t="s">
        <v>685</v>
      </c>
      <c r="AE29" s="40" t="s">
        <v>4</v>
      </c>
      <c r="AF29" s="40" t="s">
        <v>3</v>
      </c>
      <c r="AG29" s="41" t="s">
        <v>2</v>
      </c>
      <c r="AH29" s="40" t="s">
        <v>1</v>
      </c>
    </row>
    <row r="30" spans="4:45" x14ac:dyDescent="0.35">
      <c r="F30" s="38">
        <v>0</v>
      </c>
      <c r="G30" s="19">
        <f>TotalWeightE-(WeightFlowRate*F30)</f>
        <v>700</v>
      </c>
      <c r="H30" s="19">
        <f t="shared" ref="H30:H93" si="4">G30-(TotalWeightE-PropellantWeight)</f>
        <v>350</v>
      </c>
      <c r="I30" s="37">
        <f t="shared" ref="I30:I93" si="5">(G30-(TotalWeightE-PropellantWeight))/(PropellantWeight)</f>
        <v>1</v>
      </c>
      <c r="J30" s="36">
        <f t="shared" ref="J30:J93" si="6">W30</f>
        <v>4596</v>
      </c>
      <c r="K30" s="35">
        <f>$L$23*(20902231^2)/((20902231+W30)^2)</f>
        <v>32.159855773284299</v>
      </c>
      <c r="L30" s="15">
        <f t="shared" ref="L30:L93" si="7">M30/$L$22</f>
        <v>0.84237229560302207</v>
      </c>
      <c r="M30" s="34">
        <f t="shared" ref="M30:M93" si="8">$L$22*(EXP(-K30*(W30-0)/($L$25*AF30)))</f>
        <v>2.002234709418823E-3</v>
      </c>
      <c r="N30" s="33">
        <f>(WeightFlowRate/$L$23)*ExhaustVelocityE+(ExitPressureE-Ambient_Pressure)*ExitAreaE</f>
        <v>3250.2753100860868</v>
      </c>
      <c r="O30" s="32">
        <f>Thrust/WeightFlowRate</f>
        <v>230.01948348301539</v>
      </c>
      <c r="P30" s="15">
        <f>Ambient_Pressure/$L$21</f>
        <v>0.81527511041344725</v>
      </c>
      <c r="Q30" s="11">
        <f t="shared" ref="Q30:Q93" si="9">(M30*$L$25*AF30)/144</f>
        <v>11.981147116275116</v>
      </c>
      <c r="R30" s="31">
        <f>(((Thrust-AB30)*COS(ElevationAngleR)*$L$23)/(G30))</f>
        <v>5.2137035087706076</v>
      </c>
      <c r="S30" s="30">
        <f>InitialVelocityE+(R30*TimeStep)</f>
        <v>0.52137035087706074</v>
      </c>
      <c r="T30" s="29">
        <f>InitialDownrangeE+(S30*TimeStep)</f>
        <v>5.2137035087706077E-2</v>
      </c>
      <c r="U30" s="28">
        <f>(((Thrust-AB30)*SIN(ElevationAngleR)*$L$23)/G30)-K30</f>
        <v>117.14107844589614</v>
      </c>
      <c r="V30" s="30">
        <f>InitialVelocityE+(U30*TimeStep)</f>
        <v>11.714107844589615</v>
      </c>
      <c r="W30" s="29">
        <f>InitialAltitudeE</f>
        <v>4596</v>
      </c>
      <c r="X30" s="28">
        <f>SQRT((U30^2)+(R30^2))</f>
        <v>117.25704654196677</v>
      </c>
      <c r="Y30" s="27">
        <f t="shared" ref="Y30:Y93" si="10">SQRT((S30^2)+(V30^2))</f>
        <v>11.725704654196678</v>
      </c>
      <c r="Z30" s="15">
        <f t="shared" ref="Z30:Z93" si="11">X30/K30</f>
        <v>3.6460687936098908</v>
      </c>
      <c r="AA30" s="15">
        <f>Thrust/G30</f>
        <v>4.6432504429801238</v>
      </c>
      <c r="AB30" s="26">
        <f>0.5*M30*(InitialVelocityE^2)*DragCoefficient*CrossSectionalAreaE</f>
        <v>0</v>
      </c>
      <c r="AC30" s="418">
        <f>(AB30/G30)*F30</f>
        <v>0</v>
      </c>
      <c r="AD30" s="628">
        <f>0.5*M30*(InitialVelocityE^2)</f>
        <v>0</v>
      </c>
      <c r="AE30" s="15">
        <f t="shared" ref="AE30:AE93" si="12">Y30/AG30</f>
        <v>1.0675838112554892E-2</v>
      </c>
      <c r="AF30" s="25">
        <f>$L$20+($L$26/1000)*W30</f>
        <v>502.14440000000008</v>
      </c>
      <c r="AG30" s="24">
        <f t="shared" ref="AG30:AG93" si="13">SQRT($L$27*$L$25*AF30)</f>
        <v>1098.3404329077575</v>
      </c>
      <c r="AH30" s="23">
        <f t="shared" ref="AH30:AH93" si="14">IF(AE30&lt;0.2,DragCoefficient*(4/3),IF(AE30&gt;0.9,DragCoefficient*1.8-(AE30-1)*0.4*DragCoefficient,DragCoefficient))</f>
        <v>0.53333333333333333</v>
      </c>
    </row>
    <row r="31" spans="4:45" x14ac:dyDescent="0.35">
      <c r="F31" s="21">
        <f t="shared" ref="F31:F94" si="15">F30+$G$28</f>
        <v>0.1</v>
      </c>
      <c r="G31" s="20">
        <f>IF(I30&gt;0.02,G30-(WeightFlowRate*TimeStep),G30)</f>
        <v>698.58695652173913</v>
      </c>
      <c r="H31" s="19">
        <f t="shared" si="4"/>
        <v>348.58695652173913</v>
      </c>
      <c r="I31" s="18">
        <f t="shared" si="5"/>
        <v>0.99596273291925463</v>
      </c>
      <c r="J31" s="17">
        <f t="shared" si="6"/>
        <v>4597.1714107844591</v>
      </c>
      <c r="K31" s="16">
        <f t="shared" ref="K31:K93" si="16">$L$23*(20902231^2)/((20902231+W31)^2)</f>
        <v>32.159852169447262</v>
      </c>
      <c r="L31" s="15">
        <f>M31/$L$22</f>
        <v>0.84233427056692389</v>
      </c>
      <c r="M31" s="14">
        <f t="shared" si="8"/>
        <v>2.0021443277105215E-3</v>
      </c>
      <c r="N31" s="13">
        <f t="shared" ref="N31:N94" si="17">IF(I30&gt;0.02,(WeightFlowRate/$L$23)*ExhaustVelocityE+(ExitPressureE-Q31)*ExitAreaE,0)</f>
        <v>3250.2915509413397</v>
      </c>
      <c r="O31" s="12">
        <f t="shared" ref="O31:O94" si="18">N31/WeightFlowRate</f>
        <v>230.02063283584866</v>
      </c>
      <c r="P31" s="4">
        <f t="shared" ref="P31:P94" si="19">Q31/$L$21</f>
        <v>0.81523146207035968</v>
      </c>
      <c r="Q31" s="11">
        <f t="shared" si="9"/>
        <v>11.980505667501278</v>
      </c>
      <c r="R31" s="10">
        <f t="shared" ref="R31:R94" si="20">IF(W31&lt;InitialAltitudeE,0,(((N31-AB31)*COS(ElevationAngleR)*$L$23)/(G31)))</f>
        <v>5.224187408073786</v>
      </c>
      <c r="S31" s="9">
        <f t="shared" ref="S31:S94" si="21">IF(W30&lt;InitialAltitudeE,0,S30+(R30*TimeStep))</f>
        <v>1.0427407017541215</v>
      </c>
      <c r="T31" s="8">
        <f t="shared" ref="T31:T94" si="22">T30+(S31*TimeStep)</f>
        <v>0.15641110526311824</v>
      </c>
      <c r="U31" s="7">
        <f t="shared" ref="U31:U94" si="23">IF(W30&lt;InitialAltitudeE,-K31,(((N31-AB31)*SIN(ElevationAngleR)*$L$23)/G31)-K31)</f>
        <v>117.44130164557158</v>
      </c>
      <c r="V31" s="9">
        <f t="shared" ref="V31:V94" si="24">IF(W30&lt;InitialAltitudeE,0,V30+(U30*TimeStep))</f>
        <v>23.428215689179229</v>
      </c>
      <c r="W31" s="8">
        <f t="shared" ref="W31:W94" si="25">IF(P30&gt;0.913499,W30,W30+V30*TimeStep)</f>
        <v>4597.1714107844591</v>
      </c>
      <c r="X31" s="7">
        <f t="shared" ref="X31:X94" si="26">IF(N31&gt;0.002,SQRT((U31^2)+(R31^2)),-SQRT((U31^2)+(R31^2)))</f>
        <v>117.55743900868551</v>
      </c>
      <c r="Y31" s="6">
        <f t="shared" si="10"/>
        <v>23.451409308393355</v>
      </c>
      <c r="Z31" s="4">
        <f t="shared" si="11"/>
        <v>3.6554098069010492</v>
      </c>
      <c r="AA31" s="4">
        <f t="shared" ref="AA31:AA94" si="27">N31/G31</f>
        <v>4.6526656711778944</v>
      </c>
      <c r="AB31" s="5">
        <f t="shared" ref="AB31:AB94" si="28">0.5*M31*(Y30^2)*CrossSectionalAreaE*AH31</f>
        <v>5.4780452747147851E-2</v>
      </c>
      <c r="AC31" s="418">
        <f>(AB31/G31)*F31</f>
        <v>7.8416082973978568E-6</v>
      </c>
      <c r="AD31" s="628">
        <f t="shared" ref="AD31:AD94" si="29">(1/2)*M31*(Y30^2)</f>
        <v>0.13763956375067299</v>
      </c>
      <c r="AE31" s="4">
        <f t="shared" si="12"/>
        <v>2.1351765882854461E-2</v>
      </c>
      <c r="AF31" s="3">
        <f t="shared" ref="AF31:AF94" si="30">IF(AF30&gt;4.67,$L$20+($L$26/1000)*W31,4.67)</f>
        <v>502.14018292117601</v>
      </c>
      <c r="AG31" s="2">
        <f t="shared" si="13"/>
        <v>1098.3358208898737</v>
      </c>
      <c r="AH31" s="22">
        <f t="shared" si="14"/>
        <v>0.53333333333333333</v>
      </c>
    </row>
    <row r="32" spans="4:45" x14ac:dyDescent="0.35">
      <c r="F32" s="21">
        <f t="shared" si="15"/>
        <v>0.2</v>
      </c>
      <c r="G32" s="20">
        <f t="shared" ref="G32:G95" si="31">IF(I31&gt;0.02,G31-((N31/O31)*TimeStep),G31)</f>
        <v>697.17391304347825</v>
      </c>
      <c r="H32" s="19">
        <f t="shared" si="4"/>
        <v>347.17391304347825</v>
      </c>
      <c r="I32" s="18">
        <f t="shared" si="5"/>
        <v>0.99192546583850927</v>
      </c>
      <c r="J32" s="17">
        <f t="shared" si="6"/>
        <v>4599.5142323533773</v>
      </c>
      <c r="K32" s="16">
        <f t="shared" si="16"/>
        <v>32.159844961775015</v>
      </c>
      <c r="L32" s="15">
        <f t="shared" si="7"/>
        <v>0.84225822375292947</v>
      </c>
      <c r="M32" s="14">
        <f t="shared" si="8"/>
        <v>2.001963572038338E-3</v>
      </c>
      <c r="N32" s="13">
        <f t="shared" si="17"/>
        <v>3250.324030788553</v>
      </c>
      <c r="O32" s="12">
        <f t="shared" si="18"/>
        <v>230.02293140965145</v>
      </c>
      <c r="P32" s="4">
        <f t="shared" si="19"/>
        <v>0.81514417039190057</v>
      </c>
      <c r="Q32" s="11">
        <f t="shared" si="9"/>
        <v>11.979222843546166</v>
      </c>
      <c r="R32" s="10">
        <f t="shared" si="20"/>
        <v>5.2345635344338319</v>
      </c>
      <c r="S32" s="9">
        <f t="shared" si="21"/>
        <v>1.5651594425615001</v>
      </c>
      <c r="T32" s="8">
        <f t="shared" si="22"/>
        <v>0.31292704951926825</v>
      </c>
      <c r="U32" s="7">
        <f t="shared" si="23"/>
        <v>117.73844223578564</v>
      </c>
      <c r="V32" s="9">
        <f t="shared" si="24"/>
        <v>35.172345853736388</v>
      </c>
      <c r="W32" s="8">
        <f t="shared" si="25"/>
        <v>4599.5142323533773</v>
      </c>
      <c r="X32" s="7">
        <f t="shared" si="26"/>
        <v>117.85474719121609</v>
      </c>
      <c r="Y32" s="6">
        <f t="shared" si="10"/>
        <v>35.207153206919287</v>
      </c>
      <c r="Z32" s="4">
        <f t="shared" si="11"/>
        <v>3.6646553281366092</v>
      </c>
      <c r="AA32" s="4">
        <f t="shared" si="27"/>
        <v>4.6621423578507466</v>
      </c>
      <c r="AB32" s="5">
        <f t="shared" si="28"/>
        <v>0.21910202844360346</v>
      </c>
      <c r="AC32" s="418">
        <f t="shared" ref="AC32:AC95" si="32">(AB32/G32)*F32</f>
        <v>6.2854339310294737E-5</v>
      </c>
      <c r="AD32" s="628">
        <f t="shared" si="29"/>
        <v>0.55050855003083665</v>
      </c>
      <c r="AE32" s="4">
        <f t="shared" si="12"/>
        <v>3.2055267813439217E-2</v>
      </c>
      <c r="AF32" s="3">
        <f t="shared" si="30"/>
        <v>502.13174876352787</v>
      </c>
      <c r="AG32" s="2">
        <f t="shared" si="13"/>
        <v>1098.3265967960074</v>
      </c>
      <c r="AH32" s="22">
        <f t="shared" si="14"/>
        <v>0.53333333333333333</v>
      </c>
      <c r="AS32" t="s">
        <v>32</v>
      </c>
    </row>
    <row r="33" spans="6:45" x14ac:dyDescent="0.35">
      <c r="F33" s="21">
        <f t="shared" si="15"/>
        <v>0.30000000000000004</v>
      </c>
      <c r="G33" s="20">
        <f t="shared" si="31"/>
        <v>695.76086956521738</v>
      </c>
      <c r="H33" s="19">
        <f t="shared" si="4"/>
        <v>345.76086956521738</v>
      </c>
      <c r="I33" s="18">
        <f t="shared" si="5"/>
        <v>0.9878881987577639</v>
      </c>
      <c r="J33" s="17">
        <f t="shared" si="6"/>
        <v>4603.0314669387508</v>
      </c>
      <c r="K33" s="16">
        <f t="shared" si="16"/>
        <v>32.159834141034835</v>
      </c>
      <c r="L33" s="15">
        <f t="shared" si="7"/>
        <v>0.84214406423751431</v>
      </c>
      <c r="M33" s="14">
        <f t="shared" si="8"/>
        <v>2.0016922262861476E-3</v>
      </c>
      <c r="N33" s="13">
        <f t="shared" si="17"/>
        <v>3250.3727875165896</v>
      </c>
      <c r="O33" s="12">
        <f t="shared" si="18"/>
        <v>230.02638188578942</v>
      </c>
      <c r="P33" s="4">
        <f t="shared" si="19"/>
        <v>0.81501313354931804</v>
      </c>
      <c r="Q33" s="11">
        <f t="shared" si="9"/>
        <v>11.977297147951415</v>
      </c>
      <c r="R33" s="10">
        <f t="shared" si="20"/>
        <v>5.2448300170648903</v>
      </c>
      <c r="S33" s="9">
        <f t="shared" si="21"/>
        <v>2.0886157960048832</v>
      </c>
      <c r="T33" s="8">
        <f t="shared" si="22"/>
        <v>0.52178862911975665</v>
      </c>
      <c r="U33" s="7">
        <f t="shared" si="23"/>
        <v>118.03244665347346</v>
      </c>
      <c r="V33" s="9">
        <f t="shared" si="24"/>
        <v>46.946190077314952</v>
      </c>
      <c r="W33" s="8">
        <f t="shared" si="25"/>
        <v>4603.0314669387508</v>
      </c>
      <c r="X33" s="7">
        <f t="shared" si="26"/>
        <v>118.14891749361465</v>
      </c>
      <c r="Y33" s="6">
        <f t="shared" si="10"/>
        <v>46.992627918841755</v>
      </c>
      <c r="Z33" s="4">
        <f t="shared" si="11"/>
        <v>3.6738036948660975</v>
      </c>
      <c r="AA33" s="4">
        <f t="shared" si="27"/>
        <v>4.6716809319094867</v>
      </c>
      <c r="AB33" s="5">
        <f t="shared" si="28"/>
        <v>0.49375494369733558</v>
      </c>
      <c r="AC33" s="418">
        <f t="shared" si="32"/>
        <v>2.1289855407040251E-4</v>
      </c>
      <c r="AD33" s="628">
        <f t="shared" si="29"/>
        <v>1.2405924310981116</v>
      </c>
      <c r="AE33" s="4">
        <f t="shared" si="12"/>
        <v>4.2786199081195415E-2</v>
      </c>
      <c r="AF33" s="3">
        <f t="shared" si="30"/>
        <v>502.11908671902057</v>
      </c>
      <c r="AG33" s="2">
        <f t="shared" si="13"/>
        <v>1098.31274868945</v>
      </c>
      <c r="AH33" s="22">
        <f t="shared" si="14"/>
        <v>0.53333333333333333</v>
      </c>
      <c r="AS33" s="39" t="s">
        <v>29</v>
      </c>
    </row>
    <row r="34" spans="6:45" x14ac:dyDescent="0.35">
      <c r="F34" s="21">
        <f t="shared" si="15"/>
        <v>0.4</v>
      </c>
      <c r="G34" s="20">
        <f t="shared" si="31"/>
        <v>694.3478260869565</v>
      </c>
      <c r="H34" s="19">
        <f t="shared" si="4"/>
        <v>344.3478260869565</v>
      </c>
      <c r="I34" s="18">
        <f t="shared" si="5"/>
        <v>0.98385093167701854</v>
      </c>
      <c r="J34" s="17">
        <f t="shared" si="6"/>
        <v>4607.7260859464823</v>
      </c>
      <c r="K34" s="16">
        <f>$L$23*(20902231^2)/((20902231+W34)^2)</f>
        <v>32.159819698090722</v>
      </c>
      <c r="L34" s="15">
        <f t="shared" si="7"/>
        <v>0.84199170539994295</v>
      </c>
      <c r="M34" s="14">
        <f t="shared" si="8"/>
        <v>2.0013300845651244E-3</v>
      </c>
      <c r="N34" s="13">
        <f t="shared" si="17"/>
        <v>3250.4378566988726</v>
      </c>
      <c r="O34" s="12">
        <f t="shared" si="18"/>
        <v>230.03098678176636</v>
      </c>
      <c r="P34" s="4">
        <f t="shared" si="19"/>
        <v>0.81483825593674597</v>
      </c>
      <c r="Q34" s="11">
        <f t="shared" si="9"/>
        <v>11.974727175709154</v>
      </c>
      <c r="R34" s="10">
        <f t="shared" si="20"/>
        <v>5.2549850312026463</v>
      </c>
      <c r="S34" s="9">
        <f t="shared" si="21"/>
        <v>2.6130987977113724</v>
      </c>
      <c r="T34" s="8">
        <f t="shared" si="22"/>
        <v>0.78309850889089394</v>
      </c>
      <c r="U34" s="7">
        <f t="shared" si="23"/>
        <v>118.32326265335794</v>
      </c>
      <c r="V34" s="9">
        <f t="shared" si="24"/>
        <v>58.749434742662302</v>
      </c>
      <c r="W34" s="8">
        <f t="shared" si="25"/>
        <v>4607.7260859464823</v>
      </c>
      <c r="X34" s="7">
        <f t="shared" si="26"/>
        <v>118.4398976384803</v>
      </c>
      <c r="Y34" s="6">
        <f t="shared" si="10"/>
        <v>58.807519654453522</v>
      </c>
      <c r="Z34" s="4">
        <f t="shared" si="11"/>
        <v>3.6828532855708733</v>
      </c>
      <c r="AA34" s="4">
        <f t="shared" si="27"/>
        <v>4.6812818224216697</v>
      </c>
      <c r="AB34" s="5">
        <f t="shared" si="28"/>
        <v>0.87948922398635299</v>
      </c>
      <c r="AC34" s="418">
        <f t="shared" si="32"/>
        <v>5.0665628432526285E-4</v>
      </c>
      <c r="AD34" s="628">
        <f t="shared" si="29"/>
        <v>2.209775696298935</v>
      </c>
      <c r="AE34" s="4">
        <f t="shared" si="12"/>
        <v>5.354441113350724E-2</v>
      </c>
      <c r="AF34" s="3">
        <f t="shared" si="30"/>
        <v>502.10218609059274</v>
      </c>
      <c r="AG34" s="2">
        <f t="shared" si="13"/>
        <v>1098.2942646959602</v>
      </c>
      <c r="AH34" s="22">
        <f t="shared" si="14"/>
        <v>0.53333333333333333</v>
      </c>
      <c r="AS34" t="s">
        <v>27</v>
      </c>
    </row>
    <row r="35" spans="6:45" x14ac:dyDescent="0.35">
      <c r="F35" s="21">
        <f t="shared" si="15"/>
        <v>0.5</v>
      </c>
      <c r="G35" s="20">
        <f t="shared" si="31"/>
        <v>692.93478260869563</v>
      </c>
      <c r="H35" s="19">
        <f t="shared" si="4"/>
        <v>342.93478260869563</v>
      </c>
      <c r="I35" s="18">
        <f t="shared" si="5"/>
        <v>0.97981366459627317</v>
      </c>
      <c r="J35" s="17">
        <f t="shared" si="6"/>
        <v>4613.6010294207481</v>
      </c>
      <c r="K35" s="16">
        <f t="shared" si="16"/>
        <v>32.159801623904968</v>
      </c>
      <c r="L35" s="15">
        <f t="shared" si="7"/>
        <v>0.84180106496650864</v>
      </c>
      <c r="M35" s="14">
        <f t="shared" si="8"/>
        <v>2.0008769513188943E-3</v>
      </c>
      <c r="N35" s="13">
        <f t="shared" si="17"/>
        <v>3250.51927157098</v>
      </c>
      <c r="O35" s="12">
        <f t="shared" si="18"/>
        <v>230.03674844963859</v>
      </c>
      <c r="P35" s="4">
        <f t="shared" si="19"/>
        <v>0.81461944823143129</v>
      </c>
      <c r="Q35" s="11">
        <f t="shared" si="9"/>
        <v>11.971511614147094</v>
      </c>
      <c r="R35" s="10">
        <f t="shared" si="20"/>
        <v>5.2650267992422304</v>
      </c>
      <c r="S35" s="9">
        <f t="shared" si="21"/>
        <v>3.1385973008316372</v>
      </c>
      <c r="T35" s="8">
        <f t="shared" si="22"/>
        <v>1.0969582389740578</v>
      </c>
      <c r="U35" s="7">
        <f t="shared" si="23"/>
        <v>118.61083934053352</v>
      </c>
      <c r="V35" s="9">
        <f t="shared" si="24"/>
        <v>70.581761007998097</v>
      </c>
      <c r="W35" s="8">
        <f t="shared" si="25"/>
        <v>4613.6010294207481</v>
      </c>
      <c r="X35" s="7">
        <f t="shared" si="26"/>
        <v>118.72763669955951</v>
      </c>
      <c r="Y35" s="6">
        <f t="shared" si="10"/>
        <v>70.651509396522783</v>
      </c>
      <c r="Z35" s="4">
        <f t="shared" si="11"/>
        <v>3.6918025206755969</v>
      </c>
      <c r="AA35" s="4">
        <f t="shared" si="27"/>
        <v>4.690945458580865</v>
      </c>
      <c r="AB35" s="5">
        <f t="shared" si="28"/>
        <v>1.3770142686049223</v>
      </c>
      <c r="AC35" s="418">
        <f t="shared" si="32"/>
        <v>9.9361029577766952E-4</v>
      </c>
      <c r="AD35" s="628">
        <f t="shared" si="29"/>
        <v>3.4598407589667382</v>
      </c>
      <c r="AE35" s="4">
        <f t="shared" si="12"/>
        <v>6.4329751801076418E-2</v>
      </c>
      <c r="AF35" s="3">
        <f t="shared" si="30"/>
        <v>502.08103629408538</v>
      </c>
      <c r="AG35" s="2">
        <f t="shared" si="13"/>
        <v>1098.2711330053753</v>
      </c>
      <c r="AH35" s="22">
        <f t="shared" si="14"/>
        <v>0.53333333333333333</v>
      </c>
    </row>
    <row r="36" spans="6:45" x14ac:dyDescent="0.35">
      <c r="F36" s="21">
        <f t="shared" si="15"/>
        <v>0.6</v>
      </c>
      <c r="G36" s="20">
        <f t="shared" si="31"/>
        <v>691.52173913043475</v>
      </c>
      <c r="H36" s="19">
        <f t="shared" si="4"/>
        <v>341.52173913043475</v>
      </c>
      <c r="I36" s="18">
        <f t="shared" si="5"/>
        <v>0.97577639751552792</v>
      </c>
      <c r="J36" s="17">
        <f t="shared" si="6"/>
        <v>4620.6592055215478</v>
      </c>
      <c r="K36" s="16">
        <f t="shared" si="16"/>
        <v>32.159779909539886</v>
      </c>
      <c r="L36" s="15">
        <f t="shared" si="7"/>
        <v>0.84157206505383897</v>
      </c>
      <c r="M36" s="14">
        <f t="shared" si="8"/>
        <v>2.0003326414264697E-3</v>
      </c>
      <c r="N36" s="13">
        <f t="shared" si="17"/>
        <v>3250.6170630088345</v>
      </c>
      <c r="O36" s="12">
        <f t="shared" si="18"/>
        <v>230.04366907447138</v>
      </c>
      <c r="P36" s="4">
        <f t="shared" si="19"/>
        <v>0.81435662745234683</v>
      </c>
      <c r="Q36" s="11">
        <f t="shared" si="9"/>
        <v>11.967649243789893</v>
      </c>
      <c r="R36" s="10">
        <f t="shared" si="20"/>
        <v>5.274953592453862</v>
      </c>
      <c r="S36" s="9">
        <f t="shared" si="21"/>
        <v>3.6650999807558602</v>
      </c>
      <c r="T36" s="8">
        <f t="shared" si="22"/>
        <v>1.4634682370496437</v>
      </c>
      <c r="U36" s="7">
        <f t="shared" si="23"/>
        <v>118.89512721959403</v>
      </c>
      <c r="V36" s="9">
        <f t="shared" si="24"/>
        <v>82.442844942051451</v>
      </c>
      <c r="W36" s="8">
        <f t="shared" si="25"/>
        <v>4620.6592055215478</v>
      </c>
      <c r="X36" s="7">
        <f t="shared" si="26"/>
        <v>119.01208515090386</v>
      </c>
      <c r="Y36" s="6">
        <f t="shared" si="10"/>
        <v>82.524273035320192</v>
      </c>
      <c r="Z36" s="4">
        <f t="shared" si="11"/>
        <v>3.7006498640744767</v>
      </c>
      <c r="AA36" s="4">
        <f t="shared" si="27"/>
        <v>4.7006722696764038</v>
      </c>
      <c r="AB36" s="5">
        <f t="shared" si="28"/>
        <v>1.9869980689961444</v>
      </c>
      <c r="AC36" s="418">
        <f t="shared" si="32"/>
        <v>1.7240222164191634E-3</v>
      </c>
      <c r="AD36" s="628">
        <f t="shared" si="29"/>
        <v>4.9924659924300867</v>
      </c>
      <c r="AE36" s="4">
        <f t="shared" si="12"/>
        <v>7.5142065413814393E-2</v>
      </c>
      <c r="AF36" s="3">
        <f t="shared" si="30"/>
        <v>502.05562686012246</v>
      </c>
      <c r="AG36" s="2">
        <f t="shared" si="13"/>
        <v>1098.2433418731744</v>
      </c>
      <c r="AH36" s="22">
        <f t="shared" si="14"/>
        <v>0.53333333333333333</v>
      </c>
      <c r="AS36" s="39" t="s">
        <v>0</v>
      </c>
    </row>
    <row r="37" spans="6:45" x14ac:dyDescent="0.35">
      <c r="F37" s="21">
        <f t="shared" si="15"/>
        <v>0.7</v>
      </c>
      <c r="G37" s="20">
        <f t="shared" si="31"/>
        <v>690.10869565217388</v>
      </c>
      <c r="H37" s="19">
        <f t="shared" si="4"/>
        <v>340.10869565217388</v>
      </c>
      <c r="I37" s="18">
        <f t="shared" si="5"/>
        <v>0.97173913043478255</v>
      </c>
      <c r="J37" s="17">
        <f t="shared" si="6"/>
        <v>4628.9034900157531</v>
      </c>
      <c r="K37" s="16">
        <f t="shared" si="16"/>
        <v>32.159754546159277</v>
      </c>
      <c r="L37" s="15">
        <f t="shared" si="7"/>
        <v>0.84130463221124308</v>
      </c>
      <c r="M37" s="14">
        <f t="shared" si="8"/>
        <v>1.9996969803029035E-3</v>
      </c>
      <c r="N37" s="13">
        <f t="shared" si="17"/>
        <v>3250.7312595075095</v>
      </c>
      <c r="O37" s="12">
        <f t="shared" si="18"/>
        <v>230.05175067283915</v>
      </c>
      <c r="P37" s="4">
        <f t="shared" si="19"/>
        <v>0.8140497170171499</v>
      </c>
      <c r="Q37" s="11">
        <f t="shared" si="9"/>
        <v>11.963138939196208</v>
      </c>
      <c r="R37" s="10">
        <f t="shared" si="20"/>
        <v>5.2847637326861205</v>
      </c>
      <c r="S37" s="9">
        <f t="shared" si="21"/>
        <v>4.1925953400012466</v>
      </c>
      <c r="T37" s="8">
        <f t="shared" si="22"/>
        <v>1.8827277710497683</v>
      </c>
      <c r="U37" s="7">
        <f t="shared" si="23"/>
        <v>119.17607824340651</v>
      </c>
      <c r="V37" s="9">
        <f t="shared" si="24"/>
        <v>94.332357664010857</v>
      </c>
      <c r="W37" s="8">
        <f t="shared" si="25"/>
        <v>4628.9034900157531</v>
      </c>
      <c r="X37" s="7">
        <f t="shared" si="26"/>
        <v>119.29319491567347</v>
      </c>
      <c r="Y37" s="6">
        <f t="shared" si="10"/>
        <v>94.425481508625978</v>
      </c>
      <c r="Z37" s="4">
        <f t="shared" si="11"/>
        <v>3.7093938246465945</v>
      </c>
      <c r="AA37" s="4">
        <f t="shared" si="27"/>
        <v>4.7104626850636464</v>
      </c>
      <c r="AB37" s="5">
        <f t="shared" si="28"/>
        <v>2.710066448252785</v>
      </c>
      <c r="AC37" s="418">
        <f t="shared" si="32"/>
        <v>2.748909738029286E-3</v>
      </c>
      <c r="AD37" s="628">
        <f t="shared" si="29"/>
        <v>6.8092238192074834</v>
      </c>
      <c r="AE37" s="4">
        <f t="shared" si="12"/>
        <v>8.5981192920914731E-2</v>
      </c>
      <c r="AF37" s="3">
        <f t="shared" si="30"/>
        <v>502.02594743594335</v>
      </c>
      <c r="AG37" s="2">
        <f t="shared" si="13"/>
        <v>1098.2108796219923</v>
      </c>
      <c r="AH37" s="22">
        <f t="shared" si="14"/>
        <v>0.53333333333333333</v>
      </c>
    </row>
    <row r="38" spans="6:45" x14ac:dyDescent="0.35">
      <c r="F38" s="21">
        <f t="shared" si="15"/>
        <v>0.79999999999999993</v>
      </c>
      <c r="G38" s="20">
        <f t="shared" si="31"/>
        <v>688.695652173913</v>
      </c>
      <c r="H38" s="19">
        <f t="shared" si="4"/>
        <v>338.695652173913</v>
      </c>
      <c r="I38" s="18">
        <f t="shared" si="5"/>
        <v>0.96770186335403718</v>
      </c>
      <c r="J38" s="17">
        <f t="shared" si="6"/>
        <v>4638.3367257821537</v>
      </c>
      <c r="K38" s="16">
        <f t="shared" si="16"/>
        <v>32.159725525030041</v>
      </c>
      <c r="L38" s="15">
        <f t="shared" si="7"/>
        <v>0.84099869746206879</v>
      </c>
      <c r="M38" s="14">
        <f t="shared" si="8"/>
        <v>1.9989698039975913E-3</v>
      </c>
      <c r="N38" s="13">
        <f t="shared" si="17"/>
        <v>3250.8618871606691</v>
      </c>
      <c r="O38" s="12">
        <f t="shared" si="18"/>
        <v>230.06099509137044</v>
      </c>
      <c r="P38" s="4">
        <f t="shared" si="19"/>
        <v>0.81369864679744064</v>
      </c>
      <c r="Q38" s="11">
        <f t="shared" si="9"/>
        <v>11.957979669770767</v>
      </c>
      <c r="R38" s="10">
        <f t="shared" si="20"/>
        <v>5.2944555940550355</v>
      </c>
      <c r="S38" s="9">
        <f t="shared" si="21"/>
        <v>4.7210717132698585</v>
      </c>
      <c r="T38" s="8">
        <f t="shared" si="22"/>
        <v>2.3548349423767543</v>
      </c>
      <c r="U38" s="7">
        <f t="shared" si="23"/>
        <v>119.45364586147889</v>
      </c>
      <c r="V38" s="9">
        <f t="shared" si="24"/>
        <v>106.24996548835151</v>
      </c>
      <c r="W38" s="8">
        <f t="shared" si="25"/>
        <v>4638.3367257821537</v>
      </c>
      <c r="X38" s="7">
        <f t="shared" si="26"/>
        <v>119.5709194145342</v>
      </c>
      <c r="Y38" s="6">
        <f t="shared" si="10"/>
        <v>106.35480094663204</v>
      </c>
      <c r="Z38" s="4">
        <f t="shared" si="11"/>
        <v>3.7180329577586626</v>
      </c>
      <c r="AA38" s="4">
        <f t="shared" si="27"/>
        <v>4.7203171341348105</v>
      </c>
      <c r="AB38" s="5">
        <f t="shared" si="28"/>
        <v>3.5468023228207795</v>
      </c>
      <c r="AC38" s="418">
        <f t="shared" si="32"/>
        <v>4.1200229002463602E-3</v>
      </c>
      <c r="AD38" s="628">
        <f t="shared" si="29"/>
        <v>8.9115788559878748</v>
      </c>
      <c r="AE38" s="4">
        <f t="shared" si="12"/>
        <v>9.6846972015041499E-2</v>
      </c>
      <c r="AF38" s="3">
        <f t="shared" si="30"/>
        <v>501.99198778718431</v>
      </c>
      <c r="AG38" s="2">
        <f t="shared" si="13"/>
        <v>1098.1737346430807</v>
      </c>
      <c r="AH38" s="22">
        <f t="shared" si="14"/>
        <v>0.53333333333333333</v>
      </c>
    </row>
    <row r="39" spans="6:45" x14ac:dyDescent="0.35">
      <c r="F39" s="21">
        <f t="shared" si="15"/>
        <v>0.89999999999999991</v>
      </c>
      <c r="G39" s="20">
        <f t="shared" si="31"/>
        <v>687.28260869565213</v>
      </c>
      <c r="H39" s="19">
        <f t="shared" si="4"/>
        <v>337.28260869565213</v>
      </c>
      <c r="I39" s="18">
        <f t="shared" si="5"/>
        <v>0.96366459627329182</v>
      </c>
      <c r="J39" s="17">
        <f t="shared" si="6"/>
        <v>4648.9617223309888</v>
      </c>
      <c r="K39" s="16">
        <f t="shared" si="16"/>
        <v>32.159692837523686</v>
      </c>
      <c r="L39" s="15">
        <f t="shared" si="7"/>
        <v>0.84065419634404248</v>
      </c>
      <c r="M39" s="14">
        <f t="shared" si="8"/>
        <v>1.9981509592901544E-3</v>
      </c>
      <c r="N39" s="13">
        <f t="shared" si="17"/>
        <v>3251.008969640654</v>
      </c>
      <c r="O39" s="12">
        <f t="shared" si="18"/>
        <v>230.07140400533859</v>
      </c>
      <c r="P39" s="4">
        <f t="shared" si="19"/>
        <v>0.81330335317227864</v>
      </c>
      <c r="Q39" s="11">
        <f t="shared" si="9"/>
        <v>11.952170500550833</v>
      </c>
      <c r="R39" s="10">
        <f t="shared" si="20"/>
        <v>5.3040276046171355</v>
      </c>
      <c r="S39" s="9">
        <f t="shared" si="21"/>
        <v>5.2505172726753617</v>
      </c>
      <c r="T39" s="8">
        <f t="shared" si="22"/>
        <v>2.8798866696442906</v>
      </c>
      <c r="U39" s="7">
        <f t="shared" si="23"/>
        <v>119.72778506786827</v>
      </c>
      <c r="V39" s="9">
        <f t="shared" si="24"/>
        <v>118.1953300744994</v>
      </c>
      <c r="W39" s="8">
        <f t="shared" si="25"/>
        <v>4648.9617223309888</v>
      </c>
      <c r="X39" s="7">
        <f t="shared" si="26"/>
        <v>119.84521361359494</v>
      </c>
      <c r="Y39" s="6">
        <f t="shared" si="10"/>
        <v>118.31189282168772</v>
      </c>
      <c r="Z39" s="4">
        <f t="shared" si="11"/>
        <v>3.726565866753567</v>
      </c>
      <c r="AA39" s="4">
        <f t="shared" si="27"/>
        <v>4.7302360462903712</v>
      </c>
      <c r="AB39" s="5">
        <f t="shared" si="28"/>
        <v>4.4977449874096012</v>
      </c>
      <c r="AC39" s="418">
        <f t="shared" si="32"/>
        <v>5.8898194679347614E-3</v>
      </c>
      <c r="AD39" s="628">
        <f t="shared" si="29"/>
        <v>11.300886116919971</v>
      </c>
      <c r="AE39" s="4">
        <f t="shared" si="12"/>
        <v>0.10773923726060078</v>
      </c>
      <c r="AF39" s="3">
        <f t="shared" si="30"/>
        <v>501.95373779960852</v>
      </c>
      <c r="AG39" s="2">
        <f t="shared" si="13"/>
        <v>1098.1318953977157</v>
      </c>
      <c r="AH39" s="22">
        <f t="shared" si="14"/>
        <v>0.53333333333333333</v>
      </c>
    </row>
    <row r="40" spans="6:45" x14ac:dyDescent="0.35">
      <c r="F40" s="21">
        <f t="shared" si="15"/>
        <v>0.99999999999999989</v>
      </c>
      <c r="G40" s="20">
        <f t="shared" si="31"/>
        <v>685.86956521739125</v>
      </c>
      <c r="H40" s="19">
        <f t="shared" si="4"/>
        <v>335.86956521739125</v>
      </c>
      <c r="I40" s="18">
        <f t="shared" si="5"/>
        <v>0.95962732919254645</v>
      </c>
      <c r="J40" s="17">
        <f t="shared" si="6"/>
        <v>4660.7812553384383</v>
      </c>
      <c r="K40" s="16">
        <f t="shared" si="16"/>
        <v>32.159656475117686</v>
      </c>
      <c r="L40" s="15">
        <f t="shared" si="7"/>
        <v>0.84027106894855819</v>
      </c>
      <c r="M40" s="14">
        <f t="shared" si="8"/>
        <v>1.9972403037838279E-3</v>
      </c>
      <c r="N40" s="13">
        <f t="shared" si="17"/>
        <v>3251.1725281792378</v>
      </c>
      <c r="O40" s="12">
        <f t="shared" si="18"/>
        <v>230.08297891729993</v>
      </c>
      <c r="P40" s="4">
        <f t="shared" si="19"/>
        <v>0.81286377907990881</v>
      </c>
      <c r="Q40" s="11">
        <f t="shared" si="9"/>
        <v>11.945710592966368</v>
      </c>
      <c r="R40" s="10">
        <f t="shared" si="20"/>
        <v>5.3134782480246754</v>
      </c>
      <c r="S40" s="9">
        <f t="shared" si="21"/>
        <v>5.7809200331370754</v>
      </c>
      <c r="T40" s="8">
        <f t="shared" si="22"/>
        <v>3.4579786729579984</v>
      </c>
      <c r="U40" s="7">
        <f t="shared" si="23"/>
        <v>119.99845244857909</v>
      </c>
      <c r="V40" s="9">
        <f t="shared" si="24"/>
        <v>130.16810858128622</v>
      </c>
      <c r="W40" s="8">
        <f t="shared" si="25"/>
        <v>4660.7812553384383</v>
      </c>
      <c r="X40" s="7">
        <f t="shared" si="26"/>
        <v>120.11603407183459</v>
      </c>
      <c r="Y40" s="6">
        <f t="shared" si="10"/>
        <v>130.29641410284108</v>
      </c>
      <c r="Z40" s="4">
        <f t="shared" si="11"/>
        <v>3.7349912044231508</v>
      </c>
      <c r="AA40" s="4">
        <f t="shared" si="27"/>
        <v>4.7402198509110915</v>
      </c>
      <c r="AB40" s="5">
        <f t="shared" si="28"/>
        <v>5.5633894240971724</v>
      </c>
      <c r="AC40" s="418">
        <f t="shared" si="32"/>
        <v>8.1114394138976191E-3</v>
      </c>
      <c r="AD40" s="628">
        <f t="shared" si="29"/>
        <v>13.978389277691962</v>
      </c>
      <c r="AE40" s="4">
        <f t="shared" si="12"/>
        <v>0.11865782022606608</v>
      </c>
      <c r="AF40" s="3">
        <f t="shared" si="30"/>
        <v>501.91118748078168</v>
      </c>
      <c r="AG40" s="2">
        <f t="shared" si="13"/>
        <v>1098.08535041855</v>
      </c>
      <c r="AH40" s="22">
        <f t="shared" si="14"/>
        <v>0.53333333333333333</v>
      </c>
    </row>
    <row r="41" spans="6:45" x14ac:dyDescent="0.35">
      <c r="F41" s="21">
        <f t="shared" si="15"/>
        <v>1.0999999999999999</v>
      </c>
      <c r="G41" s="20">
        <f t="shared" si="31"/>
        <v>684.45652173913038</v>
      </c>
      <c r="H41" s="19">
        <f t="shared" si="4"/>
        <v>334.45652173913038</v>
      </c>
      <c r="I41" s="18">
        <f t="shared" si="5"/>
        <v>0.95559006211180109</v>
      </c>
      <c r="J41" s="17">
        <f t="shared" si="6"/>
        <v>4673.7980661965667</v>
      </c>
      <c r="K41" s="16">
        <f t="shared" si="16"/>
        <v>32.159616429396969</v>
      </c>
      <c r="L41" s="15">
        <f t="shared" si="7"/>
        <v>0.83984925995889159</v>
      </c>
      <c r="M41" s="14">
        <f t="shared" si="8"/>
        <v>1.9962377059962893E-3</v>
      </c>
      <c r="N41" s="13">
        <f t="shared" si="17"/>
        <v>3251.3525815490589</v>
      </c>
      <c r="O41" s="12">
        <f t="shared" si="18"/>
        <v>230.09572115577956</v>
      </c>
      <c r="P41" s="4">
        <f t="shared" si="19"/>
        <v>0.81237987406765744</v>
      </c>
      <c r="Q41" s="11">
        <f t="shared" si="9"/>
        <v>11.938599205573286</v>
      </c>
      <c r="R41" s="10">
        <f t="shared" si="20"/>
        <v>5.3228060651611981</v>
      </c>
      <c r="S41" s="9">
        <f t="shared" si="21"/>
        <v>6.3122678579395428</v>
      </c>
      <c r="T41" s="8">
        <f t="shared" si="22"/>
        <v>4.0892054587519526</v>
      </c>
      <c r="U41" s="7">
        <f t="shared" si="23"/>
        <v>120.26560622839801</v>
      </c>
      <c r="V41" s="9">
        <f t="shared" si="24"/>
        <v>142.16795382614413</v>
      </c>
      <c r="W41" s="8">
        <f t="shared" si="25"/>
        <v>4673.7980661965667</v>
      </c>
      <c r="X41" s="7">
        <f t="shared" si="26"/>
        <v>120.38333898796546</v>
      </c>
      <c r="Y41" s="6">
        <f t="shared" si="10"/>
        <v>142.30801741512326</v>
      </c>
      <c r="Z41" s="4">
        <f t="shared" si="11"/>
        <v>3.7433076744635412</v>
      </c>
      <c r="AA41" s="4">
        <f t="shared" si="27"/>
        <v>4.7502689773306885</v>
      </c>
      <c r="AB41" s="5">
        <f t="shared" si="28"/>
        <v>6.744185636598746</v>
      </c>
      <c r="AC41" s="418">
        <f t="shared" si="32"/>
        <v>1.0838678520307973E-2</v>
      </c>
      <c r="AD41" s="628">
        <f t="shared" si="29"/>
        <v>16.945219002837405</v>
      </c>
      <c r="AE41" s="4">
        <f t="shared" si="12"/>
        <v>0.12960254962032527</v>
      </c>
      <c r="AF41" s="3">
        <f t="shared" si="30"/>
        <v>501.86432696169243</v>
      </c>
      <c r="AG41" s="2">
        <f t="shared" si="13"/>
        <v>1098.0340883109093</v>
      </c>
      <c r="AH41" s="22">
        <f t="shared" si="14"/>
        <v>0.53333333333333333</v>
      </c>
    </row>
    <row r="42" spans="6:45" x14ac:dyDescent="0.35">
      <c r="F42" s="21">
        <f t="shared" si="15"/>
        <v>1.2</v>
      </c>
      <c r="G42" s="20">
        <f t="shared" si="31"/>
        <v>683.04347826086951</v>
      </c>
      <c r="H42" s="19">
        <f t="shared" si="4"/>
        <v>333.04347826086951</v>
      </c>
      <c r="I42" s="18">
        <f t="shared" si="5"/>
        <v>0.95155279503105572</v>
      </c>
      <c r="J42" s="17">
        <f t="shared" si="6"/>
        <v>4688.0148615791813</v>
      </c>
      <c r="K42" s="16">
        <f t="shared" si="16"/>
        <v>32.159572692055221</v>
      </c>
      <c r="L42" s="15">
        <f t="shared" si="7"/>
        <v>0.83938871868730647</v>
      </c>
      <c r="M42" s="14">
        <f t="shared" si="8"/>
        <v>1.9951430454478586E-3</v>
      </c>
      <c r="N42" s="13">
        <f t="shared" si="17"/>
        <v>3251.5491460457533</v>
      </c>
      <c r="O42" s="12">
        <f t="shared" si="18"/>
        <v>230.10963187400716</v>
      </c>
      <c r="P42" s="4">
        <f t="shared" si="19"/>
        <v>0.81185159433995335</v>
      </c>
      <c r="Q42" s="11">
        <f t="shared" si="9"/>
        <v>11.930835694759178</v>
      </c>
      <c r="R42" s="10">
        <f t="shared" si="20"/>
        <v>5.33200965575561</v>
      </c>
      <c r="S42" s="9">
        <f t="shared" si="21"/>
        <v>6.8445484644556629</v>
      </c>
      <c r="T42" s="8">
        <f t="shared" si="22"/>
        <v>4.7736603051975193</v>
      </c>
      <c r="U42" s="7">
        <f t="shared" si="23"/>
        <v>120.5292063171136</v>
      </c>
      <c r="V42" s="9">
        <f t="shared" si="24"/>
        <v>154.19451444898394</v>
      </c>
      <c r="W42" s="8">
        <f t="shared" si="25"/>
        <v>4688.0148615791813</v>
      </c>
      <c r="X42" s="7">
        <f t="shared" si="26"/>
        <v>120.64708824668091</v>
      </c>
      <c r="Y42" s="6">
        <f t="shared" si="10"/>
        <v>154.34635120351953</v>
      </c>
      <c r="Z42" s="4">
        <f t="shared" si="11"/>
        <v>3.7515140329114467</v>
      </c>
      <c r="AA42" s="4">
        <f t="shared" si="27"/>
        <v>4.760383854809187</v>
      </c>
      <c r="AB42" s="5">
        <f t="shared" si="28"/>
        <v>8.0405380106488433</v>
      </c>
      <c r="AC42" s="418">
        <f t="shared" si="32"/>
        <v>1.4125961113552393E-2</v>
      </c>
      <c r="AD42" s="628">
        <f t="shared" si="29"/>
        <v>20.202391338651928</v>
      </c>
      <c r="AE42" s="4">
        <f t="shared" si="12"/>
        <v>0.14057325143301425</v>
      </c>
      <c r="AF42" s="3">
        <f t="shared" si="30"/>
        <v>501.81314649831501</v>
      </c>
      <c r="AG42" s="2">
        <f t="shared" si="13"/>
        <v>1097.978097754027</v>
      </c>
      <c r="AH42" s="22">
        <f t="shared" si="14"/>
        <v>0.53333333333333333</v>
      </c>
    </row>
    <row r="43" spans="6:45" x14ac:dyDescent="0.35">
      <c r="F43" s="21">
        <f t="shared" si="15"/>
        <v>1.3</v>
      </c>
      <c r="G43" s="20">
        <f t="shared" si="31"/>
        <v>681.63043478260863</v>
      </c>
      <c r="H43" s="19">
        <f t="shared" si="4"/>
        <v>331.63043478260863</v>
      </c>
      <c r="I43" s="18">
        <f t="shared" si="5"/>
        <v>0.94751552795031035</v>
      </c>
      <c r="J43" s="17">
        <f t="shared" si="6"/>
        <v>4703.4343130240795</v>
      </c>
      <c r="K43" s="16">
        <f t="shared" si="16"/>
        <v>32.159525254896195</v>
      </c>
      <c r="L43" s="15">
        <f t="shared" si="7"/>
        <v>0.83888939911102989</v>
      </c>
      <c r="M43" s="14">
        <f t="shared" si="8"/>
        <v>1.9939562127470069E-3</v>
      </c>
      <c r="N43" s="13">
        <f t="shared" si="17"/>
        <v>3251.7622354707992</v>
      </c>
      <c r="O43" s="12">
        <f t="shared" si="18"/>
        <v>230.12471204870272</v>
      </c>
      <c r="P43" s="4">
        <f t="shared" si="19"/>
        <v>0.81127890280443782</v>
      </c>
      <c r="Q43" s="11">
        <f t="shared" si="9"/>
        <v>11.922419515420922</v>
      </c>
      <c r="R43" s="10">
        <f t="shared" si="20"/>
        <v>5.3410876799729765</v>
      </c>
      <c r="S43" s="9">
        <f t="shared" si="21"/>
        <v>7.3777494300312236</v>
      </c>
      <c r="T43" s="8">
        <f t="shared" si="22"/>
        <v>5.5114352482006419</v>
      </c>
      <c r="U43" s="7">
        <f t="shared" si="23"/>
        <v>120.78921435506955</v>
      </c>
      <c r="V43" s="9">
        <f t="shared" si="24"/>
        <v>166.24743508069531</v>
      </c>
      <c r="W43" s="8">
        <f t="shared" si="25"/>
        <v>4703.4343130240795</v>
      </c>
      <c r="X43" s="7">
        <f t="shared" si="26"/>
        <v>120.90724346423625</v>
      </c>
      <c r="Y43" s="6">
        <f t="shared" si="10"/>
        <v>166.41105990156521</v>
      </c>
      <c r="Z43" s="4">
        <f t="shared" si="11"/>
        <v>3.7596090895598175</v>
      </c>
      <c r="AA43" s="4">
        <f t="shared" si="27"/>
        <v>4.7705649125069938</v>
      </c>
      <c r="AB43" s="5">
        <f t="shared" si="28"/>
        <v>9.4528047014233394</v>
      </c>
      <c r="AC43" s="418">
        <f t="shared" si="32"/>
        <v>1.8028311948496755E-2</v>
      </c>
      <c r="AD43" s="628">
        <f t="shared" si="29"/>
        <v>23.750806174050105</v>
      </c>
      <c r="AE43" s="4">
        <f t="shared" si="12"/>
        <v>0.15156974907879717</v>
      </c>
      <c r="AF43" s="3">
        <f t="shared" si="30"/>
        <v>501.75763647311339</v>
      </c>
      <c r="AG43" s="2">
        <f t="shared" si="13"/>
        <v>1097.9173675022212</v>
      </c>
      <c r="AH43" s="22">
        <f t="shared" si="14"/>
        <v>0.53333333333333333</v>
      </c>
    </row>
    <row r="44" spans="6:45" x14ac:dyDescent="0.35">
      <c r="F44" s="21">
        <f t="shared" si="15"/>
        <v>1.4000000000000001</v>
      </c>
      <c r="G44" s="20">
        <f t="shared" si="31"/>
        <v>680.21739130434776</v>
      </c>
      <c r="H44" s="19">
        <f t="shared" si="4"/>
        <v>330.21739130434776</v>
      </c>
      <c r="I44" s="18">
        <f t="shared" si="5"/>
        <v>0.94347826086956499</v>
      </c>
      <c r="J44" s="17">
        <f t="shared" si="6"/>
        <v>4720.059056532149</v>
      </c>
      <c r="K44" s="16">
        <f t="shared" si="16"/>
        <v>32.15947410983496</v>
      </c>
      <c r="L44" s="15">
        <f t="shared" si="7"/>
        <v>0.83835125990706472</v>
      </c>
      <c r="M44" s="14">
        <f t="shared" si="8"/>
        <v>1.9926771096731022E-3</v>
      </c>
      <c r="N44" s="13">
        <f t="shared" si="17"/>
        <v>3251.9918611150874</v>
      </c>
      <c r="O44" s="12">
        <f t="shared" si="18"/>
        <v>230.14096247891388</v>
      </c>
      <c r="P44" s="4">
        <f t="shared" si="19"/>
        <v>0.81066176911611521</v>
      </c>
      <c r="Q44" s="11">
        <f t="shared" si="9"/>
        <v>11.913350221613518</v>
      </c>
      <c r="R44" s="10">
        <f t="shared" si="20"/>
        <v>5.3500388599801969</v>
      </c>
      <c r="S44" s="9">
        <f t="shared" si="21"/>
        <v>7.9118581980285212</v>
      </c>
      <c r="T44" s="8">
        <f t="shared" si="22"/>
        <v>6.3026210680034938</v>
      </c>
      <c r="U44" s="7">
        <f t="shared" si="23"/>
        <v>121.04559375799853</v>
      </c>
      <c r="V44" s="9">
        <f t="shared" si="24"/>
        <v>178.32635651620228</v>
      </c>
      <c r="W44" s="8">
        <f t="shared" si="25"/>
        <v>4720.059056532149</v>
      </c>
      <c r="X44" s="7">
        <f t="shared" si="26"/>
        <v>121.16376803330982</v>
      </c>
      <c r="Y44" s="6">
        <f t="shared" si="10"/>
        <v>178.50178410449962</v>
      </c>
      <c r="Z44" s="4">
        <f t="shared" si="11"/>
        <v>3.7675917093512332</v>
      </c>
      <c r="AA44" s="4">
        <f t="shared" si="27"/>
        <v>4.7808125794597007</v>
      </c>
      <c r="AB44" s="5">
        <f t="shared" si="28"/>
        <v>10.98129704890466</v>
      </c>
      <c r="AC44" s="418">
        <f t="shared" si="32"/>
        <v>2.2601327259490579E-2</v>
      </c>
      <c r="AD44" s="628">
        <f t="shared" si="29"/>
        <v>27.591245771631275</v>
      </c>
      <c r="AE44" s="4">
        <f t="shared" si="12"/>
        <v>0.16259186354555122</v>
      </c>
      <c r="AF44" s="3">
        <f t="shared" si="30"/>
        <v>501.69778739648433</v>
      </c>
      <c r="AG44" s="2">
        <f t="shared" si="13"/>
        <v>1097.8518863860068</v>
      </c>
      <c r="AH44" s="22">
        <f t="shared" si="14"/>
        <v>0.53333333333333333</v>
      </c>
    </row>
    <row r="45" spans="6:45" x14ac:dyDescent="0.35">
      <c r="F45" s="21">
        <f t="shared" si="15"/>
        <v>1.5000000000000002</v>
      </c>
      <c r="G45" s="20">
        <f t="shared" si="31"/>
        <v>678.80434782608688</v>
      </c>
      <c r="H45" s="19">
        <f t="shared" si="4"/>
        <v>328.80434782608688</v>
      </c>
      <c r="I45" s="18">
        <f t="shared" si="5"/>
        <v>0.93944099378881962</v>
      </c>
      <c r="J45" s="17">
        <f t="shared" si="6"/>
        <v>4737.891692183769</v>
      </c>
      <c r="K45" s="16">
        <f t="shared" si="16"/>
        <v>32.15941924889907</v>
      </c>
      <c r="L45" s="15">
        <f t="shared" si="7"/>
        <v>0.83777426448581571</v>
      </c>
      <c r="M45" s="14">
        <f t="shared" si="8"/>
        <v>1.9913056492563354E-3</v>
      </c>
      <c r="N45" s="13">
        <f t="shared" si="17"/>
        <v>3252.2380317432348</v>
      </c>
      <c r="O45" s="12">
        <f t="shared" si="18"/>
        <v>230.15838378490585</v>
      </c>
      <c r="P45" s="4">
        <f t="shared" si="19"/>
        <v>0.81000016971951339</v>
      </c>
      <c r="Q45" s="11">
        <f t="shared" si="9"/>
        <v>11.903627467169677</v>
      </c>
      <c r="R45" s="10">
        <f t="shared" si="20"/>
        <v>5.358861981484818</v>
      </c>
      <c r="S45" s="9">
        <f t="shared" si="21"/>
        <v>8.4468620840265416</v>
      </c>
      <c r="T45" s="8">
        <f t="shared" si="22"/>
        <v>7.1473072764061483</v>
      </c>
      <c r="U45" s="7">
        <f t="shared" si="23"/>
        <v>121.29830976108667</v>
      </c>
      <c r="V45" s="9">
        <f t="shared" si="24"/>
        <v>190.43091589200213</v>
      </c>
      <c r="W45" s="8">
        <f t="shared" si="25"/>
        <v>4737.891692183769</v>
      </c>
      <c r="X45" s="7">
        <f t="shared" si="26"/>
        <v>121.41662716709412</v>
      </c>
      <c r="Y45" s="6">
        <f t="shared" si="10"/>
        <v>190.61816074690617</v>
      </c>
      <c r="Z45" s="4">
        <f t="shared" si="11"/>
        <v>3.7754608137474572</v>
      </c>
      <c r="AA45" s="4">
        <f t="shared" si="27"/>
        <v>4.791127284553685</v>
      </c>
      <c r="AB45" s="5">
        <f t="shared" si="28"/>
        <v>12.626279022067303</v>
      </c>
      <c r="AC45" s="418">
        <f t="shared" si="32"/>
        <v>2.7901144996721989E-2</v>
      </c>
      <c r="AD45" s="628">
        <f t="shared" si="29"/>
        <v>31.724373371158386</v>
      </c>
      <c r="AE45" s="4">
        <f t="shared" si="12"/>
        <v>0.17363941354640744</v>
      </c>
      <c r="AF45" s="3">
        <f t="shared" si="30"/>
        <v>501.6335899081385</v>
      </c>
      <c r="AG45" s="2">
        <f t="shared" si="13"/>
        <v>1097.7816433131463</v>
      </c>
      <c r="AH45" s="22">
        <f t="shared" si="14"/>
        <v>0.53333333333333333</v>
      </c>
    </row>
    <row r="46" spans="6:45" x14ac:dyDescent="0.35">
      <c r="F46" s="21">
        <f t="shared" si="15"/>
        <v>1.6000000000000003</v>
      </c>
      <c r="G46" s="20">
        <f t="shared" si="31"/>
        <v>677.39130434782601</v>
      </c>
      <c r="H46" s="19">
        <f t="shared" si="4"/>
        <v>327.39130434782601</v>
      </c>
      <c r="I46" s="18">
        <f t="shared" si="5"/>
        <v>0.93540372670807426</v>
      </c>
      <c r="J46" s="17">
        <f t="shared" si="6"/>
        <v>4756.9347837729692</v>
      </c>
      <c r="K46" s="16">
        <f t="shared" si="16"/>
        <v>32.159360664229752</v>
      </c>
      <c r="L46" s="15">
        <f t="shared" si="7"/>
        <v>0.83715838102350482</v>
      </c>
      <c r="M46" s="14">
        <f t="shared" si="8"/>
        <v>1.9898417558547685E-3</v>
      </c>
      <c r="N46" s="13">
        <f t="shared" si="17"/>
        <v>3252.5007535786535</v>
      </c>
      <c r="O46" s="12">
        <f t="shared" si="18"/>
        <v>230.17697640710472</v>
      </c>
      <c r="P46" s="4">
        <f t="shared" si="19"/>
        <v>0.80929408788881396</v>
      </c>
      <c r="Q46" s="11">
        <f t="shared" si="9"/>
        <v>11.893251006289558</v>
      </c>
      <c r="R46" s="10">
        <f t="shared" si="20"/>
        <v>5.3675558952451459</v>
      </c>
      <c r="S46" s="9">
        <f t="shared" si="21"/>
        <v>8.9827482821750237</v>
      </c>
      <c r="T46" s="8">
        <f t="shared" si="22"/>
        <v>8.0455821046236515</v>
      </c>
      <c r="U46" s="7">
        <f t="shared" si="23"/>
        <v>121.5473294622166</v>
      </c>
      <c r="V46" s="9">
        <f t="shared" si="24"/>
        <v>202.56074686811081</v>
      </c>
      <c r="W46" s="8">
        <f t="shared" si="25"/>
        <v>4756.9347837729692</v>
      </c>
      <c r="X46" s="7">
        <f t="shared" si="26"/>
        <v>121.66578794256505</v>
      </c>
      <c r="Y46" s="6">
        <f t="shared" si="10"/>
        <v>202.75982328476167</v>
      </c>
      <c r="Z46" s="4">
        <f t="shared" si="11"/>
        <v>3.7832153820735499</v>
      </c>
      <c r="AA46" s="4">
        <f t="shared" si="27"/>
        <v>4.8015094565025054</v>
      </c>
      <c r="AB46" s="5">
        <f t="shared" si="28"/>
        <v>14.387966692733224</v>
      </c>
      <c r="AC46" s="418">
        <f t="shared" si="32"/>
        <v>3.3984414267816614E-2</v>
      </c>
      <c r="AD46" s="628">
        <f t="shared" si="29"/>
        <v>36.150731867584312</v>
      </c>
      <c r="AE46" s="4">
        <f t="shared" si="12"/>
        <v>0.1847122156755982</v>
      </c>
      <c r="AF46" s="3">
        <f t="shared" si="30"/>
        <v>501.56503477841738</v>
      </c>
      <c r="AG46" s="2">
        <f t="shared" si="13"/>
        <v>1097.7066272696316</v>
      </c>
      <c r="AH46" s="22">
        <f t="shared" si="14"/>
        <v>0.53333333333333333</v>
      </c>
    </row>
    <row r="47" spans="6:45" x14ac:dyDescent="0.35">
      <c r="F47" s="21">
        <f t="shared" si="15"/>
        <v>1.7000000000000004</v>
      </c>
      <c r="G47" s="20">
        <f t="shared" si="31"/>
        <v>675.97826086956513</v>
      </c>
      <c r="H47" s="19">
        <f t="shared" si="4"/>
        <v>325.97826086956513</v>
      </c>
      <c r="I47" s="18">
        <f t="shared" si="5"/>
        <v>0.931366459627329</v>
      </c>
      <c r="J47" s="17">
        <f t="shared" si="6"/>
        <v>4777.1908584597804</v>
      </c>
      <c r="K47" s="16">
        <f t="shared" si="16"/>
        <v>32.159298348082935</v>
      </c>
      <c r="L47" s="15">
        <f t="shared" si="7"/>
        <v>0.83650358249334589</v>
      </c>
      <c r="M47" s="14">
        <f t="shared" si="8"/>
        <v>1.9882853652284337E-3</v>
      </c>
      <c r="N47" s="13">
        <f t="shared" si="17"/>
        <v>3252.7800302893866</v>
      </c>
      <c r="O47" s="12">
        <f t="shared" si="18"/>
        <v>230.19674060509504</v>
      </c>
      <c r="P47" s="4">
        <f t="shared" si="19"/>
        <v>0.80854351376591249</v>
      </c>
      <c r="Q47" s="11">
        <f t="shared" si="9"/>
        <v>11.882220694100106</v>
      </c>
      <c r="R47" s="10">
        <f t="shared" si="20"/>
        <v>5.3761195185499568</v>
      </c>
      <c r="S47" s="9">
        <f t="shared" si="21"/>
        <v>9.5195038716995377</v>
      </c>
      <c r="T47" s="8">
        <f t="shared" si="22"/>
        <v>8.9975324917936046</v>
      </c>
      <c r="U47" s="7">
        <f t="shared" si="23"/>
        <v>121.79262186433945</v>
      </c>
      <c r="V47" s="9">
        <f t="shared" si="24"/>
        <v>214.71547981433247</v>
      </c>
      <c r="W47" s="8">
        <f t="shared" si="25"/>
        <v>4777.1908584597804</v>
      </c>
      <c r="X47" s="7">
        <f t="shared" si="26"/>
        <v>121.91121934287965</v>
      </c>
      <c r="Y47" s="6">
        <f t="shared" si="10"/>
        <v>214.92640188181238</v>
      </c>
      <c r="Z47" s="4">
        <f t="shared" si="11"/>
        <v>3.7908544528350059</v>
      </c>
      <c r="AA47" s="4">
        <f t="shared" si="27"/>
        <v>4.8119595238241457</v>
      </c>
      <c r="AB47" s="5">
        <f t="shared" si="28"/>
        <v>16.266527739917059</v>
      </c>
      <c r="AC47" s="418">
        <f t="shared" si="32"/>
        <v>4.0908264005837414E-2</v>
      </c>
      <c r="AD47" s="628">
        <f t="shared" si="29"/>
        <v>40.870742565685973</v>
      </c>
      <c r="AE47" s="4">
        <f t="shared" si="12"/>
        <v>0.19581008456805446</v>
      </c>
      <c r="AF47" s="3">
        <f t="shared" si="30"/>
        <v>501.49211290954486</v>
      </c>
      <c r="AG47" s="2">
        <f t="shared" si="13"/>
        <v>1097.6268273206019</v>
      </c>
      <c r="AH47" s="22">
        <f t="shared" si="14"/>
        <v>0.53333333333333333</v>
      </c>
    </row>
    <row r="48" spans="6:45" x14ac:dyDescent="0.35">
      <c r="F48" s="21">
        <f t="shared" si="15"/>
        <v>1.8000000000000005</v>
      </c>
      <c r="G48" s="20">
        <f t="shared" si="31"/>
        <v>674.56521739130426</v>
      </c>
      <c r="H48" s="19">
        <f t="shared" si="4"/>
        <v>324.56521739130426</v>
      </c>
      <c r="I48" s="18">
        <f t="shared" si="5"/>
        <v>0.92732919254658364</v>
      </c>
      <c r="J48" s="17">
        <f t="shared" si="6"/>
        <v>4798.6624064412135</v>
      </c>
      <c r="K48" s="16">
        <f t="shared" si="16"/>
        <v>32.159232292830318</v>
      </c>
      <c r="L48" s="15">
        <f t="shared" si="7"/>
        <v>0.83580984669546032</v>
      </c>
      <c r="M48" s="14">
        <f t="shared" si="8"/>
        <v>1.9866364246104396E-3</v>
      </c>
      <c r="N48" s="13">
        <f t="shared" si="17"/>
        <v>3253.0758629747306</v>
      </c>
      <c r="O48" s="12">
        <f t="shared" si="18"/>
        <v>230.21767645667325</v>
      </c>
      <c r="P48" s="4">
        <f t="shared" si="19"/>
        <v>0.80774844439637927</v>
      </c>
      <c r="Q48" s="11">
        <f t="shared" si="9"/>
        <v>11.870536487183509</v>
      </c>
      <c r="R48" s="10">
        <f t="shared" si="20"/>
        <v>5.392151433454182</v>
      </c>
      <c r="S48" s="9">
        <f t="shared" si="21"/>
        <v>10.057115823554533</v>
      </c>
      <c r="T48" s="8">
        <f t="shared" si="22"/>
        <v>10.003244074149057</v>
      </c>
      <c r="U48" s="7">
        <f t="shared" si="23"/>
        <v>122.2517818953996</v>
      </c>
      <c r="V48" s="9">
        <f t="shared" si="24"/>
        <v>226.89474200076643</v>
      </c>
      <c r="W48" s="8">
        <f t="shared" si="25"/>
        <v>4798.6624064412135</v>
      </c>
      <c r="X48" s="7">
        <f t="shared" si="26"/>
        <v>122.3706397535032</v>
      </c>
      <c r="Y48" s="6">
        <f t="shared" si="10"/>
        <v>227.11752360018977</v>
      </c>
      <c r="Z48" s="4">
        <f t="shared" si="11"/>
        <v>3.8051480408251197</v>
      </c>
      <c r="AA48" s="4">
        <f t="shared" si="27"/>
        <v>4.8224779148191308</v>
      </c>
      <c r="AB48" s="5">
        <f t="shared" si="28"/>
        <v>13.696560739087502</v>
      </c>
      <c r="AC48" s="418">
        <f t="shared" si="32"/>
        <v>3.65477031645648E-2</v>
      </c>
      <c r="AD48" s="628">
        <f t="shared" si="29"/>
        <v>45.884704013288186</v>
      </c>
      <c r="AE48" s="4">
        <f t="shared" si="12"/>
        <v>0.20693283306269566</v>
      </c>
      <c r="AF48" s="3">
        <f t="shared" si="30"/>
        <v>501.41481533681167</v>
      </c>
      <c r="AG48" s="2">
        <f t="shared" si="13"/>
        <v>1097.5422326111905</v>
      </c>
      <c r="AH48" s="22">
        <f t="shared" si="14"/>
        <v>0.4</v>
      </c>
    </row>
    <row r="49" spans="6:34" x14ac:dyDescent="0.35">
      <c r="F49" s="21">
        <f t="shared" si="15"/>
        <v>1.9000000000000006</v>
      </c>
      <c r="G49" s="20">
        <f t="shared" si="31"/>
        <v>673.15217391304338</v>
      </c>
      <c r="H49" s="19">
        <f t="shared" si="4"/>
        <v>323.15217391304338</v>
      </c>
      <c r="I49" s="18">
        <f t="shared" si="5"/>
        <v>0.92329192546583827</v>
      </c>
      <c r="J49" s="17">
        <f t="shared" si="6"/>
        <v>4821.3518806412903</v>
      </c>
      <c r="K49" s="16">
        <f t="shared" si="16"/>
        <v>32.159162490960291</v>
      </c>
      <c r="L49" s="15">
        <f t="shared" si="7"/>
        <v>0.83507715628550605</v>
      </c>
      <c r="M49" s="14">
        <f t="shared" si="8"/>
        <v>1.9848948927750193E-3</v>
      </c>
      <c r="N49" s="13">
        <f t="shared" si="17"/>
        <v>3253.3882501526496</v>
      </c>
      <c r="O49" s="12">
        <f t="shared" si="18"/>
        <v>230.23978385695673</v>
      </c>
      <c r="P49" s="4">
        <f t="shared" si="19"/>
        <v>0.8069088837632824</v>
      </c>
      <c r="Q49" s="11">
        <f t="shared" si="9"/>
        <v>11.858198444074276</v>
      </c>
      <c r="R49" s="10">
        <f t="shared" si="20"/>
        <v>5.4013484444049249</v>
      </c>
      <c r="S49" s="9">
        <f t="shared" si="21"/>
        <v>10.59633096689995</v>
      </c>
      <c r="T49" s="8">
        <f t="shared" si="22"/>
        <v>11.062877170839052</v>
      </c>
      <c r="U49" s="7">
        <f t="shared" si="23"/>
        <v>122.51521963230087</v>
      </c>
      <c r="V49" s="9">
        <f t="shared" si="24"/>
        <v>239.1199201903064</v>
      </c>
      <c r="W49" s="8">
        <f t="shared" si="25"/>
        <v>4821.3518806412903</v>
      </c>
      <c r="X49" s="7">
        <f t="shared" si="26"/>
        <v>122.63422689677134</v>
      </c>
      <c r="Y49" s="6">
        <f t="shared" si="10"/>
        <v>239.35458730047057</v>
      </c>
      <c r="Z49" s="4">
        <f t="shared" si="11"/>
        <v>3.8133526310345593</v>
      </c>
      <c r="AA49" s="4">
        <f t="shared" si="27"/>
        <v>4.8330650575495531</v>
      </c>
      <c r="AB49" s="5">
        <f t="shared" si="28"/>
        <v>15.281021971228618</v>
      </c>
      <c r="AC49" s="418">
        <f t="shared" si="32"/>
        <v>4.3131319886497071E-2</v>
      </c>
      <c r="AD49" s="628">
        <f t="shared" si="29"/>
        <v>51.192790914976221</v>
      </c>
      <c r="AE49" s="4">
        <f t="shared" si="12"/>
        <v>0.21810011350024219</v>
      </c>
      <c r="AF49" s="3">
        <f t="shared" si="30"/>
        <v>501.33313322969138</v>
      </c>
      <c r="AG49" s="2">
        <f t="shared" si="13"/>
        <v>1097.4528323673007</v>
      </c>
      <c r="AH49" s="22">
        <f t="shared" si="14"/>
        <v>0.4</v>
      </c>
    </row>
    <row r="50" spans="6:34" x14ac:dyDescent="0.35">
      <c r="F50" s="21">
        <f t="shared" si="15"/>
        <v>2.0000000000000004</v>
      </c>
      <c r="G50" s="20">
        <f t="shared" si="31"/>
        <v>671.73913043478251</v>
      </c>
      <c r="H50" s="19">
        <f t="shared" si="4"/>
        <v>321.73913043478251</v>
      </c>
      <c r="I50" s="18">
        <f t="shared" si="5"/>
        <v>0.9192546583850929</v>
      </c>
      <c r="J50" s="17">
        <f t="shared" si="6"/>
        <v>4845.2638726603209</v>
      </c>
      <c r="K50" s="16">
        <f t="shared" si="16"/>
        <v>32.159088928383923</v>
      </c>
      <c r="L50" s="15">
        <f t="shared" si="7"/>
        <v>0.8343054285873186</v>
      </c>
      <c r="M50" s="14">
        <f t="shared" si="8"/>
        <v>1.9830605732091976E-3</v>
      </c>
      <c r="N50" s="13">
        <f t="shared" si="17"/>
        <v>3253.7172176757326</v>
      </c>
      <c r="O50" s="12">
        <f t="shared" si="18"/>
        <v>230.26306463551339</v>
      </c>
      <c r="P50" s="4">
        <f t="shared" si="19"/>
        <v>0.80602476238612586</v>
      </c>
      <c r="Q50" s="11">
        <f t="shared" si="9"/>
        <v>11.845205543698617</v>
      </c>
      <c r="R50" s="10">
        <f t="shared" si="20"/>
        <v>5.4104599268462854</v>
      </c>
      <c r="S50" s="9">
        <f t="shared" si="21"/>
        <v>11.136465811340443</v>
      </c>
      <c r="T50" s="8">
        <f t="shared" si="22"/>
        <v>12.176523751973097</v>
      </c>
      <c r="U50" s="7">
        <f t="shared" si="23"/>
        <v>122.77621191385087</v>
      </c>
      <c r="V50" s="9">
        <f t="shared" si="24"/>
        <v>251.37144215353649</v>
      </c>
      <c r="W50" s="8">
        <f t="shared" si="25"/>
        <v>4845.2638726603209</v>
      </c>
      <c r="X50" s="7">
        <f t="shared" si="26"/>
        <v>122.89536723788585</v>
      </c>
      <c r="Y50" s="6">
        <f t="shared" si="10"/>
        <v>251.61800969150818</v>
      </c>
      <c r="Z50" s="4">
        <f t="shared" si="11"/>
        <v>3.8214816194440511</v>
      </c>
      <c r="AA50" s="4">
        <f t="shared" si="27"/>
        <v>4.8437214243716413</v>
      </c>
      <c r="AB50" s="5">
        <f t="shared" si="28"/>
        <v>16.956377947680533</v>
      </c>
      <c r="AC50" s="418">
        <f t="shared" si="32"/>
        <v>5.0485008776265689E-2</v>
      </c>
      <c r="AD50" s="628">
        <f t="shared" si="29"/>
        <v>56.805383343162035</v>
      </c>
      <c r="AE50" s="4">
        <f t="shared" si="12"/>
        <v>0.22929424165716022</v>
      </c>
      <c r="AF50" s="3">
        <f t="shared" si="30"/>
        <v>501.24705005842293</v>
      </c>
      <c r="AG50" s="2">
        <f t="shared" si="13"/>
        <v>1097.3586073204854</v>
      </c>
      <c r="AH50" s="22">
        <f t="shared" si="14"/>
        <v>0.4</v>
      </c>
    </row>
    <row r="51" spans="6:34" x14ac:dyDescent="0.35">
      <c r="F51" s="21">
        <f t="shared" si="15"/>
        <v>2.1000000000000005</v>
      </c>
      <c r="G51" s="20">
        <f t="shared" si="31"/>
        <v>670.32608695652164</v>
      </c>
      <c r="H51" s="19">
        <f t="shared" si="4"/>
        <v>320.32608695652164</v>
      </c>
      <c r="I51" s="18">
        <f t="shared" si="5"/>
        <v>0.91521739130434754</v>
      </c>
      <c r="J51" s="17">
        <f t="shared" si="6"/>
        <v>4870.4010168756749</v>
      </c>
      <c r="K51" s="16">
        <f t="shared" si="16"/>
        <v>32.159011597035622</v>
      </c>
      <c r="L51" s="15">
        <f t="shared" si="7"/>
        <v>0.83349464789593541</v>
      </c>
      <c r="M51" s="14">
        <f t="shared" si="8"/>
        <v>1.9811334285838489E-3</v>
      </c>
      <c r="N51" s="13">
        <f t="shared" si="17"/>
        <v>3254.0627623201394</v>
      </c>
      <c r="O51" s="12">
        <f t="shared" si="18"/>
        <v>230.2875185641945</v>
      </c>
      <c r="P51" s="4">
        <f t="shared" si="19"/>
        <v>0.80509608892918716</v>
      </c>
      <c r="Q51" s="11">
        <f t="shared" si="9"/>
        <v>11.831557913385311</v>
      </c>
      <c r="R51" s="10">
        <f t="shared" si="20"/>
        <v>5.4194893821678161</v>
      </c>
      <c r="S51" s="9">
        <f t="shared" si="21"/>
        <v>11.677511804025071</v>
      </c>
      <c r="T51" s="8">
        <f t="shared" si="22"/>
        <v>13.344274932375605</v>
      </c>
      <c r="U51" s="7">
        <f t="shared" si="23"/>
        <v>123.03485901479323</v>
      </c>
      <c r="V51" s="9">
        <f t="shared" si="24"/>
        <v>263.64906334492156</v>
      </c>
      <c r="W51" s="8">
        <f t="shared" si="25"/>
        <v>4870.4010168756749</v>
      </c>
      <c r="X51" s="7">
        <f t="shared" si="26"/>
        <v>123.15416110693734</v>
      </c>
      <c r="Y51" s="6">
        <f t="shared" si="10"/>
        <v>263.90754609254282</v>
      </c>
      <c r="Z51" s="4">
        <f t="shared" si="11"/>
        <v>3.8295381291597139</v>
      </c>
      <c r="AA51" s="4">
        <f t="shared" si="27"/>
        <v>4.8544474482479796</v>
      </c>
      <c r="AB51" s="5">
        <f t="shared" si="28"/>
        <v>18.720212278281636</v>
      </c>
      <c r="AC51" s="418">
        <f t="shared" si="32"/>
        <v>5.8646749021631486E-2</v>
      </c>
      <c r="AD51" s="628">
        <f t="shared" si="29"/>
        <v>62.71438617459107</v>
      </c>
      <c r="AE51" s="4">
        <f t="shared" si="12"/>
        <v>0.24051515167193235</v>
      </c>
      <c r="AF51" s="3">
        <f t="shared" si="30"/>
        <v>501.15655633924763</v>
      </c>
      <c r="AG51" s="2">
        <f t="shared" si="13"/>
        <v>1097.2595458456528</v>
      </c>
      <c r="AH51" s="22">
        <f t="shared" si="14"/>
        <v>0.4</v>
      </c>
    </row>
    <row r="52" spans="6:34" x14ac:dyDescent="0.35">
      <c r="F52" s="21">
        <f t="shared" si="15"/>
        <v>2.2000000000000006</v>
      </c>
      <c r="G52" s="20">
        <f t="shared" si="31"/>
        <v>668.91304347826076</v>
      </c>
      <c r="H52" s="19">
        <f t="shared" si="4"/>
        <v>318.91304347826076</v>
      </c>
      <c r="I52" s="18">
        <f t="shared" si="5"/>
        <v>0.91118012422360217</v>
      </c>
      <c r="J52" s="17">
        <f t="shared" si="6"/>
        <v>4896.7659232101669</v>
      </c>
      <c r="K52" s="16">
        <f t="shared" si="16"/>
        <v>32.158930488927098</v>
      </c>
      <c r="L52" s="15">
        <f t="shared" si="7"/>
        <v>0.83264480303468846</v>
      </c>
      <c r="M52" s="14">
        <f t="shared" si="8"/>
        <v>1.9791134323331508E-3</v>
      </c>
      <c r="N52" s="13">
        <f t="shared" si="17"/>
        <v>3254.4248784156075</v>
      </c>
      <c r="O52" s="12">
        <f t="shared" si="18"/>
        <v>230.31314524171992</v>
      </c>
      <c r="P52" s="4">
        <f t="shared" si="19"/>
        <v>0.80412287863166154</v>
      </c>
      <c r="Q52" s="11">
        <f t="shared" si="9"/>
        <v>11.817255777087031</v>
      </c>
      <c r="R52" s="10">
        <f t="shared" si="20"/>
        <v>5.4284362569300368</v>
      </c>
      <c r="S52" s="9">
        <f t="shared" si="21"/>
        <v>12.219460742241854</v>
      </c>
      <c r="T52" s="8">
        <f t="shared" si="22"/>
        <v>14.56622100659979</v>
      </c>
      <c r="U52" s="7">
        <f t="shared" si="23"/>
        <v>123.29114509468329</v>
      </c>
      <c r="V52" s="9">
        <f t="shared" si="24"/>
        <v>275.95254924640091</v>
      </c>
      <c r="W52" s="8">
        <f t="shared" si="25"/>
        <v>4896.7659232101669</v>
      </c>
      <c r="X52" s="7">
        <f t="shared" si="26"/>
        <v>123.41059265295584</v>
      </c>
      <c r="Y52" s="6">
        <f t="shared" si="10"/>
        <v>276.22296185585026</v>
      </c>
      <c r="Z52" s="4">
        <f t="shared" si="11"/>
        <v>3.8375216705495956</v>
      </c>
      <c r="AA52" s="4">
        <f t="shared" si="27"/>
        <v>4.8652435621422807</v>
      </c>
      <c r="AB52" s="5">
        <f t="shared" si="28"/>
        <v>20.572539312448431</v>
      </c>
      <c r="AC52" s="418">
        <f t="shared" si="32"/>
        <v>6.7661390263886317E-2</v>
      </c>
      <c r="AD52" s="628">
        <f t="shared" si="29"/>
        <v>68.919847481092589</v>
      </c>
      <c r="AE52" s="4">
        <f t="shared" si="12"/>
        <v>0.25176278798127588</v>
      </c>
      <c r="AF52" s="3">
        <f t="shared" si="30"/>
        <v>501.06164267644346</v>
      </c>
      <c r="AG52" s="2">
        <f t="shared" si="13"/>
        <v>1097.1556363460415</v>
      </c>
      <c r="AH52" s="22">
        <f t="shared" si="14"/>
        <v>0.4</v>
      </c>
    </row>
    <row r="53" spans="6:34" x14ac:dyDescent="0.35">
      <c r="F53" s="21">
        <f t="shared" si="15"/>
        <v>2.3000000000000007</v>
      </c>
      <c r="G53" s="20">
        <f t="shared" si="31"/>
        <v>667.49999999999989</v>
      </c>
      <c r="H53" s="19">
        <f t="shared" si="4"/>
        <v>317.49999999999989</v>
      </c>
      <c r="I53" s="18">
        <f t="shared" si="5"/>
        <v>0.90714285714285681</v>
      </c>
      <c r="J53" s="17">
        <f t="shared" si="6"/>
        <v>4924.3611781348072</v>
      </c>
      <c r="K53" s="16">
        <f t="shared" si="16"/>
        <v>32.158845596144317</v>
      </c>
      <c r="L53" s="15">
        <f t="shared" si="7"/>
        <v>0.83175588734278827</v>
      </c>
      <c r="M53" s="14">
        <f t="shared" si="8"/>
        <v>1.9770005686250733E-3</v>
      </c>
      <c r="N53" s="13">
        <f t="shared" si="17"/>
        <v>3254.8035578508061</v>
      </c>
      <c r="O53" s="12">
        <f t="shared" si="18"/>
        <v>230.33994409405705</v>
      </c>
      <c r="P53" s="4">
        <f t="shared" si="19"/>
        <v>0.80310515329327281</v>
      </c>
      <c r="Q53" s="11">
        <f t="shared" si="9"/>
        <v>11.802299455168884</v>
      </c>
      <c r="R53" s="10">
        <f t="shared" si="20"/>
        <v>5.4373000435922654</v>
      </c>
      <c r="S53" s="9">
        <f t="shared" si="21"/>
        <v>12.762304367934858</v>
      </c>
      <c r="T53" s="8">
        <f t="shared" si="22"/>
        <v>15.842451443393276</v>
      </c>
      <c r="U53" s="7">
        <f t="shared" si="23"/>
        <v>123.54505562737137</v>
      </c>
      <c r="V53" s="9">
        <f t="shared" si="24"/>
        <v>288.28166375586926</v>
      </c>
      <c r="W53" s="8">
        <f t="shared" si="25"/>
        <v>4924.3611781348072</v>
      </c>
      <c r="X53" s="7">
        <f t="shared" si="26"/>
        <v>123.66464734003139</v>
      </c>
      <c r="Y53" s="6">
        <f t="shared" si="10"/>
        <v>288.56402074865792</v>
      </c>
      <c r="Z53" s="4">
        <f t="shared" si="11"/>
        <v>3.8454317948172294</v>
      </c>
      <c r="AA53" s="4">
        <f t="shared" si="27"/>
        <v>4.8761101990274254</v>
      </c>
      <c r="AB53" s="5">
        <f t="shared" si="28"/>
        <v>22.513340887382697</v>
      </c>
      <c r="AC53" s="418">
        <f t="shared" si="32"/>
        <v>7.7574058488359895E-2</v>
      </c>
      <c r="AD53" s="628">
        <f t="shared" si="29"/>
        <v>75.421706415667373</v>
      </c>
      <c r="AE53" s="4">
        <f t="shared" si="12"/>
        <v>0.26303709473446107</v>
      </c>
      <c r="AF53" s="3">
        <f t="shared" si="30"/>
        <v>500.96229975871472</v>
      </c>
      <c r="AG53" s="2">
        <f t="shared" si="13"/>
        <v>1097.046867248768</v>
      </c>
      <c r="AH53" s="22">
        <f t="shared" si="14"/>
        <v>0.4</v>
      </c>
    </row>
    <row r="54" spans="6:34" x14ac:dyDescent="0.35">
      <c r="F54" s="21">
        <f t="shared" si="15"/>
        <v>2.4000000000000008</v>
      </c>
      <c r="G54" s="20">
        <f t="shared" si="31"/>
        <v>666.08695652173901</v>
      </c>
      <c r="H54" s="19">
        <f t="shared" si="4"/>
        <v>316.08695652173901</v>
      </c>
      <c r="I54" s="18">
        <f t="shared" si="5"/>
        <v>0.90310559006211144</v>
      </c>
      <c r="J54" s="17">
        <f t="shared" si="6"/>
        <v>4953.1893445103942</v>
      </c>
      <c r="K54" s="16">
        <f t="shared" si="16"/>
        <v>32.158756910848034</v>
      </c>
      <c r="L54" s="15">
        <f t="shared" si="7"/>
        <v>0.83082789869993467</v>
      </c>
      <c r="M54" s="14">
        <f t="shared" si="8"/>
        <v>1.9747948324198746E-3</v>
      </c>
      <c r="N54" s="13">
        <f t="shared" si="17"/>
        <v>3255.1987900631298</v>
      </c>
      <c r="O54" s="12">
        <f t="shared" si="18"/>
        <v>230.36791437369843</v>
      </c>
      <c r="P54" s="4">
        <f t="shared" si="19"/>
        <v>0.80204294130170095</v>
      </c>
      <c r="Q54" s="11">
        <f t="shared" si="9"/>
        <v>11.786689364811483</v>
      </c>
      <c r="R54" s="10">
        <f t="shared" si="20"/>
        <v>5.4460802840704954</v>
      </c>
      <c r="S54" s="9">
        <f t="shared" si="21"/>
        <v>13.306034372294084</v>
      </c>
      <c r="T54" s="8">
        <f t="shared" si="22"/>
        <v>17.173054880622686</v>
      </c>
      <c r="U54" s="7">
        <f t="shared" si="23"/>
        <v>123.79657750288715</v>
      </c>
      <c r="V54" s="9">
        <f t="shared" si="24"/>
        <v>300.63616931860639</v>
      </c>
      <c r="W54" s="8">
        <f t="shared" si="25"/>
        <v>4953.1893445103942</v>
      </c>
      <c r="X54" s="7">
        <f t="shared" si="26"/>
        <v>123.9163120492572</v>
      </c>
      <c r="Y54" s="6">
        <f t="shared" si="10"/>
        <v>300.93048508464943</v>
      </c>
      <c r="Z54" s="4">
        <f t="shared" si="11"/>
        <v>3.8532680971712816</v>
      </c>
      <c r="AA54" s="4">
        <f t="shared" si="27"/>
        <v>4.8870477918702351</v>
      </c>
      <c r="AB54" s="5">
        <f t="shared" si="28"/>
        <v>24.542564496101903</v>
      </c>
      <c r="AC54" s="418">
        <f t="shared" si="32"/>
        <v>8.8430127949401152E-2</v>
      </c>
      <c r="AD54" s="628">
        <f t="shared" si="29"/>
        <v>82.219787075225753</v>
      </c>
      <c r="AE54" s="4">
        <f t="shared" si="12"/>
        <v>0.2743380159121494</v>
      </c>
      <c r="AF54" s="3">
        <f t="shared" si="30"/>
        <v>500.85851835976263</v>
      </c>
      <c r="AG54" s="2">
        <f t="shared" si="13"/>
        <v>1096.9332270049501</v>
      </c>
      <c r="AH54" s="22">
        <f t="shared" si="14"/>
        <v>0.4</v>
      </c>
    </row>
    <row r="55" spans="6:34" x14ac:dyDescent="0.35">
      <c r="F55" s="21">
        <f t="shared" si="15"/>
        <v>2.5000000000000009</v>
      </c>
      <c r="G55" s="20">
        <f t="shared" si="31"/>
        <v>664.67391304347814</v>
      </c>
      <c r="H55" s="19">
        <f t="shared" si="4"/>
        <v>314.67391304347814</v>
      </c>
      <c r="I55" s="18">
        <f t="shared" si="5"/>
        <v>0.89906832298136607</v>
      </c>
      <c r="J55" s="17">
        <f t="shared" si="6"/>
        <v>4983.2529614422547</v>
      </c>
      <c r="K55" s="16">
        <f t="shared" si="16"/>
        <v>32.158664425274203</v>
      </c>
      <c r="L55" s="15">
        <f t="shared" si="7"/>
        <v>0.82986083955001355</v>
      </c>
      <c r="M55" s="14">
        <f t="shared" si="8"/>
        <v>1.9724962295264272E-3</v>
      </c>
      <c r="N55" s="13">
        <f t="shared" si="17"/>
        <v>3255.6105620291146</v>
      </c>
      <c r="O55" s="12">
        <f t="shared" si="18"/>
        <v>230.39705515898351</v>
      </c>
      <c r="P55" s="4">
        <f t="shared" si="19"/>
        <v>0.80093627765834396</v>
      </c>
      <c r="Q55" s="11">
        <f t="shared" si="9"/>
        <v>11.770426020389538</v>
      </c>
      <c r="R55" s="10">
        <f t="shared" si="20"/>
        <v>5.4547765706399876</v>
      </c>
      <c r="S55" s="9">
        <f t="shared" si="21"/>
        <v>13.850642400701133</v>
      </c>
      <c r="T55" s="8">
        <f t="shared" si="22"/>
        <v>18.558119120692801</v>
      </c>
      <c r="U55" s="7">
        <f t="shared" si="23"/>
        <v>124.04569905328577</v>
      </c>
      <c r="V55" s="9">
        <f t="shared" si="24"/>
        <v>313.01582706889508</v>
      </c>
      <c r="W55" s="8">
        <f t="shared" si="25"/>
        <v>4983.2529614422547</v>
      </c>
      <c r="X55" s="7">
        <f t="shared" si="26"/>
        <v>124.16557510459148</v>
      </c>
      <c r="Y55" s="6">
        <f t="shared" si="10"/>
        <v>313.32211586566393</v>
      </c>
      <c r="Z55" s="4">
        <f t="shared" si="11"/>
        <v>3.8610302176295299</v>
      </c>
      <c r="AA55" s="4">
        <f t="shared" si="27"/>
        <v>4.8980567736169842</v>
      </c>
      <c r="AB55" s="5">
        <f t="shared" si="28"/>
        <v>26.660123054761364</v>
      </c>
      <c r="AC55" s="418">
        <f t="shared" si="32"/>
        <v>0.10027519709885718</v>
      </c>
      <c r="AD55" s="628">
        <f t="shared" si="29"/>
        <v>89.313797721095938</v>
      </c>
      <c r="AE55" s="4">
        <f t="shared" si="12"/>
        <v>0.28566549545456937</v>
      </c>
      <c r="AF55" s="3">
        <f t="shared" si="30"/>
        <v>500.75028933880793</v>
      </c>
      <c r="AG55" s="2">
        <f t="shared" si="13"/>
        <v>1096.8147040897802</v>
      </c>
      <c r="AH55" s="22">
        <f t="shared" si="14"/>
        <v>0.4</v>
      </c>
    </row>
    <row r="56" spans="6:34" x14ac:dyDescent="0.35">
      <c r="F56" s="21">
        <f t="shared" si="15"/>
        <v>2.600000000000001</v>
      </c>
      <c r="G56" s="20">
        <f t="shared" si="31"/>
        <v>663.26086956521726</v>
      </c>
      <c r="H56" s="19">
        <f t="shared" si="4"/>
        <v>313.26086956521726</v>
      </c>
      <c r="I56" s="18">
        <f t="shared" si="5"/>
        <v>0.89503105590062071</v>
      </c>
      <c r="J56" s="17">
        <f t="shared" si="6"/>
        <v>5014.554544149144</v>
      </c>
      <c r="K56" s="16">
        <f t="shared" si="16"/>
        <v>32.15856813173442</v>
      </c>
      <c r="L56" s="15">
        <f t="shared" si="7"/>
        <v>0.82885471692384183</v>
      </c>
      <c r="M56" s="14">
        <f t="shared" si="8"/>
        <v>1.9701047766562795E-3</v>
      </c>
      <c r="N56" s="13">
        <f t="shared" si="17"/>
        <v>3256.0388582554901</v>
      </c>
      <c r="O56" s="12">
        <f t="shared" si="18"/>
        <v>230.42736535346546</v>
      </c>
      <c r="P56" s="4">
        <f t="shared" si="19"/>
        <v>0.7997852040023633</v>
      </c>
      <c r="Q56" s="11">
        <f t="shared" si="9"/>
        <v>11.753510033825224</v>
      </c>
      <c r="R56" s="10">
        <f t="shared" si="20"/>
        <v>5.4633885468160912</v>
      </c>
      <c r="S56" s="9">
        <f t="shared" si="21"/>
        <v>14.396120057765131</v>
      </c>
      <c r="T56" s="8">
        <f t="shared" si="22"/>
        <v>19.997731126469315</v>
      </c>
      <c r="U56" s="7">
        <f t="shared" si="23"/>
        <v>124.2924100778709</v>
      </c>
      <c r="V56" s="9">
        <f t="shared" si="24"/>
        <v>325.42039697422365</v>
      </c>
      <c r="W56" s="8">
        <f t="shared" si="25"/>
        <v>5014.554544149144</v>
      </c>
      <c r="X56" s="7">
        <f t="shared" si="26"/>
        <v>124.41242629809574</v>
      </c>
      <c r="Y56" s="6">
        <f t="shared" si="10"/>
        <v>325.7386729259805</v>
      </c>
      <c r="Z56" s="4">
        <f t="shared" si="11"/>
        <v>3.8687178418035417</v>
      </c>
      <c r="AA56" s="4">
        <f t="shared" si="27"/>
        <v>4.9091375771796972</v>
      </c>
      <c r="AB56" s="5">
        <f t="shared" si="28"/>
        <v>28.865894690280665</v>
      </c>
      <c r="AC56" s="418">
        <f t="shared" si="32"/>
        <v>0.11315506407596099</v>
      </c>
      <c r="AD56" s="628">
        <f t="shared" si="29"/>
        <v>96.703330067553651</v>
      </c>
      <c r="AE56" s="4">
        <f t="shared" si="12"/>
        <v>0.29701947739211476</v>
      </c>
      <c r="AF56" s="3">
        <f t="shared" si="30"/>
        <v>500.63760364106315</v>
      </c>
      <c r="AG56" s="2">
        <f t="shared" si="13"/>
        <v>1096.691287002541</v>
      </c>
      <c r="AH56" s="22">
        <f t="shared" si="14"/>
        <v>0.4</v>
      </c>
    </row>
    <row r="57" spans="6:34" x14ac:dyDescent="0.35">
      <c r="F57" s="21">
        <f t="shared" si="15"/>
        <v>2.7000000000000011</v>
      </c>
      <c r="G57" s="20">
        <f t="shared" si="31"/>
        <v>661.84782608695639</v>
      </c>
      <c r="H57" s="19">
        <f t="shared" si="4"/>
        <v>311.84782608695639</v>
      </c>
      <c r="I57" s="18">
        <f t="shared" si="5"/>
        <v>0.89099378881987534</v>
      </c>
      <c r="J57" s="17">
        <f t="shared" si="6"/>
        <v>5047.0965838465663</v>
      </c>
      <c r="K57" s="16">
        <f t="shared" si="16"/>
        <v>32.158468022616297</v>
      </c>
      <c r="L57" s="15">
        <f t="shared" si="7"/>
        <v>0.82780954246094873</v>
      </c>
      <c r="M57" s="14">
        <f t="shared" si="8"/>
        <v>1.9676205014754291E-3</v>
      </c>
      <c r="N57" s="13">
        <f t="shared" si="17"/>
        <v>3256.4836607708776</v>
      </c>
      <c r="O57" s="12">
        <f t="shared" si="18"/>
        <v>230.45884368532364</v>
      </c>
      <c r="P57" s="4">
        <f t="shared" si="19"/>
        <v>0.79858976863299469</v>
      </c>
      <c r="Q57" s="11">
        <f t="shared" si="9"/>
        <v>11.735942114916059</v>
      </c>
      <c r="R57" s="10">
        <f t="shared" si="20"/>
        <v>5.4719159082142763</v>
      </c>
      <c r="S57" s="9">
        <f t="shared" si="21"/>
        <v>14.942458912446741</v>
      </c>
      <c r="T57" s="8">
        <f t="shared" si="22"/>
        <v>21.491977017713989</v>
      </c>
      <c r="U57" s="7">
        <f t="shared" si="23"/>
        <v>124.53670186782242</v>
      </c>
      <c r="V57" s="9">
        <f t="shared" si="24"/>
        <v>337.84963798201073</v>
      </c>
      <c r="W57" s="8">
        <f t="shared" si="25"/>
        <v>5047.0965838465663</v>
      </c>
      <c r="X57" s="7">
        <f t="shared" si="26"/>
        <v>124.65685691457752</v>
      </c>
      <c r="Y57" s="6">
        <f t="shared" si="10"/>
        <v>338.17991507912745</v>
      </c>
      <c r="Z57" s="4">
        <f t="shared" si="11"/>
        <v>3.8763307016649322</v>
      </c>
      <c r="AA57" s="4">
        <f t="shared" si="27"/>
        <v>4.9202906354232354</v>
      </c>
      <c r="AB57" s="5">
        <f t="shared" si="28"/>
        <v>31.159722547525707</v>
      </c>
      <c r="AC57" s="418">
        <f t="shared" si="32"/>
        <v>0.12711570177049417</v>
      </c>
      <c r="AD57" s="628">
        <f t="shared" si="29"/>
        <v>104.38785863586459</v>
      </c>
      <c r="AE57" s="4">
        <f t="shared" si="12"/>
        <v>0.30839990597832928</v>
      </c>
      <c r="AF57" s="3">
        <f t="shared" si="30"/>
        <v>500.52045229815241</v>
      </c>
      <c r="AG57" s="2">
        <f t="shared" si="13"/>
        <v>1096.5629642665674</v>
      </c>
      <c r="AH57" s="22">
        <f t="shared" si="14"/>
        <v>0.4</v>
      </c>
    </row>
    <row r="58" spans="6:34" x14ac:dyDescent="0.35">
      <c r="F58" s="21">
        <f t="shared" si="15"/>
        <v>2.8000000000000012</v>
      </c>
      <c r="G58" s="20">
        <f t="shared" si="31"/>
        <v>660.43478260869551</v>
      </c>
      <c r="H58" s="19">
        <f t="shared" si="4"/>
        <v>310.43478260869551</v>
      </c>
      <c r="I58" s="18">
        <f t="shared" si="5"/>
        <v>0.88695652173913009</v>
      </c>
      <c r="J58" s="17">
        <f t="shared" si="6"/>
        <v>5080.8815476447671</v>
      </c>
      <c r="K58" s="16">
        <f t="shared" si="16"/>
        <v>32.158364090383763</v>
      </c>
      <c r="L58" s="15">
        <f t="shared" si="7"/>
        <v>0.82672533243037905</v>
      </c>
      <c r="M58" s="14">
        <f t="shared" si="8"/>
        <v>1.9650434426537679E-3</v>
      </c>
      <c r="N58" s="13">
        <f t="shared" si="17"/>
        <v>3256.9449491181413</v>
      </c>
      <c r="O58" s="12">
        <f t="shared" si="18"/>
        <v>230.49148870682231</v>
      </c>
      <c r="P58" s="4">
        <f t="shared" si="19"/>
        <v>0.79735002653010534</v>
      </c>
      <c r="Q58" s="11">
        <f t="shared" si="9"/>
        <v>11.717723071637005</v>
      </c>
      <c r="R58" s="10">
        <f t="shared" si="20"/>
        <v>5.4803584033885482</v>
      </c>
      <c r="S58" s="9">
        <f t="shared" si="21"/>
        <v>15.489650503268168</v>
      </c>
      <c r="T58" s="8">
        <f t="shared" si="22"/>
        <v>23.040942068040806</v>
      </c>
      <c r="U58" s="7">
        <f t="shared" si="23"/>
        <v>124.7785672302052</v>
      </c>
      <c r="V58" s="9">
        <f t="shared" si="24"/>
        <v>350.30330816879297</v>
      </c>
      <c r="W58" s="8">
        <f t="shared" si="25"/>
        <v>5080.8815476447671</v>
      </c>
      <c r="X58" s="7">
        <f t="shared" si="26"/>
        <v>124.89885975561359</v>
      </c>
      <c r="Y58" s="6">
        <f t="shared" si="10"/>
        <v>350.64560026715543</v>
      </c>
      <c r="Z58" s="4">
        <f t="shared" si="11"/>
        <v>3.8838685762924672</v>
      </c>
      <c r="AA58" s="4">
        <f t="shared" si="27"/>
        <v>4.9315163811532106</v>
      </c>
      <c r="AB58" s="5">
        <f t="shared" si="28"/>
        <v>33.541414616347922</v>
      </c>
      <c r="AC58" s="418">
        <f t="shared" si="32"/>
        <v>0.14220323247483921</v>
      </c>
      <c r="AD58" s="628">
        <f t="shared" si="29"/>
        <v>112.36674017485039</v>
      </c>
      <c r="AE58" s="4">
        <f t="shared" si="12"/>
        <v>0.31980672582523945</v>
      </c>
      <c r="AF58" s="3">
        <f t="shared" si="30"/>
        <v>500.39882642847891</v>
      </c>
      <c r="AG58" s="2">
        <f t="shared" si="13"/>
        <v>1096.4297244291481</v>
      </c>
      <c r="AH58" s="22">
        <f t="shared" si="14"/>
        <v>0.4</v>
      </c>
    </row>
    <row r="59" spans="6:34" x14ac:dyDescent="0.35">
      <c r="F59" s="21">
        <f t="shared" si="15"/>
        <v>2.9000000000000012</v>
      </c>
      <c r="G59" s="20">
        <f t="shared" si="31"/>
        <v>659.02173913043464</v>
      </c>
      <c r="H59" s="19">
        <f t="shared" si="4"/>
        <v>309.02173913043464</v>
      </c>
      <c r="I59" s="18">
        <f t="shared" si="5"/>
        <v>0.88291925465838472</v>
      </c>
      <c r="J59" s="17">
        <f t="shared" si="6"/>
        <v>5115.9118784616467</v>
      </c>
      <c r="K59" s="16">
        <f t="shared" si="16"/>
        <v>32.158256327577355</v>
      </c>
      <c r="L59" s="15">
        <f t="shared" si="7"/>
        <v>0.82560210775050513</v>
      </c>
      <c r="M59" s="14">
        <f t="shared" si="8"/>
        <v>1.9623736499121756E-3</v>
      </c>
      <c r="N59" s="13">
        <f t="shared" si="17"/>
        <v>3257.4227003474007</v>
      </c>
      <c r="O59" s="12">
        <f t="shared" si="18"/>
        <v>230.52529879381606</v>
      </c>
      <c r="P59" s="4">
        <f t="shared" si="19"/>
        <v>0.79606603937297682</v>
      </c>
      <c r="Q59" s="11">
        <f t="shared" si="9"/>
        <v>11.698853810416503</v>
      </c>
      <c r="R59" s="10">
        <f t="shared" si="20"/>
        <v>5.4887158346474658</v>
      </c>
      <c r="S59" s="9">
        <f t="shared" si="21"/>
        <v>16.037686343607021</v>
      </c>
      <c r="T59" s="8">
        <f t="shared" si="22"/>
        <v>24.644710702401508</v>
      </c>
      <c r="U59" s="7">
        <f t="shared" si="23"/>
        <v>125.01800051133648</v>
      </c>
      <c r="V59" s="9">
        <f t="shared" si="24"/>
        <v>362.78116489181349</v>
      </c>
      <c r="W59" s="8">
        <f t="shared" si="25"/>
        <v>5115.9118784616467</v>
      </c>
      <c r="X59" s="7">
        <f t="shared" si="26"/>
        <v>125.13842916293156</v>
      </c>
      <c r="Y59" s="6">
        <f t="shared" si="10"/>
        <v>363.13548571231246</v>
      </c>
      <c r="Z59" s="4">
        <f t="shared" si="11"/>
        <v>3.8913312925993111</v>
      </c>
      <c r="AA59" s="4">
        <f t="shared" si="27"/>
        <v>4.9428152471047486</v>
      </c>
      <c r="AB59" s="5">
        <f t="shared" si="28"/>
        <v>36.010743578763247</v>
      </c>
      <c r="AC59" s="418">
        <f t="shared" si="32"/>
        <v>0.15846390214108594</v>
      </c>
      <c r="AD59" s="628">
        <f t="shared" si="29"/>
        <v>120.63921314892463</v>
      </c>
      <c r="AE59" s="4">
        <f t="shared" si="12"/>
        <v>0.33123988204099974</v>
      </c>
      <c r="AF59" s="3">
        <f t="shared" si="30"/>
        <v>500.27271723753813</v>
      </c>
      <c r="AG59" s="2">
        <f t="shared" si="13"/>
        <v>1096.2915560613706</v>
      </c>
      <c r="AH59" s="22">
        <f t="shared" si="14"/>
        <v>0.4</v>
      </c>
    </row>
    <row r="60" spans="6:34" x14ac:dyDescent="0.35">
      <c r="F60" s="21">
        <f t="shared" si="15"/>
        <v>3.0000000000000013</v>
      </c>
      <c r="G60" s="20">
        <f t="shared" si="31"/>
        <v>657.60869565217376</v>
      </c>
      <c r="H60" s="19">
        <f t="shared" si="4"/>
        <v>307.60869565217376</v>
      </c>
      <c r="I60" s="18">
        <f t="shared" si="5"/>
        <v>0.87888198757763936</v>
      </c>
      <c r="J60" s="17">
        <f t="shared" si="6"/>
        <v>5152.1899949508279</v>
      </c>
      <c r="K60" s="16">
        <f t="shared" si="16"/>
        <v>32.158144726814477</v>
      </c>
      <c r="L60" s="15">
        <f t="shared" si="7"/>
        <v>0.82443989400783824</v>
      </c>
      <c r="M60" s="14">
        <f t="shared" si="8"/>
        <v>1.9596111840672306E-3</v>
      </c>
      <c r="N60" s="13">
        <f t="shared" si="17"/>
        <v>3257.9168890097048</v>
      </c>
      <c r="O60" s="12">
        <f t="shared" si="18"/>
        <v>230.56027214530221</v>
      </c>
      <c r="P60" s="4">
        <f t="shared" si="19"/>
        <v>0.7947378755572998</v>
      </c>
      <c r="Q60" s="11">
        <f t="shared" si="9"/>
        <v>11.679335336386222</v>
      </c>
      <c r="R60" s="10">
        <f t="shared" si="20"/>
        <v>5.4969880588469664</v>
      </c>
      <c r="S60" s="9">
        <f t="shared" si="21"/>
        <v>16.586557927071766</v>
      </c>
      <c r="T60" s="8">
        <f t="shared" si="22"/>
        <v>26.303366495108683</v>
      </c>
      <c r="U60" s="7">
        <f t="shared" si="23"/>
        <v>125.25499761948939</v>
      </c>
      <c r="V60" s="9">
        <f t="shared" si="24"/>
        <v>375.28296494294716</v>
      </c>
      <c r="W60" s="8">
        <f t="shared" si="25"/>
        <v>5152.1899949508279</v>
      </c>
      <c r="X60" s="7">
        <f t="shared" si="26"/>
        <v>125.37556104112714</v>
      </c>
      <c r="Y60" s="6">
        <f t="shared" si="10"/>
        <v>375.64932807105805</v>
      </c>
      <c r="Z60" s="4">
        <f t="shared" si="11"/>
        <v>3.8987187260397218</v>
      </c>
      <c r="AA60" s="4">
        <f t="shared" si="27"/>
        <v>4.954187665932114</v>
      </c>
      <c r="AB60" s="5">
        <f t="shared" si="28"/>
        <v>38.567446676533201</v>
      </c>
      <c r="AC60" s="418">
        <f t="shared" si="32"/>
        <v>0.17594405425988713</v>
      </c>
      <c r="AD60" s="628">
        <f t="shared" si="29"/>
        <v>129.20439729447727</v>
      </c>
      <c r="AE60" s="4">
        <f t="shared" si="12"/>
        <v>0.3426993203698111</v>
      </c>
      <c r="AF60" s="3">
        <f t="shared" si="30"/>
        <v>500.14211601817709</v>
      </c>
      <c r="AG60" s="2">
        <f t="shared" si="13"/>
        <v>1096.1484477579068</v>
      </c>
      <c r="AH60" s="22">
        <f t="shared" si="14"/>
        <v>0.4</v>
      </c>
    </row>
    <row r="61" spans="6:34" x14ac:dyDescent="0.35">
      <c r="F61" s="21">
        <f t="shared" si="15"/>
        <v>3.1000000000000014</v>
      </c>
      <c r="G61" s="20">
        <f t="shared" si="31"/>
        <v>656.19565217391289</v>
      </c>
      <c r="H61" s="19">
        <f t="shared" si="4"/>
        <v>306.19565217391289</v>
      </c>
      <c r="I61" s="18">
        <f t="shared" si="5"/>
        <v>0.87484472049689399</v>
      </c>
      <c r="J61" s="17">
        <f t="shared" si="6"/>
        <v>5189.7182914451223</v>
      </c>
      <c r="K61" s="16">
        <f t="shared" si="16"/>
        <v>32.15802928078952</v>
      </c>
      <c r="L61" s="15">
        <f t="shared" si="7"/>
        <v>0.82323872147482613</v>
      </c>
      <c r="M61" s="14">
        <f t="shared" si="8"/>
        <v>1.9567561170735141E-3</v>
      </c>
      <c r="N61" s="13">
        <f t="shared" si="17"/>
        <v>3258.4274871513844</v>
      </c>
      <c r="O61" s="12">
        <f t="shared" si="18"/>
        <v>230.59640678302105</v>
      </c>
      <c r="P61" s="4">
        <f t="shared" si="19"/>
        <v>0.79336561021036023</v>
      </c>
      <c r="Q61" s="11">
        <f t="shared" si="9"/>
        <v>11.659168753604233</v>
      </c>
      <c r="R61" s="10">
        <f t="shared" si="20"/>
        <v>5.5051749881592844</v>
      </c>
      <c r="S61" s="9">
        <f t="shared" si="21"/>
        <v>17.136256732956461</v>
      </c>
      <c r="T61" s="8">
        <f t="shared" si="22"/>
        <v>28.016992168404329</v>
      </c>
      <c r="U61" s="7">
        <f t="shared" si="23"/>
        <v>125.48955604691116</v>
      </c>
      <c r="V61" s="9">
        <f t="shared" si="24"/>
        <v>387.8084647048961</v>
      </c>
      <c r="W61" s="8">
        <f t="shared" si="25"/>
        <v>5189.7182914451223</v>
      </c>
      <c r="X61" s="7">
        <f t="shared" si="26"/>
        <v>125.61025287969574</v>
      </c>
      <c r="Y61" s="6">
        <f t="shared" si="10"/>
        <v>388.18688359034809</v>
      </c>
      <c r="Z61" s="4">
        <f t="shared" si="11"/>
        <v>3.9060308012945453</v>
      </c>
      <c r="AA61" s="4">
        <f t="shared" si="27"/>
        <v>4.9656340701992283</v>
      </c>
      <c r="AB61" s="5">
        <f t="shared" si="28"/>
        <v>41.211225599389834</v>
      </c>
      <c r="AC61" s="418">
        <f t="shared" si="32"/>
        <v>0.19469010337826717</v>
      </c>
      <c r="AD61" s="628">
        <f t="shared" si="29"/>
        <v>138.06129324541863</v>
      </c>
      <c r="AE61" s="4">
        <f t="shared" si="12"/>
        <v>0.35418498733407222</v>
      </c>
      <c r="AF61" s="3">
        <f t="shared" si="30"/>
        <v>500.0070141507976</v>
      </c>
      <c r="AG61" s="2">
        <f t="shared" si="13"/>
        <v>1096.0003881367361</v>
      </c>
      <c r="AH61" s="22">
        <f t="shared" si="14"/>
        <v>0.4</v>
      </c>
    </row>
    <row r="62" spans="6:34" x14ac:dyDescent="0.35">
      <c r="F62" s="21">
        <f t="shared" si="15"/>
        <v>3.2000000000000015</v>
      </c>
      <c r="G62" s="20">
        <f t="shared" si="31"/>
        <v>654.78260869565202</v>
      </c>
      <c r="H62" s="19">
        <f t="shared" si="4"/>
        <v>304.78260869565202</v>
      </c>
      <c r="I62" s="18">
        <f t="shared" si="5"/>
        <v>0.87080745341614862</v>
      </c>
      <c r="J62" s="17">
        <f t="shared" si="6"/>
        <v>5228.4991379156118</v>
      </c>
      <c r="K62" s="16">
        <f t="shared" si="16"/>
        <v>32.157909982274106</v>
      </c>
      <c r="L62" s="15">
        <f t="shared" si="7"/>
        <v>0.82199862512662625</v>
      </c>
      <c r="M62" s="14">
        <f t="shared" si="8"/>
        <v>1.9538085320634779E-3</v>
      </c>
      <c r="N62" s="13">
        <f t="shared" si="17"/>
        <v>3258.9544643090749</v>
      </c>
      <c r="O62" s="12">
        <f t="shared" si="18"/>
        <v>230.63370055110377</v>
      </c>
      <c r="P62" s="4">
        <f t="shared" si="19"/>
        <v>0.79194932520440831</v>
      </c>
      <c r="Q62" s="11">
        <f t="shared" si="9"/>
        <v>11.638355265251473</v>
      </c>
      <c r="R62" s="10">
        <f t="shared" si="20"/>
        <v>5.5132765908171759</v>
      </c>
      <c r="S62" s="9">
        <f t="shared" si="21"/>
        <v>17.686774231772389</v>
      </c>
      <c r="T62" s="8">
        <f t="shared" si="22"/>
        <v>29.785669591581566</v>
      </c>
      <c r="U62" s="7">
        <f t="shared" si="23"/>
        <v>125.72167489113551</v>
      </c>
      <c r="V62" s="9">
        <f t="shared" si="24"/>
        <v>400.35742030958721</v>
      </c>
      <c r="W62" s="8">
        <f t="shared" si="25"/>
        <v>5228.4991379156118</v>
      </c>
      <c r="X62" s="7">
        <f t="shared" si="26"/>
        <v>125.84250377435767</v>
      </c>
      <c r="Y62" s="6">
        <f t="shared" si="10"/>
        <v>400.74790826612332</v>
      </c>
      <c r="Z62" s="4">
        <f t="shared" si="11"/>
        <v>3.9132674929348279</v>
      </c>
      <c r="AA62" s="4">
        <f t="shared" si="27"/>
        <v>4.9771548923710984</v>
      </c>
      <c r="AB62" s="5">
        <f t="shared" si="28"/>
        <v>43.941746394124685</v>
      </c>
      <c r="AC62" s="418">
        <f t="shared" si="32"/>
        <v>0.21474850827407563</v>
      </c>
      <c r="AD62" s="628">
        <f t="shared" si="29"/>
        <v>147.20878222861896</v>
      </c>
      <c r="AE62" s="4">
        <f t="shared" si="12"/>
        <v>0.36569683037872097</v>
      </c>
      <c r="AF62" s="3">
        <f t="shared" si="30"/>
        <v>499.86740310350388</v>
      </c>
      <c r="AG62" s="2">
        <f t="shared" si="13"/>
        <v>1095.8473658388095</v>
      </c>
      <c r="AH62" s="22">
        <f t="shared" si="14"/>
        <v>0.4</v>
      </c>
    </row>
    <row r="63" spans="6:34" x14ac:dyDescent="0.35">
      <c r="F63" s="21">
        <f t="shared" si="15"/>
        <v>3.3000000000000016</v>
      </c>
      <c r="G63" s="20">
        <f t="shared" si="31"/>
        <v>653.36956521739114</v>
      </c>
      <c r="H63" s="19">
        <f t="shared" si="4"/>
        <v>303.36956521739114</v>
      </c>
      <c r="I63" s="18">
        <f t="shared" si="5"/>
        <v>0.86677018633540326</v>
      </c>
      <c r="J63" s="17">
        <f t="shared" si="6"/>
        <v>5268.5348799465701</v>
      </c>
      <c r="K63" s="16">
        <f t="shared" si="16"/>
        <v>32.157786824117061</v>
      </c>
      <c r="L63" s="15">
        <f t="shared" si="7"/>
        <v>0.82071964465684777</v>
      </c>
      <c r="M63" s="14">
        <f t="shared" si="8"/>
        <v>1.9507685233848614E-3</v>
      </c>
      <c r="N63" s="13">
        <f t="shared" si="17"/>
        <v>3259.4977875054287</v>
      </c>
      <c r="O63" s="12">
        <f t="shared" si="18"/>
        <v>230.6721511157688</v>
      </c>
      <c r="P63" s="4">
        <f t="shared" si="19"/>
        <v>0.7904891091681886</v>
      </c>
      <c r="Q63" s="11">
        <f t="shared" si="9"/>
        <v>11.616896173801202</v>
      </c>
      <c r="R63" s="10">
        <f t="shared" si="20"/>
        <v>5.5212928918328137</v>
      </c>
      <c r="S63" s="9">
        <f t="shared" si="21"/>
        <v>18.238101890854107</v>
      </c>
      <c r="T63" s="8">
        <f t="shared" si="22"/>
        <v>31.609479780666977</v>
      </c>
      <c r="U63" s="7">
        <f t="shared" si="23"/>
        <v>125.95135487556843</v>
      </c>
      <c r="V63" s="9">
        <f t="shared" si="24"/>
        <v>412.92958779870077</v>
      </c>
      <c r="W63" s="8">
        <f t="shared" si="25"/>
        <v>5268.5348799465701</v>
      </c>
      <c r="X63" s="7">
        <f t="shared" si="26"/>
        <v>126.0723144476565</v>
      </c>
      <c r="Y63" s="6">
        <f t="shared" si="10"/>
        <v>413.33215800393043</v>
      </c>
      <c r="Z63" s="4">
        <f t="shared" si="11"/>
        <v>3.9204288260629703</v>
      </c>
      <c r="AA63" s="4">
        <f t="shared" si="27"/>
        <v>4.988750564806181</v>
      </c>
      <c r="AB63" s="5">
        <f t="shared" si="28"/>
        <v>46.758639394740442</v>
      </c>
      <c r="AC63" s="418">
        <f t="shared" si="32"/>
        <v>0.23616574480524388</v>
      </c>
      <c r="AD63" s="628">
        <f t="shared" si="29"/>
        <v>156.64562582991039</v>
      </c>
      <c r="AE63" s="4">
        <f t="shared" si="12"/>
        <v>0.37723479801772408</v>
      </c>
      <c r="AF63" s="3">
        <f t="shared" si="30"/>
        <v>499.7232744321924</v>
      </c>
      <c r="AG63" s="2">
        <f t="shared" si="13"/>
        <v>1095.6893695276499</v>
      </c>
      <c r="AH63" s="22">
        <f t="shared" si="14"/>
        <v>0.4</v>
      </c>
    </row>
    <row r="64" spans="6:34" x14ac:dyDescent="0.35">
      <c r="F64" s="21">
        <f t="shared" si="15"/>
        <v>3.4000000000000017</v>
      </c>
      <c r="G64" s="20">
        <f t="shared" si="31"/>
        <v>651.95652173913027</v>
      </c>
      <c r="H64" s="19">
        <f t="shared" si="4"/>
        <v>301.95652173913027</v>
      </c>
      <c r="I64" s="18">
        <f t="shared" si="5"/>
        <v>0.86273291925465789</v>
      </c>
      <c r="J64" s="17">
        <f t="shared" si="6"/>
        <v>5309.8278387264399</v>
      </c>
      <c r="K64" s="16">
        <f t="shared" si="16"/>
        <v>32.157659799244513</v>
      </c>
      <c r="L64" s="15">
        <f t="shared" si="7"/>
        <v>0.81940182449224686</v>
      </c>
      <c r="M64" s="14">
        <f t="shared" si="8"/>
        <v>1.9476361966356214E-3</v>
      </c>
      <c r="N64" s="13">
        <f t="shared" si="17"/>
        <v>3260.057421245509</v>
      </c>
      <c r="O64" s="12">
        <f t="shared" si="18"/>
        <v>230.7117559650668</v>
      </c>
      <c r="P64" s="4">
        <f t="shared" si="19"/>
        <v>0.78898505749662462</v>
      </c>
      <c r="Q64" s="11">
        <f t="shared" si="9"/>
        <v>11.594792881161311</v>
      </c>
      <c r="R64" s="10">
        <f t="shared" si="20"/>
        <v>5.5292239736905957</v>
      </c>
      <c r="S64" s="9">
        <f t="shared" si="21"/>
        <v>18.790231180037388</v>
      </c>
      <c r="T64" s="8">
        <f t="shared" si="22"/>
        <v>33.488502898670717</v>
      </c>
      <c r="U64" s="7">
        <f t="shared" si="23"/>
        <v>126.17859836932799</v>
      </c>
      <c r="V64" s="9">
        <f t="shared" si="24"/>
        <v>425.5247232862576</v>
      </c>
      <c r="W64" s="8">
        <f t="shared" si="25"/>
        <v>5309.8278387264399</v>
      </c>
      <c r="X64" s="7">
        <f t="shared" si="26"/>
        <v>126.29968726881083</v>
      </c>
      <c r="Y64" s="6">
        <f t="shared" si="10"/>
        <v>425.93938878160276</v>
      </c>
      <c r="Z64" s="4">
        <f t="shared" si="11"/>
        <v>3.9275148769307529</v>
      </c>
      <c r="AA64" s="4">
        <f t="shared" si="27"/>
        <v>5.0004215197496986</v>
      </c>
      <c r="AB64" s="5">
        <f t="shared" si="28"/>
        <v>49.661499173841406</v>
      </c>
      <c r="AC64" s="418">
        <f t="shared" si="32"/>
        <v>0.25898827845244421</v>
      </c>
      <c r="AD64" s="628">
        <f t="shared" si="29"/>
        <v>166.37046583124058</v>
      </c>
      <c r="AE64" s="4">
        <f t="shared" si="12"/>
        <v>0.38879883998266818</v>
      </c>
      <c r="AF64" s="3">
        <f t="shared" si="30"/>
        <v>499.5746197805849</v>
      </c>
      <c r="AG64" s="2">
        <f t="shared" si="13"/>
        <v>1095.5263878888893</v>
      </c>
      <c r="AH64" s="22">
        <f t="shared" si="14"/>
        <v>0.4</v>
      </c>
    </row>
    <row r="65" spans="6:34" x14ac:dyDescent="0.35">
      <c r="F65" s="21">
        <f t="shared" si="15"/>
        <v>3.5000000000000018</v>
      </c>
      <c r="G65" s="20">
        <f t="shared" si="31"/>
        <v>650.54347826086939</v>
      </c>
      <c r="H65" s="19">
        <f t="shared" si="4"/>
        <v>300.54347826086939</v>
      </c>
      <c r="I65" s="18">
        <f t="shared" si="5"/>
        <v>0.85869565217391253</v>
      </c>
      <c r="J65" s="17">
        <f t="shared" si="6"/>
        <v>5352.3803110550662</v>
      </c>
      <c r="K65" s="16">
        <f t="shared" si="16"/>
        <v>32.157528900659891</v>
      </c>
      <c r="L65" s="15">
        <f t="shared" si="7"/>
        <v>0.81804521380637518</v>
      </c>
      <c r="M65" s="14">
        <f t="shared" si="8"/>
        <v>1.9444116686963731E-3</v>
      </c>
      <c r="N65" s="13">
        <f t="shared" si="17"/>
        <v>3260.6333275138809</v>
      </c>
      <c r="O65" s="12">
        <f t="shared" si="18"/>
        <v>230.75251240867465</v>
      </c>
      <c r="P65" s="4">
        <f t="shared" si="19"/>
        <v>0.78743727235864425</v>
      </c>
      <c r="Q65" s="11">
        <f t="shared" si="9"/>
        <v>11.572046888789334</v>
      </c>
      <c r="R65" s="10">
        <f t="shared" si="20"/>
        <v>5.5370699770132932</v>
      </c>
      <c r="S65" s="9">
        <f t="shared" si="21"/>
        <v>19.343153577406447</v>
      </c>
      <c r="T65" s="8">
        <f t="shared" si="22"/>
        <v>35.422818256411361</v>
      </c>
      <c r="U65" s="7">
        <f t="shared" si="23"/>
        <v>126.40340940631995</v>
      </c>
      <c r="V65" s="9">
        <f t="shared" si="24"/>
        <v>438.14258312319038</v>
      </c>
      <c r="W65" s="8">
        <f t="shared" si="25"/>
        <v>5352.3803110550662</v>
      </c>
      <c r="X65" s="7">
        <f t="shared" si="26"/>
        <v>126.52462627280144</v>
      </c>
      <c r="Y65" s="6">
        <f t="shared" si="10"/>
        <v>438.56935681392622</v>
      </c>
      <c r="Z65" s="4">
        <f t="shared" si="11"/>
        <v>3.9345257735337085</v>
      </c>
      <c r="AA65" s="4">
        <f t="shared" si="27"/>
        <v>5.0121681893279382</v>
      </c>
      <c r="AB65" s="5">
        <f t="shared" si="28"/>
        <v>52.649884515416424</v>
      </c>
      <c r="AC65" s="418">
        <f t="shared" si="32"/>
        <v>0.28326253657417044</v>
      </c>
      <c r="AD65" s="628">
        <f t="shared" si="29"/>
        <v>176.38182411949319</v>
      </c>
      <c r="AE65" s="4">
        <f t="shared" si="12"/>
        <v>0.4003889073734081</v>
      </c>
      <c r="AF65" s="3">
        <f t="shared" si="30"/>
        <v>499.4214308802018</v>
      </c>
      <c r="AG65" s="2">
        <f t="shared" si="13"/>
        <v>1095.3584096297416</v>
      </c>
      <c r="AH65" s="22">
        <f t="shared" si="14"/>
        <v>0.4</v>
      </c>
    </row>
    <row r="66" spans="6:34" x14ac:dyDescent="0.35">
      <c r="F66" s="21">
        <f t="shared" si="15"/>
        <v>3.6000000000000019</v>
      </c>
      <c r="G66" s="20">
        <f t="shared" si="31"/>
        <v>649.13043478260852</v>
      </c>
      <c r="H66" s="19">
        <f t="shared" si="4"/>
        <v>299.13043478260852</v>
      </c>
      <c r="I66" s="18">
        <f t="shared" si="5"/>
        <v>0.85465838509316716</v>
      </c>
      <c r="J66" s="17">
        <f t="shared" si="6"/>
        <v>5396.1945693673852</v>
      </c>
      <c r="K66" s="16">
        <f t="shared" si="16"/>
        <v>32.157394121443808</v>
      </c>
      <c r="L66" s="15">
        <f t="shared" si="7"/>
        <v>0.81664986653216609</v>
      </c>
      <c r="M66" s="14">
        <f t="shared" si="8"/>
        <v>1.9410950677603055E-3</v>
      </c>
      <c r="N66" s="13">
        <f t="shared" si="17"/>
        <v>3261.2254657723938</v>
      </c>
      <c r="O66" s="12">
        <f t="shared" si="18"/>
        <v>230.79441757773864</v>
      </c>
      <c r="P66" s="4">
        <f t="shared" si="19"/>
        <v>0.78584586270313406</v>
      </c>
      <c r="Q66" s="11">
        <f t="shared" si="9"/>
        <v>11.548659797779946</v>
      </c>
      <c r="R66" s="10">
        <f t="shared" si="20"/>
        <v>5.5448311012008382</v>
      </c>
      <c r="S66" s="9">
        <f t="shared" si="21"/>
        <v>19.896860575107777</v>
      </c>
      <c r="T66" s="8">
        <f t="shared" si="22"/>
        <v>37.412504313922142</v>
      </c>
      <c r="U66" s="7">
        <f t="shared" si="23"/>
        <v>126.62579370353075</v>
      </c>
      <c r="V66" s="9">
        <f t="shared" si="24"/>
        <v>450.78292406382235</v>
      </c>
      <c r="W66" s="8">
        <f t="shared" si="25"/>
        <v>5396.1945693673852</v>
      </c>
      <c r="X66" s="7">
        <f t="shared" si="26"/>
        <v>126.74713717867544</v>
      </c>
      <c r="Y66" s="6">
        <f t="shared" si="10"/>
        <v>451.22181871921384</v>
      </c>
      <c r="Z66" s="4">
        <f t="shared" si="11"/>
        <v>3.9414616961812681</v>
      </c>
      <c r="AA66" s="4">
        <f t="shared" si="27"/>
        <v>5.0239910055435422</v>
      </c>
      <c r="AB66" s="5">
        <f t="shared" si="28"/>
        <v>55.723318409144646</v>
      </c>
      <c r="AC66" s="418">
        <f t="shared" si="32"/>
        <v>0.30903488039364907</v>
      </c>
      <c r="AD66" s="628">
        <f t="shared" si="29"/>
        <v>186.67810266741154</v>
      </c>
      <c r="AE66" s="4">
        <f t="shared" si="12"/>
        <v>0.41200495281072252</v>
      </c>
      <c r="AF66" s="3">
        <f t="shared" si="30"/>
        <v>499.26369955027747</v>
      </c>
      <c r="AG66" s="2">
        <f t="shared" si="13"/>
        <v>1095.1854234784109</v>
      </c>
      <c r="AH66" s="22">
        <f t="shared" si="14"/>
        <v>0.4</v>
      </c>
    </row>
    <row r="67" spans="6:34" x14ac:dyDescent="0.35">
      <c r="F67" s="21">
        <f t="shared" si="15"/>
        <v>3.700000000000002</v>
      </c>
      <c r="G67" s="20">
        <f t="shared" si="31"/>
        <v>647.71739130434764</v>
      </c>
      <c r="H67" s="19">
        <f t="shared" si="4"/>
        <v>297.71739130434764</v>
      </c>
      <c r="I67" s="18">
        <f t="shared" si="5"/>
        <v>0.8506211180124218</v>
      </c>
      <c r="J67" s="17">
        <f t="shared" si="6"/>
        <v>5441.2728617737675</v>
      </c>
      <c r="K67" s="16">
        <f t="shared" si="16"/>
        <v>32.157255454754022</v>
      </c>
      <c r="L67" s="15">
        <f t="shared" si="7"/>
        <v>0.81521584137345571</v>
      </c>
      <c r="M67" s="14">
        <f t="shared" si="8"/>
        <v>1.9376865333605667E-3</v>
      </c>
      <c r="N67" s="13">
        <f t="shared" si="17"/>
        <v>3261.8337929586655</v>
      </c>
      <c r="O67" s="12">
        <f t="shared" si="18"/>
        <v>230.83746842476711</v>
      </c>
      <c r="P67" s="4">
        <f t="shared" si="19"/>
        <v>0.78421094426301541</v>
      </c>
      <c r="Q67" s="11">
        <f t="shared" si="9"/>
        <v>11.524633308924866</v>
      </c>
      <c r="R67" s="10">
        <f t="shared" si="20"/>
        <v>5.5525076050412085</v>
      </c>
      <c r="S67" s="9">
        <f t="shared" si="21"/>
        <v>20.451343685227862</v>
      </c>
      <c r="T67" s="8">
        <f t="shared" si="22"/>
        <v>39.45763868244493</v>
      </c>
      <c r="U67" s="7">
        <f t="shared" si="23"/>
        <v>126.84575867852064</v>
      </c>
      <c r="V67" s="9">
        <f t="shared" si="24"/>
        <v>463.44550343417541</v>
      </c>
      <c r="W67" s="8">
        <f t="shared" si="25"/>
        <v>5441.2728617737675</v>
      </c>
      <c r="X67" s="7">
        <f t="shared" si="26"/>
        <v>126.96722740704995</v>
      </c>
      <c r="Y67" s="6">
        <f t="shared" si="10"/>
        <v>463.89653168771116</v>
      </c>
      <c r="Z67" s="4">
        <f t="shared" si="11"/>
        <v>3.9483228780421165</v>
      </c>
      <c r="AA67" s="4">
        <f t="shared" si="27"/>
        <v>5.0358904002718123</v>
      </c>
      <c r="AB67" s="5">
        <f t="shared" si="28"/>
        <v>58.881288066331152</v>
      </c>
      <c r="AC67" s="418">
        <f t="shared" si="32"/>
        <v>0.3363515767373576</v>
      </c>
      <c r="AD67" s="628">
        <f t="shared" si="29"/>
        <v>197.25758358698445</v>
      </c>
      <c r="AE67" s="4">
        <f t="shared" si="12"/>
        <v>0.42364693059093061</v>
      </c>
      <c r="AF67" s="3">
        <f t="shared" si="30"/>
        <v>499.10141769761447</v>
      </c>
      <c r="AG67" s="2">
        <f t="shared" si="13"/>
        <v>1095.0074181834334</v>
      </c>
      <c r="AH67" s="22">
        <f t="shared" si="14"/>
        <v>0.4</v>
      </c>
    </row>
    <row r="68" spans="6:34" x14ac:dyDescent="0.35">
      <c r="F68" s="21">
        <f t="shared" si="15"/>
        <v>3.800000000000002</v>
      </c>
      <c r="G68" s="20">
        <f t="shared" si="31"/>
        <v>646.30434782608677</v>
      </c>
      <c r="H68" s="19">
        <f t="shared" si="4"/>
        <v>296.30434782608677</v>
      </c>
      <c r="I68" s="18">
        <f t="shared" si="5"/>
        <v>0.84658385093167643</v>
      </c>
      <c r="J68" s="17">
        <f t="shared" si="6"/>
        <v>5487.6174121171853</v>
      </c>
      <c r="K68" s="16">
        <f t="shared" si="16"/>
        <v>32.157112893825229</v>
      </c>
      <c r="L68" s="15">
        <f t="shared" si="7"/>
        <v>0.81374320181543214</v>
      </c>
      <c r="M68" s="14">
        <f t="shared" si="8"/>
        <v>1.9341862163951007E-3</v>
      </c>
      <c r="N68" s="13">
        <f t="shared" si="17"/>
        <v>3262.4582634852686</v>
      </c>
      <c r="O68" s="12">
        <f t="shared" si="18"/>
        <v>230.88166172357285</v>
      </c>
      <c r="P68" s="4">
        <f t="shared" si="19"/>
        <v>0.78253263955743357</v>
      </c>
      <c r="Q68" s="11">
        <f t="shared" si="9"/>
        <v>11.49996922274503</v>
      </c>
      <c r="R68" s="10">
        <f t="shared" si="20"/>
        <v>5.5600998072928212</v>
      </c>
      <c r="S68" s="9">
        <f t="shared" si="21"/>
        <v>21.006594445731981</v>
      </c>
      <c r="T68" s="8">
        <f t="shared" si="22"/>
        <v>41.558298127018126</v>
      </c>
      <c r="U68" s="7">
        <f t="shared" si="23"/>
        <v>127.06331346610173</v>
      </c>
      <c r="V68" s="9">
        <f t="shared" si="24"/>
        <v>476.13007930202747</v>
      </c>
      <c r="W68" s="8">
        <f t="shared" si="25"/>
        <v>5487.6174121171853</v>
      </c>
      <c r="X68" s="7">
        <f t="shared" si="26"/>
        <v>127.18490609680022</v>
      </c>
      <c r="Y68" s="6">
        <f t="shared" si="10"/>
        <v>476.59325365175118</v>
      </c>
      <c r="Z68" s="4">
        <f t="shared" si="11"/>
        <v>3.9551096056643229</v>
      </c>
      <c r="AA68" s="4">
        <f t="shared" si="27"/>
        <v>5.0478668052580691</v>
      </c>
      <c r="AB68" s="5">
        <f t="shared" si="28"/>
        <v>62.123244957555919</v>
      </c>
      <c r="AC68" s="418">
        <f t="shared" si="32"/>
        <v>0.36525876954526687</v>
      </c>
      <c r="AD68" s="628">
        <f t="shared" si="29"/>
        <v>208.11842925557372</v>
      </c>
      <c r="AE68" s="4">
        <f t="shared" si="12"/>
        <v>0.43531479684241775</v>
      </c>
      <c r="AF68" s="3">
        <f t="shared" si="30"/>
        <v>498.93457731637818</v>
      </c>
      <c r="AG68" s="2">
        <f t="shared" si="13"/>
        <v>1094.8243825129521</v>
      </c>
      <c r="AH68" s="22">
        <f t="shared" si="14"/>
        <v>0.4</v>
      </c>
    </row>
    <row r="69" spans="6:34" x14ac:dyDescent="0.35">
      <c r="F69" s="21">
        <f t="shared" si="15"/>
        <v>3.9000000000000021</v>
      </c>
      <c r="G69" s="20">
        <f t="shared" si="31"/>
        <v>644.89130434782589</v>
      </c>
      <c r="H69" s="19">
        <f t="shared" si="4"/>
        <v>294.89130434782589</v>
      </c>
      <c r="I69" s="18">
        <f t="shared" si="5"/>
        <v>0.84254658385093117</v>
      </c>
      <c r="J69" s="17">
        <f t="shared" si="6"/>
        <v>5535.2304200473882</v>
      </c>
      <c r="K69" s="16">
        <f t="shared" si="16"/>
        <v>32.156966431968819</v>
      </c>
      <c r="L69" s="15">
        <f t="shared" si="7"/>
        <v>0.81223201613400497</v>
      </c>
      <c r="M69" s="14">
        <f t="shared" si="8"/>
        <v>1.9305942791489163E-3</v>
      </c>
      <c r="N69" s="13">
        <f t="shared" si="17"/>
        <v>3263.0988292396182</v>
      </c>
      <c r="O69" s="12">
        <f t="shared" si="18"/>
        <v>230.92699406926531</v>
      </c>
      <c r="P69" s="4">
        <f t="shared" si="19"/>
        <v>0.78081107789205251</v>
      </c>
      <c r="Q69" s="11">
        <f t="shared" si="9"/>
        <v>11.474669439494919</v>
      </c>
      <c r="R69" s="10">
        <f t="shared" si="20"/>
        <v>5.567608087237887</v>
      </c>
      <c r="S69" s="9">
        <f t="shared" si="21"/>
        <v>21.562604426461263</v>
      </c>
      <c r="T69" s="8">
        <f t="shared" si="22"/>
        <v>43.714558569664256</v>
      </c>
      <c r="U69" s="7">
        <f t="shared" si="23"/>
        <v>127.2784689341841</v>
      </c>
      <c r="V69" s="9">
        <f t="shared" si="24"/>
        <v>488.83641064863764</v>
      </c>
      <c r="W69" s="8">
        <f t="shared" si="25"/>
        <v>5535.2304200473882</v>
      </c>
      <c r="X69" s="7">
        <f t="shared" si="26"/>
        <v>127.4001841209154</v>
      </c>
      <c r="Y69" s="6">
        <f t="shared" si="10"/>
        <v>489.31174345757893</v>
      </c>
      <c r="Z69" s="4">
        <f t="shared" si="11"/>
        <v>3.9618222194697017</v>
      </c>
      <c r="AA69" s="4">
        <f t="shared" si="27"/>
        <v>5.0599206521160456</v>
      </c>
      <c r="AB69" s="5">
        <f t="shared" si="28"/>
        <v>65.448604872094762</v>
      </c>
      <c r="AC69" s="418">
        <f t="shared" si="32"/>
        <v>0.39580245117322804</v>
      </c>
      <c r="AD69" s="628">
        <f t="shared" si="29"/>
        <v>219.25868251497943</v>
      </c>
      <c r="AE69" s="4">
        <f t="shared" si="12"/>
        <v>0.44700850968402039</v>
      </c>
      <c r="AF69" s="3">
        <f t="shared" si="30"/>
        <v>498.76317048782948</v>
      </c>
      <c r="AG69" s="2">
        <f t="shared" si="13"/>
        <v>1094.6363052539239</v>
      </c>
      <c r="AH69" s="22">
        <f t="shared" si="14"/>
        <v>0.4</v>
      </c>
    </row>
    <row r="70" spans="6:34" x14ac:dyDescent="0.35">
      <c r="F70" s="21">
        <f t="shared" si="15"/>
        <v>4.0000000000000018</v>
      </c>
      <c r="G70" s="20">
        <f t="shared" si="31"/>
        <v>643.47826086956502</v>
      </c>
      <c r="H70" s="19">
        <f t="shared" si="4"/>
        <v>293.47826086956502</v>
      </c>
      <c r="I70" s="18">
        <f t="shared" si="5"/>
        <v>0.83850931677018581</v>
      </c>
      <c r="J70" s="17">
        <f t="shared" si="6"/>
        <v>5584.1140611122519</v>
      </c>
      <c r="K70" s="16">
        <f t="shared" si="16"/>
        <v>32.156816062572616</v>
      </c>
      <c r="L70" s="15">
        <f t="shared" si="7"/>
        <v>0.81068235740409333</v>
      </c>
      <c r="M70" s="14">
        <f t="shared" si="8"/>
        <v>1.9269108953137895E-3</v>
      </c>
      <c r="N70" s="13">
        <f t="shared" si="17"/>
        <v>3263.7554395845723</v>
      </c>
      <c r="O70" s="12">
        <f t="shared" si="18"/>
        <v>230.97346187829282</v>
      </c>
      <c r="P70" s="4">
        <f t="shared" si="19"/>
        <v>0.77904639535744991</v>
      </c>
      <c r="Q70" s="11">
        <f t="shared" si="9"/>
        <v>11.448735959138977</v>
      </c>
      <c r="R70" s="10">
        <f t="shared" si="20"/>
        <v>5.5750328852062516</v>
      </c>
      <c r="S70" s="9">
        <f t="shared" si="21"/>
        <v>22.11936523518505</v>
      </c>
      <c r="T70" s="8">
        <f t="shared" si="22"/>
        <v>45.926495093182758</v>
      </c>
      <c r="U70" s="7">
        <f t="shared" si="23"/>
        <v>127.49123769877686</v>
      </c>
      <c r="V70" s="9">
        <f t="shared" si="24"/>
        <v>501.56425754205605</v>
      </c>
      <c r="W70" s="8">
        <f t="shared" si="25"/>
        <v>5584.1140611122519</v>
      </c>
      <c r="X70" s="7">
        <f t="shared" si="26"/>
        <v>127.61307410150872</v>
      </c>
      <c r="Y70" s="6">
        <f t="shared" si="10"/>
        <v>502.0517610387613</v>
      </c>
      <c r="Z70" s="4">
        <f t="shared" si="11"/>
        <v>3.9684611142219963</v>
      </c>
      <c r="AA70" s="4">
        <f t="shared" si="27"/>
        <v>5.0720523723273772</v>
      </c>
      <c r="AB70" s="5">
        <f t="shared" si="28"/>
        <v>68.856747999148112</v>
      </c>
      <c r="AC70" s="418">
        <f t="shared" si="32"/>
        <v>0.42802843350821829</v>
      </c>
      <c r="AD70" s="628">
        <f t="shared" si="29"/>
        <v>230.67626694356383</v>
      </c>
      <c r="AE70" s="4">
        <f t="shared" si="12"/>
        <v>0.45872802938521767</v>
      </c>
      <c r="AF70" s="3">
        <f t="shared" si="30"/>
        <v>498.58718937999595</v>
      </c>
      <c r="AG70" s="2">
        <f t="shared" si="13"/>
        <v>1094.4431752112589</v>
      </c>
      <c r="AH70" s="22">
        <f t="shared" si="14"/>
        <v>0.4</v>
      </c>
    </row>
    <row r="71" spans="6:34" x14ac:dyDescent="0.35">
      <c r="F71" s="21">
        <f t="shared" si="15"/>
        <v>4.1000000000000014</v>
      </c>
      <c r="G71" s="20">
        <f t="shared" si="31"/>
        <v>642.06521739130415</v>
      </c>
      <c r="H71" s="19">
        <f t="shared" si="4"/>
        <v>292.06521739130415</v>
      </c>
      <c r="I71" s="18">
        <f t="shared" si="5"/>
        <v>0.83447204968944044</v>
      </c>
      <c r="J71" s="17">
        <f t="shared" si="6"/>
        <v>5634.2704868664578</v>
      </c>
      <c r="K71" s="16">
        <f t="shared" si="16"/>
        <v>32.156661779100652</v>
      </c>
      <c r="L71" s="15">
        <f t="shared" si="7"/>
        <v>0.80909430350682432</v>
      </c>
      <c r="M71" s="14">
        <f t="shared" si="8"/>
        <v>1.9231362500053708E-3</v>
      </c>
      <c r="N71" s="13">
        <f t="shared" si="17"/>
        <v>3264.4280413597348</v>
      </c>
      <c r="O71" s="12">
        <f t="shared" si="18"/>
        <v>231.02106138853509</v>
      </c>
      <c r="P71" s="4">
        <f t="shared" si="19"/>
        <v>0.77723873482560779</v>
      </c>
      <c r="Q71" s="11">
        <f t="shared" si="9"/>
        <v>11.422170881300037</v>
      </c>
      <c r="R71" s="10">
        <f t="shared" si="20"/>
        <v>5.5823747030692301</v>
      </c>
      <c r="S71" s="9">
        <f t="shared" si="21"/>
        <v>22.676868523705675</v>
      </c>
      <c r="T71" s="8">
        <f t="shared" si="22"/>
        <v>48.194181945553325</v>
      </c>
      <c r="U71" s="7">
        <f t="shared" si="23"/>
        <v>127.70163413813012</v>
      </c>
      <c r="V71" s="9">
        <f t="shared" si="24"/>
        <v>514.31338131193377</v>
      </c>
      <c r="W71" s="8">
        <f t="shared" si="25"/>
        <v>5634.2704868664578</v>
      </c>
      <c r="X71" s="7">
        <f t="shared" si="26"/>
        <v>127.82359042396793</v>
      </c>
      <c r="Y71" s="6">
        <f t="shared" si="10"/>
        <v>514.81306759109759</v>
      </c>
      <c r="Z71" s="4">
        <f t="shared" si="11"/>
        <v>3.9750267394684418</v>
      </c>
      <c r="AA71" s="4">
        <f t="shared" si="27"/>
        <v>5.0842623972421821</v>
      </c>
      <c r="AB71" s="5">
        <f t="shared" si="28"/>
        <v>72.347019030887154</v>
      </c>
      <c r="AC71" s="418">
        <f t="shared" si="32"/>
        <v>0.46198231891739722</v>
      </c>
      <c r="AD71" s="628">
        <f t="shared" si="29"/>
        <v>242.36898720146485</v>
      </c>
      <c r="AE71" s="4">
        <f t="shared" si="12"/>
        <v>0.47047331852807589</v>
      </c>
      <c r="AF71" s="3">
        <f t="shared" si="30"/>
        <v>498.40662624728083</v>
      </c>
      <c r="AG71" s="2">
        <f t="shared" si="13"/>
        <v>1094.2449812068901</v>
      </c>
      <c r="AH71" s="22">
        <f t="shared" si="14"/>
        <v>0.4</v>
      </c>
    </row>
    <row r="72" spans="6:34" x14ac:dyDescent="0.35">
      <c r="F72" s="21">
        <f t="shared" si="15"/>
        <v>4.2000000000000011</v>
      </c>
      <c r="G72" s="20">
        <f t="shared" si="31"/>
        <v>640.65217391304327</v>
      </c>
      <c r="H72" s="19">
        <f t="shared" si="4"/>
        <v>290.65217391304327</v>
      </c>
      <c r="I72" s="18">
        <f t="shared" si="5"/>
        <v>0.83043478260869508</v>
      </c>
      <c r="J72" s="17">
        <f t="shared" si="6"/>
        <v>5685.7018249976509</v>
      </c>
      <c r="K72" s="16">
        <f t="shared" si="16"/>
        <v>32.156503575092614</v>
      </c>
      <c r="L72" s="15">
        <f t="shared" si="7"/>
        <v>0.80746793713564324</v>
      </c>
      <c r="M72" s="14">
        <f t="shared" si="8"/>
        <v>1.9192705397777104E-3</v>
      </c>
      <c r="N72" s="13">
        <f t="shared" si="17"/>
        <v>3265.1165788834733</v>
      </c>
      <c r="O72" s="12">
        <f t="shared" si="18"/>
        <v>231.06978865944581</v>
      </c>
      <c r="P72" s="4">
        <f t="shared" si="19"/>
        <v>0.77538824594449729</v>
      </c>
      <c r="Q72" s="11">
        <f t="shared" si="9"/>
        <v>11.394976405179733</v>
      </c>
      <c r="R72" s="10">
        <f t="shared" si="20"/>
        <v>5.5896341047030091</v>
      </c>
      <c r="S72" s="9">
        <f t="shared" si="21"/>
        <v>23.235105994012599</v>
      </c>
      <c r="T72" s="8">
        <f t="shared" si="22"/>
        <v>50.517692544954585</v>
      </c>
      <c r="U72" s="7">
        <f t="shared" si="23"/>
        <v>127.90967440600542</v>
      </c>
      <c r="V72" s="9">
        <f t="shared" si="24"/>
        <v>527.08354472574683</v>
      </c>
      <c r="W72" s="8">
        <f t="shared" si="25"/>
        <v>5685.7018249976509</v>
      </c>
      <c r="X72" s="7">
        <f t="shared" si="26"/>
        <v>128.03174925023393</v>
      </c>
      <c r="Y72" s="6">
        <f t="shared" si="10"/>
        <v>527.59542574894579</v>
      </c>
      <c r="Z72" s="4">
        <f t="shared" si="11"/>
        <v>3.9815195999543675</v>
      </c>
      <c r="AA72" s="4">
        <f t="shared" si="27"/>
        <v>5.0965511580807537</v>
      </c>
      <c r="AB72" s="5">
        <f t="shared" si="28"/>
        <v>75.918727287303838</v>
      </c>
      <c r="AC72" s="418">
        <f t="shared" si="32"/>
        <v>0.49770947105215846</v>
      </c>
      <c r="AD72" s="628">
        <f t="shared" si="29"/>
        <v>254.33452944885502</v>
      </c>
      <c r="AE72" s="4">
        <f t="shared" si="12"/>
        <v>0.4822443421708934</v>
      </c>
      <c r="AF72" s="3">
        <f t="shared" si="30"/>
        <v>498.22147343000853</v>
      </c>
      <c r="AG72" s="2">
        <f t="shared" si="13"/>
        <v>1094.0417120787729</v>
      </c>
      <c r="AH72" s="22">
        <f t="shared" si="14"/>
        <v>0.4</v>
      </c>
    </row>
    <row r="73" spans="6:34" x14ac:dyDescent="0.35">
      <c r="F73" s="21">
        <f t="shared" si="15"/>
        <v>4.3000000000000007</v>
      </c>
      <c r="G73" s="20">
        <f t="shared" si="31"/>
        <v>639.2391304347824</v>
      </c>
      <c r="H73" s="19">
        <f t="shared" si="4"/>
        <v>289.2391304347824</v>
      </c>
      <c r="I73" s="18">
        <f t="shared" si="5"/>
        <v>0.82639751552794971</v>
      </c>
      <c r="J73" s="17">
        <f t="shared" si="6"/>
        <v>5738.4101794702256</v>
      </c>
      <c r="K73" s="16">
        <f t="shared" si="16"/>
        <v>32.156341444163552</v>
      </c>
      <c r="L73" s="15">
        <f t="shared" si="7"/>
        <v>0.80580334580132829</v>
      </c>
      <c r="M73" s="14">
        <f t="shared" si="8"/>
        <v>1.9153139726351771E-3</v>
      </c>
      <c r="N73" s="13">
        <f t="shared" si="17"/>
        <v>3265.8209939556418</v>
      </c>
      <c r="O73" s="12">
        <f t="shared" si="18"/>
        <v>231.11963957224543</v>
      </c>
      <c r="P73" s="4">
        <f t="shared" si="19"/>
        <v>0.77349508513075227</v>
      </c>
      <c r="Q73" s="11">
        <f t="shared" si="9"/>
        <v>11.367154829450845</v>
      </c>
      <c r="R73" s="10">
        <f t="shared" si="20"/>
        <v>5.5968117164212012</v>
      </c>
      <c r="S73" s="9">
        <f t="shared" si="21"/>
        <v>23.794069404482901</v>
      </c>
      <c r="T73" s="8">
        <f t="shared" si="22"/>
        <v>52.897099485402876</v>
      </c>
      <c r="U73" s="7">
        <f t="shared" si="23"/>
        <v>128.11537644406312</v>
      </c>
      <c r="V73" s="9">
        <f t="shared" si="24"/>
        <v>539.87451216634736</v>
      </c>
      <c r="W73" s="8">
        <f t="shared" si="25"/>
        <v>5738.4101794702256</v>
      </c>
      <c r="X73" s="7">
        <f t="shared" si="26"/>
        <v>128.23756853119554</v>
      </c>
      <c r="Y73" s="6">
        <f t="shared" si="10"/>
        <v>540.39859976287585</v>
      </c>
      <c r="Z73" s="4">
        <f t="shared" si="11"/>
        <v>3.9879402560104031</v>
      </c>
      <c r="AA73" s="4">
        <f t="shared" si="27"/>
        <v>5.1089190859363907</v>
      </c>
      <c r="AB73" s="5">
        <f t="shared" si="28"/>
        <v>79.571146862825742</v>
      </c>
      <c r="AC73" s="418">
        <f t="shared" si="32"/>
        <v>0.53525498552854756</v>
      </c>
      <c r="AD73" s="628">
        <f t="shared" si="29"/>
        <v>266.57046183711435</v>
      </c>
      <c r="AE73" s="4">
        <f t="shared" si="12"/>
        <v>0.49404106801349035</v>
      </c>
      <c r="AF73" s="3">
        <f t="shared" si="30"/>
        <v>498.03172335390724</v>
      </c>
      <c r="AG73" s="2">
        <f t="shared" si="13"/>
        <v>1093.8333566798128</v>
      </c>
      <c r="AH73" s="22">
        <f t="shared" si="14"/>
        <v>0.4</v>
      </c>
    </row>
    <row r="74" spans="6:34" x14ac:dyDescent="0.35">
      <c r="F74" s="21">
        <f t="shared" si="15"/>
        <v>4.4000000000000004</v>
      </c>
      <c r="G74" s="20">
        <f t="shared" si="31"/>
        <v>637.82608695652152</v>
      </c>
      <c r="H74" s="19">
        <f t="shared" si="4"/>
        <v>287.82608695652152</v>
      </c>
      <c r="I74" s="18">
        <f t="shared" si="5"/>
        <v>0.82236024844720435</v>
      </c>
      <c r="J74" s="17">
        <f t="shared" si="6"/>
        <v>5792.3976306868599</v>
      </c>
      <c r="K74" s="16">
        <f t="shared" si="16"/>
        <v>32.156175380003326</v>
      </c>
      <c r="L74" s="15">
        <f t="shared" si="7"/>
        <v>0.80410062183591091</v>
      </c>
      <c r="M74" s="14">
        <f t="shared" si="8"/>
        <v>1.9112667680417767E-3</v>
      </c>
      <c r="N74" s="13">
        <f t="shared" si="17"/>
        <v>3266.541225861019</v>
      </c>
      <c r="O74" s="12">
        <f t="shared" si="18"/>
        <v>231.17060983016444</v>
      </c>
      <c r="P74" s="4">
        <f t="shared" si="19"/>
        <v>0.77155941556043484</v>
      </c>
      <c r="Q74" s="11">
        <f t="shared" si="9"/>
        <v>11.338708552121577</v>
      </c>
      <c r="R74" s="10">
        <f t="shared" si="20"/>
        <v>5.6039082273762162</v>
      </c>
      <c r="S74" s="9">
        <f t="shared" si="21"/>
        <v>24.353750576125019</v>
      </c>
      <c r="T74" s="8">
        <f t="shared" si="22"/>
        <v>55.33247454301538</v>
      </c>
      <c r="U74" s="7">
        <f t="shared" si="23"/>
        <v>128.31875999335614</v>
      </c>
      <c r="V74" s="9">
        <f t="shared" si="24"/>
        <v>552.68604981075362</v>
      </c>
      <c r="W74" s="8">
        <f t="shared" si="25"/>
        <v>5792.3976306868599</v>
      </c>
      <c r="X74" s="7">
        <f t="shared" si="26"/>
        <v>128.44106801819032</v>
      </c>
      <c r="Y74" s="6">
        <f t="shared" si="10"/>
        <v>553.22235567856342</v>
      </c>
      <c r="Z74" s="4">
        <f t="shared" si="11"/>
        <v>3.9942893239120352</v>
      </c>
      <c r="AA74" s="4">
        <f t="shared" si="27"/>
        <v>5.1213666117793775</v>
      </c>
      <c r="AB74" s="5">
        <f t="shared" si="28"/>
        <v>83.303516794632017</v>
      </c>
      <c r="AC74" s="418">
        <f t="shared" si="32"/>
        <v>0.57466366050557349</v>
      </c>
      <c r="AD74" s="628">
        <f t="shared" si="29"/>
        <v>279.0742350727038</v>
      </c>
      <c r="AE74" s="4">
        <f t="shared" si="12"/>
        <v>0.50586346656408687</v>
      </c>
      <c r="AF74" s="3">
        <f t="shared" si="30"/>
        <v>497.83736852952734</v>
      </c>
      <c r="AG74" s="2">
        <f t="shared" si="13"/>
        <v>1093.6199038767247</v>
      </c>
      <c r="AH74" s="22">
        <f t="shared" si="14"/>
        <v>0.4</v>
      </c>
    </row>
    <row r="75" spans="6:34" x14ac:dyDescent="0.35">
      <c r="F75" s="21">
        <f t="shared" si="15"/>
        <v>4.5</v>
      </c>
      <c r="G75" s="20">
        <f t="shared" si="31"/>
        <v>636.41304347826065</v>
      </c>
      <c r="H75" s="19">
        <f t="shared" si="4"/>
        <v>286.41304347826065</v>
      </c>
      <c r="I75" s="18">
        <f t="shared" si="5"/>
        <v>0.81832298136645898</v>
      </c>
      <c r="J75" s="17">
        <f t="shared" si="6"/>
        <v>5847.6662356679353</v>
      </c>
      <c r="K75" s="16">
        <f t="shared" si="16"/>
        <v>32.156005376376108</v>
      </c>
      <c r="L75" s="15">
        <f t="shared" si="7"/>
        <v>0.80235986239549917</v>
      </c>
      <c r="M75" s="14">
        <f t="shared" si="8"/>
        <v>1.907129156927862E-3</v>
      </c>
      <c r="N75" s="13">
        <f t="shared" si="17"/>
        <v>3267.2772113734554</v>
      </c>
      <c r="O75" s="12">
        <f t="shared" si="18"/>
        <v>231.22269495873684</v>
      </c>
      <c r="P75" s="4">
        <f t="shared" si="19"/>
        <v>0.76958140715788992</v>
      </c>
      <c r="Q75" s="11">
        <f t="shared" si="9"/>
        <v>11.309640070371778</v>
      </c>
      <c r="R75" s="10">
        <f t="shared" si="20"/>
        <v>5.6109243899290799</v>
      </c>
      <c r="S75" s="9">
        <f t="shared" si="21"/>
        <v>24.91414139886264</v>
      </c>
      <c r="T75" s="8">
        <f t="shared" si="22"/>
        <v>57.823888682901647</v>
      </c>
      <c r="U75" s="7">
        <f t="shared" si="23"/>
        <v>128.51984660492127</v>
      </c>
      <c r="V75" s="9">
        <f t="shared" si="24"/>
        <v>565.5179258100892</v>
      </c>
      <c r="W75" s="8">
        <f t="shared" si="25"/>
        <v>5847.6662356679353</v>
      </c>
      <c r="X75" s="7">
        <f t="shared" si="26"/>
        <v>128.64226927360227</v>
      </c>
      <c r="Y75" s="6">
        <f t="shared" si="10"/>
        <v>566.06646151683287</v>
      </c>
      <c r="Z75" s="4">
        <f t="shared" si="11"/>
        <v>4.0005674762111854</v>
      </c>
      <c r="AA75" s="4">
        <f t="shared" si="27"/>
        <v>5.1338941664621354</v>
      </c>
      <c r="AB75" s="5">
        <f t="shared" si="28"/>
        <v>87.115041252582103</v>
      </c>
      <c r="AC75" s="418">
        <f t="shared" si="32"/>
        <v>0.61597996718307435</v>
      </c>
      <c r="AD75" s="628">
        <f t="shared" si="29"/>
        <v>291.84318305344334</v>
      </c>
      <c r="AE75" s="4">
        <f t="shared" si="12"/>
        <v>0.51771151130771575</v>
      </c>
      <c r="AF75" s="3">
        <f t="shared" si="30"/>
        <v>497.63840155159551</v>
      </c>
      <c r="AG75" s="2">
        <f t="shared" si="13"/>
        <v>1093.4013425488158</v>
      </c>
      <c r="AH75" s="22">
        <f t="shared" si="14"/>
        <v>0.4</v>
      </c>
    </row>
    <row r="76" spans="6:34" x14ac:dyDescent="0.35">
      <c r="F76" s="21">
        <f t="shared" si="15"/>
        <v>4.5999999999999996</v>
      </c>
      <c r="G76" s="20">
        <f t="shared" si="31"/>
        <v>634.99999999999977</v>
      </c>
      <c r="H76" s="19">
        <f t="shared" si="4"/>
        <v>284.99999999999977</v>
      </c>
      <c r="I76" s="18">
        <f t="shared" si="5"/>
        <v>0.81428571428571361</v>
      </c>
      <c r="J76" s="17">
        <f t="shared" si="6"/>
        <v>5904.2180282489444</v>
      </c>
      <c r="K76" s="16">
        <f t="shared" si="16"/>
        <v>32.155831427119701</v>
      </c>
      <c r="L76" s="15">
        <f t="shared" si="7"/>
        <v>0.80058116946200486</v>
      </c>
      <c r="M76" s="14">
        <f t="shared" si="8"/>
        <v>1.9029013816942394E-3</v>
      </c>
      <c r="N76" s="13">
        <f t="shared" si="17"/>
        <v>3268.028884760728</v>
      </c>
      <c r="O76" s="12">
        <f t="shared" si="18"/>
        <v>231.27589030614382</v>
      </c>
      <c r="P76" s="4">
        <f t="shared" si="19"/>
        <v>0.76756123658269326</v>
      </c>
      <c r="Q76" s="11">
        <f t="shared" si="9"/>
        <v>11.279951980361123</v>
      </c>
      <c r="R76" s="10">
        <f t="shared" si="20"/>
        <v>5.6178610199874432</v>
      </c>
      <c r="S76" s="9">
        <f t="shared" si="21"/>
        <v>25.475233837855548</v>
      </c>
      <c r="T76" s="8">
        <f t="shared" si="22"/>
        <v>60.371412066687199</v>
      </c>
      <c r="U76" s="7">
        <f t="shared" si="23"/>
        <v>128.71865964945886</v>
      </c>
      <c r="V76" s="9">
        <f t="shared" si="24"/>
        <v>578.36991047058132</v>
      </c>
      <c r="W76" s="8">
        <f t="shared" si="25"/>
        <v>5904.2180282489444</v>
      </c>
      <c r="X76" s="7">
        <f t="shared" si="26"/>
        <v>128.84119568054746</v>
      </c>
      <c r="Y76" s="6">
        <f t="shared" si="10"/>
        <v>578.93068745476057</v>
      </c>
      <c r="Z76" s="4">
        <f t="shared" si="11"/>
        <v>4.0067754420395705</v>
      </c>
      <c r="AA76" s="4">
        <f t="shared" si="27"/>
        <v>5.146502180725558</v>
      </c>
      <c r="AB76" s="5">
        <f t="shared" si="28"/>
        <v>91.004889750643926</v>
      </c>
      <c r="AC76" s="418">
        <f t="shared" si="32"/>
        <v>0.65924802024088525</v>
      </c>
      <c r="AD76" s="628">
        <f t="shared" si="29"/>
        <v>304.87452357681559</v>
      </c>
      <c r="AE76" s="4">
        <f t="shared" si="12"/>
        <v>0.52958517887611045</v>
      </c>
      <c r="AF76" s="3">
        <f t="shared" si="30"/>
        <v>497.43481509830383</v>
      </c>
      <c r="AG76" s="2">
        <f t="shared" si="13"/>
        <v>1093.1776615866997</v>
      </c>
      <c r="AH76" s="22">
        <f t="shared" si="14"/>
        <v>0.4</v>
      </c>
    </row>
    <row r="77" spans="6:34" x14ac:dyDescent="0.35">
      <c r="F77" s="21">
        <f t="shared" si="15"/>
        <v>4.6999999999999993</v>
      </c>
      <c r="G77" s="20">
        <f t="shared" si="31"/>
        <v>633.5869565217389</v>
      </c>
      <c r="H77" s="19">
        <f t="shared" si="4"/>
        <v>283.5869565217389</v>
      </c>
      <c r="I77" s="18">
        <f t="shared" si="5"/>
        <v>0.81024844720496825</v>
      </c>
      <c r="J77" s="17">
        <f t="shared" si="6"/>
        <v>5962.0550192960027</v>
      </c>
      <c r="K77" s="16">
        <f t="shared" si="16"/>
        <v>32.155653526144981</v>
      </c>
      <c r="L77" s="15">
        <f t="shared" si="7"/>
        <v>0.79876464984377316</v>
      </c>
      <c r="M77" s="14">
        <f t="shared" si="8"/>
        <v>1.8985836962136643E-3</v>
      </c>
      <c r="N77" s="13">
        <f t="shared" si="17"/>
        <v>3268.7961777901073</v>
      </c>
      <c r="O77" s="12">
        <f t="shared" si="18"/>
        <v>231.33019104360761</v>
      </c>
      <c r="P77" s="4">
        <f t="shared" si="19"/>
        <v>0.76549908721469551</v>
      </c>
      <c r="Q77" s="11">
        <f t="shared" si="9"/>
        <v>11.249646977009327</v>
      </c>
      <c r="R77" s="10">
        <f t="shared" si="20"/>
        <v>5.624718997311505</v>
      </c>
      <c r="S77" s="9">
        <f t="shared" si="21"/>
        <v>26.037019939854293</v>
      </c>
      <c r="T77" s="8">
        <f t="shared" si="22"/>
        <v>62.975114060672631</v>
      </c>
      <c r="U77" s="7">
        <f t="shared" si="23"/>
        <v>128.91522432609389</v>
      </c>
      <c r="V77" s="9">
        <f t="shared" si="24"/>
        <v>591.24177643552719</v>
      </c>
      <c r="W77" s="8">
        <f t="shared" si="25"/>
        <v>5962.0550192960027</v>
      </c>
      <c r="X77" s="7">
        <f t="shared" si="26"/>
        <v>129.03787245164045</v>
      </c>
      <c r="Y77" s="6">
        <f t="shared" si="10"/>
        <v>591.81480600774626</v>
      </c>
      <c r="Z77" s="4">
        <f t="shared" si="11"/>
        <v>4.0129140073835821</v>
      </c>
      <c r="AA77" s="4">
        <f t="shared" si="27"/>
        <v>5.1591910852065528</v>
      </c>
      <c r="AB77" s="5">
        <f t="shared" si="28"/>
        <v>94.972197379683664</v>
      </c>
      <c r="AC77" s="418">
        <f t="shared" si="32"/>
        <v>0.70451154824112583</v>
      </c>
      <c r="AD77" s="628">
        <f t="shared" si="29"/>
        <v>318.16535911983209</v>
      </c>
      <c r="AE77" s="4">
        <f t="shared" si="12"/>
        <v>0.54148444921901306</v>
      </c>
      <c r="AF77" s="3">
        <f t="shared" si="30"/>
        <v>497.22660193053446</v>
      </c>
      <c r="AG77" s="2">
        <f t="shared" si="13"/>
        <v>1092.9488498909341</v>
      </c>
      <c r="AH77" s="22">
        <f t="shared" si="14"/>
        <v>0.4</v>
      </c>
    </row>
    <row r="78" spans="6:34" x14ac:dyDescent="0.35">
      <c r="F78" s="21">
        <f t="shared" si="15"/>
        <v>4.7999999999999989</v>
      </c>
      <c r="G78" s="20">
        <f t="shared" si="31"/>
        <v>632.17391304347802</v>
      </c>
      <c r="H78" s="19">
        <f t="shared" si="4"/>
        <v>282.17391304347802</v>
      </c>
      <c r="I78" s="18">
        <f t="shared" si="5"/>
        <v>0.80621118012422288</v>
      </c>
      <c r="J78" s="17">
        <f t="shared" si="6"/>
        <v>6021.1791969395554</v>
      </c>
      <c r="K78" s="16">
        <f t="shared" si="16"/>
        <v>32.15547166743513</v>
      </c>
      <c r="L78" s="15">
        <f t="shared" si="7"/>
        <v>0.79691041517511729</v>
      </c>
      <c r="M78" s="14">
        <f t="shared" si="8"/>
        <v>1.8941763658297363E-3</v>
      </c>
      <c r="N78" s="13">
        <f t="shared" si="17"/>
        <v>3269.5790197346278</v>
      </c>
      <c r="O78" s="12">
        <f t="shared" si="18"/>
        <v>231.38559216583519</v>
      </c>
      <c r="P78" s="4">
        <f t="shared" si="19"/>
        <v>0.76339514913716422</v>
      </c>
      <c r="Q78" s="11">
        <f t="shared" si="9"/>
        <v>11.218727853748405</v>
      </c>
      <c r="R78" s="10">
        <f t="shared" si="20"/>
        <v>5.6314992657876397</v>
      </c>
      <c r="S78" s="9">
        <f t="shared" si="21"/>
        <v>26.599491839585443</v>
      </c>
      <c r="T78" s="8">
        <f t="shared" si="22"/>
        <v>65.635063244631169</v>
      </c>
      <c r="U78" s="7">
        <f t="shared" si="23"/>
        <v>129.10956767021247</v>
      </c>
      <c r="V78" s="9">
        <f t="shared" si="24"/>
        <v>604.13329886813654</v>
      </c>
      <c r="W78" s="8">
        <f t="shared" si="25"/>
        <v>6021.1791969395554</v>
      </c>
      <c r="X78" s="7">
        <f t="shared" si="26"/>
        <v>129.2323266368355</v>
      </c>
      <c r="Y78" s="6">
        <f t="shared" si="10"/>
        <v>604.71859221246154</v>
      </c>
      <c r="Z78" s="4">
        <f t="shared" si="11"/>
        <v>4.0189840153305285</v>
      </c>
      <c r="AA78" s="4">
        <f t="shared" si="27"/>
        <v>5.1719613104467994</v>
      </c>
      <c r="AB78" s="5">
        <f t="shared" si="28"/>
        <v>99.016065061454242</v>
      </c>
      <c r="AC78" s="418">
        <f t="shared" si="32"/>
        <v>0.75181386401544359</v>
      </c>
      <c r="AD78" s="628">
        <f t="shared" si="29"/>
        <v>331.71267768991765</v>
      </c>
      <c r="AE78" s="4">
        <f t="shared" si="12"/>
        <v>0.55340930577684355</v>
      </c>
      <c r="AF78" s="3">
        <f t="shared" si="30"/>
        <v>497.01375489101764</v>
      </c>
      <c r="AG78" s="2">
        <f t="shared" si="13"/>
        <v>1092.7148963705861</v>
      </c>
      <c r="AH78" s="22">
        <f t="shared" si="14"/>
        <v>0.4</v>
      </c>
    </row>
    <row r="79" spans="6:34" x14ac:dyDescent="0.35">
      <c r="F79" s="21">
        <f t="shared" si="15"/>
        <v>4.8999999999999986</v>
      </c>
      <c r="G79" s="20">
        <f t="shared" si="31"/>
        <v>630.76086956521715</v>
      </c>
      <c r="H79" s="19">
        <f t="shared" si="4"/>
        <v>280.76086956521715</v>
      </c>
      <c r="I79" s="18">
        <f t="shared" si="5"/>
        <v>0.80217391304347752</v>
      </c>
      <c r="J79" s="17">
        <f t="shared" si="6"/>
        <v>6081.5925268263691</v>
      </c>
      <c r="K79" s="16">
        <f t="shared" si="16"/>
        <v>32.155285845044887</v>
      </c>
      <c r="L79" s="15">
        <f t="shared" si="7"/>
        <v>0.79501858191476116</v>
      </c>
      <c r="M79" s="14">
        <f t="shared" si="8"/>
        <v>1.8896796673531957E-3</v>
      </c>
      <c r="N79" s="13">
        <f t="shared" si="17"/>
        <v>3270.3773373800664</v>
      </c>
      <c r="O79" s="12">
        <f t="shared" si="18"/>
        <v>231.44208849151241</v>
      </c>
      <c r="P79" s="4">
        <f t="shared" si="19"/>
        <v>0.76124961911803402</v>
      </c>
      <c r="Q79" s="11">
        <f t="shared" si="9"/>
        <v>11.187197502247122</v>
      </c>
      <c r="R79" s="10">
        <f t="shared" si="20"/>
        <v>5.6382028336695633</v>
      </c>
      <c r="S79" s="9">
        <f t="shared" si="21"/>
        <v>27.162641766164207</v>
      </c>
      <c r="T79" s="8">
        <f t="shared" si="22"/>
        <v>68.351327421247589</v>
      </c>
      <c r="U79" s="7">
        <f t="shared" si="23"/>
        <v>129.3017185603687</v>
      </c>
      <c r="V79" s="9">
        <f t="shared" si="24"/>
        <v>617.04425563515781</v>
      </c>
      <c r="W79" s="8">
        <f t="shared" si="25"/>
        <v>6081.5925268263691</v>
      </c>
      <c r="X79" s="7">
        <f t="shared" si="26"/>
        <v>129.42458713033778</v>
      </c>
      <c r="Y79" s="6">
        <f t="shared" si="10"/>
        <v>617.64182381058276</v>
      </c>
      <c r="Z79" s="4">
        <f t="shared" si="11"/>
        <v>4.0249863662860905</v>
      </c>
      <c r="AA79" s="4">
        <f t="shared" si="27"/>
        <v>5.1848132869027435</v>
      </c>
      <c r="AB79" s="5">
        <f t="shared" si="28"/>
        <v>103.13555982359615</v>
      </c>
      <c r="AC79" s="418">
        <f t="shared" si="32"/>
        <v>0.80119783505905828</v>
      </c>
      <c r="AD79" s="628">
        <f t="shared" si="29"/>
        <v>345.51335374618765</v>
      </c>
      <c r="AE79" s="4">
        <f t="shared" si="12"/>
        <v>0.5653597356546739</v>
      </c>
      <c r="AF79" s="3">
        <f t="shared" si="30"/>
        <v>496.79626690342513</v>
      </c>
      <c r="AG79" s="2">
        <f t="shared" si="13"/>
        <v>1092.4757899417216</v>
      </c>
      <c r="AH79" s="22">
        <f t="shared" si="14"/>
        <v>0.4</v>
      </c>
    </row>
    <row r="80" spans="6:34" x14ac:dyDescent="0.35">
      <c r="F80" s="21">
        <f t="shared" si="15"/>
        <v>4.9999999999999982</v>
      </c>
      <c r="G80" s="20">
        <f t="shared" si="31"/>
        <v>629.34782608695627</v>
      </c>
      <c r="H80" s="19">
        <f t="shared" si="4"/>
        <v>279.34782608695627</v>
      </c>
      <c r="I80" s="18">
        <f t="shared" si="5"/>
        <v>0.79813664596273226</v>
      </c>
      <c r="J80" s="17">
        <f t="shared" si="6"/>
        <v>6143.2969523898846</v>
      </c>
      <c r="K80" s="16">
        <f t="shared" si="16"/>
        <v>32.155096053099712</v>
      </c>
      <c r="L80" s="15">
        <f t="shared" si="7"/>
        <v>0.79308927134318896</v>
      </c>
      <c r="M80" s="14">
        <f t="shared" si="8"/>
        <v>1.8850938890556258E-3</v>
      </c>
      <c r="N80" s="13">
        <f t="shared" si="17"/>
        <v>3271.1910550326202</v>
      </c>
      <c r="O80" s="12">
        <f t="shared" si="18"/>
        <v>231.49967466384697</v>
      </c>
      <c r="P80" s="4">
        <f t="shared" si="19"/>
        <v>0.75906270058926673</v>
      </c>
      <c r="Q80" s="11">
        <f t="shared" si="9"/>
        <v>11.155058912107675</v>
      </c>
      <c r="R80" s="10">
        <f t="shared" si="20"/>
        <v>5.6448307737868726</v>
      </c>
      <c r="S80" s="9">
        <f t="shared" si="21"/>
        <v>27.726462049531165</v>
      </c>
      <c r="T80" s="8">
        <f t="shared" si="22"/>
        <v>71.123973626200709</v>
      </c>
      <c r="U80" s="7">
        <f t="shared" si="23"/>
        <v>129.49170772425714</v>
      </c>
      <c r="V80" s="9">
        <f t="shared" si="24"/>
        <v>629.97442749119466</v>
      </c>
      <c r="W80" s="8">
        <f t="shared" si="25"/>
        <v>6143.2969523898846</v>
      </c>
      <c r="X80" s="7">
        <f t="shared" si="26"/>
        <v>129.61468467657949</v>
      </c>
      <c r="Y80" s="6">
        <f t="shared" si="10"/>
        <v>630.58428143321385</v>
      </c>
      <c r="Z80" s="4">
        <f t="shared" si="11"/>
        <v>4.0309220181628032</v>
      </c>
      <c r="AA80" s="4">
        <f t="shared" si="27"/>
        <v>5.1977474449568426</v>
      </c>
      <c r="AB80" s="5">
        <f t="shared" si="28"/>
        <v>107.32971509543876</v>
      </c>
      <c r="AC80" s="418">
        <f t="shared" si="32"/>
        <v>0.85270585395339948</v>
      </c>
      <c r="AD80" s="628">
        <f t="shared" si="29"/>
        <v>359.5641491904089</v>
      </c>
      <c r="AE80" s="4">
        <f t="shared" si="12"/>
        <v>0.57733572979744685</v>
      </c>
      <c r="AF80" s="3">
        <f t="shared" si="30"/>
        <v>496.57413097139647</v>
      </c>
      <c r="AG80" s="2">
        <f t="shared" si="13"/>
        <v>1092.2315195258204</v>
      </c>
      <c r="AH80" s="22">
        <f t="shared" si="14"/>
        <v>0.4</v>
      </c>
    </row>
    <row r="81" spans="6:34" x14ac:dyDescent="0.35">
      <c r="F81" s="21">
        <f t="shared" si="15"/>
        <v>5.0999999999999979</v>
      </c>
      <c r="G81" s="20">
        <f t="shared" si="31"/>
        <v>627.9347826086954</v>
      </c>
      <c r="H81" s="19">
        <f t="shared" si="4"/>
        <v>277.9347826086954</v>
      </c>
      <c r="I81" s="18">
        <f t="shared" si="5"/>
        <v>0.79409937888198689</v>
      </c>
      <c r="J81" s="17">
        <f t="shared" si="6"/>
        <v>6206.2943951390043</v>
      </c>
      <c r="K81" s="16">
        <f t="shared" si="16"/>
        <v>32.154902285794925</v>
      </c>
      <c r="L81" s="15">
        <f t="shared" si="7"/>
        <v>0.79112260955890978</v>
      </c>
      <c r="M81" s="14">
        <f t="shared" si="8"/>
        <v>1.8804193306605726E-3</v>
      </c>
      <c r="N81" s="13">
        <f t="shared" si="17"/>
        <v>3272.0200945272882</v>
      </c>
      <c r="O81" s="12">
        <f t="shared" si="18"/>
        <v>231.55834515116194</v>
      </c>
      <c r="P81" s="4">
        <f t="shared" si="19"/>
        <v>0.75683460362433308</v>
      </c>
      <c r="Q81" s="11">
        <f t="shared" si="9"/>
        <v>11.122315170534774</v>
      </c>
      <c r="R81" s="10">
        <f t="shared" si="20"/>
        <v>5.6513842237208962</v>
      </c>
      <c r="S81" s="9">
        <f t="shared" si="21"/>
        <v>28.29094512690985</v>
      </c>
      <c r="T81" s="8">
        <f t="shared" si="22"/>
        <v>73.953068138891695</v>
      </c>
      <c r="U81" s="7">
        <f t="shared" si="23"/>
        <v>129.67956774374957</v>
      </c>
      <c r="V81" s="9">
        <f t="shared" si="24"/>
        <v>642.92359826362042</v>
      </c>
      <c r="W81" s="8">
        <f t="shared" si="25"/>
        <v>6206.2943951390043</v>
      </c>
      <c r="X81" s="7">
        <f t="shared" si="26"/>
        <v>129.8026518752597</v>
      </c>
      <c r="Y81" s="6">
        <f t="shared" si="10"/>
        <v>643.54574878590802</v>
      </c>
      <c r="Z81" s="4">
        <f t="shared" si="11"/>
        <v>4.0367919865395647</v>
      </c>
      <c r="AA81" s="4">
        <f t="shared" si="27"/>
        <v>5.2107642149300784</v>
      </c>
      <c r="AB81" s="5">
        <f t="shared" si="28"/>
        <v>111.59753102436702</v>
      </c>
      <c r="AC81" s="418">
        <f t="shared" si="32"/>
        <v>0.90637980883906877</v>
      </c>
      <c r="AD81" s="628">
        <f t="shared" si="29"/>
        <v>373.86171442685645</v>
      </c>
      <c r="AE81" s="4">
        <f t="shared" si="12"/>
        <v>0.58933728316638234</v>
      </c>
      <c r="AF81" s="3">
        <f t="shared" si="30"/>
        <v>496.34734017749963</v>
      </c>
      <c r="AG81" s="2">
        <f t="shared" si="13"/>
        <v>1091.9820740481159</v>
      </c>
      <c r="AH81" s="22">
        <f t="shared" si="14"/>
        <v>0.4</v>
      </c>
    </row>
    <row r="82" spans="6:34" x14ac:dyDescent="0.35">
      <c r="F82" s="21">
        <f t="shared" si="15"/>
        <v>5.1999999999999975</v>
      </c>
      <c r="G82" s="20">
        <f t="shared" si="31"/>
        <v>626.52173913043453</v>
      </c>
      <c r="H82" s="19">
        <f t="shared" si="4"/>
        <v>276.52173913043453</v>
      </c>
      <c r="I82" s="18">
        <f t="shared" si="5"/>
        <v>0.79006211180124153</v>
      </c>
      <c r="J82" s="17">
        <f t="shared" si="6"/>
        <v>6270.5867549653667</v>
      </c>
      <c r="K82" s="16">
        <f t="shared" si="16"/>
        <v>32.154704537394728</v>
      </c>
      <c r="L82" s="15">
        <f t="shared" si="7"/>
        <v>0.78911872747363876</v>
      </c>
      <c r="M82" s="14">
        <f t="shared" si="8"/>
        <v>1.8756563033320919E-3</v>
      </c>
      <c r="N82" s="13">
        <f t="shared" si="17"/>
        <v>3272.8643752369417</v>
      </c>
      <c r="O82" s="12">
        <f t="shared" si="18"/>
        <v>231.61809424753741</v>
      </c>
      <c r="P82" s="4">
        <f t="shared" si="19"/>
        <v>0.75456554491382488</v>
      </c>
      <c r="Q82" s="11">
        <f t="shared" si="9"/>
        <v>11.088969461977234</v>
      </c>
      <c r="R82" s="10">
        <f t="shared" si="20"/>
        <v>5.6578643859477591</v>
      </c>
      <c r="S82" s="9">
        <f t="shared" si="21"/>
        <v>28.856083549281941</v>
      </c>
      <c r="T82" s="8">
        <f t="shared" si="22"/>
        <v>76.838676493819889</v>
      </c>
      <c r="U82" s="7">
        <f t="shared" si="23"/>
        <v>129.86533305899255</v>
      </c>
      <c r="V82" s="9">
        <f t="shared" si="24"/>
        <v>655.89155503799543</v>
      </c>
      <c r="W82" s="8">
        <f t="shared" si="25"/>
        <v>6270.5867549653667</v>
      </c>
      <c r="X82" s="7">
        <f t="shared" si="26"/>
        <v>129.98852318544448</v>
      </c>
      <c r="Y82" s="6">
        <f t="shared" si="10"/>
        <v>656.52601283419301</v>
      </c>
      <c r="Z82" s="4">
        <f t="shared" si="11"/>
        <v>4.04259734479204</v>
      </c>
      <c r="AA82" s="4">
        <f t="shared" si="27"/>
        <v>5.223864027095745</v>
      </c>
      <c r="AB82" s="5">
        <f t="shared" si="28"/>
        <v>115.93797481249486</v>
      </c>
      <c r="AC82" s="418">
        <f t="shared" si="32"/>
        <v>0.96226105396074835</v>
      </c>
      <c r="AD82" s="628">
        <f t="shared" si="29"/>
        <v>388.40258949019949</v>
      </c>
      <c r="AE82" s="4">
        <f t="shared" si="12"/>
        <v>0.60136439491651472</v>
      </c>
      <c r="AF82" s="3">
        <f t="shared" si="30"/>
        <v>496.11588768212471</v>
      </c>
      <c r="AG82" s="2">
        <f t="shared" si="13"/>
        <v>1091.7274424358566</v>
      </c>
      <c r="AH82" s="22">
        <f t="shared" si="14"/>
        <v>0.4</v>
      </c>
    </row>
    <row r="83" spans="6:34" x14ac:dyDescent="0.35">
      <c r="F83" s="21">
        <f t="shared" si="15"/>
        <v>5.2999999999999972</v>
      </c>
      <c r="G83" s="20">
        <f t="shared" si="31"/>
        <v>625.10869565217365</v>
      </c>
      <c r="H83" s="19">
        <f t="shared" si="4"/>
        <v>275.10869565217365</v>
      </c>
      <c r="I83" s="18">
        <f t="shared" si="5"/>
        <v>0.78602484472049616</v>
      </c>
      <c r="J83" s="17">
        <f t="shared" si="6"/>
        <v>6336.1759104691664</v>
      </c>
      <c r="K83" s="16">
        <f t="shared" si="16"/>
        <v>32.154502802231306</v>
      </c>
      <c r="L83" s="15">
        <f t="shared" si="7"/>
        <v>0.7870777608063998</v>
      </c>
      <c r="M83" s="14">
        <f t="shared" si="8"/>
        <v>1.8708051296607317E-3</v>
      </c>
      <c r="N83" s="13">
        <f t="shared" si="17"/>
        <v>3273.723814082095</v>
      </c>
      <c r="O83" s="12">
        <f t="shared" si="18"/>
        <v>231.67891607350211</v>
      </c>
      <c r="P83" s="4">
        <f t="shared" si="19"/>
        <v>0.75225574773920501</v>
      </c>
      <c r="Q83" s="11">
        <f t="shared" si="9"/>
        <v>11.055025067742209</v>
      </c>
      <c r="R83" s="10">
        <f t="shared" si="20"/>
        <v>5.6642725279486754</v>
      </c>
      <c r="S83" s="9">
        <f t="shared" si="21"/>
        <v>29.421869987876718</v>
      </c>
      <c r="T83" s="8">
        <f t="shared" si="22"/>
        <v>79.780863492607565</v>
      </c>
      <c r="U83" s="7">
        <f t="shared" si="23"/>
        <v>130.04903997156714</v>
      </c>
      <c r="V83" s="9">
        <f t="shared" si="24"/>
        <v>668.87808834389466</v>
      </c>
      <c r="W83" s="8">
        <f t="shared" si="25"/>
        <v>6336.1759104691664</v>
      </c>
      <c r="X83" s="7">
        <f t="shared" si="26"/>
        <v>130.17233492872876</v>
      </c>
      <c r="Y83" s="6">
        <f t="shared" si="10"/>
        <v>669.524863989506</v>
      </c>
      <c r="Z83" s="4">
        <f t="shared" si="11"/>
        <v>4.0483392241939962</v>
      </c>
      <c r="AA83" s="4">
        <f t="shared" si="27"/>
        <v>5.2370473116945382</v>
      </c>
      <c r="AB83" s="5">
        <f t="shared" si="28"/>
        <v>120.34998107336263</v>
      </c>
      <c r="AC83" s="418">
        <f t="shared" si="32"/>
        <v>1.0203903803055401</v>
      </c>
      <c r="AD83" s="628">
        <f t="shared" si="29"/>
        <v>403.18320524046993</v>
      </c>
      <c r="AE83" s="4">
        <f t="shared" si="12"/>
        <v>0.61341706857529943</v>
      </c>
      <c r="AF83" s="3">
        <f t="shared" si="30"/>
        <v>495.87976672231105</v>
      </c>
      <c r="AG83" s="2">
        <f t="shared" si="13"/>
        <v>1091.4676136164919</v>
      </c>
      <c r="AH83" s="22">
        <f t="shared" si="14"/>
        <v>0.4</v>
      </c>
    </row>
    <row r="84" spans="6:34" x14ac:dyDescent="0.35">
      <c r="F84" s="21">
        <f t="shared" si="15"/>
        <v>5.3999999999999968</v>
      </c>
      <c r="G84" s="20">
        <f t="shared" si="31"/>
        <v>623.69565217391278</v>
      </c>
      <c r="H84" s="19">
        <f t="shared" si="4"/>
        <v>273.69565217391278</v>
      </c>
      <c r="I84" s="18">
        <f t="shared" si="5"/>
        <v>0.7819875776397508</v>
      </c>
      <c r="J84" s="17">
        <f t="shared" si="6"/>
        <v>6403.0637193035554</v>
      </c>
      <c r="K84" s="16">
        <f t="shared" si="16"/>
        <v>32.154297074703642</v>
      </c>
      <c r="L84" s="15">
        <f t="shared" si="7"/>
        <v>0.78499985007655804</v>
      </c>
      <c r="M84" s="14">
        <f t="shared" si="8"/>
        <v>1.8658661436469707E-3</v>
      </c>
      <c r="N84" s="13">
        <f t="shared" si="17"/>
        <v>3274.5983255413566</v>
      </c>
      <c r="O84" s="12">
        <f t="shared" si="18"/>
        <v>231.74080457677294</v>
      </c>
      <c r="P84" s="4">
        <f t="shared" si="19"/>
        <v>0.74990544194471287</v>
      </c>
      <c r="Q84" s="11">
        <f t="shared" si="9"/>
        <v>11.020485365582328</v>
      </c>
      <c r="R84" s="10">
        <f t="shared" si="20"/>
        <v>5.6706099822874707</v>
      </c>
      <c r="S84" s="9">
        <f t="shared" si="21"/>
        <v>29.988297240671585</v>
      </c>
      <c r="T84" s="8">
        <f t="shared" si="22"/>
        <v>82.77969321667473</v>
      </c>
      <c r="U84" s="7">
        <f t="shared" si="23"/>
        <v>130.23072664670946</v>
      </c>
      <c r="V84" s="9">
        <f t="shared" si="24"/>
        <v>681.88299234105136</v>
      </c>
      <c r="W84" s="8">
        <f t="shared" si="25"/>
        <v>6403.0637193035554</v>
      </c>
      <c r="X84" s="7">
        <f t="shared" si="26"/>
        <v>130.35412529145819</v>
      </c>
      <c r="Y84" s="6">
        <f t="shared" si="10"/>
        <v>682.5420962954455</v>
      </c>
      <c r="Z84" s="4">
        <f t="shared" si="11"/>
        <v>4.0540188139895648</v>
      </c>
      <c r="AA84" s="4">
        <f t="shared" si="27"/>
        <v>5.2503144989509405</v>
      </c>
      <c r="AB84" s="5">
        <f t="shared" si="28"/>
        <v>124.83245220835357</v>
      </c>
      <c r="AC84" s="418">
        <f t="shared" si="32"/>
        <v>1.0808079863560482</v>
      </c>
      <c r="AD84" s="628">
        <f t="shared" si="29"/>
        <v>418.19988462409088</v>
      </c>
      <c r="AE84" s="4">
        <f t="shared" si="12"/>
        <v>0.62549531222223398</v>
      </c>
      <c r="AF84" s="3">
        <f t="shared" si="30"/>
        <v>495.63897061050727</v>
      </c>
      <c r="AG84" s="2">
        <f t="shared" si="13"/>
        <v>1091.2025765157825</v>
      </c>
      <c r="AH84" s="22">
        <f t="shared" si="14"/>
        <v>0.4</v>
      </c>
    </row>
    <row r="85" spans="6:34" x14ac:dyDescent="0.35">
      <c r="F85" s="21">
        <f t="shared" si="15"/>
        <v>5.4999999999999964</v>
      </c>
      <c r="G85" s="20">
        <f t="shared" si="31"/>
        <v>622.2826086956519</v>
      </c>
      <c r="H85" s="19">
        <f t="shared" si="4"/>
        <v>272.2826086956519</v>
      </c>
      <c r="I85" s="18">
        <f t="shared" si="5"/>
        <v>0.77795031055900543</v>
      </c>
      <c r="J85" s="17">
        <f t="shared" si="6"/>
        <v>6471.2520185376607</v>
      </c>
      <c r="K85" s="16">
        <f t="shared" si="16"/>
        <v>32.154087349276494</v>
      </c>
      <c r="L85" s="15">
        <f t="shared" si="7"/>
        <v>0.78288514059578551</v>
      </c>
      <c r="M85" s="14">
        <f t="shared" si="8"/>
        <v>1.8608396906821226E-3</v>
      </c>
      <c r="N85" s="13">
        <f t="shared" si="17"/>
        <v>3275.487821662568</v>
      </c>
      <c r="O85" s="12">
        <f t="shared" si="18"/>
        <v>231.80375353304328</v>
      </c>
      <c r="P85" s="4">
        <f t="shared" si="19"/>
        <v>0.74751486390743194</v>
      </c>
      <c r="Q85" s="11">
        <f t="shared" si="9"/>
        <v>10.985353829255807</v>
      </c>
      <c r="R85" s="10">
        <f t="shared" si="20"/>
        <v>5.6768781466554135</v>
      </c>
      <c r="S85" s="9">
        <f t="shared" si="21"/>
        <v>30.555358238900332</v>
      </c>
      <c r="T85" s="8">
        <f t="shared" si="22"/>
        <v>85.835229040564769</v>
      </c>
      <c r="U85" s="7">
        <f t="shared" si="23"/>
        <v>130.41043311459592</v>
      </c>
      <c r="V85" s="9">
        <f t="shared" si="24"/>
        <v>694.90606500572233</v>
      </c>
      <c r="W85" s="8">
        <f t="shared" si="25"/>
        <v>6471.2520185376607</v>
      </c>
      <c r="X85" s="7">
        <f t="shared" si="26"/>
        <v>130.53393432601527</v>
      </c>
      <c r="Y85" s="6">
        <f t="shared" si="10"/>
        <v>695.57750761424472</v>
      </c>
      <c r="Z85" s="4">
        <f t="shared" si="11"/>
        <v>4.0596373614364909</v>
      </c>
      <c r="AA85" s="4">
        <f t="shared" si="27"/>
        <v>5.263666019090941</v>
      </c>
      <c r="AB85" s="5">
        <f t="shared" si="28"/>
        <v>129.38425880250131</v>
      </c>
      <c r="AC85" s="418">
        <f t="shared" si="32"/>
        <v>1.1435534489793127</v>
      </c>
      <c r="AD85" s="628">
        <f t="shared" si="29"/>
        <v>433.44884399986751</v>
      </c>
      <c r="AE85" s="4">
        <f t="shared" si="12"/>
        <v>0.63759913866943463</v>
      </c>
      <c r="AF85" s="3">
        <f t="shared" si="30"/>
        <v>495.39349273326445</v>
      </c>
      <c r="AG85" s="2">
        <f t="shared" si="13"/>
        <v>1090.9323200558292</v>
      </c>
      <c r="AH85" s="22">
        <f t="shared" si="14"/>
        <v>0.4</v>
      </c>
    </row>
    <row r="86" spans="6:34" x14ac:dyDescent="0.35">
      <c r="F86" s="21">
        <f t="shared" si="15"/>
        <v>5.5999999999999961</v>
      </c>
      <c r="G86" s="20">
        <f t="shared" si="31"/>
        <v>620.86956521739103</v>
      </c>
      <c r="H86" s="19">
        <f t="shared" si="4"/>
        <v>270.86956521739103</v>
      </c>
      <c r="I86" s="18">
        <f t="shared" si="5"/>
        <v>0.77391304347826007</v>
      </c>
      <c r="J86" s="17">
        <f t="shared" si="6"/>
        <v>6540.7426250382332</v>
      </c>
      <c r="K86" s="16">
        <f t="shared" si="16"/>
        <v>32.153873620479239</v>
      </c>
      <c r="L86" s="15">
        <f t="shared" si="7"/>
        <v>0.78073378245896974</v>
      </c>
      <c r="M86" s="14">
        <f t="shared" si="8"/>
        <v>1.8557261275267251E-3</v>
      </c>
      <c r="N86" s="13">
        <f t="shared" si="17"/>
        <v>3276.392212074617</v>
      </c>
      <c r="O86" s="12">
        <f t="shared" si="18"/>
        <v>231.86775654681904</v>
      </c>
      <c r="P86" s="4">
        <f t="shared" si="19"/>
        <v>0.74508425650553844</v>
      </c>
      <c r="Q86" s="11">
        <f t="shared" si="9"/>
        <v>10.949634028059833</v>
      </c>
      <c r="R86" s="10">
        <f t="shared" si="20"/>
        <v>5.6830784838834267</v>
      </c>
      <c r="S86" s="9">
        <f t="shared" si="21"/>
        <v>31.123046053565872</v>
      </c>
      <c r="T86" s="8">
        <f t="shared" si="22"/>
        <v>88.947533645921354</v>
      </c>
      <c r="U86" s="7">
        <f t="shared" si="23"/>
        <v>130.58820127069407</v>
      </c>
      <c r="V86" s="9">
        <f t="shared" si="24"/>
        <v>707.94710831718191</v>
      </c>
      <c r="W86" s="8">
        <f t="shared" si="25"/>
        <v>6540.7426250382332</v>
      </c>
      <c r="X86" s="7">
        <f t="shared" si="26"/>
        <v>130.71180395117068</v>
      </c>
      <c r="Y86" s="6">
        <f t="shared" si="10"/>
        <v>708.63089981337396</v>
      </c>
      <c r="Z86" s="4">
        <f t="shared" si="11"/>
        <v>4.0651961718204479</v>
      </c>
      <c r="AA86" s="4">
        <f t="shared" si="27"/>
        <v>5.2771023023610804</v>
      </c>
      <c r="AB86" s="5">
        <f t="shared" si="28"/>
        <v>134.00424003933819</v>
      </c>
      <c r="AC86" s="418">
        <f t="shared" si="32"/>
        <v>1.2086656944724619</v>
      </c>
      <c r="AD86" s="628">
        <f t="shared" si="29"/>
        <v>448.9261945287659</v>
      </c>
      <c r="AE86" s="4">
        <f t="shared" si="12"/>
        <v>0.64972856564311099</v>
      </c>
      <c r="AF86" s="3">
        <f t="shared" si="30"/>
        <v>495.14332654986242</v>
      </c>
      <c r="AG86" s="2">
        <f t="shared" si="13"/>
        <v>1090.6568331530268</v>
      </c>
      <c r="AH86" s="22">
        <f t="shared" si="14"/>
        <v>0.4</v>
      </c>
    </row>
    <row r="87" spans="6:34" x14ac:dyDescent="0.35">
      <c r="F87" s="21">
        <f t="shared" si="15"/>
        <v>5.6999999999999957</v>
      </c>
      <c r="G87" s="20">
        <f t="shared" si="31"/>
        <v>619.45652173913015</v>
      </c>
      <c r="H87" s="19">
        <f t="shared" si="4"/>
        <v>269.45652173913015</v>
      </c>
      <c r="I87" s="18">
        <f t="shared" si="5"/>
        <v>0.7698757763975147</v>
      </c>
      <c r="J87" s="17">
        <f t="shared" si="6"/>
        <v>6611.5373358699517</v>
      </c>
      <c r="K87" s="16">
        <f t="shared" si="16"/>
        <v>32.153655882904587</v>
      </c>
      <c r="L87" s="15">
        <f t="shared" si="7"/>
        <v>0.77854593053407251</v>
      </c>
      <c r="M87" s="14">
        <f t="shared" si="8"/>
        <v>1.8505258222864369E-3</v>
      </c>
      <c r="N87" s="13">
        <f t="shared" si="17"/>
        <v>3277.311403999925</v>
      </c>
      <c r="O87" s="12">
        <f t="shared" si="18"/>
        <v>231.93280705230239</v>
      </c>
      <c r="P87" s="4">
        <f t="shared" si="19"/>
        <v>0.74261386908474292</v>
      </c>
      <c r="Q87" s="11">
        <f t="shared" si="9"/>
        <v>10.913329626337406</v>
      </c>
      <c r="R87" s="10">
        <f t="shared" si="20"/>
        <v>5.6892125219218697</v>
      </c>
      <c r="S87" s="9">
        <f t="shared" si="21"/>
        <v>31.691353901954216</v>
      </c>
      <c r="T87" s="8">
        <f t="shared" si="22"/>
        <v>92.116669036116775</v>
      </c>
      <c r="U87" s="7">
        <f t="shared" si="23"/>
        <v>130.76407487518463</v>
      </c>
      <c r="V87" s="9">
        <f t="shared" si="24"/>
        <v>721.00592844425137</v>
      </c>
      <c r="W87" s="8">
        <f t="shared" si="25"/>
        <v>6611.5373358699517</v>
      </c>
      <c r="X87" s="7">
        <f t="shared" si="26"/>
        <v>130.88777795150503</v>
      </c>
      <c r="Y87" s="6">
        <f t="shared" si="10"/>
        <v>721.702078952178</v>
      </c>
      <c r="Z87" s="4">
        <f t="shared" si="11"/>
        <v>4.0706966084405742</v>
      </c>
      <c r="AA87" s="4">
        <f t="shared" si="27"/>
        <v>5.2906237790488371</v>
      </c>
      <c r="AB87" s="5">
        <f t="shared" si="28"/>
        <v>138.6912041344134</v>
      </c>
      <c r="AC87" s="418">
        <f t="shared" si="32"/>
        <v>1.2761829697856881</v>
      </c>
      <c r="AD87" s="628">
        <f t="shared" si="29"/>
        <v>464.62794362623771</v>
      </c>
      <c r="AE87" s="4">
        <f t="shared" si="12"/>
        <v>0.66188361596588186</v>
      </c>
      <c r="AF87" s="3">
        <f t="shared" si="30"/>
        <v>494.88846559086824</v>
      </c>
      <c r="AG87" s="2">
        <f t="shared" si="13"/>
        <v>1090.3761047159378</v>
      </c>
      <c r="AH87" s="22">
        <f t="shared" si="14"/>
        <v>0.4</v>
      </c>
    </row>
    <row r="88" spans="6:34" x14ac:dyDescent="0.35">
      <c r="F88" s="21">
        <f t="shared" si="15"/>
        <v>5.7999999999999954</v>
      </c>
      <c r="G88" s="20">
        <f t="shared" si="31"/>
        <v>618.04347826086928</v>
      </c>
      <c r="H88" s="19">
        <f t="shared" si="4"/>
        <v>268.04347826086928</v>
      </c>
      <c r="I88" s="18">
        <f t="shared" si="5"/>
        <v>0.76583850931676933</v>
      </c>
      <c r="J88" s="17">
        <f t="shared" si="6"/>
        <v>6683.6379287143773</v>
      </c>
      <c r="K88" s="16">
        <f t="shared" si="16"/>
        <v>32.153434131207355</v>
      </c>
      <c r="L88" s="15">
        <f t="shared" si="7"/>
        <v>0.7763217444509477</v>
      </c>
      <c r="M88" s="14">
        <f t="shared" si="8"/>
        <v>1.8452391543854576E-3</v>
      </c>
      <c r="N88" s="13">
        <f t="shared" si="17"/>
        <v>3278.2453022675973</v>
      </c>
      <c r="O88" s="12">
        <f t="shared" si="18"/>
        <v>231.99889831432228</v>
      </c>
      <c r="P88" s="4">
        <f t="shared" si="19"/>
        <v>0.74010395742294532</v>
      </c>
      <c r="Q88" s="11">
        <f t="shared" si="9"/>
        <v>10.876444382957903</v>
      </c>
      <c r="R88" s="10">
        <f t="shared" si="20"/>
        <v>5.6952818537880283</v>
      </c>
      <c r="S88" s="9">
        <f t="shared" si="21"/>
        <v>32.260275154146406</v>
      </c>
      <c r="T88" s="8">
        <f t="shared" si="22"/>
        <v>95.342696551531418</v>
      </c>
      <c r="U88" s="7">
        <f t="shared" si="23"/>
        <v>130.9380995514592</v>
      </c>
      <c r="V88" s="9">
        <f t="shared" si="24"/>
        <v>734.08233593176988</v>
      </c>
      <c r="W88" s="8">
        <f t="shared" si="25"/>
        <v>6683.6379287143773</v>
      </c>
      <c r="X88" s="7">
        <f t="shared" si="26"/>
        <v>131.06190197590576</v>
      </c>
      <c r="Y88" s="6">
        <f t="shared" si="10"/>
        <v>734.79085546845579</v>
      </c>
      <c r="Z88" s="4">
        <f t="shared" si="11"/>
        <v>4.0761400925663551</v>
      </c>
      <c r="AA88" s="4">
        <f t="shared" si="27"/>
        <v>5.3042308795043809</v>
      </c>
      <c r="AB88" s="5">
        <f t="shared" si="28"/>
        <v>143.44392878708786</v>
      </c>
      <c r="AC88" s="418">
        <f t="shared" si="32"/>
        <v>1.3461428139428429</v>
      </c>
      <c r="AD88" s="628">
        <f t="shared" si="29"/>
        <v>480.54999647577324</v>
      </c>
      <c r="AE88" s="4">
        <f t="shared" si="12"/>
        <v>0.6740643177398763</v>
      </c>
      <c r="AF88" s="3">
        <f t="shared" si="30"/>
        <v>494.62890345662828</v>
      </c>
      <c r="AG88" s="2">
        <f t="shared" si="13"/>
        <v>1090.0901236430884</v>
      </c>
      <c r="AH88" s="22">
        <f t="shared" si="14"/>
        <v>0.4</v>
      </c>
    </row>
    <row r="89" spans="6:34" x14ac:dyDescent="0.35">
      <c r="F89" s="21">
        <f t="shared" si="15"/>
        <v>5.899999999999995</v>
      </c>
      <c r="G89" s="20">
        <f t="shared" si="31"/>
        <v>616.6304347826084</v>
      </c>
      <c r="H89" s="19">
        <f t="shared" si="4"/>
        <v>266.6304347826084</v>
      </c>
      <c r="I89" s="18">
        <f t="shared" si="5"/>
        <v>0.76180124223602397</v>
      </c>
      <c r="J89" s="17">
        <f t="shared" si="6"/>
        <v>6757.0461623075544</v>
      </c>
      <c r="K89" s="16">
        <f t="shared" si="16"/>
        <v>32.153208360103086</v>
      </c>
      <c r="L89" s="15">
        <f t="shared" si="7"/>
        <v>0.77406138858912787</v>
      </c>
      <c r="M89" s="14">
        <f t="shared" si="8"/>
        <v>1.839866514537498E-3</v>
      </c>
      <c r="N89" s="13">
        <f t="shared" si="17"/>
        <v>3279.1938093272352</v>
      </c>
      <c r="O89" s="12">
        <f t="shared" si="18"/>
        <v>232.06602342931203</v>
      </c>
      <c r="P89" s="4">
        <f t="shared" si="19"/>
        <v>0.73755478369311656</v>
      </c>
      <c r="Q89" s="11">
        <f t="shared" si="9"/>
        <v>10.838982150771599</v>
      </c>
      <c r="R89" s="10">
        <f t="shared" si="20"/>
        <v>5.7012881374815532</v>
      </c>
      <c r="S89" s="9">
        <f t="shared" si="21"/>
        <v>32.829803339525206</v>
      </c>
      <c r="T89" s="8">
        <f t="shared" si="22"/>
        <v>98.625676885483941</v>
      </c>
      <c r="U89" s="7">
        <f t="shared" si="23"/>
        <v>131.11032278370033</v>
      </c>
      <c r="V89" s="9">
        <f t="shared" si="24"/>
        <v>747.17614588691583</v>
      </c>
      <c r="W89" s="8">
        <f t="shared" si="25"/>
        <v>6757.0461623075544</v>
      </c>
      <c r="X89" s="7">
        <f t="shared" si="26"/>
        <v>131.23422353514604</v>
      </c>
      <c r="Y89" s="6">
        <f t="shared" si="10"/>
        <v>747.89704436488955</v>
      </c>
      <c r="Z89" s="4">
        <f t="shared" si="11"/>
        <v>4.0815281033660833</v>
      </c>
      <c r="AA89" s="4">
        <f t="shared" si="27"/>
        <v>5.317924034163684</v>
      </c>
      <c r="AB89" s="5">
        <f t="shared" si="28"/>
        <v>148.26116165019275</v>
      </c>
      <c r="AC89" s="418">
        <f t="shared" si="32"/>
        <v>1.4185820296796157</v>
      </c>
      <c r="AD89" s="628">
        <f t="shared" si="29"/>
        <v>496.68815760230001</v>
      </c>
      <c r="AE89" s="4">
        <f t="shared" si="12"/>
        <v>0.68627070453056382</v>
      </c>
      <c r="AF89" s="3">
        <f t="shared" si="30"/>
        <v>494.36463381569286</v>
      </c>
      <c r="AG89" s="2">
        <f t="shared" si="13"/>
        <v>1089.7988788206842</v>
      </c>
      <c r="AH89" s="22">
        <f t="shared" si="14"/>
        <v>0.4</v>
      </c>
    </row>
    <row r="90" spans="6:34" x14ac:dyDescent="0.35">
      <c r="F90" s="21">
        <f t="shared" si="15"/>
        <v>5.9999999999999947</v>
      </c>
      <c r="G90" s="20">
        <f t="shared" si="31"/>
        <v>615.21739130434753</v>
      </c>
      <c r="H90" s="19">
        <f t="shared" si="4"/>
        <v>265.21739130434753</v>
      </c>
      <c r="I90" s="18">
        <f t="shared" si="5"/>
        <v>0.7577639751552786</v>
      </c>
      <c r="J90" s="17">
        <f t="shared" si="6"/>
        <v>6831.7637768962459</v>
      </c>
      <c r="K90" s="16">
        <f t="shared" si="16"/>
        <v>32.152978564366691</v>
      </c>
      <c r="L90" s="15">
        <f t="shared" si="7"/>
        <v>0.77176503206458946</v>
      </c>
      <c r="M90" s="14">
        <f t="shared" si="8"/>
        <v>1.8344083047143226E-3</v>
      </c>
      <c r="N90" s="13">
        <f t="shared" si="17"/>
        <v>3280.1568252633988</v>
      </c>
      <c r="O90" s="12">
        <f t="shared" si="18"/>
        <v>232.13417532633284</v>
      </c>
      <c r="P90" s="4">
        <f t="shared" si="19"/>
        <v>0.7349666164244284</v>
      </c>
      <c r="Q90" s="11">
        <f t="shared" si="9"/>
        <v>10.800946876038442</v>
      </c>
      <c r="R90" s="10">
        <f t="shared" si="20"/>
        <v>5.7072330958681263</v>
      </c>
      <c r="S90" s="9">
        <f t="shared" si="21"/>
        <v>33.399932153273362</v>
      </c>
      <c r="T90" s="8">
        <f t="shared" si="22"/>
        <v>101.96567010081128</v>
      </c>
      <c r="U90" s="7">
        <f t="shared" si="23"/>
        <v>131.28079391355104</v>
      </c>
      <c r="V90" s="9">
        <f t="shared" si="24"/>
        <v>760.28717816528592</v>
      </c>
      <c r="W90" s="8">
        <f t="shared" si="25"/>
        <v>6831.7637768962459</v>
      </c>
      <c r="X90" s="7">
        <f t="shared" si="26"/>
        <v>131.40479199855244</v>
      </c>
      <c r="Y90" s="6">
        <f t="shared" si="10"/>
        <v>761.02046539523269</v>
      </c>
      <c r="Z90" s="4">
        <f t="shared" si="11"/>
        <v>4.0868621778070935</v>
      </c>
      <c r="AA90" s="4">
        <f t="shared" si="27"/>
        <v>5.3317036735730179</v>
      </c>
      <c r="AB90" s="5">
        <f t="shared" si="28"/>
        <v>153.14162081711919</v>
      </c>
      <c r="AC90" s="418">
        <f t="shared" si="32"/>
        <v>1.4935366553189005</v>
      </c>
      <c r="AD90" s="628">
        <f t="shared" si="29"/>
        <v>513.0381325039757</v>
      </c>
      <c r="AE90" s="4">
        <f t="shared" si="12"/>
        <v>0.69850281555125993</v>
      </c>
      <c r="AF90" s="3">
        <f t="shared" si="30"/>
        <v>494.09565040317358</v>
      </c>
      <c r="AG90" s="2">
        <f t="shared" si="13"/>
        <v>1089.5023591202473</v>
      </c>
      <c r="AH90" s="22">
        <f t="shared" si="14"/>
        <v>0.4</v>
      </c>
    </row>
    <row r="91" spans="6:34" x14ac:dyDescent="0.35">
      <c r="F91" s="21">
        <f t="shared" si="15"/>
        <v>6.0999999999999943</v>
      </c>
      <c r="G91" s="20">
        <f t="shared" si="31"/>
        <v>613.80434782608666</v>
      </c>
      <c r="H91" s="19">
        <f t="shared" si="4"/>
        <v>263.80434782608666</v>
      </c>
      <c r="I91" s="18">
        <f t="shared" si="5"/>
        <v>0.75372670807453335</v>
      </c>
      <c r="J91" s="17">
        <f t="shared" si="6"/>
        <v>6907.7924947127749</v>
      </c>
      <c r="K91" s="16">
        <f t="shared" si="16"/>
        <v>32.152744738830954</v>
      </c>
      <c r="L91" s="15">
        <f t="shared" si="7"/>
        <v>0.7694328487155091</v>
      </c>
      <c r="M91" s="14">
        <f t="shared" si="8"/>
        <v>1.8288649381118934E-3</v>
      </c>
      <c r="N91" s="13">
        <f t="shared" si="17"/>
        <v>3281.1342478107144</v>
      </c>
      <c r="O91" s="12">
        <f t="shared" si="18"/>
        <v>232.20334676814286</v>
      </c>
      <c r="P91" s="4">
        <f t="shared" si="19"/>
        <v>0.73233973046165091</v>
      </c>
      <c r="Q91" s="11">
        <f t="shared" si="9"/>
        <v>10.762342597831354</v>
      </c>
      <c r="R91" s="10">
        <f t="shared" si="20"/>
        <v>5.7131185165316234</v>
      </c>
      <c r="S91" s="9">
        <f t="shared" si="21"/>
        <v>33.970655462860172</v>
      </c>
      <c r="T91" s="8">
        <f t="shared" si="22"/>
        <v>105.3627356470973</v>
      </c>
      <c r="U91" s="7">
        <f t="shared" si="23"/>
        <v>131.44956413588315</v>
      </c>
      <c r="V91" s="9">
        <f t="shared" si="24"/>
        <v>773.415257556641</v>
      </c>
      <c r="W91" s="8">
        <f t="shared" si="25"/>
        <v>6907.7924947127749</v>
      </c>
      <c r="X91" s="7">
        <f t="shared" si="26"/>
        <v>131.5736585897709</v>
      </c>
      <c r="Y91" s="6">
        <f t="shared" si="10"/>
        <v>774.16094325016275</v>
      </c>
      <c r="Z91" s="4">
        <f t="shared" si="11"/>
        <v>4.0921439105280815</v>
      </c>
      <c r="AA91" s="4">
        <f t="shared" si="27"/>
        <v>5.3455702284148376</v>
      </c>
      <c r="AB91" s="5">
        <f t="shared" si="28"/>
        <v>158.08399532588658</v>
      </c>
      <c r="AC91" s="418">
        <f t="shared" si="32"/>
        <v>1.5710419369025588</v>
      </c>
      <c r="AD91" s="628">
        <f t="shared" si="29"/>
        <v>529.59552934086378</v>
      </c>
      <c r="AE91" s="4">
        <f t="shared" si="12"/>
        <v>0.71076069584825052</v>
      </c>
      <c r="AF91" s="3">
        <f t="shared" si="30"/>
        <v>493.82194701903404</v>
      </c>
      <c r="AG91" s="2">
        <f t="shared" si="13"/>
        <v>1089.2005533961719</v>
      </c>
      <c r="AH91" s="22">
        <f t="shared" si="14"/>
        <v>0.4</v>
      </c>
    </row>
    <row r="92" spans="6:34" x14ac:dyDescent="0.35">
      <c r="F92" s="21">
        <f t="shared" si="15"/>
        <v>6.199999999999994</v>
      </c>
      <c r="G92" s="20">
        <f t="shared" si="31"/>
        <v>612.39130434782578</v>
      </c>
      <c r="H92" s="19">
        <f t="shared" si="4"/>
        <v>262.39130434782578</v>
      </c>
      <c r="I92" s="18">
        <f t="shared" si="5"/>
        <v>0.74968944099378798</v>
      </c>
      <c r="J92" s="17">
        <f t="shared" si="6"/>
        <v>6985.1340204684393</v>
      </c>
      <c r="K92" s="16">
        <f t="shared" si="16"/>
        <v>32.15250687838509</v>
      </c>
      <c r="L92" s="15">
        <f t="shared" si="7"/>
        <v>0.76706501708702024</v>
      </c>
      <c r="M92" s="14">
        <f t="shared" si="8"/>
        <v>1.8232368391141384E-3</v>
      </c>
      <c r="N92" s="13">
        <f t="shared" si="17"/>
        <v>3282.125972369618</v>
      </c>
      <c r="O92" s="12">
        <f t="shared" si="18"/>
        <v>232.27353035231144</v>
      </c>
      <c r="P92" s="4">
        <f t="shared" si="19"/>
        <v>0.72967440692283836</v>
      </c>
      <c r="Q92" s="11">
        <f t="shared" si="9"/>
        <v>10.723173447414398</v>
      </c>
      <c r="R92" s="10">
        <f t="shared" si="20"/>
        <v>5.7189462515951268</v>
      </c>
      <c r="S92" s="9">
        <f t="shared" si="21"/>
        <v>34.541967314513336</v>
      </c>
      <c r="T92" s="8">
        <f t="shared" si="22"/>
        <v>108.81693237854863</v>
      </c>
      <c r="U92" s="7">
        <f t="shared" si="23"/>
        <v>131.61668649367326</v>
      </c>
      <c r="V92" s="9">
        <f t="shared" si="24"/>
        <v>786.56021397022926</v>
      </c>
      <c r="W92" s="8">
        <f t="shared" si="25"/>
        <v>6985.1340204684393</v>
      </c>
      <c r="X92" s="7">
        <f t="shared" si="26"/>
        <v>131.74087638163982</v>
      </c>
      <c r="Y92" s="6">
        <f t="shared" si="10"/>
        <v>787.31830774271327</v>
      </c>
      <c r="Z92" s="4">
        <f t="shared" si="11"/>
        <v>4.097374953683758</v>
      </c>
      <c r="AA92" s="4">
        <f t="shared" si="27"/>
        <v>5.3595241295350551</v>
      </c>
      <c r="AB92" s="5">
        <f t="shared" si="28"/>
        <v>163.08694567971881</v>
      </c>
      <c r="AC92" s="418">
        <f t="shared" si="32"/>
        <v>1.6511323005983596</v>
      </c>
      <c r="AD92" s="628">
        <f t="shared" si="29"/>
        <v>546.35586067890893</v>
      </c>
      <c r="AE92" s="4">
        <f t="shared" si="12"/>
        <v>0.72304439648648455</v>
      </c>
      <c r="AF92" s="3">
        <f t="shared" si="30"/>
        <v>493.54351752631368</v>
      </c>
      <c r="AG92" s="2">
        <f t="shared" si="13"/>
        <v>1088.893450483203</v>
      </c>
      <c r="AH92" s="22">
        <f t="shared" si="14"/>
        <v>0.4</v>
      </c>
    </row>
    <row r="93" spans="6:34" x14ac:dyDescent="0.35">
      <c r="F93" s="21">
        <f t="shared" si="15"/>
        <v>6.2999999999999936</v>
      </c>
      <c r="G93" s="20">
        <f t="shared" si="31"/>
        <v>610.97826086956491</v>
      </c>
      <c r="H93" s="19">
        <f t="shared" si="4"/>
        <v>260.97826086956491</v>
      </c>
      <c r="I93" s="18">
        <f t="shared" si="5"/>
        <v>0.74565217391304262</v>
      </c>
      <c r="J93" s="17">
        <f t="shared" si="6"/>
        <v>7063.7900418654626</v>
      </c>
      <c r="K93" s="16">
        <f t="shared" si="16"/>
        <v>32.15226497797309</v>
      </c>
      <c r="L93" s="15">
        <f t="shared" si="7"/>
        <v>0.76466172041498615</v>
      </c>
      <c r="M93" s="14">
        <f t="shared" si="8"/>
        <v>1.8175244432543805E-3</v>
      </c>
      <c r="N93" s="13">
        <f t="shared" si="17"/>
        <v>3283.1318920227304</v>
      </c>
      <c r="O93" s="12">
        <f t="shared" si="18"/>
        <v>232.34471851237785</v>
      </c>
      <c r="P93" s="4">
        <f t="shared" si="19"/>
        <v>0.72697093315532513</v>
      </c>
      <c r="Q93" s="11">
        <f t="shared" si="9"/>
        <v>10.683443647596102</v>
      </c>
      <c r="R93" s="10">
        <f t="shared" si="20"/>
        <v>5.7247182175111924</v>
      </c>
      <c r="S93" s="9">
        <f t="shared" si="21"/>
        <v>35.113861939672852</v>
      </c>
      <c r="T93" s="8">
        <f t="shared" si="22"/>
        <v>112.32831857251591</v>
      </c>
      <c r="U93" s="7">
        <f t="shared" si="23"/>
        <v>131.78221587199806</v>
      </c>
      <c r="V93" s="9">
        <f t="shared" si="24"/>
        <v>799.72188261959661</v>
      </c>
      <c r="W93" s="8">
        <f t="shared" si="25"/>
        <v>7063.7900418654626</v>
      </c>
      <c r="X93" s="7">
        <f t="shared" si="26"/>
        <v>131.90650029018207</v>
      </c>
      <c r="Y93" s="6">
        <f t="shared" si="10"/>
        <v>800.49239399319106</v>
      </c>
      <c r="Z93" s="4">
        <f t="shared" si="11"/>
        <v>4.1025570167622316</v>
      </c>
      <c r="AA93" s="4">
        <f t="shared" si="27"/>
        <v>5.3735658079717377</v>
      </c>
      <c r="AB93" s="5">
        <f t="shared" si="28"/>
        <v>168.14910438364089</v>
      </c>
      <c r="AC93" s="418">
        <f t="shared" si="32"/>
        <v>1.7338413254004308</v>
      </c>
      <c r="AD93" s="628">
        <f t="shared" si="29"/>
        <v>563.31454528758468</v>
      </c>
      <c r="AE93" s="4">
        <f t="shared" si="12"/>
        <v>0.73535397473578157</v>
      </c>
      <c r="AF93" s="3">
        <f t="shared" si="30"/>
        <v>493.26035584928439</v>
      </c>
      <c r="AG93" s="2">
        <f t="shared" si="13"/>
        <v>1088.5810391938307</v>
      </c>
      <c r="AH93" s="22">
        <f t="shared" si="14"/>
        <v>0.4</v>
      </c>
    </row>
    <row r="94" spans="6:34" x14ac:dyDescent="0.35">
      <c r="F94" s="21">
        <f t="shared" si="15"/>
        <v>6.3999999999999932</v>
      </c>
      <c r="G94" s="20">
        <f t="shared" si="31"/>
        <v>609.56521739130403</v>
      </c>
      <c r="H94" s="19">
        <f t="shared" ref="H94:H157" si="33">G94-(TotalWeightE-PropellantWeight)</f>
        <v>259.56521739130403</v>
      </c>
      <c r="I94" s="18">
        <f t="shared" ref="I94:I157" si="34">(G94-(TotalWeightE-PropellantWeight))/(PropellantWeight)</f>
        <v>0.74161490683229725</v>
      </c>
      <c r="J94" s="17">
        <f t="shared" ref="J94:J157" si="35">W94</f>
        <v>7143.7622301274223</v>
      </c>
      <c r="K94" s="16">
        <f t="shared" ref="K94:K157" si="36">$L$23*(20902231^2)/((20902231+W94)^2)</f>
        <v>32.152019032592129</v>
      </c>
      <c r="L94" s="15">
        <f t="shared" ref="L94:L157" si="37">M94/$L$22</f>
        <v>0.76222314660879842</v>
      </c>
      <c r="M94" s="14">
        <f t="shared" ref="M94:M157" si="38">$L$22*(EXP(-K94*(W94-0)/($L$25*AF94)))</f>
        <v>1.8117281971744528E-3</v>
      </c>
      <c r="N94" s="13">
        <f t="shared" si="17"/>
        <v>3284.1518975518488</v>
      </c>
      <c r="O94" s="12">
        <f t="shared" si="18"/>
        <v>232.41690351905393</v>
      </c>
      <c r="P94" s="4">
        <f t="shared" si="19"/>
        <v>0.72422960269005598</v>
      </c>
      <c r="Q94" s="11">
        <f t="shared" ref="Q94:Q157" si="39">(M94*$L$25*AF94)/144</f>
        <v>10.643157512058295</v>
      </c>
      <c r="R94" s="10">
        <f t="shared" si="20"/>
        <v>5.7304363948217301</v>
      </c>
      <c r="S94" s="9">
        <f t="shared" si="21"/>
        <v>35.686333761423974</v>
      </c>
      <c r="T94" s="8">
        <f t="shared" si="22"/>
        <v>115.89695194865831</v>
      </c>
      <c r="U94" s="7">
        <f t="shared" si="23"/>
        <v>131.9462089911602</v>
      </c>
      <c r="V94" s="9">
        <f t="shared" si="24"/>
        <v>812.90010420679641</v>
      </c>
      <c r="W94" s="8">
        <f t="shared" si="25"/>
        <v>7143.7622301274223</v>
      </c>
      <c r="X94" s="7">
        <f t="shared" si="26"/>
        <v>132.07058706772688</v>
      </c>
      <c r="Y94" s="6">
        <f t="shared" ref="Y94:Y157" si="40">SQRT((S94^2)+(V94^2))</f>
        <v>813.68304261349351</v>
      </c>
      <c r="Z94" s="4">
        <f t="shared" ref="Z94:Z157" si="41">X94/K94</f>
        <v>4.1076918663754354</v>
      </c>
      <c r="AA94" s="4">
        <f t="shared" si="27"/>
        <v>5.3876956949852044</v>
      </c>
      <c r="AB94" s="5">
        <f t="shared" si="28"/>
        <v>173.26907649658975</v>
      </c>
      <c r="AC94" s="418">
        <f t="shared" si="32"/>
        <v>1.8192017161410841</v>
      </c>
      <c r="AD94" s="628">
        <f t="shared" si="29"/>
        <v>580.4669099895134</v>
      </c>
      <c r="AE94" s="4">
        <f t="shared" ref="AE94:AE157" si="42">Y94/AG94</f>
        <v>0.74768949425750297</v>
      </c>
      <c r="AF94" s="3">
        <f t="shared" si="30"/>
        <v>492.97245597154131</v>
      </c>
      <c r="AG94" s="2">
        <f t="shared" ref="AG94:AG157" si="43">SQRT($L$27*$L$25*AF94)</f>
        <v>1088.2633083156074</v>
      </c>
      <c r="AH94" s="22">
        <f t="shared" ref="AH94:AH157" si="44">IF(AE94&lt;0.2,DragCoefficient*(4/3),IF(AE94&gt;0.9,DragCoefficient*1.8-(AE94-1)*0.4*DragCoefficient,DragCoefficient))</f>
        <v>0.4</v>
      </c>
    </row>
    <row r="95" spans="6:34" x14ac:dyDescent="0.35">
      <c r="F95" s="21">
        <f t="shared" ref="F95:F158" si="45">F94+$G$28</f>
        <v>6.4999999999999929</v>
      </c>
      <c r="G95" s="20">
        <f t="shared" si="31"/>
        <v>608.15217391304316</v>
      </c>
      <c r="H95" s="19">
        <f t="shared" si="33"/>
        <v>258.15217391304316</v>
      </c>
      <c r="I95" s="18">
        <f t="shared" si="34"/>
        <v>0.73757763975155188</v>
      </c>
      <c r="J95" s="17">
        <f t="shared" si="35"/>
        <v>7225.0522405481015</v>
      </c>
      <c r="K95" s="16">
        <f t="shared" si="36"/>
        <v>32.151769037290961</v>
      </c>
      <c r="L95" s="15">
        <f t="shared" si="37"/>
        <v>0.75974948823321697</v>
      </c>
      <c r="M95" s="14">
        <f t="shared" si="38"/>
        <v>1.8058485585815333E-3</v>
      </c>
      <c r="N95" s="13">
        <f t="shared" ref="N95:N158" si="46">IF(I94&gt;0.02,(WeightFlowRate/$L$23)*ExhaustVelocityE+(ExitPressureE-Q95)*ExitAreaE,0)</f>
        <v>3285.1858774555521</v>
      </c>
      <c r="O95" s="12">
        <f t="shared" ref="O95:O158" si="47">N95/WeightFlowRate</f>
        <v>232.49007748146985</v>
      </c>
      <c r="P95" s="4">
        <f t="shared" ref="P95:P158" si="48">Q95/$L$21</f>
        <v>0.72145071519427162</v>
      </c>
      <c r="Q95" s="11">
        <f t="shared" si="39"/>
        <v>10.602319444660793</v>
      </c>
      <c r="R95" s="10">
        <f t="shared" ref="R95:R158" si="49">IF(W95&lt;InitialAltitudeE,0,(((N95-AB95)*COS(ElevationAngleR)*$L$23)/(G95)))</f>
        <v>5.7361028278880095</v>
      </c>
      <c r="S95" s="9">
        <f t="shared" ref="S95:S158" si="50">IF(W94&lt;InitialAltitudeE,0,S94+(R94*TimeStep))</f>
        <v>36.259377400906146</v>
      </c>
      <c r="T95" s="8">
        <f t="shared" ref="T95:T158" si="51">T94+(S95*TimeStep)</f>
        <v>119.52288968874893</v>
      </c>
      <c r="U95" s="7">
        <f t="shared" ref="U95:U158" si="52">IF(W94&lt;InitialAltitudeE,-K95,(((N95-AB95)*SIN(ElevationAngleR)*$L$23)/G95)-K95)</f>
        <v>132.10872439895803</v>
      </c>
      <c r="V95" s="9">
        <f t="shared" ref="V95:V158" si="53">IF(W94&lt;InitialAltitudeE,0,V94+(U94*TimeStep))</f>
        <v>826.0947251059124</v>
      </c>
      <c r="W95" s="8">
        <f t="shared" ref="W95:W158" si="54">IF(P94&gt;0.913499,W94,W94+V94*TimeStep)</f>
        <v>7225.0522405481015</v>
      </c>
      <c r="X95" s="7">
        <f t="shared" ref="X95:X158" si="55">IF(N95&gt;0.002,SQRT((U95^2)+(R95^2)),-SQRT((U95^2)+(R95^2)))</f>
        <v>132.23319529517525</v>
      </c>
      <c r="Y95" s="6">
        <f t="shared" si="40"/>
        <v>826.8900998907377</v>
      </c>
      <c r="Z95" s="4">
        <f t="shared" si="41"/>
        <v>4.1127813260230157</v>
      </c>
      <c r="AA95" s="4">
        <f t="shared" ref="AA95:AA158" si="56">N95/G95</f>
        <v>5.4019142220895615</v>
      </c>
      <c r="AB95" s="5">
        <f t="shared" ref="AB95:AB158" si="57">0.5*M95*(Y94^2)*CrossSectionalAreaE*AH95</f>
        <v>178.44544019851728</v>
      </c>
      <c r="AC95" s="418">
        <f t="shared" si="32"/>
        <v>1.9072452768313366</v>
      </c>
      <c r="AD95" s="628">
        <f t="shared" ref="AD95:AD158" si="58">(1/2)*M95*(Y94^2)</f>
        <v>597.80819156031282</v>
      </c>
      <c r="AE95" s="4">
        <f t="shared" si="42"/>
        <v>0.76005102529163782</v>
      </c>
      <c r="AF95" s="3">
        <f t="shared" ref="AF95:AF158" si="59">IF(AF94&gt;4.67,$L$20+($L$26/1000)*W95,4.67)</f>
        <v>492.67981193402687</v>
      </c>
      <c r="AG95" s="2">
        <f t="shared" si="43"/>
        <v>1087.9402466083816</v>
      </c>
      <c r="AH95" s="22">
        <f t="shared" si="44"/>
        <v>0.4</v>
      </c>
    </row>
    <row r="96" spans="6:34" x14ac:dyDescent="0.35">
      <c r="F96" s="21">
        <f t="shared" si="45"/>
        <v>6.5999999999999925</v>
      </c>
      <c r="G96" s="20">
        <f t="shared" ref="G96:G159" si="60">IF(I95&gt;0.02,G95-((N95/O95)*TimeStep),G95)</f>
        <v>606.73913043478228</v>
      </c>
      <c r="H96" s="19">
        <f t="shared" si="33"/>
        <v>256.73913043478228</v>
      </c>
      <c r="I96" s="18">
        <f t="shared" si="34"/>
        <v>0.73354037267080652</v>
      </c>
      <c r="J96" s="17">
        <f t="shared" si="35"/>
        <v>7307.6617130586928</v>
      </c>
      <c r="K96" s="16">
        <f t="shared" si="36"/>
        <v>32.151514987168021</v>
      </c>
      <c r="L96" s="15">
        <f t="shared" si="37"/>
        <v>0.75724094248926743</v>
      </c>
      <c r="M96" s="14">
        <f t="shared" si="38"/>
        <v>1.7998859962027396E-3</v>
      </c>
      <c r="N96" s="13">
        <f t="shared" si="46"/>
        <v>3286.2337179674068</v>
      </c>
      <c r="O96" s="12">
        <f t="shared" si="47"/>
        <v>232.56423234846264</v>
      </c>
      <c r="P96" s="4">
        <f t="shared" si="48"/>
        <v>0.71863457642257966</v>
      </c>
      <c r="Q96" s="11">
        <f t="shared" si="39"/>
        <v>10.560933938722341</v>
      </c>
      <c r="R96" s="10">
        <f t="shared" si="49"/>
        <v>5.7417196245912434</v>
      </c>
      <c r="S96" s="9">
        <f t="shared" si="50"/>
        <v>36.832987683694945</v>
      </c>
      <c r="T96" s="8">
        <f t="shared" si="51"/>
        <v>123.20618845711843</v>
      </c>
      <c r="U96" s="7">
        <f t="shared" si="52"/>
        <v>132.26982246211341</v>
      </c>
      <c r="V96" s="9">
        <f t="shared" si="53"/>
        <v>839.30559754580815</v>
      </c>
      <c r="W96" s="8">
        <f t="shared" si="54"/>
        <v>7307.6617130586928</v>
      </c>
      <c r="X96" s="7">
        <f t="shared" si="55"/>
        <v>132.39438537342292</v>
      </c>
      <c r="Y96" s="6">
        <f t="shared" si="40"/>
        <v>840.11341797011744</v>
      </c>
      <c r="Z96" s="4">
        <f t="shared" si="41"/>
        <v>4.1178272758301686</v>
      </c>
      <c r="AA96" s="4">
        <f t="shared" si="56"/>
        <v>5.416221821085661</v>
      </c>
      <c r="AB96" s="5">
        <f t="shared" si="57"/>
        <v>183.67674737195034</v>
      </c>
      <c r="AC96" s="418">
        <f t="shared" ref="AC96:AC159" si="61">(AB96/G96)*F96</f>
        <v>1.9980028843469757</v>
      </c>
      <c r="AD96" s="628">
        <f t="shared" si="58"/>
        <v>615.33353867687367</v>
      </c>
      <c r="AE96" s="4">
        <f t="shared" si="42"/>
        <v>0.7724386448442554</v>
      </c>
      <c r="AF96" s="3">
        <f t="shared" si="59"/>
        <v>492.38241783298878</v>
      </c>
      <c r="AG96" s="2">
        <f t="shared" si="43"/>
        <v>1087.6118428014527</v>
      </c>
      <c r="AH96" s="22">
        <f t="shared" si="44"/>
        <v>0.4</v>
      </c>
    </row>
    <row r="97" spans="6:34" x14ac:dyDescent="0.35">
      <c r="F97" s="21">
        <f t="shared" si="45"/>
        <v>6.6999999999999922</v>
      </c>
      <c r="G97" s="20">
        <f t="shared" si="60"/>
        <v>605.32608695652141</v>
      </c>
      <c r="H97" s="19">
        <f t="shared" si="33"/>
        <v>255.32608695652141</v>
      </c>
      <c r="I97" s="18">
        <f t="shared" si="34"/>
        <v>0.72950310559006115</v>
      </c>
      <c r="J97" s="17">
        <f t="shared" si="35"/>
        <v>7391.5922728132737</v>
      </c>
      <c r="K97" s="16">
        <f t="shared" si="36"/>
        <v>32.151256877369811</v>
      </c>
      <c r="L97" s="15">
        <f t="shared" si="37"/>
        <v>0.75469771119420614</v>
      </c>
      <c r="M97" s="14">
        <f t="shared" si="38"/>
        <v>1.7938409897375086E-3</v>
      </c>
      <c r="N97" s="13">
        <f t="shared" si="46"/>
        <v>3287.2953030747653</v>
      </c>
      <c r="O97" s="12">
        <f t="shared" si="47"/>
        <v>232.63935990990649</v>
      </c>
      <c r="P97" s="4">
        <f t="shared" si="48"/>
        <v>0.71578149816643133</v>
      </c>
      <c r="Q97" s="11">
        <f t="shared" si="39"/>
        <v>10.519005576278131</v>
      </c>
      <c r="R97" s="10">
        <f t="shared" si="49"/>
        <v>5.7472889560042795</v>
      </c>
      <c r="S97" s="9">
        <f t="shared" si="50"/>
        <v>37.407159646154071</v>
      </c>
      <c r="T97" s="8">
        <f t="shared" si="51"/>
        <v>126.94690442173383</v>
      </c>
      <c r="U97" s="7">
        <f t="shared" si="52"/>
        <v>132.42956535687185</v>
      </c>
      <c r="V97" s="9">
        <f t="shared" si="53"/>
        <v>852.53257979201953</v>
      </c>
      <c r="W97" s="8">
        <f t="shared" si="54"/>
        <v>7391.5922728132737</v>
      </c>
      <c r="X97" s="7">
        <f t="shared" si="55"/>
        <v>132.55421951395513</v>
      </c>
      <c r="Y97" s="6">
        <f t="shared" si="40"/>
        <v>853.35285503690034</v>
      </c>
      <c r="Z97" s="4">
        <f t="shared" si="41"/>
        <v>4.1228316522597783</v>
      </c>
      <c r="AA97" s="4">
        <f t="shared" si="56"/>
        <v>5.4306189240955032</v>
      </c>
      <c r="AB97" s="5">
        <f t="shared" si="57"/>
        <v>188.96152419745499</v>
      </c>
      <c r="AC97" s="418">
        <f t="shared" si="61"/>
        <v>2.0915044624764083</v>
      </c>
      <c r="AD97" s="628">
        <f t="shared" si="58"/>
        <v>633.03801391221816</v>
      </c>
      <c r="AE97" s="4">
        <f t="shared" si="42"/>
        <v>0.78485243687527451</v>
      </c>
      <c r="AF97" s="3">
        <f t="shared" si="59"/>
        <v>492.08026781787225</v>
      </c>
      <c r="AG97" s="2">
        <f t="shared" si="43"/>
        <v>1087.2780855906442</v>
      </c>
      <c r="AH97" s="22">
        <f t="shared" si="44"/>
        <v>0.4</v>
      </c>
    </row>
    <row r="98" spans="6:34" x14ac:dyDescent="0.35">
      <c r="F98" s="21">
        <f t="shared" si="45"/>
        <v>6.7999999999999918</v>
      </c>
      <c r="G98" s="20">
        <f t="shared" si="60"/>
        <v>603.91304347826053</v>
      </c>
      <c r="H98" s="19">
        <f t="shared" si="33"/>
        <v>253.91304347826053</v>
      </c>
      <c r="I98" s="18">
        <f t="shared" si="34"/>
        <v>0.72546583850931579</v>
      </c>
      <c r="J98" s="17">
        <f t="shared" si="35"/>
        <v>7476.845530792476</v>
      </c>
      <c r="K98" s="16">
        <f t="shared" si="36"/>
        <v>32.150994703088912</v>
      </c>
      <c r="L98" s="15">
        <f t="shared" si="37"/>
        <v>0.75212000076057506</v>
      </c>
      <c r="M98" s="14">
        <f t="shared" si="38"/>
        <v>1.7877140298078109E-3</v>
      </c>
      <c r="N98" s="13">
        <f t="shared" si="46"/>
        <v>3288.3705145381473</v>
      </c>
      <c r="O98" s="12">
        <f t="shared" si="47"/>
        <v>232.71545179808427</v>
      </c>
      <c r="P98" s="4">
        <f t="shared" si="48"/>
        <v>0.71289179820203652</v>
      </c>
      <c r="Q98" s="11">
        <f t="shared" si="39"/>
        <v>10.476539027314368</v>
      </c>
      <c r="R98" s="10">
        <f t="shared" si="49"/>
        <v>5.7528130560349746</v>
      </c>
      <c r="S98" s="9">
        <f t="shared" si="50"/>
        <v>37.9818885417545</v>
      </c>
      <c r="T98" s="8">
        <f t="shared" si="51"/>
        <v>130.74509327590928</v>
      </c>
      <c r="U98" s="7">
        <f t="shared" si="52"/>
        <v>132.58801705879188</v>
      </c>
      <c r="V98" s="9">
        <f t="shared" si="53"/>
        <v>865.77553632770673</v>
      </c>
      <c r="W98" s="8">
        <f t="shared" si="54"/>
        <v>7476.845530792476</v>
      </c>
      <c r="X98" s="7">
        <f t="shared" si="55"/>
        <v>132.7127617286302</v>
      </c>
      <c r="Y98" s="6">
        <f t="shared" si="40"/>
        <v>866.60827549748592</v>
      </c>
      <c r="Z98" s="4">
        <f t="shared" si="41"/>
        <v>4.1277964477994766</v>
      </c>
      <c r="AA98" s="4">
        <f t="shared" si="56"/>
        <v>5.4451059635980874</v>
      </c>
      <c r="AB98" s="5">
        <f t="shared" si="57"/>
        <v>194.29827176243938</v>
      </c>
      <c r="AC98" s="418">
        <f t="shared" si="61"/>
        <v>2.1877789563459684</v>
      </c>
      <c r="AD98" s="628">
        <f t="shared" si="58"/>
        <v>650.91659577504413</v>
      </c>
      <c r="AE98" s="4">
        <f t="shared" si="42"/>
        <v>0.79729249248650846</v>
      </c>
      <c r="AF98" s="3">
        <f t="shared" si="59"/>
        <v>491.77335608914711</v>
      </c>
      <c r="AG98" s="2">
        <f t="shared" si="43"/>
        <v>1086.9389636352939</v>
      </c>
      <c r="AH98" s="22">
        <f t="shared" si="44"/>
        <v>0.4</v>
      </c>
    </row>
    <row r="99" spans="6:34" x14ac:dyDescent="0.35">
      <c r="F99" s="21">
        <f t="shared" si="45"/>
        <v>6.8999999999999915</v>
      </c>
      <c r="G99" s="20">
        <f t="shared" si="60"/>
        <v>602.49999999999966</v>
      </c>
      <c r="H99" s="19">
        <f t="shared" si="33"/>
        <v>252.49999999999966</v>
      </c>
      <c r="I99" s="18">
        <f t="shared" si="34"/>
        <v>0.72142857142857042</v>
      </c>
      <c r="J99" s="17">
        <f t="shared" si="35"/>
        <v>7563.423084425247</v>
      </c>
      <c r="K99" s="16">
        <f t="shared" si="36"/>
        <v>32.150728459562146</v>
      </c>
      <c r="L99" s="15">
        <f t="shared" si="37"/>
        <v>0.74950802217435586</v>
      </c>
      <c r="M99" s="14">
        <f t="shared" si="38"/>
        <v>1.7815056179062265E-3</v>
      </c>
      <c r="N99" s="13">
        <f t="shared" si="46"/>
        <v>3289.4592319111912</v>
      </c>
      <c r="O99" s="12">
        <f t="shared" si="47"/>
        <v>232.7924994890997</v>
      </c>
      <c r="P99" s="4">
        <f t="shared" si="48"/>
        <v>0.70996580023673872</v>
      </c>
      <c r="Q99" s="11">
        <f t="shared" si="39"/>
        <v>10.433539048980213</v>
      </c>
      <c r="R99" s="10">
        <f t="shared" si="49"/>
        <v>5.7582942210418269</v>
      </c>
      <c r="S99" s="9">
        <f t="shared" si="50"/>
        <v>38.557169847357997</v>
      </c>
      <c r="T99" s="8">
        <f t="shared" si="51"/>
        <v>134.60081026064509</v>
      </c>
      <c r="U99" s="7">
        <f t="shared" si="52"/>
        <v>132.74524333174034</v>
      </c>
      <c r="V99" s="9">
        <f t="shared" si="53"/>
        <v>879.03433803358587</v>
      </c>
      <c r="W99" s="8">
        <f t="shared" si="54"/>
        <v>7563.423084425247</v>
      </c>
      <c r="X99" s="7">
        <f t="shared" si="55"/>
        <v>132.87007781866856</v>
      </c>
      <c r="Y99" s="6">
        <f t="shared" si="40"/>
        <v>879.87955015944237</v>
      </c>
      <c r="Z99" s="4">
        <f t="shared" si="41"/>
        <v>4.1327237106240702</v>
      </c>
      <c r="AA99" s="4">
        <f t="shared" si="56"/>
        <v>5.4596833724667109</v>
      </c>
      <c r="AB99" s="5">
        <f t="shared" si="57"/>
        <v>199.68546668271836</v>
      </c>
      <c r="AC99" s="418">
        <f t="shared" si="61"/>
        <v>2.2868543072377689</v>
      </c>
      <c r="AD99" s="628">
        <f t="shared" si="58"/>
        <v>668.9641807920226</v>
      </c>
      <c r="AE99" s="4">
        <f t="shared" si="42"/>
        <v>0.80975891010993872</v>
      </c>
      <c r="AF99" s="3">
        <f t="shared" si="59"/>
        <v>491.46167689606915</v>
      </c>
      <c r="AG99" s="2">
        <f t="shared" si="43"/>
        <v>1086.5944655551657</v>
      </c>
      <c r="AH99" s="22">
        <f t="shared" si="44"/>
        <v>0.4</v>
      </c>
    </row>
    <row r="100" spans="6:34" x14ac:dyDescent="0.35">
      <c r="F100" s="21">
        <f t="shared" si="45"/>
        <v>6.9999999999999911</v>
      </c>
      <c r="G100" s="20">
        <f t="shared" si="60"/>
        <v>601.08695652173878</v>
      </c>
      <c r="H100" s="19">
        <f t="shared" si="33"/>
        <v>251.08695652173878</v>
      </c>
      <c r="I100" s="18">
        <f t="shared" si="34"/>
        <v>0.71739130434782505</v>
      </c>
      <c r="J100" s="17">
        <f t="shared" si="35"/>
        <v>7651.3265182286059</v>
      </c>
      <c r="K100" s="16">
        <f t="shared" si="36"/>
        <v>32.150458142068601</v>
      </c>
      <c r="L100" s="15">
        <f t="shared" si="37"/>
        <v>0.74686199097224648</v>
      </c>
      <c r="M100" s="14">
        <f t="shared" si="38"/>
        <v>1.7752162663419327E-3</v>
      </c>
      <c r="N100" s="13">
        <f t="shared" si="46"/>
        <v>3290.561332561168</v>
      </c>
      <c r="O100" s="12">
        <f t="shared" si="47"/>
        <v>232.87049430432882</v>
      </c>
      <c r="P100" s="4">
        <f t="shared" si="48"/>
        <v>0.7070038338538841</v>
      </c>
      <c r="Q100" s="11">
        <f t="shared" si="39"/>
        <v>10.390010484777578</v>
      </c>
      <c r="R100" s="10">
        <f t="shared" si="49"/>
        <v>5.7637348094224947</v>
      </c>
      <c r="S100" s="9">
        <f t="shared" si="50"/>
        <v>39.132999269462182</v>
      </c>
      <c r="T100" s="8">
        <f t="shared" si="51"/>
        <v>138.51411018759131</v>
      </c>
      <c r="U100" s="7">
        <f t="shared" si="52"/>
        <v>132.90131171611077</v>
      </c>
      <c r="V100" s="9">
        <f t="shared" si="53"/>
        <v>892.30886236675985</v>
      </c>
      <c r="W100" s="8">
        <f t="shared" si="54"/>
        <v>7651.3265182286059</v>
      </c>
      <c r="X100" s="7">
        <f t="shared" si="55"/>
        <v>133.02623536286438</v>
      </c>
      <c r="Y100" s="6">
        <f t="shared" si="40"/>
        <v>893.16655641044076</v>
      </c>
      <c r="Z100" s="4">
        <f t="shared" si="41"/>
        <v>4.1376155442339</v>
      </c>
      <c r="AA100" s="4">
        <f t="shared" si="56"/>
        <v>5.4743515840077333</v>
      </c>
      <c r="AB100" s="5">
        <f t="shared" si="57"/>
        <v>205.12156173625058</v>
      </c>
      <c r="AC100" s="418">
        <f t="shared" si="61"/>
        <v>2.388757427814562</v>
      </c>
      <c r="AD100" s="628">
        <f t="shared" si="58"/>
        <v>687.175585630873</v>
      </c>
      <c r="AE100" s="4">
        <f t="shared" si="42"/>
        <v>0.82225179569617457</v>
      </c>
      <c r="AF100" s="3">
        <f t="shared" si="59"/>
        <v>491.14522453437706</v>
      </c>
      <c r="AG100" s="2">
        <f t="shared" si="43"/>
        <v>1086.2445799272775</v>
      </c>
      <c r="AH100" s="22">
        <f t="shared" si="44"/>
        <v>0.4</v>
      </c>
    </row>
    <row r="101" spans="6:34" x14ac:dyDescent="0.35">
      <c r="F101" s="21">
        <f t="shared" si="45"/>
        <v>7.0999999999999908</v>
      </c>
      <c r="G101" s="20">
        <f t="shared" si="60"/>
        <v>599.67391304347791</v>
      </c>
      <c r="H101" s="19">
        <f t="shared" si="33"/>
        <v>249.67391304347791</v>
      </c>
      <c r="I101" s="18">
        <f t="shared" si="34"/>
        <v>0.71335403726707969</v>
      </c>
      <c r="J101" s="17">
        <f t="shared" si="35"/>
        <v>7740.5574044652822</v>
      </c>
      <c r="K101" s="16">
        <f t="shared" si="36"/>
        <v>32.150183745927613</v>
      </c>
      <c r="L101" s="15">
        <f t="shared" si="37"/>
        <v>0.74418212721807242</v>
      </c>
      <c r="M101" s="14">
        <f t="shared" si="38"/>
        <v>1.7688464981846363E-3</v>
      </c>
      <c r="N101" s="13">
        <f t="shared" si="46"/>
        <v>3291.6766916900456</v>
      </c>
      <c r="O101" s="12">
        <f t="shared" si="47"/>
        <v>232.94942741191093</v>
      </c>
      <c r="P101" s="4">
        <f t="shared" si="48"/>
        <v>0.70400623445621113</v>
      </c>
      <c r="Q101" s="11">
        <f t="shared" si="39"/>
        <v>10.345958263729194</v>
      </c>
      <c r="R101" s="10">
        <f t="shared" si="49"/>
        <v>5.7691372411758648</v>
      </c>
      <c r="S101" s="9">
        <f t="shared" si="50"/>
        <v>39.709372750404434</v>
      </c>
      <c r="T101" s="8">
        <f t="shared" si="51"/>
        <v>142.48504746263177</v>
      </c>
      <c r="U101" s="7">
        <f t="shared" si="52"/>
        <v>133.05629151628489</v>
      </c>
      <c r="V101" s="9">
        <f t="shared" si="53"/>
        <v>905.59899353837091</v>
      </c>
      <c r="W101" s="8">
        <f t="shared" si="54"/>
        <v>7740.5574044652822</v>
      </c>
      <c r="X101" s="7">
        <f t="shared" si="55"/>
        <v>133.18130370504002</v>
      </c>
      <c r="Y101" s="6">
        <f t="shared" si="40"/>
        <v>906.4691783960119</v>
      </c>
      <c r="Z101" s="4">
        <f t="shared" si="41"/>
        <v>4.1424741070697548</v>
      </c>
      <c r="AA101" s="4">
        <f t="shared" si="56"/>
        <v>5.4891110320008041</v>
      </c>
      <c r="AB101" s="5">
        <f t="shared" si="57"/>
        <v>210.60498650844494</v>
      </c>
      <c r="AC101" s="418">
        <f t="shared" si="61"/>
        <v>2.4935141777653822</v>
      </c>
      <c r="AD101" s="628">
        <f t="shared" si="58"/>
        <v>705.54554926219782</v>
      </c>
      <c r="AE101" s="4">
        <f t="shared" si="42"/>
        <v>0.83477126290306203</v>
      </c>
      <c r="AF101" s="3">
        <f t="shared" si="59"/>
        <v>490.82399334392505</v>
      </c>
      <c r="AG101" s="2">
        <f t="shared" si="43"/>
        <v>1085.8892952826477</v>
      </c>
      <c r="AH101" s="22">
        <f t="shared" si="44"/>
        <v>0.4</v>
      </c>
    </row>
    <row r="102" spans="6:34" x14ac:dyDescent="0.35">
      <c r="F102" s="21">
        <f t="shared" si="45"/>
        <v>7.1999999999999904</v>
      </c>
      <c r="G102" s="20">
        <f t="shared" si="60"/>
        <v>598.26086956521704</v>
      </c>
      <c r="H102" s="19">
        <f t="shared" si="33"/>
        <v>248.26086956521704</v>
      </c>
      <c r="I102" s="18">
        <f t="shared" si="34"/>
        <v>0.70931677018633443</v>
      </c>
      <c r="J102" s="17">
        <f t="shared" si="35"/>
        <v>7831.1173038191191</v>
      </c>
      <c r="K102" s="16">
        <f t="shared" si="36"/>
        <v>32.149905266496695</v>
      </c>
      <c r="L102" s="15">
        <f t="shared" si="37"/>
        <v>0.74146865547835428</v>
      </c>
      <c r="M102" s="14">
        <f t="shared" si="38"/>
        <v>1.7623968472065003E-3</v>
      </c>
      <c r="N102" s="13">
        <f t="shared" si="46"/>
        <v>3292.8051823560918</v>
      </c>
      <c r="O102" s="12">
        <f t="shared" si="47"/>
        <v>233.02928982827726</v>
      </c>
      <c r="P102" s="4">
        <f t="shared" si="48"/>
        <v>0.70097334320779081</v>
      </c>
      <c r="Q102" s="11">
        <f t="shared" si="39"/>
        <v>10.301387399525382</v>
      </c>
      <c r="R102" s="10">
        <f t="shared" si="49"/>
        <v>5.7745039974383667</v>
      </c>
      <c r="S102" s="9">
        <f t="shared" si="50"/>
        <v>40.286286474522022</v>
      </c>
      <c r="T102" s="8">
        <f t="shared" si="51"/>
        <v>146.51367611008396</v>
      </c>
      <c r="U102" s="7">
        <f t="shared" si="52"/>
        <v>133.21025378735649</v>
      </c>
      <c r="V102" s="9">
        <f t="shared" si="53"/>
        <v>918.90462268999943</v>
      </c>
      <c r="W102" s="8">
        <f t="shared" si="54"/>
        <v>7831.1173038191191</v>
      </c>
      <c r="X102" s="7">
        <f t="shared" si="55"/>
        <v>133.3353539407623</v>
      </c>
      <c r="Y102" s="6">
        <f t="shared" si="40"/>
        <v>919.78730719604812</v>
      </c>
      <c r="Z102" s="4">
        <f t="shared" si="41"/>
        <v>4.1473016121049229</v>
      </c>
      <c r="AA102" s="4">
        <f t="shared" si="56"/>
        <v>5.5039621507405636</v>
      </c>
      <c r="AB102" s="5">
        <f t="shared" si="57"/>
        <v>216.13414804842898</v>
      </c>
      <c r="AC102" s="418">
        <f t="shared" si="61"/>
        <v>2.6011493398851608</v>
      </c>
      <c r="AD102" s="628">
        <f t="shared" si="58"/>
        <v>724.06873515804102</v>
      </c>
      <c r="AE102" s="4">
        <f t="shared" si="42"/>
        <v>0.84731743328439812</v>
      </c>
      <c r="AF102" s="3">
        <f t="shared" si="59"/>
        <v>490.49797770625122</v>
      </c>
      <c r="AG102" s="2">
        <f t="shared" si="43"/>
        <v>1085.5286001029626</v>
      </c>
      <c r="AH102" s="22">
        <f t="shared" si="44"/>
        <v>0.4</v>
      </c>
    </row>
    <row r="103" spans="6:34" x14ac:dyDescent="0.35">
      <c r="F103" s="21">
        <f t="shared" si="45"/>
        <v>7.2999999999999901</v>
      </c>
      <c r="G103" s="20">
        <f t="shared" si="60"/>
        <v>596.84782608695616</v>
      </c>
      <c r="H103" s="19">
        <f t="shared" si="33"/>
        <v>246.84782608695616</v>
      </c>
      <c r="I103" s="18">
        <f t="shared" si="34"/>
        <v>0.70527950310558907</v>
      </c>
      <c r="J103" s="17">
        <f t="shared" si="35"/>
        <v>7923.0077660881188</v>
      </c>
      <c r="K103" s="16">
        <f t="shared" si="36"/>
        <v>32.14962269916942</v>
      </c>
      <c r="L103" s="15">
        <f t="shared" si="37"/>
        <v>0.73872180479704841</v>
      </c>
      <c r="M103" s="14">
        <f t="shared" si="38"/>
        <v>1.7558678578221043E-3</v>
      </c>
      <c r="N103" s="13">
        <f t="shared" si="46"/>
        <v>3293.9466754960026</v>
      </c>
      <c r="O103" s="12">
        <f t="shared" si="47"/>
        <v>233.11007241971711</v>
      </c>
      <c r="P103" s="4">
        <f t="shared" si="48"/>
        <v>0.697905506974551</v>
      </c>
      <c r="Q103" s="11">
        <f t="shared" si="39"/>
        <v>10.256302989649988</v>
      </c>
      <c r="R103" s="10">
        <f t="shared" si="49"/>
        <v>5.7798376199952095</v>
      </c>
      <c r="S103" s="9">
        <f t="shared" si="50"/>
        <v>40.863736874265861</v>
      </c>
      <c r="T103" s="8">
        <f t="shared" si="51"/>
        <v>150.60004979751054</v>
      </c>
      <c r="U103" s="7">
        <f t="shared" si="52"/>
        <v>133.36327132113703</v>
      </c>
      <c r="V103" s="9">
        <f t="shared" si="53"/>
        <v>932.22564806873504</v>
      </c>
      <c r="W103" s="8">
        <f t="shared" si="54"/>
        <v>7923.0077660881188</v>
      </c>
      <c r="X103" s="7">
        <f t="shared" si="55"/>
        <v>133.48845890334013</v>
      </c>
      <c r="Y103" s="6">
        <f t="shared" si="40"/>
        <v>933.12084099997594</v>
      </c>
      <c r="Z103" s="4">
        <f t="shared" si="41"/>
        <v>4.1521003264149901</v>
      </c>
      <c r="AA103" s="4">
        <f t="shared" si="56"/>
        <v>5.5189053750798109</v>
      </c>
      <c r="AB103" s="5">
        <f t="shared" si="57"/>
        <v>221.70743153565746</v>
      </c>
      <c r="AC103" s="418">
        <f t="shared" si="61"/>
        <v>2.7116865966007544</v>
      </c>
      <c r="AD103" s="628">
        <f t="shared" si="58"/>
        <v>742.73973352508528</v>
      </c>
      <c r="AE103" s="4">
        <f t="shared" si="42"/>
        <v>0.85989043647871821</v>
      </c>
      <c r="AF103" s="3">
        <f t="shared" si="59"/>
        <v>490.16717204208283</v>
      </c>
      <c r="AG103" s="2">
        <f t="shared" si="43"/>
        <v>1085.1624828171584</v>
      </c>
      <c r="AH103" s="22">
        <f t="shared" si="44"/>
        <v>0.4</v>
      </c>
    </row>
    <row r="104" spans="6:34" x14ac:dyDescent="0.35">
      <c r="F104" s="21">
        <f t="shared" si="45"/>
        <v>7.3999999999999897</v>
      </c>
      <c r="G104" s="20">
        <f t="shared" si="60"/>
        <v>595.43478260869529</v>
      </c>
      <c r="H104" s="19">
        <f t="shared" si="33"/>
        <v>245.43478260869529</v>
      </c>
      <c r="I104" s="18">
        <f t="shared" si="34"/>
        <v>0.7012422360248437</v>
      </c>
      <c r="J104" s="17">
        <f t="shared" si="35"/>
        <v>8016.2303308949922</v>
      </c>
      <c r="K104" s="16">
        <f t="shared" si="36"/>
        <v>32.14933603937321</v>
      </c>
      <c r="L104" s="15">
        <f t="shared" si="37"/>
        <v>0.73594180866947878</v>
      </c>
      <c r="M104" s="14">
        <f t="shared" si="38"/>
        <v>1.749260085026484E-3</v>
      </c>
      <c r="N104" s="13">
        <f t="shared" si="46"/>
        <v>3295.1010399475526</v>
      </c>
      <c r="O104" s="12">
        <f t="shared" si="47"/>
        <v>233.19176590398067</v>
      </c>
      <c r="P104" s="4">
        <f t="shared" si="48"/>
        <v>0.69480307826341248</v>
      </c>
      <c r="Q104" s="11">
        <f t="shared" si="39"/>
        <v>10.210710214485964</v>
      </c>
      <c r="R104" s="10">
        <f t="shared" si="49"/>
        <v>5.7851407107673563</v>
      </c>
      <c r="S104" s="9">
        <f t="shared" si="50"/>
        <v>41.44172063626538</v>
      </c>
      <c r="T104" s="8">
        <f t="shared" si="51"/>
        <v>154.74422186113708</v>
      </c>
      <c r="U104" s="7">
        <f t="shared" si="52"/>
        <v>133.51541863146667</v>
      </c>
      <c r="V104" s="9">
        <f t="shared" si="53"/>
        <v>945.56197520084879</v>
      </c>
      <c r="W104" s="8">
        <f t="shared" si="54"/>
        <v>8016.2303308949922</v>
      </c>
      <c r="X104" s="7">
        <f t="shared" si="55"/>
        <v>133.6406931491272</v>
      </c>
      <c r="Y104" s="6">
        <f t="shared" si="40"/>
        <v>946.46968528052957</v>
      </c>
      <c r="Z104" s="4">
        <f t="shared" si="41"/>
        <v>4.1568725707261196</v>
      </c>
      <c r="AA104" s="4">
        <f t="shared" si="56"/>
        <v>5.5339411404741696</v>
      </c>
      <c r="AB104" s="5">
        <f t="shared" si="57"/>
        <v>227.32320095623368</v>
      </c>
      <c r="AC104" s="418">
        <f t="shared" si="61"/>
        <v>2.8251485069551618</v>
      </c>
      <c r="AD104" s="628">
        <f t="shared" si="58"/>
        <v>761.5530635703899</v>
      </c>
      <c r="AE104" s="4">
        <f t="shared" si="42"/>
        <v>0.87249041039811981</v>
      </c>
      <c r="AF104" s="3">
        <f t="shared" si="59"/>
        <v>489.83157080877811</v>
      </c>
      <c r="AG104" s="2">
        <f t="shared" si="43"/>
        <v>1084.790931797924</v>
      </c>
      <c r="AH104" s="22">
        <f t="shared" si="44"/>
        <v>0.4</v>
      </c>
    </row>
    <row r="105" spans="6:34" x14ac:dyDescent="0.35">
      <c r="F105" s="21">
        <f t="shared" si="45"/>
        <v>7.4999999999999893</v>
      </c>
      <c r="G105" s="20">
        <f t="shared" si="60"/>
        <v>594.02173913043441</v>
      </c>
      <c r="H105" s="19">
        <f t="shared" si="33"/>
        <v>244.02173913043441</v>
      </c>
      <c r="I105" s="18">
        <f t="shared" si="34"/>
        <v>0.69720496894409834</v>
      </c>
      <c r="J105" s="17">
        <f t="shared" si="35"/>
        <v>8110.7865284150776</v>
      </c>
      <c r="K105" s="16">
        <f t="shared" si="36"/>
        <v>32.14904528256718</v>
      </c>
      <c r="L105" s="15">
        <f t="shared" si="37"/>
        <v>0.73312890501548256</v>
      </c>
      <c r="M105" s="14">
        <f t="shared" si="38"/>
        <v>1.7425740943313004E-3</v>
      </c>
      <c r="N105" s="13">
        <f t="shared" si="46"/>
        <v>3296.2681424727389</v>
      </c>
      <c r="O105" s="12">
        <f t="shared" si="47"/>
        <v>233.2743608519169</v>
      </c>
      <c r="P105" s="4">
        <f t="shared" si="48"/>
        <v>0.69166641516007421</v>
      </c>
      <c r="Q105" s="11">
        <f t="shared" si="39"/>
        <v>10.164614336401044</v>
      </c>
      <c r="R105" s="10">
        <f t="shared" si="49"/>
        <v>5.7904159312749153</v>
      </c>
      <c r="S105" s="9">
        <f t="shared" si="50"/>
        <v>42.020234707342112</v>
      </c>
      <c r="T105" s="8">
        <f t="shared" si="51"/>
        <v>158.9462453318713</v>
      </c>
      <c r="U105" s="7">
        <f t="shared" si="52"/>
        <v>133.66677193885039</v>
      </c>
      <c r="V105" s="9">
        <f t="shared" si="53"/>
        <v>958.91351706399541</v>
      </c>
      <c r="W105" s="8">
        <f t="shared" si="54"/>
        <v>8110.7865284150776</v>
      </c>
      <c r="X105" s="7">
        <f t="shared" si="55"/>
        <v>133.79213294214949</v>
      </c>
      <c r="Y105" s="6">
        <f t="shared" si="40"/>
        <v>959.83375296605482</v>
      </c>
      <c r="Z105" s="4">
        <f t="shared" si="41"/>
        <v>4.161620718942415</v>
      </c>
      <c r="AA105" s="4">
        <f t="shared" si="56"/>
        <v>5.5490698830282188</v>
      </c>
      <c r="AB105" s="5">
        <f t="shared" si="57"/>
        <v>232.9797997883104</v>
      </c>
      <c r="AC105" s="418">
        <f t="shared" si="61"/>
        <v>2.9415564840610071</v>
      </c>
      <c r="AD105" s="628">
        <f t="shared" si="58"/>
        <v>780.50317579754494</v>
      </c>
      <c r="AE105" s="4">
        <f t="shared" si="42"/>
        <v>0.88511750141709045</v>
      </c>
      <c r="AF105" s="3">
        <f t="shared" si="59"/>
        <v>489.49116849770576</v>
      </c>
      <c r="AG105" s="2">
        <f t="shared" si="43"/>
        <v>1084.4139353581215</v>
      </c>
      <c r="AH105" s="22">
        <f t="shared" si="44"/>
        <v>0.4</v>
      </c>
    </row>
    <row r="106" spans="6:34" x14ac:dyDescent="0.35">
      <c r="F106" s="21">
        <f t="shared" si="45"/>
        <v>7.599999999999989</v>
      </c>
      <c r="G106" s="20">
        <f t="shared" si="60"/>
        <v>592.60869565217354</v>
      </c>
      <c r="H106" s="19">
        <f t="shared" si="33"/>
        <v>242.60869565217354</v>
      </c>
      <c r="I106" s="18">
        <f t="shared" si="34"/>
        <v>0.69316770186335297</v>
      </c>
      <c r="J106" s="17">
        <f t="shared" si="35"/>
        <v>8206.6778801214768</v>
      </c>
      <c r="K106" s="16">
        <f t="shared" si="36"/>
        <v>32.148750424239758</v>
      </c>
      <c r="L106" s="15">
        <f t="shared" si="37"/>
        <v>0.73028333615178587</v>
      </c>
      <c r="M106" s="14">
        <f t="shared" si="38"/>
        <v>1.7358104616991797E-3</v>
      </c>
      <c r="N106" s="13">
        <f t="shared" si="46"/>
        <v>3297.4478477814278</v>
      </c>
      <c r="O106" s="12">
        <f t="shared" si="47"/>
        <v>233.35784768914721</v>
      </c>
      <c r="P106" s="4">
        <f t="shared" si="48"/>
        <v>0.68849588126547523</v>
      </c>
      <c r="Q106" s="11">
        <f t="shared" si="39"/>
        <v>10.118020698814018</v>
      </c>
      <c r="R106" s="10">
        <f t="shared" si="49"/>
        <v>5.7956660020778523</v>
      </c>
      <c r="S106" s="9">
        <f t="shared" si="50"/>
        <v>42.599276300469604</v>
      </c>
      <c r="T106" s="8">
        <f t="shared" si="51"/>
        <v>163.20617296191827</v>
      </c>
      <c r="U106" s="7">
        <f t="shared" si="52"/>
        <v>133.81740915444399</v>
      </c>
      <c r="V106" s="9">
        <f t="shared" si="53"/>
        <v>972.28019425788045</v>
      </c>
      <c r="W106" s="8">
        <f t="shared" si="54"/>
        <v>8206.6778801214768</v>
      </c>
      <c r="X106" s="7">
        <f t="shared" si="55"/>
        <v>133.94285623808204</v>
      </c>
      <c r="Y106" s="6">
        <f t="shared" si="40"/>
        <v>973.21296461127429</v>
      </c>
      <c r="Z106" s="4">
        <f t="shared" si="41"/>
        <v>4.166347197653157</v>
      </c>
      <c r="AA106" s="4">
        <f t="shared" si="56"/>
        <v>5.5642920395431315</v>
      </c>
      <c r="AB106" s="5">
        <f t="shared" si="57"/>
        <v>238.67555169592916</v>
      </c>
      <c r="AC106" s="418">
        <f t="shared" si="61"/>
        <v>3.0609307730336308</v>
      </c>
      <c r="AD106" s="628">
        <f t="shared" si="58"/>
        <v>799.58445433109443</v>
      </c>
      <c r="AE106" s="4">
        <f t="shared" si="42"/>
        <v>0.89777186456130886</v>
      </c>
      <c r="AF106" s="3">
        <f t="shared" si="59"/>
        <v>489.14595963156273</v>
      </c>
      <c r="AG106" s="2">
        <f t="shared" si="43"/>
        <v>1084.0314817471244</v>
      </c>
      <c r="AH106" s="22">
        <f t="shared" si="44"/>
        <v>0.4</v>
      </c>
    </row>
    <row r="107" spans="6:34" x14ac:dyDescent="0.35">
      <c r="F107" s="21">
        <f t="shared" si="45"/>
        <v>7.6999999999999886</v>
      </c>
      <c r="G107" s="20">
        <f t="shared" si="60"/>
        <v>591.19565217391266</v>
      </c>
      <c r="H107" s="19">
        <f t="shared" si="33"/>
        <v>241.19565217391266</v>
      </c>
      <c r="I107" s="18">
        <f t="shared" si="34"/>
        <v>0.6891304347826076</v>
      </c>
      <c r="J107" s="17">
        <f t="shared" si="35"/>
        <v>8303.9058995472642</v>
      </c>
      <c r="K107" s="16">
        <f t="shared" si="36"/>
        <v>32.14845145990644</v>
      </c>
      <c r="L107" s="15">
        <f t="shared" si="37"/>
        <v>0.72740534876363194</v>
      </c>
      <c r="M107" s="14">
        <f t="shared" si="38"/>
        <v>1.7289697734762766E-3</v>
      </c>
      <c r="N107" s="13">
        <f t="shared" si="46"/>
        <v>3298.6400185554703</v>
      </c>
      <c r="O107" s="12">
        <f t="shared" si="47"/>
        <v>233.44221669777176</v>
      </c>
      <c r="P107" s="4">
        <f t="shared" si="48"/>
        <v>0.68529184563097179</v>
      </c>
      <c r="Q107" s="11">
        <f t="shared" si="39"/>
        <v>10.070934725242095</v>
      </c>
      <c r="R107" s="10">
        <f t="shared" si="49"/>
        <v>5.412902607821021</v>
      </c>
      <c r="S107" s="9">
        <f t="shared" si="50"/>
        <v>43.178842900677388</v>
      </c>
      <c r="T107" s="8">
        <f t="shared" si="51"/>
        <v>167.52405725198602</v>
      </c>
      <c r="U107" s="7">
        <f t="shared" si="52"/>
        <v>122.85679861341019</v>
      </c>
      <c r="V107" s="9">
        <f t="shared" si="53"/>
        <v>985.66193517332488</v>
      </c>
      <c r="W107" s="8">
        <f t="shared" si="54"/>
        <v>8303.9058995472642</v>
      </c>
      <c r="X107" s="7">
        <f t="shared" si="55"/>
        <v>122.97598334706571</v>
      </c>
      <c r="Y107" s="6">
        <f t="shared" si="40"/>
        <v>986.6072485664522</v>
      </c>
      <c r="Z107" s="4">
        <f t="shared" si="41"/>
        <v>3.825253714022081</v>
      </c>
      <c r="AA107" s="4">
        <f t="shared" si="56"/>
        <v>5.5796080475657925</v>
      </c>
      <c r="AB107" s="5">
        <f t="shared" si="57"/>
        <v>448.69013386665517</v>
      </c>
      <c r="AC107" s="418">
        <f t="shared" si="61"/>
        <v>5.843943571081784</v>
      </c>
      <c r="AD107" s="628">
        <f t="shared" si="58"/>
        <v>818.79121926706341</v>
      </c>
      <c r="AE107" s="4">
        <f t="shared" si="42"/>
        <v>0.91045366369639213</v>
      </c>
      <c r="AF107" s="3">
        <f t="shared" si="59"/>
        <v>488.79593876162988</v>
      </c>
      <c r="AG107" s="2">
        <f t="shared" si="43"/>
        <v>1083.6435591470747</v>
      </c>
      <c r="AH107" s="22">
        <f t="shared" si="44"/>
        <v>0.73432741380857736</v>
      </c>
    </row>
    <row r="108" spans="6:34" x14ac:dyDescent="0.35">
      <c r="F108" s="21">
        <f t="shared" si="45"/>
        <v>7.7999999999999883</v>
      </c>
      <c r="G108" s="20">
        <f t="shared" si="60"/>
        <v>589.78260869565179</v>
      </c>
      <c r="H108" s="19">
        <f t="shared" si="33"/>
        <v>239.78260869565179</v>
      </c>
      <c r="I108" s="18">
        <f t="shared" si="34"/>
        <v>0.68509316770186224</v>
      </c>
      <c r="J108" s="17">
        <f t="shared" si="35"/>
        <v>8402.4720930645963</v>
      </c>
      <c r="K108" s="16">
        <f t="shared" si="36"/>
        <v>32.148148385107312</v>
      </c>
      <c r="L108" s="15">
        <f t="shared" si="37"/>
        <v>0.72449519387568273</v>
      </c>
      <c r="M108" s="14">
        <f t="shared" si="38"/>
        <v>1.7220526263231103E-3</v>
      </c>
      <c r="N108" s="13">
        <f t="shared" si="46"/>
        <v>3299.8445154732904</v>
      </c>
      <c r="O108" s="12">
        <f t="shared" si="47"/>
        <v>233.5274580181098</v>
      </c>
      <c r="P108" s="4">
        <f t="shared" si="48"/>
        <v>0.68205468269225999</v>
      </c>
      <c r="Q108" s="11">
        <f t="shared" si="39"/>
        <v>10.023361918329849</v>
      </c>
      <c r="R108" s="10">
        <f t="shared" si="49"/>
        <v>5.4102271020183705</v>
      </c>
      <c r="S108" s="9">
        <f t="shared" si="50"/>
        <v>43.720133161459493</v>
      </c>
      <c r="T108" s="8">
        <f t="shared" si="51"/>
        <v>171.89607056813196</v>
      </c>
      <c r="U108" s="7">
        <f t="shared" si="52"/>
        <v>122.78048522638477</v>
      </c>
      <c r="V108" s="9">
        <f t="shared" si="53"/>
        <v>997.94761503466589</v>
      </c>
      <c r="W108" s="8">
        <f t="shared" si="54"/>
        <v>8402.4720930645963</v>
      </c>
      <c r="X108" s="7">
        <f t="shared" si="55"/>
        <v>122.89962615777928</v>
      </c>
      <c r="Y108" s="6">
        <f t="shared" si="40"/>
        <v>998.90484651794202</v>
      </c>
      <c r="Z108" s="4">
        <f t="shared" si="41"/>
        <v>3.8229146103703053</v>
      </c>
      <c r="AA108" s="4">
        <f t="shared" si="56"/>
        <v>5.5950183454394198</v>
      </c>
      <c r="AB108" s="5">
        <f t="shared" si="57"/>
        <v>458.11173981423195</v>
      </c>
      <c r="AC108" s="418">
        <f t="shared" si="61"/>
        <v>6.0586248523902055</v>
      </c>
      <c r="AD108" s="628">
        <f t="shared" si="58"/>
        <v>838.11772904741986</v>
      </c>
      <c r="AE108" s="4">
        <f t="shared" si="42"/>
        <v>0.92213681326542651</v>
      </c>
      <c r="AF108" s="3">
        <f t="shared" si="59"/>
        <v>488.44110046496752</v>
      </c>
      <c r="AG108" s="2">
        <f t="shared" si="43"/>
        <v>1083.2501556690577</v>
      </c>
      <c r="AH108" s="22">
        <f t="shared" si="44"/>
        <v>0.73245810987753179</v>
      </c>
    </row>
    <row r="109" spans="6:34" x14ac:dyDescent="0.35">
      <c r="F109" s="21">
        <f t="shared" si="45"/>
        <v>7.8999999999999879</v>
      </c>
      <c r="G109" s="20">
        <f t="shared" si="60"/>
        <v>588.36956521739091</v>
      </c>
      <c r="H109" s="19">
        <f t="shared" si="33"/>
        <v>238.36956521739091</v>
      </c>
      <c r="I109" s="18">
        <f t="shared" si="34"/>
        <v>0.68105590062111687</v>
      </c>
      <c r="J109" s="17">
        <f t="shared" si="35"/>
        <v>8502.2668545680626</v>
      </c>
      <c r="K109" s="16">
        <f t="shared" si="36"/>
        <v>32.147841537030338</v>
      </c>
      <c r="L109" s="15">
        <f t="shared" si="37"/>
        <v>0.72155639444759068</v>
      </c>
      <c r="M109" s="14">
        <f t="shared" si="38"/>
        <v>1.7150673939624783E-3</v>
      </c>
      <c r="N109" s="13">
        <f t="shared" si="46"/>
        <v>3301.059846491351</v>
      </c>
      <c r="O109" s="12">
        <f t="shared" si="47"/>
        <v>233.61346605938792</v>
      </c>
      <c r="P109" s="4">
        <f t="shared" si="48"/>
        <v>0.67878840241231242</v>
      </c>
      <c r="Q109" s="11">
        <f t="shared" si="39"/>
        <v>9.9753612078246618</v>
      </c>
      <c r="R109" s="10">
        <f t="shared" si="49"/>
        <v>5.4095235829344253</v>
      </c>
      <c r="S109" s="9">
        <f t="shared" si="50"/>
        <v>44.26115587166133</v>
      </c>
      <c r="T109" s="8">
        <f t="shared" si="51"/>
        <v>176.32218615529808</v>
      </c>
      <c r="U109" s="7">
        <f t="shared" si="52"/>
        <v>122.76064592378452</v>
      </c>
      <c r="V109" s="9">
        <f t="shared" si="53"/>
        <v>1010.2256635573044</v>
      </c>
      <c r="W109" s="8">
        <f t="shared" si="54"/>
        <v>8502.2668545680626</v>
      </c>
      <c r="X109" s="7">
        <f t="shared" si="55"/>
        <v>122.87977511787331</v>
      </c>
      <c r="Y109" s="6">
        <f t="shared" si="40"/>
        <v>1011.1948087430491</v>
      </c>
      <c r="Z109" s="4">
        <f t="shared" si="41"/>
        <v>3.8223336075714758</v>
      </c>
      <c r="AA109" s="4">
        <f t="shared" si="56"/>
        <v>5.6105210766156377</v>
      </c>
      <c r="AB109" s="5">
        <f t="shared" si="57"/>
        <v>466.50413754393429</v>
      </c>
      <c r="AC109" s="418">
        <f t="shared" si="61"/>
        <v>6.2637208048574022</v>
      </c>
      <c r="AD109" s="628">
        <f t="shared" si="58"/>
        <v>855.65646344537743</v>
      </c>
      <c r="AE109" s="4">
        <f t="shared" si="42"/>
        <v>0.93382575462370465</v>
      </c>
      <c r="AF109" s="3">
        <f t="shared" si="59"/>
        <v>488.08183932355502</v>
      </c>
      <c r="AG109" s="2">
        <f t="shared" si="43"/>
        <v>1082.8517030465937</v>
      </c>
      <c r="AH109" s="22">
        <f t="shared" si="44"/>
        <v>0.7305878792602073</v>
      </c>
    </row>
    <row r="110" spans="6:34" x14ac:dyDescent="0.35">
      <c r="F110" s="21">
        <f t="shared" si="45"/>
        <v>7.9999999999999876</v>
      </c>
      <c r="G110" s="20">
        <f t="shared" si="60"/>
        <v>586.95652173913004</v>
      </c>
      <c r="H110" s="19">
        <f t="shared" si="33"/>
        <v>236.95652173913004</v>
      </c>
      <c r="I110" s="18">
        <f t="shared" si="34"/>
        <v>0.67701863354037151</v>
      </c>
      <c r="J110" s="17">
        <f t="shared" si="35"/>
        <v>8603.2894209237929</v>
      </c>
      <c r="K110" s="16">
        <f t="shared" si="36"/>
        <v>32.147530918184145</v>
      </c>
      <c r="L110" s="15">
        <f t="shared" si="37"/>
        <v>0.71858925036004218</v>
      </c>
      <c r="M110" s="14">
        <f t="shared" si="38"/>
        <v>1.7080147891807842E-3</v>
      </c>
      <c r="N110" s="13">
        <f t="shared" si="46"/>
        <v>3302.2858552000212</v>
      </c>
      <c r="O110" s="12">
        <f t="shared" si="47"/>
        <v>233.70022975261688</v>
      </c>
      <c r="P110" s="4">
        <f t="shared" si="48"/>
        <v>0.67549342515207411</v>
      </c>
      <c r="Q110" s="11">
        <f t="shared" si="39"/>
        <v>9.9269387712809092</v>
      </c>
      <c r="R110" s="10">
        <f t="shared" si="49"/>
        <v>5.4088912474258848</v>
      </c>
      <c r="S110" s="9">
        <f t="shared" si="50"/>
        <v>44.802108229954776</v>
      </c>
      <c r="T110" s="8">
        <f t="shared" si="51"/>
        <v>180.80239697829356</v>
      </c>
      <c r="U110" s="7">
        <f t="shared" si="52"/>
        <v>122.74284882284832</v>
      </c>
      <c r="V110" s="9">
        <f t="shared" si="53"/>
        <v>1022.5017281496829</v>
      </c>
      <c r="W110" s="8">
        <f t="shared" si="54"/>
        <v>8603.2894209237929</v>
      </c>
      <c r="X110" s="7">
        <f t="shared" si="55"/>
        <v>122.86196743368176</v>
      </c>
      <c r="Y110" s="6">
        <f t="shared" si="40"/>
        <v>1023.4827858693749</v>
      </c>
      <c r="Z110" s="4">
        <f t="shared" si="41"/>
        <v>3.8218166037810786</v>
      </c>
      <c r="AA110" s="4">
        <f t="shared" si="56"/>
        <v>5.6261166421926321</v>
      </c>
      <c r="AB110" s="5">
        <f t="shared" si="57"/>
        <v>474.86823213850346</v>
      </c>
      <c r="AC110" s="418">
        <f t="shared" si="61"/>
        <v>6.4722781269247829</v>
      </c>
      <c r="AD110" s="628">
        <f t="shared" si="58"/>
        <v>873.23532088863362</v>
      </c>
      <c r="AE110" s="4">
        <f t="shared" si="42"/>
        <v>0.94552588017503214</v>
      </c>
      <c r="AF110" s="3">
        <f t="shared" si="59"/>
        <v>487.71815808467443</v>
      </c>
      <c r="AG110" s="2">
        <f t="shared" si="43"/>
        <v>1082.4481987525414</v>
      </c>
      <c r="AH110" s="22">
        <f t="shared" si="44"/>
        <v>0.728715859171995</v>
      </c>
    </row>
    <row r="111" spans="6:34" x14ac:dyDescent="0.35">
      <c r="F111" s="21">
        <f t="shared" si="45"/>
        <v>8.0999999999999872</v>
      </c>
      <c r="G111" s="20">
        <f t="shared" si="60"/>
        <v>585.54347826086916</v>
      </c>
      <c r="H111" s="19">
        <f t="shared" si="33"/>
        <v>235.54347826086916</v>
      </c>
      <c r="I111" s="18">
        <f t="shared" si="34"/>
        <v>0.67298136645962614</v>
      </c>
      <c r="J111" s="17">
        <f t="shared" si="35"/>
        <v>8705.5395937387621</v>
      </c>
      <c r="K111" s="16">
        <f t="shared" si="36"/>
        <v>32.147216529342778</v>
      </c>
      <c r="L111" s="15">
        <f t="shared" si="37"/>
        <v>0.71559404775338431</v>
      </c>
      <c r="M111" s="14">
        <f t="shared" si="38"/>
        <v>1.7008954921050191E-3</v>
      </c>
      <c r="N111" s="13">
        <f t="shared" si="46"/>
        <v>3303.5223908304683</v>
      </c>
      <c r="O111" s="12">
        <f t="shared" si="47"/>
        <v>233.78773842800237</v>
      </c>
      <c r="P111" s="4">
        <f t="shared" si="48"/>
        <v>0.67217015611247821</v>
      </c>
      <c r="Q111" s="11">
        <f t="shared" si="39"/>
        <v>9.8781005634639563</v>
      </c>
      <c r="R111" s="10">
        <f t="shared" si="49"/>
        <v>5.408326505537528</v>
      </c>
      <c r="S111" s="9">
        <f t="shared" si="50"/>
        <v>45.342997354697367</v>
      </c>
      <c r="T111" s="8">
        <f t="shared" si="51"/>
        <v>185.3366967137633</v>
      </c>
      <c r="U111" s="7">
        <f t="shared" si="52"/>
        <v>122.72699111993526</v>
      </c>
      <c r="V111" s="9">
        <f t="shared" si="53"/>
        <v>1034.7760130319678</v>
      </c>
      <c r="W111" s="8">
        <f t="shared" si="54"/>
        <v>8705.5395937387621</v>
      </c>
      <c r="X111" s="7">
        <f t="shared" si="55"/>
        <v>122.84610024312197</v>
      </c>
      <c r="Y111" s="6">
        <f t="shared" si="40"/>
        <v>1035.7689822327386</v>
      </c>
      <c r="Z111" s="4">
        <f t="shared" si="41"/>
        <v>3.8213604008606046</v>
      </c>
      <c r="AA111" s="4">
        <f t="shared" si="56"/>
        <v>5.6418054567737759</v>
      </c>
      <c r="AB111" s="5">
        <f t="shared" si="57"/>
        <v>483.20601364721449</v>
      </c>
      <c r="AC111" s="418">
        <f t="shared" si="61"/>
        <v>6.6843349056971206</v>
      </c>
      <c r="AD111" s="628">
        <f t="shared" si="58"/>
        <v>890.85848263279058</v>
      </c>
      <c r="AE111" s="4">
        <f t="shared" si="42"/>
        <v>0.95723755944453892</v>
      </c>
      <c r="AF111" s="3">
        <f t="shared" si="59"/>
        <v>487.35005746254052</v>
      </c>
      <c r="AG111" s="2">
        <f t="shared" si="43"/>
        <v>1082.0396379283002</v>
      </c>
      <c r="AH111" s="22">
        <f t="shared" si="44"/>
        <v>0.72684199048887388</v>
      </c>
    </row>
    <row r="112" spans="6:34" x14ac:dyDescent="0.35">
      <c r="F112" s="21">
        <f t="shared" si="45"/>
        <v>8.1999999999999869</v>
      </c>
      <c r="G112" s="20">
        <f t="shared" si="60"/>
        <v>584.13043478260829</v>
      </c>
      <c r="H112" s="19">
        <f t="shared" si="33"/>
        <v>234.13043478260829</v>
      </c>
      <c r="I112" s="18">
        <f t="shared" si="34"/>
        <v>0.66894409937888077</v>
      </c>
      <c r="J112" s="17">
        <f t="shared" si="35"/>
        <v>8809.017195041959</v>
      </c>
      <c r="K112" s="16">
        <f t="shared" si="36"/>
        <v>32.146898371219436</v>
      </c>
      <c r="L112" s="15">
        <f t="shared" si="37"/>
        <v>0.71257107510866602</v>
      </c>
      <c r="M112" s="14">
        <f t="shared" si="38"/>
        <v>1.6937101884257882E-3</v>
      </c>
      <c r="N112" s="13">
        <f t="shared" si="46"/>
        <v>3304.7693016068406</v>
      </c>
      <c r="O112" s="12">
        <f t="shared" si="47"/>
        <v>233.8759813444841</v>
      </c>
      <c r="P112" s="4">
        <f t="shared" si="48"/>
        <v>0.66881900320088961</v>
      </c>
      <c r="Q112" s="11">
        <f t="shared" si="39"/>
        <v>9.828852578912441</v>
      </c>
      <c r="R112" s="10">
        <f t="shared" si="49"/>
        <v>5.4078354133064392</v>
      </c>
      <c r="S112" s="9">
        <f t="shared" si="50"/>
        <v>45.88383000525112</v>
      </c>
      <c r="T112" s="8">
        <f t="shared" si="51"/>
        <v>189.92507971428842</v>
      </c>
      <c r="U112" s="7">
        <f t="shared" si="52"/>
        <v>122.71324623654385</v>
      </c>
      <c r="V112" s="9">
        <f t="shared" si="53"/>
        <v>1047.0487121439612</v>
      </c>
      <c r="W112" s="8">
        <f t="shared" si="54"/>
        <v>8809.017195041959</v>
      </c>
      <c r="X112" s="7">
        <f t="shared" si="55"/>
        <v>122.83234706610492</v>
      </c>
      <c r="Y112" s="6">
        <f t="shared" si="40"/>
        <v>1048.0535918827236</v>
      </c>
      <c r="Z112" s="4">
        <f t="shared" si="41"/>
        <v>3.8209703980672236</v>
      </c>
      <c r="AA112" s="4">
        <f t="shared" si="56"/>
        <v>5.6575879372502706</v>
      </c>
      <c r="AB112" s="5">
        <f t="shared" si="57"/>
        <v>491.51443501982226</v>
      </c>
      <c r="AC112" s="418">
        <f t="shared" si="61"/>
        <v>6.8998602489570819</v>
      </c>
      <c r="AD112" s="628">
        <f t="shared" si="58"/>
        <v>908.52086727093047</v>
      </c>
      <c r="AE112" s="4">
        <f t="shared" si="42"/>
        <v>0.96896115367986302</v>
      </c>
      <c r="AF112" s="3">
        <f t="shared" si="59"/>
        <v>486.97753809784899</v>
      </c>
      <c r="AG112" s="2">
        <f t="shared" si="43"/>
        <v>1081.62601555541</v>
      </c>
      <c r="AH112" s="22">
        <f t="shared" si="44"/>
        <v>0.72496621541122197</v>
      </c>
    </row>
    <row r="113" spans="6:34" x14ac:dyDescent="0.35">
      <c r="F113" s="21">
        <f t="shared" si="45"/>
        <v>8.2999999999999865</v>
      </c>
      <c r="G113" s="20">
        <f t="shared" si="60"/>
        <v>582.71739130434742</v>
      </c>
      <c r="H113" s="19">
        <f t="shared" si="33"/>
        <v>232.71739130434742</v>
      </c>
      <c r="I113" s="18">
        <f t="shared" si="34"/>
        <v>0.66490683229813552</v>
      </c>
      <c r="J113" s="17">
        <f t="shared" si="35"/>
        <v>8913.7220662563559</v>
      </c>
      <c r="K113" s="16">
        <f t="shared" si="36"/>
        <v>32.14657644446968</v>
      </c>
      <c r="L113" s="15">
        <f t="shared" si="37"/>
        <v>0.70952062326689258</v>
      </c>
      <c r="M113" s="14">
        <f t="shared" si="38"/>
        <v>1.6864595694430769E-3</v>
      </c>
      <c r="N113" s="13">
        <f t="shared" si="46"/>
        <v>3306.0264347492339</v>
      </c>
      <c r="O113" s="12">
        <f t="shared" si="47"/>
        <v>233.96494768994577</v>
      </c>
      <c r="P113" s="4">
        <f t="shared" si="48"/>
        <v>0.66544037702312619</v>
      </c>
      <c r="Q113" s="11">
        <f t="shared" si="39"/>
        <v>9.7792008518210132</v>
      </c>
      <c r="R113" s="10">
        <f t="shared" si="49"/>
        <v>5.4074240667221769</v>
      </c>
      <c r="S113" s="9">
        <f t="shared" si="50"/>
        <v>46.424613546581767</v>
      </c>
      <c r="T113" s="8">
        <f t="shared" si="51"/>
        <v>194.56754106894658</v>
      </c>
      <c r="U113" s="7">
        <f t="shared" si="52"/>
        <v>122.70178873831964</v>
      </c>
      <c r="V113" s="9">
        <f t="shared" si="53"/>
        <v>1059.3200367676156</v>
      </c>
      <c r="W113" s="8">
        <f t="shared" si="54"/>
        <v>8913.7220662563559</v>
      </c>
      <c r="X113" s="7">
        <f t="shared" si="55"/>
        <v>122.82088256734109</v>
      </c>
      <c r="Y113" s="6">
        <f t="shared" si="40"/>
        <v>1060.3368262209383</v>
      </c>
      <c r="Z113" s="4">
        <f t="shared" si="41"/>
        <v>3.8206520305359146</v>
      </c>
      <c r="AA113" s="4">
        <f t="shared" si="56"/>
        <v>5.6734645028339816</v>
      </c>
      <c r="AB113" s="5">
        <f t="shared" si="57"/>
        <v>499.79045795285077</v>
      </c>
      <c r="AC113" s="418">
        <f t="shared" si="61"/>
        <v>7.118820997813776</v>
      </c>
      <c r="AD113" s="628">
        <f t="shared" si="58"/>
        <v>926.21736671018618</v>
      </c>
      <c r="AE113" s="4">
        <f t="shared" si="42"/>
        <v>0.98069704142078118</v>
      </c>
      <c r="AF113" s="3">
        <f t="shared" si="59"/>
        <v>486.60060056147717</v>
      </c>
      <c r="AG113" s="2">
        <f t="shared" si="43"/>
        <v>1081.2073264591268</v>
      </c>
      <c r="AH113" s="22">
        <f t="shared" si="44"/>
        <v>0.72308847337267512</v>
      </c>
    </row>
    <row r="114" spans="6:34" x14ac:dyDescent="0.35">
      <c r="F114" s="21">
        <f t="shared" si="45"/>
        <v>8.3999999999999861</v>
      </c>
      <c r="G114" s="20">
        <f t="shared" si="60"/>
        <v>581.30434782608654</v>
      </c>
      <c r="H114" s="19">
        <f t="shared" si="33"/>
        <v>231.30434782608654</v>
      </c>
      <c r="I114" s="18">
        <f t="shared" si="34"/>
        <v>0.66086956521739015</v>
      </c>
      <c r="J114" s="17">
        <f t="shared" si="35"/>
        <v>9019.6540699331181</v>
      </c>
      <c r="K114" s="16">
        <f t="shared" si="36"/>
        <v>32.14625074968604</v>
      </c>
      <c r="L114" s="15">
        <f t="shared" si="37"/>
        <v>0.70644298536756944</v>
      </c>
      <c r="M114" s="14">
        <f t="shared" si="38"/>
        <v>1.6791443319201758E-3</v>
      </c>
      <c r="N114" s="13">
        <f t="shared" si="46"/>
        <v>3307.2936365100104</v>
      </c>
      <c r="O114" s="12">
        <f t="shared" si="47"/>
        <v>234.05462658378536</v>
      </c>
      <c r="P114" s="4">
        <f t="shared" si="48"/>
        <v>0.66203469078585442</v>
      </c>
      <c r="Q114" s="11">
        <f t="shared" si="39"/>
        <v>9.7291514546059634</v>
      </c>
      <c r="R114" s="10">
        <f t="shared" si="49"/>
        <v>5.4070985508632399</v>
      </c>
      <c r="S114" s="9">
        <f t="shared" si="50"/>
        <v>46.965355953253983</v>
      </c>
      <c r="T114" s="8">
        <f t="shared" si="51"/>
        <v>199.26407666427198</v>
      </c>
      <c r="U114" s="7">
        <f t="shared" si="52"/>
        <v>122.69279287851916</v>
      </c>
      <c r="V114" s="9">
        <f t="shared" si="53"/>
        <v>1071.5902156414477</v>
      </c>
      <c r="W114" s="8">
        <f t="shared" si="54"/>
        <v>9019.6540699331181</v>
      </c>
      <c r="X114" s="7">
        <f t="shared" si="55"/>
        <v>122.81188109897978</v>
      </c>
      <c r="Y114" s="6">
        <f t="shared" si="40"/>
        <v>1072.6189141154935</v>
      </c>
      <c r="Z114" s="4">
        <f t="shared" si="41"/>
        <v>3.820410723952909</v>
      </c>
      <c r="AA114" s="4">
        <f t="shared" si="56"/>
        <v>5.6894355751481145</v>
      </c>
      <c r="AB114" s="5">
        <f t="shared" si="57"/>
        <v>508.03107950942609</v>
      </c>
      <c r="AC114" s="418">
        <f t="shared" si="61"/>
        <v>7.341182091340392</v>
      </c>
      <c r="AD114" s="628">
        <f t="shared" si="58"/>
        <v>943.94289555392936</v>
      </c>
      <c r="AE114" s="4">
        <f t="shared" si="42"/>
        <v>0.99244561867188075</v>
      </c>
      <c r="AF114" s="3">
        <f t="shared" si="59"/>
        <v>486.21924534824086</v>
      </c>
      <c r="AG114" s="2">
        <f t="shared" si="43"/>
        <v>1080.7835653009411</v>
      </c>
      <c r="AH114" s="22">
        <f t="shared" si="44"/>
        <v>0.72120870101249912</v>
      </c>
    </row>
    <row r="115" spans="6:34" x14ac:dyDescent="0.35">
      <c r="F115" s="21">
        <f t="shared" si="45"/>
        <v>8.4999999999999858</v>
      </c>
      <c r="G115" s="20">
        <f t="shared" si="60"/>
        <v>579.89130434782567</v>
      </c>
      <c r="H115" s="19">
        <f t="shared" si="33"/>
        <v>229.89130434782567</v>
      </c>
      <c r="I115" s="18">
        <f t="shared" si="34"/>
        <v>0.65683229813664479</v>
      </c>
      <c r="J115" s="17">
        <f t="shared" si="35"/>
        <v>9126.8130914972626</v>
      </c>
      <c r="K115" s="16">
        <f t="shared" si="36"/>
        <v>32.145921287392689</v>
      </c>
      <c r="L115" s="15">
        <f t="shared" si="37"/>
        <v>0.70333845678768081</v>
      </c>
      <c r="M115" s="14">
        <f t="shared" si="38"/>
        <v>1.6717651779386384E-3</v>
      </c>
      <c r="N115" s="13">
        <f t="shared" si="46"/>
        <v>3308.5707522098874</v>
      </c>
      <c r="O115" s="12">
        <f t="shared" si="47"/>
        <v>234.14500707946897</v>
      </c>
      <c r="P115" s="4">
        <f t="shared" si="48"/>
        <v>0.65860236019959539</v>
      </c>
      <c r="Q115" s="11">
        <f t="shared" si="39"/>
        <v>9.678710496479809</v>
      </c>
      <c r="R115" s="10">
        <f t="shared" si="49"/>
        <v>5.4068649381362874</v>
      </c>
      <c r="S115" s="9">
        <f t="shared" si="50"/>
        <v>47.50606580834031</v>
      </c>
      <c r="T115" s="8">
        <f t="shared" si="51"/>
        <v>204.01468324510603</v>
      </c>
      <c r="U115" s="7">
        <f t="shared" si="52"/>
        <v>122.68643254759337</v>
      </c>
      <c r="V115" s="9">
        <f t="shared" si="53"/>
        <v>1083.8594949292997</v>
      </c>
      <c r="W115" s="8">
        <f t="shared" si="54"/>
        <v>9126.8130914972626</v>
      </c>
      <c r="X115" s="7">
        <f t="shared" si="55"/>
        <v>122.80551665016692</v>
      </c>
      <c r="Y115" s="6">
        <f t="shared" si="40"/>
        <v>1084.9001018697447</v>
      </c>
      <c r="Z115" s="4">
        <f t="shared" si="41"/>
        <v>3.8202518929930318</v>
      </c>
      <c r="AA115" s="4">
        <f t="shared" si="56"/>
        <v>5.7055015783188354</v>
      </c>
      <c r="AB115" s="5">
        <f t="shared" si="57"/>
        <v>516.23333299604838</v>
      </c>
      <c r="AC115" s="418">
        <f t="shared" si="61"/>
        <v>7.5669065867461933</v>
      </c>
      <c r="AD115" s="628">
        <f t="shared" si="58"/>
        <v>961.69239327005641</v>
      </c>
      <c r="AE115" s="4">
        <f t="shared" si="42"/>
        <v>1.0042072989425861</v>
      </c>
      <c r="AF115" s="3">
        <f t="shared" si="59"/>
        <v>485.83347287060991</v>
      </c>
      <c r="AG115" s="2">
        <f t="shared" si="43"/>
        <v>1080.3547265710245</v>
      </c>
      <c r="AH115" s="22">
        <f t="shared" si="44"/>
        <v>0.71932683216918636</v>
      </c>
    </row>
    <row r="116" spans="6:34" x14ac:dyDescent="0.35">
      <c r="F116" s="21">
        <f t="shared" si="45"/>
        <v>8.5999999999999854</v>
      </c>
      <c r="G116" s="20">
        <f t="shared" si="60"/>
        <v>578.47826086956479</v>
      </c>
      <c r="H116" s="19">
        <f t="shared" si="33"/>
        <v>228.47826086956479</v>
      </c>
      <c r="I116" s="18">
        <f t="shared" si="34"/>
        <v>0.65279503105589942</v>
      </c>
      <c r="J116" s="17">
        <f t="shared" si="35"/>
        <v>9235.1990409901919</v>
      </c>
      <c r="K116" s="16">
        <f t="shared" si="36"/>
        <v>32.145588058040097</v>
      </c>
      <c r="L116" s="15">
        <f t="shared" si="37"/>
        <v>0.70020733508155442</v>
      </c>
      <c r="M116" s="14">
        <f t="shared" si="38"/>
        <v>1.6643228147553467E-3</v>
      </c>
      <c r="N116" s="13">
        <f t="shared" si="46"/>
        <v>3309.8576262736119</v>
      </c>
      <c r="O116" s="12">
        <f t="shared" si="47"/>
        <v>234.23607816705561</v>
      </c>
      <c r="P116" s="4">
        <f t="shared" si="48"/>
        <v>0.65514380338284839</v>
      </c>
      <c r="Q116" s="11">
        <f t="shared" si="39"/>
        <v>9.6278841220423157</v>
      </c>
      <c r="R116" s="10">
        <f t="shared" si="49"/>
        <v>5.4067292868550423</v>
      </c>
      <c r="S116" s="9">
        <f t="shared" si="50"/>
        <v>48.046752302153941</v>
      </c>
      <c r="T116" s="8">
        <f t="shared" si="51"/>
        <v>208.81935847532142</v>
      </c>
      <c r="U116" s="7">
        <f t="shared" si="52"/>
        <v>122.68288123249806</v>
      </c>
      <c r="V116" s="9">
        <f t="shared" si="53"/>
        <v>1096.128138184059</v>
      </c>
      <c r="W116" s="8">
        <f t="shared" si="54"/>
        <v>9235.1990409901919</v>
      </c>
      <c r="X116" s="7">
        <f t="shared" si="55"/>
        <v>122.80196280633531</v>
      </c>
      <c r="Y116" s="6">
        <f t="shared" si="40"/>
        <v>1097.1806531859902</v>
      </c>
      <c r="Z116" s="4">
        <f t="shared" si="41"/>
        <v>3.8201809400596947</v>
      </c>
      <c r="AA116" s="4">
        <f t="shared" si="56"/>
        <v>5.7216629390675031</v>
      </c>
      <c r="AB116" s="5">
        <f t="shared" si="57"/>
        <v>524.39428865066554</v>
      </c>
      <c r="AC116" s="418">
        <f t="shared" si="61"/>
        <v>7.7959556779482559</v>
      </c>
      <c r="AD116" s="628">
        <f t="shared" si="58"/>
        <v>979.46082603484103</v>
      </c>
      <c r="AE116" s="4">
        <f t="shared" si="42"/>
        <v>1.0159825132844225</v>
      </c>
      <c r="AF116" s="3">
        <f t="shared" si="59"/>
        <v>485.44328345243537</v>
      </c>
      <c r="AG116" s="2">
        <f t="shared" si="43"/>
        <v>1079.9208045806556</v>
      </c>
      <c r="AH116" s="22">
        <f t="shared" si="44"/>
        <v>0.7174427978744925</v>
      </c>
    </row>
    <row r="117" spans="6:34" x14ac:dyDescent="0.35">
      <c r="F117" s="21">
        <f t="shared" si="45"/>
        <v>8.6999999999999851</v>
      </c>
      <c r="G117" s="20">
        <f t="shared" si="60"/>
        <v>577.06521739130392</v>
      </c>
      <c r="H117" s="19">
        <f t="shared" si="33"/>
        <v>227.06521739130392</v>
      </c>
      <c r="I117" s="18">
        <f t="shared" si="34"/>
        <v>0.64875776397515406</v>
      </c>
      <c r="J117" s="17">
        <f t="shared" si="35"/>
        <v>9344.8118548085986</v>
      </c>
      <c r="K117" s="16">
        <f t="shared" si="36"/>
        <v>32.145251061999645</v>
      </c>
      <c r="L117" s="15">
        <f t="shared" si="37"/>
        <v>0.69704991992164789</v>
      </c>
      <c r="M117" s="14">
        <f t="shared" si="38"/>
        <v>1.6568179546617649E-3</v>
      </c>
      <c r="N117" s="13">
        <f t="shared" si="46"/>
        <v>3311.1541022652004</v>
      </c>
      <c r="O117" s="12">
        <f t="shared" si="47"/>
        <v>234.3278287756911</v>
      </c>
      <c r="P117" s="4">
        <f t="shared" si="48"/>
        <v>0.65165944076737969</v>
      </c>
      <c r="Q117" s="11">
        <f t="shared" si="39"/>
        <v>9.5766785098886356</v>
      </c>
      <c r="R117" s="10">
        <f t="shared" si="49"/>
        <v>5.4066976399065574</v>
      </c>
      <c r="S117" s="9">
        <f t="shared" si="50"/>
        <v>48.587425230839443</v>
      </c>
      <c r="T117" s="8">
        <f t="shared" si="51"/>
        <v>213.67810099840537</v>
      </c>
      <c r="U117" s="7">
        <f t="shared" si="52"/>
        <v>122.68231197850609</v>
      </c>
      <c r="V117" s="9">
        <f t="shared" si="53"/>
        <v>1108.3964263073087</v>
      </c>
      <c r="W117" s="8">
        <f t="shared" si="54"/>
        <v>9344.8118548085986</v>
      </c>
      <c r="X117" s="7">
        <f t="shared" si="55"/>
        <v>122.80139271099848</v>
      </c>
      <c r="Y117" s="6">
        <f t="shared" si="40"/>
        <v>1109.4608491250945</v>
      </c>
      <c r="Z117" s="4">
        <f t="shared" si="41"/>
        <v>3.8202032541026743</v>
      </c>
      <c r="AA117" s="4">
        <f t="shared" si="56"/>
        <v>5.7379200868035163</v>
      </c>
      <c r="AB117" s="5">
        <f t="shared" si="57"/>
        <v>532.51105427467473</v>
      </c>
      <c r="AC117" s="418">
        <f t="shared" si="61"/>
        <v>8.0282887142861039</v>
      </c>
      <c r="AD117" s="628">
        <f t="shared" si="58"/>
        <v>997.24318849438259</v>
      </c>
      <c r="AE117" s="4">
        <f t="shared" si="42"/>
        <v>1.0277717103264166</v>
      </c>
      <c r="AF117" s="3">
        <f t="shared" si="59"/>
        <v>485.04867732268912</v>
      </c>
      <c r="AG117" s="2">
        <f t="shared" si="43"/>
        <v>1079.4817934546318</v>
      </c>
      <c r="AH117" s="22">
        <f t="shared" si="44"/>
        <v>0.71555652634777345</v>
      </c>
    </row>
    <row r="118" spans="6:34" x14ac:dyDescent="0.35">
      <c r="F118" s="21">
        <f t="shared" si="45"/>
        <v>8.7999999999999847</v>
      </c>
      <c r="G118" s="20">
        <f t="shared" si="60"/>
        <v>575.65217391304304</v>
      </c>
      <c r="H118" s="19">
        <f t="shared" si="33"/>
        <v>225.65217391304304</v>
      </c>
      <c r="I118" s="18">
        <f t="shared" si="34"/>
        <v>0.64472049689440869</v>
      </c>
      <c r="J118" s="17">
        <f t="shared" si="35"/>
        <v>9455.6514974393303</v>
      </c>
      <c r="K118" s="16">
        <f t="shared" si="36"/>
        <v>32.144910299558354</v>
      </c>
      <c r="L118" s="15">
        <f t="shared" si="37"/>
        <v>0.69386651304029445</v>
      </c>
      <c r="M118" s="14">
        <f t="shared" si="38"/>
        <v>1.6492513148454759E-3</v>
      </c>
      <c r="N118" s="13">
        <f t="shared" si="46"/>
        <v>3312.460022922729</v>
      </c>
      <c r="O118" s="12">
        <f t="shared" si="47"/>
        <v>234.42024777607006</v>
      </c>
      <c r="P118" s="4">
        <f t="shared" si="48"/>
        <v>0.64814969500472452</v>
      </c>
      <c r="Q118" s="11">
        <f t="shared" si="39"/>
        <v>9.525099871235275</v>
      </c>
      <c r="R118" s="10">
        <f t="shared" si="49"/>
        <v>5.4067760235032827</v>
      </c>
      <c r="S118" s="9">
        <f t="shared" si="50"/>
        <v>49.1280949948301</v>
      </c>
      <c r="T118" s="8">
        <f t="shared" si="51"/>
        <v>218.59091049788839</v>
      </c>
      <c r="U118" s="7">
        <f t="shared" si="52"/>
        <v>122.6848973534764</v>
      </c>
      <c r="V118" s="9">
        <f t="shared" si="53"/>
        <v>1120.6646575051593</v>
      </c>
      <c r="W118" s="8">
        <f t="shared" si="54"/>
        <v>9455.6514974393303</v>
      </c>
      <c r="X118" s="7">
        <f t="shared" si="55"/>
        <v>122.80397903000281</v>
      </c>
      <c r="Y118" s="6">
        <f t="shared" si="40"/>
        <v>1121.7409880622963</v>
      </c>
      <c r="Z118" s="4">
        <f t="shared" si="41"/>
        <v>3.8203242095122611</v>
      </c>
      <c r="AA118" s="4">
        <f t="shared" si="56"/>
        <v>5.7542734537177358</v>
      </c>
      <c r="AB118" s="5">
        <f t="shared" si="57"/>
        <v>540.58077581042073</v>
      </c>
      <c r="AC118" s="418">
        <f t="shared" si="61"/>
        <v>8.2638632193375408</v>
      </c>
      <c r="AD118" s="628">
        <f t="shared" si="58"/>
        <v>1015.0345054445993</v>
      </c>
      <c r="AE118" s="4">
        <f t="shared" si="42"/>
        <v>1.0395753563088832</v>
      </c>
      <c r="AF118" s="3">
        <f t="shared" si="59"/>
        <v>484.64965460921849</v>
      </c>
      <c r="AG118" s="2">
        <f t="shared" si="43"/>
        <v>1079.037687123664</v>
      </c>
      <c r="AH118" s="22">
        <f t="shared" si="44"/>
        <v>0.71366794299057879</v>
      </c>
    </row>
    <row r="119" spans="6:34" x14ac:dyDescent="0.35">
      <c r="F119" s="21">
        <f t="shared" si="45"/>
        <v>8.8999999999999844</v>
      </c>
      <c r="G119" s="20">
        <f t="shared" si="60"/>
        <v>574.23913043478217</v>
      </c>
      <c r="H119" s="19">
        <f t="shared" si="33"/>
        <v>224.23913043478217</v>
      </c>
      <c r="I119" s="18">
        <f t="shared" si="34"/>
        <v>0.64068322981366332</v>
      </c>
      <c r="J119" s="17">
        <f t="shared" si="35"/>
        <v>9567.7179631898471</v>
      </c>
      <c r="K119" s="16">
        <f t="shared" si="36"/>
        <v>32.144565770913523</v>
      </c>
      <c r="L119" s="15">
        <f t="shared" si="37"/>
        <v>0.6906574181724362</v>
      </c>
      <c r="M119" s="14">
        <f t="shared" si="38"/>
        <v>1.6416236172540637E-3</v>
      </c>
      <c r="N119" s="13">
        <f t="shared" si="46"/>
        <v>3313.7752301926575</v>
      </c>
      <c r="O119" s="12">
        <f t="shared" si="47"/>
        <v>234.51332398286499</v>
      </c>
      <c r="P119" s="4">
        <f t="shared" si="48"/>
        <v>0.64461499087393892</v>
      </c>
      <c r="Q119" s="11">
        <f t="shared" si="39"/>
        <v>9.4731544485644275</v>
      </c>
      <c r="R119" s="10">
        <f t="shared" si="49"/>
        <v>5.4069704460204973</v>
      </c>
      <c r="S119" s="9">
        <f t="shared" si="50"/>
        <v>49.668772597180428</v>
      </c>
      <c r="T119" s="8">
        <f t="shared" si="51"/>
        <v>223.55778775760643</v>
      </c>
      <c r="U119" s="7">
        <f t="shared" si="52"/>
        <v>122.69080941456809</v>
      </c>
      <c r="V119" s="9">
        <f t="shared" si="53"/>
        <v>1132.933147240507</v>
      </c>
      <c r="W119" s="8">
        <f t="shared" si="54"/>
        <v>9567.7179631898471</v>
      </c>
      <c r="X119" s="7">
        <f t="shared" si="55"/>
        <v>122.80989391822635</v>
      </c>
      <c r="Y119" s="6">
        <f t="shared" si="40"/>
        <v>1134.0213856394378</v>
      </c>
      <c r="Z119" s="4">
        <f t="shared" si="41"/>
        <v>3.8205491650894432</v>
      </c>
      <c r="AA119" s="4">
        <f t="shared" si="56"/>
        <v>5.7707234748764851</v>
      </c>
      <c r="AB119" s="5">
        <f t="shared" si="57"/>
        <v>548.60063786514797</v>
      </c>
      <c r="AC119" s="418">
        <f t="shared" si="61"/>
        <v>8.5026349097857796</v>
      </c>
      <c r="AD119" s="628">
        <f t="shared" si="58"/>
        <v>1032.8298334295814</v>
      </c>
      <c r="AE119" s="4">
        <f t="shared" si="42"/>
        <v>1.0513939351158226</v>
      </c>
      <c r="AF119" s="3">
        <f t="shared" si="59"/>
        <v>484.24621533251661</v>
      </c>
      <c r="AG119" s="2">
        <f t="shared" si="43"/>
        <v>1078.5884793167586</v>
      </c>
      <c r="AH119" s="22">
        <f t="shared" si="44"/>
        <v>0.71177697038146848</v>
      </c>
    </row>
    <row r="120" spans="6:34" x14ac:dyDescent="0.35">
      <c r="F120" s="21">
        <f t="shared" si="45"/>
        <v>8.999999999999984</v>
      </c>
      <c r="G120" s="20">
        <f t="shared" si="60"/>
        <v>572.82608695652129</v>
      </c>
      <c r="H120" s="19">
        <f t="shared" si="33"/>
        <v>222.82608695652129</v>
      </c>
      <c r="I120" s="18">
        <f t="shared" si="34"/>
        <v>0.63664596273291796</v>
      </c>
      <c r="J120" s="17">
        <f t="shared" si="35"/>
        <v>9681.0112779138981</v>
      </c>
      <c r="K120" s="16">
        <f t="shared" si="36"/>
        <v>32.144217476167476</v>
      </c>
      <c r="L120" s="15">
        <f t="shared" si="37"/>
        <v>0.68742294099937784</v>
      </c>
      <c r="M120" s="14">
        <f t="shared" si="38"/>
        <v>1.6339355884614211E-3</v>
      </c>
      <c r="N120" s="13">
        <f t="shared" si="46"/>
        <v>3315.0995652636725</v>
      </c>
      <c r="O120" s="12">
        <f t="shared" si="47"/>
        <v>234.60704615712143</v>
      </c>
      <c r="P120" s="4">
        <f t="shared" si="48"/>
        <v>0.64105575519064262</v>
      </c>
      <c r="Q120" s="11">
        <f t="shared" si="39"/>
        <v>9.4208485142872931</v>
      </c>
      <c r="R120" s="10">
        <f t="shared" si="49"/>
        <v>5.4072868969185981</v>
      </c>
      <c r="S120" s="9">
        <f t="shared" si="50"/>
        <v>50.209469641782476</v>
      </c>
      <c r="T120" s="8">
        <f t="shared" si="51"/>
        <v>228.57873472178468</v>
      </c>
      <c r="U120" s="7">
        <f t="shared" si="52"/>
        <v>122.70021967738379</v>
      </c>
      <c r="V120" s="9">
        <f t="shared" si="53"/>
        <v>1145.2022281819638</v>
      </c>
      <c r="W120" s="8">
        <f t="shared" si="54"/>
        <v>9681.0112779138981</v>
      </c>
      <c r="X120" s="7">
        <f t="shared" si="55"/>
        <v>122.8193089887084</v>
      </c>
      <c r="Y120" s="6">
        <f t="shared" si="40"/>
        <v>1146.3023747138641</v>
      </c>
      <c r="Z120" s="4">
        <f t="shared" si="41"/>
        <v>3.8208834630916026</v>
      </c>
      <c r="AA120" s="4">
        <f t="shared" si="56"/>
        <v>5.7872705883160931</v>
      </c>
      <c r="AB120" s="5">
        <f t="shared" si="57"/>
        <v>556.56786418240586</v>
      </c>
      <c r="AC120" s="418">
        <f t="shared" si="61"/>
        <v>8.7445577142890247</v>
      </c>
      <c r="AD120" s="628">
        <f t="shared" si="58"/>
        <v>1050.6242622582297</v>
      </c>
      <c r="AE120" s="4">
        <f t="shared" si="42"/>
        <v>1.06322794830617</v>
      </c>
      <c r="AF120" s="3">
        <f t="shared" si="59"/>
        <v>483.83835939951001</v>
      </c>
      <c r="AG120" s="2">
        <f t="shared" si="43"/>
        <v>1078.1341635535823</v>
      </c>
      <c r="AH120" s="22">
        <f t="shared" si="44"/>
        <v>0.70988352827101286</v>
      </c>
    </row>
    <row r="121" spans="6:34" x14ac:dyDescent="0.35">
      <c r="F121" s="21">
        <f t="shared" si="45"/>
        <v>9.0999999999999837</v>
      </c>
      <c r="G121" s="20">
        <f t="shared" si="60"/>
        <v>571.41304347826042</v>
      </c>
      <c r="H121" s="19">
        <f t="shared" si="33"/>
        <v>221.41304347826042</v>
      </c>
      <c r="I121" s="18">
        <f t="shared" si="34"/>
        <v>0.63260869565217259</v>
      </c>
      <c r="J121" s="17">
        <f t="shared" si="35"/>
        <v>9795.5315007320951</v>
      </c>
      <c r="K121" s="16">
        <f t="shared" si="36"/>
        <v>32.143865415322246</v>
      </c>
      <c r="L121" s="15">
        <f t="shared" si="37"/>
        <v>0.68416338909359042</v>
      </c>
      <c r="M121" s="14">
        <f t="shared" si="38"/>
        <v>1.6261879595365551E-3</v>
      </c>
      <c r="N121" s="13">
        <f t="shared" si="46"/>
        <v>3316.4328686000363</v>
      </c>
      <c r="O121" s="12">
        <f t="shared" si="47"/>
        <v>234.70140300861794</v>
      </c>
      <c r="P121" s="4">
        <f t="shared" si="48"/>
        <v>0.63747241671739108</v>
      </c>
      <c r="Q121" s="11">
        <f t="shared" si="39"/>
        <v>9.3681883694269121</v>
      </c>
      <c r="R121" s="10">
        <f t="shared" si="49"/>
        <v>5.407731345749573</v>
      </c>
      <c r="S121" s="9">
        <f t="shared" si="50"/>
        <v>50.750198331474337</v>
      </c>
      <c r="T121" s="8">
        <f t="shared" si="51"/>
        <v>233.65375455493211</v>
      </c>
      <c r="U121" s="7">
        <f t="shared" si="52"/>
        <v>122.71329908752412</v>
      </c>
      <c r="V121" s="9">
        <f t="shared" si="53"/>
        <v>1157.4722501497022</v>
      </c>
      <c r="W121" s="8">
        <f t="shared" si="54"/>
        <v>9795.5315007320951</v>
      </c>
      <c r="X121" s="7">
        <f t="shared" si="55"/>
        <v>122.83239528419182</v>
      </c>
      <c r="Y121" s="6">
        <f t="shared" si="40"/>
        <v>1158.5843053042358</v>
      </c>
      <c r="Z121" s="4">
        <f t="shared" si="41"/>
        <v>3.8213324283532004</v>
      </c>
      <c r="AA121" s="4">
        <f t="shared" si="56"/>
        <v>5.8039152351379792</v>
      </c>
      <c r="AB121" s="5">
        <f t="shared" si="57"/>
        <v>564.47971806197859</v>
      </c>
      <c r="AC121" s="418">
        <f t="shared" si="61"/>
        <v>8.9895837923052699</v>
      </c>
      <c r="AD121" s="628">
        <f t="shared" si="58"/>
        <v>1068.4129164392393</v>
      </c>
      <c r="AE121" s="4">
        <f t="shared" si="42"/>
        <v>1.0750779151441305</v>
      </c>
      <c r="AF121" s="3">
        <f t="shared" si="59"/>
        <v>483.42608659736453</v>
      </c>
      <c r="AG121" s="2">
        <f t="shared" si="43"/>
        <v>1077.6747331368165</v>
      </c>
      <c r="AH121" s="22">
        <f t="shared" si="44"/>
        <v>0.70798753357693922</v>
      </c>
    </row>
    <row r="122" spans="6:34" x14ac:dyDescent="0.35">
      <c r="F122" s="21">
        <f t="shared" si="45"/>
        <v>9.1999999999999833</v>
      </c>
      <c r="G122" s="20">
        <f t="shared" si="60"/>
        <v>569.99999999999955</v>
      </c>
      <c r="H122" s="19">
        <f t="shared" si="33"/>
        <v>219.99999999999955</v>
      </c>
      <c r="I122" s="18">
        <f t="shared" si="34"/>
        <v>0.62857142857142723</v>
      </c>
      <c r="J122" s="17">
        <f t="shared" si="35"/>
        <v>9911.2787257470645</v>
      </c>
      <c r="K122" s="16">
        <f t="shared" si="36"/>
        <v>32.143509588274306</v>
      </c>
      <c r="L122" s="15">
        <f t="shared" si="37"/>
        <v>0.68087907186459129</v>
      </c>
      <c r="M122" s="14">
        <f t="shared" si="38"/>
        <v>1.6183814659149469E-3</v>
      </c>
      <c r="N122" s="13">
        <f t="shared" si="46"/>
        <v>3317.7749799744306</v>
      </c>
      <c r="O122" s="12">
        <f t="shared" si="47"/>
        <v>234.79638319819048</v>
      </c>
      <c r="P122" s="4">
        <f t="shared" si="48"/>
        <v>0.63386540607540887</v>
      </c>
      <c r="Q122" s="11">
        <f t="shared" si="39"/>
        <v>9.3151803423210158</v>
      </c>
      <c r="R122" s="10">
        <f t="shared" si="49"/>
        <v>5.4083097412469092</v>
      </c>
      <c r="S122" s="9">
        <f t="shared" si="50"/>
        <v>51.290971466049292</v>
      </c>
      <c r="T122" s="8">
        <f t="shared" si="51"/>
        <v>238.78285170153703</v>
      </c>
      <c r="U122" s="7">
        <f t="shared" si="52"/>
        <v>122.73021799453144</v>
      </c>
      <c r="V122" s="9">
        <f t="shared" si="53"/>
        <v>1169.7435800584547</v>
      </c>
      <c r="W122" s="8">
        <f t="shared" si="54"/>
        <v>9911.2787257470645</v>
      </c>
      <c r="X122" s="7">
        <f t="shared" si="55"/>
        <v>122.84932325105611</v>
      </c>
      <c r="Y122" s="6">
        <f t="shared" si="40"/>
        <v>1170.8675445334973</v>
      </c>
      <c r="Z122" s="4">
        <f t="shared" si="41"/>
        <v>3.821901367480748</v>
      </c>
      <c r="AA122" s="4">
        <f t="shared" si="56"/>
        <v>5.8206578596042693</v>
      </c>
      <c r="AB122" s="5">
        <f t="shared" si="57"/>
        <v>572.33350272945404</v>
      </c>
      <c r="AC122" s="418">
        <f t="shared" si="61"/>
        <v>9.2376635528262661</v>
      </c>
      <c r="AD122" s="628">
        <f t="shared" si="58"/>
        <v>1086.1909565346004</v>
      </c>
      <c r="AE122" s="4">
        <f t="shared" si="42"/>
        <v>1.0869443726288359</v>
      </c>
      <c r="AF122" s="3">
        <f t="shared" si="59"/>
        <v>483.00939658731062</v>
      </c>
      <c r="AG122" s="2">
        <f t="shared" si="43"/>
        <v>1077.2101811444945</v>
      </c>
      <c r="AH122" s="22">
        <f t="shared" si="44"/>
        <v>0.70608890037938632</v>
      </c>
    </row>
    <row r="123" spans="6:34" x14ac:dyDescent="0.35">
      <c r="F123" s="21">
        <f t="shared" si="45"/>
        <v>9.2999999999999829</v>
      </c>
      <c r="G123" s="20">
        <f t="shared" si="60"/>
        <v>568.58695652173867</v>
      </c>
      <c r="H123" s="19">
        <f t="shared" si="33"/>
        <v>218.58695652173867</v>
      </c>
      <c r="I123" s="18">
        <f t="shared" si="34"/>
        <v>0.62453416149068197</v>
      </c>
      <c r="J123" s="17">
        <f t="shared" si="35"/>
        <v>10028.25308375291</v>
      </c>
      <c r="K123" s="16">
        <f t="shared" si="36"/>
        <v>32.143149994809356</v>
      </c>
      <c r="L123" s="15">
        <f t="shared" si="37"/>
        <v>0.6775703005059287</v>
      </c>
      <c r="M123" s="14">
        <f t="shared" si="38"/>
        <v>1.6105168472725418E-3</v>
      </c>
      <c r="N123" s="13">
        <f t="shared" si="46"/>
        <v>3319.1257385002777</v>
      </c>
      <c r="O123" s="12">
        <f t="shared" si="47"/>
        <v>234.89197534001966</v>
      </c>
      <c r="P123" s="4">
        <f t="shared" si="48"/>
        <v>0.63023515565771948</v>
      </c>
      <c r="Q123" s="11">
        <f t="shared" si="39"/>
        <v>9.2618307873453976</v>
      </c>
      <c r="R123" s="10">
        <f t="shared" si="49"/>
        <v>5.4090280104980408</v>
      </c>
      <c r="S123" s="9">
        <f t="shared" si="50"/>
        <v>51.831802440173981</v>
      </c>
      <c r="T123" s="8">
        <f t="shared" si="51"/>
        <v>243.96603194555442</v>
      </c>
      <c r="U123" s="7">
        <f t="shared" si="52"/>
        <v>122.75114612819712</v>
      </c>
      <c r="V123" s="9">
        <f t="shared" si="53"/>
        <v>1182.0166018579077</v>
      </c>
      <c r="W123" s="8">
        <f t="shared" si="54"/>
        <v>10028.25308375291</v>
      </c>
      <c r="X123" s="7">
        <f t="shared" si="55"/>
        <v>122.87026271561543</v>
      </c>
      <c r="Y123" s="6">
        <f t="shared" si="40"/>
        <v>1183.1524765692343</v>
      </c>
      <c r="Z123" s="4">
        <f t="shared" si="41"/>
        <v>3.8225955681212689</v>
      </c>
      <c r="AA123" s="4">
        <f t="shared" si="56"/>
        <v>5.8374989092339096</v>
      </c>
      <c r="AB123" s="5">
        <f t="shared" si="57"/>
        <v>580.12656165660565</v>
      </c>
      <c r="AC123" s="418">
        <f t="shared" si="61"/>
        <v>9.4887456729763198</v>
      </c>
      <c r="AD123" s="628">
        <f t="shared" si="58"/>
        <v>1103.9535804319105</v>
      </c>
      <c r="AE123" s="4">
        <f t="shared" si="42"/>
        <v>1.0988278755235503</v>
      </c>
      <c r="AF123" s="3">
        <f t="shared" si="59"/>
        <v>482.58828889848957</v>
      </c>
      <c r="AG123" s="2">
        <f t="shared" si="43"/>
        <v>1076.7405004223308</v>
      </c>
      <c r="AH123" s="22">
        <f t="shared" si="44"/>
        <v>0.70418753991623206</v>
      </c>
    </row>
    <row r="124" spans="6:34" x14ac:dyDescent="0.35">
      <c r="F124" s="21">
        <f t="shared" si="45"/>
        <v>9.3999999999999826</v>
      </c>
      <c r="G124" s="20">
        <f t="shared" si="60"/>
        <v>567.1739130434778</v>
      </c>
      <c r="H124" s="19">
        <f t="shared" si="33"/>
        <v>217.1739130434778</v>
      </c>
      <c r="I124" s="18">
        <f t="shared" si="34"/>
        <v>0.62049689440993661</v>
      </c>
      <c r="J124" s="17">
        <f t="shared" si="35"/>
        <v>10146.454743938701</v>
      </c>
      <c r="K124" s="16">
        <f t="shared" si="36"/>
        <v>32.142786634597087</v>
      </c>
      <c r="L124" s="15">
        <f t="shared" si="37"/>
        <v>0.67423738794329446</v>
      </c>
      <c r="M124" s="14">
        <f t="shared" si="38"/>
        <v>1.6025948474024166E-3</v>
      </c>
      <c r="N124" s="13">
        <f t="shared" si="46"/>
        <v>3320.4849826635364</v>
      </c>
      <c r="O124" s="12">
        <f t="shared" si="47"/>
        <v>234.98816800388104</v>
      </c>
      <c r="P124" s="4">
        <f t="shared" si="48"/>
        <v>0.62658209954370003</v>
      </c>
      <c r="Q124" s="11">
        <f t="shared" si="39"/>
        <v>9.2081460836582227</v>
      </c>
      <c r="R124" s="10">
        <f t="shared" si="49"/>
        <v>5.4098920581983752</v>
      </c>
      <c r="S124" s="9">
        <f t="shared" si="50"/>
        <v>52.372705241223784</v>
      </c>
      <c r="T124" s="8">
        <f t="shared" si="51"/>
        <v>249.2033024696768</v>
      </c>
      <c r="U124" s="7">
        <f t="shared" si="52"/>
        <v>122.7762525772047</v>
      </c>
      <c r="V124" s="9">
        <f t="shared" si="53"/>
        <v>1194.2917164707274</v>
      </c>
      <c r="W124" s="8">
        <f t="shared" si="54"/>
        <v>10146.454743938701</v>
      </c>
      <c r="X124" s="7">
        <f t="shared" si="55"/>
        <v>122.89538286275413</v>
      </c>
      <c r="Y124" s="6">
        <f t="shared" si="40"/>
        <v>1195.4395025616645</v>
      </c>
      <c r="Z124" s="4">
        <f t="shared" si="41"/>
        <v>3.8234202983034122</v>
      </c>
      <c r="AA124" s="4">
        <f t="shared" si="56"/>
        <v>5.8544388348993026</v>
      </c>
      <c r="AB124" s="5">
        <f t="shared" si="57"/>
        <v>587.85627883378993</v>
      </c>
      <c r="AC124" s="418">
        <f t="shared" si="61"/>
        <v>9.7427771164327517</v>
      </c>
      <c r="AD124" s="628">
        <f t="shared" si="58"/>
        <v>1121.6960245358814</v>
      </c>
      <c r="AE124" s="4">
        <f t="shared" si="42"/>
        <v>1.1107289963846687</v>
      </c>
      <c r="AF124" s="3">
        <f t="shared" si="59"/>
        <v>482.16276292182073</v>
      </c>
      <c r="AG124" s="2">
        <f t="shared" si="43"/>
        <v>1076.2656835760313</v>
      </c>
      <c r="AH124" s="22">
        <f t="shared" si="44"/>
        <v>0.70228336057845309</v>
      </c>
    </row>
    <row r="125" spans="6:34" x14ac:dyDescent="0.35">
      <c r="F125" s="21">
        <f t="shared" si="45"/>
        <v>9.4999999999999822</v>
      </c>
      <c r="G125" s="20">
        <f t="shared" si="60"/>
        <v>565.76086956521692</v>
      </c>
      <c r="H125" s="19">
        <f t="shared" si="33"/>
        <v>215.76086956521692</v>
      </c>
      <c r="I125" s="18">
        <f t="shared" si="34"/>
        <v>0.61645962732919124</v>
      </c>
      <c r="J125" s="17">
        <f t="shared" si="35"/>
        <v>10265.883915585773</v>
      </c>
      <c r="K125" s="16">
        <f t="shared" si="36"/>
        <v>32.142419507185949</v>
      </c>
      <c r="L125" s="15">
        <f t="shared" si="37"/>
        <v>0.67088064878378872</v>
      </c>
      <c r="M125" s="14">
        <f t="shared" si="38"/>
        <v>1.5946162140941873E-3</v>
      </c>
      <c r="N125" s="13">
        <f t="shared" si="46"/>
        <v>3321.8525503539499</v>
      </c>
      <c r="O125" s="12">
        <f t="shared" si="47"/>
        <v>235.08494971735647</v>
      </c>
      <c r="P125" s="4">
        <f t="shared" si="48"/>
        <v>0.62290667341508932</v>
      </c>
      <c r="Q125" s="11">
        <f t="shared" si="39"/>
        <v>9.1541326339656948</v>
      </c>
      <c r="R125" s="10">
        <f t="shared" si="49"/>
        <v>5.4109077659857743</v>
      </c>
      <c r="S125" s="9">
        <f t="shared" si="50"/>
        <v>52.913694447043625</v>
      </c>
      <c r="T125" s="8">
        <f t="shared" si="51"/>
        <v>254.49467191438117</v>
      </c>
      <c r="U125" s="7">
        <f t="shared" si="52"/>
        <v>122.80570577007724</v>
      </c>
      <c r="V125" s="9">
        <f t="shared" si="53"/>
        <v>1206.5693417284479</v>
      </c>
      <c r="W125" s="8">
        <f t="shared" si="54"/>
        <v>10265.883915585773</v>
      </c>
      <c r="X125" s="7">
        <f t="shared" si="55"/>
        <v>122.92485221686779</v>
      </c>
      <c r="Y125" s="6">
        <f t="shared" si="40"/>
        <v>1207.7290405794899</v>
      </c>
      <c r="Z125" s="4">
        <f t="shared" si="41"/>
        <v>3.8243808058502249</v>
      </c>
      <c r="AA125" s="4">
        <f t="shared" si="56"/>
        <v>5.8714780909234134</v>
      </c>
      <c r="AB125" s="5">
        <f t="shared" si="57"/>
        <v>595.52007899562693</v>
      </c>
      <c r="AC125" s="418">
        <f t="shared" si="61"/>
        <v>9.9997031516268464</v>
      </c>
      <c r="AD125" s="628">
        <f t="shared" si="58"/>
        <v>1139.4135648795591</v>
      </c>
      <c r="AE125" s="4">
        <f t="shared" si="42"/>
        <v>1.1226483255907258</v>
      </c>
      <c r="AF125" s="3">
        <f t="shared" si="59"/>
        <v>481.73281790389126</v>
      </c>
      <c r="AG125" s="2">
        <f t="shared" si="43"/>
        <v>1075.7857229635965</v>
      </c>
      <c r="AH125" s="22">
        <f t="shared" si="44"/>
        <v>0.70037626790548391</v>
      </c>
    </row>
    <row r="126" spans="6:34" x14ac:dyDescent="0.35">
      <c r="F126" s="21">
        <f t="shared" si="45"/>
        <v>9.5999999999999819</v>
      </c>
      <c r="G126" s="20">
        <f t="shared" si="60"/>
        <v>564.34782608695605</v>
      </c>
      <c r="H126" s="19">
        <f t="shared" si="33"/>
        <v>214.34782608695605</v>
      </c>
      <c r="I126" s="18">
        <f t="shared" si="34"/>
        <v>0.61242236024844587</v>
      </c>
      <c r="J126" s="17">
        <f t="shared" si="35"/>
        <v>10386.540849758618</v>
      </c>
      <c r="K126" s="16">
        <f t="shared" si="36"/>
        <v>32.142048611997978</v>
      </c>
      <c r="L126" s="15">
        <f t="shared" si="37"/>
        <v>0.66750039926635996</v>
      </c>
      <c r="M126" s="14">
        <f t="shared" si="38"/>
        <v>1.5865816990162109E-3</v>
      </c>
      <c r="N126" s="13">
        <f t="shared" si="46"/>
        <v>3323.2282788957509</v>
      </c>
      <c r="O126" s="12">
        <f t="shared" si="47"/>
        <v>235.18230896800699</v>
      </c>
      <c r="P126" s="4">
        <f t="shared" si="48"/>
        <v>0.61920931447347793</v>
      </c>
      <c r="Q126" s="11">
        <f t="shared" si="39"/>
        <v>9.0997968633095088</v>
      </c>
      <c r="R126" s="10">
        <f t="shared" si="49"/>
        <v>5.412080991854352</v>
      </c>
      <c r="S126" s="9">
        <f t="shared" si="50"/>
        <v>53.454785223642205</v>
      </c>
      <c r="T126" s="8">
        <f t="shared" si="51"/>
        <v>259.84015043674538</v>
      </c>
      <c r="U126" s="7">
        <f t="shared" si="52"/>
        <v>122.83967345839585</v>
      </c>
      <c r="V126" s="9">
        <f t="shared" si="53"/>
        <v>1218.8499123054555</v>
      </c>
      <c r="W126" s="8">
        <f t="shared" si="54"/>
        <v>10386.540849758618</v>
      </c>
      <c r="X126" s="7">
        <f t="shared" si="55"/>
        <v>122.95883862507695</v>
      </c>
      <c r="Y126" s="6">
        <f t="shared" si="40"/>
        <v>1220.0215255438416</v>
      </c>
      <c r="Z126" s="4">
        <f t="shared" si="41"/>
        <v>3.825482317862555</v>
      </c>
      <c r="AA126" s="4">
        <f t="shared" si="56"/>
        <v>5.8886171351773759</v>
      </c>
      <c r="AB126" s="5">
        <f t="shared" si="57"/>
        <v>603.11542780125046</v>
      </c>
      <c r="AC126" s="418">
        <f t="shared" si="61"/>
        <v>10.259467369685359</v>
      </c>
      <c r="AD126" s="628">
        <f t="shared" si="58"/>
        <v>1157.1015181558521</v>
      </c>
      <c r="AE126" s="4">
        <f t="shared" si="42"/>
        <v>1.1345864713716569</v>
      </c>
      <c r="AF126" s="3">
        <f t="shared" si="59"/>
        <v>481.29845294086903</v>
      </c>
      <c r="AG126" s="2">
        <f t="shared" si="43"/>
        <v>1075.3006106876085</v>
      </c>
      <c r="AH126" s="22">
        <f t="shared" si="44"/>
        <v>0.69846616458053501</v>
      </c>
    </row>
    <row r="127" spans="6:34" x14ac:dyDescent="0.35">
      <c r="F127" s="21">
        <f t="shared" si="45"/>
        <v>9.6999999999999815</v>
      </c>
      <c r="G127" s="20">
        <f t="shared" si="60"/>
        <v>562.93478260869517</v>
      </c>
      <c r="H127" s="19">
        <f t="shared" si="33"/>
        <v>212.93478260869517</v>
      </c>
      <c r="I127" s="18">
        <f t="shared" si="34"/>
        <v>0.60838509316770051</v>
      </c>
      <c r="J127" s="17">
        <f t="shared" si="35"/>
        <v>10508.425840989163</v>
      </c>
      <c r="K127" s="16">
        <f t="shared" si="36"/>
        <v>32.141673948323664</v>
      </c>
      <c r="L127" s="15">
        <f t="shared" si="37"/>
        <v>0.66409695721343864</v>
      </c>
      <c r="M127" s="14">
        <f t="shared" si="38"/>
        <v>1.5784920576006223E-3</v>
      </c>
      <c r="N127" s="13">
        <f t="shared" si="46"/>
        <v>3324.6120050778004</v>
      </c>
      <c r="O127" s="12">
        <f t="shared" si="47"/>
        <v>235.28023420550588</v>
      </c>
      <c r="P127" s="4">
        <f t="shared" si="48"/>
        <v>0.61549046135929775</v>
      </c>
      <c r="Q127" s="11">
        <f t="shared" si="39"/>
        <v>9.0451452178763319</v>
      </c>
      <c r="R127" s="10">
        <f t="shared" si="49"/>
        <v>5.4134175696462652</v>
      </c>
      <c r="S127" s="9">
        <f t="shared" si="50"/>
        <v>53.995993322827637</v>
      </c>
      <c r="T127" s="8">
        <f t="shared" si="51"/>
        <v>265.23974976902815</v>
      </c>
      <c r="U127" s="7">
        <f t="shared" si="52"/>
        <v>122.87832270225172</v>
      </c>
      <c r="V127" s="9">
        <f t="shared" si="53"/>
        <v>1231.133879651295</v>
      </c>
      <c r="W127" s="8">
        <f t="shared" si="54"/>
        <v>10508.425840989163</v>
      </c>
      <c r="X127" s="7">
        <f t="shared" si="55"/>
        <v>122.99750924267559</v>
      </c>
      <c r="Y127" s="6">
        <f t="shared" si="40"/>
        <v>1232.3174091605492</v>
      </c>
      <c r="Z127" s="4">
        <f t="shared" si="41"/>
        <v>3.8267300402719218</v>
      </c>
      <c r="AA127" s="4">
        <f t="shared" si="56"/>
        <v>5.9058564291785656</v>
      </c>
      <c r="AB127" s="5">
        <f t="shared" si="57"/>
        <v>610.63983197045798</v>
      </c>
      <c r="AC127" s="418">
        <f t="shared" si="61"/>
        <v>10.522011702074456</v>
      </c>
      <c r="AD127" s="628">
        <f t="shared" si="58"/>
        <v>1174.7552426700668</v>
      </c>
      <c r="AE127" s="4">
        <f t="shared" si="42"/>
        <v>1.1465440598385357</v>
      </c>
      <c r="AF127" s="3">
        <f t="shared" si="59"/>
        <v>480.85966697243907</v>
      </c>
      <c r="AG127" s="2">
        <f t="shared" si="43"/>
        <v>1074.8103385875052</v>
      </c>
      <c r="AH127" s="22">
        <f t="shared" si="44"/>
        <v>0.69655295042583432</v>
      </c>
    </row>
    <row r="128" spans="6:34" x14ac:dyDescent="0.35">
      <c r="F128" s="21">
        <f t="shared" si="45"/>
        <v>9.7999999999999812</v>
      </c>
      <c r="G128" s="20">
        <f t="shared" si="60"/>
        <v>561.5217391304343</v>
      </c>
      <c r="H128" s="19">
        <f t="shared" si="33"/>
        <v>211.5217391304343</v>
      </c>
      <c r="I128" s="18">
        <f t="shared" si="34"/>
        <v>0.60434782608695514</v>
      </c>
      <c r="J128" s="17">
        <f t="shared" si="35"/>
        <v>10631.539228954292</v>
      </c>
      <c r="K128" s="16">
        <f t="shared" si="36"/>
        <v>32.141295515316742</v>
      </c>
      <c r="L128" s="15">
        <f t="shared" si="37"/>
        <v>0.660670641983787</v>
      </c>
      <c r="M128" s="14">
        <f t="shared" si="38"/>
        <v>1.5703480489312632E-3</v>
      </c>
      <c r="N128" s="13">
        <f t="shared" si="46"/>
        <v>3326.0035651831631</v>
      </c>
      <c r="O128" s="12">
        <f t="shared" si="47"/>
        <v>235.37871384373156</v>
      </c>
      <c r="P128" s="4">
        <f t="shared" si="48"/>
        <v>0.61175055407234247</v>
      </c>
      <c r="Q128" s="11">
        <f t="shared" si="39"/>
        <v>8.990184163829781</v>
      </c>
      <c r="R128" s="10">
        <f t="shared" si="49"/>
        <v>5.4149233086201756</v>
      </c>
      <c r="S128" s="9">
        <f t="shared" si="50"/>
        <v>54.537335079792264</v>
      </c>
      <c r="T128" s="8">
        <f t="shared" si="51"/>
        <v>270.69348327700737</v>
      </c>
      <c r="U128" s="7">
        <f t="shared" si="52"/>
        <v>122.92181985789348</v>
      </c>
      <c r="V128" s="9">
        <f t="shared" si="53"/>
        <v>1243.4217119215202</v>
      </c>
      <c r="W128" s="8">
        <f t="shared" si="54"/>
        <v>10631.539228954292</v>
      </c>
      <c r="X128" s="7">
        <f t="shared" si="55"/>
        <v>123.0410305207765</v>
      </c>
      <c r="Y128" s="6">
        <f t="shared" si="40"/>
        <v>1244.6171598509518</v>
      </c>
      <c r="Z128" s="4">
        <f t="shared" si="41"/>
        <v>3.8281291574616847</v>
      </c>
      <c r="AA128" s="4">
        <f t="shared" si="56"/>
        <v>5.9231964381891462</v>
      </c>
      <c r="AB128" s="5">
        <f t="shared" si="57"/>
        <v>618.09083937712933</v>
      </c>
      <c r="AC128" s="418">
        <f t="shared" si="61"/>
        <v>10.78727643790978</v>
      </c>
      <c r="AD128" s="628">
        <f t="shared" si="58"/>
        <v>1192.3701392142561</v>
      </c>
      <c r="AE128" s="4">
        <f t="shared" si="42"/>
        <v>1.1585217350140069</v>
      </c>
      <c r="AF128" s="3">
        <f t="shared" si="59"/>
        <v>480.41645877576462</v>
      </c>
      <c r="AG128" s="2">
        <f t="shared" si="43"/>
        <v>1074.3148982318437</v>
      </c>
      <c r="AH128" s="22">
        <f t="shared" si="44"/>
        <v>0.69463652239775897</v>
      </c>
    </row>
    <row r="129" spans="6:34" x14ac:dyDescent="0.35">
      <c r="F129" s="21">
        <f t="shared" si="45"/>
        <v>9.8999999999999808</v>
      </c>
      <c r="G129" s="20">
        <f t="shared" si="60"/>
        <v>560.10869565217342</v>
      </c>
      <c r="H129" s="19">
        <f t="shared" si="33"/>
        <v>210.10869565217342</v>
      </c>
      <c r="I129" s="18">
        <f t="shared" si="34"/>
        <v>0.60031055900620978</v>
      </c>
      <c r="J129" s="17">
        <f t="shared" si="35"/>
        <v>10755.881400146445</v>
      </c>
      <c r="K129" s="16">
        <f t="shared" si="36"/>
        <v>32.140913311989124</v>
      </c>
      <c r="L129" s="15">
        <f t="shared" si="37"/>
        <v>0.65722177442657914</v>
      </c>
      <c r="M129" s="14">
        <f t="shared" si="38"/>
        <v>1.5621504356345358E-3</v>
      </c>
      <c r="N129" s="13">
        <f t="shared" si="46"/>
        <v>3327.4027950181076</v>
      </c>
      <c r="O129" s="12">
        <f t="shared" si="47"/>
        <v>235.47773626281992</v>
      </c>
      <c r="P129" s="4">
        <f t="shared" si="48"/>
        <v>0.60799003389382744</v>
      </c>
      <c r="Q129" s="11">
        <f t="shared" si="39"/>
        <v>8.9349201861650389</v>
      </c>
      <c r="R129" s="10">
        <f t="shared" si="49"/>
        <v>5.4166039930948964</v>
      </c>
      <c r="S129" s="9">
        <f t="shared" si="50"/>
        <v>55.078827410654284</v>
      </c>
      <c r="T129" s="8">
        <f t="shared" si="51"/>
        <v>276.2013660180728</v>
      </c>
      <c r="U129" s="7">
        <f t="shared" si="52"/>
        <v>122.9703305675279</v>
      </c>
      <c r="V129" s="9">
        <f t="shared" si="53"/>
        <v>1255.7138939073095</v>
      </c>
      <c r="W129" s="8">
        <f t="shared" si="54"/>
        <v>10755.881400146445</v>
      </c>
      <c r="X129" s="7">
        <f t="shared" si="55"/>
        <v>123.08956819611114</v>
      </c>
      <c r="Y129" s="6">
        <f t="shared" si="40"/>
        <v>1256.9212626814738</v>
      </c>
      <c r="Z129" s="4">
        <f t="shared" si="41"/>
        <v>3.8296848319551824</v>
      </c>
      <c r="AA129" s="4">
        <f t="shared" si="56"/>
        <v>5.9406376313150817</v>
      </c>
      <c r="AB129" s="5">
        <f t="shared" si="57"/>
        <v>625.46603910129352</v>
      </c>
      <c r="AC129" s="418">
        <f t="shared" si="61"/>
        <v>11.055200240897681</v>
      </c>
      <c r="AD129" s="628">
        <f t="shared" si="58"/>
        <v>1209.9416518642445</v>
      </c>
      <c r="AE129" s="4">
        <f t="shared" si="42"/>
        <v>1.1705201588636527</v>
      </c>
      <c r="AF129" s="3">
        <f t="shared" si="59"/>
        <v>479.96882695947284</v>
      </c>
      <c r="AG129" s="2">
        <f t="shared" si="43"/>
        <v>1073.8142809105482</v>
      </c>
      <c r="AH129" s="22">
        <f t="shared" si="44"/>
        <v>0.69271677458181569</v>
      </c>
    </row>
    <row r="130" spans="6:34" x14ac:dyDescent="0.35">
      <c r="F130" s="21">
        <f t="shared" si="45"/>
        <v>9.9999999999999805</v>
      </c>
      <c r="G130" s="20">
        <f t="shared" si="60"/>
        <v>558.69565217391255</v>
      </c>
      <c r="H130" s="19">
        <f t="shared" si="33"/>
        <v>208.69565217391255</v>
      </c>
      <c r="I130" s="18">
        <f t="shared" si="34"/>
        <v>0.59627329192546441</v>
      </c>
      <c r="J130" s="17">
        <f t="shared" si="35"/>
        <v>10881.452789537176</v>
      </c>
      <c r="K130" s="16">
        <f t="shared" si="36"/>
        <v>32.140527337205775</v>
      </c>
      <c r="L130" s="15">
        <f t="shared" si="37"/>
        <v>0.65375067683673271</v>
      </c>
      <c r="M130" s="14">
        <f t="shared" si="38"/>
        <v>1.5538999837732298E-3</v>
      </c>
      <c r="N130" s="13">
        <f t="shared" si="46"/>
        <v>3328.8095299405213</v>
      </c>
      <c r="O130" s="12">
        <f t="shared" si="47"/>
        <v>235.57728981117535</v>
      </c>
      <c r="P130" s="4">
        <f t="shared" si="48"/>
        <v>0.60420934331001774</v>
      </c>
      <c r="Q130" s="11">
        <f t="shared" si="39"/>
        <v>8.8793597875864911</v>
      </c>
      <c r="R130" s="10">
        <f t="shared" si="49"/>
        <v>5.4184653821667288</v>
      </c>
      <c r="S130" s="9">
        <f t="shared" si="50"/>
        <v>55.620487809963777</v>
      </c>
      <c r="T130" s="8">
        <f t="shared" si="51"/>
        <v>281.76341479906921</v>
      </c>
      <c r="U130" s="7">
        <f t="shared" si="52"/>
        <v>123.02401975123027</v>
      </c>
      <c r="V130" s="9">
        <f t="shared" si="53"/>
        <v>1268.0109269640623</v>
      </c>
      <c r="W130" s="8">
        <f t="shared" si="54"/>
        <v>10881.452789537176</v>
      </c>
      <c r="X130" s="7">
        <f t="shared" si="55"/>
        <v>123.14328728294058</v>
      </c>
      <c r="Y130" s="6">
        <f t="shared" si="40"/>
        <v>1269.2302192921813</v>
      </c>
      <c r="Z130" s="4">
        <f t="shared" si="41"/>
        <v>3.8314022041695095</v>
      </c>
      <c r="AA130" s="4">
        <f t="shared" si="56"/>
        <v>5.9581804816056074</v>
      </c>
      <c r="AB130" s="5">
        <f t="shared" si="57"/>
        <v>632.76306144126806</v>
      </c>
      <c r="AC130" s="418">
        <f t="shared" si="61"/>
        <v>11.325720165874824</v>
      </c>
      <c r="AD130" s="628">
        <f t="shared" si="58"/>
        <v>1227.4652687003049</v>
      </c>
      <c r="AE130" s="4">
        <f t="shared" si="42"/>
        <v>1.1825400113285034</v>
      </c>
      <c r="AF130" s="3">
        <f t="shared" si="59"/>
        <v>479.51676995766621</v>
      </c>
      <c r="AG130" s="2">
        <f t="shared" si="43"/>
        <v>1073.3084776271437</v>
      </c>
      <c r="AH130" s="22">
        <f t="shared" si="44"/>
        <v>0.69079359818743957</v>
      </c>
    </row>
    <row r="131" spans="6:34" x14ac:dyDescent="0.35">
      <c r="F131" s="21">
        <f t="shared" si="45"/>
        <v>10.09999999999998</v>
      </c>
      <c r="G131" s="20">
        <f t="shared" si="60"/>
        <v>557.28260869565167</v>
      </c>
      <c r="H131" s="19">
        <f t="shared" si="33"/>
        <v>207.28260869565167</v>
      </c>
      <c r="I131" s="18">
        <f t="shared" si="34"/>
        <v>0.59223602484471904</v>
      </c>
      <c r="J131" s="17">
        <f t="shared" si="35"/>
        <v>11008.253882233583</v>
      </c>
      <c r="K131" s="16">
        <f t="shared" si="36"/>
        <v>32.140137589679668</v>
      </c>
      <c r="L131" s="15">
        <f t="shared" si="37"/>
        <v>0.65025767291150161</v>
      </c>
      <c r="M131" s="14">
        <f t="shared" si="38"/>
        <v>1.5455974627433481E-3</v>
      </c>
      <c r="N131" s="13">
        <f t="shared" si="46"/>
        <v>3330.2236048877453</v>
      </c>
      <c r="O131" s="12">
        <f t="shared" si="47"/>
        <v>235.67736280744043</v>
      </c>
      <c r="P131" s="4">
        <f t="shared" si="48"/>
        <v>0.60040892593742845</v>
      </c>
      <c r="Q131" s="11">
        <f t="shared" si="39"/>
        <v>8.8235094874084954</v>
      </c>
      <c r="R131" s="10">
        <f t="shared" si="49"/>
        <v>5.4205132094988651</v>
      </c>
      <c r="S131" s="9">
        <f t="shared" si="50"/>
        <v>56.162334348180451</v>
      </c>
      <c r="T131" s="8">
        <f t="shared" si="51"/>
        <v>287.37964823388728</v>
      </c>
      <c r="U131" s="7">
        <f t="shared" si="52"/>
        <v>123.08305160091912</v>
      </c>
      <c r="V131" s="9">
        <f t="shared" si="53"/>
        <v>1280.3133289391853</v>
      </c>
      <c r="W131" s="8">
        <f t="shared" si="54"/>
        <v>11008.253882233583</v>
      </c>
      <c r="X131" s="7">
        <f t="shared" si="55"/>
        <v>123.20235206703187</v>
      </c>
      <c r="Y131" s="6">
        <f t="shared" si="40"/>
        <v>1281.5445478245285</v>
      </c>
      <c r="Z131" s="4">
        <f t="shared" si="41"/>
        <v>3.8332863922335121</v>
      </c>
      <c r="AA131" s="4">
        <f t="shared" si="56"/>
        <v>5.9758254661531662</v>
      </c>
      <c r="AB131" s="5">
        <f t="shared" si="57"/>
        <v>639.97957788730571</v>
      </c>
      <c r="AC131" s="418">
        <f t="shared" si="61"/>
        <v>11.59877167491484</v>
      </c>
      <c r="AD131" s="628">
        <f t="shared" si="58"/>
        <v>1244.9365224525272</v>
      </c>
      <c r="AE131" s="4">
        <f t="shared" si="42"/>
        <v>1.1945819903589154</v>
      </c>
      <c r="AF131" s="3">
        <f t="shared" si="59"/>
        <v>479.06028602395918</v>
      </c>
      <c r="AG131" s="2">
        <f t="shared" si="43"/>
        <v>1072.7974790909789</v>
      </c>
      <c r="AH131" s="22">
        <f t="shared" si="44"/>
        <v>0.68886688154257358</v>
      </c>
    </row>
    <row r="132" spans="6:34" x14ac:dyDescent="0.35">
      <c r="F132" s="21">
        <f t="shared" si="45"/>
        <v>10.19999999999998</v>
      </c>
      <c r="G132" s="20">
        <f t="shared" si="60"/>
        <v>555.8695652173908</v>
      </c>
      <c r="H132" s="19">
        <f t="shared" si="33"/>
        <v>205.8695652173908</v>
      </c>
      <c r="I132" s="18">
        <f t="shared" si="34"/>
        <v>0.58819875776397368</v>
      </c>
      <c r="J132" s="17">
        <f t="shared" si="35"/>
        <v>11136.285215127502</v>
      </c>
      <c r="K132" s="16">
        <f t="shared" si="36"/>
        <v>32.139744067966681</v>
      </c>
      <c r="L132" s="15">
        <f t="shared" si="37"/>
        <v>0.64674308770835054</v>
      </c>
      <c r="M132" s="14">
        <f t="shared" si="38"/>
        <v>1.5372436451739782E-3</v>
      </c>
      <c r="N132" s="13">
        <f t="shared" si="46"/>
        <v>3331.6448544038085</v>
      </c>
      <c r="O132" s="12">
        <f t="shared" si="47"/>
        <v>235.77794354242337</v>
      </c>
      <c r="P132" s="4">
        <f t="shared" si="48"/>
        <v>0.59658922644962287</v>
      </c>
      <c r="Q132" s="11">
        <f t="shared" si="39"/>
        <v>8.7673758204796091</v>
      </c>
      <c r="R132" s="10">
        <f t="shared" si="49"/>
        <v>5.4227531831811895</v>
      </c>
      <c r="S132" s="9">
        <f t="shared" si="50"/>
        <v>56.704385669130339</v>
      </c>
      <c r="T132" s="8">
        <f t="shared" si="51"/>
        <v>293.05008680080033</v>
      </c>
      <c r="U132" s="7">
        <f t="shared" si="52"/>
        <v>123.14758957634623</v>
      </c>
      <c r="V132" s="9">
        <f t="shared" si="53"/>
        <v>1292.6216340992773</v>
      </c>
      <c r="W132" s="8">
        <f t="shared" si="54"/>
        <v>11136.285215127502</v>
      </c>
      <c r="X132" s="7">
        <f t="shared" si="55"/>
        <v>123.26692610165114</v>
      </c>
      <c r="Y132" s="6">
        <f t="shared" si="40"/>
        <v>1293.8647828485014</v>
      </c>
      <c r="Z132" s="4">
        <f t="shared" si="41"/>
        <v>3.8353424918684991</v>
      </c>
      <c r="AA132" s="4">
        <f t="shared" si="56"/>
        <v>5.9935730661937949</v>
      </c>
      <c r="AB132" s="5">
        <f t="shared" si="57"/>
        <v>647.11330105820628</v>
      </c>
      <c r="AC132" s="418">
        <f t="shared" si="61"/>
        <v>11.874288652972625</v>
      </c>
      <c r="AD132" s="628">
        <f t="shared" si="58"/>
        <v>1262.3509910719931</v>
      </c>
      <c r="AE132" s="4">
        <f t="shared" si="42"/>
        <v>1.2066468119500375</v>
      </c>
      <c r="AF132" s="3">
        <f t="shared" si="59"/>
        <v>478.59937322554106</v>
      </c>
      <c r="AG132" s="2">
        <f t="shared" si="43"/>
        <v>1072.2812757094287</v>
      </c>
      <c r="AH132" s="22">
        <f t="shared" si="44"/>
        <v>0.68693651008799406</v>
      </c>
    </row>
    <row r="133" spans="6:34" x14ac:dyDescent="0.35">
      <c r="F133" s="21">
        <f t="shared" si="45"/>
        <v>10.299999999999979</v>
      </c>
      <c r="G133" s="20">
        <f t="shared" si="60"/>
        <v>554.45652173912993</v>
      </c>
      <c r="H133" s="19">
        <f t="shared" si="33"/>
        <v>204.45652173912993</v>
      </c>
      <c r="I133" s="18">
        <f t="shared" si="34"/>
        <v>0.58416149068322831</v>
      </c>
      <c r="J133" s="17">
        <f t="shared" si="35"/>
        <v>11265.547378537429</v>
      </c>
      <c r="K133" s="16">
        <f t="shared" si="36"/>
        <v>32.139346770460612</v>
      </c>
      <c r="L133" s="15">
        <f t="shared" si="37"/>
        <v>0.64320724760411807</v>
      </c>
      <c r="M133" s="14">
        <f t="shared" si="38"/>
        <v>1.5288393068302283E-3</v>
      </c>
      <c r="N133" s="13">
        <f t="shared" si="46"/>
        <v>3333.0731126660703</v>
      </c>
      <c r="O133" s="12">
        <f t="shared" si="47"/>
        <v>235.87902028098344</v>
      </c>
      <c r="P133" s="4">
        <f t="shared" si="48"/>
        <v>0.59275069050561091</v>
      </c>
      <c r="Q133" s="11">
        <f t="shared" si="39"/>
        <v>8.7109653361303501</v>
      </c>
      <c r="R133" s="10">
        <f t="shared" si="49"/>
        <v>5.4251909856587384</v>
      </c>
      <c r="S133" s="9">
        <f t="shared" si="50"/>
        <v>57.246660987448458</v>
      </c>
      <c r="T133" s="8">
        <f t="shared" si="51"/>
        <v>298.77475289954515</v>
      </c>
      <c r="U133" s="7">
        <f t="shared" si="52"/>
        <v>123.21779640305309</v>
      </c>
      <c r="V133" s="9">
        <f t="shared" si="53"/>
        <v>1304.936393056912</v>
      </c>
      <c r="W133" s="8">
        <f t="shared" si="54"/>
        <v>11265.547378537429</v>
      </c>
      <c r="X133" s="7">
        <f t="shared" si="55"/>
        <v>123.33717220552414</v>
      </c>
      <c r="Y133" s="6">
        <f t="shared" si="40"/>
        <v>1306.1914752893604</v>
      </c>
      <c r="Z133" s="4">
        <f t="shared" si="41"/>
        <v>3.8375755763301256</v>
      </c>
      <c r="AA133" s="4">
        <f t="shared" si="56"/>
        <v>6.0114237672079742</v>
      </c>
      <c r="AB133" s="5">
        <f t="shared" si="57"/>
        <v>654.16198460237251</v>
      </c>
      <c r="AC133" s="418">
        <f t="shared" si="61"/>
        <v>12.152203423038767</v>
      </c>
      <c r="AD133" s="628">
        <f t="shared" si="58"/>
        <v>1279.7042982289506</v>
      </c>
      <c r="AE133" s="4">
        <f t="shared" si="42"/>
        <v>1.2187352101790738</v>
      </c>
      <c r="AF133" s="3">
        <f t="shared" si="59"/>
        <v>478.13402943726533</v>
      </c>
      <c r="AG133" s="2">
        <f t="shared" si="43"/>
        <v>1071.759857580086</v>
      </c>
      <c r="AH133" s="22">
        <f t="shared" si="44"/>
        <v>0.68500236637134826</v>
      </c>
    </row>
    <row r="134" spans="6:34" x14ac:dyDescent="0.35">
      <c r="F134" s="21">
        <f t="shared" si="45"/>
        <v>10.399999999999979</v>
      </c>
      <c r="G134" s="20">
        <f t="shared" si="60"/>
        <v>553.04347826086905</v>
      </c>
      <c r="H134" s="19">
        <f t="shared" si="33"/>
        <v>203.04347826086905</v>
      </c>
      <c r="I134" s="18">
        <f t="shared" si="34"/>
        <v>0.58012422360248306</v>
      </c>
      <c r="J134" s="17">
        <f t="shared" si="35"/>
        <v>11396.041017843119</v>
      </c>
      <c r="K134" s="16">
        <f t="shared" si="36"/>
        <v>32.138945695388145</v>
      </c>
      <c r="L134" s="15">
        <f t="shared" si="37"/>
        <v>0.63965048025548243</v>
      </c>
      <c r="M134" s="14">
        <f t="shared" si="38"/>
        <v>1.5203852265192562E-3</v>
      </c>
      <c r="N134" s="13">
        <f t="shared" si="46"/>
        <v>3334.5082135112652</v>
      </c>
      <c r="O134" s="12">
        <f t="shared" si="47"/>
        <v>235.98058126387417</v>
      </c>
      <c r="P134" s="4">
        <f t="shared" si="48"/>
        <v>0.58889376467985999</v>
      </c>
      <c r="Q134" s="11">
        <f t="shared" si="39"/>
        <v>8.6542845971446507</v>
      </c>
      <c r="R134" s="10">
        <f t="shared" si="49"/>
        <v>5.4278322737270308</v>
      </c>
      <c r="S134" s="9">
        <f t="shared" si="50"/>
        <v>57.789180086014333</v>
      </c>
      <c r="T134" s="8">
        <f t="shared" si="51"/>
        <v>304.55367090814656</v>
      </c>
      <c r="U134" s="7">
        <f t="shared" si="52"/>
        <v>123.29383407224236</v>
      </c>
      <c r="V134" s="9">
        <f t="shared" si="53"/>
        <v>1317.2581726972173</v>
      </c>
      <c r="W134" s="8">
        <f t="shared" si="54"/>
        <v>11396.041017843119</v>
      </c>
      <c r="X134" s="7">
        <f t="shared" si="55"/>
        <v>123.41325246271303</v>
      </c>
      <c r="Y134" s="6">
        <f t="shared" si="40"/>
        <v>1318.5251923541796</v>
      </c>
      <c r="Z134" s="4">
        <f t="shared" si="41"/>
        <v>3.839990696409886</v>
      </c>
      <c r="AA134" s="4">
        <f t="shared" si="56"/>
        <v>6.0293780590219477</v>
      </c>
      <c r="AB134" s="5">
        <f t="shared" si="57"/>
        <v>661.12342306479093</v>
      </c>
      <c r="AC134" s="418">
        <f t="shared" si="61"/>
        <v>12.432446760778129</v>
      </c>
      <c r="AD134" s="628">
        <f t="shared" si="58"/>
        <v>1296.9921137392287</v>
      </c>
      <c r="AE134" s="4">
        <f t="shared" si="42"/>
        <v>1.23084793724456</v>
      </c>
      <c r="AF134" s="3">
        <f t="shared" si="59"/>
        <v>477.66425233576484</v>
      </c>
      <c r="AG134" s="2">
        <f t="shared" si="43"/>
        <v>1071.2332144829347</v>
      </c>
      <c r="AH134" s="22">
        <f t="shared" si="44"/>
        <v>0.68306433004087053</v>
      </c>
    </row>
    <row r="135" spans="6:34" x14ac:dyDescent="0.35">
      <c r="F135" s="21">
        <f t="shared" si="45"/>
        <v>10.499999999999979</v>
      </c>
      <c r="G135" s="20">
        <f t="shared" si="60"/>
        <v>551.63043478260818</v>
      </c>
      <c r="H135" s="19">
        <f t="shared" si="33"/>
        <v>201.63043478260818</v>
      </c>
      <c r="I135" s="18">
        <f t="shared" si="34"/>
        <v>0.57608695652173769</v>
      </c>
      <c r="J135" s="17">
        <f t="shared" si="35"/>
        <v>11527.766835112841</v>
      </c>
      <c r="K135" s="16">
        <f t="shared" si="36"/>
        <v>32.138540840803891</v>
      </c>
      <c r="L135" s="15">
        <f t="shared" si="37"/>
        <v>0.63607311456074067</v>
      </c>
      <c r="M135" s="14">
        <f t="shared" si="38"/>
        <v>1.5118821859994244E-3</v>
      </c>
      <c r="N135" s="13">
        <f t="shared" si="46"/>
        <v>3335.9499904609356</v>
      </c>
      <c r="O135" s="12">
        <f t="shared" si="47"/>
        <v>236.08261470954315</v>
      </c>
      <c r="P135" s="4">
        <f t="shared" si="48"/>
        <v>0.58501889639392968</v>
      </c>
      <c r="Q135" s="11">
        <f t="shared" si="39"/>
        <v>8.5973401787551627</v>
      </c>
      <c r="R135" s="10">
        <f t="shared" si="49"/>
        <v>5.4306826785923805</v>
      </c>
      <c r="S135" s="9">
        <f t="shared" si="50"/>
        <v>58.331963313387035</v>
      </c>
      <c r="T135" s="8">
        <f t="shared" si="51"/>
        <v>310.38686723948524</v>
      </c>
      <c r="U135" s="7">
        <f t="shared" si="52"/>
        <v>123.3758638425096</v>
      </c>
      <c r="V135" s="9">
        <f t="shared" si="53"/>
        <v>1329.5875561044415</v>
      </c>
      <c r="W135" s="8">
        <f t="shared" si="54"/>
        <v>11527.766835112841</v>
      </c>
      <c r="X135" s="7">
        <f t="shared" si="55"/>
        <v>123.49532822435442</v>
      </c>
      <c r="Y135" s="6">
        <f t="shared" si="40"/>
        <v>1330.8665174583723</v>
      </c>
      <c r="Z135" s="4">
        <f t="shared" si="41"/>
        <v>3.8425928804944895</v>
      </c>
      <c r="AA135" s="4">
        <f t="shared" si="56"/>
        <v>6.0474364359094848</v>
      </c>
      <c r="AB135" s="5">
        <f t="shared" si="57"/>
        <v>667.99545172144894</v>
      </c>
      <c r="AC135" s="418">
        <f t="shared" si="61"/>
        <v>12.714947908628947</v>
      </c>
      <c r="AD135" s="628">
        <f t="shared" si="58"/>
        <v>1314.2101539202231</v>
      </c>
      <c r="AE135" s="4">
        <f t="shared" si="42"/>
        <v>1.2429857635078594</v>
      </c>
      <c r="AF135" s="3">
        <f t="shared" si="59"/>
        <v>477.19003939359385</v>
      </c>
      <c r="AG135" s="2">
        <f t="shared" si="43"/>
        <v>1070.7013358725064</v>
      </c>
      <c r="AH135" s="22">
        <f t="shared" si="44"/>
        <v>0.68112227783874257</v>
      </c>
    </row>
    <row r="136" spans="6:34" x14ac:dyDescent="0.35">
      <c r="F136" s="21">
        <f t="shared" si="45"/>
        <v>10.599999999999978</v>
      </c>
      <c r="G136" s="20">
        <f t="shared" si="60"/>
        <v>550.2173913043473</v>
      </c>
      <c r="H136" s="19">
        <f t="shared" si="33"/>
        <v>200.2173913043473</v>
      </c>
      <c r="I136" s="18">
        <f t="shared" si="34"/>
        <v>0.57204968944099233</v>
      </c>
      <c r="J136" s="17">
        <f t="shared" si="35"/>
        <v>11660.725590723285</v>
      </c>
      <c r="K136" s="16">
        <f t="shared" si="36"/>
        <v>32.138132204585389</v>
      </c>
      <c r="L136" s="15">
        <f t="shared" si="37"/>
        <v>0.63247548062290881</v>
      </c>
      <c r="M136" s="14">
        <f t="shared" si="38"/>
        <v>1.503330969892592E-3</v>
      </c>
      <c r="N136" s="13">
        <f t="shared" si="46"/>
        <v>3337.3982767462685</v>
      </c>
      <c r="O136" s="12">
        <f t="shared" si="47"/>
        <v>236.18510881588978</v>
      </c>
      <c r="P136" s="4">
        <f t="shared" si="48"/>
        <v>0.58112653384973167</v>
      </c>
      <c r="Q136" s="11">
        <f t="shared" si="39"/>
        <v>8.5401386676624647</v>
      </c>
      <c r="R136" s="10">
        <f t="shared" si="49"/>
        <v>5.433747805995286</v>
      </c>
      <c r="S136" s="9">
        <f t="shared" si="50"/>
        <v>58.875031581246276</v>
      </c>
      <c r="T136" s="8">
        <f t="shared" si="51"/>
        <v>316.27437039760986</v>
      </c>
      <c r="U136" s="7">
        <f t="shared" si="52"/>
        <v>123.46404624338209</v>
      </c>
      <c r="V136" s="9">
        <f t="shared" si="53"/>
        <v>1341.9251424886925</v>
      </c>
      <c r="W136" s="8">
        <f t="shared" si="54"/>
        <v>11660.725590723285</v>
      </c>
      <c r="X136" s="7">
        <f t="shared" si="55"/>
        <v>123.58356011220566</v>
      </c>
      <c r="Y136" s="6">
        <f t="shared" si="40"/>
        <v>1343.2160501523911</v>
      </c>
      <c r="Z136" s="4">
        <f t="shared" si="41"/>
        <v>3.8453871346814941</v>
      </c>
      <c r="AA136" s="4">
        <f t="shared" si="56"/>
        <v>6.0655993966941324</v>
      </c>
      <c r="AB136" s="5">
        <f t="shared" si="57"/>
        <v>674.77594638268954</v>
      </c>
      <c r="AC136" s="418">
        <f t="shared" si="61"/>
        <v>12.999634589340145</v>
      </c>
      <c r="AD136" s="628">
        <f t="shared" si="58"/>
        <v>1331.3541818778103</v>
      </c>
      <c r="AE136" s="4">
        <f t="shared" si="42"/>
        <v>1.2551494775370868</v>
      </c>
      <c r="AF136" s="3">
        <f t="shared" si="59"/>
        <v>476.71138787339623</v>
      </c>
      <c r="AG136" s="2">
        <f t="shared" si="43"/>
        <v>1070.1642108700173</v>
      </c>
      <c r="AH136" s="22">
        <f t="shared" si="44"/>
        <v>0.67917608359406623</v>
      </c>
    </row>
    <row r="137" spans="6:34" x14ac:dyDescent="0.35">
      <c r="F137" s="21">
        <f t="shared" si="45"/>
        <v>10.699999999999978</v>
      </c>
      <c r="G137" s="20">
        <f t="shared" si="60"/>
        <v>548.80434782608643</v>
      </c>
      <c r="H137" s="19">
        <f t="shared" si="33"/>
        <v>198.80434782608643</v>
      </c>
      <c r="I137" s="18">
        <f t="shared" si="34"/>
        <v>0.56801242236024696</v>
      </c>
      <c r="J137" s="17">
        <f t="shared" si="35"/>
        <v>11794.918104972154</v>
      </c>
      <c r="K137" s="16">
        <f t="shared" si="36"/>
        <v>32.137719784428249</v>
      </c>
      <c r="L137" s="15">
        <f t="shared" si="37"/>
        <v>0.62885790971415056</v>
      </c>
      <c r="M137" s="14">
        <f t="shared" si="38"/>
        <v>1.4947323655995644E-3</v>
      </c>
      <c r="N137" s="13">
        <f t="shared" si="46"/>
        <v>3338.8529053323214</v>
      </c>
      <c r="O137" s="12">
        <f t="shared" si="47"/>
        <v>236.28805176197966</v>
      </c>
      <c r="P137" s="4">
        <f t="shared" si="48"/>
        <v>0.57721712596441943</v>
      </c>
      <c r="Q137" s="11">
        <f t="shared" si="39"/>
        <v>8.4826866610782101</v>
      </c>
      <c r="R137" s="10">
        <f t="shared" si="49"/>
        <v>5.4370332363949467</v>
      </c>
      <c r="S137" s="9">
        <f t="shared" si="50"/>
        <v>59.418406361845804</v>
      </c>
      <c r="T137" s="8">
        <f t="shared" si="51"/>
        <v>322.21621103379442</v>
      </c>
      <c r="U137" s="7">
        <f t="shared" si="52"/>
        <v>123.55854108060734</v>
      </c>
      <c r="V137" s="9">
        <f t="shared" si="53"/>
        <v>1354.2715471130307</v>
      </c>
      <c r="W137" s="8">
        <f t="shared" si="54"/>
        <v>11794.918104972154</v>
      </c>
      <c r="X137" s="7">
        <f t="shared" si="55"/>
        <v>123.67810802394172</v>
      </c>
      <c r="Y137" s="6">
        <f t="shared" si="40"/>
        <v>1355.5744060487802</v>
      </c>
      <c r="Z137" s="4">
        <f t="shared" si="41"/>
        <v>3.8483784429493877</v>
      </c>
      <c r="AA137" s="4">
        <f t="shared" si="56"/>
        <v>6.0838674448519283</v>
      </c>
      <c r="AB137" s="5">
        <f t="shared" si="57"/>
        <v>681.46282316702207</v>
      </c>
      <c r="AC137" s="418">
        <f t="shared" si="61"/>
        <v>13.286433018926834</v>
      </c>
      <c r="AD137" s="628">
        <f t="shared" si="58"/>
        <v>1348.4200077256194</v>
      </c>
      <c r="AE137" s="4">
        <f t="shared" si="42"/>
        <v>1.2673398861536598</v>
      </c>
      <c r="AF137" s="3">
        <f t="shared" si="59"/>
        <v>476.22829482210028</v>
      </c>
      <c r="AG137" s="2">
        <f t="shared" si="43"/>
        <v>1069.6218282554885</v>
      </c>
      <c r="AH137" s="22">
        <f t="shared" si="44"/>
        <v>0.67722561821541449</v>
      </c>
    </row>
    <row r="138" spans="6:34" x14ac:dyDescent="0.35">
      <c r="F138" s="21">
        <f t="shared" si="45"/>
        <v>10.799999999999978</v>
      </c>
      <c r="G138" s="20">
        <f t="shared" si="60"/>
        <v>547.39130434782555</v>
      </c>
      <c r="H138" s="19">
        <f t="shared" si="33"/>
        <v>197.39130434782555</v>
      </c>
      <c r="I138" s="18">
        <f t="shared" si="34"/>
        <v>0.56397515527950159</v>
      </c>
      <c r="J138" s="17">
        <f t="shared" si="35"/>
        <v>11930.345259683458</v>
      </c>
      <c r="K138" s="16">
        <f t="shared" si="36"/>
        <v>32.137303577841138</v>
      </c>
      <c r="L138" s="15">
        <f t="shared" si="37"/>
        <v>0.62522073424154345</v>
      </c>
      <c r="M138" s="14">
        <f t="shared" si="38"/>
        <v>1.4860871632187246E-3</v>
      </c>
      <c r="N138" s="13">
        <f t="shared" si="46"/>
        <v>3340.3137089416373</v>
      </c>
      <c r="O138" s="12">
        <f t="shared" si="47"/>
        <v>236.39143170971587</v>
      </c>
      <c r="P138" s="4">
        <f t="shared" si="48"/>
        <v>0.57329112230691515</v>
      </c>
      <c r="Q138" s="11">
        <f t="shared" si="39"/>
        <v>8.4249907657923373</v>
      </c>
      <c r="R138" s="10">
        <f t="shared" si="49"/>
        <v>5.4405445252128501</v>
      </c>
      <c r="S138" s="9">
        <f t="shared" si="50"/>
        <v>59.962109685485302</v>
      </c>
      <c r="T138" s="8">
        <f t="shared" si="51"/>
        <v>328.21242200234298</v>
      </c>
      <c r="U138" s="7">
        <f t="shared" si="52"/>
        <v>123.65950744313339</v>
      </c>
      <c r="V138" s="9">
        <f t="shared" si="53"/>
        <v>1366.6274012210915</v>
      </c>
      <c r="W138" s="8">
        <f t="shared" si="54"/>
        <v>11930.345259683458</v>
      </c>
      <c r="X138" s="7">
        <f t="shared" si="55"/>
        <v>123.7791311401449</v>
      </c>
      <c r="Y138" s="6">
        <f t="shared" si="40"/>
        <v>1367.9422167497605</v>
      </c>
      <c r="Z138" s="4">
        <f t="shared" si="41"/>
        <v>3.8515717673803644</v>
      </c>
      <c r="AA138" s="4">
        <f t="shared" si="56"/>
        <v>6.1022410886145932</v>
      </c>
      <c r="AB138" s="5">
        <f t="shared" si="57"/>
        <v>688.05403824691405</v>
      </c>
      <c r="AC138" s="418">
        <f t="shared" si="61"/>
        <v>13.575267919025677</v>
      </c>
      <c r="AD138" s="628">
        <f t="shared" si="58"/>
        <v>1365.4034887381383</v>
      </c>
      <c r="AE138" s="4">
        <f t="shared" si="42"/>
        <v>1.2795578144816819</v>
      </c>
      <c r="AF138" s="3">
        <f t="shared" si="59"/>
        <v>475.74075706513963</v>
      </c>
      <c r="AG138" s="2">
        <f t="shared" si="43"/>
        <v>1069.0741764598429</v>
      </c>
      <c r="AH138" s="22">
        <f t="shared" si="44"/>
        <v>0.67527074968293099</v>
      </c>
    </row>
    <row r="139" spans="6:34" x14ac:dyDescent="0.35">
      <c r="F139" s="21">
        <f t="shared" si="45"/>
        <v>10.899999999999977</v>
      </c>
      <c r="G139" s="20">
        <f t="shared" si="60"/>
        <v>545.97826086956468</v>
      </c>
      <c r="H139" s="19">
        <f t="shared" si="33"/>
        <v>195.97826086956468</v>
      </c>
      <c r="I139" s="18">
        <f t="shared" si="34"/>
        <v>0.55993788819875623</v>
      </c>
      <c r="J139" s="17">
        <f t="shared" si="35"/>
        <v>12067.007999805566</v>
      </c>
      <c r="K139" s="16">
        <f t="shared" si="36"/>
        <v>32.136883582140989</v>
      </c>
      <c r="L139" s="15">
        <f t="shared" si="37"/>
        <v>0.62156428771418382</v>
      </c>
      <c r="M139" s="14">
        <f t="shared" si="38"/>
        <v>1.4773961554678434E-3</v>
      </c>
      <c r="N139" s="13">
        <f t="shared" si="46"/>
        <v>3341.7805200772596</v>
      </c>
      <c r="O139" s="12">
        <f t="shared" si="47"/>
        <v>236.49523680546761</v>
      </c>
      <c r="P139" s="4">
        <f t="shared" si="48"/>
        <v>0.56934897303606524</v>
      </c>
      <c r="Q139" s="11">
        <f t="shared" si="39"/>
        <v>8.3670575972642105</v>
      </c>
      <c r="R139" s="10">
        <f t="shared" si="49"/>
        <v>5.4442872031334044</v>
      </c>
      <c r="S139" s="9">
        <f t="shared" si="50"/>
        <v>60.506164138006589</v>
      </c>
      <c r="T139" s="8">
        <f t="shared" si="51"/>
        <v>334.26303841614362</v>
      </c>
      <c r="U139" s="7">
        <f t="shared" si="52"/>
        <v>123.76710371172288</v>
      </c>
      <c r="V139" s="9">
        <f t="shared" si="53"/>
        <v>1378.9933519654048</v>
      </c>
      <c r="W139" s="8">
        <f t="shared" si="54"/>
        <v>12067.007999805566</v>
      </c>
      <c r="X139" s="7">
        <f t="shared" si="55"/>
        <v>123.8867879329292</v>
      </c>
      <c r="Y139" s="6">
        <f t="shared" si="40"/>
        <v>1380.320129775509</v>
      </c>
      <c r="Z139" s="4">
        <f t="shared" si="41"/>
        <v>3.8549720484339427</v>
      </c>
      <c r="AA139" s="4">
        <f t="shared" si="56"/>
        <v>6.1207208410732266</v>
      </c>
      <c r="AB139" s="5">
        <f t="shared" si="57"/>
        <v>694.54758756808212</v>
      </c>
      <c r="AC139" s="418">
        <f t="shared" si="61"/>
        <v>13.866062528633725</v>
      </c>
      <c r="AD139" s="628">
        <f t="shared" si="58"/>
        <v>1382.3005294391687</v>
      </c>
      <c r="AE139" s="4">
        <f t="shared" si="42"/>
        <v>1.2918041060003482</v>
      </c>
      <c r="AF139" s="3">
        <f t="shared" si="59"/>
        <v>475.24877120070005</v>
      </c>
      <c r="AG139" s="2">
        <f t="shared" si="43"/>
        <v>1068.5212435569831</v>
      </c>
      <c r="AH139" s="22">
        <f t="shared" si="44"/>
        <v>0.67331134303994433</v>
      </c>
    </row>
    <row r="140" spans="6:34" x14ac:dyDescent="0.35">
      <c r="F140" s="21">
        <f t="shared" si="45"/>
        <v>10.999999999999977</v>
      </c>
      <c r="G140" s="20">
        <f t="shared" si="60"/>
        <v>544.5652173913038</v>
      </c>
      <c r="H140" s="19">
        <f t="shared" si="33"/>
        <v>194.5652173913038</v>
      </c>
      <c r="I140" s="18">
        <f t="shared" si="34"/>
        <v>0.55590062111801086</v>
      </c>
      <c r="J140" s="17">
        <f t="shared" si="35"/>
        <v>12204.907335002106</v>
      </c>
      <c r="K140" s="16">
        <f t="shared" si="36"/>
        <v>32.136459794448037</v>
      </c>
      <c r="L140" s="15">
        <f t="shared" si="37"/>
        <v>0.61788890471163982</v>
      </c>
      <c r="M140" s="14">
        <f t="shared" si="38"/>
        <v>1.4686601376090967E-3</v>
      </c>
      <c r="N140" s="13">
        <f t="shared" si="46"/>
        <v>3343.2531710451303</v>
      </c>
      <c r="O140" s="12">
        <f t="shared" si="47"/>
        <v>236.59945518165537</v>
      </c>
      <c r="P140" s="4">
        <f t="shared" si="48"/>
        <v>0.56539112884043441</v>
      </c>
      <c r="Q140" s="11">
        <f t="shared" si="39"/>
        <v>8.308893778737847</v>
      </c>
      <c r="R140" s="10">
        <f t="shared" si="49"/>
        <v>5.4482667764594837</v>
      </c>
      <c r="S140" s="9">
        <f t="shared" si="50"/>
        <v>61.050592858319931</v>
      </c>
      <c r="T140" s="8">
        <f t="shared" si="51"/>
        <v>340.36809770197561</v>
      </c>
      <c r="U140" s="7">
        <f t="shared" si="52"/>
        <v>123.88148756913938</v>
      </c>
      <c r="V140" s="9">
        <f t="shared" si="53"/>
        <v>1391.3700623365771</v>
      </c>
      <c r="W140" s="8">
        <f t="shared" si="54"/>
        <v>12204.907335002106</v>
      </c>
      <c r="X140" s="7">
        <f t="shared" si="55"/>
        <v>124.00123617613781</v>
      </c>
      <c r="Y140" s="6">
        <f t="shared" si="40"/>
        <v>1392.7088084933055</v>
      </c>
      <c r="Z140" s="4">
        <f t="shared" si="41"/>
        <v>3.8585842052695711</v>
      </c>
      <c r="AA140" s="4">
        <f t="shared" si="56"/>
        <v>6.1393072202824808</v>
      </c>
      <c r="AB140" s="5">
        <f t="shared" si="57"/>
        <v>700.94150654381053</v>
      </c>
      <c r="AC140" s="418">
        <f t="shared" si="61"/>
        <v>14.158738615216278</v>
      </c>
      <c r="AD140" s="628">
        <f t="shared" si="58"/>
        <v>1399.1070816271936</v>
      </c>
      <c r="AE140" s="4">
        <f t="shared" si="42"/>
        <v>1.3040796225995752</v>
      </c>
      <c r="AF140" s="3">
        <f t="shared" si="59"/>
        <v>474.75233359399249</v>
      </c>
      <c r="AG140" s="2">
        <f t="shared" si="43"/>
        <v>1067.9630172558445</v>
      </c>
      <c r="AH140" s="22">
        <f t="shared" si="44"/>
        <v>0.671347260384068</v>
      </c>
    </row>
    <row r="141" spans="6:34" x14ac:dyDescent="0.35">
      <c r="F141" s="21">
        <f t="shared" si="45"/>
        <v>11.099999999999977</v>
      </c>
      <c r="G141" s="20">
        <f t="shared" si="60"/>
        <v>543.15217391304293</v>
      </c>
      <c r="H141" s="19">
        <f t="shared" si="33"/>
        <v>193.15217391304293</v>
      </c>
      <c r="I141" s="18">
        <f t="shared" si="34"/>
        <v>0.5518633540372655</v>
      </c>
      <c r="J141" s="17">
        <f t="shared" si="35"/>
        <v>12344.044341235764</v>
      </c>
      <c r="K141" s="16">
        <f t="shared" si="36"/>
        <v>32.136032211681083</v>
      </c>
      <c r="L141" s="15">
        <f t="shared" si="37"/>
        <v>0.6141949208537506</v>
      </c>
      <c r="M141" s="14">
        <f t="shared" si="38"/>
        <v>1.4598799073772797E-3</v>
      </c>
      <c r="N141" s="13">
        <f t="shared" si="46"/>
        <v>3344.7314939758903</v>
      </c>
      <c r="O141" s="12">
        <f t="shared" si="47"/>
        <v>236.70407495829377</v>
      </c>
      <c r="P141" s="4">
        <f t="shared" si="48"/>
        <v>0.56141804087972413</v>
      </c>
      <c r="Q141" s="11">
        <f t="shared" si="39"/>
        <v>8.2505059403810108</v>
      </c>
      <c r="R141" s="10">
        <f t="shared" si="49"/>
        <v>5.4524887275207528</v>
      </c>
      <c r="S141" s="9">
        <f t="shared" si="50"/>
        <v>61.595419535965881</v>
      </c>
      <c r="T141" s="8">
        <f t="shared" si="51"/>
        <v>346.52763965557222</v>
      </c>
      <c r="U141" s="7">
        <f t="shared" si="52"/>
        <v>124.00281601184491</v>
      </c>
      <c r="V141" s="9">
        <f t="shared" si="53"/>
        <v>1403.7582110934911</v>
      </c>
      <c r="W141" s="8">
        <f t="shared" si="54"/>
        <v>12344.044341235764</v>
      </c>
      <c r="X141" s="7">
        <f t="shared" si="55"/>
        <v>124.1226329570526</v>
      </c>
      <c r="Y141" s="6">
        <f t="shared" si="40"/>
        <v>1405.1089320476935</v>
      </c>
      <c r="Z141" s="4">
        <f t="shared" si="41"/>
        <v>3.8624131361162699</v>
      </c>
      <c r="AA141" s="4">
        <f t="shared" si="56"/>
        <v>6.1580007493652635</v>
      </c>
      <c r="AB141" s="5">
        <f t="shared" si="57"/>
        <v>707.23386972581864</v>
      </c>
      <c r="AC141" s="418">
        <f t="shared" si="61"/>
        <v>14.453216485171206</v>
      </c>
      <c r="AD141" s="628">
        <f t="shared" si="58"/>
        <v>1415.8191443392541</v>
      </c>
      <c r="AE141" s="4">
        <f t="shared" si="42"/>
        <v>1.3163852446390336</v>
      </c>
      <c r="AF141" s="3">
        <f t="shared" si="59"/>
        <v>474.25144037155133</v>
      </c>
      <c r="AG141" s="2">
        <f t="shared" si="43"/>
        <v>1067.3994848924251</v>
      </c>
      <c r="AH141" s="22">
        <f t="shared" si="44"/>
        <v>0.66937836085775471</v>
      </c>
    </row>
    <row r="142" spans="6:34" x14ac:dyDescent="0.35">
      <c r="F142" s="21">
        <f t="shared" si="45"/>
        <v>11.199999999999976</v>
      </c>
      <c r="G142" s="20">
        <f t="shared" si="60"/>
        <v>541.73913043478206</v>
      </c>
      <c r="H142" s="19">
        <f t="shared" si="33"/>
        <v>191.73913043478206</v>
      </c>
      <c r="I142" s="18">
        <f t="shared" si="34"/>
        <v>0.54782608695652013</v>
      </c>
      <c r="J142" s="17">
        <f t="shared" si="35"/>
        <v>12484.420162345114</v>
      </c>
      <c r="K142" s="16">
        <f t="shared" si="36"/>
        <v>32.135600830552598</v>
      </c>
      <c r="L142" s="15">
        <f t="shared" si="37"/>
        <v>0.61048267277177726</v>
      </c>
      <c r="M142" s="14">
        <f t="shared" si="38"/>
        <v>1.4510562649112373E-3</v>
      </c>
      <c r="N142" s="13">
        <f t="shared" si="46"/>
        <v>3346.2153208460677</v>
      </c>
      <c r="O142" s="12">
        <f t="shared" si="47"/>
        <v>236.80908424449095</v>
      </c>
      <c r="P142" s="4">
        <f t="shared" si="48"/>
        <v>0.55743016072782015</v>
      </c>
      <c r="Q142" s="11">
        <f t="shared" si="39"/>
        <v>8.1919007184482524</v>
      </c>
      <c r="R142" s="10">
        <f t="shared" si="49"/>
        <v>5.4569585151325848</v>
      </c>
      <c r="S142" s="9">
        <f t="shared" si="50"/>
        <v>62.140668408717957</v>
      </c>
      <c r="T142" s="8">
        <f t="shared" si="51"/>
        <v>352.74170649644401</v>
      </c>
      <c r="U142" s="7">
        <f t="shared" si="52"/>
        <v>124.13124536314666</v>
      </c>
      <c r="V142" s="9">
        <f t="shared" si="53"/>
        <v>1416.1584926946757</v>
      </c>
      <c r="W142" s="8">
        <f t="shared" si="54"/>
        <v>12484.420162345114</v>
      </c>
      <c r="X142" s="7">
        <f t="shared" si="55"/>
        <v>124.25113468955362</v>
      </c>
      <c r="Y142" s="6">
        <f t="shared" si="40"/>
        <v>1417.5211952918157</v>
      </c>
      <c r="Z142" s="4">
        <f t="shared" si="41"/>
        <v>3.8664637186874411</v>
      </c>
      <c r="AA142" s="4">
        <f t="shared" si="56"/>
        <v>6.1768019566179486</v>
      </c>
      <c r="AB142" s="5">
        <f t="shared" si="57"/>
        <v>713.42279045319583</v>
      </c>
      <c r="AC142" s="418">
        <f t="shared" si="61"/>
        <v>14.749414993639087</v>
      </c>
      <c r="AD142" s="628">
        <f t="shared" si="58"/>
        <v>1432.4327637549668</v>
      </c>
      <c r="AE142" s="4">
        <f t="shared" si="42"/>
        <v>1.3287218710107804</v>
      </c>
      <c r="AF142" s="3">
        <f t="shared" si="59"/>
        <v>473.74608741555767</v>
      </c>
      <c r="AG142" s="2">
        <f t="shared" si="43"/>
        <v>1066.8306334217891</v>
      </c>
      <c r="AH142" s="22">
        <f t="shared" si="44"/>
        <v>0.66740450063827517</v>
      </c>
    </row>
    <row r="143" spans="6:34" x14ac:dyDescent="0.35">
      <c r="F143" s="21">
        <f t="shared" si="45"/>
        <v>11.299999999999976</v>
      </c>
      <c r="G143" s="20">
        <f t="shared" si="60"/>
        <v>540.32608695652118</v>
      </c>
      <c r="H143" s="19">
        <f t="shared" si="33"/>
        <v>190.32608695652118</v>
      </c>
      <c r="I143" s="18">
        <f t="shared" si="34"/>
        <v>0.54378881987577476</v>
      </c>
      <c r="J143" s="17">
        <f t="shared" si="35"/>
        <v>12626.03601161458</v>
      </c>
      <c r="K143" s="16">
        <f t="shared" si="36"/>
        <v>32.135165647563944</v>
      </c>
      <c r="L143" s="15">
        <f t="shared" si="37"/>
        <v>0.60675249808090637</v>
      </c>
      <c r="M143" s="14">
        <f t="shared" si="38"/>
        <v>1.4421900126885064E-3</v>
      </c>
      <c r="N143" s="13">
        <f t="shared" si="46"/>
        <v>3347.70448349867</v>
      </c>
      <c r="O143" s="12">
        <f t="shared" si="47"/>
        <v>236.91447113990588</v>
      </c>
      <c r="P143" s="4">
        <f t="shared" si="48"/>
        <v>0.55342794031745857</v>
      </c>
      <c r="Q143" s="11">
        <f t="shared" si="39"/>
        <v>8.1330847544677205</v>
      </c>
      <c r="R143" s="10">
        <f t="shared" si="49"/>
        <v>5.4616815751033521</v>
      </c>
      <c r="S143" s="9">
        <f t="shared" si="50"/>
        <v>62.686364260231215</v>
      </c>
      <c r="T143" s="8">
        <f t="shared" si="51"/>
        <v>359.01034292246715</v>
      </c>
      <c r="U143" s="7">
        <f t="shared" si="52"/>
        <v>124.2669312877286</v>
      </c>
      <c r="V143" s="9">
        <f t="shared" si="53"/>
        <v>1428.5716172309903</v>
      </c>
      <c r="W143" s="8">
        <f t="shared" si="54"/>
        <v>12626.03601161458</v>
      </c>
      <c r="X143" s="7">
        <f t="shared" si="55"/>
        <v>124.38689712866417</v>
      </c>
      <c r="Y143" s="6">
        <f t="shared" si="40"/>
        <v>1429.9463087200629</v>
      </c>
      <c r="Z143" s="4">
        <f t="shared" si="41"/>
        <v>3.8707408106388121</v>
      </c>
      <c r="AA143" s="4">
        <f t="shared" si="56"/>
        <v>6.1957113756161331</v>
      </c>
      <c r="AB143" s="5">
        <f t="shared" si="57"/>
        <v>719.50642048092448</v>
      </c>
      <c r="AC143" s="418">
        <f t="shared" si="61"/>
        <v>15.047251553650538</v>
      </c>
      <c r="AD143" s="628">
        <f t="shared" si="58"/>
        <v>1448.9440330423524</v>
      </c>
      <c r="AE143" s="4">
        <f t="shared" si="42"/>
        <v>1.3410904192056703</v>
      </c>
      <c r="AF143" s="3">
        <f t="shared" si="59"/>
        <v>473.23627035818754</v>
      </c>
      <c r="AG143" s="2">
        <f t="shared" si="43"/>
        <v>1066.256449410042</v>
      </c>
      <c r="AH143" s="22">
        <f t="shared" si="44"/>
        <v>0.66542553292709283</v>
      </c>
    </row>
    <row r="144" spans="6:34" x14ac:dyDescent="0.35">
      <c r="F144" s="21">
        <f t="shared" si="45"/>
        <v>11.399999999999975</v>
      </c>
      <c r="G144" s="20">
        <f t="shared" si="60"/>
        <v>538.91304347826031</v>
      </c>
      <c r="H144" s="19">
        <f t="shared" si="33"/>
        <v>188.91304347826031</v>
      </c>
      <c r="I144" s="18">
        <f t="shared" si="34"/>
        <v>0.5397515527950294</v>
      </c>
      <c r="J144" s="17">
        <f t="shared" si="35"/>
        <v>12768.893173337679</v>
      </c>
      <c r="K144" s="16">
        <f t="shared" si="36"/>
        <v>32.134726659000599</v>
      </c>
      <c r="L144" s="15">
        <f t="shared" si="37"/>
        <v>0.60300473535410315</v>
      </c>
      <c r="M144" s="14">
        <f t="shared" si="38"/>
        <v>1.4332819554631678E-3</v>
      </c>
      <c r="N144" s="13">
        <f t="shared" si="46"/>
        <v>3349.1988136631699</v>
      </c>
      <c r="O144" s="12">
        <f t="shared" si="47"/>
        <v>237.02022373616279</v>
      </c>
      <c r="P144" s="4">
        <f t="shared" si="48"/>
        <v>0.54941183188650256</v>
      </c>
      <c r="Q144" s="11">
        <f t="shared" si="39"/>
        <v>8.0740646944516659</v>
      </c>
      <c r="R144" s="10">
        <f t="shared" si="49"/>
        <v>5.4666633207878386</v>
      </c>
      <c r="S144" s="9">
        <f t="shared" si="50"/>
        <v>63.232532417741552</v>
      </c>
      <c r="T144" s="8">
        <f t="shared" si="51"/>
        <v>365.33359616424133</v>
      </c>
      <c r="U144" s="7">
        <f t="shared" si="52"/>
        <v>124.41002880750401</v>
      </c>
      <c r="V144" s="9">
        <f t="shared" si="53"/>
        <v>1440.9983103597633</v>
      </c>
      <c r="W144" s="8">
        <f t="shared" si="54"/>
        <v>12768.893173337679</v>
      </c>
      <c r="X144" s="7">
        <f t="shared" si="55"/>
        <v>124.53007538641749</v>
      </c>
      <c r="Y144" s="6">
        <f t="shared" si="40"/>
        <v>1442.3849984021788</v>
      </c>
      <c r="Z144" s="4">
        <f t="shared" si="41"/>
        <v>3.8752492500675411</v>
      </c>
      <c r="AA144" s="4">
        <f t="shared" si="56"/>
        <v>6.2147295453209352</v>
      </c>
      <c r="AB144" s="5">
        <f t="shared" si="57"/>
        <v>725.48294958949316</v>
      </c>
      <c r="AC144" s="418">
        <f t="shared" si="61"/>
        <v>15.346642144603864</v>
      </c>
      <c r="AD144" s="628">
        <f t="shared" si="58"/>
        <v>1465.3490921471548</v>
      </c>
      <c r="AE144" s="4">
        <f t="shared" si="42"/>
        <v>1.3534918253837203</v>
      </c>
      <c r="AF144" s="3">
        <f t="shared" si="59"/>
        <v>472.72198457598438</v>
      </c>
      <c r="AG144" s="2">
        <f t="shared" si="43"/>
        <v>1065.6769190262801</v>
      </c>
      <c r="AH144" s="22">
        <f t="shared" si="44"/>
        <v>0.66344130793860479</v>
      </c>
    </row>
    <row r="145" spans="6:34" x14ac:dyDescent="0.35">
      <c r="F145" s="21">
        <f t="shared" si="45"/>
        <v>11.499999999999975</v>
      </c>
      <c r="G145" s="20">
        <f t="shared" si="60"/>
        <v>537.49999999999943</v>
      </c>
      <c r="H145" s="19">
        <f t="shared" si="33"/>
        <v>187.49999999999943</v>
      </c>
      <c r="I145" s="18">
        <f t="shared" si="34"/>
        <v>0.53571428571428414</v>
      </c>
      <c r="J145" s="17">
        <f t="shared" si="35"/>
        <v>12912.993004373655</v>
      </c>
      <c r="K145" s="16">
        <f t="shared" si="36"/>
        <v>32.134283860927425</v>
      </c>
      <c r="L145" s="15">
        <f t="shared" si="37"/>
        <v>0.59923972409731663</v>
      </c>
      <c r="M145" s="14">
        <f t="shared" si="38"/>
        <v>1.4243329002069118E-3</v>
      </c>
      <c r="N145" s="13">
        <f t="shared" si="46"/>
        <v>3350.6981429749007</v>
      </c>
      <c r="O145" s="12">
        <f t="shared" si="47"/>
        <v>237.12633011822376</v>
      </c>
      <c r="P145" s="4">
        <f t="shared" si="48"/>
        <v>0.54538228792582233</v>
      </c>
      <c r="Q145" s="11">
        <f t="shared" si="39"/>
        <v>8.0148471881304886</v>
      </c>
      <c r="R145" s="10">
        <f t="shared" si="49"/>
        <v>5.4719091436844902</v>
      </c>
      <c r="S145" s="9">
        <f t="shared" si="50"/>
        <v>63.779198749820338</v>
      </c>
      <c r="T145" s="8">
        <f t="shared" si="51"/>
        <v>371.71151603922334</v>
      </c>
      <c r="U145" s="7">
        <f t="shared" si="52"/>
        <v>124.56069231872299</v>
      </c>
      <c r="V145" s="9">
        <f t="shared" si="53"/>
        <v>1453.4393132405137</v>
      </c>
      <c r="W145" s="8">
        <f t="shared" si="54"/>
        <v>12912.993004373655</v>
      </c>
      <c r="X145" s="7">
        <f t="shared" si="55"/>
        <v>124.68082394897907</v>
      </c>
      <c r="Y145" s="6">
        <f t="shared" si="40"/>
        <v>1454.8380059189494</v>
      </c>
      <c r="Z145" s="4">
        <f t="shared" si="41"/>
        <v>3.8799938560504352</v>
      </c>
      <c r="AA145" s="4">
        <f t="shared" si="56"/>
        <v>6.2338570101858686</v>
      </c>
      <c r="AB145" s="5">
        <f t="shared" si="57"/>
        <v>731.35060517711145</v>
      </c>
      <c r="AC145" s="418">
        <f t="shared" si="61"/>
        <v>15.647501320068415</v>
      </c>
      <c r="AD145" s="628">
        <f t="shared" si="58"/>
        <v>1481.6441275273803</v>
      </c>
      <c r="AE145" s="4">
        <f t="shared" si="42"/>
        <v>1.3659270444486125</v>
      </c>
      <c r="AF145" s="3">
        <f t="shared" si="59"/>
        <v>472.2032251842549</v>
      </c>
      <c r="AG145" s="2">
        <f t="shared" si="43"/>
        <v>1065.0920280345044</v>
      </c>
      <c r="AH145" s="22">
        <f t="shared" si="44"/>
        <v>0.66145167288822204</v>
      </c>
    </row>
    <row r="146" spans="6:34" x14ac:dyDescent="0.35">
      <c r="F146" s="21">
        <f t="shared" si="45"/>
        <v>11.599999999999975</v>
      </c>
      <c r="G146" s="20">
        <f t="shared" si="60"/>
        <v>536.08695652173856</v>
      </c>
      <c r="H146" s="19">
        <f t="shared" si="33"/>
        <v>186.08695652173856</v>
      </c>
      <c r="I146" s="18">
        <f t="shared" si="34"/>
        <v>0.53167701863353878</v>
      </c>
      <c r="J146" s="17">
        <f t="shared" si="35"/>
        <v>13058.336935697705</v>
      </c>
      <c r="K146" s="16">
        <f t="shared" si="36"/>
        <v>32.133837249183905</v>
      </c>
      <c r="L146" s="15">
        <f t="shared" si="37"/>
        <v>0.59545780472603316</v>
      </c>
      <c r="M146" s="14">
        <f t="shared" si="38"/>
        <v>1.4153436560533081E-3</v>
      </c>
      <c r="N146" s="13">
        <f t="shared" si="46"/>
        <v>3352.2023029938573</v>
      </c>
      <c r="O146" s="12">
        <f t="shared" si="47"/>
        <v>237.23277836571913</v>
      </c>
      <c r="P146" s="4">
        <f t="shared" si="48"/>
        <v>0.5413397611287678</v>
      </c>
      <c r="Q146" s="11">
        <f t="shared" si="39"/>
        <v>7.9554388882101916</v>
      </c>
      <c r="R146" s="10">
        <f t="shared" si="49"/>
        <v>5.4774244140741999</v>
      </c>
      <c r="S146" s="9">
        <f t="shared" si="50"/>
        <v>64.326389664188781</v>
      </c>
      <c r="T146" s="8">
        <f t="shared" si="51"/>
        <v>378.14415500564223</v>
      </c>
      <c r="U146" s="7">
        <f t="shared" si="52"/>
        <v>124.71907561027001</v>
      </c>
      <c r="V146" s="9">
        <f t="shared" si="53"/>
        <v>1465.895382472386</v>
      </c>
      <c r="W146" s="8">
        <f t="shared" si="54"/>
        <v>13058.336935697705</v>
      </c>
      <c r="X146" s="7">
        <f t="shared" si="55"/>
        <v>124.83929669495957</v>
      </c>
      <c r="Y146" s="6">
        <f t="shared" si="40"/>
        <v>1467.3060882996062</v>
      </c>
      <c r="Z146" s="4">
        <f t="shared" si="41"/>
        <v>3.8849794292192752</v>
      </c>
      <c r="AA146" s="4">
        <f t="shared" si="56"/>
        <v>6.2530943202642986</v>
      </c>
      <c r="AB146" s="5">
        <f t="shared" si="57"/>
        <v>737.10765183601018</v>
      </c>
      <c r="AC146" s="418">
        <f t="shared" si="61"/>
        <v>15.949742214910566</v>
      </c>
      <c r="AD146" s="628">
        <f t="shared" si="58"/>
        <v>1497.8253718347821</v>
      </c>
      <c r="AE146" s="4">
        <f t="shared" si="42"/>
        <v>1.3783970501265015</v>
      </c>
      <c r="AF146" s="3">
        <f t="shared" si="59"/>
        <v>471.67998703148834</v>
      </c>
      <c r="AG146" s="2">
        <f t="shared" si="43"/>
        <v>1064.5017617855067</v>
      </c>
      <c r="AH146" s="22">
        <f t="shared" si="44"/>
        <v>0.65945647197975987</v>
      </c>
    </row>
    <row r="147" spans="6:34" x14ac:dyDescent="0.35">
      <c r="F147" s="21">
        <f t="shared" si="45"/>
        <v>11.699999999999974</v>
      </c>
      <c r="G147" s="20">
        <f t="shared" si="60"/>
        <v>534.67391304347768</v>
      </c>
      <c r="H147" s="19">
        <f t="shared" si="33"/>
        <v>184.67391304347768</v>
      </c>
      <c r="I147" s="18">
        <f t="shared" si="34"/>
        <v>0.52763975155279341</v>
      </c>
      <c r="J147" s="17">
        <f t="shared" si="35"/>
        <v>13204.926473944945</v>
      </c>
      <c r="K147" s="16">
        <f t="shared" si="36"/>
        <v>32.133386819379439</v>
      </c>
      <c r="L147" s="15">
        <f t="shared" si="37"/>
        <v>0.59165931854317522</v>
      </c>
      <c r="M147" s="14">
        <f t="shared" si="38"/>
        <v>1.4063150342452731E-3</v>
      </c>
      <c r="N147" s="13">
        <f t="shared" si="46"/>
        <v>3353.711125222907</v>
      </c>
      <c r="O147" s="12">
        <f t="shared" si="47"/>
        <v>237.33955655423651</v>
      </c>
      <c r="P147" s="4">
        <f t="shared" si="48"/>
        <v>0.53728470434221853</v>
      </c>
      <c r="Q147" s="11">
        <f t="shared" si="39"/>
        <v>7.8958464496530292</v>
      </c>
      <c r="R147" s="10">
        <f t="shared" si="49"/>
        <v>5.4832144816982762</v>
      </c>
      <c r="S147" s="9">
        <f t="shared" si="50"/>
        <v>64.874132105596203</v>
      </c>
      <c r="T147" s="8">
        <f t="shared" si="51"/>
        <v>384.63156821620186</v>
      </c>
      <c r="U147" s="7">
        <f t="shared" si="52"/>
        <v>124.8853318830827</v>
      </c>
      <c r="V147" s="9">
        <f t="shared" si="53"/>
        <v>1478.3672900334129</v>
      </c>
      <c r="W147" s="8">
        <f t="shared" si="54"/>
        <v>13204.926473944945</v>
      </c>
      <c r="X147" s="7">
        <f t="shared" si="55"/>
        <v>125.00564691484948</v>
      </c>
      <c r="Y147" s="6">
        <f t="shared" si="40"/>
        <v>1479.7900179610592</v>
      </c>
      <c r="Z147" s="4">
        <f t="shared" si="41"/>
        <v>3.890210752371094</v>
      </c>
      <c r="AA147" s="4">
        <f t="shared" si="56"/>
        <v>6.2724420313174987</v>
      </c>
      <c r="AB147" s="5">
        <f t="shared" si="57"/>
        <v>742.75239091432059</v>
      </c>
      <c r="AC147" s="418">
        <f t="shared" si="61"/>
        <v>16.253276551741692</v>
      </c>
      <c r="AD147" s="628">
        <f t="shared" si="58"/>
        <v>1513.8891035450538</v>
      </c>
      <c r="AE147" s="4">
        <f t="shared" si="42"/>
        <v>1.3909028350492967</v>
      </c>
      <c r="AF147" s="3">
        <f t="shared" si="59"/>
        <v>471.15226469379826</v>
      </c>
      <c r="AG147" s="2">
        <f t="shared" si="43"/>
        <v>1063.9061052087166</v>
      </c>
      <c r="AH147" s="22">
        <f t="shared" si="44"/>
        <v>0.65745554639211257</v>
      </c>
    </row>
    <row r="148" spans="6:34" x14ac:dyDescent="0.35">
      <c r="F148" s="21">
        <f t="shared" si="45"/>
        <v>11.799999999999974</v>
      </c>
      <c r="G148" s="20">
        <f t="shared" si="60"/>
        <v>533.26086956521681</v>
      </c>
      <c r="H148" s="19">
        <f t="shared" si="33"/>
        <v>183.26086956521681</v>
      </c>
      <c r="I148" s="18">
        <f t="shared" si="34"/>
        <v>0.52360248447204805</v>
      </c>
      <c r="J148" s="17">
        <f t="shared" si="35"/>
        <v>13352.763202948287</v>
      </c>
      <c r="K148" s="16">
        <f t="shared" si="36"/>
        <v>32.132932566888663</v>
      </c>
      <c r="L148" s="15">
        <f t="shared" si="37"/>
        <v>0.58784460771834224</v>
      </c>
      <c r="M148" s="14">
        <f t="shared" si="38"/>
        <v>1.3972478480857276E-3</v>
      </c>
      <c r="N148" s="13">
        <f t="shared" si="46"/>
        <v>3355.2244411254219</v>
      </c>
      <c r="O148" s="12">
        <f t="shared" si="47"/>
        <v>237.44665275656831</v>
      </c>
      <c r="P148" s="4">
        <f t="shared" si="48"/>
        <v>0.53321757051920304</v>
      </c>
      <c r="Q148" s="11">
        <f t="shared" si="39"/>
        <v>7.8360765289812031</v>
      </c>
      <c r="R148" s="10">
        <f t="shared" si="49"/>
        <v>5.489284676473221</v>
      </c>
      <c r="S148" s="9">
        <f t="shared" si="50"/>
        <v>65.422453553766033</v>
      </c>
      <c r="T148" s="8">
        <f t="shared" si="51"/>
        <v>391.17381357157848</v>
      </c>
      <c r="U148" s="7">
        <f t="shared" si="52"/>
        <v>125.05961377062545</v>
      </c>
      <c r="V148" s="9">
        <f t="shared" si="53"/>
        <v>1490.8558232217213</v>
      </c>
      <c r="W148" s="8">
        <f t="shared" si="54"/>
        <v>13352.763202948287</v>
      </c>
      <c r="X148" s="7">
        <f t="shared" si="55"/>
        <v>125.18002733150914</v>
      </c>
      <c r="Y148" s="6">
        <f t="shared" si="40"/>
        <v>1492.2905826490733</v>
      </c>
      <c r="Z148" s="4">
        <f t="shared" si="41"/>
        <v>3.8956925911113611</v>
      </c>
      <c r="AA148" s="4">
        <f t="shared" si="56"/>
        <v>6.291900704923342</v>
      </c>
      <c r="AB148" s="5">
        <f t="shared" si="57"/>
        <v>748.28316006500302</v>
      </c>
      <c r="AC148" s="418">
        <f t="shared" si="61"/>
        <v>16.558014646689081</v>
      </c>
      <c r="AD148" s="628">
        <f t="shared" si="58"/>
        <v>1529.8316465385051</v>
      </c>
      <c r="AE148" s="4">
        <f t="shared" si="42"/>
        <v>1.4034454108425818</v>
      </c>
      <c r="AF148" s="3">
        <f t="shared" si="59"/>
        <v>470.62005246938622</v>
      </c>
      <c r="AG148" s="2">
        <f t="shared" si="43"/>
        <v>1063.3050428040174</v>
      </c>
      <c r="AH148" s="22">
        <f t="shared" si="44"/>
        <v>0.65544873426518702</v>
      </c>
    </row>
    <row r="149" spans="6:34" x14ac:dyDescent="0.35">
      <c r="F149" s="21">
        <f t="shared" si="45"/>
        <v>11.899999999999974</v>
      </c>
      <c r="G149" s="20">
        <f t="shared" si="60"/>
        <v>531.84782608695593</v>
      </c>
      <c r="H149" s="19">
        <f t="shared" si="33"/>
        <v>181.84782608695593</v>
      </c>
      <c r="I149" s="18">
        <f t="shared" si="34"/>
        <v>0.51956521739130268</v>
      </c>
      <c r="J149" s="17">
        <f t="shared" si="35"/>
        <v>13501.848785270458</v>
      </c>
      <c r="K149" s="16">
        <f t="shared" si="36"/>
        <v>32.132474486846732</v>
      </c>
      <c r="L149" s="15">
        <f t="shared" si="37"/>
        <v>0.58401401526838825</v>
      </c>
      <c r="M149" s="14">
        <f t="shared" si="38"/>
        <v>1.3881429128914319E-3</v>
      </c>
      <c r="N149" s="13">
        <f t="shared" si="46"/>
        <v>3356.7420821423302</v>
      </c>
      <c r="O149" s="12">
        <f t="shared" si="47"/>
        <v>237.55405504391877</v>
      </c>
      <c r="P149" s="4">
        <f t="shared" si="48"/>
        <v>0.52913881267306684</v>
      </c>
      <c r="Q149" s="11">
        <f t="shared" si="39"/>
        <v>7.7761357836033183</v>
      </c>
      <c r="R149" s="10">
        <f t="shared" si="49"/>
        <v>5.4956403092399722</v>
      </c>
      <c r="S149" s="9">
        <f t="shared" si="50"/>
        <v>65.971382021413362</v>
      </c>
      <c r="T149" s="8">
        <f t="shared" si="51"/>
        <v>397.77095177371979</v>
      </c>
      <c r="U149" s="7">
        <f t="shared" si="52"/>
        <v>125.24207336034927</v>
      </c>
      <c r="V149" s="9">
        <f t="shared" si="53"/>
        <v>1503.3617845987837</v>
      </c>
      <c r="W149" s="8">
        <f t="shared" si="54"/>
        <v>13501.848785270458</v>
      </c>
      <c r="X149" s="7">
        <f t="shared" si="55"/>
        <v>125.36259012164534</v>
      </c>
      <c r="Y149" s="6">
        <f t="shared" si="40"/>
        <v>1504.8085853814948</v>
      </c>
      <c r="Z149" s="4">
        <f t="shared" si="41"/>
        <v>3.9014296945279421</v>
      </c>
      <c r="AA149" s="4">
        <f t="shared" si="56"/>
        <v>6.3114709085856271</v>
      </c>
      <c r="AB149" s="5">
        <f t="shared" si="57"/>
        <v>753.69833278328235</v>
      </c>
      <c r="AC149" s="418">
        <f t="shared" si="61"/>
        <v>16.863865414492878</v>
      </c>
      <c r="AD149" s="628">
        <f t="shared" si="58"/>
        <v>1545.6493696329942</v>
      </c>
      <c r="AE149" s="4">
        <f t="shared" si="42"/>
        <v>1.4160258082183412</v>
      </c>
      <c r="AF149" s="3">
        <f t="shared" si="59"/>
        <v>470.08334437302642</v>
      </c>
      <c r="AG149" s="2">
        <f t="shared" si="43"/>
        <v>1062.6985586335188</v>
      </c>
      <c r="AH149" s="22">
        <f t="shared" si="44"/>
        <v>0.65343587068506548</v>
      </c>
    </row>
    <row r="150" spans="6:34" x14ac:dyDescent="0.35">
      <c r="F150" s="21">
        <f t="shared" si="45"/>
        <v>11.999999999999973</v>
      </c>
      <c r="G150" s="20">
        <f t="shared" si="60"/>
        <v>530.43478260869506</v>
      </c>
      <c r="H150" s="19">
        <f t="shared" si="33"/>
        <v>180.43478260869506</v>
      </c>
      <c r="I150" s="18">
        <f t="shared" si="34"/>
        <v>0.51552795031055731</v>
      </c>
      <c r="J150" s="17">
        <f t="shared" si="35"/>
        <v>13652.184963730337</v>
      </c>
      <c r="K150" s="16">
        <f t="shared" si="36"/>
        <v>32.132012574144746</v>
      </c>
      <c r="L150" s="15">
        <f t="shared" si="37"/>
        <v>0.58016788503932959</v>
      </c>
      <c r="M150" s="14">
        <f t="shared" si="38"/>
        <v>1.3790010459499825E-3</v>
      </c>
      <c r="N150" s="13">
        <f t="shared" si="46"/>
        <v>3358.2638797086006</v>
      </c>
      <c r="O150" s="12">
        <f t="shared" si="47"/>
        <v>237.66175148707021</v>
      </c>
      <c r="P150" s="4">
        <f t="shared" si="48"/>
        <v>0.52504888383317638</v>
      </c>
      <c r="Q150" s="11">
        <f t="shared" si="39"/>
        <v>7.7160308711634258</v>
      </c>
      <c r="R150" s="10">
        <f t="shared" si="49"/>
        <v>5.5022866725451163</v>
      </c>
      <c r="S150" s="9">
        <f t="shared" si="50"/>
        <v>66.520946052337365</v>
      </c>
      <c r="T150" s="8">
        <f t="shared" si="51"/>
        <v>404.42304637895353</v>
      </c>
      <c r="U150" s="7">
        <f t="shared" si="52"/>
        <v>125.43286221606763</v>
      </c>
      <c r="V150" s="9">
        <f t="shared" si="53"/>
        <v>1515.8859919348188</v>
      </c>
      <c r="W150" s="8">
        <f t="shared" si="54"/>
        <v>13652.184963730337</v>
      </c>
      <c r="X150" s="7">
        <f t="shared" si="55"/>
        <v>125.55348693820446</v>
      </c>
      <c r="Y150" s="6">
        <f t="shared" si="40"/>
        <v>1517.3448443936227</v>
      </c>
      <c r="Z150" s="4">
        <f t="shared" si="41"/>
        <v>3.9074267958936368</v>
      </c>
      <c r="AA150" s="4">
        <f t="shared" si="56"/>
        <v>6.3311532158440897</v>
      </c>
      <c r="AB150" s="5">
        <f t="shared" si="57"/>
        <v>758.99631793405354</v>
      </c>
      <c r="AC150" s="418">
        <f t="shared" si="61"/>
        <v>17.170736372934307</v>
      </c>
      <c r="AD150" s="628">
        <f t="shared" si="58"/>
        <v>1561.3386860709338</v>
      </c>
      <c r="AE150" s="4">
        <f t="shared" si="42"/>
        <v>1.4286450770726387</v>
      </c>
      <c r="AF150" s="3">
        <f t="shared" si="59"/>
        <v>469.54213413057084</v>
      </c>
      <c r="AG150" s="2">
        <f t="shared" si="43"/>
        <v>1062.086636313292</v>
      </c>
      <c r="AH150" s="22">
        <f t="shared" si="44"/>
        <v>0.65141678766837785</v>
      </c>
    </row>
    <row r="151" spans="6:34" x14ac:dyDescent="0.35">
      <c r="F151" s="21">
        <f t="shared" si="45"/>
        <v>12.099999999999973</v>
      </c>
      <c r="G151" s="20">
        <f t="shared" si="60"/>
        <v>529.02173913043418</v>
      </c>
      <c r="H151" s="19">
        <f t="shared" si="33"/>
        <v>179.02173913043418</v>
      </c>
      <c r="I151" s="18">
        <f t="shared" si="34"/>
        <v>0.51149068322981195</v>
      </c>
      <c r="J151" s="17">
        <f t="shared" si="35"/>
        <v>13803.773562923818</v>
      </c>
      <c r="K151" s="16">
        <f t="shared" si="36"/>
        <v>32.131546823425033</v>
      </c>
      <c r="L151" s="15">
        <f t="shared" si="37"/>
        <v>0.57630656168957872</v>
      </c>
      <c r="M151" s="14">
        <f t="shared" si="38"/>
        <v>1.3698230664799596E-3</v>
      </c>
      <c r="N151" s="13">
        <f t="shared" si="46"/>
        <v>3359.7896652691556</v>
      </c>
      <c r="O151" s="12">
        <f t="shared" si="47"/>
        <v>237.76973015750949</v>
      </c>
      <c r="P151" s="4">
        <f t="shared" si="48"/>
        <v>0.52094823700214099</v>
      </c>
      <c r="Q151" s="11">
        <f t="shared" si="39"/>
        <v>7.6557684489123563</v>
      </c>
      <c r="R151" s="10">
        <f t="shared" si="49"/>
        <v>5.5092290414517135</v>
      </c>
      <c r="S151" s="9">
        <f t="shared" si="50"/>
        <v>67.07117471959188</v>
      </c>
      <c r="T151" s="8">
        <f t="shared" si="51"/>
        <v>411.13016385091271</v>
      </c>
      <c r="U151" s="7">
        <f t="shared" si="52"/>
        <v>125.63213140118009</v>
      </c>
      <c r="V151" s="9">
        <f t="shared" si="53"/>
        <v>1528.4292781564254</v>
      </c>
      <c r="W151" s="8">
        <f t="shared" si="54"/>
        <v>13803.773562923818</v>
      </c>
      <c r="X151" s="7">
        <f t="shared" si="55"/>
        <v>125.75286893361341</v>
      </c>
      <c r="Y151" s="6">
        <f t="shared" si="40"/>
        <v>1529.9001930858228</v>
      </c>
      <c r="Z151" s="4">
        <f t="shared" si="41"/>
        <v>3.9136886133952049</v>
      </c>
      <c r="AA151" s="4">
        <f t="shared" si="56"/>
        <v>6.3509482063850973</v>
      </c>
      <c r="AB151" s="5">
        <f t="shared" si="57"/>
        <v>764.17555927067781</v>
      </c>
      <c r="AC151" s="418">
        <f t="shared" si="61"/>
        <v>17.478533646601964</v>
      </c>
      <c r="AD151" s="628">
        <f t="shared" si="58"/>
        <v>1576.8960529621504</v>
      </c>
      <c r="AE151" s="4">
        <f t="shared" si="42"/>
        <v>1.4413042865884143</v>
      </c>
      <c r="AF151" s="3">
        <f t="shared" si="59"/>
        <v>468.9964151734743</v>
      </c>
      <c r="AG151" s="2">
        <f t="shared" si="43"/>
        <v>1061.4692590050615</v>
      </c>
      <c r="AH151" s="22">
        <f t="shared" si="44"/>
        <v>0.64939131414585383</v>
      </c>
    </row>
    <row r="152" spans="6:34" x14ac:dyDescent="0.35">
      <c r="F152" s="21">
        <f t="shared" si="45"/>
        <v>12.199999999999973</v>
      </c>
      <c r="G152" s="20">
        <f t="shared" si="60"/>
        <v>527.60869565217331</v>
      </c>
      <c r="H152" s="19">
        <f t="shared" si="33"/>
        <v>177.60869565217331</v>
      </c>
      <c r="I152" s="18">
        <f t="shared" si="34"/>
        <v>0.50745341614906658</v>
      </c>
      <c r="J152" s="17">
        <f t="shared" si="35"/>
        <v>13956.61649073946</v>
      </c>
      <c r="K152" s="16">
        <f t="shared" si="36"/>
        <v>32.131077229076553</v>
      </c>
      <c r="L152" s="15">
        <f t="shared" si="37"/>
        <v>0.57243039067449353</v>
      </c>
      <c r="M152" s="14">
        <f t="shared" si="38"/>
        <v>1.3606097955942036E-3</v>
      </c>
      <c r="N152" s="13">
        <f t="shared" si="46"/>
        <v>3361.3192702942356</v>
      </c>
      <c r="O152" s="12">
        <f t="shared" si="47"/>
        <v>237.87797912851514</v>
      </c>
      <c r="P152" s="4">
        <f t="shared" si="48"/>
        <v>0.51683732511453218</v>
      </c>
      <c r="Q152" s="11">
        <f t="shared" si="39"/>
        <v>7.5953551731010691</v>
      </c>
      <c r="R152" s="10">
        <f t="shared" si="49"/>
        <v>5.5164726743772192</v>
      </c>
      <c r="S152" s="9">
        <f t="shared" si="50"/>
        <v>67.622097623737048</v>
      </c>
      <c r="T152" s="8">
        <f t="shared" si="51"/>
        <v>417.8923736132864</v>
      </c>
      <c r="U152" s="7">
        <f t="shared" si="52"/>
        <v>125.84003150267183</v>
      </c>
      <c r="V152" s="9">
        <f t="shared" si="53"/>
        <v>1540.9924912965434</v>
      </c>
      <c r="W152" s="8">
        <f t="shared" si="54"/>
        <v>13956.61649073946</v>
      </c>
      <c r="X152" s="7">
        <f t="shared" si="55"/>
        <v>125.96088678379726</v>
      </c>
      <c r="Y152" s="6">
        <f t="shared" si="40"/>
        <v>1542.4754799734619</v>
      </c>
      <c r="Z152" s="4">
        <f t="shared" si="41"/>
        <v>3.9202198508866295</v>
      </c>
      <c r="AA152" s="4">
        <f t="shared" si="56"/>
        <v>6.3708564661530698</v>
      </c>
      <c r="AB152" s="5">
        <f t="shared" si="57"/>
        <v>769.23453494661271</v>
      </c>
      <c r="AC152" s="418">
        <f t="shared" si="61"/>
        <v>17.787161970005712</v>
      </c>
      <c r="AD152" s="628">
        <f t="shared" si="58"/>
        <v>1592.3179706844394</v>
      </c>
      <c r="AE152" s="4">
        <f t="shared" si="42"/>
        <v>1.4540045253435401</v>
      </c>
      <c r="AF152" s="3">
        <f t="shared" si="59"/>
        <v>468.44618063333803</v>
      </c>
      <c r="AG152" s="2">
        <f t="shared" si="43"/>
        <v>1060.8464094078515</v>
      </c>
      <c r="AH152" s="22">
        <f t="shared" si="44"/>
        <v>0.64735927594503362</v>
      </c>
    </row>
    <row r="153" spans="6:34" x14ac:dyDescent="0.35">
      <c r="F153" s="21">
        <f t="shared" si="45"/>
        <v>12.299999999999972</v>
      </c>
      <c r="G153" s="20">
        <f t="shared" si="60"/>
        <v>526.19565217391244</v>
      </c>
      <c r="H153" s="19">
        <f t="shared" si="33"/>
        <v>176.19565217391244</v>
      </c>
      <c r="I153" s="18">
        <f t="shared" si="34"/>
        <v>0.50341614906832122</v>
      </c>
      <c r="J153" s="17">
        <f t="shared" si="35"/>
        <v>14110.715739869114</v>
      </c>
      <c r="K153" s="16">
        <f t="shared" si="36"/>
        <v>32.130603785230349</v>
      </c>
      <c r="L153" s="15">
        <f t="shared" si="37"/>
        <v>0.56853971823223504</v>
      </c>
      <c r="M153" s="14">
        <f t="shared" si="38"/>
        <v>1.3513620562661994E-3</v>
      </c>
      <c r="N153" s="13">
        <f t="shared" si="46"/>
        <v>3362.8525262942039</v>
      </c>
      <c r="O153" s="12">
        <f t="shared" si="47"/>
        <v>237.98648647620522</v>
      </c>
      <c r="P153" s="4">
        <f t="shared" si="48"/>
        <v>0.51271660099708238</v>
      </c>
      <c r="Q153" s="11">
        <f t="shared" si="39"/>
        <v>7.534797698395737</v>
      </c>
      <c r="R153" s="10">
        <f t="shared" si="49"/>
        <v>5.5240228139560319</v>
      </c>
      <c r="S153" s="9">
        <f t="shared" si="50"/>
        <v>68.173744891174763</v>
      </c>
      <c r="T153" s="8">
        <f t="shared" si="51"/>
        <v>424.70974810240386</v>
      </c>
      <c r="U153" s="7">
        <f t="shared" si="52"/>
        <v>126.05671265581829</v>
      </c>
      <c r="V153" s="9">
        <f t="shared" si="53"/>
        <v>1553.5764944468106</v>
      </c>
      <c r="W153" s="8">
        <f t="shared" si="54"/>
        <v>14110.715739869114</v>
      </c>
      <c r="X153" s="7">
        <f t="shared" si="55"/>
        <v>126.17769071290157</v>
      </c>
      <c r="Y153" s="6">
        <f t="shared" si="40"/>
        <v>1555.0715686392468</v>
      </c>
      <c r="Z153" s="4">
        <f t="shared" si="41"/>
        <v>3.9270251986644071</v>
      </c>
      <c r="AA153" s="4">
        <f t="shared" si="56"/>
        <v>6.3908785874626544</v>
      </c>
      <c r="AB153" s="5">
        <f t="shared" si="57"/>
        <v>774.17175702126951</v>
      </c>
      <c r="AC153" s="418">
        <f t="shared" si="61"/>
        <v>18.096524690048906</v>
      </c>
      <c r="AD153" s="628">
        <f t="shared" si="58"/>
        <v>1607.6009822436047</v>
      </c>
      <c r="AE153" s="4">
        <f t="shared" si="42"/>
        <v>1.4667469014242895</v>
      </c>
      <c r="AF153" s="3">
        <f t="shared" si="59"/>
        <v>467.89142333647123</v>
      </c>
      <c r="AG153" s="2">
        <f t="shared" si="43"/>
        <v>1060.2180697495862</v>
      </c>
      <c r="AH153" s="22">
        <f t="shared" si="44"/>
        <v>0.6453204957721137</v>
      </c>
    </row>
    <row r="154" spans="6:34" x14ac:dyDescent="0.35">
      <c r="F154" s="21">
        <f t="shared" si="45"/>
        <v>12.399999999999972</v>
      </c>
      <c r="G154" s="20">
        <f t="shared" si="60"/>
        <v>524.78260869565156</v>
      </c>
      <c r="H154" s="19">
        <f t="shared" si="33"/>
        <v>174.78260869565156</v>
      </c>
      <c r="I154" s="18">
        <f t="shared" si="34"/>
        <v>0.49937888198757591</v>
      </c>
      <c r="J154" s="17">
        <f t="shared" si="35"/>
        <v>14266.073389313795</v>
      </c>
      <c r="K154" s="16">
        <f t="shared" si="36"/>
        <v>32.130126485754843</v>
      </c>
      <c r="L154" s="15">
        <f t="shared" si="37"/>
        <v>0.56463489137092671</v>
      </c>
      <c r="M154" s="14">
        <f t="shared" si="38"/>
        <v>1.3420806732995557E-3</v>
      </c>
      <c r="N154" s="13">
        <f t="shared" si="46"/>
        <v>3364.3892648338178</v>
      </c>
      <c r="O154" s="12">
        <f t="shared" si="47"/>
        <v>238.0952402805471</v>
      </c>
      <c r="P154" s="4">
        <f t="shared" si="48"/>
        <v>0.50858651733034121</v>
      </c>
      <c r="Q154" s="11">
        <f t="shared" si="39"/>
        <v>7.4741026773142556</v>
      </c>
      <c r="R154" s="10">
        <f t="shared" si="49"/>
        <v>5.5318846879241654</v>
      </c>
      <c r="S154" s="9">
        <f t="shared" si="50"/>
        <v>68.726147172570364</v>
      </c>
      <c r="T154" s="8">
        <f t="shared" si="51"/>
        <v>431.58236281966089</v>
      </c>
      <c r="U154" s="7">
        <f t="shared" si="52"/>
        <v>126.2823245695236</v>
      </c>
      <c r="V154" s="9">
        <f t="shared" si="53"/>
        <v>1566.1821657123924</v>
      </c>
      <c r="W154" s="8">
        <f t="shared" si="54"/>
        <v>14266.073389313795</v>
      </c>
      <c r="X154" s="7">
        <f t="shared" si="55"/>
        <v>126.40343051864927</v>
      </c>
      <c r="Y154" s="6">
        <f t="shared" si="40"/>
        <v>1567.6893376880334</v>
      </c>
      <c r="Z154" s="4">
        <f t="shared" si="41"/>
        <v>3.9341093342626983</v>
      </c>
      <c r="AA154" s="4">
        <f t="shared" si="56"/>
        <v>6.4110151691116739</v>
      </c>
      <c r="AB154" s="5">
        <f t="shared" si="57"/>
        <v>778.98577096151166</v>
      </c>
      <c r="AC154" s="418">
        <f t="shared" si="61"/>
        <v>18.406523767872649</v>
      </c>
      <c r="AD154" s="628">
        <f t="shared" si="58"/>
        <v>1622.7416725948312</v>
      </c>
      <c r="AE154" s="4">
        <f t="shared" si="42"/>
        <v>1.4795325425443562</v>
      </c>
      <c r="AF154" s="3">
        <f t="shared" si="59"/>
        <v>467.3321357984704</v>
      </c>
      <c r="AG154" s="2">
        <f t="shared" si="43"/>
        <v>1059.5842217786394</v>
      </c>
      <c r="AH154" s="22">
        <f t="shared" si="44"/>
        <v>0.64327479319290304</v>
      </c>
    </row>
    <row r="155" spans="6:34" x14ac:dyDescent="0.35">
      <c r="F155" s="21">
        <f t="shared" si="45"/>
        <v>12.499999999999972</v>
      </c>
      <c r="G155" s="20">
        <f t="shared" si="60"/>
        <v>523.36956521739069</v>
      </c>
      <c r="H155" s="19">
        <f t="shared" si="33"/>
        <v>173.36956521739069</v>
      </c>
      <c r="I155" s="18">
        <f t="shared" si="34"/>
        <v>0.49534161490683054</v>
      </c>
      <c r="J155" s="17">
        <f t="shared" si="35"/>
        <v>14422.691605885035</v>
      </c>
      <c r="K155" s="16">
        <f t="shared" si="36"/>
        <v>32.129645324251399</v>
      </c>
      <c r="L155" s="15">
        <f t="shared" si="37"/>
        <v>0.56071625785709966</v>
      </c>
      <c r="M155" s="14">
        <f t="shared" si="38"/>
        <v>1.3327664733005402E-3</v>
      </c>
      <c r="N155" s="13">
        <f t="shared" si="46"/>
        <v>3365.9293175459607</v>
      </c>
      <c r="O155" s="12">
        <f t="shared" si="47"/>
        <v>238.20422862632952</v>
      </c>
      <c r="P155" s="4">
        <f t="shared" si="48"/>
        <v>0.50444752661176473</v>
      </c>
      <c r="Q155" s="11">
        <f t="shared" si="39"/>
        <v>7.4132767596838089</v>
      </c>
      <c r="R155" s="10">
        <f t="shared" si="49"/>
        <v>5.5400635100235105</v>
      </c>
      <c r="S155" s="9">
        <f t="shared" si="50"/>
        <v>69.279335641362778</v>
      </c>
      <c r="T155" s="8">
        <f t="shared" si="51"/>
        <v>438.51029638379714</v>
      </c>
      <c r="U155" s="7">
        <f t="shared" si="52"/>
        <v>126.51701655221983</v>
      </c>
      <c r="V155" s="9">
        <f t="shared" si="53"/>
        <v>1578.8103981693448</v>
      </c>
      <c r="W155" s="8">
        <f t="shared" si="54"/>
        <v>14422.691605885035</v>
      </c>
      <c r="X155" s="7">
        <f t="shared" si="55"/>
        <v>126.63825559825814</v>
      </c>
      <c r="Y155" s="6">
        <f t="shared" si="40"/>
        <v>1580.3296807041731</v>
      </c>
      <c r="Z155" s="4">
        <f t="shared" si="41"/>
        <v>3.9414769232659972</v>
      </c>
      <c r="AA155" s="4">
        <f t="shared" si="56"/>
        <v>6.4312668164948859</v>
      </c>
      <c r="AB155" s="5">
        <f t="shared" si="57"/>
        <v>783.67515514015997</v>
      </c>
      <c r="AC155" s="418">
        <f t="shared" si="61"/>
        <v>18.717059780086874</v>
      </c>
      <c r="AD155" s="628">
        <f t="shared" si="58"/>
        <v>1637.7366679271879</v>
      </c>
      <c r="AE155" s="4">
        <f t="shared" si="42"/>
        <v>1.4923625961695652</v>
      </c>
      <c r="AF155" s="3">
        <f t="shared" si="59"/>
        <v>466.76831021881395</v>
      </c>
      <c r="AG155" s="2">
        <f t="shared" si="43"/>
        <v>1058.9448467553343</v>
      </c>
      <c r="AH155" s="22">
        <f t="shared" si="44"/>
        <v>0.64122198461286961</v>
      </c>
    </row>
    <row r="156" spans="6:34" x14ac:dyDescent="0.35">
      <c r="F156" s="21">
        <f t="shared" si="45"/>
        <v>12.599999999999971</v>
      </c>
      <c r="G156" s="20">
        <f t="shared" si="60"/>
        <v>521.95652173912981</v>
      </c>
      <c r="H156" s="19">
        <f t="shared" si="33"/>
        <v>171.95652173912981</v>
      </c>
      <c r="I156" s="18">
        <f t="shared" si="34"/>
        <v>0.49130434782608517</v>
      </c>
      <c r="J156" s="17">
        <f t="shared" si="35"/>
        <v>14580.57264570197</v>
      </c>
      <c r="K156" s="16">
        <f t="shared" si="36"/>
        <v>32.129160294049662</v>
      </c>
      <c r="L156" s="15">
        <f t="shared" si="37"/>
        <v>0.55678416620541904</v>
      </c>
      <c r="M156" s="14">
        <f t="shared" si="38"/>
        <v>1.3234202846536605E-3</v>
      </c>
      <c r="N156" s="13">
        <f t="shared" si="46"/>
        <v>3367.47251614485</v>
      </c>
      <c r="O156" s="12">
        <f t="shared" si="47"/>
        <v>238.31343960409708</v>
      </c>
      <c r="P156" s="4">
        <f t="shared" si="48"/>
        <v>0.5003000811202174</v>
      </c>
      <c r="Q156" s="11">
        <f t="shared" si="39"/>
        <v>7.3523265921191916</v>
      </c>
      <c r="R156" s="10">
        <f t="shared" si="49"/>
        <v>5.548564480923134</v>
      </c>
      <c r="S156" s="9">
        <f t="shared" si="50"/>
        <v>69.833341992365135</v>
      </c>
      <c r="T156" s="8">
        <f t="shared" si="51"/>
        <v>445.49363058303368</v>
      </c>
      <c r="U156" s="7">
        <f t="shared" si="52"/>
        <v>126.76093753825384</v>
      </c>
      <c r="V156" s="9">
        <f t="shared" si="53"/>
        <v>1591.4620998245668</v>
      </c>
      <c r="W156" s="8">
        <f t="shared" si="54"/>
        <v>14580.57264570197</v>
      </c>
      <c r="X156" s="7">
        <f t="shared" si="55"/>
        <v>126.8823149748461</v>
      </c>
      <c r="Y156" s="6">
        <f t="shared" si="40"/>
        <v>1592.993506211448</v>
      </c>
      <c r="Z156" s="4">
        <f t="shared" si="41"/>
        <v>3.9491326201371275</v>
      </c>
      <c r="AA156" s="4">
        <f t="shared" si="56"/>
        <v>6.4516341417185874</v>
      </c>
      <c r="AB156" s="5">
        <f t="shared" si="57"/>
        <v>788.23852033288881</v>
      </c>
      <c r="AC156" s="418">
        <f t="shared" si="61"/>
        <v>19.028031919406157</v>
      </c>
      <c r="AD156" s="628">
        <f t="shared" si="58"/>
        <v>1652.5826349131066</v>
      </c>
      <c r="AE156" s="4">
        <f t="shared" si="42"/>
        <v>1.5052382296484117</v>
      </c>
      <c r="AF156" s="3">
        <f t="shared" si="59"/>
        <v>466.19993847547295</v>
      </c>
      <c r="AG156" s="2">
        <f t="shared" si="43"/>
        <v>1058.2999254433857</v>
      </c>
      <c r="AH156" s="22">
        <f t="shared" si="44"/>
        <v>0.63916188325625423</v>
      </c>
    </row>
    <row r="157" spans="6:34" x14ac:dyDescent="0.35">
      <c r="F157" s="21">
        <f t="shared" si="45"/>
        <v>12.699999999999971</v>
      </c>
      <c r="G157" s="20">
        <f t="shared" si="60"/>
        <v>520.54347826086894</v>
      </c>
      <c r="H157" s="19">
        <f t="shared" si="33"/>
        <v>170.54347826086894</v>
      </c>
      <c r="I157" s="18">
        <f t="shared" si="34"/>
        <v>0.48726708074533981</v>
      </c>
      <c r="J157" s="17">
        <f t="shared" si="35"/>
        <v>14739.718855684427</v>
      </c>
      <c r="K157" s="16">
        <f t="shared" si="36"/>
        <v>32.128671388203067</v>
      </c>
      <c r="L157" s="15">
        <f t="shared" si="37"/>
        <v>0.55283896566967694</v>
      </c>
      <c r="M157" s="14">
        <f t="shared" si="38"/>
        <v>1.314042937500255E-3</v>
      </c>
      <c r="N157" s="13">
        <f t="shared" si="46"/>
        <v>3369.0186924387299</v>
      </c>
      <c r="O157" s="12">
        <f t="shared" si="47"/>
        <v>238.42286131104859</v>
      </c>
      <c r="P157" s="4">
        <f t="shared" si="48"/>
        <v>0.49614463288185995</v>
      </c>
      <c r="Q157" s="11">
        <f t="shared" si="39"/>
        <v>7.2912588175215127</v>
      </c>
      <c r="R157" s="10">
        <f t="shared" si="49"/>
        <v>5.5573927891550214</v>
      </c>
      <c r="S157" s="9">
        <f t="shared" si="50"/>
        <v>70.388198440457444</v>
      </c>
      <c r="T157" s="8">
        <f t="shared" si="51"/>
        <v>452.53245042707943</v>
      </c>
      <c r="U157" s="7">
        <f t="shared" si="52"/>
        <v>127.01423611468843</v>
      </c>
      <c r="V157" s="9">
        <f t="shared" si="53"/>
        <v>1604.1381935783922</v>
      </c>
      <c r="W157" s="8">
        <f t="shared" si="54"/>
        <v>14739.718855684427</v>
      </c>
      <c r="X157" s="7">
        <f t="shared" si="55"/>
        <v>127.13575732425073</v>
      </c>
      <c r="Y157" s="6">
        <f t="shared" si="40"/>
        <v>1605.6817376356501</v>
      </c>
      <c r="Z157" s="4">
        <f t="shared" si="41"/>
        <v>3.9570810690582165</v>
      </c>
      <c r="AA157" s="4">
        <f t="shared" si="56"/>
        <v>6.4721177637160894</v>
      </c>
      <c r="AB157" s="5">
        <f t="shared" si="57"/>
        <v>792.6745092148567</v>
      </c>
      <c r="AC157" s="418">
        <f t="shared" si="61"/>
        <v>19.339337994709492</v>
      </c>
      <c r="AD157" s="628">
        <f t="shared" si="58"/>
        <v>1667.2762799246423</v>
      </c>
      <c r="AE157" s="4">
        <f t="shared" si="42"/>
        <v>1.5181606303485564</v>
      </c>
      <c r="AF157" s="3">
        <f t="shared" si="59"/>
        <v>465.62701211953612</v>
      </c>
      <c r="AG157" s="2">
        <f t="shared" si="43"/>
        <v>1057.6494381012894</v>
      </c>
      <c r="AH157" s="22">
        <f t="shared" si="44"/>
        <v>0.63709429914423099</v>
      </c>
    </row>
    <row r="158" spans="6:34" x14ac:dyDescent="0.35">
      <c r="F158" s="21">
        <f t="shared" si="45"/>
        <v>12.799999999999971</v>
      </c>
      <c r="G158" s="20">
        <f t="shared" si="60"/>
        <v>519.13043478260806</v>
      </c>
      <c r="H158" s="19">
        <f t="shared" ref="H158:H221" si="62">G158-(TotalWeightE-PropellantWeight)</f>
        <v>169.13043478260806</v>
      </c>
      <c r="I158" s="18">
        <f t="shared" ref="I158:I221" si="63">(G158-(TotalWeightE-PropellantWeight))/(PropellantWeight)</f>
        <v>0.48322981366459444</v>
      </c>
      <c r="J158" s="17">
        <f t="shared" ref="J158:J221" si="64">W158</f>
        <v>14900.132675042267</v>
      </c>
      <c r="K158" s="16">
        <f t="shared" ref="K158:K221" si="65">$L$23*(20902231^2)/((20902231+W158)^2)</f>
        <v>32.128178599484293</v>
      </c>
      <c r="L158" s="15">
        <f t="shared" ref="L158:L221" si="66">M158/$L$22</f>
        <v>0.54888100623503844</v>
      </c>
      <c r="M158" s="14">
        <f t="shared" ref="M158:M221" si="67">$L$22*(EXP(-K158*(W158-0)/($L$25*AF158)))</f>
        <v>1.3046352637200629E-3</v>
      </c>
      <c r="N158" s="13">
        <f t="shared" si="46"/>
        <v>3370.5676783420586</v>
      </c>
      <c r="O158" s="12">
        <f t="shared" si="47"/>
        <v>238.53248185189955</v>
      </c>
      <c r="P158" s="4">
        <f t="shared" si="48"/>
        <v>0.49198163363739655</v>
      </c>
      <c r="Q158" s="11">
        <f t="shared" ref="Q158:Q221" si="68">(M158*$L$25*AF158)/144</f>
        <v>7.2300800745968523</v>
      </c>
      <c r="R158" s="10">
        <f t="shared" si="49"/>
        <v>5.5665536120616954</v>
      </c>
      <c r="S158" s="9">
        <f t="shared" si="50"/>
        <v>70.94393771937294</v>
      </c>
      <c r="T158" s="8">
        <f t="shared" si="51"/>
        <v>459.62684419901672</v>
      </c>
      <c r="U158" s="7">
        <f t="shared" si="52"/>
        <v>127.27706054844262</v>
      </c>
      <c r="V158" s="9">
        <f t="shared" si="53"/>
        <v>1616.8396171898612</v>
      </c>
      <c r="W158" s="8">
        <f t="shared" si="54"/>
        <v>14900.132675042267</v>
      </c>
      <c r="X158" s="7">
        <f t="shared" si="55"/>
        <v>127.39873100218811</v>
      </c>
      <c r="Y158" s="6">
        <f t="shared" ref="Y158:Y221" si="69">SQRT((S158^2)+(V158^2))</f>
        <v>1618.3953132698412</v>
      </c>
      <c r="Z158" s="4">
        <f t="shared" ref="Z158:Z221" si="70">X158/K158</f>
        <v>3.9653269047823665</v>
      </c>
      <c r="AA158" s="4">
        <f t="shared" si="56"/>
        <v>6.4927183083641076</v>
      </c>
      <c r="AB158" s="5">
        <f t="shared" si="57"/>
        <v>796.98179585841535</v>
      </c>
      <c r="AC158" s="418">
        <f t="shared" si="61"/>
        <v>19.650874430545834</v>
      </c>
      <c r="AD158" s="628">
        <f t="shared" si="58"/>
        <v>1681.8143482183461</v>
      </c>
      <c r="AE158" s="4">
        <f t="shared" ref="AE158:AE221" si="71">Y158/AG158</f>
        <v>1.5311310057994119</v>
      </c>
      <c r="AF158" s="3">
        <f t="shared" si="59"/>
        <v>465.04952236984786</v>
      </c>
      <c r="AG158" s="2">
        <f t="shared" ref="AG158:AG221" si="72">SQRT($L$27*$L$25*AF158)</f>
        <v>1056.9933644736482</v>
      </c>
      <c r="AH158" s="22">
        <f t="shared" ref="AH158:AH221" si="73">IF(AE158&lt;0.2,DragCoefficient*(4/3),IF(AE158&gt;0.9,DragCoefficient*1.8-(AE158-1)*0.4*DragCoefficient,DragCoefficient))</f>
        <v>0.63501903907209423</v>
      </c>
    </row>
    <row r="159" spans="6:34" x14ac:dyDescent="0.35">
      <c r="F159" s="21">
        <f t="shared" ref="F159:F222" si="74">F158+$G$28</f>
        <v>12.89999999999997</v>
      </c>
      <c r="G159" s="20">
        <f t="shared" si="60"/>
        <v>517.71739130434719</v>
      </c>
      <c r="H159" s="19">
        <f t="shared" si="62"/>
        <v>167.71739130434719</v>
      </c>
      <c r="I159" s="18">
        <f t="shared" si="63"/>
        <v>0.47919254658384913</v>
      </c>
      <c r="J159" s="17">
        <f t="shared" si="64"/>
        <v>15061.816636761252</v>
      </c>
      <c r="K159" s="16">
        <f t="shared" si="65"/>
        <v>32.127681920380738</v>
      </c>
      <c r="L159" s="15">
        <f t="shared" si="66"/>
        <v>0.54491063861153199</v>
      </c>
      <c r="M159" s="14">
        <f t="shared" si="67"/>
        <v>1.2951980969157504E-3</v>
      </c>
      <c r="N159" s="13">
        <f t="shared" ref="N159:N222" si="75">IF(I158&gt;0.02,(WeightFlowRate/$L$23)*ExhaustVelocityE+(ExitPressureE-Q159)*ExitAreaE,0)</f>
        <v>3372.1193058871991</v>
      </c>
      <c r="O159" s="12">
        <f t="shared" ref="O159:O222" si="76">N159/WeightFlowRate</f>
        <v>238.64228933970946</v>
      </c>
      <c r="P159" s="4">
        <f t="shared" ref="P159:P222" si="77">Q159/$L$21</f>
        <v>0.48781153481065731</v>
      </c>
      <c r="Q159" s="11">
        <f t="shared" si="68"/>
        <v>7.1687969973945673</v>
      </c>
      <c r="R159" s="10">
        <f t="shared" ref="R159:R222" si="78">IF(W159&lt;InitialAltitudeE,0,(((N159-AB159)*COS(ElevationAngleR)*$L$23)/(G159)))</f>
        <v>5.5760521167530479</v>
      </c>
      <c r="S159" s="9">
        <f t="shared" ref="S159:S222" si="79">IF(W158&lt;InitialAltitudeE,0,S158+(R158*TimeStep))</f>
        <v>71.500593080579108</v>
      </c>
      <c r="T159" s="8">
        <f t="shared" ref="T159:T222" si="80">T158+(S159*TimeStep)</f>
        <v>466.77690350707462</v>
      </c>
      <c r="U159" s="7">
        <f t="shared" ref="U159:U222" si="81">IF(W158&lt;InitialAltitudeE,-K159,(((N159-AB159)*SIN(ElevationAngleR)*$L$23)/G159)-K159)</f>
        <v>127.54955881369672</v>
      </c>
      <c r="V159" s="9">
        <f t="shared" ref="V159:V222" si="82">IF(W158&lt;InitialAltitudeE,0,V158+(U158*TimeStep))</f>
        <v>1629.5673232447054</v>
      </c>
      <c r="W159" s="8">
        <f t="shared" ref="W159:W222" si="83">IF(P158&gt;0.913499,W158,W158+V158*TimeStep)</f>
        <v>15061.816636761252</v>
      </c>
      <c r="X159" s="7">
        <f t="shared" ref="X159:X222" si="84">IF(N159&gt;0.002,SQRT((U159^2)+(R159^2)),-SQRT((U159^2)+(R159^2)))</f>
        <v>127.67138407167607</v>
      </c>
      <c r="Y159" s="6">
        <f t="shared" si="69"/>
        <v>1631.1351862423264</v>
      </c>
      <c r="Z159" s="4">
        <f t="shared" si="70"/>
        <v>3.9738747534936709</v>
      </c>
      <c r="AA159" s="4">
        <f t="shared" ref="AA159:AA222" si="85">N159/G159</f>
        <v>6.5134364086000982</v>
      </c>
      <c r="AB159" s="5">
        <f t="shared" ref="AB159:AB222" si="86">0.5*M159*(Y158^2)*CrossSectionalAreaE*AH159</f>
        <v>801.15908523322548</v>
      </c>
      <c r="AC159" s="418">
        <f t="shared" si="61"/>
        <v>19.962536266109407</v>
      </c>
      <c r="AD159" s="628">
        <f t="shared" ref="AD159:AD222" si="87">(1/2)*M159*(Y158^2)</f>
        <v>1696.1936230905696</v>
      </c>
      <c r="AE159" s="4">
        <f t="shared" si="71"/>
        <v>1.5441505838409315</v>
      </c>
      <c r="AF159" s="3">
        <f t="shared" ref="AF159:AF222" si="88">IF(AF158&gt;4.67,$L$20+($L$26/1000)*W159,4.67)</f>
        <v>464.46746010765958</v>
      </c>
      <c r="AG159" s="2">
        <f t="shared" si="72"/>
        <v>1056.3316837824384</v>
      </c>
      <c r="AH159" s="22">
        <f t="shared" si="73"/>
        <v>0.63293590658545107</v>
      </c>
    </row>
    <row r="160" spans="6:34" x14ac:dyDescent="0.35">
      <c r="F160" s="21">
        <f t="shared" si="74"/>
        <v>12.99999999999997</v>
      </c>
      <c r="G160" s="20">
        <f t="shared" ref="G160:G223" si="89">IF(I159&gt;0.02,G159-((N159/O159)*TimeStep),G159)</f>
        <v>516.30434782608631</v>
      </c>
      <c r="H160" s="19">
        <f t="shared" si="62"/>
        <v>166.30434782608631</v>
      </c>
      <c r="I160" s="18">
        <f t="shared" si="63"/>
        <v>0.47515527950310377</v>
      </c>
      <c r="J160" s="17">
        <f t="shared" si="64"/>
        <v>15224.773369085722</v>
      </c>
      <c r="K160" s="16">
        <f t="shared" si="65"/>
        <v>32.127181343090037</v>
      </c>
      <c r="L160" s="15">
        <f t="shared" si="66"/>
        <v>0.5409282142287648</v>
      </c>
      <c r="M160" s="14">
        <f t="shared" si="67"/>
        <v>1.2857322724003511E-3</v>
      </c>
      <c r="N160" s="13">
        <f t="shared" si="75"/>
        <v>3373.6734072356217</v>
      </c>
      <c r="O160" s="12">
        <f t="shared" si="76"/>
        <v>238.75227189667476</v>
      </c>
      <c r="P160" s="4">
        <f t="shared" si="77"/>
        <v>0.48363478747848437</v>
      </c>
      <c r="Q160" s="11">
        <f t="shared" si="68"/>
        <v>7.1074162148647337</v>
      </c>
      <c r="R160" s="10">
        <f t="shared" si="78"/>
        <v>5.585893461069757</v>
      </c>
      <c r="S160" s="9">
        <f t="shared" si="79"/>
        <v>72.058198292254417</v>
      </c>
      <c r="T160" s="8">
        <f t="shared" si="80"/>
        <v>473.98272333630007</v>
      </c>
      <c r="U160" s="7">
        <f t="shared" si="81"/>
        <v>127.83187861948511</v>
      </c>
      <c r="V160" s="9">
        <f t="shared" si="82"/>
        <v>1642.322279126075</v>
      </c>
      <c r="W160" s="8">
        <f t="shared" si="83"/>
        <v>15224.773369085722</v>
      </c>
      <c r="X160" s="7">
        <f t="shared" si="84"/>
        <v>127.95386433064535</v>
      </c>
      <c r="Y160" s="6">
        <f t="shared" si="69"/>
        <v>1643.902324487374</v>
      </c>
      <c r="Z160" s="4">
        <f t="shared" si="70"/>
        <v>3.9827292336732136</v>
      </c>
      <c r="AA160" s="4">
        <f t="shared" si="85"/>
        <v>6.5342727045405802</v>
      </c>
      <c r="AB160" s="5">
        <f t="shared" si="86"/>
        <v>805.2051127100832</v>
      </c>
      <c r="AC160" s="418">
        <f t="shared" ref="AC160:AC223" si="90">(AB160/G160)*F160</f>
        <v>20.274217153710705</v>
      </c>
      <c r="AD160" s="628">
        <f t="shared" si="87"/>
        <v>1710.4109250050001</v>
      </c>
      <c r="AE160" s="4">
        <f t="shared" si="71"/>
        <v>1.5572206127787369</v>
      </c>
      <c r="AF160" s="3">
        <f t="shared" si="88"/>
        <v>463.88081587129147</v>
      </c>
      <c r="AG160" s="2">
        <f t="shared" si="72"/>
        <v>1055.6643747182106</v>
      </c>
      <c r="AH160" s="22">
        <f t="shared" si="73"/>
        <v>0.63084470195540221</v>
      </c>
    </row>
    <row r="161" spans="6:34" x14ac:dyDescent="0.35">
      <c r="F161" s="21">
        <f t="shared" si="74"/>
        <v>13.099999999999969</v>
      </c>
      <c r="G161" s="20">
        <f t="shared" si="89"/>
        <v>514.89130434782544</v>
      </c>
      <c r="H161" s="19">
        <f t="shared" si="62"/>
        <v>164.89130434782544</v>
      </c>
      <c r="I161" s="18">
        <f t="shared" si="63"/>
        <v>0.4711180124223584</v>
      </c>
      <c r="J161" s="17">
        <f t="shared" si="64"/>
        <v>15389.00559699833</v>
      </c>
      <c r="K161" s="16">
        <f t="shared" si="65"/>
        <v>32.12667685951552</v>
      </c>
      <c r="L161" s="15">
        <f t="shared" si="66"/>
        <v>0.53693408523185282</v>
      </c>
      <c r="M161" s="14">
        <f t="shared" si="67"/>
        <v>1.276238627187591E-3</v>
      </c>
      <c r="N161" s="13">
        <f t="shared" si="75"/>
        <v>3375.229814688636</v>
      </c>
      <c r="O161" s="12">
        <f t="shared" si="76"/>
        <v>238.86241765488811</v>
      </c>
      <c r="P161" s="4">
        <f t="shared" si="77"/>
        <v>0.47945184234189547</v>
      </c>
      <c r="Q161" s="11">
        <f t="shared" si="68"/>
        <v>7.0459443504343779</v>
      </c>
      <c r="R161" s="10">
        <f t="shared" si="78"/>
        <v>5.5960827945505853</v>
      </c>
      <c r="S161" s="9">
        <f t="shared" si="79"/>
        <v>72.616787638361387</v>
      </c>
      <c r="T161" s="8">
        <f t="shared" si="80"/>
        <v>481.2444021001362</v>
      </c>
      <c r="U161" s="7">
        <f t="shared" si="81"/>
        <v>128.12416743740073</v>
      </c>
      <c r="V161" s="9">
        <f t="shared" si="82"/>
        <v>1655.1054669880236</v>
      </c>
      <c r="W161" s="8">
        <f t="shared" si="83"/>
        <v>15389.00559699833</v>
      </c>
      <c r="X161" s="7">
        <f t="shared" si="84"/>
        <v>128.24631933966199</v>
      </c>
      <c r="Y161" s="6">
        <f t="shared" si="69"/>
        <v>1656.6977107186933</v>
      </c>
      <c r="Z161" s="4">
        <f t="shared" si="70"/>
        <v>3.9918949569686677</v>
      </c>
      <c r="AA161" s="4">
        <f t="shared" si="85"/>
        <v>6.5552278436004832</v>
      </c>
      <c r="AB161" s="5">
        <f t="shared" si="86"/>
        <v>809.11864356976491</v>
      </c>
      <c r="AC161" s="418">
        <f t="shared" si="90"/>
        <v>20.58580935677179</v>
      </c>
      <c r="AD161" s="628">
        <f t="shared" si="87"/>
        <v>1724.4631106942572</v>
      </c>
      <c r="AE161" s="4">
        <f t="shared" si="71"/>
        <v>1.570342361545686</v>
      </c>
      <c r="AF161" s="3">
        <f t="shared" si="88"/>
        <v>463.28957985080609</v>
      </c>
      <c r="AG161" s="2">
        <f t="shared" si="72"/>
        <v>1054.9914154312235</v>
      </c>
      <c r="AH161" s="22">
        <f t="shared" si="73"/>
        <v>0.62874522215269035</v>
      </c>
    </row>
    <row r="162" spans="6:34" x14ac:dyDescent="0.35">
      <c r="F162" s="21">
        <f t="shared" si="74"/>
        <v>13.199999999999969</v>
      </c>
      <c r="G162" s="20">
        <f t="shared" si="89"/>
        <v>513.47826086956456</v>
      </c>
      <c r="H162" s="19">
        <f t="shared" si="62"/>
        <v>163.47826086956456</v>
      </c>
      <c r="I162" s="18">
        <f t="shared" si="63"/>
        <v>0.46708074534161304</v>
      </c>
      <c r="J162" s="17">
        <f t="shared" si="64"/>
        <v>15554.516143697132</v>
      </c>
      <c r="K162" s="16">
        <f t="shared" si="65"/>
        <v>32.126168461261784</v>
      </c>
      <c r="L162" s="15">
        <f t="shared" si="66"/>
        <v>0.53292860447854873</v>
      </c>
      <c r="M162" s="14">
        <f t="shared" si="67"/>
        <v>1.2667179999850625E-3</v>
      </c>
      <c r="N162" s="13">
        <f t="shared" si="75"/>
        <v>3376.7883606976543</v>
      </c>
      <c r="O162" s="12">
        <f t="shared" si="76"/>
        <v>238.97271475706478</v>
      </c>
      <c r="P162" s="4">
        <f t="shared" si="77"/>
        <v>0.47526314969849437</v>
      </c>
      <c r="Q162" s="11">
        <f t="shared" si="68"/>
        <v>6.9843880216020189</v>
      </c>
      <c r="R162" s="10">
        <f t="shared" si="78"/>
        <v>5.6066252594008823</v>
      </c>
      <c r="S162" s="9">
        <f t="shared" si="79"/>
        <v>73.17639591781645</v>
      </c>
      <c r="T162" s="8">
        <f t="shared" si="80"/>
        <v>488.56204169191784</v>
      </c>
      <c r="U162" s="7">
        <f t="shared" si="81"/>
        <v>128.42657252933381</v>
      </c>
      <c r="V162" s="9">
        <f t="shared" si="82"/>
        <v>1667.9178837317636</v>
      </c>
      <c r="W162" s="8">
        <f t="shared" si="83"/>
        <v>15554.516143697132</v>
      </c>
      <c r="X162" s="7">
        <f t="shared" si="84"/>
        <v>128.54889644968404</v>
      </c>
      <c r="Y162" s="6">
        <f t="shared" si="69"/>
        <v>1669.5223424056851</v>
      </c>
      <c r="Z162" s="4">
        <f t="shared" si="70"/>
        <v>4.00137652906509</v>
      </c>
      <c r="AA162" s="4">
        <f t="shared" si="85"/>
        <v>6.5763024806135606</v>
      </c>
      <c r="AB162" s="5">
        <f t="shared" si="86"/>
        <v>812.8984725181673</v>
      </c>
      <c r="AC162" s="418">
        <f t="shared" si="90"/>
        <v>20.897203747376405</v>
      </c>
      <c r="AD162" s="628">
        <f t="shared" si="87"/>
        <v>1738.3470722373427</v>
      </c>
      <c r="AE162" s="4">
        <f t="shared" si="71"/>
        <v>1.5835171198700029</v>
      </c>
      <c r="AF162" s="3">
        <f t="shared" si="88"/>
        <v>462.6937418826904</v>
      </c>
      <c r="AG162" s="2">
        <f t="shared" si="72"/>
        <v>1054.3127835225064</v>
      </c>
      <c r="AH162" s="22">
        <f t="shared" si="73"/>
        <v>0.62663726082079962</v>
      </c>
    </row>
    <row r="163" spans="6:34" x14ac:dyDescent="0.35">
      <c r="F163" s="21">
        <f t="shared" si="74"/>
        <v>13.299999999999969</v>
      </c>
      <c r="G163" s="20">
        <f t="shared" si="89"/>
        <v>512.06521739130369</v>
      </c>
      <c r="H163" s="19">
        <f t="shared" si="62"/>
        <v>162.06521739130369</v>
      </c>
      <c r="I163" s="18">
        <f t="shared" si="63"/>
        <v>0.46304347826086767</v>
      </c>
      <c r="J163" s="17">
        <f t="shared" si="64"/>
        <v>15721.307932070309</v>
      </c>
      <c r="K163" s="16">
        <f t="shared" si="65"/>
        <v>32.125656139630152</v>
      </c>
      <c r="L163" s="15">
        <f t="shared" si="66"/>
        <v>0.52891212553755163</v>
      </c>
      <c r="M163" s="14">
        <f t="shared" si="67"/>
        <v>1.2571712311902064E-3</v>
      </c>
      <c r="N163" s="13">
        <f t="shared" si="75"/>
        <v>3378.3488778740084</v>
      </c>
      <c r="O163" s="12">
        <f t="shared" si="76"/>
        <v>239.08315135723751</v>
      </c>
      <c r="P163" s="4">
        <f t="shared" si="77"/>
        <v>0.47106915941609601</v>
      </c>
      <c r="Q163" s="11">
        <f t="shared" si="68"/>
        <v>6.9227538395500723</v>
      </c>
      <c r="R163" s="10">
        <f t="shared" si="78"/>
        <v>5.617525991459515</v>
      </c>
      <c r="S163" s="9">
        <f t="shared" si="79"/>
        <v>73.737058443756538</v>
      </c>
      <c r="T163" s="8">
        <f t="shared" si="80"/>
        <v>495.93574753629349</v>
      </c>
      <c r="U163" s="7">
        <f t="shared" si="81"/>
        <v>128.73924097516561</v>
      </c>
      <c r="V163" s="9">
        <f t="shared" si="82"/>
        <v>1680.7605409846969</v>
      </c>
      <c r="W163" s="8">
        <f t="shared" si="83"/>
        <v>15721.307932070309</v>
      </c>
      <c r="X163" s="7">
        <f t="shared" si="84"/>
        <v>128.86174282977274</v>
      </c>
      <c r="Y163" s="6">
        <f t="shared" si="69"/>
        <v>1682.3772317524715</v>
      </c>
      <c r="Z163" s="4">
        <f t="shared" si="70"/>
        <v>4.0111785505544626</v>
      </c>
      <c r="AA163" s="4">
        <f t="shared" si="85"/>
        <v>6.59749727795392</v>
      </c>
      <c r="AB163" s="5">
        <f t="shared" si="86"/>
        <v>816.54342320901708</v>
      </c>
      <c r="AC163" s="418">
        <f t="shared" si="90"/>
        <v>21.208289803408029</v>
      </c>
      <c r="AD163" s="628">
        <f t="shared" si="87"/>
        <v>1752.0597361147447</v>
      </c>
      <c r="AE163" s="4">
        <f t="shared" si="71"/>
        <v>1.5967461984500795</v>
      </c>
      <c r="AF163" s="3">
        <f t="shared" si="88"/>
        <v>462.09329144454694</v>
      </c>
      <c r="AG163" s="2">
        <f t="shared" si="72"/>
        <v>1053.6284560348488</v>
      </c>
      <c r="AH163" s="22">
        <f t="shared" si="73"/>
        <v>0.62452060824798739</v>
      </c>
    </row>
    <row r="164" spans="6:34" x14ac:dyDescent="0.35">
      <c r="F164" s="21">
        <f t="shared" si="74"/>
        <v>13.399999999999968</v>
      </c>
      <c r="G164" s="20">
        <f t="shared" si="89"/>
        <v>510.65217391304282</v>
      </c>
      <c r="H164" s="19">
        <f t="shared" si="62"/>
        <v>160.65217391304282</v>
      </c>
      <c r="I164" s="18">
        <f t="shared" si="63"/>
        <v>0.45900621118012236</v>
      </c>
      <c r="J164" s="17">
        <f t="shared" si="64"/>
        <v>15889.383986168779</v>
      </c>
      <c r="K164" s="16">
        <f t="shared" si="65"/>
        <v>32.125139885614253</v>
      </c>
      <c r="L164" s="15">
        <f t="shared" si="66"/>
        <v>0.52488500268798077</v>
      </c>
      <c r="M164" s="14">
        <f t="shared" si="67"/>
        <v>1.2475991628890615E-3</v>
      </c>
      <c r="N164" s="13">
        <f t="shared" si="75"/>
        <v>3379.9111989983198</v>
      </c>
      <c r="O164" s="12">
        <f t="shared" si="76"/>
        <v>239.19371562141956</v>
      </c>
      <c r="P164" s="4">
        <f t="shared" si="77"/>
        <v>0.4668703209075345</v>
      </c>
      <c r="Q164" s="11">
        <f t="shared" si="68"/>
        <v>6.8610484087746322</v>
      </c>
      <c r="R164" s="10">
        <f t="shared" si="78"/>
        <v>5.628790121161467</v>
      </c>
      <c r="S164" s="9">
        <f t="shared" si="79"/>
        <v>74.298811042902486</v>
      </c>
      <c r="T164" s="8">
        <f t="shared" si="80"/>
        <v>503.36562864058374</v>
      </c>
      <c r="U164" s="7">
        <f t="shared" si="81"/>
        <v>129.06231970033824</v>
      </c>
      <c r="V164" s="9">
        <f t="shared" si="82"/>
        <v>1693.6344650822134</v>
      </c>
      <c r="W164" s="8">
        <f t="shared" si="83"/>
        <v>15889.383986168779</v>
      </c>
      <c r="X164" s="7">
        <f t="shared" si="84"/>
        <v>129.18500549467959</v>
      </c>
      <c r="Y164" s="6">
        <f t="shared" si="69"/>
        <v>1695.263405679691</v>
      </c>
      <c r="Z164" s="4">
        <f t="shared" si="70"/>
        <v>4.0213056178014988</v>
      </c>
      <c r="AA164" s="4">
        <f t="shared" si="85"/>
        <v>6.618812905658702</v>
      </c>
      <c r="AB164" s="5">
        <f t="shared" si="86"/>
        <v>820.05234777541466</v>
      </c>
      <c r="AC164" s="418">
        <f t="shared" si="90"/>
        <v>21.518955605311412</v>
      </c>
      <c r="AD164" s="628">
        <f t="shared" si="87"/>
        <v>1765.5980622430075</v>
      </c>
      <c r="AE164" s="4">
        <f t="shared" si="71"/>
        <v>1.610030929136042</v>
      </c>
      <c r="AF164" s="3">
        <f t="shared" si="88"/>
        <v>461.48821764979243</v>
      </c>
      <c r="AG164" s="2">
        <f t="shared" si="72"/>
        <v>1052.9384094437153</v>
      </c>
      <c r="AH164" s="22">
        <f t="shared" si="73"/>
        <v>0.62239505133823336</v>
      </c>
    </row>
    <row r="165" spans="6:34" x14ac:dyDescent="0.35">
      <c r="F165" s="21">
        <f t="shared" si="74"/>
        <v>13.499999999999968</v>
      </c>
      <c r="G165" s="20">
        <f t="shared" si="89"/>
        <v>509.23913043478194</v>
      </c>
      <c r="H165" s="19">
        <f t="shared" si="62"/>
        <v>159.23913043478194</v>
      </c>
      <c r="I165" s="18">
        <f t="shared" si="63"/>
        <v>0.45496894409937699</v>
      </c>
      <c r="J165" s="17">
        <f t="shared" si="64"/>
        <v>16058.747432677001</v>
      </c>
      <c r="K165" s="16">
        <f t="shared" si="65"/>
        <v>32.124619689895518</v>
      </c>
      <c r="L165" s="15">
        <f t="shared" si="66"/>
        <v>0.5208475909199991</v>
      </c>
      <c r="M165" s="14">
        <f t="shared" si="67"/>
        <v>1.2380026388577458E-3</v>
      </c>
      <c r="N165" s="13">
        <f t="shared" si="75"/>
        <v>3381.4751570294457</v>
      </c>
      <c r="O165" s="12">
        <f t="shared" si="76"/>
        <v>239.30439572823769</v>
      </c>
      <c r="P165" s="4">
        <f t="shared" si="77"/>
        <v>0.46266708310662386</v>
      </c>
      <c r="Q165" s="11">
        <f t="shared" si="68"/>
        <v>6.7992783267321908</v>
      </c>
      <c r="R165" s="10">
        <f t="shared" si="78"/>
        <v>5.6404227744933273</v>
      </c>
      <c r="S165" s="9">
        <f t="shared" si="79"/>
        <v>74.861690055018627</v>
      </c>
      <c r="T165" s="8">
        <f t="shared" si="80"/>
        <v>510.85179764608557</v>
      </c>
      <c r="U165" s="7">
        <f t="shared" si="81"/>
        <v>129.39595550322045</v>
      </c>
      <c r="V165" s="9">
        <f t="shared" si="82"/>
        <v>1706.5406970522472</v>
      </c>
      <c r="W165" s="8">
        <f t="shared" si="83"/>
        <v>16058.747432677001</v>
      </c>
      <c r="X165" s="7">
        <f t="shared" si="84"/>
        <v>129.51883133222915</v>
      </c>
      <c r="Y165" s="6">
        <f t="shared" si="69"/>
        <v>1708.1819058090573</v>
      </c>
      <c r="Z165" s="4">
        <f t="shared" si="70"/>
        <v>4.0317623238032612</v>
      </c>
      <c r="AA165" s="4">
        <f t="shared" si="85"/>
        <v>6.6402500415519619</v>
      </c>
      <c r="AB165" s="5">
        <f t="shared" si="86"/>
        <v>823.42412637144594</v>
      </c>
      <c r="AC165" s="418">
        <f t="shared" si="90"/>
        <v>21.82908783251515</v>
      </c>
      <c r="AD165" s="628">
        <f t="shared" si="87"/>
        <v>1778.959042990527</v>
      </c>
      <c r="AE165" s="4">
        <f t="shared" si="71"/>
        <v>1.6233726651181986</v>
      </c>
      <c r="AF165" s="3">
        <f t="shared" si="88"/>
        <v>460.87850924236284</v>
      </c>
      <c r="AG165" s="2">
        <f t="shared" si="72"/>
        <v>1052.2426196480792</v>
      </c>
      <c r="AH165" s="22">
        <f t="shared" si="73"/>
        <v>0.62026037358108832</v>
      </c>
    </row>
    <row r="166" spans="6:34" x14ac:dyDescent="0.35">
      <c r="F166" s="21">
        <f t="shared" si="74"/>
        <v>13.599999999999968</v>
      </c>
      <c r="G166" s="20">
        <f t="shared" si="89"/>
        <v>507.82608695652107</v>
      </c>
      <c r="H166" s="19">
        <f t="shared" si="62"/>
        <v>157.82608695652107</v>
      </c>
      <c r="I166" s="18">
        <f t="shared" si="63"/>
        <v>0.45093167701863163</v>
      </c>
      <c r="J166" s="17">
        <f t="shared" si="64"/>
        <v>16229.401502382225</v>
      </c>
      <c r="K166" s="16">
        <f t="shared" si="65"/>
        <v>32.124095542838745</v>
      </c>
      <c r="L166" s="15">
        <f t="shared" si="66"/>
        <v>0.51680024593656426</v>
      </c>
      <c r="M166" s="14">
        <f t="shared" si="67"/>
        <v>1.2283825045666195E-3</v>
      </c>
      <c r="N166" s="13">
        <f t="shared" si="75"/>
        <v>3383.0405851130099</v>
      </c>
      <c r="O166" s="12">
        <f t="shared" si="76"/>
        <v>239.4151798695361</v>
      </c>
      <c r="P166" s="4">
        <f t="shared" si="77"/>
        <v>0.45845989444523322</v>
      </c>
      <c r="Q166" s="11">
        <f t="shared" si="68"/>
        <v>6.7374501835027436</v>
      </c>
      <c r="R166" s="10">
        <f t="shared" si="78"/>
        <v>5.6524290739387713</v>
      </c>
      <c r="S166" s="9">
        <f t="shared" si="79"/>
        <v>75.425732332467959</v>
      </c>
      <c r="T166" s="8">
        <f t="shared" si="80"/>
        <v>518.39437087933231</v>
      </c>
      <c r="U166" s="7">
        <f t="shared" si="81"/>
        <v>129.74029508218746</v>
      </c>
      <c r="V166" s="9">
        <f t="shared" si="82"/>
        <v>1719.4802926025693</v>
      </c>
      <c r="W166" s="8">
        <f t="shared" si="83"/>
        <v>16229.401502382225</v>
      </c>
      <c r="X166" s="7">
        <f t="shared" si="84"/>
        <v>129.86336713041513</v>
      </c>
      <c r="Y166" s="6">
        <f t="shared" si="69"/>
        <v>1721.1337884506559</v>
      </c>
      <c r="Z166" s="4">
        <f t="shared" si="70"/>
        <v>4.0425532590400008</v>
      </c>
      <c r="AA166" s="4">
        <f t="shared" si="85"/>
        <v>6.6618093713698059</v>
      </c>
      <c r="AB166" s="5">
        <f t="shared" si="86"/>
        <v>826.6576667251129</v>
      </c>
      <c r="AC166" s="418">
        <f t="shared" si="90"/>
        <v>22.138571759556083</v>
      </c>
      <c r="AD166" s="628">
        <f t="shared" si="87"/>
        <v>1792.1397021763951</v>
      </c>
      <c r="AE166" s="4">
        <f t="shared" si="71"/>
        <v>1.6367727811224577</v>
      </c>
      <c r="AF166" s="3">
        <f t="shared" si="88"/>
        <v>460.26415459142402</v>
      </c>
      <c r="AG166" s="2">
        <f t="shared" si="72"/>
        <v>1051.5410619611755</v>
      </c>
      <c r="AH166" s="22">
        <f t="shared" si="73"/>
        <v>0.61811635502040685</v>
      </c>
    </row>
    <row r="167" spans="6:34" x14ac:dyDescent="0.35">
      <c r="F167" s="21">
        <f t="shared" si="74"/>
        <v>13.699999999999967</v>
      </c>
      <c r="G167" s="20">
        <f t="shared" si="89"/>
        <v>506.41304347826019</v>
      </c>
      <c r="H167" s="19">
        <f t="shared" si="62"/>
        <v>156.41304347826019</v>
      </c>
      <c r="I167" s="18">
        <f t="shared" si="63"/>
        <v>0.44689440993788626</v>
      </c>
      <c r="J167" s="17">
        <f t="shared" si="64"/>
        <v>16401.349531642481</v>
      </c>
      <c r="K167" s="16">
        <f t="shared" si="65"/>
        <v>32.123567434487668</v>
      </c>
      <c r="L167" s="15">
        <f t="shared" si="66"/>
        <v>0.51274332415629142</v>
      </c>
      <c r="M167" s="14">
        <f t="shared" si="67"/>
        <v>1.218739607187089E-3</v>
      </c>
      <c r="N167" s="13">
        <f t="shared" si="75"/>
        <v>3384.6073165895286</v>
      </c>
      <c r="O167" s="12">
        <f t="shared" si="76"/>
        <v>239.52605625095126</v>
      </c>
      <c r="P167" s="4">
        <f t="shared" si="77"/>
        <v>0.4542492028314451</v>
      </c>
      <c r="Q167" s="11">
        <f t="shared" si="68"/>
        <v>6.6755705614688052</v>
      </c>
      <c r="R167" s="10">
        <f t="shared" si="78"/>
        <v>5.6648141394111908</v>
      </c>
      <c r="S167" s="9">
        <f t="shared" si="79"/>
        <v>75.990975239861839</v>
      </c>
      <c r="T167" s="8">
        <f t="shared" si="80"/>
        <v>525.9934684033185</v>
      </c>
      <c r="U167" s="7">
        <f t="shared" si="81"/>
        <v>130.09548506233227</v>
      </c>
      <c r="V167" s="9">
        <f t="shared" si="82"/>
        <v>1732.4543221107881</v>
      </c>
      <c r="W167" s="8">
        <f t="shared" si="83"/>
        <v>16401.349531642481</v>
      </c>
      <c r="X167" s="7">
        <f t="shared" si="84"/>
        <v>130.21875960412768</v>
      </c>
      <c r="Y167" s="6">
        <f t="shared" si="69"/>
        <v>1734.1201245929462</v>
      </c>
      <c r="Z167" s="4">
        <f t="shared" si="70"/>
        <v>4.0536830123146785</v>
      </c>
      <c r="AA167" s="4">
        <f t="shared" si="85"/>
        <v>6.683491588886822</v>
      </c>
      <c r="AB167" s="5">
        <f t="shared" si="86"/>
        <v>829.75190370380062</v>
      </c>
      <c r="AC167" s="418">
        <f t="shared" si="90"/>
        <v>22.447291251948254</v>
      </c>
      <c r="AD167" s="628">
        <f t="shared" si="87"/>
        <v>1805.1370940540478</v>
      </c>
      <c r="AE167" s="4">
        <f t="shared" si="71"/>
        <v>1.650232673612803</v>
      </c>
      <c r="AF167" s="3">
        <f t="shared" si="88"/>
        <v>459.64514168608713</v>
      </c>
      <c r="AG167" s="2">
        <f t="shared" si="72"/>
        <v>1050.8337111011692</v>
      </c>
      <c r="AH167" s="22">
        <f t="shared" si="73"/>
        <v>0.61596277222195162</v>
      </c>
    </row>
    <row r="168" spans="6:34" x14ac:dyDescent="0.35">
      <c r="F168" s="21">
        <f t="shared" si="74"/>
        <v>13.799999999999967</v>
      </c>
      <c r="G168" s="20">
        <f t="shared" si="89"/>
        <v>504.99999999999932</v>
      </c>
      <c r="H168" s="19">
        <f t="shared" si="62"/>
        <v>154.99999999999932</v>
      </c>
      <c r="I168" s="18">
        <f t="shared" si="63"/>
        <v>0.4428571428571409</v>
      </c>
      <c r="J168" s="17">
        <f t="shared" si="64"/>
        <v>16574.59496385356</v>
      </c>
      <c r="K168" s="16">
        <f t="shared" si="65"/>
        <v>32.123035354560457</v>
      </c>
      <c r="L168" s="15">
        <f t="shared" si="66"/>
        <v>0.50867718271740725</v>
      </c>
      <c r="M168" s="14">
        <f t="shared" si="67"/>
        <v>1.2090747956010053E-3</v>
      </c>
      <c r="N168" s="13">
        <f t="shared" si="75"/>
        <v>3386.1751850021474</v>
      </c>
      <c r="O168" s="12">
        <f t="shared" si="76"/>
        <v>239.63701309245965</v>
      </c>
      <c r="P168" s="4">
        <f t="shared" si="77"/>
        <v>0.45003545562876052</v>
      </c>
      <c r="Q168" s="11">
        <f t="shared" si="68"/>
        <v>6.6136460350098112</v>
      </c>
      <c r="R168" s="10">
        <f t="shared" si="78"/>
        <v>5.6775830891705512</v>
      </c>
      <c r="S168" s="9">
        <f t="shared" si="79"/>
        <v>76.557456653802959</v>
      </c>
      <c r="T168" s="8">
        <f t="shared" si="80"/>
        <v>533.64921406869883</v>
      </c>
      <c r="U168" s="7">
        <f t="shared" si="81"/>
        <v>130.46167202172535</v>
      </c>
      <c r="V168" s="9">
        <f t="shared" si="82"/>
        <v>1745.4638706170213</v>
      </c>
      <c r="W168" s="8">
        <f t="shared" si="83"/>
        <v>16574.59496385356</v>
      </c>
      <c r="X168" s="7">
        <f t="shared" si="84"/>
        <v>130.58515542142862</v>
      </c>
      <c r="Y168" s="6">
        <f t="shared" si="69"/>
        <v>1747.1419998954441</v>
      </c>
      <c r="Z168" s="4">
        <f t="shared" si="70"/>
        <v>4.0651561715785878</v>
      </c>
      <c r="AA168" s="4">
        <f t="shared" si="85"/>
        <v>6.7052973960438651</v>
      </c>
      <c r="AB168" s="5">
        <f t="shared" si="86"/>
        <v>832.70579889349062</v>
      </c>
      <c r="AC168" s="418">
        <f t="shared" si="90"/>
        <v>22.755128761841899</v>
      </c>
      <c r="AD168" s="628">
        <f t="shared" si="87"/>
        <v>1817.9483022815011</v>
      </c>
      <c r="AE168" s="4">
        <f t="shared" si="71"/>
        <v>1.6637537610009323</v>
      </c>
      <c r="AF168" s="3">
        <f t="shared" si="88"/>
        <v>459.02145813012726</v>
      </c>
      <c r="AG168" s="2">
        <f t="shared" si="72"/>
        <v>1050.1205411817339</v>
      </c>
      <c r="AH168" s="22">
        <f t="shared" si="73"/>
        <v>0.61379939823985086</v>
      </c>
    </row>
    <row r="169" spans="6:34" x14ac:dyDescent="0.35">
      <c r="F169" s="21">
        <f t="shared" si="74"/>
        <v>13.899999999999967</v>
      </c>
      <c r="G169" s="20">
        <f t="shared" si="89"/>
        <v>503.58695652173844</v>
      </c>
      <c r="H169" s="19">
        <f t="shared" si="62"/>
        <v>153.58695652173844</v>
      </c>
      <c r="I169" s="18">
        <f t="shared" si="63"/>
        <v>0.43881987577639553</v>
      </c>
      <c r="J169" s="17">
        <f t="shared" si="64"/>
        <v>16749.141350915263</v>
      </c>
      <c r="K169" s="16">
        <f t="shared" si="65"/>
        <v>32.122499292445326</v>
      </c>
      <c r="L169" s="15">
        <f t="shared" si="66"/>
        <v>0.50460217948277397</v>
      </c>
      <c r="M169" s="14">
        <f t="shared" si="67"/>
        <v>1.1993889204126055E-3</v>
      </c>
      <c r="N169" s="13">
        <f t="shared" si="75"/>
        <v>3387.7440241040049</v>
      </c>
      <c r="O169" s="12">
        <f t="shared" si="76"/>
        <v>239.74803862889883</v>
      </c>
      <c r="P169" s="4">
        <f t="shared" si="77"/>
        <v>0.44581909963631283</v>
      </c>
      <c r="Q169" s="11">
        <f t="shared" si="68"/>
        <v>6.5516831702113443</v>
      </c>
      <c r="R169" s="10">
        <f t="shared" si="78"/>
        <v>5.6907410407214689</v>
      </c>
      <c r="S169" s="9">
        <f t="shared" si="79"/>
        <v>77.125214962720008</v>
      </c>
      <c r="T169" s="8">
        <f t="shared" si="80"/>
        <v>541.36173556497079</v>
      </c>
      <c r="U169" s="7">
        <f t="shared" si="81"/>
        <v>130.83900251713689</v>
      </c>
      <c r="V169" s="9">
        <f t="shared" si="82"/>
        <v>1758.5100378191937</v>
      </c>
      <c r="W169" s="8">
        <f t="shared" si="83"/>
        <v>16749.141350915263</v>
      </c>
      <c r="X169" s="7">
        <f t="shared" si="84"/>
        <v>130.96270122928857</v>
      </c>
      <c r="Y169" s="6">
        <f t="shared" si="69"/>
        <v>1760.2005146840254</v>
      </c>
      <c r="Z169" s="4">
        <f t="shared" si="70"/>
        <v>4.0769773247403824</v>
      </c>
      <c r="AA169" s="4">
        <f t="shared" si="85"/>
        <v>6.7272275030772475</v>
      </c>
      <c r="AB169" s="5">
        <f t="shared" si="86"/>
        <v>835.51834019294017</v>
      </c>
      <c r="AC169" s="418">
        <f t="shared" si="90"/>
        <v>23.061965323521061</v>
      </c>
      <c r="AD169" s="628">
        <f t="shared" si="87"/>
        <v>1830.5704388799622</v>
      </c>
      <c r="AE169" s="4">
        <f t="shared" si="71"/>
        <v>1.6773374838631261</v>
      </c>
      <c r="AF169" s="3">
        <f t="shared" si="88"/>
        <v>458.3930911367051</v>
      </c>
      <c r="AG169" s="2">
        <f t="shared" si="72"/>
        <v>1049.4015257025408</v>
      </c>
      <c r="AH169" s="22">
        <f t="shared" si="73"/>
        <v>0.61162600258189992</v>
      </c>
    </row>
    <row r="170" spans="6:34" x14ac:dyDescent="0.35">
      <c r="F170" s="21">
        <f t="shared" si="74"/>
        <v>13.999999999999966</v>
      </c>
      <c r="G170" s="20">
        <f t="shared" si="89"/>
        <v>502.17391304347757</v>
      </c>
      <c r="H170" s="19">
        <f t="shared" si="62"/>
        <v>152.17391304347757</v>
      </c>
      <c r="I170" s="18">
        <f t="shared" si="63"/>
        <v>0.43478260869565022</v>
      </c>
      <c r="J170" s="17">
        <f t="shared" si="64"/>
        <v>16924.99235469718</v>
      </c>
      <c r="K170" s="16">
        <f t="shared" si="65"/>
        <v>32.12195923719603</v>
      </c>
      <c r="L170" s="15">
        <f t="shared" si="66"/>
        <v>0.50051867304596454</v>
      </c>
      <c r="M170" s="14">
        <f t="shared" si="67"/>
        <v>1.189682833962953E-3</v>
      </c>
      <c r="N170" s="13">
        <f t="shared" si="75"/>
        <v>3389.3136678652322</v>
      </c>
      <c r="O170" s="12">
        <f t="shared" si="76"/>
        <v>239.85912111046258</v>
      </c>
      <c r="P170" s="4">
        <f t="shared" si="77"/>
        <v>0.44160058107005512</v>
      </c>
      <c r="Q170" s="11">
        <f t="shared" si="68"/>
        <v>6.489688524588666</v>
      </c>
      <c r="R170" s="10">
        <f t="shared" si="78"/>
        <v>5.7042931116895472</v>
      </c>
      <c r="S170" s="9">
        <f t="shared" si="79"/>
        <v>77.694289066792152</v>
      </c>
      <c r="T170" s="8">
        <f t="shared" si="80"/>
        <v>549.13116447164998</v>
      </c>
      <c r="U170" s="7">
        <f t="shared" si="81"/>
        <v>131.22762310913615</v>
      </c>
      <c r="V170" s="9">
        <f t="shared" si="82"/>
        <v>1771.5939380709074</v>
      </c>
      <c r="W170" s="8">
        <f t="shared" si="83"/>
        <v>16924.99235469718</v>
      </c>
      <c r="X170" s="7">
        <f t="shared" si="84"/>
        <v>131.35154367870047</v>
      </c>
      <c r="Y170" s="6">
        <f t="shared" si="69"/>
        <v>1773.2967839488065</v>
      </c>
      <c r="Z170" s="4">
        <f t="shared" si="70"/>
        <v>4.0891510604558725</v>
      </c>
      <c r="AA170" s="4">
        <f t="shared" si="85"/>
        <v>6.7492826286493894</v>
      </c>
      <c r="AB170" s="5">
        <f t="shared" si="86"/>
        <v>838.18854142400926</v>
      </c>
      <c r="AC170" s="418">
        <f t="shared" si="90"/>
        <v>23.367680548790538</v>
      </c>
      <c r="AD170" s="628">
        <f t="shared" si="87"/>
        <v>1843.000643182573</v>
      </c>
      <c r="AE170" s="4">
        <f t="shared" si="71"/>
        <v>1.6909853051644383</v>
      </c>
      <c r="AF170" s="3">
        <f t="shared" si="88"/>
        <v>457.76002752309023</v>
      </c>
      <c r="AG170" s="2">
        <f t="shared" si="72"/>
        <v>1048.6766375396526</v>
      </c>
      <c r="AH170" s="22">
        <f t="shared" si="73"/>
        <v>0.60944235117368994</v>
      </c>
    </row>
    <row r="171" spans="6:34" x14ac:dyDescent="0.35">
      <c r="F171" s="21">
        <f t="shared" si="74"/>
        <v>14.099999999999966</v>
      </c>
      <c r="G171" s="20">
        <f t="shared" si="89"/>
        <v>500.76086956521669</v>
      </c>
      <c r="H171" s="19">
        <f t="shared" si="62"/>
        <v>150.76086956521669</v>
      </c>
      <c r="I171" s="18">
        <f t="shared" si="63"/>
        <v>0.43074534161490485</v>
      </c>
      <c r="J171" s="17">
        <f t="shared" si="64"/>
        <v>17102.151748504271</v>
      </c>
      <c r="K171" s="16">
        <f t="shared" si="65"/>
        <v>32.121415177527531</v>
      </c>
      <c r="L171" s="15">
        <f t="shared" si="66"/>
        <v>0.49642702273836331</v>
      </c>
      <c r="M171" s="14">
        <f t="shared" si="67"/>
        <v>1.1799573903468158E-3</v>
      </c>
      <c r="N171" s="13">
        <f t="shared" si="75"/>
        <v>3390.8839504796038</v>
      </c>
      <c r="O171" s="12">
        <f t="shared" si="76"/>
        <v>239.97024880317196</v>
      </c>
      <c r="P171" s="4">
        <f t="shared" si="77"/>
        <v>0.43738034554488014</v>
      </c>
      <c r="Q171" s="11">
        <f t="shared" si="68"/>
        <v>6.4276686468239568</v>
      </c>
      <c r="R171" s="10">
        <f t="shared" si="78"/>
        <v>5.7182444206728693</v>
      </c>
      <c r="S171" s="9">
        <f t="shared" si="79"/>
        <v>78.264718377961103</v>
      </c>
      <c r="T171" s="8">
        <f t="shared" si="80"/>
        <v>556.95763630944612</v>
      </c>
      <c r="U171" s="7">
        <f t="shared" si="81"/>
        <v>131.62768038647928</v>
      </c>
      <c r="V171" s="9">
        <f t="shared" si="82"/>
        <v>1784.7167003818211</v>
      </c>
      <c r="W171" s="8">
        <f t="shared" si="83"/>
        <v>17102.151748504271</v>
      </c>
      <c r="X171" s="7">
        <f t="shared" si="84"/>
        <v>131.75182944908087</v>
      </c>
      <c r="Y171" s="6">
        <f t="shared" si="69"/>
        <v>1786.4319373445371</v>
      </c>
      <c r="Z171" s="4">
        <f t="shared" si="70"/>
        <v>4.1016819688958099</v>
      </c>
      <c r="AA171" s="4">
        <f t="shared" si="85"/>
        <v>6.7714634999809853</v>
      </c>
      <c r="AB171" s="5">
        <f t="shared" si="86"/>
        <v>840.71544195933052</v>
      </c>
      <c r="AC171" s="418">
        <f t="shared" si="90"/>
        <v>23.672152622306108</v>
      </c>
      <c r="AD171" s="628">
        <f t="shared" si="87"/>
        <v>1855.2360807750556</v>
      </c>
      <c r="AE171" s="4">
        <f t="shared" si="71"/>
        <v>1.7046987104902835</v>
      </c>
      <c r="AF171" s="3">
        <f t="shared" si="88"/>
        <v>457.12225370538465</v>
      </c>
      <c r="AG171" s="2">
        <f t="shared" si="72"/>
        <v>1047.9458489358196</v>
      </c>
      <c r="AH171" s="22">
        <f t="shared" si="73"/>
        <v>0.60724820632155474</v>
      </c>
    </row>
    <row r="172" spans="6:34" x14ac:dyDescent="0.35">
      <c r="F172" s="21">
        <f t="shared" si="74"/>
        <v>14.199999999999966</v>
      </c>
      <c r="G172" s="20">
        <f t="shared" si="89"/>
        <v>499.34782608695582</v>
      </c>
      <c r="H172" s="19">
        <f t="shared" si="62"/>
        <v>149.34782608695582</v>
      </c>
      <c r="I172" s="18">
        <f t="shared" si="63"/>
        <v>0.42670807453415949</v>
      </c>
      <c r="J172" s="17">
        <f t="shared" si="64"/>
        <v>17280.623418542455</v>
      </c>
      <c r="K172" s="16">
        <f t="shared" si="65"/>
        <v>32.120867101811434</v>
      </c>
      <c r="L172" s="15">
        <f t="shared" si="66"/>
        <v>0.49232758863727621</v>
      </c>
      <c r="M172" s="14">
        <f t="shared" si="67"/>
        <v>1.1702134454319418E-3</v>
      </c>
      <c r="N172" s="13">
        <f t="shared" si="75"/>
        <v>3392.4547063708605</v>
      </c>
      <c r="O172" s="12">
        <f t="shared" si="76"/>
        <v>240.08140998932245</v>
      </c>
      <c r="P172" s="4">
        <f t="shared" si="77"/>
        <v>0.43315883805763733</v>
      </c>
      <c r="Q172" s="11">
        <f t="shared" si="68"/>
        <v>6.3656300765167337</v>
      </c>
      <c r="R172" s="10">
        <f t="shared" si="78"/>
        <v>5.7326000880655519</v>
      </c>
      <c r="S172" s="9">
        <f t="shared" si="79"/>
        <v>78.836542820028384</v>
      </c>
      <c r="T172" s="8">
        <f t="shared" si="80"/>
        <v>564.84129059144891</v>
      </c>
      <c r="U172" s="7">
        <f t="shared" si="81"/>
        <v>132.0393209896975</v>
      </c>
      <c r="V172" s="9">
        <f t="shared" si="82"/>
        <v>1797.879468420469</v>
      </c>
      <c r="W172" s="8">
        <f t="shared" si="83"/>
        <v>17280.623418542455</v>
      </c>
      <c r="X172" s="7">
        <f t="shared" si="84"/>
        <v>132.16370527187129</v>
      </c>
      <c r="Y172" s="6">
        <f t="shared" si="69"/>
        <v>1799.6071191934318</v>
      </c>
      <c r="Z172" s="4">
        <f t="shared" si="70"/>
        <v>4.1145746424889635</v>
      </c>
      <c r="AA172" s="4">
        <f t="shared" si="85"/>
        <v>6.7937708529847542</v>
      </c>
      <c r="AB172" s="5">
        <f t="shared" si="86"/>
        <v>843.09810636850909</v>
      </c>
      <c r="AC172" s="418">
        <f t="shared" si="90"/>
        <v>23.975258296905075</v>
      </c>
      <c r="AD172" s="628">
        <f t="shared" si="87"/>
        <v>1867.2739424300546</v>
      </c>
      <c r="AE172" s="4">
        <f t="shared" si="71"/>
        <v>1.7184792082854885</v>
      </c>
      <c r="AF172" s="3">
        <f t="shared" si="88"/>
        <v>456.47975569324723</v>
      </c>
      <c r="AG172" s="2">
        <f t="shared" si="72"/>
        <v>1047.2091314906766</v>
      </c>
      <c r="AH172" s="22">
        <f t="shared" si="73"/>
        <v>0.60504332667432192</v>
      </c>
    </row>
    <row r="173" spans="6:34" x14ac:dyDescent="0.35">
      <c r="F173" s="21">
        <f t="shared" si="74"/>
        <v>14.299999999999965</v>
      </c>
      <c r="G173" s="20">
        <f t="shared" si="89"/>
        <v>497.93478260869495</v>
      </c>
      <c r="H173" s="19">
        <f t="shared" si="62"/>
        <v>147.93478260869495</v>
      </c>
      <c r="I173" s="18">
        <f t="shared" si="63"/>
        <v>0.42267080745341412</v>
      </c>
      <c r="J173" s="17">
        <f t="shared" si="64"/>
        <v>17460.411365384502</v>
      </c>
      <c r="K173" s="16">
        <f t="shared" si="65"/>
        <v>32.120314998071663</v>
      </c>
      <c r="L173" s="15">
        <f t="shared" si="66"/>
        <v>0.48822073157501911</v>
      </c>
      <c r="M173" s="14">
        <f t="shared" si="67"/>
        <v>1.1604518568806628E-3</v>
      </c>
      <c r="N173" s="13">
        <f t="shared" si="75"/>
        <v>3394.0257701987071</v>
      </c>
      <c r="O173" s="12">
        <f t="shared" si="76"/>
        <v>240.1925929679085</v>
      </c>
      <c r="P173" s="4">
        <f t="shared" si="77"/>
        <v>0.42893650297100178</v>
      </c>
      <c r="Q173" s="11">
        <f t="shared" si="68"/>
        <v>6.3035793439467973</v>
      </c>
      <c r="R173" s="10">
        <f t="shared" si="78"/>
        <v>5.7473652368501735</v>
      </c>
      <c r="S173" s="9">
        <f t="shared" si="79"/>
        <v>79.409802828834941</v>
      </c>
      <c r="T173" s="8">
        <f t="shared" si="80"/>
        <v>572.78227087433243</v>
      </c>
      <c r="U173" s="7">
        <f t="shared" si="81"/>
        <v>132.46269163379361</v>
      </c>
      <c r="V173" s="9">
        <f t="shared" si="82"/>
        <v>1811.0834005194388</v>
      </c>
      <c r="W173" s="8">
        <f t="shared" si="83"/>
        <v>17460.411365384502</v>
      </c>
      <c r="X173" s="7">
        <f t="shared" si="84"/>
        <v>132.58731795324638</v>
      </c>
      <c r="Y173" s="6">
        <f t="shared" si="69"/>
        <v>1812.8234884903627</v>
      </c>
      <c r="Z173" s="4">
        <f t="shared" si="70"/>
        <v>4.1278336766375494</v>
      </c>
      <c r="AA173" s="4">
        <f t="shared" si="85"/>
        <v>6.8162054324008183</v>
      </c>
      <c r="AB173" s="5">
        <f t="shared" si="86"/>
        <v>845.33562408401281</v>
      </c>
      <c r="AC173" s="418">
        <f t="shared" si="90"/>
        <v>24.276872888996422</v>
      </c>
      <c r="AD173" s="628">
        <f t="shared" si="87"/>
        <v>1879.1114430369105</v>
      </c>
      <c r="AE173" s="4">
        <f t="shared" si="71"/>
        <v>1.732328330100886</v>
      </c>
      <c r="AF173" s="3">
        <f t="shared" si="88"/>
        <v>455.83251908461585</v>
      </c>
      <c r="AG173" s="2">
        <f t="shared" si="72"/>
        <v>1046.4664561508318</v>
      </c>
      <c r="AH173" s="22">
        <f t="shared" si="73"/>
        <v>0.60282746718385827</v>
      </c>
    </row>
    <row r="174" spans="6:34" x14ac:dyDescent="0.35">
      <c r="F174" s="21">
        <f t="shared" si="74"/>
        <v>14.399999999999965</v>
      </c>
      <c r="G174" s="20">
        <f t="shared" si="89"/>
        <v>496.52173913043407</v>
      </c>
      <c r="H174" s="19">
        <f t="shared" si="62"/>
        <v>146.52173913043407</v>
      </c>
      <c r="I174" s="18">
        <f t="shared" si="63"/>
        <v>0.41863354037266876</v>
      </c>
      <c r="J174" s="17">
        <f t="shared" si="64"/>
        <v>17641.519705436447</v>
      </c>
      <c r="K174" s="16">
        <f t="shared" si="65"/>
        <v>32.11975885397996</v>
      </c>
      <c r="L174" s="15">
        <f t="shared" si="66"/>
        <v>0.48410681314896759</v>
      </c>
      <c r="M174" s="14">
        <f t="shared" si="67"/>
        <v>1.150673484173781E-3</v>
      </c>
      <c r="N174" s="13">
        <f t="shared" si="75"/>
        <v>3395.5969768645145</v>
      </c>
      <c r="O174" s="12">
        <f t="shared" si="76"/>
        <v>240.30378605502719</v>
      </c>
      <c r="P174" s="4">
        <f t="shared" si="77"/>
        <v>0.42471378399816057</v>
      </c>
      <c r="Q174" s="11">
        <f t="shared" si="68"/>
        <v>6.241522969849175</v>
      </c>
      <c r="R174" s="10">
        <f t="shared" si="78"/>
        <v>5.7625449933558661</v>
      </c>
      <c r="S174" s="9">
        <f t="shared" si="79"/>
        <v>79.98453935251996</v>
      </c>
      <c r="T174" s="8">
        <f t="shared" si="80"/>
        <v>580.7807248095844</v>
      </c>
      <c r="U174" s="7">
        <f t="shared" si="81"/>
        <v>132.89793912995529</v>
      </c>
      <c r="V174" s="9">
        <f t="shared" si="82"/>
        <v>1824.3296696828181</v>
      </c>
      <c r="W174" s="8">
        <f t="shared" si="83"/>
        <v>17641.519705436447</v>
      </c>
      <c r="X174" s="7">
        <f t="shared" si="84"/>
        <v>133.02281439583871</v>
      </c>
      <c r="Y174" s="6">
        <f t="shared" si="69"/>
        <v>1826.0822189103246</v>
      </c>
      <c r="Z174" s="4">
        <f t="shared" si="70"/>
        <v>4.1414636704022403</v>
      </c>
      <c r="AA174" s="4">
        <f t="shared" si="85"/>
        <v>6.8387679919337954</v>
      </c>
      <c r="AB174" s="5">
        <f t="shared" si="86"/>
        <v>847.42710908793913</v>
      </c>
      <c r="AC174" s="418">
        <f t="shared" si="90"/>
        <v>24.576870274074007</v>
      </c>
      <c r="AD174" s="628">
        <f t="shared" si="87"/>
        <v>1890.7458205286728</v>
      </c>
      <c r="AE174" s="4">
        <f t="shared" si="71"/>
        <v>1.7462476308475023</v>
      </c>
      <c r="AF174" s="3">
        <f t="shared" si="88"/>
        <v>455.18052906042885</v>
      </c>
      <c r="AG174" s="2">
        <f t="shared" si="72"/>
        <v>1045.7177931998547</v>
      </c>
      <c r="AH174" s="22">
        <f t="shared" si="73"/>
        <v>0.60060037906439967</v>
      </c>
    </row>
    <row r="175" spans="6:34" x14ac:dyDescent="0.35">
      <c r="F175" s="21">
        <f t="shared" si="74"/>
        <v>14.499999999999964</v>
      </c>
      <c r="G175" s="20">
        <f t="shared" si="89"/>
        <v>495.1086956521732</v>
      </c>
      <c r="H175" s="19">
        <f t="shared" si="62"/>
        <v>145.1086956521732</v>
      </c>
      <c r="I175" s="18">
        <f t="shared" si="63"/>
        <v>0.41459627329192345</v>
      </c>
      <c r="J175" s="17">
        <f t="shared" si="64"/>
        <v>17823.952672404728</v>
      </c>
      <c r="K175" s="16">
        <f t="shared" si="65"/>
        <v>32.119198656851466</v>
      </c>
      <c r="L175" s="15">
        <f t="shared" si="66"/>
        <v>0.47998619573253926</v>
      </c>
      <c r="M175" s="14">
        <f t="shared" si="67"/>
        <v>1.1408791886366725E-3</v>
      </c>
      <c r="N175" s="13">
        <f t="shared" si="75"/>
        <v>3397.1681615167277</v>
      </c>
      <c r="O175" s="12">
        <f t="shared" si="76"/>
        <v>240.41497758426073</v>
      </c>
      <c r="P175" s="4">
        <f t="shared" si="77"/>
        <v>0.42049112418826817</v>
      </c>
      <c r="Q175" s="11">
        <f t="shared" si="68"/>
        <v>6.1794674652003874</v>
      </c>
      <c r="R175" s="10">
        <f t="shared" si="78"/>
        <v>5.7781444879787562</v>
      </c>
      <c r="S175" s="9">
        <f t="shared" si="79"/>
        <v>80.56079385185555</v>
      </c>
      <c r="T175" s="8">
        <f t="shared" si="80"/>
        <v>588.83680419476991</v>
      </c>
      <c r="U175" s="7">
        <f t="shared" si="81"/>
        <v>133.34521040619035</v>
      </c>
      <c r="V175" s="9">
        <f t="shared" si="82"/>
        <v>1837.6194635958136</v>
      </c>
      <c r="W175" s="8">
        <f t="shared" si="83"/>
        <v>17823.952672404728</v>
      </c>
      <c r="X175" s="7">
        <f t="shared" si="84"/>
        <v>133.47034161938424</v>
      </c>
      <c r="Y175" s="6">
        <f t="shared" si="69"/>
        <v>1839.3844988180713</v>
      </c>
      <c r="Z175" s="4">
        <f t="shared" si="70"/>
        <v>4.1554692271537474</v>
      </c>
      <c r="AA175" s="4">
        <f t="shared" si="85"/>
        <v>6.8614592943916444</v>
      </c>
      <c r="AB175" s="5">
        <f t="shared" si="86"/>
        <v>849.37169962081077</v>
      </c>
      <c r="AC175" s="418">
        <f t="shared" si="90"/>
        <v>24.875122882418449</v>
      </c>
      <c r="AD175" s="628">
        <f t="shared" si="87"/>
        <v>1902.174334808107</v>
      </c>
      <c r="AE175" s="4">
        <f t="shared" si="71"/>
        <v>1.7602386890584067</v>
      </c>
      <c r="AF175" s="3">
        <f t="shared" si="88"/>
        <v>454.52377037934303</v>
      </c>
      <c r="AG175" s="2">
        <f t="shared" si="72"/>
        <v>1044.9631122481471</v>
      </c>
      <c r="AH175" s="22">
        <f t="shared" si="73"/>
        <v>0.598361809750655</v>
      </c>
    </row>
    <row r="176" spans="6:34" x14ac:dyDescent="0.35">
      <c r="F176" s="21">
        <f t="shared" si="74"/>
        <v>14.599999999999964</v>
      </c>
      <c r="G176" s="20">
        <f t="shared" si="89"/>
        <v>493.69565217391232</v>
      </c>
      <c r="H176" s="19">
        <f t="shared" si="62"/>
        <v>143.69565217391232</v>
      </c>
      <c r="I176" s="18">
        <f t="shared" si="63"/>
        <v>0.41055900621117808</v>
      </c>
      <c r="J176" s="17">
        <f t="shared" si="64"/>
        <v>18007.714618764308</v>
      </c>
      <c r="K176" s="16">
        <f t="shared" si="65"/>
        <v>32.118634393640257</v>
      </c>
      <c r="L176" s="15">
        <f t="shared" si="66"/>
        <v>0.47585924248708383</v>
      </c>
      <c r="M176" s="14">
        <f t="shared" si="67"/>
        <v>1.1310698334675495E-3</v>
      </c>
      <c r="N176" s="13">
        <f t="shared" si="75"/>
        <v>3398.7391595560089</v>
      </c>
      <c r="O176" s="12">
        <f t="shared" si="76"/>
        <v>240.52615590704065</v>
      </c>
      <c r="P176" s="4">
        <f t="shared" si="77"/>
        <v>0.41626896591263396</v>
      </c>
      <c r="Q176" s="11">
        <f t="shared" si="68"/>
        <v>6.1174193310154514</v>
      </c>
      <c r="R176" s="10">
        <f t="shared" si="78"/>
        <v>5.7941688558614217</v>
      </c>
      <c r="S176" s="9">
        <f t="shared" si="79"/>
        <v>81.138608300653431</v>
      </c>
      <c r="T176" s="8">
        <f t="shared" si="80"/>
        <v>596.9506650248353</v>
      </c>
      <c r="U176" s="7">
        <f t="shared" si="81"/>
        <v>133.8046525267882</v>
      </c>
      <c r="V176" s="9">
        <f t="shared" si="82"/>
        <v>1850.9539846364326</v>
      </c>
      <c r="W176" s="8">
        <f t="shared" si="83"/>
        <v>18007.714618764308</v>
      </c>
      <c r="X176" s="7">
        <f t="shared" si="84"/>
        <v>133.93004678019329</v>
      </c>
      <c r="Y176" s="6">
        <f t="shared" si="69"/>
        <v>1852.7315312798166</v>
      </c>
      <c r="Z176" s="4">
        <f t="shared" si="70"/>
        <v>4.1698549551880228</v>
      </c>
      <c r="AA176" s="4">
        <f t="shared" si="85"/>
        <v>6.8842801118263601</v>
      </c>
      <c r="AB176" s="5">
        <f t="shared" si="86"/>
        <v>851.1685579135667</v>
      </c>
      <c r="AC176" s="418">
        <f t="shared" si="90"/>
        <v>25.17150169505728</v>
      </c>
      <c r="AD176" s="628">
        <f t="shared" si="87"/>
        <v>1913.3942666744883</v>
      </c>
      <c r="AE176" s="4">
        <f t="shared" si="71"/>
        <v>1.7743031071582751</v>
      </c>
      <c r="AF176" s="3">
        <f t="shared" si="88"/>
        <v>453.86222737244856</v>
      </c>
      <c r="AG176" s="2">
        <f t="shared" si="72"/>
        <v>1044.202382222704</v>
      </c>
      <c r="AH176" s="22">
        <f t="shared" si="73"/>
        <v>0.59611150285467607</v>
      </c>
    </row>
    <row r="177" spans="6:34" x14ac:dyDescent="0.35">
      <c r="F177" s="21">
        <f t="shared" si="74"/>
        <v>14.699999999999964</v>
      </c>
      <c r="G177" s="20">
        <f t="shared" si="89"/>
        <v>492.28260869565145</v>
      </c>
      <c r="H177" s="19">
        <f t="shared" si="62"/>
        <v>142.28260869565145</v>
      </c>
      <c r="I177" s="18">
        <f t="shared" si="63"/>
        <v>0.40652173913043271</v>
      </c>
      <c r="J177" s="17">
        <f t="shared" si="64"/>
        <v>18192.810017227952</v>
      </c>
      <c r="K177" s="16">
        <f t="shared" si="65"/>
        <v>32.118066050934999</v>
      </c>
      <c r="L177" s="15">
        <f t="shared" si="66"/>
        <v>0.47172631737465487</v>
      </c>
      <c r="M177" s="14">
        <f t="shared" si="67"/>
        <v>1.1212462837678172E-3</v>
      </c>
      <c r="N177" s="13">
        <f t="shared" si="75"/>
        <v>3400.3098066401203</v>
      </c>
      <c r="O177" s="12">
        <f t="shared" si="76"/>
        <v>240.63730939299313</v>
      </c>
      <c r="P177" s="4">
        <f t="shared" si="77"/>
        <v>0.41204775085159256</v>
      </c>
      <c r="Q177" s="11">
        <f t="shared" si="68"/>
        <v>6.0553850581549371</v>
      </c>
      <c r="R177" s="10">
        <f t="shared" si="78"/>
        <v>5.8106232375279205</v>
      </c>
      <c r="S177" s="9">
        <f t="shared" si="79"/>
        <v>81.718025186239572</v>
      </c>
      <c r="T177" s="8">
        <f t="shared" si="80"/>
        <v>605.12246754345927</v>
      </c>
      <c r="U177" s="7">
        <f t="shared" si="81"/>
        <v>134.27641271050911</v>
      </c>
      <c r="V177" s="9">
        <f t="shared" si="82"/>
        <v>1864.3344498891113</v>
      </c>
      <c r="W177" s="8">
        <f t="shared" si="83"/>
        <v>18192.810017227952</v>
      </c>
      <c r="X177" s="7">
        <f t="shared" si="84"/>
        <v>134.40207718934803</v>
      </c>
      <c r="Y177" s="6">
        <f t="shared" si="69"/>
        <v>1866.1245340768858</v>
      </c>
      <c r="Z177" s="4">
        <f t="shared" si="70"/>
        <v>4.184625468301987</v>
      </c>
      <c r="AA177" s="4">
        <f t="shared" si="85"/>
        <v>6.9072312256765631</v>
      </c>
      <c r="AB177" s="5">
        <f t="shared" si="86"/>
        <v>852.81686994390191</v>
      </c>
      <c r="AC177" s="418">
        <f t="shared" si="90"/>
        <v>25.465876240055902</v>
      </c>
      <c r="AD177" s="628">
        <f t="shared" si="87"/>
        <v>1924.4029167529634</v>
      </c>
      <c r="AE177" s="4">
        <f t="shared" si="71"/>
        <v>1.7884425117407146</v>
      </c>
      <c r="AF177" s="3">
        <f t="shared" si="88"/>
        <v>453.19588393797943</v>
      </c>
      <c r="AG177" s="2">
        <f t="shared" si="72"/>
        <v>1043.4355713567568</v>
      </c>
      <c r="AH177" s="22">
        <f t="shared" si="73"/>
        <v>0.59384919812148573</v>
      </c>
    </row>
    <row r="178" spans="6:34" x14ac:dyDescent="0.35">
      <c r="F178" s="21">
        <f t="shared" si="74"/>
        <v>14.799999999999963</v>
      </c>
      <c r="G178" s="20">
        <f t="shared" si="89"/>
        <v>490.86956521739057</v>
      </c>
      <c r="H178" s="19">
        <f t="shared" si="62"/>
        <v>140.86956521739057</v>
      </c>
      <c r="I178" s="18">
        <f t="shared" si="63"/>
        <v>0.40248447204968735</v>
      </c>
      <c r="J178" s="17">
        <f t="shared" si="64"/>
        <v>18379.243462216862</v>
      </c>
      <c r="K178" s="16">
        <f t="shared" si="65"/>
        <v>32.117493614954398</v>
      </c>
      <c r="L178" s="15">
        <f t="shared" si="66"/>
        <v>0.46758778517163752</v>
      </c>
      <c r="M178" s="14">
        <f t="shared" si="67"/>
        <v>1.1114094065744651E-3</v>
      </c>
      <c r="N178" s="13">
        <f t="shared" si="75"/>
        <v>3401.8799386885689</v>
      </c>
      <c r="O178" s="12">
        <f t="shared" si="76"/>
        <v>240.74842643026795</v>
      </c>
      <c r="P178" s="4">
        <f t="shared" si="77"/>
        <v>0.40782791998202012</v>
      </c>
      <c r="Q178" s="11">
        <f t="shared" si="68"/>
        <v>5.9933711271415069</v>
      </c>
      <c r="R178" s="10">
        <f t="shared" si="78"/>
        <v>5.8275127794708794</v>
      </c>
      <c r="S178" s="9">
        <f t="shared" si="79"/>
        <v>82.299087509992361</v>
      </c>
      <c r="T178" s="8">
        <f t="shared" si="80"/>
        <v>613.35237629445851</v>
      </c>
      <c r="U178" s="7">
        <f t="shared" si="81"/>
        <v>134.76063834740069</v>
      </c>
      <c r="V178" s="9">
        <f t="shared" si="82"/>
        <v>1877.7620911601623</v>
      </c>
      <c r="W178" s="8">
        <f t="shared" si="83"/>
        <v>18379.243462216862</v>
      </c>
      <c r="X178" s="7">
        <f t="shared" si="84"/>
        <v>134.88658032952654</v>
      </c>
      <c r="Y178" s="6">
        <f t="shared" si="69"/>
        <v>1879.5647397211842</v>
      </c>
      <c r="Z178" s="4">
        <f t="shared" si="70"/>
        <v>4.199785386326699</v>
      </c>
      <c r="AA178" s="4">
        <f t="shared" si="85"/>
        <v>6.9303134269120639</v>
      </c>
      <c r="AB178" s="5">
        <f t="shared" si="86"/>
        <v>854.31584521811862</v>
      </c>
      <c r="AC178" s="418">
        <f t="shared" si="90"/>
        <v>25.758114589215882</v>
      </c>
      <c r="AD178" s="628">
        <f t="shared" si="87"/>
        <v>1935.1976044282951</v>
      </c>
      <c r="AE178" s="4">
        <f t="shared" si="71"/>
        <v>1.8026585538534006</v>
      </c>
      <c r="AF178" s="3">
        <f t="shared" si="88"/>
        <v>452.52472353601934</v>
      </c>
      <c r="AG178" s="2">
        <f t="shared" si="72"/>
        <v>1042.6626471792938</v>
      </c>
      <c r="AH178" s="22">
        <f t="shared" si="73"/>
        <v>0.59157463138345601</v>
      </c>
    </row>
    <row r="179" spans="6:34" x14ac:dyDescent="0.35">
      <c r="F179" s="21">
        <f t="shared" si="74"/>
        <v>14.899999999999963</v>
      </c>
      <c r="G179" s="20">
        <f t="shared" si="89"/>
        <v>489.4565217391297</v>
      </c>
      <c r="H179" s="19">
        <f t="shared" si="62"/>
        <v>139.4565217391297</v>
      </c>
      <c r="I179" s="18">
        <f t="shared" si="63"/>
        <v>0.39844720496894198</v>
      </c>
      <c r="J179" s="17">
        <f t="shared" si="64"/>
        <v>18567.019671332877</v>
      </c>
      <c r="K179" s="16">
        <f t="shared" si="65"/>
        <v>32.116917071542787</v>
      </c>
      <c r="L179" s="15">
        <f t="shared" si="66"/>
        <v>0.46344401148320064</v>
      </c>
      <c r="M179" s="14">
        <f t="shared" si="67"/>
        <v>1.1015600708944196E-3</v>
      </c>
      <c r="N179" s="13">
        <f t="shared" si="75"/>
        <v>3403.4493918870335</v>
      </c>
      <c r="O179" s="12">
        <f t="shared" si="76"/>
        <v>240.85949542585161</v>
      </c>
      <c r="P179" s="4">
        <f t="shared" si="77"/>
        <v>0.40360991356544323</v>
      </c>
      <c r="Q179" s="11">
        <f t="shared" si="68"/>
        <v>5.9313840079851623</v>
      </c>
      <c r="R179" s="10">
        <f t="shared" si="78"/>
        <v>5.8448426346871152</v>
      </c>
      <c r="S179" s="9">
        <f t="shared" si="79"/>
        <v>82.881838787939444</v>
      </c>
      <c r="T179" s="8">
        <f t="shared" si="80"/>
        <v>621.64056017325242</v>
      </c>
      <c r="U179" s="7">
        <f t="shared" si="81"/>
        <v>135.25747701414068</v>
      </c>
      <c r="V179" s="9">
        <f t="shared" si="82"/>
        <v>1891.2381549949023</v>
      </c>
      <c r="W179" s="8">
        <f t="shared" si="83"/>
        <v>18567.019671332877</v>
      </c>
      <c r="X179" s="7">
        <f t="shared" si="84"/>
        <v>135.38370387035158</v>
      </c>
      <c r="Y179" s="6">
        <f t="shared" si="69"/>
        <v>1893.0533954723496</v>
      </c>
      <c r="Z179" s="4">
        <f t="shared" si="70"/>
        <v>4.2153393356147619</v>
      </c>
      <c r="AA179" s="4">
        <f t="shared" si="85"/>
        <v>6.9535275161804915</v>
      </c>
      <c r="AB179" s="5">
        <f t="shared" si="86"/>
        <v>855.66471657963154</v>
      </c>
      <c r="AC179" s="418">
        <f t="shared" si="90"/>
        <v>26.048083355260001</v>
      </c>
      <c r="AD179" s="628">
        <f t="shared" si="87"/>
        <v>1945.7756667847789</v>
      </c>
      <c r="AE179" s="4">
        <f t="shared" si="71"/>
        <v>1.8169529092910577</v>
      </c>
      <c r="AF179" s="3">
        <f t="shared" si="88"/>
        <v>451.84872918320173</v>
      </c>
      <c r="AG179" s="2">
        <f t="shared" si="72"/>
        <v>1041.8835765044594</v>
      </c>
      <c r="AH179" s="22">
        <f t="shared" si="73"/>
        <v>0.58928753451343086</v>
      </c>
    </row>
    <row r="180" spans="6:34" x14ac:dyDescent="0.35">
      <c r="F180" s="21">
        <f t="shared" si="74"/>
        <v>14.999999999999963</v>
      </c>
      <c r="G180" s="20">
        <f t="shared" si="89"/>
        <v>488.04347826086882</v>
      </c>
      <c r="H180" s="19">
        <f t="shared" si="62"/>
        <v>138.04347826086882</v>
      </c>
      <c r="I180" s="18">
        <f t="shared" si="63"/>
        <v>0.39440993788819662</v>
      </c>
      <c r="J180" s="17">
        <f t="shared" si="64"/>
        <v>18756.143486832367</v>
      </c>
      <c r="K180" s="16">
        <f t="shared" si="65"/>
        <v>32.116336406165722</v>
      </c>
      <c r="L180" s="15">
        <f t="shared" si="66"/>
        <v>0.45929536275854782</v>
      </c>
      <c r="M180" s="14">
        <f t="shared" si="67"/>
        <v>1.0916991477407923E-3</v>
      </c>
      <c r="N180" s="13">
        <f t="shared" si="75"/>
        <v>3405.0180026915814</v>
      </c>
      <c r="O180" s="12">
        <f t="shared" si="76"/>
        <v>240.97050480586577</v>
      </c>
      <c r="P180" s="4">
        <f t="shared" si="77"/>
        <v>0.39939417113669956</v>
      </c>
      <c r="Q180" s="11">
        <f t="shared" si="68"/>
        <v>5.8694301600166083</v>
      </c>
      <c r="R180" s="10">
        <f t="shared" si="78"/>
        <v>5.8626179631580815</v>
      </c>
      <c r="S180" s="9">
        <f t="shared" si="79"/>
        <v>83.466323051408153</v>
      </c>
      <c r="T180" s="8">
        <f t="shared" si="80"/>
        <v>629.98719247839324</v>
      </c>
      <c r="U180" s="7">
        <f t="shared" si="81"/>
        <v>135.76707648779936</v>
      </c>
      <c r="V180" s="9">
        <f t="shared" si="82"/>
        <v>1904.7639026963163</v>
      </c>
      <c r="W180" s="8">
        <f t="shared" si="83"/>
        <v>18756.143486832367</v>
      </c>
      <c r="X180" s="7">
        <f t="shared" si="84"/>
        <v>135.89359568215826</v>
      </c>
      <c r="Y180" s="6">
        <f t="shared" si="69"/>
        <v>1906.5917633564413</v>
      </c>
      <c r="Z180" s="4">
        <f t="shared" si="70"/>
        <v>4.2312919494786865</v>
      </c>
      <c r="AA180" s="4">
        <f t="shared" si="85"/>
        <v>6.976874303956035</v>
      </c>
      <c r="AB180" s="5">
        <f t="shared" si="86"/>
        <v>856.86274004528673</v>
      </c>
      <c r="AC180" s="418">
        <f t="shared" si="90"/>
        <v>26.335647689587852</v>
      </c>
      <c r="AD180" s="628">
        <f t="shared" si="87"/>
        <v>1956.1344575541632</v>
      </c>
      <c r="AE180" s="4">
        <f t="shared" si="71"/>
        <v>1.8313272788963295</v>
      </c>
      <c r="AF180" s="3">
        <f t="shared" si="88"/>
        <v>451.16788344740354</v>
      </c>
      <c r="AG180" s="2">
        <f t="shared" si="72"/>
        <v>1041.0983254208231</v>
      </c>
      <c r="AH180" s="22">
        <f t="shared" si="73"/>
        <v>0.58698763537658738</v>
      </c>
    </row>
    <row r="181" spans="6:34" x14ac:dyDescent="0.35">
      <c r="F181" s="21">
        <f t="shared" si="74"/>
        <v>15.099999999999962</v>
      </c>
      <c r="G181" s="20">
        <f t="shared" si="89"/>
        <v>486.63043478260795</v>
      </c>
      <c r="H181" s="19">
        <f t="shared" si="62"/>
        <v>136.63043478260795</v>
      </c>
      <c r="I181" s="18">
        <f t="shared" si="63"/>
        <v>0.39037267080745131</v>
      </c>
      <c r="J181" s="17">
        <f t="shared" si="64"/>
        <v>18946.619877101999</v>
      </c>
      <c r="K181" s="16">
        <f t="shared" si="65"/>
        <v>32.115751603905473</v>
      </c>
      <c r="L181" s="15">
        <f t="shared" si="66"/>
        <v>0.45514220630693542</v>
      </c>
      <c r="M181" s="14">
        <f t="shared" si="67"/>
        <v>1.0818275101709548E-3</v>
      </c>
      <c r="N181" s="13">
        <f t="shared" si="75"/>
        <v>3406.5856078327015</v>
      </c>
      <c r="O181" s="12">
        <f t="shared" si="76"/>
        <v>241.08144301585273</v>
      </c>
      <c r="P181" s="4">
        <f t="shared" si="77"/>
        <v>0.39518113149310169</v>
      </c>
      <c r="Q181" s="11">
        <f t="shared" si="68"/>
        <v>5.807516031728003</v>
      </c>
      <c r="R181" s="10">
        <f t="shared" si="78"/>
        <v>5.8808439322714259</v>
      </c>
      <c r="S181" s="9">
        <f t="shared" si="79"/>
        <v>84.052584847723963</v>
      </c>
      <c r="T181" s="8">
        <f t="shared" si="80"/>
        <v>638.39245096316563</v>
      </c>
      <c r="U181" s="7">
        <f t="shared" si="81"/>
        <v>136.28958475791592</v>
      </c>
      <c r="V181" s="9">
        <f t="shared" si="82"/>
        <v>1918.3406103450964</v>
      </c>
      <c r="W181" s="8">
        <f t="shared" si="83"/>
        <v>18946.619877101999</v>
      </c>
      <c r="X181" s="7">
        <f t="shared" si="84"/>
        <v>136.41640384807422</v>
      </c>
      <c r="Y181" s="6">
        <f t="shared" si="69"/>
        <v>1920.1811201860048</v>
      </c>
      <c r="Z181" s="4">
        <f t="shared" si="70"/>
        <v>4.2476478685768999</v>
      </c>
      <c r="AA181" s="4">
        <f t="shared" si="85"/>
        <v>7.0003546106903958</v>
      </c>
      <c r="AB181" s="5">
        <f t="shared" si="86"/>
        <v>857.90919467064521</v>
      </c>
      <c r="AC181" s="418">
        <f t="shared" si="90"/>
        <v>26.620671280689283</v>
      </c>
      <c r="AD181" s="628">
        <f t="shared" si="87"/>
        <v>1966.2713460734162</v>
      </c>
      <c r="AE181" s="4">
        <f t="shared" si="71"/>
        <v>1.8457833888685578</v>
      </c>
      <c r="AF181" s="3">
        <f t="shared" si="88"/>
        <v>450.48216844243285</v>
      </c>
      <c r="AG181" s="2">
        <f t="shared" si="72"/>
        <v>1040.3068592805205</v>
      </c>
      <c r="AH181" s="22">
        <f t="shared" si="73"/>
        <v>0.58467465778103078</v>
      </c>
    </row>
    <row r="182" spans="6:34" x14ac:dyDescent="0.35">
      <c r="F182" s="21">
        <f t="shared" si="74"/>
        <v>15.199999999999962</v>
      </c>
      <c r="G182" s="20">
        <f t="shared" si="89"/>
        <v>485.21739130434707</v>
      </c>
      <c r="H182" s="19">
        <f t="shared" si="62"/>
        <v>135.21739130434707</v>
      </c>
      <c r="I182" s="18">
        <f t="shared" si="63"/>
        <v>0.38633540372670594</v>
      </c>
      <c r="J182" s="17">
        <f t="shared" si="64"/>
        <v>19138.45393813651</v>
      </c>
      <c r="K182" s="16">
        <f t="shared" si="65"/>
        <v>32.115162649456643</v>
      </c>
      <c r="L182" s="15">
        <f t="shared" si="66"/>
        <v>0.45098491031442783</v>
      </c>
      <c r="M182" s="14">
        <f t="shared" si="67"/>
        <v>1.0719460333263634E-3</v>
      </c>
      <c r="N182" s="13">
        <f t="shared" si="75"/>
        <v>3408.1520443191662</v>
      </c>
      <c r="O182" s="12">
        <f t="shared" si="76"/>
        <v>241.19229852104868</v>
      </c>
      <c r="P182" s="4">
        <f t="shared" si="77"/>
        <v>0.39097123268405609</v>
      </c>
      <c r="Q182" s="11">
        <f t="shared" si="68"/>
        <v>5.7456480606204003</v>
      </c>
      <c r="R182" s="10">
        <f t="shared" si="78"/>
        <v>5.899525717179829</v>
      </c>
      <c r="S182" s="9">
        <f t="shared" si="79"/>
        <v>84.640669240951112</v>
      </c>
      <c r="T182" s="8">
        <f t="shared" si="80"/>
        <v>646.85651788726079</v>
      </c>
      <c r="U182" s="7">
        <f t="shared" si="81"/>
        <v>136.82515003677872</v>
      </c>
      <c r="V182" s="9">
        <f t="shared" si="82"/>
        <v>1931.9695688208881</v>
      </c>
      <c r="W182" s="8">
        <f t="shared" si="83"/>
        <v>19138.45393813651</v>
      </c>
      <c r="X182" s="7">
        <f t="shared" si="84"/>
        <v>136.9522766743024</v>
      </c>
      <c r="Y182" s="6">
        <f t="shared" si="69"/>
        <v>1933.8227575813467</v>
      </c>
      <c r="Z182" s="4">
        <f t="shared" si="70"/>
        <v>4.2644117412439604</v>
      </c>
      <c r="AA182" s="4">
        <f t="shared" si="85"/>
        <v>7.0239692669660343</v>
      </c>
      <c r="AB182" s="5">
        <f t="shared" si="86"/>
        <v>858.80338244538223</v>
      </c>
      <c r="AC182" s="418">
        <f t="shared" si="90"/>
        <v>26.903016353306931</v>
      </c>
      <c r="AD182" s="628">
        <f t="shared" si="87"/>
        <v>1976.1837162541824</v>
      </c>
      <c r="AE182" s="4">
        <f t="shared" si="71"/>
        <v>1.8603229910805019</v>
      </c>
      <c r="AF182" s="3">
        <f t="shared" si="88"/>
        <v>449.79156582270861</v>
      </c>
      <c r="AG182" s="2">
        <f t="shared" si="72"/>
        <v>1039.509142688257</v>
      </c>
      <c r="AH182" s="22">
        <f t="shared" si="73"/>
        <v>0.58234832142711979</v>
      </c>
    </row>
    <row r="183" spans="6:34" x14ac:dyDescent="0.35">
      <c r="F183" s="21">
        <f t="shared" si="74"/>
        <v>15.299999999999962</v>
      </c>
      <c r="G183" s="20">
        <f t="shared" si="89"/>
        <v>483.8043478260862</v>
      </c>
      <c r="H183" s="19">
        <f t="shared" si="62"/>
        <v>133.8043478260862</v>
      </c>
      <c r="I183" s="18">
        <f t="shared" si="63"/>
        <v>0.38229813664596057</v>
      </c>
      <c r="J183" s="17">
        <f t="shared" si="64"/>
        <v>19331.6508950186</v>
      </c>
      <c r="K183" s="16">
        <f t="shared" si="65"/>
        <v>32.114569527121603</v>
      </c>
      <c r="L183" s="15">
        <f t="shared" si="66"/>
        <v>0.44682384386135821</v>
      </c>
      <c r="M183" s="14">
        <f t="shared" si="67"/>
        <v>1.0620555944740623E-3</v>
      </c>
      <c r="N183" s="13">
        <f t="shared" si="75"/>
        <v>3409.7171494417444</v>
      </c>
      <c r="O183" s="12">
        <f t="shared" si="76"/>
        <v>241.30305980664653</v>
      </c>
      <c r="P183" s="4">
        <f t="shared" si="77"/>
        <v>0.3867649120010887</v>
      </c>
      <c r="Q183" s="11">
        <f t="shared" si="68"/>
        <v>5.6838326730571689</v>
      </c>
      <c r="R183" s="10">
        <f t="shared" si="78"/>
        <v>5.9186685010932036</v>
      </c>
      <c r="S183" s="9">
        <f t="shared" si="79"/>
        <v>85.230621812669099</v>
      </c>
      <c r="T183" s="8">
        <f t="shared" si="80"/>
        <v>655.37958006852773</v>
      </c>
      <c r="U183" s="7">
        <f t="shared" si="81"/>
        <v>137.37392076779733</v>
      </c>
      <c r="V183" s="9">
        <f t="shared" si="82"/>
        <v>1945.652083824566</v>
      </c>
      <c r="W183" s="8">
        <f t="shared" si="83"/>
        <v>19331.6508950186</v>
      </c>
      <c r="X183" s="7">
        <f t="shared" si="84"/>
        <v>137.50136269849435</v>
      </c>
      <c r="Y183" s="6">
        <f t="shared" si="69"/>
        <v>1947.5179819928367</v>
      </c>
      <c r="Z183" s="4">
        <f t="shared" si="70"/>
        <v>4.2815882237615179</v>
      </c>
      <c r="AA183" s="4">
        <f t="shared" si="85"/>
        <v>7.0477191136517856</v>
      </c>
      <c r="AB183" s="5">
        <f t="shared" si="86"/>
        <v>859.54462821995889</v>
      </c>
      <c r="AC183" s="418">
        <f t="shared" si="90"/>
        <v>27.182543668443337</v>
      </c>
      <c r="AD183" s="628">
        <f t="shared" si="87"/>
        <v>1985.8689655658193</v>
      </c>
      <c r="AE183" s="4">
        <f t="shared" si="71"/>
        <v>1.8749478634030152</v>
      </c>
      <c r="AF183" s="3">
        <f t="shared" si="88"/>
        <v>449.09605677793309</v>
      </c>
      <c r="AG183" s="2">
        <f t="shared" si="72"/>
        <v>1038.7051394901762</v>
      </c>
      <c r="AH183" s="22">
        <f t="shared" si="73"/>
        <v>0.58000834185551764</v>
      </c>
    </row>
    <row r="184" spans="6:34" x14ac:dyDescent="0.35">
      <c r="F184" s="21">
        <f t="shared" si="74"/>
        <v>15.399999999999961</v>
      </c>
      <c r="G184" s="20">
        <f t="shared" si="89"/>
        <v>482.39130434782533</v>
      </c>
      <c r="H184" s="19">
        <f t="shared" si="62"/>
        <v>132.39130434782533</v>
      </c>
      <c r="I184" s="18">
        <f t="shared" si="63"/>
        <v>0.37826086956521521</v>
      </c>
      <c r="J184" s="17">
        <f t="shared" si="64"/>
        <v>19526.216103401057</v>
      </c>
      <c r="K184" s="16">
        <f t="shared" si="65"/>
        <v>32.113972220806097</v>
      </c>
      <c r="L184" s="15">
        <f t="shared" si="66"/>
        <v>0.44265937694046043</v>
      </c>
      <c r="M184" s="14">
        <f t="shared" si="67"/>
        <v>1.0521570730497804E-3</v>
      </c>
      <c r="N184" s="13">
        <f t="shared" si="75"/>
        <v>3411.2807607767777</v>
      </c>
      <c r="O184" s="12">
        <f t="shared" si="76"/>
        <v>241.41371537804889</v>
      </c>
      <c r="P184" s="4">
        <f t="shared" si="77"/>
        <v>0.3825626059682255</v>
      </c>
      <c r="Q184" s="11">
        <f t="shared" si="68"/>
        <v>5.6220762841226275</v>
      </c>
      <c r="R184" s="10">
        <f t="shared" si="78"/>
        <v>5.938277475500251</v>
      </c>
      <c r="S184" s="9">
        <f t="shared" si="79"/>
        <v>85.822488662778426</v>
      </c>
      <c r="T184" s="8">
        <f t="shared" si="80"/>
        <v>663.96182893480557</v>
      </c>
      <c r="U184" s="7">
        <f t="shared" si="81"/>
        <v>137.93604563185121</v>
      </c>
      <c r="V184" s="9">
        <f t="shared" si="82"/>
        <v>1959.3894759013458</v>
      </c>
      <c r="W184" s="8">
        <f t="shared" si="83"/>
        <v>19526.216103401057</v>
      </c>
      <c r="X184" s="7">
        <f t="shared" si="84"/>
        <v>138.0638106960987</v>
      </c>
      <c r="Y184" s="6">
        <f t="shared" si="69"/>
        <v>1961.2681147240485</v>
      </c>
      <c r="Z184" s="4">
        <f t="shared" si="70"/>
        <v>4.2991819805663747</v>
      </c>
      <c r="AA184" s="4">
        <f t="shared" si="85"/>
        <v>7.0716050020609291</v>
      </c>
      <c r="AB184" s="5">
        <f t="shared" si="86"/>
        <v>860.13227966471607</v>
      </c>
      <c r="AC184" s="418">
        <f t="shared" si="90"/>
        <v>27.459112524312047</v>
      </c>
      <c r="AD184" s="628">
        <f t="shared" si="87"/>
        <v>1995.3245040338907</v>
      </c>
      <c r="AE184" s="4">
        <f t="shared" si="71"/>
        <v>1.8896598100376885</v>
      </c>
      <c r="AF184" s="3">
        <f t="shared" si="88"/>
        <v>448.39562202775625</v>
      </c>
      <c r="AG184" s="2">
        <f t="shared" si="72"/>
        <v>1037.8948127625849</v>
      </c>
      <c r="AH184" s="22">
        <f t="shared" si="73"/>
        <v>0.57765443039396991</v>
      </c>
    </row>
    <row r="185" spans="6:34" x14ac:dyDescent="0.35">
      <c r="F185" s="21">
        <f t="shared" si="74"/>
        <v>15.499999999999961</v>
      </c>
      <c r="G185" s="20">
        <f t="shared" si="89"/>
        <v>480.97826086956445</v>
      </c>
      <c r="H185" s="19">
        <f t="shared" si="62"/>
        <v>130.97826086956445</v>
      </c>
      <c r="I185" s="18">
        <f t="shared" si="63"/>
        <v>0.37422360248446984</v>
      </c>
      <c r="J185" s="17">
        <f t="shared" si="64"/>
        <v>19722.15505099119</v>
      </c>
      <c r="K185" s="16">
        <f t="shared" si="65"/>
        <v>32.113370714014785</v>
      </c>
      <c r="L185" s="15">
        <f t="shared" si="66"/>
        <v>0.43849188047564058</v>
      </c>
      <c r="M185" s="14">
        <f t="shared" si="67"/>
        <v>1.04225135070255E-3</v>
      </c>
      <c r="N185" s="13">
        <f t="shared" si="75"/>
        <v>3412.8427161896493</v>
      </c>
      <c r="O185" s="12">
        <f t="shared" si="76"/>
        <v>241.52425376111364</v>
      </c>
      <c r="P185" s="4">
        <f t="shared" si="77"/>
        <v>0.37836475033268097</v>
      </c>
      <c r="Q185" s="11">
        <f t="shared" si="68"/>
        <v>5.5603852974851993</v>
      </c>
      <c r="R185" s="10">
        <f t="shared" si="78"/>
        <v>5.9583578403152408</v>
      </c>
      <c r="S185" s="9">
        <f t="shared" si="79"/>
        <v>86.416316410328449</v>
      </c>
      <c r="T185" s="8">
        <f t="shared" si="80"/>
        <v>672.60346057583843</v>
      </c>
      <c r="U185" s="7">
        <f t="shared" si="81"/>
        <v>138.51167355149789</v>
      </c>
      <c r="V185" s="9">
        <f t="shared" si="82"/>
        <v>1973.183080464531</v>
      </c>
      <c r="W185" s="8">
        <f t="shared" si="83"/>
        <v>19722.15505099119</v>
      </c>
      <c r="X185" s="7">
        <f t="shared" si="84"/>
        <v>138.63976968456765</v>
      </c>
      <c r="Y185" s="6">
        <f t="shared" si="69"/>
        <v>1975.0744919555377</v>
      </c>
      <c r="Z185" s="4">
        <f t="shared" si="70"/>
        <v>4.3171976843920357</v>
      </c>
      <c r="AA185" s="4">
        <f t="shared" si="85"/>
        <v>7.0956277941118246</v>
      </c>
      <c r="AB185" s="5">
        <f t="shared" si="86"/>
        <v>860.56570726255472</v>
      </c>
      <c r="AC185" s="418">
        <f t="shared" si="90"/>
        <v>27.732580758336766</v>
      </c>
      <c r="AD185" s="628">
        <f t="shared" si="87"/>
        <v>2004.5477532560603</v>
      </c>
      <c r="AE185" s="4">
        <f t="shared" si="71"/>
        <v>1.9044606618574758</v>
      </c>
      <c r="AF185" s="3">
        <f t="shared" si="88"/>
        <v>447.69024181643175</v>
      </c>
      <c r="AG185" s="2">
        <f t="shared" si="72"/>
        <v>1037.0781248005355</v>
      </c>
      <c r="AH185" s="22">
        <f t="shared" si="73"/>
        <v>0.57528629410280396</v>
      </c>
    </row>
    <row r="186" spans="6:34" x14ac:dyDescent="0.35">
      <c r="F186" s="21">
        <f t="shared" si="74"/>
        <v>15.599999999999961</v>
      </c>
      <c r="G186" s="20">
        <f t="shared" si="89"/>
        <v>479.56521739130358</v>
      </c>
      <c r="H186" s="19">
        <f t="shared" si="62"/>
        <v>129.56521739130358</v>
      </c>
      <c r="I186" s="18">
        <f t="shared" si="63"/>
        <v>0.37018633540372453</v>
      </c>
      <c r="J186" s="17">
        <f t="shared" si="64"/>
        <v>19919.473359037642</v>
      </c>
      <c r="K186" s="16">
        <f t="shared" si="65"/>
        <v>32.112764989846738</v>
      </c>
      <c r="L186" s="15">
        <f t="shared" si="66"/>
        <v>0.4343217263413513</v>
      </c>
      <c r="M186" s="14">
        <f t="shared" si="67"/>
        <v>1.0323393113407578E-3</v>
      </c>
      <c r="N186" s="13">
        <f t="shared" si="75"/>
        <v>3414.4028538381499</v>
      </c>
      <c r="O186" s="12">
        <f t="shared" si="76"/>
        <v>241.63466350239216</v>
      </c>
      <c r="P186" s="4">
        <f t="shared" si="77"/>
        <v>0.37417178005579882</v>
      </c>
      <c r="Q186" s="11">
        <f t="shared" si="68"/>
        <v>5.4987661052642842</v>
      </c>
      <c r="R186" s="10">
        <f t="shared" si="78"/>
        <v>5.9789148039458277</v>
      </c>
      <c r="S186" s="9">
        <f t="shared" si="79"/>
        <v>87.01215219435997</v>
      </c>
      <c r="T186" s="8">
        <f t="shared" si="80"/>
        <v>681.30467579527442</v>
      </c>
      <c r="U186" s="7">
        <f t="shared" si="81"/>
        <v>139.10095369291918</v>
      </c>
      <c r="V186" s="9">
        <f t="shared" si="82"/>
        <v>1987.0342478196808</v>
      </c>
      <c r="W186" s="8">
        <f t="shared" si="83"/>
        <v>19919.473359037642</v>
      </c>
      <c r="X186" s="7">
        <f t="shared" si="84"/>
        <v>139.22938892530013</v>
      </c>
      <c r="Y186" s="6">
        <f t="shared" si="69"/>
        <v>1988.9384647690383</v>
      </c>
      <c r="Z186" s="4">
        <f t="shared" si="70"/>
        <v>4.3356400163399513</v>
      </c>
      <c r="AA186" s="4">
        <f t="shared" si="85"/>
        <v>7.1197883624911675</v>
      </c>
      <c r="AB186" s="5">
        <f t="shared" si="86"/>
        <v>860.84430433636157</v>
      </c>
      <c r="AC186" s="418">
        <f t="shared" si="90"/>
        <v>28.002804750307003</v>
      </c>
      <c r="AD186" s="628">
        <f t="shared" si="87"/>
        <v>2013.5361454373322</v>
      </c>
      <c r="AE186" s="4">
        <f t="shared" si="71"/>
        <v>1.919352276755294</v>
      </c>
      <c r="AF186" s="3">
        <f t="shared" si="88"/>
        <v>446.97989590746454</v>
      </c>
      <c r="AG186" s="2">
        <f t="shared" si="72"/>
        <v>1036.2550371062582</v>
      </c>
      <c r="AH186" s="22">
        <f t="shared" si="73"/>
        <v>0.57290363571915304</v>
      </c>
    </row>
    <row r="187" spans="6:34" x14ac:dyDescent="0.35">
      <c r="F187" s="21">
        <f t="shared" si="74"/>
        <v>15.69999999999996</v>
      </c>
      <c r="G187" s="20">
        <f t="shared" si="89"/>
        <v>478.1521739130427</v>
      </c>
      <c r="H187" s="19">
        <f t="shared" si="62"/>
        <v>128.1521739130427</v>
      </c>
      <c r="I187" s="18">
        <f t="shared" si="63"/>
        <v>0.36614906832297917</v>
      </c>
      <c r="J187" s="17">
        <f t="shared" si="64"/>
        <v>20118.17678381961</v>
      </c>
      <c r="K187" s="16">
        <f t="shared" si="65"/>
        <v>32.112155030990934</v>
      </c>
      <c r="L187" s="15">
        <f t="shared" si="66"/>
        <v>0.43014928738253461</v>
      </c>
      <c r="M187" s="14">
        <f t="shared" si="67"/>
        <v>1.0224218411795465E-3</v>
      </c>
      <c r="N187" s="13">
        <f t="shared" si="75"/>
        <v>3415.9610121757783</v>
      </c>
      <c r="O187" s="12">
        <f t="shared" si="76"/>
        <v>241.74493316936278</v>
      </c>
      <c r="P187" s="4">
        <f t="shared" si="77"/>
        <v>0.36998412930419461</v>
      </c>
      <c r="Q187" s="11">
        <f t="shared" si="68"/>
        <v>5.4372250879000887</v>
      </c>
      <c r="R187" s="10">
        <f t="shared" si="78"/>
        <v>5.9999535832775646</v>
      </c>
      <c r="S187" s="9">
        <f t="shared" si="79"/>
        <v>87.61004367475455</v>
      </c>
      <c r="T187" s="8">
        <f t="shared" si="80"/>
        <v>690.06568016274991</v>
      </c>
      <c r="U187" s="7">
        <f t="shared" si="81"/>
        <v>139.70403546548192</v>
      </c>
      <c r="V187" s="9">
        <f t="shared" si="82"/>
        <v>2000.9443431889727</v>
      </c>
      <c r="W187" s="8">
        <f t="shared" si="83"/>
        <v>20118.17678381961</v>
      </c>
      <c r="X187" s="7">
        <f t="shared" si="84"/>
        <v>139.83281792319755</v>
      </c>
      <c r="Y187" s="6">
        <f t="shared" si="69"/>
        <v>2002.8613991718553</v>
      </c>
      <c r="Z187" s="4">
        <f t="shared" si="70"/>
        <v>4.3545136658765848</v>
      </c>
      <c r="AA187" s="4">
        <f t="shared" si="85"/>
        <v>7.144087590820007</v>
      </c>
      <c r="AB187" s="5">
        <f t="shared" si="86"/>
        <v>860.96748711233897</v>
      </c>
      <c r="AC187" s="418">
        <f t="shared" si="90"/>
        <v>28.269639426802939</v>
      </c>
      <c r="AD187" s="628">
        <f t="shared" si="87"/>
        <v>2022.2871224466087</v>
      </c>
      <c r="AE187" s="4">
        <f t="shared" si="71"/>
        <v>1.9343365400005985</v>
      </c>
      <c r="AF187" s="3">
        <f t="shared" si="88"/>
        <v>446.26456357824947</v>
      </c>
      <c r="AG187" s="2">
        <f t="shared" si="72"/>
        <v>1035.4255103774422</v>
      </c>
      <c r="AH187" s="22">
        <f t="shared" si="73"/>
        <v>0.57050615359990431</v>
      </c>
    </row>
    <row r="188" spans="6:34" x14ac:dyDescent="0.35">
      <c r="F188" s="21">
        <f t="shared" si="74"/>
        <v>15.79999999999996</v>
      </c>
      <c r="G188" s="20">
        <f t="shared" si="89"/>
        <v>476.73913043478183</v>
      </c>
      <c r="H188" s="19">
        <f t="shared" si="62"/>
        <v>126.73913043478183</v>
      </c>
      <c r="I188" s="18">
        <f t="shared" si="63"/>
        <v>0.3621118012422338</v>
      </c>
      <c r="J188" s="17">
        <f t="shared" si="64"/>
        <v>20318.271218138507</v>
      </c>
      <c r="K188" s="16">
        <f t="shared" si="65"/>
        <v>32.111540819721817</v>
      </c>
      <c r="L188" s="15">
        <f t="shared" si="66"/>
        <v>0.42597493743509396</v>
      </c>
      <c r="M188" s="14">
        <f t="shared" si="67"/>
        <v>1.0124998287894748E-3</v>
      </c>
      <c r="N188" s="13">
        <f t="shared" si="75"/>
        <v>3417.5170299549777</v>
      </c>
      <c r="O188" s="12">
        <f t="shared" si="76"/>
        <v>241.85505135065998</v>
      </c>
      <c r="P188" s="4">
        <f t="shared" si="77"/>
        <v>0.36580223144104579</v>
      </c>
      <c r="Q188" s="11">
        <f t="shared" si="68"/>
        <v>5.3757686140256276</v>
      </c>
      <c r="R188" s="10">
        <f t="shared" si="78"/>
        <v>6.0214794035706891</v>
      </c>
      <c r="S188" s="9">
        <f t="shared" si="79"/>
        <v>88.21003903308231</v>
      </c>
      <c r="T188" s="8">
        <f t="shared" si="80"/>
        <v>698.88668406605814</v>
      </c>
      <c r="U188" s="7">
        <f t="shared" si="81"/>
        <v>140.32106851878748</v>
      </c>
      <c r="V188" s="9">
        <f t="shared" si="82"/>
        <v>2014.9147467355208</v>
      </c>
      <c r="W188" s="8">
        <f t="shared" si="83"/>
        <v>20318.271218138507</v>
      </c>
      <c r="X188" s="7">
        <f t="shared" si="84"/>
        <v>140.4502064237069</v>
      </c>
      <c r="Y188" s="6">
        <f t="shared" si="69"/>
        <v>2016.8446761212142</v>
      </c>
      <c r="Z188" s="4">
        <f t="shared" si="70"/>
        <v>4.3738233307523871</v>
      </c>
      <c r="AA188" s="4">
        <f t="shared" si="85"/>
        <v>7.1685263738225826</v>
      </c>
      <c r="AB188" s="5">
        <f t="shared" si="86"/>
        <v>860.93469482041212</v>
      </c>
      <c r="AC188" s="418">
        <f t="shared" si="90"/>
        <v>28.53293826700752</v>
      </c>
      <c r="AD188" s="628">
        <f t="shared" si="87"/>
        <v>2030.7981348965955</v>
      </c>
      <c r="AE188" s="4">
        <f t="shared" si="71"/>
        <v>1.9494153646039192</v>
      </c>
      <c r="AF188" s="3">
        <f t="shared" si="88"/>
        <v>445.54422361470142</v>
      </c>
      <c r="AG188" s="2">
        <f t="shared" si="72"/>
        <v>1034.589504495362</v>
      </c>
      <c r="AH188" s="22">
        <f t="shared" si="73"/>
        <v>0.568093541663373</v>
      </c>
    </row>
    <row r="189" spans="6:34" x14ac:dyDescent="0.35">
      <c r="F189" s="21">
        <f t="shared" si="74"/>
        <v>15.899999999999959</v>
      </c>
      <c r="G189" s="20">
        <f t="shared" si="89"/>
        <v>475.32608695652095</v>
      </c>
      <c r="H189" s="19">
        <f t="shared" si="62"/>
        <v>125.32608695652095</v>
      </c>
      <c r="I189" s="18">
        <f t="shared" si="63"/>
        <v>0.35807453416148843</v>
      </c>
      <c r="J189" s="17">
        <f t="shared" si="64"/>
        <v>20519.762692812059</v>
      </c>
      <c r="K189" s="16">
        <f t="shared" si="65"/>
        <v>32.110922337894799</v>
      </c>
      <c r="L189" s="15">
        <f t="shared" si="66"/>
        <v>0.42179905134685863</v>
      </c>
      <c r="M189" s="14">
        <f t="shared" si="67"/>
        <v>1.0025741651463482E-3</v>
      </c>
      <c r="N189" s="13">
        <f t="shared" si="75"/>
        <v>3419.0707462303458</v>
      </c>
      <c r="O189" s="12">
        <f t="shared" si="76"/>
        <v>241.9650066563014</v>
      </c>
      <c r="P189" s="4">
        <f t="shared" si="77"/>
        <v>0.36162651901747389</v>
      </c>
      <c r="Q189" s="11">
        <f t="shared" si="68"/>
        <v>5.3144030403400766</v>
      </c>
      <c r="R189" s="10">
        <f t="shared" si="78"/>
        <v>6.0434974982646521</v>
      </c>
      <c r="S189" s="9">
        <f t="shared" si="79"/>
        <v>88.812186973439381</v>
      </c>
      <c r="T189" s="8">
        <f t="shared" si="80"/>
        <v>707.76790276340205</v>
      </c>
      <c r="U189" s="7">
        <f t="shared" si="81"/>
        <v>140.95220273707804</v>
      </c>
      <c r="V189" s="9">
        <f t="shared" si="82"/>
        <v>2028.9468535873996</v>
      </c>
      <c r="W189" s="8">
        <f t="shared" si="83"/>
        <v>20519.762692812059</v>
      </c>
      <c r="X189" s="7">
        <f t="shared" si="84"/>
        <v>141.08170440721887</v>
      </c>
      <c r="Y189" s="6">
        <f t="shared" si="69"/>
        <v>2030.8896915483158</v>
      </c>
      <c r="Z189" s="4">
        <f t="shared" si="70"/>
        <v>4.3935737168385618</v>
      </c>
      <c r="AA189" s="4">
        <f t="shared" si="85"/>
        <v>7.1931056174981096</v>
      </c>
      <c r="AB189" s="5">
        <f t="shared" si="86"/>
        <v>860.74538983287982</v>
      </c>
      <c r="AC189" s="418">
        <f t="shared" si="90"/>
        <v>28.79255331002825</v>
      </c>
      <c r="AD189" s="628">
        <f t="shared" si="87"/>
        <v>2039.0666412491014</v>
      </c>
      <c r="AE189" s="4">
        <f t="shared" si="71"/>
        <v>1.964590691689339</v>
      </c>
      <c r="AF189" s="3">
        <f t="shared" si="88"/>
        <v>444.81885430587664</v>
      </c>
      <c r="AG189" s="2">
        <f t="shared" si="72"/>
        <v>1033.7469785128458</v>
      </c>
      <c r="AH189" s="22">
        <f t="shared" si="73"/>
        <v>0.56566548932970584</v>
      </c>
    </row>
    <row r="190" spans="6:34" x14ac:dyDescent="0.35">
      <c r="F190" s="21">
        <f t="shared" si="74"/>
        <v>15.999999999999959</v>
      </c>
      <c r="G190" s="20">
        <f t="shared" si="89"/>
        <v>473.91304347826008</v>
      </c>
      <c r="H190" s="19">
        <f t="shared" si="62"/>
        <v>123.91304347826008</v>
      </c>
      <c r="I190" s="18">
        <f t="shared" si="63"/>
        <v>0.35403726708074307</v>
      </c>
      <c r="J190" s="17">
        <f t="shared" si="64"/>
        <v>20722.657378170799</v>
      </c>
      <c r="K190" s="16">
        <f t="shared" si="65"/>
        <v>32.110299566941748</v>
      </c>
      <c r="L190" s="15">
        <f t="shared" si="66"/>
        <v>0.41762200499899993</v>
      </c>
      <c r="M190" s="14">
        <f t="shared" si="67"/>
        <v>9.9264574368212294E-4</v>
      </c>
      <c r="N190" s="13">
        <f t="shared" si="75"/>
        <v>3420.6220003618259</v>
      </c>
      <c r="O190" s="12">
        <f t="shared" si="76"/>
        <v>242.07478771791384</v>
      </c>
      <c r="P190" s="4">
        <f t="shared" si="77"/>
        <v>0.35745742376396406</v>
      </c>
      <c r="Q190" s="11">
        <f t="shared" si="68"/>
        <v>5.2531347114826747</v>
      </c>
      <c r="R190" s="10">
        <f t="shared" si="78"/>
        <v>6.0660131086857012</v>
      </c>
      <c r="S190" s="9">
        <f t="shared" si="79"/>
        <v>89.41653672326585</v>
      </c>
      <c r="T190" s="8">
        <f t="shared" si="80"/>
        <v>716.70955643572859</v>
      </c>
      <c r="U190" s="7">
        <f t="shared" si="81"/>
        <v>141.5975882308677</v>
      </c>
      <c r="V190" s="9">
        <f t="shared" si="82"/>
        <v>2043.0420738611074</v>
      </c>
      <c r="W190" s="8">
        <f t="shared" si="83"/>
        <v>20722.657378170799</v>
      </c>
      <c r="X190" s="7">
        <f t="shared" si="84"/>
        <v>141.72746208068889</v>
      </c>
      <c r="Y190" s="6">
        <f t="shared" si="69"/>
        <v>2044.9978563818295</v>
      </c>
      <c r="Z190" s="4">
        <f t="shared" si="70"/>
        <v>4.4137695378775099</v>
      </c>
      <c r="AA190" s="4">
        <f t="shared" si="85"/>
        <v>7.2178262392956078</v>
      </c>
      <c r="AB190" s="5">
        <f t="shared" si="86"/>
        <v>860.39905784248708</v>
      </c>
      <c r="AC190" s="418">
        <f t="shared" si="90"/>
        <v>29.048335163856418</v>
      </c>
      <c r="AD190" s="628">
        <f t="shared" si="87"/>
        <v>2047.0901069478311</v>
      </c>
      <c r="AE190" s="4">
        <f t="shared" si="71"/>
        <v>1.9798644908748912</v>
      </c>
      <c r="AF190" s="3">
        <f t="shared" si="88"/>
        <v>444.08843343858518</v>
      </c>
      <c r="AG190" s="2">
        <f t="shared" si="72"/>
        <v>1032.8978906420793</v>
      </c>
      <c r="AH190" s="22">
        <f t="shared" si="73"/>
        <v>0.5632216814600175</v>
      </c>
    </row>
    <row r="191" spans="6:34" x14ac:dyDescent="0.35">
      <c r="F191" s="21">
        <f t="shared" si="74"/>
        <v>16.099999999999959</v>
      </c>
      <c r="G191" s="20">
        <f t="shared" si="89"/>
        <v>472.4999999999992</v>
      </c>
      <c r="H191" s="19">
        <f t="shared" si="62"/>
        <v>122.4999999999992</v>
      </c>
      <c r="I191" s="18">
        <f t="shared" si="63"/>
        <v>0.3499999999999977</v>
      </c>
      <c r="J191" s="17">
        <f t="shared" si="64"/>
        <v>20926.96158555691</v>
      </c>
      <c r="K191" s="16">
        <f t="shared" si="65"/>
        <v>32.10967248786649</v>
      </c>
      <c r="L191" s="15">
        <f t="shared" si="66"/>
        <v>0.41344417532785888</v>
      </c>
      <c r="M191" s="14">
        <f t="shared" si="67"/>
        <v>9.8271546033678768E-4</v>
      </c>
      <c r="N191" s="13">
        <f t="shared" si="75"/>
        <v>3422.1706320179073</v>
      </c>
      <c r="O191" s="12">
        <f t="shared" si="76"/>
        <v>242.1843831889596</v>
      </c>
      <c r="P191" s="4">
        <f t="shared" si="77"/>
        <v>0.35329537658176341</v>
      </c>
      <c r="Q191" s="11">
        <f t="shared" si="68"/>
        <v>5.1919699599063192</v>
      </c>
      <c r="R191" s="10">
        <f t="shared" si="78"/>
        <v>6.089031483652775</v>
      </c>
      <c r="S191" s="9">
        <f t="shared" si="79"/>
        <v>90.023138034134419</v>
      </c>
      <c r="T191" s="8">
        <f t="shared" si="80"/>
        <v>725.71187023914206</v>
      </c>
      <c r="U191" s="7">
        <f t="shared" si="81"/>
        <v>142.25737532566126</v>
      </c>
      <c r="V191" s="9">
        <f t="shared" si="82"/>
        <v>2057.201832684194</v>
      </c>
      <c r="W191" s="8">
        <f t="shared" si="83"/>
        <v>20926.96158555691</v>
      </c>
      <c r="X191" s="7">
        <f t="shared" si="84"/>
        <v>142.38762986634399</v>
      </c>
      <c r="Y191" s="6">
        <f t="shared" si="69"/>
        <v>2059.170596570551</v>
      </c>
      <c r="Z191" s="4">
        <f t="shared" si="70"/>
        <v>4.4344155151426419</v>
      </c>
      <c r="AA191" s="4">
        <f t="shared" si="85"/>
        <v>7.2426891682918795</v>
      </c>
      <c r="AB191" s="5">
        <f t="shared" si="86"/>
        <v>859.89520808109194</v>
      </c>
      <c r="AC191" s="418">
        <f t="shared" si="90"/>
        <v>29.300133016096442</v>
      </c>
      <c r="AD191" s="628">
        <f t="shared" si="87"/>
        <v>2054.8660035807984</v>
      </c>
      <c r="AE191" s="4">
        <f t="shared" si="71"/>
        <v>1.995238760660841</v>
      </c>
      <c r="AF191" s="3">
        <f t="shared" si="88"/>
        <v>443.3529382919952</v>
      </c>
      <c r="AG191" s="2">
        <f t="shared" si="72"/>
        <v>1032.042198242247</v>
      </c>
      <c r="AH191" s="22">
        <f t="shared" si="73"/>
        <v>0.56076179829426553</v>
      </c>
    </row>
    <row r="192" spans="6:34" x14ac:dyDescent="0.35">
      <c r="F192" s="21">
        <f t="shared" si="74"/>
        <v>16.19999999999996</v>
      </c>
      <c r="G192" s="20">
        <f t="shared" si="89"/>
        <v>471.08695652173833</v>
      </c>
      <c r="H192" s="19">
        <f t="shared" si="62"/>
        <v>121.08695652173833</v>
      </c>
      <c r="I192" s="18">
        <f t="shared" si="63"/>
        <v>0.34596273291925239</v>
      </c>
      <c r="J192" s="17">
        <f t="shared" si="64"/>
        <v>21132.681768825329</v>
      </c>
      <c r="K192" s="16">
        <f t="shared" si="65"/>
        <v>32.109041081240285</v>
      </c>
      <c r="L192" s="15">
        <f t="shared" si="66"/>
        <v>0.40926594034714192</v>
      </c>
      <c r="M192" s="14">
        <f t="shared" si="67"/>
        <v>9.727842136111216E-4</v>
      </c>
      <c r="N192" s="13">
        <f t="shared" si="75"/>
        <v>3423.7164811788548</v>
      </c>
      <c r="O192" s="12">
        <f t="shared" si="76"/>
        <v>242.29378174496512</v>
      </c>
      <c r="P192" s="4">
        <f t="shared" si="77"/>
        <v>0.34914080753420262</v>
      </c>
      <c r="Q192" s="11">
        <f t="shared" si="68"/>
        <v>5.1309151057500255</v>
      </c>
      <c r="R192" s="10">
        <f t="shared" si="78"/>
        <v>6.1125578789767907</v>
      </c>
      <c r="S192" s="9">
        <f t="shared" si="79"/>
        <v>90.632041182499691</v>
      </c>
      <c r="T192" s="8">
        <f t="shared" si="80"/>
        <v>734.77507435739199</v>
      </c>
      <c r="U192" s="7">
        <f t="shared" si="81"/>
        <v>142.93171454761992</v>
      </c>
      <c r="V192" s="9">
        <f t="shared" si="82"/>
        <v>2071.4275702167602</v>
      </c>
      <c r="W192" s="8">
        <f t="shared" si="83"/>
        <v>21132.681768825329</v>
      </c>
      <c r="X192" s="7">
        <f t="shared" si="84"/>
        <v>143.06235838733454</v>
      </c>
      <c r="Y192" s="6">
        <f t="shared" si="69"/>
        <v>2073.4093531049334</v>
      </c>
      <c r="Z192" s="4">
        <f t="shared" si="70"/>
        <v>4.4555163770031969</v>
      </c>
      <c r="AA192" s="4">
        <f t="shared" si="85"/>
        <v>7.2676953453727542</v>
      </c>
      <c r="AB192" s="5">
        <f t="shared" si="86"/>
        <v>859.2333735801127</v>
      </c>
      <c r="AC192" s="418">
        <f t="shared" si="90"/>
        <v>29.547794646603577</v>
      </c>
      <c r="AD192" s="628">
        <f t="shared" si="87"/>
        <v>2062.3918080745566</v>
      </c>
      <c r="AE192" s="4">
        <f t="shared" si="71"/>
        <v>2.0107155288258158</v>
      </c>
      <c r="AF192" s="3">
        <f t="shared" si="88"/>
        <v>442.61234563222888</v>
      </c>
      <c r="AG192" s="2">
        <f t="shared" si="72"/>
        <v>1031.1798578070009</v>
      </c>
      <c r="AH192" s="22">
        <f t="shared" si="73"/>
        <v>0.55828551538786952</v>
      </c>
    </row>
    <row r="193" spans="6:34" x14ac:dyDescent="0.35">
      <c r="F193" s="21">
        <f t="shared" si="74"/>
        <v>16.299999999999962</v>
      </c>
      <c r="G193" s="20">
        <f t="shared" si="89"/>
        <v>469.67391304347746</v>
      </c>
      <c r="H193" s="19">
        <f t="shared" si="62"/>
        <v>119.67391304347746</v>
      </c>
      <c r="I193" s="18">
        <f t="shared" si="63"/>
        <v>0.34192546583850703</v>
      </c>
      <c r="J193" s="17">
        <f t="shared" si="64"/>
        <v>21339.824525847005</v>
      </c>
      <c r="K193" s="16">
        <f t="shared" si="65"/>
        <v>32.108405327197396</v>
      </c>
      <c r="L193" s="15">
        <f t="shared" si="66"/>
        <v>0.4050876791704402</v>
      </c>
      <c r="M193" s="14">
        <f t="shared" si="67"/>
        <v>9.6285290462021927E-4</v>
      </c>
      <c r="N193" s="13">
        <f t="shared" si="75"/>
        <v>3425.2593881399898</v>
      </c>
      <c r="O193" s="12">
        <f t="shared" si="76"/>
        <v>242.40297208375313</v>
      </c>
      <c r="P193" s="4">
        <f t="shared" si="77"/>
        <v>0.3449941458378773</v>
      </c>
      <c r="Q193" s="11">
        <f t="shared" si="68"/>
        <v>5.0699764567093339</v>
      </c>
      <c r="R193" s="10">
        <f t="shared" si="78"/>
        <v>6.136597556848284</v>
      </c>
      <c r="S193" s="9">
        <f t="shared" si="79"/>
        <v>91.243296970397367</v>
      </c>
      <c r="T193" s="8">
        <f t="shared" si="80"/>
        <v>743.89940405443167</v>
      </c>
      <c r="U193" s="7">
        <f t="shared" si="81"/>
        <v>143.62075660603065</v>
      </c>
      <c r="V193" s="9">
        <f t="shared" si="82"/>
        <v>2085.7207416715223</v>
      </c>
      <c r="W193" s="8">
        <f t="shared" si="83"/>
        <v>21339.824525847005</v>
      </c>
      <c r="X193" s="7">
        <f t="shared" si="84"/>
        <v>143.75179845018781</v>
      </c>
      <c r="Y193" s="6">
        <f t="shared" si="69"/>
        <v>2087.7155820371781</v>
      </c>
      <c r="Z193" s="4">
        <f t="shared" si="70"/>
        <v>4.4770768583895686</v>
      </c>
      <c r="AA193" s="4">
        <f t="shared" si="85"/>
        <v>7.2928457234177184</v>
      </c>
      <c r="AB193" s="5">
        <f t="shared" si="86"/>
        <v>858.41311147393992</v>
      </c>
      <c r="AC193" s="418">
        <f t="shared" si="90"/>
        <v>29.791166442173559</v>
      </c>
      <c r="AD193" s="628">
        <f t="shared" si="87"/>
        <v>2069.6650019224708</v>
      </c>
      <c r="AE193" s="4">
        <f t="shared" si="71"/>
        <v>2.0262968528307219</v>
      </c>
      <c r="AF193" s="3">
        <f t="shared" si="88"/>
        <v>441.86663170695084</v>
      </c>
      <c r="AG193" s="2">
        <f t="shared" si="72"/>
        <v>1030.3108249517611</v>
      </c>
      <c r="AH193" s="22">
        <f t="shared" si="73"/>
        <v>0.55579250354708454</v>
      </c>
    </row>
    <row r="194" spans="6:34" x14ac:dyDescent="0.35">
      <c r="F194" s="21">
        <f t="shared" si="74"/>
        <v>16.399999999999963</v>
      </c>
      <c r="G194" s="20">
        <f t="shared" si="89"/>
        <v>468.26086956521658</v>
      </c>
      <c r="H194" s="19">
        <f t="shared" si="62"/>
        <v>118.26086956521658</v>
      </c>
      <c r="I194" s="18">
        <f t="shared" si="63"/>
        <v>0.33788819875776166</v>
      </c>
      <c r="J194" s="17">
        <f t="shared" si="64"/>
        <v>21548.396600014159</v>
      </c>
      <c r="K194" s="16">
        <f t="shared" si="65"/>
        <v>32.107765205430447</v>
      </c>
      <c r="L194" s="15">
        <f t="shared" si="66"/>
        <v>0.40090977203403078</v>
      </c>
      <c r="M194" s="14">
        <f t="shared" si="67"/>
        <v>9.5292243714768777E-4</v>
      </c>
      <c r="N194" s="13">
        <f t="shared" si="75"/>
        <v>3426.799193515044</v>
      </c>
      <c r="O194" s="12">
        <f t="shared" si="76"/>
        <v>242.51194292568005</v>
      </c>
      <c r="P194" s="4">
        <f t="shared" si="77"/>
        <v>0.34085581985363528</v>
      </c>
      <c r="Q194" s="11">
        <f t="shared" si="68"/>
        <v>5.0091603079038549</v>
      </c>
      <c r="R194" s="10">
        <f t="shared" si="78"/>
        <v>6.1611557851082974</v>
      </c>
      <c r="S194" s="9">
        <f t="shared" si="79"/>
        <v>91.856956726082188</v>
      </c>
      <c r="T194" s="8">
        <f t="shared" si="80"/>
        <v>753.08509972703985</v>
      </c>
      <c r="U194" s="7">
        <f t="shared" si="81"/>
        <v>144.32465237243093</v>
      </c>
      <c r="V194" s="9">
        <f t="shared" si="82"/>
        <v>2100.0828173321252</v>
      </c>
      <c r="W194" s="8">
        <f t="shared" si="83"/>
        <v>21548.396600014159</v>
      </c>
      <c r="X194" s="7">
        <f t="shared" si="84"/>
        <v>144.45610102391456</v>
      </c>
      <c r="Y194" s="6">
        <f t="shared" si="69"/>
        <v>2102.0907544995803</v>
      </c>
      <c r="Z194" s="4">
        <f t="shared" si="70"/>
        <v>4.4991017001545295</v>
      </c>
      <c r="AA194" s="4">
        <f t="shared" si="85"/>
        <v>7.318141267488036</v>
      </c>
      <c r="AB194" s="5">
        <f t="shared" si="86"/>
        <v>857.43400334749731</v>
      </c>
      <c r="AC194" s="418">
        <f t="shared" si="90"/>
        <v>30.030093413433224</v>
      </c>
      <c r="AD194" s="628">
        <f t="shared" si="87"/>
        <v>2076.683070449325</v>
      </c>
      <c r="AE194" s="4">
        <f t="shared" si="71"/>
        <v>2.0419848202304154</v>
      </c>
      <c r="AF194" s="3">
        <f t="shared" si="88"/>
        <v>441.11577223994908</v>
      </c>
      <c r="AG194" s="2">
        <f t="shared" si="72"/>
        <v>1029.4350544008366</v>
      </c>
      <c r="AH194" s="22">
        <f t="shared" si="73"/>
        <v>0.5532824287631336</v>
      </c>
    </row>
    <row r="195" spans="6:34" x14ac:dyDescent="0.35">
      <c r="F195" s="21">
        <f t="shared" si="74"/>
        <v>16.499999999999964</v>
      </c>
      <c r="G195" s="20">
        <f t="shared" si="89"/>
        <v>466.84782608695571</v>
      </c>
      <c r="H195" s="19">
        <f t="shared" si="62"/>
        <v>116.84782608695571</v>
      </c>
      <c r="I195" s="18">
        <f t="shared" si="63"/>
        <v>0.33385093167701629</v>
      </c>
      <c r="J195" s="17">
        <f t="shared" si="64"/>
        <v>21758.40488174737</v>
      </c>
      <c r="K195" s="16">
        <f t="shared" si="65"/>
        <v>32.107120695186033</v>
      </c>
      <c r="L195" s="15">
        <f t="shared" si="66"/>
        <v>0.39673260031990604</v>
      </c>
      <c r="M195" s="14">
        <f t="shared" si="67"/>
        <v>9.4299371770038463E-4</v>
      </c>
      <c r="N195" s="13">
        <f t="shared" si="75"/>
        <v>3428.3357382396107</v>
      </c>
      <c r="O195" s="12">
        <f t="shared" si="76"/>
        <v>242.62068301388015</v>
      </c>
      <c r="P195" s="4">
        <f t="shared" si="77"/>
        <v>0.33672625707729975</v>
      </c>
      <c r="Q195" s="11">
        <f t="shared" si="68"/>
        <v>4.9484729417409428</v>
      </c>
      <c r="R195" s="10">
        <f t="shared" si="78"/>
        <v>6.1862378363971731</v>
      </c>
      <c r="S195" s="9">
        <f t="shared" si="79"/>
        <v>92.473072304593018</v>
      </c>
      <c r="T195" s="8">
        <f t="shared" si="80"/>
        <v>762.33240695749919</v>
      </c>
      <c r="U195" s="7">
        <f t="shared" si="81"/>
        <v>145.0435528562387</v>
      </c>
      <c r="V195" s="9">
        <f t="shared" si="82"/>
        <v>2114.5152825693681</v>
      </c>
      <c r="W195" s="8">
        <f t="shared" si="83"/>
        <v>21758.40488174737</v>
      </c>
      <c r="X195" s="7">
        <f t="shared" si="84"/>
        <v>145.17541721561878</v>
      </c>
      <c r="Y195" s="6">
        <f t="shared" si="69"/>
        <v>2116.5363567207783</v>
      </c>
      <c r="Z195" s="4">
        <f t="shared" si="70"/>
        <v>4.5215956483256248</v>
      </c>
      <c r="AA195" s="4">
        <f t="shared" si="85"/>
        <v>7.3435829550185039</v>
      </c>
      <c r="AB195" s="5">
        <f t="shared" si="86"/>
        <v>856.29565562914513</v>
      </c>
      <c r="AC195" s="418">
        <f t="shared" si="90"/>
        <v>30.26441921408712</v>
      </c>
      <c r="AD195" s="628">
        <f t="shared" si="87"/>
        <v>2083.4435021146082</v>
      </c>
      <c r="AE195" s="4">
        <f t="shared" si="71"/>
        <v>2.057781549093042</v>
      </c>
      <c r="AF195" s="3">
        <f t="shared" si="88"/>
        <v>440.35974242570956</v>
      </c>
      <c r="AG195" s="2">
        <f t="shared" si="72"/>
        <v>1028.5524999743691</v>
      </c>
      <c r="AH195" s="22">
        <f t="shared" si="73"/>
        <v>0.55075495214511339</v>
      </c>
    </row>
    <row r="196" spans="6:34" x14ac:dyDescent="0.35">
      <c r="F196" s="21">
        <f t="shared" si="74"/>
        <v>16.599999999999966</v>
      </c>
      <c r="G196" s="20">
        <f t="shared" si="89"/>
        <v>465.43478260869483</v>
      </c>
      <c r="H196" s="19">
        <f t="shared" si="62"/>
        <v>115.43478260869483</v>
      </c>
      <c r="I196" s="18">
        <f t="shared" si="63"/>
        <v>0.32981366459627093</v>
      </c>
      <c r="J196" s="17">
        <f t="shared" si="64"/>
        <v>21969.856410004308</v>
      </c>
      <c r="K196" s="16">
        <f t="shared" si="65"/>
        <v>32.106471775260097</v>
      </c>
      <c r="L196" s="15">
        <f t="shared" si="66"/>
        <v>0.39255654657898947</v>
      </c>
      <c r="M196" s="14">
        <f t="shared" si="67"/>
        <v>9.3306765556360003E-4</v>
      </c>
      <c r="N196" s="13">
        <f t="shared" si="75"/>
        <v>3429.8688635747162</v>
      </c>
      <c r="O196" s="12">
        <f t="shared" si="76"/>
        <v>242.72918111451838</v>
      </c>
      <c r="P196" s="4">
        <f t="shared" si="77"/>
        <v>0.33260588413007397</v>
      </c>
      <c r="Q196" s="11">
        <f t="shared" si="68"/>
        <v>4.8879206277746823</v>
      </c>
      <c r="R196" s="10">
        <f t="shared" si="78"/>
        <v>6.2118489871758964</v>
      </c>
      <c r="S196" s="9">
        <f t="shared" si="79"/>
        <v>93.091696088232737</v>
      </c>
      <c r="T196" s="8">
        <f t="shared" si="80"/>
        <v>771.64157656632244</v>
      </c>
      <c r="U196" s="7">
        <f t="shared" si="81"/>
        <v>145.77760917673106</v>
      </c>
      <c r="V196" s="9">
        <f t="shared" si="82"/>
        <v>2129.0196378549917</v>
      </c>
      <c r="W196" s="8">
        <f t="shared" si="83"/>
        <v>21969.856410004308</v>
      </c>
      <c r="X196" s="7">
        <f t="shared" si="84"/>
        <v>145.90989824245381</v>
      </c>
      <c r="Y196" s="6">
        <f t="shared" si="69"/>
        <v>2131.05389003957</v>
      </c>
      <c r="Z196" s="4">
        <f t="shared" si="70"/>
        <v>4.5445634532438994</v>
      </c>
      <c r="AA196" s="4">
        <f t="shared" si="85"/>
        <v>7.3691717760129487</v>
      </c>
      <c r="AB196" s="5">
        <f t="shared" si="86"/>
        <v>854.99770003011747</v>
      </c>
      <c r="AC196" s="418">
        <f t="shared" si="90"/>
        <v>30.493986162680873</v>
      </c>
      <c r="AD196" s="628">
        <f t="shared" si="87"/>
        <v>2089.9437878568865</v>
      </c>
      <c r="AE196" s="4">
        <f t="shared" si="71"/>
        <v>2.0736891884269832</v>
      </c>
      <c r="AF196" s="3">
        <f t="shared" si="88"/>
        <v>439.59851692398456</v>
      </c>
      <c r="AG196" s="2">
        <f t="shared" si="72"/>
        <v>1027.6631145750928</v>
      </c>
      <c r="AH196" s="22">
        <f t="shared" si="73"/>
        <v>0.5482097298516827</v>
      </c>
    </row>
    <row r="197" spans="6:34" x14ac:dyDescent="0.35">
      <c r="F197" s="21">
        <f t="shared" si="74"/>
        <v>16.699999999999967</v>
      </c>
      <c r="G197" s="20">
        <f t="shared" si="89"/>
        <v>464.02173913043396</v>
      </c>
      <c r="H197" s="19">
        <f t="shared" si="62"/>
        <v>114.02173913043396</v>
      </c>
      <c r="I197" s="18">
        <f t="shared" si="63"/>
        <v>0.32577639751552562</v>
      </c>
      <c r="J197" s="17">
        <f t="shared" si="64"/>
        <v>22182.758373789806</v>
      </c>
      <c r="K197" s="16">
        <f t="shared" si="65"/>
        <v>32.10581842399349</v>
      </c>
      <c r="L197" s="15">
        <f t="shared" si="66"/>
        <v>0.38838199455448202</v>
      </c>
      <c r="M197" s="14">
        <f t="shared" si="67"/>
        <v>9.2314516285654834E-4</v>
      </c>
      <c r="N197" s="13">
        <f t="shared" si="75"/>
        <v>3431.3984111105328</v>
      </c>
      <c r="O197" s="12">
        <f t="shared" si="76"/>
        <v>242.8374260170531</v>
      </c>
      <c r="P197" s="4">
        <f t="shared" si="77"/>
        <v>0.32849512674855613</v>
      </c>
      <c r="Q197" s="11">
        <f t="shared" si="68"/>
        <v>4.8275096225591518</v>
      </c>
      <c r="R197" s="10">
        <f t="shared" si="78"/>
        <v>6.2379945166143944</v>
      </c>
      <c r="S197" s="9">
        <f t="shared" si="79"/>
        <v>93.712880986950324</v>
      </c>
      <c r="T197" s="8">
        <f t="shared" si="80"/>
        <v>781.01286466501745</v>
      </c>
      <c r="U197" s="7">
        <f t="shared" si="81"/>
        <v>146.52697253121448</v>
      </c>
      <c r="V197" s="9">
        <f t="shared" si="82"/>
        <v>2143.5973987726647</v>
      </c>
      <c r="W197" s="8">
        <f t="shared" si="83"/>
        <v>22182.758373789806</v>
      </c>
      <c r="X197" s="7">
        <f t="shared" si="84"/>
        <v>146.65969539976754</v>
      </c>
      <c r="Y197" s="6">
        <f t="shared" si="69"/>
        <v>2145.6448709159231</v>
      </c>
      <c r="Z197" s="4">
        <f t="shared" si="70"/>
        <v>4.5680098685839772</v>
      </c>
      <c r="AA197" s="4">
        <f t="shared" si="85"/>
        <v>7.3949087332436072</v>
      </c>
      <c r="AB197" s="5">
        <f t="shared" si="86"/>
        <v>853.5397940316833</v>
      </c>
      <c r="AC197" s="418">
        <f t="shared" si="90"/>
        <v>30.718635267047972</v>
      </c>
      <c r="AD197" s="628">
        <f t="shared" si="87"/>
        <v>2096.1814204817283</v>
      </c>
      <c r="AE197" s="4">
        <f t="shared" si="71"/>
        <v>2.089709918615323</v>
      </c>
      <c r="AF197" s="3">
        <f t="shared" si="88"/>
        <v>438.83206985435675</v>
      </c>
      <c r="AG197" s="2">
        <f t="shared" si="72"/>
        <v>1026.7668501749101</v>
      </c>
      <c r="AH197" s="22">
        <f t="shared" si="73"/>
        <v>0.54564641302154837</v>
      </c>
    </row>
    <row r="198" spans="6:34" x14ac:dyDescent="0.35">
      <c r="F198" s="21">
        <f t="shared" si="74"/>
        <v>16.799999999999969</v>
      </c>
      <c r="G198" s="20">
        <f t="shared" si="89"/>
        <v>462.60869565217308</v>
      </c>
      <c r="H198" s="19">
        <f t="shared" si="62"/>
        <v>112.60869565217308</v>
      </c>
      <c r="I198" s="18">
        <f t="shared" si="63"/>
        <v>0.32173913043478025</v>
      </c>
      <c r="J198" s="17">
        <f t="shared" si="64"/>
        <v>22397.118113667071</v>
      </c>
      <c r="K198" s="16">
        <f t="shared" si="65"/>
        <v>32.105160619267387</v>
      </c>
      <c r="L198" s="15">
        <f t="shared" si="66"/>
        <v>0.38420932920529116</v>
      </c>
      <c r="M198" s="14">
        <f t="shared" si="67"/>
        <v>9.1322715458805651E-4</v>
      </c>
      <c r="N198" s="13">
        <f t="shared" si="75"/>
        <v>3432.9242227702648</v>
      </c>
      <c r="O198" s="12">
        <f t="shared" si="76"/>
        <v>242.94540653451105</v>
      </c>
      <c r="P198" s="4">
        <f t="shared" si="77"/>
        <v>0.32439440977430511</v>
      </c>
      <c r="Q198" s="11">
        <f t="shared" si="68"/>
        <v>4.7672461694950785</v>
      </c>
      <c r="R198" s="10">
        <f t="shared" si="78"/>
        <v>6.2646797053411678</v>
      </c>
      <c r="S198" s="9">
        <f t="shared" si="79"/>
        <v>94.336680438611765</v>
      </c>
      <c r="T198" s="8">
        <f t="shared" si="80"/>
        <v>790.44653270887864</v>
      </c>
      <c r="U198" s="7">
        <f t="shared" si="81"/>
        <v>147.29179415922283</v>
      </c>
      <c r="V198" s="9">
        <f t="shared" si="82"/>
        <v>2158.2500960257862</v>
      </c>
      <c r="W198" s="8">
        <f t="shared" si="83"/>
        <v>22397.118113667071</v>
      </c>
      <c r="X198" s="7">
        <f t="shared" si="84"/>
        <v>147.42496002527312</v>
      </c>
      <c r="Y198" s="6">
        <f t="shared" si="69"/>
        <v>2160.3108309388008</v>
      </c>
      <c r="Z198" s="4">
        <f t="shared" si="70"/>
        <v>4.5919396502504473</v>
      </c>
      <c r="AA198" s="4">
        <f t="shared" si="85"/>
        <v>7.4207948424545327</v>
      </c>
      <c r="AB198" s="5">
        <f t="shared" si="86"/>
        <v>851.92162142122561</v>
      </c>
      <c r="AC198" s="418">
        <f t="shared" si="90"/>
        <v>30.938206251612929</v>
      </c>
      <c r="AD198" s="628">
        <f t="shared" si="87"/>
        <v>2102.1538940957284</v>
      </c>
      <c r="AE198" s="4">
        <f t="shared" si="71"/>
        <v>2.1058459518577486</v>
      </c>
      <c r="AF198" s="3">
        <f t="shared" si="88"/>
        <v>438.06037479079862</v>
      </c>
      <c r="AG198" s="2">
        <f t="shared" si="72"/>
        <v>1025.8636578012765</v>
      </c>
      <c r="AH198" s="22">
        <f t="shared" si="73"/>
        <v>0.54306464770276031</v>
      </c>
    </row>
    <row r="199" spans="6:34" x14ac:dyDescent="0.35">
      <c r="F199" s="21">
        <f t="shared" si="74"/>
        <v>16.89999999999997</v>
      </c>
      <c r="G199" s="20">
        <f t="shared" si="89"/>
        <v>461.19565217391221</v>
      </c>
      <c r="H199" s="19">
        <f t="shared" si="62"/>
        <v>111.19565217391221</v>
      </c>
      <c r="I199" s="18">
        <f t="shared" si="63"/>
        <v>0.31770186335403489</v>
      </c>
      <c r="J199" s="17">
        <f t="shared" si="64"/>
        <v>22612.943123269652</v>
      </c>
      <c r="K199" s="16">
        <f t="shared" si="65"/>
        <v>32.1044983384988</v>
      </c>
      <c r="L199" s="15">
        <f t="shared" si="66"/>
        <v>0.38003893672948386</v>
      </c>
      <c r="M199" s="14">
        <f t="shared" si="67"/>
        <v>9.0331454871231019E-4</v>
      </c>
      <c r="N199" s="13">
        <f t="shared" si="75"/>
        <v>3434.4461408142211</v>
      </c>
      <c r="O199" s="12">
        <f t="shared" si="76"/>
        <v>243.05311150377565</v>
      </c>
      <c r="P199" s="4">
        <f t="shared" si="77"/>
        <v>0.32030415714288474</v>
      </c>
      <c r="Q199" s="11">
        <f t="shared" si="68"/>
        <v>4.7071364986688389</v>
      </c>
      <c r="R199" s="10">
        <f t="shared" si="78"/>
        <v>6.2919098340483721</v>
      </c>
      <c r="S199" s="9">
        <f t="shared" si="79"/>
        <v>94.963148409145887</v>
      </c>
      <c r="T199" s="8">
        <f t="shared" si="80"/>
        <v>799.94284754979321</v>
      </c>
      <c r="U199" s="7">
        <f t="shared" si="81"/>
        <v>148.07222530257729</v>
      </c>
      <c r="V199" s="9">
        <f t="shared" si="82"/>
        <v>2172.9792754417085</v>
      </c>
      <c r="W199" s="8">
        <f t="shared" si="83"/>
        <v>22612.943123269652</v>
      </c>
      <c r="X199" s="7">
        <f t="shared" si="84"/>
        <v>148.20584345907892</v>
      </c>
      <c r="Y199" s="6">
        <f t="shared" si="69"/>
        <v>2175.0533168304059</v>
      </c>
      <c r="Z199" s="4">
        <f t="shared" si="70"/>
        <v>4.6163575551453082</v>
      </c>
      <c r="AA199" s="4">
        <f t="shared" si="85"/>
        <v>7.4468311325691472</v>
      </c>
      <c r="AB199" s="5">
        <f t="shared" si="86"/>
        <v>850.14289287842507</v>
      </c>
      <c r="AC199" s="418">
        <f t="shared" si="90"/>
        <v>31.1525375877298</v>
      </c>
      <c r="AD199" s="628">
        <f t="shared" si="87"/>
        <v>2107.8587035892292</v>
      </c>
      <c r="AE199" s="4">
        <f t="shared" si="71"/>
        <v>2.1220995326197811</v>
      </c>
      <c r="AF199" s="3">
        <f t="shared" si="88"/>
        <v>437.28340475622929</v>
      </c>
      <c r="AG199" s="2">
        <f t="shared" si="72"/>
        <v>1024.9534875233926</v>
      </c>
      <c r="AH199" s="22">
        <f t="shared" si="73"/>
        <v>0.54046407478083514</v>
      </c>
    </row>
    <row r="200" spans="6:34" x14ac:dyDescent="0.35">
      <c r="F200" s="21">
        <f t="shared" si="74"/>
        <v>16.999999999999972</v>
      </c>
      <c r="G200" s="20">
        <f t="shared" si="89"/>
        <v>459.78260869565133</v>
      </c>
      <c r="H200" s="19">
        <f t="shared" si="62"/>
        <v>109.78260869565133</v>
      </c>
      <c r="I200" s="18">
        <f t="shared" si="63"/>
        <v>0.31366459627328952</v>
      </c>
      <c r="J200" s="17">
        <f t="shared" si="64"/>
        <v>22830.241050813824</v>
      </c>
      <c r="K200" s="16">
        <f t="shared" si="65"/>
        <v>32.103831558636053</v>
      </c>
      <c r="L200" s="15">
        <f t="shared" si="66"/>
        <v>0.37587120458771217</v>
      </c>
      <c r="M200" s="14">
        <f t="shared" si="67"/>
        <v>8.9340826618453302E-4</v>
      </c>
      <c r="N200" s="13">
        <f t="shared" si="75"/>
        <v>3435.9640078441112</v>
      </c>
      <c r="O200" s="12">
        <f t="shared" si="76"/>
        <v>243.16052978589096</v>
      </c>
      <c r="P200" s="4">
        <f t="shared" si="77"/>
        <v>0.31622479187232327</v>
      </c>
      <c r="Q200" s="11">
        <f t="shared" si="68"/>
        <v>4.6471868266828578</v>
      </c>
      <c r="R200" s="10">
        <f t="shared" si="78"/>
        <v>6.3196901819464832</v>
      </c>
      <c r="S200" s="9">
        <f t="shared" si="79"/>
        <v>95.592339392550727</v>
      </c>
      <c r="T200" s="8">
        <f t="shared" si="80"/>
        <v>809.50208148904824</v>
      </c>
      <c r="U200" s="7">
        <f t="shared" si="81"/>
        <v>148.86841716113787</v>
      </c>
      <c r="V200" s="9">
        <f t="shared" si="82"/>
        <v>2187.7864979719661</v>
      </c>
      <c r="W200" s="8">
        <f t="shared" si="83"/>
        <v>22830.241050813824</v>
      </c>
      <c r="X200" s="7">
        <f t="shared" si="84"/>
        <v>149.00249699940721</v>
      </c>
      <c r="Y200" s="6">
        <f t="shared" si="69"/>
        <v>2189.8738904464294</v>
      </c>
      <c r="Z200" s="4">
        <f t="shared" si="70"/>
        <v>4.6412683398011714</v>
      </c>
      <c r="AA200" s="4">
        <f t="shared" si="85"/>
        <v>7.4730186459020995</v>
      </c>
      <c r="AB200" s="5">
        <f t="shared" si="86"/>
        <v>848.20334661274114</v>
      </c>
      <c r="AC200" s="418">
        <f t="shared" si="90"/>
        <v>31.361466527241781</v>
      </c>
      <c r="AD200" s="628">
        <f t="shared" si="87"/>
        <v>2113.2933441704422</v>
      </c>
      <c r="AE200" s="4">
        <f t="shared" si="71"/>
        <v>2.1384729380892264</v>
      </c>
      <c r="AF200" s="3">
        <f t="shared" si="88"/>
        <v>436.50113221707028</v>
      </c>
      <c r="AG200" s="2">
        <f t="shared" si="72"/>
        <v>1024.0362884382025</v>
      </c>
      <c r="AH200" s="22">
        <f t="shared" si="73"/>
        <v>0.53784432990572384</v>
      </c>
    </row>
    <row r="201" spans="6:34" x14ac:dyDescent="0.35">
      <c r="F201" s="21">
        <f t="shared" si="74"/>
        <v>17.099999999999973</v>
      </c>
      <c r="G201" s="20">
        <f t="shared" si="89"/>
        <v>458.36956521739046</v>
      </c>
      <c r="H201" s="19">
        <f t="shared" si="62"/>
        <v>108.36956521739046</v>
      </c>
      <c r="I201" s="18">
        <f t="shared" si="63"/>
        <v>0.30962732919254415</v>
      </c>
      <c r="J201" s="17">
        <f t="shared" si="64"/>
        <v>23049.019700611021</v>
      </c>
      <c r="K201" s="16">
        <f t="shared" si="65"/>
        <v>32.10316025615424</v>
      </c>
      <c r="L201" s="15">
        <f t="shared" si="66"/>
        <v>0.37170652152654965</v>
      </c>
      <c r="M201" s="14">
        <f t="shared" si="67"/>
        <v>8.8350923101645584E-4</v>
      </c>
      <c r="N201" s="13">
        <f t="shared" si="75"/>
        <v>3437.4776668075851</v>
      </c>
      <c r="O201" s="12">
        <f t="shared" si="76"/>
        <v>243.26765026638296</v>
      </c>
      <c r="P201" s="4">
        <f t="shared" si="77"/>
        <v>0.31215673605091454</v>
      </c>
      <c r="Q201" s="11">
        <f t="shared" si="68"/>
        <v>4.5874033564763401</v>
      </c>
      <c r="R201" s="10">
        <f t="shared" si="78"/>
        <v>6.3480260250624063</v>
      </c>
      <c r="S201" s="9">
        <f t="shared" si="79"/>
        <v>96.22430841074538</v>
      </c>
      <c r="T201" s="8">
        <f t="shared" si="80"/>
        <v>819.1245123301228</v>
      </c>
      <c r="U201" s="7">
        <f t="shared" si="81"/>
        <v>149.68052084407219</v>
      </c>
      <c r="V201" s="9">
        <f t="shared" si="82"/>
        <v>2202.67333968808</v>
      </c>
      <c r="W201" s="8">
        <f t="shared" si="83"/>
        <v>23049.019700611021</v>
      </c>
      <c r="X201" s="7">
        <f t="shared" si="84"/>
        <v>149.81507185382785</v>
      </c>
      <c r="Y201" s="6">
        <f t="shared" si="69"/>
        <v>2204.7741287718718</v>
      </c>
      <c r="Z201" s="4">
        <f t="shared" si="70"/>
        <v>4.6666767588747904</v>
      </c>
      <c r="AA201" s="4">
        <f t="shared" si="85"/>
        <v>7.4993584383755847</v>
      </c>
      <c r="AB201" s="5">
        <f t="shared" si="86"/>
        <v>846.10274905336485</v>
      </c>
      <c r="AC201" s="418">
        <f t="shared" si="90"/>
        <v>31.564829139453497</v>
      </c>
      <c r="AD201" s="628">
        <f t="shared" si="87"/>
        <v>2118.4553109537183</v>
      </c>
      <c r="AE201" s="4">
        <f t="shared" si="71"/>
        <v>2.1549684786397298</v>
      </c>
      <c r="AF201" s="3">
        <f t="shared" si="88"/>
        <v>435.71352907780039</v>
      </c>
      <c r="AG201" s="2">
        <f t="shared" si="72"/>
        <v>1023.1120086561917</v>
      </c>
      <c r="AH201" s="22">
        <f t="shared" si="73"/>
        <v>0.5352050434176433</v>
      </c>
    </row>
    <row r="202" spans="6:34" x14ac:dyDescent="0.35">
      <c r="F202" s="21">
        <f t="shared" si="74"/>
        <v>17.199999999999974</v>
      </c>
      <c r="G202" s="20">
        <f t="shared" si="89"/>
        <v>456.95652173912958</v>
      </c>
      <c r="H202" s="19">
        <f t="shared" si="62"/>
        <v>106.95652173912958</v>
      </c>
      <c r="I202" s="18">
        <f t="shared" si="63"/>
        <v>0.30559006211179879</v>
      </c>
      <c r="J202" s="17">
        <f t="shared" si="64"/>
        <v>23269.287034579829</v>
      </c>
      <c r="K202" s="16">
        <f t="shared" si="65"/>
        <v>32.10248440705076</v>
      </c>
      <c r="L202" s="15">
        <f t="shared" si="66"/>
        <v>0.36754527760167938</v>
      </c>
      <c r="M202" s="14">
        <f t="shared" si="67"/>
        <v>8.736183703314317E-4</v>
      </c>
      <c r="N202" s="13">
        <f t="shared" si="75"/>
        <v>3438.986961003041</v>
      </c>
      <c r="O202" s="12">
        <f t="shared" si="76"/>
        <v>243.37446185559983</v>
      </c>
      <c r="P202" s="4">
        <f t="shared" si="77"/>
        <v>0.30810041082429257</v>
      </c>
      <c r="Q202" s="11">
        <f t="shared" si="68"/>
        <v>4.527792277135319</v>
      </c>
      <c r="R202" s="10">
        <f t="shared" si="78"/>
        <v>6.3769226343748535</v>
      </c>
      <c r="S202" s="9">
        <f t="shared" si="79"/>
        <v>96.859111013251621</v>
      </c>
      <c r="T202" s="8">
        <f t="shared" si="80"/>
        <v>828.81042343144793</v>
      </c>
      <c r="U202" s="7">
        <f t="shared" si="81"/>
        <v>150.5086873164644</v>
      </c>
      <c r="V202" s="9">
        <f t="shared" si="82"/>
        <v>2217.6413917724872</v>
      </c>
      <c r="W202" s="8">
        <f t="shared" si="83"/>
        <v>23269.287034579829</v>
      </c>
      <c r="X202" s="7">
        <f t="shared" si="84"/>
        <v>150.64371908582865</v>
      </c>
      <c r="Y202" s="6">
        <f t="shared" si="69"/>
        <v>2219.7556239119863</v>
      </c>
      <c r="Z202" s="4">
        <f t="shared" si="70"/>
        <v>4.692587563495314</v>
      </c>
      <c r="AA202" s="4">
        <f t="shared" si="85"/>
        <v>7.5258515797402561</v>
      </c>
      <c r="AB202" s="5">
        <f t="shared" si="86"/>
        <v>843.8408955928237</v>
      </c>
      <c r="AC202" s="418">
        <f t="shared" si="90"/>
        <v>31.762460351714669</v>
      </c>
      <c r="AD202" s="628">
        <f t="shared" si="87"/>
        <v>2123.3420986048286</v>
      </c>
      <c r="AE202" s="4">
        <f t="shared" si="71"/>
        <v>2.1715884983012974</v>
      </c>
      <c r="AF202" s="3">
        <f t="shared" si="88"/>
        <v>434.92056667551265</v>
      </c>
      <c r="AG202" s="2">
        <f t="shared" si="72"/>
        <v>1022.1805952869832</v>
      </c>
      <c r="AH202" s="22">
        <f t="shared" si="73"/>
        <v>0.53254584027179241</v>
      </c>
    </row>
    <row r="203" spans="6:34" x14ac:dyDescent="0.35">
      <c r="F203" s="21">
        <f t="shared" si="74"/>
        <v>17.299999999999976</v>
      </c>
      <c r="G203" s="20">
        <f t="shared" si="89"/>
        <v>455.54347826086871</v>
      </c>
      <c r="H203" s="19">
        <f t="shared" si="62"/>
        <v>105.54347826086871</v>
      </c>
      <c r="I203" s="18">
        <f t="shared" si="63"/>
        <v>0.30155279503105348</v>
      </c>
      <c r="J203" s="17">
        <f t="shared" si="64"/>
        <v>23491.051173757078</v>
      </c>
      <c r="K203" s="16">
        <f t="shared" si="65"/>
        <v>32.101803986840721</v>
      </c>
      <c r="L203" s="15">
        <f t="shared" si="66"/>
        <v>0.36338786420087288</v>
      </c>
      <c r="M203" s="14">
        <f t="shared" si="67"/>
        <v>8.6373661441905474E-4</v>
      </c>
      <c r="N203" s="13">
        <f t="shared" si="75"/>
        <v>3440.4917340847323</v>
      </c>
      <c r="O203" s="12">
        <f t="shared" si="76"/>
        <v>243.48095348907336</v>
      </c>
      <c r="P203" s="4">
        <f t="shared" si="77"/>
        <v>0.30405623638170648</v>
      </c>
      <c r="Q203" s="11">
        <f t="shared" si="68"/>
        <v>4.4683597636909536</v>
      </c>
      <c r="R203" s="10">
        <f t="shared" si="78"/>
        <v>6.4063852737806357</v>
      </c>
      <c r="S203" s="9">
        <f t="shared" si="79"/>
        <v>97.496803276689107</v>
      </c>
      <c r="T203" s="8">
        <f t="shared" si="80"/>
        <v>838.56010375911683</v>
      </c>
      <c r="U203" s="7">
        <f t="shared" si="81"/>
        <v>151.35306734108161</v>
      </c>
      <c r="V203" s="9">
        <f t="shared" si="82"/>
        <v>2232.6922605041336</v>
      </c>
      <c r="W203" s="8">
        <f t="shared" si="83"/>
        <v>23491.051173757078</v>
      </c>
      <c r="X203" s="7">
        <f t="shared" si="84"/>
        <v>151.48858955654086</v>
      </c>
      <c r="Y203" s="6">
        <f t="shared" si="69"/>
        <v>2234.8199830778835</v>
      </c>
      <c r="Z203" s="4">
        <f t="shared" si="70"/>
        <v>4.7190054994616366</v>
      </c>
      <c r="AA203" s="4">
        <f t="shared" si="85"/>
        <v>7.5524991538009063</v>
      </c>
      <c r="AB203" s="5">
        <f t="shared" si="86"/>
        <v>841.41761138539903</v>
      </c>
      <c r="AC203" s="418">
        <f t="shared" si="90"/>
        <v>31.95419399382013</v>
      </c>
      <c r="AD203" s="628">
        <f t="shared" si="87"/>
        <v>2127.9512010461772</v>
      </c>
      <c r="AE203" s="4">
        <f t="shared" si="71"/>
        <v>2.1883353752376489</v>
      </c>
      <c r="AF203" s="3">
        <f t="shared" si="88"/>
        <v>434.12221577447457</v>
      </c>
      <c r="AG203" s="2">
        <f t="shared" si="72"/>
        <v>1021.2419944247287</v>
      </c>
      <c r="AH203" s="22">
        <f t="shared" si="73"/>
        <v>0.5298663399619763</v>
      </c>
    </row>
    <row r="204" spans="6:34" x14ac:dyDescent="0.35">
      <c r="F204" s="21">
        <f t="shared" si="74"/>
        <v>17.399999999999977</v>
      </c>
      <c r="G204" s="20">
        <f t="shared" si="89"/>
        <v>454.13043478260784</v>
      </c>
      <c r="H204" s="19">
        <f t="shared" si="62"/>
        <v>104.13043478260784</v>
      </c>
      <c r="I204" s="18">
        <f t="shared" si="63"/>
        <v>0.29751552795030811</v>
      </c>
      <c r="J204" s="17">
        <f t="shared" si="64"/>
        <v>23714.32039980749</v>
      </c>
      <c r="K204" s="16">
        <f t="shared" si="65"/>
        <v>32.101118970552548</v>
      </c>
      <c r="L204" s="15">
        <f t="shared" si="66"/>
        <v>0.35923467406669068</v>
      </c>
      <c r="M204" s="14">
        <f t="shared" si="67"/>
        <v>8.5386489678911711E-4</v>
      </c>
      <c r="N204" s="13">
        <f t="shared" si="75"/>
        <v>3441.9918300682011</v>
      </c>
      <c r="O204" s="12">
        <f t="shared" si="76"/>
        <v>243.58711412790348</v>
      </c>
      <c r="P204" s="4">
        <f t="shared" si="77"/>
        <v>0.30002463194141937</v>
      </c>
      <c r="Q204" s="11">
        <f t="shared" si="68"/>
        <v>4.4091119769049545</v>
      </c>
      <c r="R204" s="10">
        <f t="shared" si="78"/>
        <v>6.4364191978854315</v>
      </c>
      <c r="S204" s="9">
        <f t="shared" si="79"/>
        <v>98.137441804067166</v>
      </c>
      <c r="T204" s="8">
        <f t="shared" si="80"/>
        <v>848.37384793952356</v>
      </c>
      <c r="U204" s="7">
        <f t="shared" si="81"/>
        <v>152.21381141511461</v>
      </c>
      <c r="V204" s="9">
        <f t="shared" si="82"/>
        <v>2247.827567238242</v>
      </c>
      <c r="W204" s="8">
        <f t="shared" si="83"/>
        <v>23714.32039980749</v>
      </c>
      <c r="X204" s="7">
        <f t="shared" si="84"/>
        <v>152.34983386143546</v>
      </c>
      <c r="Y204" s="6">
        <f t="shared" si="69"/>
        <v>2249.9688285663069</v>
      </c>
      <c r="Z204" s="4">
        <f t="shared" si="70"/>
        <v>4.745935305283008</v>
      </c>
      <c r="AA204" s="4">
        <f t="shared" si="85"/>
        <v>7.5793022586470826</v>
      </c>
      <c r="AB204" s="5">
        <f t="shared" si="86"/>
        <v>838.83275220150654</v>
      </c>
      <c r="AC204" s="418">
        <f t="shared" si="90"/>
        <v>32.139862846437829</v>
      </c>
      <c r="AD204" s="628">
        <f t="shared" si="87"/>
        <v>2132.2801112249781</v>
      </c>
      <c r="AE204" s="4">
        <f t="shared" si="71"/>
        <v>2.2052115222302455</v>
      </c>
      <c r="AF204" s="3">
        <f t="shared" si="88"/>
        <v>433.31844656069308</v>
      </c>
      <c r="AG204" s="2">
        <f t="shared" si="72"/>
        <v>1020.2961511332917</v>
      </c>
      <c r="AH204" s="22">
        <f t="shared" si="73"/>
        <v>0.52716615644316078</v>
      </c>
    </row>
    <row r="205" spans="6:34" x14ac:dyDescent="0.35">
      <c r="F205" s="21">
        <f t="shared" si="74"/>
        <v>17.499999999999979</v>
      </c>
      <c r="G205" s="20">
        <f t="shared" si="89"/>
        <v>452.71739130434696</v>
      </c>
      <c r="H205" s="19">
        <f t="shared" si="62"/>
        <v>102.71739130434696</v>
      </c>
      <c r="I205" s="18">
        <f t="shared" si="63"/>
        <v>0.29347826086956275</v>
      </c>
      <c r="J205" s="17">
        <f t="shared" si="64"/>
        <v>23939.103156531313</v>
      </c>
      <c r="K205" s="16">
        <f t="shared" si="65"/>
        <v>32.100429332723387</v>
      </c>
      <c r="L205" s="15">
        <f t="shared" si="66"/>
        <v>0.35508610131884333</v>
      </c>
      <c r="M205" s="14">
        <f t="shared" si="67"/>
        <v>8.440041542247587E-4</v>
      </c>
      <c r="N205" s="13">
        <f t="shared" si="75"/>
        <v>3443.4870933360635</v>
      </c>
      <c r="O205" s="12">
        <f t="shared" si="76"/>
        <v>243.69293275916758</v>
      </c>
      <c r="P205" s="4">
        <f t="shared" si="77"/>
        <v>0.29600601573515967</v>
      </c>
      <c r="Q205" s="11">
        <f t="shared" si="68"/>
        <v>4.3500550630410837</v>
      </c>
      <c r="R205" s="10">
        <f t="shared" si="78"/>
        <v>6.4670296496123942</v>
      </c>
      <c r="S205" s="9">
        <f t="shared" si="79"/>
        <v>98.781083723855716</v>
      </c>
      <c r="T205" s="8">
        <f t="shared" si="80"/>
        <v>858.25195631190911</v>
      </c>
      <c r="U205" s="7">
        <f t="shared" si="81"/>
        <v>153.09106970170154</v>
      </c>
      <c r="V205" s="9">
        <f t="shared" si="82"/>
        <v>2263.0489483797533</v>
      </c>
      <c r="W205" s="8">
        <f t="shared" si="83"/>
        <v>23939.103156531313</v>
      </c>
      <c r="X205" s="7">
        <f t="shared" si="84"/>
        <v>153.22760226179943</v>
      </c>
      <c r="Y205" s="6">
        <f t="shared" si="69"/>
        <v>2265.2037977330797</v>
      </c>
      <c r="Z205" s="4">
        <f t="shared" si="70"/>
        <v>4.773381710057012</v>
      </c>
      <c r="AA205" s="4">
        <f t="shared" si="85"/>
        <v>7.6062620068887981</v>
      </c>
      <c r="AB205" s="5">
        <f t="shared" si="86"/>
        <v>836.08620533918827</v>
      </c>
      <c r="AC205" s="418">
        <f t="shared" si="90"/>
        <v>32.319298693783772</v>
      </c>
      <c r="AD205" s="628">
        <f t="shared" si="87"/>
        <v>2136.3263209475194</v>
      </c>
      <c r="AE205" s="4">
        <f t="shared" si="71"/>
        <v>2.222219387168832</v>
      </c>
      <c r="AF205" s="3">
        <f t="shared" si="88"/>
        <v>432.50922863648736</v>
      </c>
      <c r="AG205" s="2">
        <f t="shared" si="72"/>
        <v>1019.3430094312204</v>
      </c>
      <c r="AH205" s="22">
        <f t="shared" si="73"/>
        <v>0.524444898052987</v>
      </c>
    </row>
    <row r="206" spans="6:34" x14ac:dyDescent="0.35">
      <c r="F206" s="21">
        <f t="shared" si="74"/>
        <v>17.59999999999998</v>
      </c>
      <c r="G206" s="20">
        <f t="shared" si="89"/>
        <v>451.30434782608609</v>
      </c>
      <c r="H206" s="19">
        <f t="shared" si="62"/>
        <v>101.30434782608609</v>
      </c>
      <c r="I206" s="18">
        <f t="shared" si="63"/>
        <v>0.28944099378881738</v>
      </c>
      <c r="J206" s="17">
        <f t="shared" si="64"/>
        <v>24165.40805136929</v>
      </c>
      <c r="K206" s="16">
        <f t="shared" si="65"/>
        <v>32.099735047394717</v>
      </c>
      <c r="L206" s="15">
        <f t="shared" si="66"/>
        <v>0.35094254147613602</v>
      </c>
      <c r="M206" s="14">
        <f t="shared" si="67"/>
        <v>8.3415532683462767E-4</v>
      </c>
      <c r="N206" s="13">
        <f t="shared" si="75"/>
        <v>3444.9773686441781</v>
      </c>
      <c r="O206" s="12">
        <f t="shared" si="76"/>
        <v>243.79839839635721</v>
      </c>
      <c r="P206" s="4">
        <f t="shared" si="77"/>
        <v>0.29200080499154396</v>
      </c>
      <c r="Q206" s="11">
        <f t="shared" si="68"/>
        <v>4.2911951536215378</v>
      </c>
      <c r="R206" s="10">
        <f t="shared" si="78"/>
        <v>6.498221857621969</v>
      </c>
      <c r="S206" s="9">
        <f t="shared" si="79"/>
        <v>99.427786688816951</v>
      </c>
      <c r="T206" s="8">
        <f t="shared" si="80"/>
        <v>868.19473498079083</v>
      </c>
      <c r="U206" s="7">
        <f t="shared" si="81"/>
        <v>153.98499195604577</v>
      </c>
      <c r="V206" s="9">
        <f t="shared" si="82"/>
        <v>2278.3580553499232</v>
      </c>
      <c r="W206" s="8">
        <f t="shared" si="83"/>
        <v>24165.40805136929</v>
      </c>
      <c r="X206" s="7">
        <f t="shared" si="84"/>
        <v>154.12204461080302</v>
      </c>
      <c r="Y206" s="6">
        <f t="shared" si="69"/>
        <v>2280.5265429597002</v>
      </c>
      <c r="Z206" s="4">
        <f t="shared" si="70"/>
        <v>4.8013494311789309</v>
      </c>
      <c r="AA206" s="4">
        <f t="shared" si="85"/>
        <v>7.633379525897519</v>
      </c>
      <c r="AB206" s="5">
        <f t="shared" si="86"/>
        <v>833.17789059381562</v>
      </c>
      <c r="AC206" s="418">
        <f t="shared" si="90"/>
        <v>32.492332380768481</v>
      </c>
      <c r="AD206" s="628">
        <f t="shared" si="87"/>
        <v>2140.0873207827121</v>
      </c>
      <c r="AE206" s="4">
        <f t="shared" si="71"/>
        <v>2.2393614535483168</v>
      </c>
      <c r="AF206" s="3">
        <f t="shared" si="88"/>
        <v>431.6945310150706</v>
      </c>
      <c r="AG206" s="2">
        <f t="shared" si="72"/>
        <v>1018.3825122765047</v>
      </c>
      <c r="AH206" s="22">
        <f t="shared" si="73"/>
        <v>0.52170216743226938</v>
      </c>
    </row>
    <row r="207" spans="6:34" x14ac:dyDescent="0.35">
      <c r="F207" s="21">
        <f t="shared" si="74"/>
        <v>17.699999999999982</v>
      </c>
      <c r="G207" s="20">
        <f t="shared" si="89"/>
        <v>449.89130434782521</v>
      </c>
      <c r="H207" s="19">
        <f t="shared" si="62"/>
        <v>99.891304347825212</v>
      </c>
      <c r="I207" s="18">
        <f t="shared" si="63"/>
        <v>0.28540372670807201</v>
      </c>
      <c r="J207" s="17">
        <f t="shared" si="64"/>
        <v>24393.243856904282</v>
      </c>
      <c r="K207" s="16">
        <f t="shared" si="65"/>
        <v>32.099036088107773</v>
      </c>
      <c r="L207" s="15">
        <f t="shared" si="66"/>
        <v>0.34680439147793179</v>
      </c>
      <c r="M207" s="14">
        <f t="shared" si="67"/>
        <v>8.2431935810389604E-4</v>
      </c>
      <c r="N207" s="13">
        <f t="shared" si="75"/>
        <v>3446.4625011282233</v>
      </c>
      <c r="O207" s="12">
        <f t="shared" si="76"/>
        <v>243.9035000798435</v>
      </c>
      <c r="P207" s="4">
        <f t="shared" si="77"/>
        <v>0.28800941591839535</v>
      </c>
      <c r="Q207" s="11">
        <f t="shared" si="68"/>
        <v>4.2325383651671045</v>
      </c>
      <c r="R207" s="10">
        <f t="shared" si="78"/>
        <v>6.5300010335360206</v>
      </c>
      <c r="S207" s="9">
        <f t="shared" si="79"/>
        <v>100.07760887457914</v>
      </c>
      <c r="T207" s="8">
        <f t="shared" si="80"/>
        <v>878.20249586824877</v>
      </c>
      <c r="U207" s="7">
        <f t="shared" si="81"/>
        <v>154.89572744592982</v>
      </c>
      <c r="V207" s="9">
        <f t="shared" si="82"/>
        <v>2293.7565545455277</v>
      </c>
      <c r="W207" s="8">
        <f t="shared" si="83"/>
        <v>24393.243856904282</v>
      </c>
      <c r="X207" s="7">
        <f t="shared" si="84"/>
        <v>155.03331027395936</v>
      </c>
      <c r="Y207" s="6">
        <f t="shared" si="69"/>
        <v>2295.9387316125453</v>
      </c>
      <c r="Z207" s="4">
        <f t="shared" si="70"/>
        <v>4.8298431718763339</v>
      </c>
      <c r="AA207" s="4">
        <f t="shared" si="85"/>
        <v>7.660655958052601</v>
      </c>
      <c r="AB207" s="5">
        <f t="shared" si="86"/>
        <v>830.10776128712212</v>
      </c>
      <c r="AC207" s="418">
        <f t="shared" si="90"/>
        <v>32.658793874847809</v>
      </c>
      <c r="AD207" s="628">
        <f t="shared" si="87"/>
        <v>2143.5606000382663</v>
      </c>
      <c r="AE207" s="4">
        <f t="shared" si="71"/>
        <v>2.2566402409717989</v>
      </c>
      <c r="AF207" s="3">
        <f t="shared" si="88"/>
        <v>430.87432211514465</v>
      </c>
      <c r="AG207" s="2">
        <f t="shared" si="72"/>
        <v>1017.4146015511195</v>
      </c>
      <c r="AH207" s="22">
        <f t="shared" si="73"/>
        <v>0.5189375614445122</v>
      </c>
    </row>
    <row r="208" spans="6:34" x14ac:dyDescent="0.35">
      <c r="F208" s="21">
        <f t="shared" si="74"/>
        <v>17.799999999999983</v>
      </c>
      <c r="G208" s="20">
        <f t="shared" si="89"/>
        <v>448.47826086956434</v>
      </c>
      <c r="H208" s="19">
        <f t="shared" si="62"/>
        <v>98.478260869564338</v>
      </c>
      <c r="I208" s="18">
        <f t="shared" si="63"/>
        <v>0.2813664596273267</v>
      </c>
      <c r="J208" s="17">
        <f t="shared" si="64"/>
        <v>24622.619512358837</v>
      </c>
      <c r="K208" s="16">
        <f t="shared" si="65"/>
        <v>32.098332427899194</v>
      </c>
      <c r="L208" s="15">
        <f t="shared" si="66"/>
        <v>0.34267204970505072</v>
      </c>
      <c r="M208" s="14">
        <f t="shared" si="67"/>
        <v>8.1449719494393498E-4</v>
      </c>
      <c r="N208" s="13">
        <f t="shared" si="75"/>
        <v>3447.9423363107207</v>
      </c>
      <c r="O208" s="12">
        <f t="shared" si="76"/>
        <v>244.00822687737409</v>
      </c>
      <c r="P208" s="4">
        <f t="shared" si="77"/>
        <v>0.28403226368387424</v>
      </c>
      <c r="Q208" s="11">
        <f t="shared" si="68"/>
        <v>4.1740907989198597</v>
      </c>
      <c r="R208" s="10">
        <f t="shared" si="78"/>
        <v>6.5623723689594362</v>
      </c>
      <c r="S208" s="9">
        <f t="shared" si="79"/>
        <v>100.73060897793275</v>
      </c>
      <c r="T208" s="8">
        <f t="shared" si="80"/>
        <v>888.27555676604209</v>
      </c>
      <c r="U208" s="7">
        <f t="shared" si="81"/>
        <v>155.82342486642955</v>
      </c>
      <c r="V208" s="9">
        <f t="shared" si="82"/>
        <v>2309.2461272901205</v>
      </c>
      <c r="W208" s="8">
        <f t="shared" si="83"/>
        <v>24622.619512358837</v>
      </c>
      <c r="X208" s="7">
        <f t="shared" si="84"/>
        <v>155.96154804378128</v>
      </c>
      <c r="Y208" s="6">
        <f t="shared" si="69"/>
        <v>2311.4420459941202</v>
      </c>
      <c r="Z208" s="4">
        <f t="shared" si="70"/>
        <v>4.8588676185627255</v>
      </c>
      <c r="AA208" s="4">
        <f t="shared" si="85"/>
        <v>7.6880924609933814</v>
      </c>
      <c r="AB208" s="5">
        <f t="shared" si="86"/>
        <v>826.87580535661243</v>
      </c>
      <c r="AC208" s="418">
        <f t="shared" si="90"/>
        <v>32.818512332816042</v>
      </c>
      <c r="AD208" s="628">
        <f t="shared" si="87"/>
        <v>2146.7436468128808</v>
      </c>
      <c r="AE208" s="4">
        <f t="shared" si="71"/>
        <v>2.2740583056595547</v>
      </c>
      <c r="AF208" s="3">
        <f t="shared" si="88"/>
        <v>430.04856975550825</v>
      </c>
      <c r="AG208" s="2">
        <f t="shared" si="72"/>
        <v>1016.4392180453452</v>
      </c>
      <c r="AH208" s="22">
        <f t="shared" si="73"/>
        <v>0.51615067109447132</v>
      </c>
    </row>
    <row r="209" spans="6:34" x14ac:dyDescent="0.35">
      <c r="F209" s="21">
        <f t="shared" si="74"/>
        <v>17.899999999999984</v>
      </c>
      <c r="G209" s="20">
        <f t="shared" si="89"/>
        <v>447.06521739130346</v>
      </c>
      <c r="H209" s="19">
        <f t="shared" si="62"/>
        <v>97.065217391303463</v>
      </c>
      <c r="I209" s="18">
        <f t="shared" si="63"/>
        <v>0.27732919254658134</v>
      </c>
      <c r="J209" s="17">
        <f t="shared" si="64"/>
        <v>24853.54412508785</v>
      </c>
      <c r="K209" s="16">
        <f t="shared" si="65"/>
        <v>32.097624039296548</v>
      </c>
      <c r="L209" s="15">
        <f t="shared" si="66"/>
        <v>0.33854591600003298</v>
      </c>
      <c r="M209" s="14">
        <f t="shared" si="67"/>
        <v>8.0468978774047835E-4</v>
      </c>
      <c r="N209" s="13">
        <f t="shared" si="75"/>
        <v>3449.4167201085256</v>
      </c>
      <c r="O209" s="12">
        <f t="shared" si="76"/>
        <v>244.11256788460335</v>
      </c>
      <c r="P209" s="4">
        <f t="shared" si="77"/>
        <v>0.28006976239634124</v>
      </c>
      <c r="Q209" s="11">
        <f t="shared" si="68"/>
        <v>4.1158585405472392</v>
      </c>
      <c r="R209" s="10">
        <f t="shared" si="78"/>
        <v>6.5953410322921204</v>
      </c>
      <c r="S209" s="9">
        <f t="shared" si="79"/>
        <v>101.38684621482869</v>
      </c>
      <c r="T209" s="8">
        <f t="shared" si="80"/>
        <v>898.41424138752495</v>
      </c>
      <c r="U209" s="7">
        <f t="shared" si="81"/>
        <v>156.76823224862608</v>
      </c>
      <c r="V209" s="9">
        <f t="shared" si="82"/>
        <v>2324.8284697767635</v>
      </c>
      <c r="W209" s="8">
        <f t="shared" si="83"/>
        <v>24853.54412508785</v>
      </c>
      <c r="X209" s="7">
        <f t="shared" si="84"/>
        <v>156.90690604843178</v>
      </c>
      <c r="Y209" s="6">
        <f t="shared" si="69"/>
        <v>2327.0381832857743</v>
      </c>
      <c r="Z209" s="4">
        <f t="shared" si="70"/>
        <v>4.8884274380039301</v>
      </c>
      <c r="AA209" s="4">
        <f t="shared" si="85"/>
        <v>7.7156902078770964</v>
      </c>
      <c r="AB209" s="5">
        <f t="shared" si="86"/>
        <v>823.48204650640946</v>
      </c>
      <c r="AC209" s="418">
        <f t="shared" si="90"/>
        <v>32.97131617278766</v>
      </c>
      <c r="AD209" s="628">
        <f t="shared" si="87"/>
        <v>2149.6339481280088</v>
      </c>
      <c r="AE209" s="4">
        <f t="shared" si="71"/>
        <v>2.2916182409637527</v>
      </c>
      <c r="AF209" s="3">
        <f t="shared" si="88"/>
        <v>429.21724114968379</v>
      </c>
      <c r="AG209" s="2">
        <f t="shared" si="72"/>
        <v>1015.4563014418691</v>
      </c>
      <c r="AH209" s="22">
        <f t="shared" si="73"/>
        <v>0.5133410814457996</v>
      </c>
    </row>
    <row r="210" spans="6:34" x14ac:dyDescent="0.35">
      <c r="F210" s="21">
        <f t="shared" si="74"/>
        <v>17.999999999999986</v>
      </c>
      <c r="G210" s="20">
        <f t="shared" si="89"/>
        <v>445.65217391304259</v>
      </c>
      <c r="H210" s="19">
        <f t="shared" si="62"/>
        <v>95.652173913042589</v>
      </c>
      <c r="I210" s="18">
        <f t="shared" si="63"/>
        <v>0.27329192546583597</v>
      </c>
      <c r="J210" s="17">
        <f t="shared" si="64"/>
        <v>25086.026972065527</v>
      </c>
      <c r="K210" s="16">
        <f t="shared" si="65"/>
        <v>32.096910894313886</v>
      </c>
      <c r="L210" s="15">
        <f t="shared" si="66"/>
        <v>0.3344263916866817</v>
      </c>
      <c r="M210" s="14">
        <f t="shared" si="67"/>
        <v>7.9489809040007376E-4</v>
      </c>
      <c r="N210" s="13">
        <f t="shared" si="75"/>
        <v>3450.8854988408248</v>
      </c>
      <c r="O210" s="12">
        <f t="shared" si="76"/>
        <v>244.21651222565836</v>
      </c>
      <c r="P210" s="4">
        <f t="shared" si="77"/>
        <v>0.27612232508286833</v>
      </c>
      <c r="Q210" s="11">
        <f t="shared" si="68"/>
        <v>4.0578476598262414</v>
      </c>
      <c r="R210" s="10">
        <f t="shared" si="78"/>
        <v>6.6289121653243228</v>
      </c>
      <c r="S210" s="9">
        <f t="shared" si="79"/>
        <v>102.0463803180579</v>
      </c>
      <c r="T210" s="8">
        <f t="shared" si="80"/>
        <v>908.61887941933071</v>
      </c>
      <c r="U210" s="7">
        <f t="shared" si="81"/>
        <v>157.73029686211336</v>
      </c>
      <c r="V210" s="9">
        <f t="shared" si="82"/>
        <v>2340.5052930016263</v>
      </c>
      <c r="W210" s="8">
        <f t="shared" si="83"/>
        <v>25086.026972065527</v>
      </c>
      <c r="X210" s="7">
        <f t="shared" si="84"/>
        <v>157.86953165416685</v>
      </c>
      <c r="Y210" s="6">
        <f t="shared" si="69"/>
        <v>2342.728855481284</v>
      </c>
      <c r="Z210" s="4">
        <f t="shared" si="70"/>
        <v>4.9185272742908772</v>
      </c>
      <c r="AA210" s="4">
        <f t="shared" si="85"/>
        <v>7.7434503876428415</v>
      </c>
      <c r="AB210" s="5">
        <f t="shared" si="86"/>
        <v>819.92654542052389</v>
      </c>
      <c r="AC210" s="418">
        <f t="shared" si="90"/>
        <v>33.117033151619246</v>
      </c>
      <c r="AD210" s="628">
        <f t="shared" si="87"/>
        <v>2152.2289901428007</v>
      </c>
      <c r="AE210" s="4">
        <f t="shared" si="71"/>
        <v>2.3093226778886953</v>
      </c>
      <c r="AF210" s="3">
        <f t="shared" si="88"/>
        <v>428.38030290056417</v>
      </c>
      <c r="AG210" s="2">
        <f t="shared" si="72"/>
        <v>1014.4657902996607</v>
      </c>
      <c r="AH210" s="22">
        <f t="shared" si="73"/>
        <v>0.51050837153780881</v>
      </c>
    </row>
    <row r="211" spans="6:34" x14ac:dyDescent="0.35">
      <c r="F211" s="21">
        <f t="shared" si="74"/>
        <v>18.099999999999987</v>
      </c>
      <c r="G211" s="20">
        <f t="shared" si="89"/>
        <v>444.23913043478171</v>
      </c>
      <c r="H211" s="19">
        <f t="shared" si="62"/>
        <v>94.239130434781714</v>
      </c>
      <c r="I211" s="18">
        <f t="shared" si="63"/>
        <v>0.26925465838509061</v>
      </c>
      <c r="J211" s="17">
        <f t="shared" si="64"/>
        <v>25320.077501365689</v>
      </c>
      <c r="K211" s="16">
        <f t="shared" si="65"/>
        <v>32.096192964447404</v>
      </c>
      <c r="L211" s="15">
        <f t="shared" si="66"/>
        <v>0.33031387958880165</v>
      </c>
      <c r="M211" s="14">
        <f t="shared" si="67"/>
        <v>7.8512306039462266E-4</v>
      </c>
      <c r="N211" s="13">
        <f t="shared" si="75"/>
        <v>3452.3485192376652</v>
      </c>
      <c r="O211" s="12">
        <f t="shared" si="76"/>
        <v>244.32004905374245</v>
      </c>
      <c r="P211" s="4">
        <f t="shared" si="77"/>
        <v>0.27219036366631066</v>
      </c>
      <c r="Q211" s="11">
        <f t="shared" si="68"/>
        <v>4.0000642103064781</v>
      </c>
      <c r="R211" s="10">
        <f t="shared" si="78"/>
        <v>6.6630908796081023</v>
      </c>
      <c r="S211" s="9">
        <f t="shared" si="79"/>
        <v>102.70927153459033</v>
      </c>
      <c r="T211" s="8">
        <f t="shared" si="80"/>
        <v>918.88980657278978</v>
      </c>
      <c r="U211" s="7">
        <f t="shared" si="81"/>
        <v>158.70976511109455</v>
      </c>
      <c r="V211" s="9">
        <f t="shared" si="82"/>
        <v>2356.2783226878378</v>
      </c>
      <c r="W211" s="8">
        <f t="shared" si="83"/>
        <v>25320.077501365689</v>
      </c>
      <c r="X211" s="7">
        <f t="shared" si="84"/>
        <v>158.84957136136291</v>
      </c>
      <c r="Y211" s="6">
        <f t="shared" si="69"/>
        <v>2358.5157893106793</v>
      </c>
      <c r="Z211" s="4">
        <f t="shared" si="70"/>
        <v>4.9491717456122855</v>
      </c>
      <c r="AA211" s="4">
        <f t="shared" si="85"/>
        <v>7.7713742052817674</v>
      </c>
      <c r="AB211" s="5">
        <f t="shared" si="86"/>
        <v>816.20940103952307</v>
      </c>
      <c r="AC211" s="418">
        <f t="shared" si="90"/>
        <v>33.25549044803072</v>
      </c>
      <c r="AD211" s="628">
        <f t="shared" si="87"/>
        <v>2154.5262584560019</v>
      </c>
      <c r="AE211" s="4">
        <f t="shared" si="71"/>
        <v>2.3271742856163296</v>
      </c>
      <c r="AF211" s="3">
        <f t="shared" si="88"/>
        <v>427.53772099508359</v>
      </c>
      <c r="AG211" s="2">
        <f t="shared" si="72"/>
        <v>1013.4676220376202</v>
      </c>
      <c r="AH211" s="22">
        <f t="shared" si="73"/>
        <v>0.50765211430138735</v>
      </c>
    </row>
    <row r="212" spans="6:34" x14ac:dyDescent="0.35">
      <c r="F212" s="21">
        <f t="shared" si="74"/>
        <v>18.199999999999989</v>
      </c>
      <c r="G212" s="20">
        <f t="shared" si="89"/>
        <v>442.82608695652084</v>
      </c>
      <c r="H212" s="19">
        <f t="shared" si="62"/>
        <v>92.82608695652084</v>
      </c>
      <c r="I212" s="18">
        <f t="shared" si="63"/>
        <v>0.26521739130434524</v>
      </c>
      <c r="J212" s="17">
        <f t="shared" si="64"/>
        <v>25555.705333634472</v>
      </c>
      <c r="K212" s="16">
        <f t="shared" si="65"/>
        <v>32.095470220671011</v>
      </c>
      <c r="L212" s="15">
        <f t="shared" si="66"/>
        <v>0.32620878404804815</v>
      </c>
      <c r="M212" s="14">
        <f t="shared" si="67"/>
        <v>7.7536565880380564E-4</v>
      </c>
      <c r="N212" s="13">
        <f t="shared" si="75"/>
        <v>3453.8056284490549</v>
      </c>
      <c r="O212" s="12">
        <f t="shared" si="76"/>
        <v>244.42316755177927</v>
      </c>
      <c r="P212" s="4">
        <f t="shared" si="77"/>
        <v>0.26827428894085387</v>
      </c>
      <c r="Q212" s="11">
        <f t="shared" si="68"/>
        <v>3.9425142289508219</v>
      </c>
      <c r="R212" s="10">
        <f t="shared" si="78"/>
        <v>6.6978822525976938</v>
      </c>
      <c r="S212" s="9">
        <f t="shared" si="79"/>
        <v>103.37558062255114</v>
      </c>
      <c r="T212" s="8">
        <f t="shared" si="80"/>
        <v>929.22736463504486</v>
      </c>
      <c r="U212" s="7">
        <f t="shared" si="81"/>
        <v>159.70678242386126</v>
      </c>
      <c r="V212" s="9">
        <f t="shared" si="82"/>
        <v>2372.1492991989471</v>
      </c>
      <c r="W212" s="8">
        <f t="shared" si="83"/>
        <v>25555.705333634472</v>
      </c>
      <c r="X212" s="7">
        <f t="shared" si="84"/>
        <v>159.8471706939232</v>
      </c>
      <c r="Y212" s="6">
        <f t="shared" si="69"/>
        <v>2374.4007261536763</v>
      </c>
      <c r="Z212" s="4">
        <f t="shared" si="70"/>
        <v>4.9803654408208056</v>
      </c>
      <c r="AA212" s="4">
        <f t="shared" si="85"/>
        <v>7.7994628821137386</v>
      </c>
      <c r="AB212" s="5">
        <f t="shared" si="86"/>
        <v>812.33075190150532</v>
      </c>
      <c r="AC212" s="418">
        <f t="shared" si="90"/>
        <v>33.386514751690783</v>
      </c>
      <c r="AD212" s="628">
        <f t="shared" si="87"/>
        <v>2156.5232384986489</v>
      </c>
      <c r="AE212" s="4">
        <f t="shared" si="71"/>
        <v>2.3451757720367938</v>
      </c>
      <c r="AF212" s="3">
        <f t="shared" si="88"/>
        <v>426.68946079891595</v>
      </c>
      <c r="AG212" s="2">
        <f t="shared" si="72"/>
        <v>1012.461732917998</v>
      </c>
      <c r="AH212" s="22">
        <f t="shared" si="73"/>
        <v>0.50477187647411303</v>
      </c>
    </row>
    <row r="213" spans="6:34" x14ac:dyDescent="0.35">
      <c r="F213" s="21">
        <f t="shared" si="74"/>
        <v>18.29999999999999</v>
      </c>
      <c r="G213" s="20">
        <f t="shared" si="89"/>
        <v>441.41304347825997</v>
      </c>
      <c r="H213" s="19">
        <f t="shared" si="62"/>
        <v>91.413043478259965</v>
      </c>
      <c r="I213" s="18">
        <f t="shared" si="63"/>
        <v>0.26118012422359987</v>
      </c>
      <c r="J213" s="17">
        <f t="shared" si="64"/>
        <v>25792.920263554366</v>
      </c>
      <c r="K213" s="16">
        <f t="shared" si="65"/>
        <v>32.094742633432077</v>
      </c>
      <c r="L213" s="15">
        <f t="shared" si="66"/>
        <v>0.32211151094079277</v>
      </c>
      <c r="M213" s="14">
        <f t="shared" si="67"/>
        <v>7.6562685035517033E-4</v>
      </c>
      <c r="N213" s="13">
        <f t="shared" si="75"/>
        <v>3455.2566740546608</v>
      </c>
      <c r="O213" s="12">
        <f t="shared" si="76"/>
        <v>244.52585693309908</v>
      </c>
      <c r="P213" s="4">
        <f t="shared" si="77"/>
        <v>0.26437451054594563</v>
      </c>
      <c r="Q213" s="11">
        <f t="shared" si="68"/>
        <v>3.885203735752309</v>
      </c>
      <c r="R213" s="10">
        <f t="shared" si="78"/>
        <v>6.7332913235514891</v>
      </c>
      <c r="S213" s="9">
        <f t="shared" si="79"/>
        <v>104.04536884781091</v>
      </c>
      <c r="T213" s="8">
        <f t="shared" si="80"/>
        <v>939.63190151982599</v>
      </c>
      <c r="U213" s="7">
        <f t="shared" si="81"/>
        <v>160.7214931354458</v>
      </c>
      <c r="V213" s="9">
        <f t="shared" si="82"/>
        <v>2388.119977441333</v>
      </c>
      <c r="W213" s="8">
        <f t="shared" si="83"/>
        <v>25792.920263554366</v>
      </c>
      <c r="X213" s="7">
        <f t="shared" si="84"/>
        <v>160.86247408185341</v>
      </c>
      <c r="Y213" s="6">
        <f t="shared" si="69"/>
        <v>2390.3854219420496</v>
      </c>
      <c r="Z213" s="4">
        <f t="shared" si="70"/>
        <v>5.0121129157860285</v>
      </c>
      <c r="AA213" s="4">
        <f t="shared" si="85"/>
        <v>7.8277176560706589</v>
      </c>
      <c r="AB213" s="5">
        <f t="shared" si="86"/>
        <v>808.29077754824755</v>
      </c>
      <c r="AC213" s="418">
        <f t="shared" si="90"/>
        <v>33.509932358538087</v>
      </c>
      <c r="AD213" s="628">
        <f t="shared" si="87"/>
        <v>2158.2174160215536</v>
      </c>
      <c r="AE213" s="4">
        <f t="shared" si="71"/>
        <v>2.3633298842837234</v>
      </c>
      <c r="AF213" s="3">
        <f t="shared" si="88"/>
        <v>425.83548705120432</v>
      </c>
      <c r="AG213" s="2">
        <f t="shared" si="72"/>
        <v>1011.4480580295823</v>
      </c>
      <c r="AH213" s="22">
        <f t="shared" si="73"/>
        <v>0.50186721851460425</v>
      </c>
    </row>
    <row r="214" spans="6:34" x14ac:dyDescent="0.35">
      <c r="F214" s="21">
        <f t="shared" si="74"/>
        <v>18.399999999999991</v>
      </c>
      <c r="G214" s="20">
        <f t="shared" si="89"/>
        <v>439.99999999999909</v>
      </c>
      <c r="H214" s="19">
        <f t="shared" si="62"/>
        <v>89.999999999999091</v>
      </c>
      <c r="I214" s="18">
        <f t="shared" si="63"/>
        <v>0.25714285714285456</v>
      </c>
      <c r="J214" s="17">
        <f t="shared" si="64"/>
        <v>26031.732261298501</v>
      </c>
      <c r="K214" s="16">
        <f t="shared" si="65"/>
        <v>32.094010172647053</v>
      </c>
      <c r="L214" s="15">
        <f t="shared" si="66"/>
        <v>0.3180224676939149</v>
      </c>
      <c r="M214" s="14">
        <f t="shared" si="67"/>
        <v>7.5590760346166627E-4</v>
      </c>
      <c r="N214" s="13">
        <f t="shared" si="75"/>
        <v>3456.7015040741444</v>
      </c>
      <c r="O214" s="12">
        <f t="shared" si="76"/>
        <v>244.62810644217024</v>
      </c>
      <c r="P214" s="4">
        <f t="shared" si="77"/>
        <v>0.26049143693852156</v>
      </c>
      <c r="Q214" s="11">
        <f t="shared" si="68"/>
        <v>3.8281387333259755</v>
      </c>
      <c r="R214" s="10">
        <f t="shared" si="78"/>
        <v>6.7693230891883127</v>
      </c>
      <c r="S214" s="9">
        <f t="shared" si="79"/>
        <v>104.71869798016606</v>
      </c>
      <c r="T214" s="8">
        <f t="shared" si="80"/>
        <v>950.10377131784264</v>
      </c>
      <c r="U214" s="7">
        <f t="shared" si="81"/>
        <v>161.75404036323761</v>
      </c>
      <c r="V214" s="9">
        <f t="shared" si="82"/>
        <v>2404.1921267548778</v>
      </c>
      <c r="W214" s="8">
        <f t="shared" si="83"/>
        <v>26031.732261298501</v>
      </c>
      <c r="X214" s="7">
        <f t="shared" si="84"/>
        <v>161.89562473679675</v>
      </c>
      <c r="Y214" s="6">
        <f t="shared" si="69"/>
        <v>2406.4716470502626</v>
      </c>
      <c r="Z214" s="4">
        <f t="shared" si="70"/>
        <v>5.0444186895278191</v>
      </c>
      <c r="AA214" s="4">
        <f t="shared" si="85"/>
        <v>7.856139781986708</v>
      </c>
      <c r="AB214" s="5">
        <f t="shared" si="86"/>
        <v>804.08969999732824</v>
      </c>
      <c r="AC214" s="418">
        <f t="shared" si="90"/>
        <v>33.6255692726156</v>
      </c>
      <c r="AD214" s="628">
        <f t="shared" si="87"/>
        <v>2159.6062776816784</v>
      </c>
      <c r="AE214" s="4">
        <f t="shared" si="71"/>
        <v>2.3816394092740478</v>
      </c>
      <c r="AF214" s="3">
        <f t="shared" si="88"/>
        <v>424.97576385932547</v>
      </c>
      <c r="AG214" s="2">
        <f t="shared" si="72"/>
        <v>1010.4265312706527</v>
      </c>
      <c r="AH214" s="22">
        <f t="shared" si="73"/>
        <v>0.49893769451615244</v>
      </c>
    </row>
    <row r="215" spans="6:34" x14ac:dyDescent="0.35">
      <c r="F215" s="21">
        <f t="shared" si="74"/>
        <v>18.499999999999993</v>
      </c>
      <c r="G215" s="20">
        <f t="shared" si="89"/>
        <v>438.58695652173822</v>
      </c>
      <c r="H215" s="19">
        <f t="shared" si="62"/>
        <v>88.586956521738216</v>
      </c>
      <c r="I215" s="18">
        <f t="shared" si="63"/>
        <v>0.2531055900621092</v>
      </c>
      <c r="J215" s="17">
        <f t="shared" si="64"/>
        <v>26272.151473973987</v>
      </c>
      <c r="K215" s="16">
        <f t="shared" si="65"/>
        <v>32.093272807697261</v>
      </c>
      <c r="L215" s="15">
        <f t="shared" si="66"/>
        <v>0.31394206329941915</v>
      </c>
      <c r="M215" s="14">
        <f t="shared" si="67"/>
        <v>7.4620889025638938E-4</v>
      </c>
      <c r="N215" s="13">
        <f t="shared" si="75"/>
        <v>3458.1399669781649</v>
      </c>
      <c r="O215" s="12">
        <f t="shared" si="76"/>
        <v>244.72990535537784</v>
      </c>
      <c r="P215" s="4">
        <f t="shared" si="77"/>
        <v>0.25662547536343189</v>
      </c>
      <c r="Q215" s="11">
        <f t="shared" si="68"/>
        <v>3.771325206474252</v>
      </c>
      <c r="R215" s="10">
        <f t="shared" si="78"/>
        <v>6.8059824990906579</v>
      </c>
      <c r="S215" s="9">
        <f t="shared" si="79"/>
        <v>105.39563028908489</v>
      </c>
      <c r="T215" s="8">
        <f t="shared" si="80"/>
        <v>960.64333434675109</v>
      </c>
      <c r="U215" s="7">
        <f t="shared" si="81"/>
        <v>162.80456587535309</v>
      </c>
      <c r="V215" s="9">
        <f t="shared" si="82"/>
        <v>2420.3675307912017</v>
      </c>
      <c r="W215" s="8">
        <f t="shared" si="83"/>
        <v>26272.151473973987</v>
      </c>
      <c r="X215" s="7">
        <f t="shared" si="84"/>
        <v>162.94676452031845</v>
      </c>
      <c r="Y215" s="6">
        <f t="shared" si="69"/>
        <v>2422.6611861736533</v>
      </c>
      <c r="Z215" s="4">
        <f t="shared" si="70"/>
        <v>5.0772872401233338</v>
      </c>
      <c r="AA215" s="4">
        <f t="shared" si="85"/>
        <v>7.8847305318957082</v>
      </c>
      <c r="AB215" s="5">
        <f t="shared" si="86"/>
        <v>799.72778528095625</v>
      </c>
      <c r="AC215" s="418">
        <f t="shared" si="90"/>
        <v>33.733251314701114</v>
      </c>
      <c r="AD215" s="628">
        <f t="shared" si="87"/>
        <v>2160.6873117316104</v>
      </c>
      <c r="AE215" s="4">
        <f t="shared" si="71"/>
        <v>2.4001071742519842</v>
      </c>
      <c r="AF215" s="3">
        <f t="shared" si="88"/>
        <v>424.11025469369372</v>
      </c>
      <c r="AG215" s="2">
        <f t="shared" si="72"/>
        <v>1009.3970853316991</v>
      </c>
      <c r="AH215" s="22">
        <f t="shared" si="73"/>
        <v>0.49598285211968263</v>
      </c>
    </row>
    <row r="216" spans="6:34" x14ac:dyDescent="0.35">
      <c r="F216" s="21">
        <f t="shared" si="74"/>
        <v>18.599999999999994</v>
      </c>
      <c r="G216" s="20">
        <f t="shared" si="89"/>
        <v>437.17391304347734</v>
      </c>
      <c r="H216" s="19">
        <f t="shared" si="62"/>
        <v>87.173913043477341</v>
      </c>
      <c r="I216" s="18">
        <f t="shared" si="63"/>
        <v>0.24906832298136383</v>
      </c>
      <c r="J216" s="17">
        <f t="shared" si="64"/>
        <v>26514.188227053106</v>
      </c>
      <c r="K216" s="16">
        <f t="shared" si="65"/>
        <v>32.092530507424591</v>
      </c>
      <c r="L216" s="15">
        <f t="shared" si="66"/>
        <v>0.3098707083277788</v>
      </c>
      <c r="M216" s="14">
        <f t="shared" si="67"/>
        <v>7.3653168662429736E-4</v>
      </c>
      <c r="N216" s="13">
        <f t="shared" si="75"/>
        <v>3459.5719117000872</v>
      </c>
      <c r="O216" s="12">
        <f t="shared" si="76"/>
        <v>244.83124298185234</v>
      </c>
      <c r="P216" s="4">
        <f t="shared" si="77"/>
        <v>0.25277703182197431</v>
      </c>
      <c r="Q216" s="11">
        <f t="shared" si="68"/>
        <v>3.7147691217245296</v>
      </c>
      <c r="R216" s="10">
        <f t="shared" si="78"/>
        <v>6.8432744508475398</v>
      </c>
      <c r="S216" s="9">
        <f t="shared" si="79"/>
        <v>106.07622853899396</v>
      </c>
      <c r="T216" s="8">
        <f t="shared" si="80"/>
        <v>971.25095720065053</v>
      </c>
      <c r="U216" s="7">
        <f t="shared" si="81"/>
        <v>163.87320995155011</v>
      </c>
      <c r="V216" s="9">
        <f t="shared" si="82"/>
        <v>2436.6479873787371</v>
      </c>
      <c r="W216" s="8">
        <f t="shared" si="83"/>
        <v>26514.188227053106</v>
      </c>
      <c r="X216" s="7">
        <f t="shared" si="84"/>
        <v>164.01603380473034</v>
      </c>
      <c r="Y216" s="6">
        <f t="shared" si="69"/>
        <v>2438.9558381934485</v>
      </c>
      <c r="Z216" s="4">
        <f t="shared" si="70"/>
        <v>5.1107230003812045</v>
      </c>
      <c r="AA216" s="4">
        <f t="shared" si="85"/>
        <v>7.9134911953358698</v>
      </c>
      <c r="AB216" s="5">
        <f t="shared" si="86"/>
        <v>795.20534505217222</v>
      </c>
      <c r="AC216" s="418">
        <f t="shared" si="90"/>
        <v>33.832804238022867</v>
      </c>
      <c r="AD216" s="628">
        <f t="shared" si="87"/>
        <v>2161.4580088164907</v>
      </c>
      <c r="AE216" s="4">
        <f t="shared" si="71"/>
        <v>2.4187360473369268</v>
      </c>
      <c r="AF216" s="3">
        <f t="shared" si="88"/>
        <v>423.23892238260885</v>
      </c>
      <c r="AG216" s="2">
        <f t="shared" si="72"/>
        <v>1008.3596516779018</v>
      </c>
      <c r="AH216" s="22">
        <f t="shared" si="73"/>
        <v>0.49300223242609176</v>
      </c>
    </row>
    <row r="217" spans="6:34" x14ac:dyDescent="0.35">
      <c r="F217" s="21">
        <f t="shared" si="74"/>
        <v>18.699999999999996</v>
      </c>
      <c r="G217" s="20">
        <f t="shared" si="89"/>
        <v>435.76086956521647</v>
      </c>
      <c r="H217" s="19">
        <f t="shared" si="62"/>
        <v>85.760869565216467</v>
      </c>
      <c r="I217" s="18">
        <f t="shared" si="63"/>
        <v>0.24503105590061847</v>
      </c>
      <c r="J217" s="17">
        <f t="shared" si="64"/>
        <v>26757.853025790981</v>
      </c>
      <c r="K217" s="16">
        <f t="shared" si="65"/>
        <v>32.091783240127448</v>
      </c>
      <c r="L217" s="15">
        <f t="shared" si="66"/>
        <v>0.30580881493989842</v>
      </c>
      <c r="M217" s="14">
        <f t="shared" si="67"/>
        <v>7.2687697223064451E-4</v>
      </c>
      <c r="N217" s="13">
        <f t="shared" si="75"/>
        <v>3460.9971876484315</v>
      </c>
      <c r="O217" s="12">
        <f t="shared" si="76"/>
        <v>244.93210866435055</v>
      </c>
      <c r="P217" s="4">
        <f t="shared" si="77"/>
        <v>0.24894651103843526</v>
      </c>
      <c r="Q217" s="11">
        <f t="shared" si="68"/>
        <v>3.6584764268374546</v>
      </c>
      <c r="R217" s="10">
        <f t="shared" si="78"/>
        <v>6.8812037849297045</v>
      </c>
      <c r="S217" s="9">
        <f t="shared" si="79"/>
        <v>106.76055598407871</v>
      </c>
      <c r="T217" s="8">
        <f t="shared" si="80"/>
        <v>981.92701279905839</v>
      </c>
      <c r="U217" s="7">
        <f t="shared" si="81"/>
        <v>164.96011123647645</v>
      </c>
      <c r="V217" s="9">
        <f t="shared" si="82"/>
        <v>2453.0353083738919</v>
      </c>
      <c r="W217" s="8">
        <f t="shared" si="83"/>
        <v>26757.853025790981</v>
      </c>
      <c r="X217" s="7">
        <f t="shared" si="84"/>
        <v>165.10357132624483</v>
      </c>
      <c r="Y217" s="6">
        <f t="shared" si="69"/>
        <v>2455.3574160278631</v>
      </c>
      <c r="Z217" s="4">
        <f t="shared" si="70"/>
        <v>5.1447303532762225</v>
      </c>
      <c r="AA217" s="4">
        <f t="shared" si="85"/>
        <v>7.9424230796621691</v>
      </c>
      <c r="AB217" s="5">
        <f t="shared" si="86"/>
        <v>790.52273825899044</v>
      </c>
      <c r="AC217" s="418">
        <f t="shared" si="90"/>
        <v>33.924053851353698</v>
      </c>
      <c r="AD217" s="628">
        <f t="shared" si="87"/>
        <v>2161.9158628828554</v>
      </c>
      <c r="AE217" s="4">
        <f t="shared" si="71"/>
        <v>2.4375289380749181</v>
      </c>
      <c r="AF217" s="3">
        <f t="shared" si="88"/>
        <v>422.36172910715254</v>
      </c>
      <c r="AG217" s="2">
        <f t="shared" si="72"/>
        <v>1007.3141605313722</v>
      </c>
      <c r="AH217" s="22">
        <f t="shared" si="73"/>
        <v>0.48999536990801318</v>
      </c>
    </row>
    <row r="218" spans="6:34" x14ac:dyDescent="0.35">
      <c r="F218" s="21">
        <f t="shared" si="74"/>
        <v>18.799999999999997</v>
      </c>
      <c r="G218" s="20">
        <f t="shared" si="89"/>
        <v>434.34782608695559</v>
      </c>
      <c r="H218" s="19">
        <f t="shared" si="62"/>
        <v>84.347826086955592</v>
      </c>
      <c r="I218" s="18">
        <f t="shared" si="63"/>
        <v>0.24099378881987313</v>
      </c>
      <c r="J218" s="17">
        <f t="shared" si="64"/>
        <v>27003.156556628368</v>
      </c>
      <c r="K218" s="16">
        <f t="shared" si="65"/>
        <v>32.091030973556478</v>
      </c>
      <c r="L218" s="15">
        <f t="shared" si="66"/>
        <v>0.30175679689758872</v>
      </c>
      <c r="M218" s="14">
        <f t="shared" si="67"/>
        <v>7.172457305458786E-4</v>
      </c>
      <c r="N218" s="13">
        <f t="shared" si="75"/>
        <v>3462.4156447201021</v>
      </c>
      <c r="O218" s="12">
        <f t="shared" si="76"/>
        <v>245.03249178019186</v>
      </c>
      <c r="P218" s="4">
        <f t="shared" si="77"/>
        <v>0.24513431642454228</v>
      </c>
      <c r="Q218" s="11">
        <f t="shared" si="68"/>
        <v>3.6024530502845256</v>
      </c>
      <c r="R218" s="10">
        <f t="shared" si="78"/>
        <v>6.9197752792899054</v>
      </c>
      <c r="S218" s="9">
        <f t="shared" si="79"/>
        <v>107.44867636257167</v>
      </c>
      <c r="T218" s="8">
        <f t="shared" si="80"/>
        <v>992.67188043531553</v>
      </c>
      <c r="U218" s="7">
        <f t="shared" si="81"/>
        <v>166.0654065850467</v>
      </c>
      <c r="V218" s="9">
        <f t="shared" si="82"/>
        <v>2469.5313194975397</v>
      </c>
      <c r="W218" s="8">
        <f t="shared" si="83"/>
        <v>27003.156556628368</v>
      </c>
      <c r="X218" s="7">
        <f t="shared" si="84"/>
        <v>166.20951403025262</v>
      </c>
      <c r="Y218" s="6">
        <f t="shared" si="69"/>
        <v>2471.8677464685138</v>
      </c>
      <c r="Z218" s="4">
        <f t="shared" si="70"/>
        <v>5.1793136271381224</v>
      </c>
      <c r="AA218" s="4">
        <f t="shared" si="85"/>
        <v>7.9715275103666183</v>
      </c>
      <c r="AB218" s="5">
        <f t="shared" si="86"/>
        <v>785.68037288697121</v>
      </c>
      <c r="AC218" s="418">
        <f t="shared" si="90"/>
        <v>34.006826149782491</v>
      </c>
      <c r="AD218" s="628">
        <f t="shared" si="87"/>
        <v>2162.0583722039842</v>
      </c>
      <c r="AE218" s="4">
        <f t="shared" si="71"/>
        <v>2.4564887979933618</v>
      </c>
      <c r="AF218" s="3">
        <f t="shared" si="88"/>
        <v>421.47863639613792</v>
      </c>
      <c r="AG218" s="2">
        <f t="shared" si="72"/>
        <v>1006.2605408531538</v>
      </c>
      <c r="AH218" s="22">
        <f t="shared" si="73"/>
        <v>0.48696179232106218</v>
      </c>
    </row>
    <row r="219" spans="6:34" x14ac:dyDescent="0.35">
      <c r="F219" s="21">
        <f t="shared" si="74"/>
        <v>18.899999999999999</v>
      </c>
      <c r="G219" s="20">
        <f t="shared" si="89"/>
        <v>432.93478260869472</v>
      </c>
      <c r="H219" s="19">
        <f t="shared" si="62"/>
        <v>82.934782608694718</v>
      </c>
      <c r="I219" s="18">
        <f t="shared" si="63"/>
        <v>0.23695652173912776</v>
      </c>
      <c r="J219" s="17">
        <f t="shared" si="64"/>
        <v>27250.109688578123</v>
      </c>
      <c r="K219" s="16">
        <f t="shared" si="65"/>
        <v>32.090273674910591</v>
      </c>
      <c r="L219" s="15">
        <f t="shared" si="66"/>
        <v>0.29771506957243837</v>
      </c>
      <c r="M219" s="14">
        <f t="shared" si="67"/>
        <v>7.076389488667287E-4</v>
      </c>
      <c r="N219" s="13">
        <f t="shared" si="75"/>
        <v>3463.8271333144253</v>
      </c>
      <c r="O219" s="12">
        <f t="shared" si="76"/>
        <v>245.13238174225165</v>
      </c>
      <c r="P219" s="4">
        <f t="shared" si="77"/>
        <v>0.24134085004172512</v>
      </c>
      <c r="Q219" s="11">
        <f t="shared" si="68"/>
        <v>3.5467049006934905</v>
      </c>
      <c r="R219" s="10">
        <f t="shared" si="78"/>
        <v>6.9589936436810884</v>
      </c>
      <c r="S219" s="9">
        <f t="shared" si="79"/>
        <v>108.14065389050066</v>
      </c>
      <c r="T219" s="8">
        <f t="shared" si="80"/>
        <v>1003.4859458243656</v>
      </c>
      <c r="U219" s="7">
        <f t="shared" si="81"/>
        <v>167.18923089974021</v>
      </c>
      <c r="V219" s="9">
        <f t="shared" si="82"/>
        <v>2486.1378601560446</v>
      </c>
      <c r="W219" s="8">
        <f t="shared" si="83"/>
        <v>27250.109688578123</v>
      </c>
      <c r="X219" s="7">
        <f t="shared" si="84"/>
        <v>167.33399690851658</v>
      </c>
      <c r="Y219" s="6">
        <f t="shared" si="69"/>
        <v>2488.4886700013608</v>
      </c>
      <c r="Z219" s="4">
        <f t="shared" si="70"/>
        <v>5.214477090587879</v>
      </c>
      <c r="AA219" s="4">
        <f t="shared" si="85"/>
        <v>8.000805831406673</v>
      </c>
      <c r="AB219" s="5">
        <f t="shared" si="86"/>
        <v>780.67870777059443</v>
      </c>
      <c r="AC219" s="418">
        <f t="shared" si="90"/>
        <v>34.080947453465036</v>
      </c>
      <c r="AD219" s="628">
        <f t="shared" si="87"/>
        <v>2161.8830405264553</v>
      </c>
      <c r="AE219" s="4">
        <f t="shared" si="71"/>
        <v>2.4756186211586462</v>
      </c>
      <c r="AF219" s="3">
        <f t="shared" si="88"/>
        <v>420.58960512111884</v>
      </c>
      <c r="AG219" s="2">
        <f t="shared" si="72"/>
        <v>1005.1987203249793</v>
      </c>
      <c r="AH219" s="22">
        <f t="shared" si="73"/>
        <v>0.48390102061461671</v>
      </c>
    </row>
    <row r="220" spans="6:34" x14ac:dyDescent="0.35">
      <c r="F220" s="21">
        <f t="shared" si="74"/>
        <v>19</v>
      </c>
      <c r="G220" s="20">
        <f t="shared" si="89"/>
        <v>431.52173913043384</v>
      </c>
      <c r="H220" s="19">
        <f t="shared" si="62"/>
        <v>81.521739130433843</v>
      </c>
      <c r="I220" s="18">
        <f t="shared" si="63"/>
        <v>0.2329192546583824</v>
      </c>
      <c r="J220" s="17">
        <f t="shared" si="64"/>
        <v>27498.723474593728</v>
      </c>
      <c r="K220" s="16">
        <f t="shared" si="65"/>
        <v>32.089511310832869</v>
      </c>
      <c r="L220" s="15">
        <f t="shared" si="66"/>
        <v>0.29368404995296743</v>
      </c>
      <c r="M220" s="14">
        <f t="shared" si="67"/>
        <v>6.9805761833320829E-4</v>
      </c>
      <c r="N220" s="13">
        <f t="shared" si="75"/>
        <v>3465.2315043480476</v>
      </c>
      <c r="O220" s="12">
        <f t="shared" si="76"/>
        <v>245.23176800001568</v>
      </c>
      <c r="P220" s="4">
        <f t="shared" si="77"/>
        <v>0.23756651256108549</v>
      </c>
      <c r="Q220" s="11">
        <f t="shared" si="68"/>
        <v>3.4912378662600685</v>
      </c>
      <c r="R220" s="10">
        <f t="shared" si="78"/>
        <v>6.9988635136854631</v>
      </c>
      <c r="S220" s="9">
        <f t="shared" si="79"/>
        <v>108.83655325486876</v>
      </c>
      <c r="T220" s="8">
        <f t="shared" si="80"/>
        <v>1014.3696011498524</v>
      </c>
      <c r="U220" s="7">
        <f t="shared" si="81"/>
        <v>168.33171695962008</v>
      </c>
      <c r="V220" s="9">
        <f t="shared" si="82"/>
        <v>2502.8567832460185</v>
      </c>
      <c r="W220" s="8">
        <f t="shared" si="83"/>
        <v>27498.723474593728</v>
      </c>
      <c r="X220" s="7">
        <f t="shared" si="84"/>
        <v>168.47715282808184</v>
      </c>
      <c r="Y220" s="6">
        <f t="shared" si="69"/>
        <v>2505.222040611372</v>
      </c>
      <c r="Z220" s="4">
        <f t="shared" si="70"/>
        <v>5.2502249472152869</v>
      </c>
      <c r="AA220" s="4">
        <f t="shared" si="85"/>
        <v>8.0302594055420933</v>
      </c>
      <c r="AB220" s="5">
        <f t="shared" si="86"/>
        <v>775.51825447370504</v>
      </c>
      <c r="AC220" s="418">
        <f t="shared" si="90"/>
        <v>34.146244554660939</v>
      </c>
      <c r="AD220" s="628">
        <f t="shared" si="87"/>
        <v>2161.3873783427548</v>
      </c>
      <c r="AE220" s="4">
        <f t="shared" si="71"/>
        <v>2.4949214447363177</v>
      </c>
      <c r="AF220" s="3">
        <f t="shared" si="88"/>
        <v>419.69459549146262</v>
      </c>
      <c r="AG220" s="2">
        <f t="shared" si="72"/>
        <v>1004.1286253307838</v>
      </c>
      <c r="AH220" s="22">
        <f t="shared" si="73"/>
        <v>0.48081256884218926</v>
      </c>
    </row>
    <row r="221" spans="6:34" x14ac:dyDescent="0.35">
      <c r="F221" s="21">
        <f t="shared" si="74"/>
        <v>19.100000000000001</v>
      </c>
      <c r="G221" s="20">
        <f t="shared" si="89"/>
        <v>430.10869565217297</v>
      </c>
      <c r="H221" s="19">
        <f t="shared" si="62"/>
        <v>80.108695652172969</v>
      </c>
      <c r="I221" s="18">
        <f t="shared" si="63"/>
        <v>0.22888198757763706</v>
      </c>
      <c r="J221" s="17">
        <f t="shared" si="64"/>
        <v>27749.00915291833</v>
      </c>
      <c r="K221" s="16">
        <f t="shared" si="65"/>
        <v>32.088743847406668</v>
      </c>
      <c r="L221" s="15">
        <f t="shared" si="66"/>
        <v>0.28966415664993833</v>
      </c>
      <c r="M221" s="14">
        <f t="shared" si="67"/>
        <v>6.8850273394123842E-4</v>
      </c>
      <c r="N221" s="13">
        <f t="shared" si="75"/>
        <v>3466.6286092707223</v>
      </c>
      <c r="O221" s="12">
        <f t="shared" si="76"/>
        <v>245.33064004069729</v>
      </c>
      <c r="P221" s="4">
        <f t="shared" si="77"/>
        <v>0.23381170322096756</v>
      </c>
      <c r="Q221" s="11">
        <f t="shared" si="68"/>
        <v>3.4360578141244122</v>
      </c>
      <c r="R221" s="10">
        <f t="shared" si="78"/>
        <v>7.0393894444474983</v>
      </c>
      <c r="S221" s="9">
        <f t="shared" si="79"/>
        <v>109.53643960623731</v>
      </c>
      <c r="T221" s="8">
        <f t="shared" si="80"/>
        <v>1025.3232451104761</v>
      </c>
      <c r="U221" s="7">
        <f t="shared" si="81"/>
        <v>169.49299524087382</v>
      </c>
      <c r="V221" s="9">
        <f t="shared" si="82"/>
        <v>2519.6899549419804</v>
      </c>
      <c r="W221" s="8">
        <f t="shared" si="83"/>
        <v>27749.00915291833</v>
      </c>
      <c r="X221" s="7">
        <f t="shared" si="84"/>
        <v>169.63911235170229</v>
      </c>
      <c r="Y221" s="6">
        <f t="shared" si="69"/>
        <v>2522.0697255700784</v>
      </c>
      <c r="Z221" s="4">
        <f t="shared" si="70"/>
        <v>5.2865613299914855</v>
      </c>
      <c r="AA221" s="4">
        <f t="shared" si="85"/>
        <v>8.059889614680495</v>
      </c>
      <c r="AB221" s="5">
        <f t="shared" si="86"/>
        <v>770.19957923916877</v>
      </c>
      <c r="AC221" s="418">
        <f t="shared" si="90"/>
        <v>34.20254487336544</v>
      </c>
      <c r="AD221" s="628">
        <f t="shared" si="87"/>
        <v>2160.5689042948811</v>
      </c>
      <c r="AE221" s="4">
        <f t="shared" si="71"/>
        <v>2.5144003495534326</v>
      </c>
      <c r="AF221" s="3">
        <f t="shared" si="88"/>
        <v>418.79356704949407</v>
      </c>
      <c r="AG221" s="2">
        <f t="shared" si="72"/>
        <v>1003.050180937975</v>
      </c>
      <c r="AH221" s="22">
        <f t="shared" si="73"/>
        <v>0.47769594407145083</v>
      </c>
    </row>
    <row r="222" spans="6:34" x14ac:dyDescent="0.35">
      <c r="F222" s="21">
        <f t="shared" si="74"/>
        <v>19.200000000000003</v>
      </c>
      <c r="G222" s="20">
        <f t="shared" si="89"/>
        <v>428.69565217391209</v>
      </c>
      <c r="H222" s="19">
        <f t="shared" ref="H222:H285" si="91">G222-(TotalWeightE-PropellantWeight)</f>
        <v>78.695652173912094</v>
      </c>
      <c r="I222" s="18">
        <f t="shared" ref="I222:I285" si="92">(G222-(TotalWeightE-PropellantWeight))/(PropellantWeight)</f>
        <v>0.22484472049689169</v>
      </c>
      <c r="J222" s="17">
        <f t="shared" ref="J222:J285" si="93">W222</f>
        <v>28000.978148412527</v>
      </c>
      <c r="K222" s="16">
        <f t="shared" ref="K222:K285" si="94">$L$23*(20902231^2)/((20902231+W222)^2)</f>
        <v>32.087971250151718</v>
      </c>
      <c r="L222" s="15">
        <f t="shared" ref="L222:L285" si="95">M222/$L$22</f>
        <v>0.28565580989969935</v>
      </c>
      <c r="M222" s="14">
        <f t="shared" ref="M222:M285" si="96">$L$22*(EXP(-K222*(W222-0)/($L$25*AF222)))</f>
        <v>6.7897529455059535E-4</v>
      </c>
      <c r="N222" s="13">
        <f t="shared" si="75"/>
        <v>3468.0183000820271</v>
      </c>
      <c r="O222" s="12">
        <f t="shared" si="76"/>
        <v>245.42898739042039</v>
      </c>
      <c r="P222" s="4">
        <f t="shared" si="77"/>
        <v>0.23007681978202499</v>
      </c>
      <c r="Q222" s="11">
        <f t="shared" ref="Q222:Q285" si="97">(M222*$L$25*AF222)/144</f>
        <v>3.3811705897107815</v>
      </c>
      <c r="R222" s="10">
        <f t="shared" si="78"/>
        <v>7.0805759041041609</v>
      </c>
      <c r="S222" s="9">
        <f t="shared" si="79"/>
        <v>110.24037855068205</v>
      </c>
      <c r="T222" s="8">
        <f t="shared" si="80"/>
        <v>1036.3472829655443</v>
      </c>
      <c r="U222" s="7">
        <f t="shared" si="81"/>
        <v>170.67319372868351</v>
      </c>
      <c r="V222" s="9">
        <f t="shared" si="82"/>
        <v>2536.639254466068</v>
      </c>
      <c r="W222" s="8">
        <f t="shared" si="83"/>
        <v>28000.978148412527</v>
      </c>
      <c r="X222" s="7">
        <f t="shared" si="84"/>
        <v>170.82000354959169</v>
      </c>
      <c r="Y222" s="6">
        <f t="shared" ref="Y222:Y285" si="98">SQRT((S222^2)+(V222^2))</f>
        <v>2539.0336052051707</v>
      </c>
      <c r="Z222" s="4">
        <f t="shared" ref="Z222:Z285" si="99">X222/K222</f>
        <v>5.3234902954104344</v>
      </c>
      <c r="AA222" s="4">
        <f t="shared" si="85"/>
        <v>8.0896978602319276</v>
      </c>
      <c r="AB222" s="5">
        <f t="shared" si="86"/>
        <v>764.72330500773614</v>
      </c>
      <c r="AC222" s="418">
        <f t="shared" si="90"/>
        <v>34.249676621847577</v>
      </c>
      <c r="AD222" s="628">
        <f t="shared" si="87"/>
        <v>2159.4251467140189</v>
      </c>
      <c r="AE222" s="4">
        <f t="shared" ref="AE222:AE285" si="100">Y222/AG222</f>
        <v>2.5340584606627132</v>
      </c>
      <c r="AF222" s="3">
        <f t="shared" si="88"/>
        <v>417.88647866571495</v>
      </c>
      <c r="AG222" s="2">
        <f t="shared" ref="AG222:AG285" si="101">SQRT($L$27*$L$25*AF222)</f>
        <v>1001.963310878454</v>
      </c>
      <c r="AH222" s="22">
        <f t="shared" ref="AH222:AH285" si="102">IF(AE222&lt;0.2,DragCoefficient*(4/3),IF(AE222&gt;0.9,DragCoefficient*1.8-(AE222-1)*0.4*DragCoefficient,DragCoefficient))</f>
        <v>0.47455064629396593</v>
      </c>
    </row>
    <row r="223" spans="6:34" x14ac:dyDescent="0.35">
      <c r="F223" s="21">
        <f t="shared" ref="F223:F286" si="103">F222+$G$28</f>
        <v>19.300000000000004</v>
      </c>
      <c r="G223" s="20">
        <f t="shared" si="89"/>
        <v>427.28260869565122</v>
      </c>
      <c r="H223" s="19">
        <f t="shared" si="91"/>
        <v>77.28260869565122</v>
      </c>
      <c r="I223" s="18">
        <f t="shared" si="92"/>
        <v>0.22080745341614635</v>
      </c>
      <c r="J223" s="17">
        <f t="shared" si="93"/>
        <v>28254.642073859133</v>
      </c>
      <c r="K223" s="16">
        <f t="shared" si="94"/>
        <v>32.087193484020247</v>
      </c>
      <c r="L223" s="15">
        <f t="shared" si="95"/>
        <v>0.28165943156543166</v>
      </c>
      <c r="M223" s="14">
        <f t="shared" si="96"/>
        <v>6.6947630288787452E-4</v>
      </c>
      <c r="N223" s="13">
        <f t="shared" ref="N223:N286" si="104">IF(I222&gt;0.02,(WeightFlowRate/$L$23)*ExhaustVelocityE+(ExitPressureE-Q223)*ExitAreaE,0)</f>
        <v>3469.4004293490548</v>
      </c>
      <c r="O223" s="12">
        <f t="shared" ref="O223:O286" si="105">N223/WeightFlowRate</f>
        <v>245.52679961547156</v>
      </c>
      <c r="P223" s="4">
        <f t="shared" ref="P223:P286" si="106">Q223/$L$21</f>
        <v>0.22636225847967772</v>
      </c>
      <c r="Q223" s="11">
        <f t="shared" si="97"/>
        <v>3.3265820160288553</v>
      </c>
      <c r="R223" s="10">
        <f t="shared" ref="R223:R286" si="107">IF(W223&lt;InitialAltitudeE,0,(((N223-AB223)*COS(ElevationAngleR)*$L$23)/(G223)))</f>
        <v>7.1224272669058175</v>
      </c>
      <c r="S223" s="9">
        <f t="shared" ref="S223:S286" si="108">IF(W222&lt;InitialAltitudeE,0,S222+(R222*TimeStep))</f>
        <v>110.94843614109247</v>
      </c>
      <c r="T223" s="8">
        <f t="shared" ref="T223:T286" si="109">T222+(S223*TimeStep)</f>
        <v>1047.4421265796536</v>
      </c>
      <c r="U223" s="7">
        <f t="shared" ref="U223:U286" si="110">IF(W222&lt;InitialAltitudeE,-K223,(((N223-AB223)*SIN(ElevationAngleR)*$L$23)/G223)-K223)</f>
        <v>171.87243772023848</v>
      </c>
      <c r="V223" s="9">
        <f t="shared" ref="V223:V286" si="111">IF(W222&lt;InitialAltitudeE,0,V222+(U222*TimeStep))</f>
        <v>2553.7065738389365</v>
      </c>
      <c r="W223" s="8">
        <f t="shared" ref="W223:W286" si="112">IF(P222&gt;0.913499,W222,W222+V222*TimeStep)</f>
        <v>28254.642073859133</v>
      </c>
      <c r="X223" s="7">
        <f t="shared" ref="X223:X286" si="113">IF(N223&gt;0.002,SQRT((U223^2)+(R223^2)),-SQRT((U223^2)+(R223^2)))</f>
        <v>172.01995180231162</v>
      </c>
      <c r="Y223" s="6">
        <f t="shared" si="98"/>
        <v>2556.1155726512743</v>
      </c>
      <c r="Z223" s="4">
        <f t="shared" si="99"/>
        <v>5.3610158173534037</v>
      </c>
      <c r="AA223" s="4">
        <f t="shared" ref="AA223:AA286" si="114">N223/G223</f>
        <v>8.1196855634727481</v>
      </c>
      <c r="AB223" s="5">
        <f t="shared" ref="AB223:AB286" si="115">0.5*M223*(Y222^2)*CrossSectionalAreaE*AH223</f>
        <v>759.09011350597734</v>
      </c>
      <c r="AC223" s="418">
        <f t="shared" si="90"/>
        <v>34.287468978407951</v>
      </c>
      <c r="AD223" s="628">
        <f t="shared" ref="AD223:AD286" si="116">(1/2)*M223*(Y222^2)</f>
        <v>2157.9536453014857</v>
      </c>
      <c r="AE223" s="4">
        <f t="shared" si="100"/>
        <v>2.5538989479081105</v>
      </c>
      <c r="AF223" s="3">
        <f t="shared" ref="AF223:AF286" si="117">IF(AF222&gt;4.67,$L$20+($L$26/1000)*W223,4.67)</f>
        <v>416.97328853410716</v>
      </c>
      <c r="AG223" s="2">
        <f t="shared" si="101"/>
        <v>1000.867937529392</v>
      </c>
      <c r="AH223" s="22">
        <f t="shared" si="102"/>
        <v>0.47137616833470242</v>
      </c>
    </row>
    <row r="224" spans="6:34" x14ac:dyDescent="0.35">
      <c r="F224" s="21">
        <f t="shared" si="103"/>
        <v>19.400000000000006</v>
      </c>
      <c r="G224" s="20">
        <f t="shared" ref="G224:G287" si="118">IF(I223&gt;0.02,G223-((N223/O223)*TimeStep),G223)</f>
        <v>425.86956521739035</v>
      </c>
      <c r="H224" s="19">
        <f t="shared" si="91"/>
        <v>75.869565217390345</v>
      </c>
      <c r="I224" s="18">
        <f t="shared" si="92"/>
        <v>0.21677018633540099</v>
      </c>
      <c r="J224" s="17">
        <f t="shared" si="93"/>
        <v>28510.012731243027</v>
      </c>
      <c r="K224" s="16">
        <f t="shared" si="94"/>
        <v>32.086410513393318</v>
      </c>
      <c r="L224" s="15">
        <f t="shared" si="95"/>
        <v>0.27767544513615983</v>
      </c>
      <c r="M224" s="14">
        <f t="shared" si="96"/>
        <v>6.6000676554413826E-4</v>
      </c>
      <c r="N224" s="13">
        <f t="shared" si="104"/>
        <v>3470.7748502251184</v>
      </c>
      <c r="O224" s="12">
        <f t="shared" si="105"/>
        <v>245.62406632362377</v>
      </c>
      <c r="P224" s="4">
        <f t="shared" si="106"/>
        <v>0.22266841397384335</v>
      </c>
      <c r="Q224" s="11">
        <f t="shared" si="97"/>
        <v>3.2722978929349926</v>
      </c>
      <c r="R224" s="10">
        <f t="shared" si="107"/>
        <v>7.1649478060216376</v>
      </c>
      <c r="S224" s="9">
        <f t="shared" si="108"/>
        <v>111.66067886778305</v>
      </c>
      <c r="T224" s="8">
        <f t="shared" si="109"/>
        <v>1058.608194466432</v>
      </c>
      <c r="U224" s="7">
        <f t="shared" si="110"/>
        <v>173.09084961871207</v>
      </c>
      <c r="V224" s="9">
        <f t="shared" si="111"/>
        <v>2570.8938176109605</v>
      </c>
      <c r="W224" s="8">
        <f t="shared" si="112"/>
        <v>28510.012731243027</v>
      </c>
      <c r="X224" s="7">
        <f t="shared" si="113"/>
        <v>173.23907959461863</v>
      </c>
      <c r="Y224" s="6">
        <f t="shared" si="98"/>
        <v>2573.3175335810138</v>
      </c>
      <c r="Z224" s="4">
        <f t="shared" si="99"/>
        <v>5.3991417806708606</v>
      </c>
      <c r="AA224" s="4">
        <f t="shared" si="114"/>
        <v>8.1498541659191321</v>
      </c>
      <c r="AB224" s="5">
        <f t="shared" si="115"/>
        <v>753.30074740295868</v>
      </c>
      <c r="AC224" s="418">
        <f t="shared" ref="AC224:AC287" si="119">(AB224/G224)*F224</f>
        <v>34.31575227066881</v>
      </c>
      <c r="AD224" s="628">
        <f t="shared" si="116"/>
        <v>2156.1519529562129</v>
      </c>
      <c r="AE224" s="4">
        <f t="shared" si="100"/>
        <v>2.5739250264913753</v>
      </c>
      <c r="AF224" s="3">
        <f t="shared" si="117"/>
        <v>416.05395416752515</v>
      </c>
      <c r="AG224" s="2">
        <f t="shared" si="101"/>
        <v>999.76398189375789</v>
      </c>
      <c r="AH224" s="22">
        <f t="shared" si="102"/>
        <v>0.46817199576138002</v>
      </c>
    </row>
    <row r="225" spans="6:34" x14ac:dyDescent="0.35">
      <c r="F225" s="21">
        <f t="shared" si="103"/>
        <v>19.500000000000007</v>
      </c>
      <c r="G225" s="20">
        <f t="shared" si="118"/>
        <v>424.45652173912947</v>
      </c>
      <c r="H225" s="19">
        <f t="shared" si="91"/>
        <v>74.456521739129471</v>
      </c>
      <c r="I225" s="18">
        <f t="shared" si="92"/>
        <v>0.21273291925465562</v>
      </c>
      <c r="J225" s="17">
        <f t="shared" si="93"/>
        <v>28767.102113004123</v>
      </c>
      <c r="K225" s="16">
        <f t="shared" si="94"/>
        <v>32.085622302077155</v>
      </c>
      <c r="L225" s="15">
        <f t="shared" si="95"/>
        <v>0.27370427572338918</v>
      </c>
      <c r="M225" s="14">
        <f t="shared" si="96"/>
        <v>6.5056769296692376E-4</v>
      </c>
      <c r="N225" s="13">
        <f t="shared" si="104"/>
        <v>3472.141416469507</v>
      </c>
      <c r="O225" s="12">
        <f t="shared" si="105"/>
        <v>245.72077716553434</v>
      </c>
      <c r="P225" s="4">
        <f t="shared" si="106"/>
        <v>0.21899567929583622</v>
      </c>
      <c r="Q225" s="11">
        <f t="shared" si="97"/>
        <v>3.2183239963518706</v>
      </c>
      <c r="R225" s="10">
        <f t="shared" si="107"/>
        <v>7.2081416860234473</v>
      </c>
      <c r="S225" s="9">
        <f t="shared" si="108"/>
        <v>112.37717364838521</v>
      </c>
      <c r="T225" s="8">
        <f t="shared" si="109"/>
        <v>1069.8459118312705</v>
      </c>
      <c r="U225" s="7">
        <f t="shared" si="110"/>
        <v>174.32854871803198</v>
      </c>
      <c r="V225" s="9">
        <f t="shared" si="111"/>
        <v>2588.2029025728316</v>
      </c>
      <c r="W225" s="8">
        <f t="shared" si="112"/>
        <v>28767.102113004123</v>
      </c>
      <c r="X225" s="7">
        <f t="shared" si="113"/>
        <v>174.47750630009887</v>
      </c>
      <c r="Y225" s="6">
        <f t="shared" si="98"/>
        <v>2590.6414059154599</v>
      </c>
      <c r="Z225" s="4">
        <f t="shared" si="99"/>
        <v>5.4378719744763551</v>
      </c>
      <c r="AA225" s="4">
        <f t="shared" si="114"/>
        <v>8.1802051297105081</v>
      </c>
      <c r="AB225" s="5">
        <f t="shared" si="115"/>
        <v>747.35601253518905</v>
      </c>
      <c r="AC225" s="418">
        <f t="shared" si="119"/>
        <v>34.334358168710189</v>
      </c>
      <c r="AD225" s="628">
        <f t="shared" si="116"/>
        <v>2154.0176377542057</v>
      </c>
      <c r="AE225" s="4">
        <f t="shared" si="100"/>
        <v>2.5941399575392228</v>
      </c>
      <c r="AF225" s="3">
        <f t="shared" si="117"/>
        <v>415.12843239318522</v>
      </c>
      <c r="AG225" s="2">
        <f t="shared" si="101"/>
        <v>998.65136358059817</v>
      </c>
      <c r="AH225" s="22">
        <f t="shared" si="102"/>
        <v>0.46493760679372442</v>
      </c>
    </row>
    <row r="226" spans="6:34" x14ac:dyDescent="0.35">
      <c r="F226" s="21">
        <f t="shared" si="103"/>
        <v>19.600000000000009</v>
      </c>
      <c r="G226" s="20">
        <f t="shared" si="118"/>
        <v>423.0434782608686</v>
      </c>
      <c r="H226" s="19">
        <f t="shared" si="91"/>
        <v>73.043478260868596</v>
      </c>
      <c r="I226" s="18">
        <f t="shared" si="92"/>
        <v>0.20869565217391028</v>
      </c>
      <c r="J226" s="17">
        <f t="shared" si="93"/>
        <v>29025.922403261407</v>
      </c>
      <c r="K226" s="16">
        <f t="shared" si="94"/>
        <v>32.08482881329958</v>
      </c>
      <c r="L226" s="15">
        <f t="shared" si="95"/>
        <v>0.26974635005522368</v>
      </c>
      <c r="M226" s="14">
        <f t="shared" si="96"/>
        <v>6.4116009944626112E-4</v>
      </c>
      <c r="N226" s="13">
        <f t="shared" si="104"/>
        <v>3473.4999824683446</v>
      </c>
      <c r="O226" s="12">
        <f t="shared" si="105"/>
        <v>245.81692183622133</v>
      </c>
      <c r="P226" s="4">
        <f t="shared" si="106"/>
        <v>0.21534444579231768</v>
      </c>
      <c r="Q226" s="11">
        <f t="shared" si="97"/>
        <v>3.164666077444787</v>
      </c>
      <c r="R226" s="10">
        <f t="shared" si="107"/>
        <v>7.2520129550425496</v>
      </c>
      <c r="S226" s="9">
        <f t="shared" si="108"/>
        <v>113.09798781698755</v>
      </c>
      <c r="T226" s="8">
        <f t="shared" si="109"/>
        <v>1081.1557106129692</v>
      </c>
      <c r="U226" s="7">
        <f t="shared" si="110"/>
        <v>175.58565097828341</v>
      </c>
      <c r="V226" s="9">
        <f t="shared" si="111"/>
        <v>2605.6357574446347</v>
      </c>
      <c r="W226" s="8">
        <f t="shared" si="112"/>
        <v>29025.922403261407</v>
      </c>
      <c r="X226" s="7">
        <f t="shared" si="113"/>
        <v>175.73534795643039</v>
      </c>
      <c r="Y226" s="6">
        <f t="shared" si="98"/>
        <v>2608.0891195130444</v>
      </c>
      <c r="Z226" s="4">
        <f t="shared" si="99"/>
        <v>5.4772100851473393</v>
      </c>
      <c r="AA226" s="4">
        <f t="shared" si="114"/>
        <v>8.2107399380033002</v>
      </c>
      <c r="AB226" s="5">
        <f t="shared" si="115"/>
        <v>741.2567801991396</v>
      </c>
      <c r="AC226" s="418">
        <f t="shared" si="119"/>
        <v>34.343119888363105</v>
      </c>
      <c r="AD226" s="628">
        <f t="shared" si="116"/>
        <v>2151.5482850854642</v>
      </c>
      <c r="AE226" s="4">
        <f t="shared" si="100"/>
        <v>2.6145470486706643</v>
      </c>
      <c r="AF226" s="3">
        <f t="shared" si="117"/>
        <v>414.19667934825901</v>
      </c>
      <c r="AG226" s="2">
        <f t="shared" si="101"/>
        <v>997.53000078506773</v>
      </c>
      <c r="AH226" s="22">
        <f t="shared" si="102"/>
        <v>0.46167247221269375</v>
      </c>
    </row>
    <row r="227" spans="6:34" x14ac:dyDescent="0.35">
      <c r="F227" s="21">
        <f t="shared" si="103"/>
        <v>19.70000000000001</v>
      </c>
      <c r="G227" s="20">
        <f t="shared" si="118"/>
        <v>421.63043478260772</v>
      </c>
      <c r="H227" s="19">
        <f t="shared" si="91"/>
        <v>71.630434782607722</v>
      </c>
      <c r="I227" s="18">
        <f t="shared" si="92"/>
        <v>0.20465838509316492</v>
      </c>
      <c r="J227" s="17">
        <f t="shared" si="93"/>
        <v>29286.485979005873</v>
      </c>
      <c r="K227" s="16">
        <f t="shared" si="94"/>
        <v>32.084030009706552</v>
      </c>
      <c r="L227" s="15">
        <f t="shared" si="95"/>
        <v>0.26580209646781255</v>
      </c>
      <c r="M227" s="14">
        <f t="shared" si="96"/>
        <v>6.3178500309434363E-4</v>
      </c>
      <c r="N227" s="13">
        <f t="shared" si="104"/>
        <v>3474.8504032565797</v>
      </c>
      <c r="O227" s="12">
        <f t="shared" si="105"/>
        <v>245.91249007661949</v>
      </c>
      <c r="P227" s="4">
        <f t="shared" si="106"/>
        <v>0.21171510306618302</v>
      </c>
      <c r="Q227" s="11">
        <f t="shared" si="97"/>
        <v>3.1113298617529446</v>
      </c>
      <c r="R227" s="10">
        <f t="shared" si="107"/>
        <v>7.2965655365942199</v>
      </c>
      <c r="S227" s="9">
        <f t="shared" si="108"/>
        <v>113.8231891124918</v>
      </c>
      <c r="T227" s="8">
        <f t="shared" si="109"/>
        <v>1092.5380295242185</v>
      </c>
      <c r="U227" s="7">
        <f t="shared" si="110"/>
        <v>176.8622687915979</v>
      </c>
      <c r="V227" s="9">
        <f t="shared" si="111"/>
        <v>2623.1943225424629</v>
      </c>
      <c r="W227" s="8">
        <f t="shared" si="112"/>
        <v>29286.485979005873</v>
      </c>
      <c r="X227" s="7">
        <f t="shared" si="113"/>
        <v>177.01271703112531</v>
      </c>
      <c r="Y227" s="6">
        <f t="shared" si="98"/>
        <v>2625.6626158360004</v>
      </c>
      <c r="Z227" s="4">
        <f t="shared" si="99"/>
        <v>5.5171596890282393</v>
      </c>
      <c r="AA227" s="4">
        <f t="shared" si="114"/>
        <v>8.2414600953752526</v>
      </c>
      <c r="AB227" s="5">
        <f t="shared" si="115"/>
        <v>735.00398951044656</v>
      </c>
      <c r="AC227" s="418">
        <f t="shared" si="119"/>
        <v>34.341872404968733</v>
      </c>
      <c r="AD227" s="628">
        <f t="shared" si="116"/>
        <v>2148.7414999539701</v>
      </c>
      <c r="AE227" s="4">
        <f t="shared" si="100"/>
        <v>2.6351496545640845</v>
      </c>
      <c r="AF227" s="3">
        <f t="shared" si="117"/>
        <v>413.25865047557892</v>
      </c>
      <c r="AG227" s="2">
        <f t="shared" si="101"/>
        <v>996.39981026821283</v>
      </c>
      <c r="AH227" s="22">
        <f t="shared" si="102"/>
        <v>0.45837605526974656</v>
      </c>
    </row>
    <row r="228" spans="6:34" x14ac:dyDescent="0.35">
      <c r="F228" s="21">
        <f t="shared" si="103"/>
        <v>19.800000000000011</v>
      </c>
      <c r="G228" s="20">
        <f t="shared" si="118"/>
        <v>420.21739130434685</v>
      </c>
      <c r="H228" s="19">
        <f t="shared" si="91"/>
        <v>70.217391304346847</v>
      </c>
      <c r="I228" s="18">
        <f t="shared" si="92"/>
        <v>0.20062111801241955</v>
      </c>
      <c r="J228" s="17">
        <f t="shared" si="93"/>
        <v>29548.80541126012</v>
      </c>
      <c r="K228" s="16">
        <f t="shared" si="94"/>
        <v>32.083225853358833</v>
      </c>
      <c r="L228" s="15">
        <f t="shared" si="95"/>
        <v>0.26187194489397136</v>
      </c>
      <c r="M228" s="14">
        <f t="shared" si="96"/>
        <v>6.224434258184805E-4</v>
      </c>
      <c r="N228" s="13">
        <f t="shared" si="104"/>
        <v>3476.1925345411705</v>
      </c>
      <c r="O228" s="12">
        <f t="shared" si="105"/>
        <v>246.0074716752213</v>
      </c>
      <c r="P228" s="4">
        <f t="shared" si="106"/>
        <v>0.2081080389142673</v>
      </c>
      <c r="Q228" s="11">
        <f t="shared" si="97"/>
        <v>3.0583210482739851</v>
      </c>
      <c r="R228" s="10">
        <f t="shared" si="107"/>
        <v>7.3418032210652964</v>
      </c>
      <c r="S228" s="9">
        <f t="shared" si="108"/>
        <v>114.55284566615123</v>
      </c>
      <c r="T228" s="8">
        <f t="shared" si="109"/>
        <v>1103.9933140908336</v>
      </c>
      <c r="U228" s="7">
        <f t="shared" si="110"/>
        <v>178.15851073839198</v>
      </c>
      <c r="V228" s="9">
        <f t="shared" si="111"/>
        <v>2640.8805494216226</v>
      </c>
      <c r="W228" s="8">
        <f t="shared" si="112"/>
        <v>29548.80541126012</v>
      </c>
      <c r="X228" s="7">
        <f t="shared" si="113"/>
        <v>178.30972217761592</v>
      </c>
      <c r="Y228" s="6">
        <f t="shared" si="98"/>
        <v>2643.3638475933772</v>
      </c>
      <c r="Z228" s="4">
        <f t="shared" si="99"/>
        <v>5.5577242448314612</v>
      </c>
      <c r="AA228" s="4">
        <f t="shared" si="114"/>
        <v>8.2723671282407771</v>
      </c>
      <c r="AB228" s="5">
        <f t="shared" si="115"/>
        <v>728.59864982867714</v>
      </c>
      <c r="AC228" s="418">
        <f t="shared" si="119"/>
        <v>34.330452677907971</v>
      </c>
      <c r="AD228" s="628">
        <f t="shared" si="116"/>
        <v>2145.594909446434</v>
      </c>
      <c r="AE228" s="4">
        <f t="shared" si="100"/>
        <v>2.6559511775236171</v>
      </c>
      <c r="AF228" s="3">
        <f t="shared" si="117"/>
        <v>412.31430051946364</v>
      </c>
      <c r="AG228" s="2">
        <f t="shared" si="101"/>
        <v>995.26070733650454</v>
      </c>
      <c r="AH228" s="22">
        <f t="shared" si="102"/>
        <v>0.45504781159622132</v>
      </c>
    </row>
    <row r="229" spans="6:34" x14ac:dyDescent="0.35">
      <c r="F229" s="21">
        <f t="shared" si="103"/>
        <v>19.900000000000013</v>
      </c>
      <c r="G229" s="20">
        <f t="shared" si="118"/>
        <v>418.80434782608597</v>
      </c>
      <c r="H229" s="19">
        <f t="shared" si="91"/>
        <v>68.804347826085973</v>
      </c>
      <c r="I229" s="18">
        <f t="shared" si="92"/>
        <v>0.19658385093167421</v>
      </c>
      <c r="J229" s="17">
        <f t="shared" si="93"/>
        <v>29812.893466202284</v>
      </c>
      <c r="K229" s="16">
        <f t="shared" si="94"/>
        <v>32.082416305728735</v>
      </c>
      <c r="L229" s="15">
        <f t="shared" si="95"/>
        <v>0.25795632684881481</v>
      </c>
      <c r="M229" s="14">
        <f t="shared" si="96"/>
        <v>6.1313639328694795E-4</v>
      </c>
      <c r="N229" s="13">
        <f t="shared" si="104"/>
        <v>3477.5262327254854</v>
      </c>
      <c r="O229" s="12">
        <f t="shared" si="105"/>
        <v>246.10185646980358</v>
      </c>
      <c r="P229" s="4">
        <f t="shared" si="106"/>
        <v>0.20452363926175085</v>
      </c>
      <c r="Q229" s="11">
        <f t="shared" si="97"/>
        <v>3.0056453085000254</v>
      </c>
      <c r="R229" s="10">
        <f t="shared" si="107"/>
        <v>7.387729656860575</v>
      </c>
      <c r="S229" s="9">
        <f t="shared" si="108"/>
        <v>115.28702598825775</v>
      </c>
      <c r="T229" s="8">
        <f t="shared" si="109"/>
        <v>1115.5220166896593</v>
      </c>
      <c r="U229" s="7">
        <f t="shared" si="110"/>
        <v>179.47448133383725</v>
      </c>
      <c r="V229" s="9">
        <f t="shared" si="111"/>
        <v>2658.6964004954616</v>
      </c>
      <c r="W229" s="8">
        <f t="shared" si="112"/>
        <v>29812.893466202284</v>
      </c>
      <c r="X229" s="7">
        <f t="shared" si="113"/>
        <v>179.62646798156655</v>
      </c>
      <c r="Y229" s="6">
        <f t="shared" si="98"/>
        <v>2661.1947783596638</v>
      </c>
      <c r="Z229" s="4">
        <f t="shared" si="99"/>
        <v>5.5989070857325638</v>
      </c>
      <c r="AA229" s="4">
        <f t="shared" si="114"/>
        <v>8.3034625852775861</v>
      </c>
      <c r="AB229" s="5">
        <f t="shared" si="115"/>
        <v>722.04184324628864</v>
      </c>
      <c r="AC229" s="418">
        <f t="shared" si="119"/>
        <v>34.3086998862006</v>
      </c>
      <c r="AD229" s="628">
        <f t="shared" si="116"/>
        <v>2142.1061653755432</v>
      </c>
      <c r="AE229" s="4">
        <f t="shared" si="100"/>
        <v>2.6769550680443825</v>
      </c>
      <c r="AF229" s="3">
        <f t="shared" si="117"/>
        <v>411.36358352167184</v>
      </c>
      <c r="AG229" s="2">
        <f t="shared" si="101"/>
        <v>994.11260582112345</v>
      </c>
      <c r="AH229" s="22">
        <f t="shared" si="102"/>
        <v>0.45168718911289885</v>
      </c>
    </row>
    <row r="230" spans="6:34" x14ac:dyDescent="0.35">
      <c r="F230" s="21">
        <f t="shared" si="103"/>
        <v>20.000000000000014</v>
      </c>
      <c r="G230" s="20">
        <f t="shared" si="118"/>
        <v>417.3913043478251</v>
      </c>
      <c r="H230" s="19">
        <f t="shared" si="91"/>
        <v>67.391304347825098</v>
      </c>
      <c r="I230" s="18">
        <f t="shared" si="92"/>
        <v>0.19254658385092885</v>
      </c>
      <c r="J230" s="17">
        <f t="shared" si="93"/>
        <v>30078.76310625183</v>
      </c>
      <c r="K230" s="16">
        <f t="shared" si="94"/>
        <v>32.08160132769698</v>
      </c>
      <c r="L230" s="15">
        <f t="shared" si="95"/>
        <v>0.25405567541223706</v>
      </c>
      <c r="M230" s="14">
        <f t="shared" si="96"/>
        <v>6.0386493488734621E-4</v>
      </c>
      <c r="N230" s="13">
        <f t="shared" si="104"/>
        <v>3478.8513549349859</v>
      </c>
      <c r="O230" s="12">
        <f t="shared" si="105"/>
        <v>246.19563434924515</v>
      </c>
      <c r="P230" s="4">
        <f t="shared" si="106"/>
        <v>0.20096228809314659</v>
      </c>
      <c r="Q230" s="11">
        <f t="shared" si="97"/>
        <v>2.9533082854034571</v>
      </c>
      <c r="R230" s="10">
        <f t="shared" si="107"/>
        <v>7.4343483412044975</v>
      </c>
      <c r="S230" s="9">
        <f t="shared" si="108"/>
        <v>116.02579895394381</v>
      </c>
      <c r="T230" s="8">
        <f t="shared" si="109"/>
        <v>1127.1245965850537</v>
      </c>
      <c r="U230" s="7">
        <f t="shared" si="110"/>
        <v>180.81028076445784</v>
      </c>
      <c r="V230" s="9">
        <f t="shared" si="111"/>
        <v>2676.6438486288453</v>
      </c>
      <c r="W230" s="8">
        <f t="shared" si="112"/>
        <v>30078.76310625183</v>
      </c>
      <c r="X230" s="7">
        <f t="shared" si="113"/>
        <v>180.96305469730677</v>
      </c>
      <c r="Y230" s="6">
        <f t="shared" si="98"/>
        <v>2679.1573821680458</v>
      </c>
      <c r="Z230" s="4">
        <f t="shared" si="99"/>
        <v>5.6407114111562784</v>
      </c>
      <c r="AA230" s="4">
        <f t="shared" si="114"/>
        <v>8.33474803786509</v>
      </c>
      <c r="AB230" s="5">
        <f t="shared" si="115"/>
        <v>715.33472714015477</v>
      </c>
      <c r="AC230" s="418">
        <f t="shared" si="119"/>
        <v>34.276455675465854</v>
      </c>
      <c r="AD230" s="628">
        <f t="shared" si="116"/>
        <v>2138.2729471035664</v>
      </c>
      <c r="AE230" s="4">
        <f t="shared" si="100"/>
        <v>2.6981648253761357</v>
      </c>
      <c r="AF230" s="3">
        <f t="shared" si="117"/>
        <v>410.40645281749346</v>
      </c>
      <c r="AG230" s="2">
        <f t="shared" si="101"/>
        <v>992.95541805699725</v>
      </c>
      <c r="AH230" s="22">
        <f t="shared" si="102"/>
        <v>0.44829362793981836</v>
      </c>
    </row>
    <row r="231" spans="6:34" x14ac:dyDescent="0.35">
      <c r="F231" s="21">
        <f t="shared" si="103"/>
        <v>20.100000000000016</v>
      </c>
      <c r="G231" s="20">
        <f t="shared" si="118"/>
        <v>415.97826086956422</v>
      </c>
      <c r="H231" s="19">
        <f t="shared" si="91"/>
        <v>65.978260869564224</v>
      </c>
      <c r="I231" s="18">
        <f t="shared" si="92"/>
        <v>0.18850931677018351</v>
      </c>
      <c r="J231" s="17">
        <f t="shared" si="93"/>
        <v>30346.427491114715</v>
      </c>
      <c r="K231" s="16">
        <f t="shared" si="94"/>
        <v>32.080780879549792</v>
      </c>
      <c r="L231" s="15">
        <f t="shared" si="95"/>
        <v>0.2501704252080636</v>
      </c>
      <c r="M231" s="14">
        <f t="shared" si="96"/>
        <v>5.9463008367704637E-4</v>
      </c>
      <c r="N231" s="13">
        <f t="shared" si="104"/>
        <v>3480.1677590442218</v>
      </c>
      <c r="O231" s="12">
        <f t="shared" si="105"/>
        <v>246.28879525543724</v>
      </c>
      <c r="P231" s="4">
        <f t="shared" si="106"/>
        <v>0.19742436737974353</v>
      </c>
      <c r="Q231" s="11">
        <f t="shared" si="97"/>
        <v>2.9013155923706688</v>
      </c>
      <c r="R231" s="10">
        <f t="shared" si="107"/>
        <v>7.4816626105952091</v>
      </c>
      <c r="S231" s="9">
        <f t="shared" si="108"/>
        <v>116.76923378806426</v>
      </c>
      <c r="T231" s="8">
        <f t="shared" si="109"/>
        <v>1138.8015199638601</v>
      </c>
      <c r="U231" s="7">
        <f t="shared" si="110"/>
        <v>182.16600461477356</v>
      </c>
      <c r="V231" s="9">
        <f t="shared" si="111"/>
        <v>2694.7248767052911</v>
      </c>
      <c r="W231" s="8">
        <f t="shared" si="112"/>
        <v>30346.427491114715</v>
      </c>
      <c r="X231" s="7">
        <f t="shared" si="113"/>
        <v>182.31957797430445</v>
      </c>
      <c r="Y231" s="6">
        <f t="shared" si="98"/>
        <v>2697.2536430773057</v>
      </c>
      <c r="Z231" s="4">
        <f t="shared" si="99"/>
        <v>5.6831402782507032</v>
      </c>
      <c r="AA231" s="4">
        <f t="shared" si="114"/>
        <v>8.3662250805348624</v>
      </c>
      <c r="AB231" s="5">
        <f t="shared" si="115"/>
        <v>708.47853678373883</v>
      </c>
      <c r="AC231" s="418">
        <f t="shared" si="119"/>
        <v>34.233564416527152</v>
      </c>
      <c r="AD231" s="628">
        <f t="shared" si="116"/>
        <v>2134.092964552166</v>
      </c>
      <c r="AE231" s="4">
        <f t="shared" si="100"/>
        <v>2.7195839980848788</v>
      </c>
      <c r="AF231" s="3">
        <f t="shared" si="117"/>
        <v>409.44286103198709</v>
      </c>
      <c r="AG231" s="2">
        <f t="shared" si="101"/>
        <v>991.78905486158988</v>
      </c>
      <c r="AH231" s="22">
        <f t="shared" si="102"/>
        <v>0.44486656030641941</v>
      </c>
    </row>
    <row r="232" spans="6:34" x14ac:dyDescent="0.35">
      <c r="F232" s="21">
        <f t="shared" si="103"/>
        <v>20.200000000000017</v>
      </c>
      <c r="G232" s="20">
        <f t="shared" si="118"/>
        <v>414.56521739130335</v>
      </c>
      <c r="H232" s="19">
        <f t="shared" si="91"/>
        <v>64.565217391303349</v>
      </c>
      <c r="I232" s="18">
        <f t="shared" si="92"/>
        <v>0.18447204968943814</v>
      </c>
      <c r="J232" s="17">
        <f t="shared" si="93"/>
        <v>30615.899978785244</v>
      </c>
      <c r="K232" s="16">
        <f t="shared" si="94"/>
        <v>32.079954920975901</v>
      </c>
      <c r="L232" s="15">
        <f t="shared" si="95"/>
        <v>0.24630101237970262</v>
      </c>
      <c r="M232" s="14">
        <f t="shared" si="96"/>
        <v>5.8543287632531514E-4</v>
      </c>
      <c r="N232" s="13">
        <f t="shared" si="104"/>
        <v>3481.475303705191</v>
      </c>
      <c r="O232" s="12">
        <f t="shared" si="105"/>
        <v>246.38132918529044</v>
      </c>
      <c r="P232" s="4">
        <f t="shared" si="106"/>
        <v>0.19391025700338796</v>
      </c>
      <c r="Q232" s="11">
        <f t="shared" si="97"/>
        <v>2.849672812081947</v>
      </c>
      <c r="R232" s="10">
        <f t="shared" si="107"/>
        <v>7.5296756309087991</v>
      </c>
      <c r="S232" s="9">
        <f t="shared" si="108"/>
        <v>117.51740004912378</v>
      </c>
      <c r="T232" s="8">
        <f t="shared" si="109"/>
        <v>1150.5532599687724</v>
      </c>
      <c r="U232" s="7">
        <f t="shared" si="110"/>
        <v>183.54174358392515</v>
      </c>
      <c r="V232" s="9">
        <f t="shared" si="111"/>
        <v>2712.9414771667684</v>
      </c>
      <c r="W232" s="8">
        <f t="shared" si="112"/>
        <v>30615.899978785244</v>
      </c>
      <c r="X232" s="7">
        <f t="shared" si="113"/>
        <v>183.69612857361483</v>
      </c>
      <c r="Y232" s="6">
        <f t="shared" si="98"/>
        <v>2715.4855547113693</v>
      </c>
      <c r="Z232" s="4">
        <f t="shared" si="99"/>
        <v>5.7261965930476633</v>
      </c>
      <c r="AA232" s="4">
        <f t="shared" si="114"/>
        <v>8.397895331433622</v>
      </c>
      <c r="AB232" s="5">
        <f t="shared" si="115"/>
        <v>701.47458801770802</v>
      </c>
      <c r="AC232" s="418">
        <f t="shared" si="119"/>
        <v>34.179873475933739</v>
      </c>
      <c r="AD232" s="628">
        <f t="shared" si="116"/>
        <v>2129.5639614043789</v>
      </c>
      <c r="AE232" s="4">
        <f t="shared" si="100"/>
        <v>2.741216184611984</v>
      </c>
      <c r="AF232" s="3">
        <f t="shared" si="117"/>
        <v>408.47276007637316</v>
      </c>
      <c r="AG232" s="2">
        <f t="shared" si="101"/>
        <v>990.61342551344353</v>
      </c>
      <c r="AH232" s="22">
        <f t="shared" si="102"/>
        <v>0.44140541046208259</v>
      </c>
    </row>
    <row r="233" spans="6:34" x14ac:dyDescent="0.35">
      <c r="F233" s="21">
        <f t="shared" si="103"/>
        <v>20.300000000000018</v>
      </c>
      <c r="G233" s="20">
        <f t="shared" si="118"/>
        <v>413.15217391304247</v>
      </c>
      <c r="H233" s="19">
        <f t="shared" si="91"/>
        <v>63.152173913042475</v>
      </c>
      <c r="I233" s="18">
        <f t="shared" si="92"/>
        <v>0.18043478260869278</v>
      </c>
      <c r="J233" s="17">
        <f t="shared" si="93"/>
        <v>30887.19412650192</v>
      </c>
      <c r="K233" s="16">
        <f t="shared" si="94"/>
        <v>32.079123411063996</v>
      </c>
      <c r="L233" s="15">
        <f t="shared" si="95"/>
        <v>0.24244787456210479</v>
      </c>
      <c r="M233" s="14">
        <f t="shared" si="96"/>
        <v>5.7627435304666687E-4</v>
      </c>
      <c r="N233" s="13">
        <f t="shared" si="104"/>
        <v>3482.7738483771104</v>
      </c>
      <c r="O233" s="12">
        <f t="shared" si="105"/>
        <v>246.47322619284168</v>
      </c>
      <c r="P233" s="4">
        <f t="shared" si="106"/>
        <v>0.19042033467647343</v>
      </c>
      <c r="Q233" s="11">
        <f t="shared" si="97"/>
        <v>2.7983854953356628</v>
      </c>
      <c r="R233" s="10">
        <f t="shared" si="107"/>
        <v>7.5783903871524405</v>
      </c>
      <c r="S233" s="9">
        <f t="shared" si="108"/>
        <v>118.27036761221466</v>
      </c>
      <c r="T233" s="8">
        <f t="shared" si="109"/>
        <v>1162.3802967299939</v>
      </c>
      <c r="U233" s="7">
        <f t="shared" si="110"/>
        <v>184.93758319224548</v>
      </c>
      <c r="V233" s="9">
        <f t="shared" si="111"/>
        <v>2731.2956515251608</v>
      </c>
      <c r="W233" s="8">
        <f t="shared" si="112"/>
        <v>30887.19412650192</v>
      </c>
      <c r="X233" s="7">
        <f t="shared" si="113"/>
        <v>185.0927920742696</v>
      </c>
      <c r="Y233" s="6">
        <f t="shared" si="98"/>
        <v>2733.855119770501</v>
      </c>
      <c r="Z233" s="4">
        <f t="shared" si="99"/>
        <v>5.7698831013079248</v>
      </c>
      <c r="AA233" s="4">
        <f t="shared" si="114"/>
        <v>8.4297604327991298</v>
      </c>
      <c r="AB233" s="5">
        <f t="shared" si="115"/>
        <v>694.32427997642287</v>
      </c>
      <c r="AC233" s="418">
        <f t="shared" si="119"/>
        <v>34.115233498657503</v>
      </c>
      <c r="AD233" s="628">
        <f t="shared" si="116"/>
        <v>2124.6837185046502</v>
      </c>
      <c r="AE233" s="4">
        <f t="shared" si="100"/>
        <v>2.7630650338303835</v>
      </c>
      <c r="AF233" s="3">
        <f t="shared" si="117"/>
        <v>407.49610114459313</v>
      </c>
      <c r="AG233" s="2">
        <f t="shared" si="101"/>
        <v>989.42843773047593</v>
      </c>
      <c r="AH233" s="22">
        <f t="shared" si="102"/>
        <v>0.43790959458713868</v>
      </c>
    </row>
    <row r="234" spans="6:34" x14ac:dyDescent="0.35">
      <c r="F234" s="21">
        <f t="shared" si="103"/>
        <v>20.40000000000002</v>
      </c>
      <c r="G234" s="20">
        <f t="shared" si="118"/>
        <v>411.7391304347816</v>
      </c>
      <c r="H234" s="19">
        <f t="shared" si="91"/>
        <v>61.7391304347816</v>
      </c>
      <c r="I234" s="18">
        <f t="shared" si="92"/>
        <v>0.17639751552794744</v>
      </c>
      <c r="J234" s="17">
        <f t="shared" si="93"/>
        <v>31160.323691654434</v>
      </c>
      <c r="K234" s="16">
        <f t="shared" si="94"/>
        <v>32.078286308300044</v>
      </c>
      <c r="L234" s="15">
        <f t="shared" si="95"/>
        <v>0.2386114508498503</v>
      </c>
      <c r="M234" s="14">
        <f t="shared" si="96"/>
        <v>5.6715555752500919E-4</v>
      </c>
      <c r="N234" s="13">
        <f t="shared" si="104"/>
        <v>3484.0632533576427</v>
      </c>
      <c r="O234" s="12">
        <f t="shared" si="105"/>
        <v>246.56447639146396</v>
      </c>
      <c r="P234" s="4">
        <f t="shared" si="106"/>
        <v>0.18695497585801932</v>
      </c>
      <c r="Q234" s="11">
        <f t="shared" si="97"/>
        <v>2.7474591598149765</v>
      </c>
      <c r="R234" s="10">
        <f t="shared" si="107"/>
        <v>7.6278096728659612</v>
      </c>
      <c r="S234" s="9">
        <f t="shared" si="108"/>
        <v>119.0282066509299</v>
      </c>
      <c r="T234" s="8">
        <f t="shared" si="109"/>
        <v>1174.2831173950869</v>
      </c>
      <c r="U234" s="7">
        <f t="shared" si="110"/>
        <v>186.35360347776256</v>
      </c>
      <c r="V234" s="9">
        <f t="shared" si="111"/>
        <v>2749.7894098443853</v>
      </c>
      <c r="W234" s="8">
        <f t="shared" si="112"/>
        <v>31160.323691654434</v>
      </c>
      <c r="X234" s="7">
        <f t="shared" si="113"/>
        <v>186.50964856959177</v>
      </c>
      <c r="Y234" s="6">
        <f t="shared" si="98"/>
        <v>2752.3643495131364</v>
      </c>
      <c r="Z234" s="4">
        <f t="shared" si="99"/>
        <v>5.8142023790508297</v>
      </c>
      <c r="AA234" s="4">
        <f t="shared" si="114"/>
        <v>8.4618220514494169</v>
      </c>
      <c r="AB234" s="5">
        <f t="shared" si="115"/>
        <v>687.0290978674351</v>
      </c>
      <c r="AC234" s="418">
        <f t="shared" si="119"/>
        <v>34.039498703210313</v>
      </c>
      <c r="AD234" s="628">
        <f t="shared" si="116"/>
        <v>2119.4500574629446</v>
      </c>
      <c r="AE234" s="4">
        <f t="shared" si="100"/>
        <v>2.7851342455973831</v>
      </c>
      <c r="AF234" s="3">
        <f t="shared" si="117"/>
        <v>406.5128347100441</v>
      </c>
      <c r="AG234" s="2">
        <f t="shared" si="101"/>
        <v>988.23399764803162</v>
      </c>
      <c r="AH234" s="22">
        <f t="shared" si="102"/>
        <v>0.43437852070441879</v>
      </c>
    </row>
    <row r="235" spans="6:34" x14ac:dyDescent="0.35">
      <c r="F235" s="21">
        <f t="shared" si="103"/>
        <v>20.500000000000021</v>
      </c>
      <c r="G235" s="20">
        <f t="shared" si="118"/>
        <v>410.32608695652073</v>
      </c>
      <c r="H235" s="19">
        <f t="shared" si="91"/>
        <v>60.326086956520726</v>
      </c>
      <c r="I235" s="18">
        <f t="shared" si="92"/>
        <v>0.17236024844720207</v>
      </c>
      <c r="J235" s="17">
        <f t="shared" si="93"/>
        <v>31435.302632638872</v>
      </c>
      <c r="K235" s="16">
        <f t="shared" si="94"/>
        <v>32.077443570564959</v>
      </c>
      <c r="L235" s="15">
        <f t="shared" si="95"/>
        <v>0.23479218176116043</v>
      </c>
      <c r="M235" s="14">
        <f t="shared" si="96"/>
        <v>5.5807753682810218E-4</v>
      </c>
      <c r="N235" s="13">
        <f t="shared" si="104"/>
        <v>3485.3433798156234</v>
      </c>
      <c r="O235" s="12">
        <f t="shared" si="105"/>
        <v>246.65506995618259</v>
      </c>
      <c r="P235" s="4">
        <f t="shared" si="106"/>
        <v>0.18351455366570718</v>
      </c>
      <c r="Q235" s="11">
        <f t="shared" si="97"/>
        <v>2.6968992887951369</v>
      </c>
      <c r="R235" s="10">
        <f t="shared" si="107"/>
        <v>7.6779360791724631</v>
      </c>
      <c r="S235" s="9">
        <f t="shared" si="108"/>
        <v>119.7909876182165</v>
      </c>
      <c r="T235" s="8">
        <f t="shared" si="109"/>
        <v>1186.2622161569086</v>
      </c>
      <c r="U235" s="7">
        <f t="shared" si="110"/>
        <v>187.78987868265295</v>
      </c>
      <c r="V235" s="9">
        <f t="shared" si="111"/>
        <v>2768.4247701921618</v>
      </c>
      <c r="W235" s="8">
        <f t="shared" si="112"/>
        <v>31435.302632638872</v>
      </c>
      <c r="X235" s="7">
        <f t="shared" si="113"/>
        <v>187.94677235345483</v>
      </c>
      <c r="Y235" s="6">
        <f t="shared" si="98"/>
        <v>2771.015263207345</v>
      </c>
      <c r="Z235" s="4">
        <f t="shared" si="99"/>
        <v>5.8591568227687372</v>
      </c>
      <c r="AA235" s="4">
        <f t="shared" si="114"/>
        <v>8.494081879285778</v>
      </c>
      <c r="AB235" s="5">
        <f t="shared" si="115"/>
        <v>679.59061580070386</v>
      </c>
      <c r="AC235" s="418">
        <f t="shared" si="119"/>
        <v>33.952527189407469</v>
      </c>
      <c r="AD235" s="628">
        <f t="shared" si="116"/>
        <v>2113.8608444688002</v>
      </c>
      <c r="AE235" s="4">
        <f t="shared" si="100"/>
        <v>2.8074275713036556</v>
      </c>
      <c r="AF235" s="3">
        <f t="shared" si="117"/>
        <v>405.52291052250013</v>
      </c>
      <c r="AG235" s="2">
        <f t="shared" si="101"/>
        <v>987.03000979669014</v>
      </c>
      <c r="AH235" s="22">
        <f t="shared" si="102"/>
        <v>0.43081158859141516</v>
      </c>
    </row>
    <row r="236" spans="6:34" x14ac:dyDescent="0.35">
      <c r="F236" s="21">
        <f t="shared" si="103"/>
        <v>20.600000000000023</v>
      </c>
      <c r="G236" s="20">
        <f t="shared" si="118"/>
        <v>408.91304347825985</v>
      </c>
      <c r="H236" s="19">
        <f t="shared" si="91"/>
        <v>58.913043478259851</v>
      </c>
      <c r="I236" s="18">
        <f t="shared" si="92"/>
        <v>0.16832298136645671</v>
      </c>
      <c r="J236" s="17">
        <f t="shared" si="93"/>
        <v>31712.145109658089</v>
      </c>
      <c r="K236" s="16">
        <f t="shared" si="94"/>
        <v>32.076595155132352</v>
      </c>
      <c r="L236" s="15">
        <f t="shared" si="95"/>
        <v>0.2309905091976385</v>
      </c>
      <c r="M236" s="14">
        <f t="shared" si="96"/>
        <v>5.490413413118669E-4</v>
      </c>
      <c r="N236" s="13">
        <f t="shared" si="104"/>
        <v>3486.6140898253434</v>
      </c>
      <c r="O236" s="12">
        <f t="shared" si="105"/>
        <v>246.74499712610123</v>
      </c>
      <c r="P236" s="4">
        <f t="shared" si="106"/>
        <v>0.18009943878375254</v>
      </c>
      <c r="Q236" s="11">
        <f t="shared" si="97"/>
        <v>2.6467113297895821</v>
      </c>
      <c r="R236" s="10">
        <f t="shared" si="107"/>
        <v>7.7287719834796693</v>
      </c>
      <c r="S236" s="9">
        <f t="shared" si="108"/>
        <v>120.55878122613375</v>
      </c>
      <c r="T236" s="8">
        <f t="shared" si="109"/>
        <v>1198.318094279522</v>
      </c>
      <c r="U236" s="7">
        <f t="shared" si="110"/>
        <v>189.24647692969279</v>
      </c>
      <c r="V236" s="9">
        <f t="shared" si="111"/>
        <v>2787.2037580604269</v>
      </c>
      <c r="W236" s="8">
        <f t="shared" si="112"/>
        <v>31712.145109658089</v>
      </c>
      <c r="X236" s="7">
        <f t="shared" si="113"/>
        <v>189.40423159653369</v>
      </c>
      <c r="Y236" s="6">
        <f t="shared" si="98"/>
        <v>2789.8098875509236</v>
      </c>
      <c r="Z236" s="4">
        <f t="shared" si="99"/>
        <v>5.904748639327714</v>
      </c>
      <c r="AA236" s="4">
        <f t="shared" si="114"/>
        <v>8.5265416338100053</v>
      </c>
      <c r="AB236" s="5">
        <f t="shared" si="115"/>
        <v>672.01049966388825</v>
      </c>
      <c r="AC236" s="418">
        <f t="shared" si="119"/>
        <v>33.854181258984731</v>
      </c>
      <c r="AD236" s="628">
        <f t="shared" si="116"/>
        <v>2107.9139943212808</v>
      </c>
      <c r="AE236" s="4">
        <f t="shared" si="100"/>
        <v>2.8299488144180032</v>
      </c>
      <c r="AF236" s="3">
        <f t="shared" si="117"/>
        <v>404.52627760523092</v>
      </c>
      <c r="AG236" s="2">
        <f t="shared" si="101"/>
        <v>985.81637707983259</v>
      </c>
      <c r="AH236" s="22">
        <f t="shared" si="102"/>
        <v>0.42720818969311958</v>
      </c>
    </row>
    <row r="237" spans="6:34" x14ac:dyDescent="0.35">
      <c r="F237" s="21">
        <f t="shared" si="103"/>
        <v>20.700000000000024</v>
      </c>
      <c r="G237" s="20">
        <f t="shared" si="118"/>
        <v>407.49999999999898</v>
      </c>
      <c r="H237" s="19">
        <f t="shared" si="91"/>
        <v>57.499999999998977</v>
      </c>
      <c r="I237" s="18">
        <f t="shared" si="92"/>
        <v>0.16428571428571137</v>
      </c>
      <c r="J237" s="17">
        <f t="shared" si="93"/>
        <v>31990.865485464132</v>
      </c>
      <c r="K237" s="16">
        <f t="shared" si="94"/>
        <v>32.075741018666527</v>
      </c>
      <c r="L237" s="15">
        <f t="shared" si="95"/>
        <v>0.22720687639952972</v>
      </c>
      <c r="M237" s="14">
        <f t="shared" si="96"/>
        <v>5.4004802451404217E-4</v>
      </c>
      <c r="N237" s="13">
        <f t="shared" si="104"/>
        <v>3487.8752464024251</v>
      </c>
      <c r="O237" s="12">
        <f t="shared" si="105"/>
        <v>246.83424820694086</v>
      </c>
      <c r="P237" s="4">
        <f t="shared" si="106"/>
        <v>0.17670999936648185</v>
      </c>
      <c r="Q237" s="11">
        <f t="shared" si="97"/>
        <v>2.5969006931329228</v>
      </c>
      <c r="R237" s="10">
        <f t="shared" si="107"/>
        <v>7.7803195378349246</v>
      </c>
      <c r="S237" s="9">
        <f t="shared" si="108"/>
        <v>121.33165842448172</v>
      </c>
      <c r="T237" s="8">
        <f t="shared" si="109"/>
        <v>1210.4512601219701</v>
      </c>
      <c r="U237" s="7">
        <f t="shared" si="110"/>
        <v>190.72345988879053</v>
      </c>
      <c r="V237" s="9">
        <f t="shared" si="111"/>
        <v>2806.1284057533962</v>
      </c>
      <c r="W237" s="8">
        <f t="shared" si="112"/>
        <v>31990.865485464132</v>
      </c>
      <c r="X237" s="7">
        <f t="shared" si="113"/>
        <v>190.88208801263127</v>
      </c>
      <c r="Y237" s="6">
        <f t="shared" si="98"/>
        <v>2808.7502560591129</v>
      </c>
      <c r="Z237" s="4">
        <f t="shared" si="99"/>
        <v>5.9509798355569448</v>
      </c>
      <c r="AA237" s="4">
        <f t="shared" si="114"/>
        <v>8.5592030586562799</v>
      </c>
      <c r="AB237" s="5">
        <f t="shared" si="115"/>
        <v>664.29051003962218</v>
      </c>
      <c r="AC237" s="418">
        <f t="shared" si="119"/>
        <v>33.744327749252101</v>
      </c>
      <c r="AD237" s="628">
        <f t="shared" si="116"/>
        <v>2101.6074746806462</v>
      </c>
      <c r="AE237" s="4">
        <f t="shared" si="100"/>
        <v>2.8527018310274657</v>
      </c>
      <c r="AF237" s="3">
        <f t="shared" si="117"/>
        <v>403.52288425232916</v>
      </c>
      <c r="AG237" s="2">
        <f t="shared" si="101"/>
        <v>984.59300075096792</v>
      </c>
      <c r="AH237" s="22">
        <f t="shared" si="102"/>
        <v>0.42356770703560559</v>
      </c>
    </row>
    <row r="238" spans="6:34" x14ac:dyDescent="0.35">
      <c r="F238" s="21">
        <f t="shared" si="103"/>
        <v>20.800000000000026</v>
      </c>
      <c r="G238" s="20">
        <f t="shared" si="118"/>
        <v>406.0869565217381</v>
      </c>
      <c r="H238" s="19">
        <f t="shared" si="91"/>
        <v>56.086956521738102</v>
      </c>
      <c r="I238" s="18">
        <f t="shared" si="92"/>
        <v>0.160248447204966</v>
      </c>
      <c r="J238" s="17">
        <f t="shared" si="93"/>
        <v>32271.478326039472</v>
      </c>
      <c r="K238" s="16">
        <f t="shared" si="94"/>
        <v>32.074881117220585</v>
      </c>
      <c r="L238" s="15">
        <f t="shared" si="95"/>
        <v>0.22344172789628755</v>
      </c>
      <c r="M238" s="14">
        <f t="shared" si="96"/>
        <v>5.3109864303668589E-4</v>
      </c>
      <c r="N238" s="13">
        <f t="shared" si="104"/>
        <v>3489.1267135413436</v>
      </c>
      <c r="O238" s="12">
        <f t="shared" si="105"/>
        <v>246.92281357369509</v>
      </c>
      <c r="P238" s="4">
        <f t="shared" si="106"/>
        <v>0.17334660093748905</v>
      </c>
      <c r="Q238" s="11">
        <f t="shared" si="97"/>
        <v>2.5474727504989629</v>
      </c>
      <c r="R238" s="10">
        <f t="shared" si="107"/>
        <v>7.832580656938017</v>
      </c>
      <c r="S238" s="9">
        <f t="shared" si="108"/>
        <v>122.10969037826521</v>
      </c>
      <c r="T238" s="8">
        <f t="shared" si="109"/>
        <v>1222.6622291597967</v>
      </c>
      <c r="U238" s="7">
        <f t="shared" si="110"/>
        <v>192.22088243372127</v>
      </c>
      <c r="V238" s="9">
        <f t="shared" si="111"/>
        <v>2825.2007517422753</v>
      </c>
      <c r="W238" s="8">
        <f t="shared" si="112"/>
        <v>32271.478326039472</v>
      </c>
      <c r="X238" s="7">
        <f t="shared" si="113"/>
        <v>192.38039651520094</v>
      </c>
      <c r="Y238" s="6">
        <f t="shared" si="98"/>
        <v>2827.8384084189452</v>
      </c>
      <c r="Z238" s="4">
        <f t="shared" si="99"/>
        <v>5.9978522075305349</v>
      </c>
      <c r="AA238" s="4">
        <f t="shared" si="114"/>
        <v>8.5920679241382345</v>
      </c>
      <c r="AB238" s="5">
        <f t="shared" si="115"/>
        <v>656.43250516024978</v>
      </c>
      <c r="AC238" s="418">
        <f t="shared" si="119"/>
        <v>33.622838379942685</v>
      </c>
      <c r="AD238" s="628">
        <f t="shared" si="116"/>
        <v>2094.9393105475019</v>
      </c>
      <c r="AE238" s="4">
        <f t="shared" si="100"/>
        <v>2.8756905303723808</v>
      </c>
      <c r="AF238" s="3">
        <f t="shared" si="117"/>
        <v>402.51267802625796</v>
      </c>
      <c r="AG238" s="2">
        <f t="shared" si="101"/>
        <v>983.35978039082011</v>
      </c>
      <c r="AH238" s="22">
        <f t="shared" si="102"/>
        <v>0.41988951514041911</v>
      </c>
    </row>
    <row r="239" spans="6:34" x14ac:dyDescent="0.35">
      <c r="F239" s="21">
        <f t="shared" si="103"/>
        <v>20.900000000000027</v>
      </c>
      <c r="G239" s="20">
        <f t="shared" si="118"/>
        <v>404.67391304347723</v>
      </c>
      <c r="H239" s="19">
        <f t="shared" si="91"/>
        <v>54.673913043477228</v>
      </c>
      <c r="I239" s="18">
        <f t="shared" si="92"/>
        <v>0.15621118012422064</v>
      </c>
      <c r="J239" s="17">
        <f t="shared" si="93"/>
        <v>32553.998401213699</v>
      </c>
      <c r="K239" s="16">
        <f t="shared" si="94"/>
        <v>32.074015406234828</v>
      </c>
      <c r="L239" s="15">
        <f t="shared" si="95"/>
        <v>0.21969550945222785</v>
      </c>
      <c r="M239" s="14">
        <f t="shared" si="96"/>
        <v>5.2219425641700039E-4</v>
      </c>
      <c r="N239" s="13">
        <f t="shared" si="104"/>
        <v>3490.3683562546439</v>
      </c>
      <c r="O239" s="12">
        <f t="shared" si="105"/>
        <v>247.01068367340557</v>
      </c>
      <c r="P239" s="4">
        <f t="shared" si="106"/>
        <v>0.17000960628424308</v>
      </c>
      <c r="Q239" s="11">
        <f t="shared" si="97"/>
        <v>2.4984328333518686</v>
      </c>
      <c r="R239" s="10">
        <f t="shared" si="107"/>
        <v>7.8855570058175388</v>
      </c>
      <c r="S239" s="9">
        <f t="shared" si="108"/>
        <v>122.89294844395901</v>
      </c>
      <c r="T239" s="8">
        <f t="shared" si="109"/>
        <v>1234.9515240041926</v>
      </c>
      <c r="U239" s="7">
        <f t="shared" si="110"/>
        <v>193.7387922892251</v>
      </c>
      <c r="V239" s="9">
        <f t="shared" si="111"/>
        <v>2844.4228399856474</v>
      </c>
      <c r="W239" s="8">
        <f t="shared" si="112"/>
        <v>32553.998401213699</v>
      </c>
      <c r="X239" s="7">
        <f t="shared" si="113"/>
        <v>193.89920486422707</v>
      </c>
      <c r="Y239" s="6">
        <f t="shared" si="98"/>
        <v>2847.0763898092487</v>
      </c>
      <c r="Z239" s="4">
        <f t="shared" si="99"/>
        <v>6.0453673295466226</v>
      </c>
      <c r="AA239" s="4">
        <f t="shared" si="114"/>
        <v>8.6251380278116585</v>
      </c>
      <c r="AB239" s="5">
        <f t="shared" si="115"/>
        <v>648.43844389500941</v>
      </c>
      <c r="AC239" s="418">
        <f t="shared" si="119"/>
        <v>33.489590113385141</v>
      </c>
      <c r="AD239" s="628">
        <f t="shared" si="116"/>
        <v>2087.9075889750675</v>
      </c>
      <c r="AE239" s="4">
        <f t="shared" si="100"/>
        <v>2.8989188753760375</v>
      </c>
      <c r="AF239" s="3">
        <f t="shared" si="117"/>
        <v>401.49560575563072</v>
      </c>
      <c r="AG239" s="2">
        <f t="shared" si="101"/>
        <v>982.11661388417986</v>
      </c>
      <c r="AH239" s="22">
        <f t="shared" si="102"/>
        <v>0.41617297993983404</v>
      </c>
    </row>
    <row r="240" spans="6:34" x14ac:dyDescent="0.35">
      <c r="F240" s="21">
        <f t="shared" si="103"/>
        <v>21.000000000000028</v>
      </c>
      <c r="G240" s="20">
        <f t="shared" si="118"/>
        <v>403.26086956521635</v>
      </c>
      <c r="H240" s="19">
        <f t="shared" si="91"/>
        <v>53.260869565216353</v>
      </c>
      <c r="I240" s="18">
        <f t="shared" si="92"/>
        <v>0.1521739130434753</v>
      </c>
      <c r="J240" s="17">
        <f t="shared" si="93"/>
        <v>32838.440685212263</v>
      </c>
      <c r="K240" s="16">
        <f t="shared" si="94"/>
        <v>32.073143840535266</v>
      </c>
      <c r="L240" s="15">
        <f t="shared" si="95"/>
        <v>0.21596866800704725</v>
      </c>
      <c r="M240" s="14">
        <f t="shared" si="96"/>
        <v>5.1333592698595064E-4</v>
      </c>
      <c r="N240" s="13">
        <f t="shared" si="104"/>
        <v>3491.6000406138924</v>
      </c>
      <c r="O240" s="12">
        <f t="shared" si="105"/>
        <v>247.09784902806007</v>
      </c>
      <c r="P240" s="4">
        <f t="shared" si="106"/>
        <v>0.16669937534802215</v>
      </c>
      <c r="Q240" s="11">
        <f t="shared" si="97"/>
        <v>2.4497862313286629</v>
      </c>
      <c r="R240" s="10">
        <f t="shared" si="107"/>
        <v>7.9392499871779147</v>
      </c>
      <c r="S240" s="9">
        <f t="shared" si="108"/>
        <v>123.68150414454077</v>
      </c>
      <c r="T240" s="8">
        <f t="shared" si="109"/>
        <v>1247.3196744186466</v>
      </c>
      <c r="U240" s="7">
        <f t="shared" si="110"/>
        <v>195.27722966867526</v>
      </c>
      <c r="V240" s="9">
        <f t="shared" si="111"/>
        <v>2863.7967192145697</v>
      </c>
      <c r="W240" s="8">
        <f t="shared" si="112"/>
        <v>32838.440685212263</v>
      </c>
      <c r="X240" s="7">
        <f t="shared" si="113"/>
        <v>195.43855330366998</v>
      </c>
      <c r="Y240" s="6">
        <f t="shared" si="98"/>
        <v>2866.4662501853372</v>
      </c>
      <c r="Z240" s="4">
        <f t="shared" si="99"/>
        <v>6.0935265428101646</v>
      </c>
      <c r="AA240" s="4">
        <f t="shared" si="114"/>
        <v>8.6584151950533403</v>
      </c>
      <c r="AB240" s="5">
        <f t="shared" si="115"/>
        <v>640.31038876417836</v>
      </c>
      <c r="AC240" s="418">
        <f t="shared" si="119"/>
        <v>33.344465528096968</v>
      </c>
      <c r="AD240" s="628">
        <f t="shared" si="116"/>
        <v>2080.5104640200911</v>
      </c>
      <c r="AE240" s="4">
        <f t="shared" si="100"/>
        <v>2.9223908831685637</v>
      </c>
      <c r="AF240" s="3">
        <f t="shared" si="117"/>
        <v>400.47161353323588</v>
      </c>
      <c r="AG240" s="2">
        <f t="shared" si="101"/>
        <v>980.86339739652112</v>
      </c>
      <c r="AH240" s="22">
        <f t="shared" si="102"/>
        <v>0.41241745869302987</v>
      </c>
    </row>
    <row r="241" spans="6:34" x14ac:dyDescent="0.35">
      <c r="F241" s="21">
        <f t="shared" si="103"/>
        <v>21.10000000000003</v>
      </c>
      <c r="G241" s="20">
        <f t="shared" si="118"/>
        <v>401.84782608695548</v>
      </c>
      <c r="H241" s="19">
        <f t="shared" si="91"/>
        <v>51.847826086955479</v>
      </c>
      <c r="I241" s="18">
        <f t="shared" si="92"/>
        <v>0.14813664596272993</v>
      </c>
      <c r="J241" s="17">
        <f t="shared" si="93"/>
        <v>33124.820357133722</v>
      </c>
      <c r="K241" s="16">
        <f t="shared" si="94"/>
        <v>32.072266374332472</v>
      </c>
      <c r="L241" s="15">
        <f t="shared" si="95"/>
        <v>0.21226165161097116</v>
      </c>
      <c r="M241" s="14">
        <f t="shared" si="96"/>
        <v>5.0452471971411731E-4</v>
      </c>
      <c r="N241" s="13">
        <f t="shared" si="104"/>
        <v>3492.82163379242</v>
      </c>
      <c r="O241" s="12">
        <f t="shared" si="105"/>
        <v>247.18430023761744</v>
      </c>
      <c r="P241" s="4">
        <f t="shared" si="106"/>
        <v>0.16341626510904358</v>
      </c>
      <c r="Q241" s="11">
        <f t="shared" si="97"/>
        <v>2.4015381905511108</v>
      </c>
      <c r="R241" s="10">
        <f t="shared" si="107"/>
        <v>7.9936607284260459</v>
      </c>
      <c r="S241" s="9">
        <f t="shared" si="108"/>
        <v>124.47542914325855</v>
      </c>
      <c r="T241" s="8">
        <f t="shared" si="109"/>
        <v>1259.7672173329725</v>
      </c>
      <c r="U241" s="7">
        <f t="shared" si="110"/>
        <v>196.83622690257073</v>
      </c>
      <c r="V241" s="9">
        <f t="shared" si="111"/>
        <v>2883.3244421814375</v>
      </c>
      <c r="W241" s="8">
        <f t="shared" si="112"/>
        <v>33124.820357133722</v>
      </c>
      <c r="X241" s="7">
        <f t="shared" si="113"/>
        <v>196.99847418972942</v>
      </c>
      <c r="Y241" s="6">
        <f t="shared" si="98"/>
        <v>2886.0100435274471</v>
      </c>
      <c r="Z241" s="4">
        <f t="shared" si="99"/>
        <v>6.1423309438271527</v>
      </c>
      <c r="AA241" s="4">
        <f t="shared" si="114"/>
        <v>8.6919012796565731</v>
      </c>
      <c r="AB241" s="5">
        <f t="shared" si="115"/>
        <v>632.05050897412787</v>
      </c>
      <c r="AC241" s="418">
        <f t="shared" si="119"/>
        <v>33.187353205858315</v>
      </c>
      <c r="AD241" s="628">
        <f t="shared" si="116"/>
        <v>2072.7461619376836</v>
      </c>
      <c r="AE241" s="4">
        <f t="shared" si="100"/>
        <v>2.9461106256047391</v>
      </c>
      <c r="AF241" s="3">
        <f t="shared" si="117"/>
        <v>399.44064671431863</v>
      </c>
      <c r="AG241" s="2">
        <f t="shared" si="101"/>
        <v>979.600025350387</v>
      </c>
      <c r="AH241" s="22">
        <f t="shared" si="102"/>
        <v>0.40862229990324178</v>
      </c>
    </row>
    <row r="242" spans="6:34" x14ac:dyDescent="0.35">
      <c r="F242" s="21">
        <f t="shared" si="103"/>
        <v>21.200000000000031</v>
      </c>
      <c r="G242" s="20">
        <f t="shared" si="118"/>
        <v>400.4347826086946</v>
      </c>
      <c r="H242" s="19">
        <f t="shared" si="91"/>
        <v>50.434782608694604</v>
      </c>
      <c r="I242" s="18">
        <f t="shared" si="92"/>
        <v>0.1440993788819846</v>
      </c>
      <c r="J242" s="17">
        <f t="shared" si="93"/>
        <v>33413.152801351862</v>
      </c>
      <c r="K242" s="16">
        <f t="shared" si="94"/>
        <v>32.071382961220522</v>
      </c>
      <c r="L242" s="15">
        <f t="shared" si="95"/>
        <v>0.20857490935429995</v>
      </c>
      <c r="M242" s="14">
        <f t="shared" si="96"/>
        <v>4.9576170204423552E-4</v>
      </c>
      <c r="N242" s="13">
        <f t="shared" si="104"/>
        <v>3494.0330041098946</v>
      </c>
      <c r="O242" s="12">
        <f t="shared" si="105"/>
        <v>247.27002798316178</v>
      </c>
      <c r="P242" s="4">
        <f t="shared" si="106"/>
        <v>0.16016062946667006</v>
      </c>
      <c r="Q242" s="11">
        <f t="shared" si="97"/>
        <v>2.3536939118652511</v>
      </c>
      <c r="R242" s="10">
        <f t="shared" si="107"/>
        <v>8.048790068388179</v>
      </c>
      <c r="S242" s="9">
        <f t="shared" si="108"/>
        <v>125.27479521610115</v>
      </c>
      <c r="T242" s="8">
        <f t="shared" si="109"/>
        <v>1272.2946968545825</v>
      </c>
      <c r="U242" s="7">
        <f t="shared" si="110"/>
        <v>198.41580805815823</v>
      </c>
      <c r="V242" s="9">
        <f t="shared" si="111"/>
        <v>2903.0080648716944</v>
      </c>
      <c r="W242" s="8">
        <f t="shared" si="112"/>
        <v>33413.152801351862</v>
      </c>
      <c r="X242" s="7">
        <f t="shared" si="113"/>
        <v>198.57899161023272</v>
      </c>
      <c r="Y242" s="6">
        <f t="shared" si="98"/>
        <v>2905.709827051995</v>
      </c>
      <c r="Z242" s="4">
        <f t="shared" si="99"/>
        <v>6.1917813725197561</v>
      </c>
      <c r="AA242" s="4">
        <f t="shared" si="114"/>
        <v>8.7255981644438414</v>
      </c>
      <c r="AB242" s="5">
        <f t="shared" si="115"/>
        <v>623.66108346672263</v>
      </c>
      <c r="AC242" s="418">
        <f t="shared" si="119"/>
        <v>33.018148132288296</v>
      </c>
      <c r="AD242" s="628">
        <f t="shared" si="116"/>
        <v>2064.6129866252304</v>
      </c>
      <c r="AE242" s="4">
        <f t="shared" si="100"/>
        <v>2.9700822297754574</v>
      </c>
      <c r="AF242" s="3">
        <f t="shared" si="117"/>
        <v>398.40264991513334</v>
      </c>
      <c r="AG242" s="2">
        <f t="shared" si="101"/>
        <v>978.32639040154493</v>
      </c>
      <c r="AH242" s="22">
        <f t="shared" si="102"/>
        <v>0.40478684323592684</v>
      </c>
    </row>
    <row r="243" spans="6:34" x14ac:dyDescent="0.35">
      <c r="F243" s="21">
        <f t="shared" si="103"/>
        <v>21.300000000000033</v>
      </c>
      <c r="G243" s="20">
        <f t="shared" si="118"/>
        <v>399.02173913043373</v>
      </c>
      <c r="H243" s="19">
        <f t="shared" si="91"/>
        <v>49.02173913043373</v>
      </c>
      <c r="I243" s="18">
        <f t="shared" si="92"/>
        <v>0.14006211180123923</v>
      </c>
      <c r="J243" s="17">
        <f t="shared" si="93"/>
        <v>33703.45360783903</v>
      </c>
      <c r="K243" s="16">
        <f t="shared" si="94"/>
        <v>32.07049355417638</v>
      </c>
      <c r="L243" s="15">
        <f t="shared" si="95"/>
        <v>0.20490889129110446</v>
      </c>
      <c r="M243" s="14">
        <f t="shared" si="96"/>
        <v>4.8704794370982616E-4</v>
      </c>
      <c r="N243" s="13">
        <f t="shared" si="104"/>
        <v>3495.2340210787752</v>
      </c>
      <c r="O243" s="12">
        <f t="shared" si="105"/>
        <v>247.35502303019024</v>
      </c>
      <c r="P243" s="4">
        <f t="shared" si="106"/>
        <v>0.15693281911456047</v>
      </c>
      <c r="Q243" s="11">
        <f t="shared" si="97"/>
        <v>2.3062585490066345</v>
      </c>
      <c r="R243" s="10">
        <f t="shared" si="107"/>
        <v>8.1046385437297399</v>
      </c>
      <c r="S243" s="9">
        <f t="shared" si="108"/>
        <v>126.07967422293997</v>
      </c>
      <c r="T243" s="8">
        <f t="shared" si="109"/>
        <v>1284.9026642768765</v>
      </c>
      <c r="U243" s="7">
        <f t="shared" si="110"/>
        <v>200.01598855054803</v>
      </c>
      <c r="V243" s="9">
        <f t="shared" si="111"/>
        <v>2922.8496456775101</v>
      </c>
      <c r="W243" s="8">
        <f t="shared" si="112"/>
        <v>33703.45360783903</v>
      </c>
      <c r="X243" s="7">
        <f t="shared" si="113"/>
        <v>200.18012099551112</v>
      </c>
      <c r="Y243" s="6">
        <f t="shared" si="98"/>
        <v>2925.567660384786</v>
      </c>
      <c r="Z243" s="4">
        <f t="shared" si="99"/>
        <v>6.2418784000735359</v>
      </c>
      <c r="AA243" s="4">
        <f t="shared" si="114"/>
        <v>8.7595077618972539</v>
      </c>
      <c r="AB243" s="5">
        <f t="shared" si="115"/>
        <v>615.14450397586552</v>
      </c>
      <c r="AC243" s="418">
        <f t="shared" si="119"/>
        <v>32.836752110899241</v>
      </c>
      <c r="AD243" s="628">
        <f t="shared" si="116"/>
        <v>2056.1093253201584</v>
      </c>
      <c r="AE243" s="4">
        <f t="shared" si="100"/>
        <v>2.9943098785126088</v>
      </c>
      <c r="AF243" s="3">
        <f t="shared" si="117"/>
        <v>397.35756701177957</v>
      </c>
      <c r="AG243" s="2">
        <f t="shared" si="101"/>
        <v>977.04238341491566</v>
      </c>
      <c r="AH243" s="22">
        <f t="shared" si="102"/>
        <v>0.40091041943798261</v>
      </c>
    </row>
    <row r="244" spans="6:34" x14ac:dyDescent="0.35">
      <c r="F244" s="21">
        <f t="shared" si="103"/>
        <v>21.400000000000034</v>
      </c>
      <c r="G244" s="20">
        <f t="shared" si="118"/>
        <v>397.60869565217286</v>
      </c>
      <c r="H244" s="19">
        <f t="shared" si="91"/>
        <v>47.608695652172855</v>
      </c>
      <c r="I244" s="18">
        <f t="shared" si="92"/>
        <v>0.13602484472049386</v>
      </c>
      <c r="J244" s="17">
        <f t="shared" si="93"/>
        <v>33995.738572406779</v>
      </c>
      <c r="K244" s="16">
        <f t="shared" si="94"/>
        <v>32.069598105559272</v>
      </c>
      <c r="L244" s="15">
        <f t="shared" si="95"/>
        <v>0.20126404835683084</v>
      </c>
      <c r="M244" s="14">
        <f t="shared" si="96"/>
        <v>4.7838451653935121E-4</v>
      </c>
      <c r="N244" s="13">
        <f t="shared" si="104"/>
        <v>3496.4245554526897</v>
      </c>
      <c r="O244" s="12">
        <f t="shared" si="105"/>
        <v>247.43927623203652</v>
      </c>
      <c r="P244" s="4">
        <f t="shared" si="106"/>
        <v>0.15373318141065215</v>
      </c>
      <c r="Q244" s="11">
        <f t="shared" si="97"/>
        <v>2.2592372066896029</v>
      </c>
      <c r="R244" s="10">
        <f t="shared" si="107"/>
        <v>8.1612063750927195</v>
      </c>
      <c r="S244" s="9">
        <f t="shared" si="108"/>
        <v>126.89013807731294</v>
      </c>
      <c r="T244" s="8">
        <f t="shared" si="109"/>
        <v>1297.5916780846078</v>
      </c>
      <c r="U244" s="7">
        <f t="shared" si="110"/>
        <v>201.63677474574067</v>
      </c>
      <c r="V244" s="9">
        <f t="shared" si="111"/>
        <v>2942.851244532565</v>
      </c>
      <c r="W244" s="8">
        <f t="shared" si="112"/>
        <v>33995.738572406779</v>
      </c>
      <c r="X244" s="7">
        <f t="shared" si="113"/>
        <v>201.80186872118259</v>
      </c>
      <c r="Y244" s="6">
        <f t="shared" si="98"/>
        <v>2945.5856046952945</v>
      </c>
      <c r="Z244" s="4">
        <f t="shared" si="99"/>
        <v>6.2926223165297532</v>
      </c>
      <c r="AA244" s="4">
        <f t="shared" si="114"/>
        <v>8.7936320148072262</v>
      </c>
      <c r="AB244" s="5">
        <f t="shared" si="115"/>
        <v>606.50327808343877</v>
      </c>
      <c r="AC244" s="418">
        <f t="shared" si="119"/>
        <v>32.643074190559851</v>
      </c>
      <c r="AD244" s="628">
        <f t="shared" si="116"/>
        <v>2047.2336545562011</v>
      </c>
      <c r="AE244" s="4">
        <f t="shared" si="100"/>
        <v>3.0187978108871865</v>
      </c>
      <c r="AF244" s="3">
        <f t="shared" si="117"/>
        <v>396.30534113933567</v>
      </c>
      <c r="AG244" s="2">
        <f t="shared" si="101"/>
        <v>975.74789344027783</v>
      </c>
      <c r="AH244" s="22">
        <f t="shared" si="102"/>
        <v>0.39699235025805024</v>
      </c>
    </row>
    <row r="245" spans="6:34" x14ac:dyDescent="0.35">
      <c r="F245" s="21">
        <f t="shared" si="103"/>
        <v>21.500000000000036</v>
      </c>
      <c r="G245" s="20">
        <f t="shared" si="118"/>
        <v>396.19565217391198</v>
      </c>
      <c r="H245" s="19">
        <f t="shared" si="91"/>
        <v>46.195652173911981</v>
      </c>
      <c r="I245" s="18">
        <f t="shared" si="92"/>
        <v>0.13198757763974853</v>
      </c>
      <c r="J245" s="17">
        <f t="shared" si="93"/>
        <v>34290.023696860037</v>
      </c>
      <c r="K245" s="16">
        <f t="shared" si="94"/>
        <v>32.068696567110642</v>
      </c>
      <c r="L245" s="15">
        <f t="shared" si="95"/>
        <v>0.19764083227955265</v>
      </c>
      <c r="M245" s="14">
        <f t="shared" si="96"/>
        <v>4.6977249424526865E-4</v>
      </c>
      <c r="N245" s="13">
        <f t="shared" si="104"/>
        <v>3497.6044792767848</v>
      </c>
      <c r="O245" s="12">
        <f t="shared" si="105"/>
        <v>247.52277853343401</v>
      </c>
      <c r="P245" s="4">
        <f t="shared" si="106"/>
        <v>0.1505620602418446</v>
      </c>
      <c r="Q245" s="11">
        <f t="shared" si="97"/>
        <v>2.2126349386187059</v>
      </c>
      <c r="R245" s="10">
        <f t="shared" si="107"/>
        <v>8.2184934529677243</v>
      </c>
      <c r="S245" s="9">
        <f t="shared" si="108"/>
        <v>127.70625871482221</v>
      </c>
      <c r="T245" s="8">
        <f t="shared" si="109"/>
        <v>1310.36230395609</v>
      </c>
      <c r="U245" s="7">
        <f t="shared" si="110"/>
        <v>203.27816355605603</v>
      </c>
      <c r="V245" s="9">
        <f t="shared" si="111"/>
        <v>2963.0149220071389</v>
      </c>
      <c r="W245" s="8">
        <f t="shared" si="112"/>
        <v>34290.023696860037</v>
      </c>
      <c r="X245" s="7">
        <f t="shared" si="113"/>
        <v>203.44423170333224</v>
      </c>
      <c r="Y245" s="6">
        <f t="shared" si="98"/>
        <v>2965.7657217912388</v>
      </c>
      <c r="Z245" s="4">
        <f t="shared" si="99"/>
        <v>6.3440131181378527</v>
      </c>
      <c r="AA245" s="4">
        <f t="shared" si="114"/>
        <v>8.8279728969400573</v>
      </c>
      <c r="AB245" s="5">
        <f t="shared" si="115"/>
        <v>597.74003226617219</v>
      </c>
      <c r="AC245" s="418">
        <f t="shared" si="119"/>
        <v>32.437031106241257</v>
      </c>
      <c r="AD245" s="628">
        <f t="shared" si="116"/>
        <v>2037.9845463822392</v>
      </c>
      <c r="AE245" s="4">
        <f t="shared" si="100"/>
        <v>3.0435503227005012</v>
      </c>
      <c r="AF245" s="3">
        <f t="shared" si="117"/>
        <v>395.24591469130394</v>
      </c>
      <c r="AG245" s="2">
        <f t="shared" si="101"/>
        <v>974.44280768775161</v>
      </c>
      <c r="AH245" s="22">
        <f t="shared" si="102"/>
        <v>0.39303194836791983</v>
      </c>
    </row>
    <row r="246" spans="6:34" x14ac:dyDescent="0.35">
      <c r="F246" s="21">
        <f t="shared" si="103"/>
        <v>21.600000000000037</v>
      </c>
      <c r="G246" s="20">
        <f t="shared" si="118"/>
        <v>394.78260869565111</v>
      </c>
      <c r="H246" s="19">
        <f t="shared" si="91"/>
        <v>44.782608695651106</v>
      </c>
      <c r="I246" s="18">
        <f t="shared" si="92"/>
        <v>0.12795031055900316</v>
      </c>
      <c r="J246" s="17">
        <f t="shared" si="93"/>
        <v>34586.32518906075</v>
      </c>
      <c r="K246" s="16">
        <f t="shared" si="94"/>
        <v>32.067788889954052</v>
      </c>
      <c r="L246" s="15">
        <f t="shared" si="95"/>
        <v>0.19403969548461861</v>
      </c>
      <c r="M246" s="14">
        <f t="shared" si="96"/>
        <v>4.6121295219738996E-4</v>
      </c>
      <c r="N246" s="13">
        <f t="shared" si="104"/>
        <v>3498.7736659400853</v>
      </c>
      <c r="O246" s="12">
        <f t="shared" si="105"/>
        <v>247.60552097422143</v>
      </c>
      <c r="P246" s="4">
        <f t="shared" si="106"/>
        <v>0.14741979588327481</v>
      </c>
      <c r="Q246" s="11">
        <f t="shared" si="97"/>
        <v>2.1664567454206329</v>
      </c>
      <c r="R246" s="10">
        <f t="shared" si="107"/>
        <v>8.276499323319884</v>
      </c>
      <c r="S246" s="9">
        <f t="shared" si="108"/>
        <v>128.528108060119</v>
      </c>
      <c r="T246" s="8">
        <f t="shared" si="109"/>
        <v>1323.2151147621018</v>
      </c>
      <c r="U246" s="7">
        <f t="shared" si="110"/>
        <v>204.94014202851304</v>
      </c>
      <c r="V246" s="9">
        <f t="shared" si="111"/>
        <v>2983.3427383627445</v>
      </c>
      <c r="W246" s="8">
        <f t="shared" si="112"/>
        <v>34586.32518906075</v>
      </c>
      <c r="X246" s="7">
        <f t="shared" si="113"/>
        <v>205.1071969866392</v>
      </c>
      <c r="Y246" s="6">
        <f t="shared" si="98"/>
        <v>2986.110073172661</v>
      </c>
      <c r="Z246" s="4">
        <f t="shared" si="99"/>
        <v>6.396050494485249</v>
      </c>
      <c r="AA246" s="4">
        <f t="shared" si="114"/>
        <v>8.8625324137249102</v>
      </c>
      <c r="AB246" s="5">
        <f t="shared" si="115"/>
        <v>588.85751492438146</v>
      </c>
      <c r="AC246" s="418">
        <f t="shared" si="119"/>
        <v>32.218547732867179</v>
      </c>
      <c r="AD246" s="628">
        <f t="shared" si="116"/>
        <v>2028.3606748476336</v>
      </c>
      <c r="AE246" s="4">
        <f t="shared" si="100"/>
        <v>3.0685717669684305</v>
      </c>
      <c r="AF246" s="3">
        <f t="shared" si="117"/>
        <v>394.17922931938136</v>
      </c>
      <c r="AG246" s="2">
        <f t="shared" si="101"/>
        <v>973.12701150306259</v>
      </c>
      <c r="AH246" s="22">
        <f t="shared" si="102"/>
        <v>0.38902851728505117</v>
      </c>
    </row>
    <row r="247" spans="6:34" x14ac:dyDescent="0.35">
      <c r="F247" s="21">
        <f t="shared" si="103"/>
        <v>21.700000000000038</v>
      </c>
      <c r="G247" s="20">
        <f t="shared" si="118"/>
        <v>393.36956521739023</v>
      </c>
      <c r="H247" s="19">
        <f t="shared" si="91"/>
        <v>43.369565217390232</v>
      </c>
      <c r="I247" s="18">
        <f t="shared" si="92"/>
        <v>0.12391304347825781</v>
      </c>
      <c r="J247" s="17">
        <f t="shared" si="93"/>
        <v>34884.659462897027</v>
      </c>
      <c r="K247" s="16">
        <f t="shared" si="94"/>
        <v>32.066875024595738</v>
      </c>
      <c r="L247" s="15">
        <f t="shared" si="95"/>
        <v>0.1904610909924267</v>
      </c>
      <c r="M247" s="14">
        <f t="shared" si="96"/>
        <v>4.5270696717989898E-4</v>
      </c>
      <c r="N247" s="13">
        <f t="shared" si="104"/>
        <v>3499.9319902299158</v>
      </c>
      <c r="O247" s="12">
        <f t="shared" si="105"/>
        <v>247.68749469319405</v>
      </c>
      <c r="P247" s="4">
        <f t="shared" si="106"/>
        <v>0.14430672485206331</v>
      </c>
      <c r="Q247" s="11">
        <f t="shared" si="97"/>
        <v>2.1207075724948896</v>
      </c>
      <c r="R247" s="10">
        <f t="shared" si="107"/>
        <v>8.3352231729906894</v>
      </c>
      <c r="S247" s="9">
        <f t="shared" si="108"/>
        <v>129.35575799245098</v>
      </c>
      <c r="T247" s="8">
        <f t="shared" si="109"/>
        <v>1336.1506905613469</v>
      </c>
      <c r="U247" s="7">
        <f t="shared" si="110"/>
        <v>206.62268692679237</v>
      </c>
      <c r="V247" s="9">
        <f t="shared" si="111"/>
        <v>3003.8367525655958</v>
      </c>
      <c r="W247" s="8">
        <f t="shared" si="112"/>
        <v>34884.659462897027</v>
      </c>
      <c r="X247" s="7">
        <f t="shared" si="113"/>
        <v>206.79074132608264</v>
      </c>
      <c r="Y247" s="6">
        <f t="shared" si="98"/>
        <v>3006.6207190448258</v>
      </c>
      <c r="Z247" s="4">
        <f t="shared" si="99"/>
        <v>6.4487338154238998</v>
      </c>
      <c r="AA247" s="4">
        <f t="shared" si="114"/>
        <v>8.8973126029608487</v>
      </c>
      <c r="AB247" s="5">
        <f t="shared" si="115"/>
        <v>579.85859938274348</v>
      </c>
      <c r="AC247" s="418">
        <f t="shared" si="119"/>
        <v>31.987557552023052</v>
      </c>
      <c r="AD247" s="628">
        <f t="shared" si="116"/>
        <v>2018.3608227572947</v>
      </c>
      <c r="AE247" s="4">
        <f t="shared" si="100"/>
        <v>3.0938665543987165</v>
      </c>
      <c r="AF247" s="3">
        <f t="shared" si="117"/>
        <v>393.10522593357075</v>
      </c>
      <c r="AG247" s="2">
        <f t="shared" si="101"/>
        <v>971.80038834259074</v>
      </c>
      <c r="AH247" s="22">
        <f t="shared" si="102"/>
        <v>0.38498135129620537</v>
      </c>
    </row>
    <row r="248" spans="6:34" x14ac:dyDescent="0.35">
      <c r="F248" s="21">
        <f t="shared" si="103"/>
        <v>21.80000000000004</v>
      </c>
      <c r="G248" s="20">
        <f t="shared" si="118"/>
        <v>391.95652173912936</v>
      </c>
      <c r="H248" s="19">
        <f t="shared" si="91"/>
        <v>41.956521739129357</v>
      </c>
      <c r="I248" s="18">
        <f t="shared" si="92"/>
        <v>0.11987577639751244</v>
      </c>
      <c r="J248" s="17">
        <f t="shared" si="93"/>
        <v>35185.043138153589</v>
      </c>
      <c r="K248" s="16">
        <f t="shared" si="94"/>
        <v>32.065954920925108</v>
      </c>
      <c r="L248" s="15">
        <f t="shared" si="95"/>
        <v>0.1869054723090611</v>
      </c>
      <c r="M248" s="14">
        <f t="shared" si="96"/>
        <v>4.4425561713140729E-4</v>
      </c>
      <c r="N248" s="13">
        <f t="shared" si="104"/>
        <v>3501.0793283884141</v>
      </c>
      <c r="O248" s="12">
        <f t="shared" si="105"/>
        <v>247.76869093210314</v>
      </c>
      <c r="P248" s="4">
        <f t="shared" si="106"/>
        <v>0.14122317975542548</v>
      </c>
      <c r="Q248" s="11">
        <f t="shared" si="97"/>
        <v>2.0753923077816676</v>
      </c>
      <c r="R248" s="10">
        <f t="shared" si="107"/>
        <v>8.3946638149001807</v>
      </c>
      <c r="S248" s="9">
        <f t="shared" si="108"/>
        <v>130.18928030975005</v>
      </c>
      <c r="T248" s="8">
        <f t="shared" si="109"/>
        <v>1349.169618592322</v>
      </c>
      <c r="U248" s="7">
        <f t="shared" si="110"/>
        <v>208.3257643074823</v>
      </c>
      <c r="V248" s="9">
        <f t="shared" si="111"/>
        <v>3024.4990212582752</v>
      </c>
      <c r="W248" s="8">
        <f t="shared" si="112"/>
        <v>35185.043138153589</v>
      </c>
      <c r="X248" s="7">
        <f t="shared" si="113"/>
        <v>208.49483076292771</v>
      </c>
      <c r="Y248" s="6">
        <f t="shared" si="98"/>
        <v>3027.2997172892933</v>
      </c>
      <c r="Z248" s="4">
        <f t="shared" si="99"/>
        <v>6.5020621178155329</v>
      </c>
      <c r="AA248" s="4">
        <f t="shared" si="114"/>
        <v>8.9323155355445092</v>
      </c>
      <c r="AB248" s="5">
        <f t="shared" si="115"/>
        <v>570.74628685261757</v>
      </c>
      <c r="AC248" s="418">
        <f t="shared" si="119"/>
        <v>31.744003131215059</v>
      </c>
      <c r="AD248" s="628">
        <f t="shared" si="116"/>
        <v>2007.9838886994103</v>
      </c>
      <c r="AE248" s="4">
        <f t="shared" si="100"/>
        <v>3.1194391538614004</v>
      </c>
      <c r="AF248" s="3">
        <f t="shared" si="117"/>
        <v>392.02384470264712</v>
      </c>
      <c r="AG248" s="2">
        <f t="shared" si="101"/>
        <v>970.46281974820624</v>
      </c>
      <c r="AH248" s="22">
        <f t="shared" si="102"/>
        <v>0.38088973538217596</v>
      </c>
    </row>
    <row r="249" spans="6:34" x14ac:dyDescent="0.35">
      <c r="F249" s="21">
        <f t="shared" si="103"/>
        <v>21.900000000000041</v>
      </c>
      <c r="G249" s="20">
        <f t="shared" si="118"/>
        <v>390.54347826086848</v>
      </c>
      <c r="H249" s="19">
        <f t="shared" si="91"/>
        <v>40.543478260868483</v>
      </c>
      <c r="I249" s="18">
        <f t="shared" si="92"/>
        <v>0.11583850931676709</v>
      </c>
      <c r="J249" s="17">
        <f t="shared" si="93"/>
        <v>35487.49304027942</v>
      </c>
      <c r="K249" s="16">
        <f t="shared" si="94"/>
        <v>32.065028528215869</v>
      </c>
      <c r="L249" s="15">
        <f t="shared" si="95"/>
        <v>0.18337329330951385</v>
      </c>
      <c r="M249" s="14">
        <f t="shared" si="96"/>
        <v>4.3585998086738344E-4</v>
      </c>
      <c r="N249" s="13">
        <f t="shared" si="104"/>
        <v>3502.2155581711845</v>
      </c>
      <c r="O249" s="12">
        <f t="shared" si="105"/>
        <v>247.8491010398069</v>
      </c>
      <c r="P249" s="4">
        <f t="shared" si="106"/>
        <v>0.13816948913303514</v>
      </c>
      <c r="Q249" s="11">
        <f t="shared" si="97"/>
        <v>2.030515779445246</v>
      </c>
      <c r="R249" s="10">
        <f t="shared" si="107"/>
        <v>8.4548196730771252</v>
      </c>
      <c r="S249" s="9">
        <f t="shared" si="108"/>
        <v>131.02874669124006</v>
      </c>
      <c r="T249" s="8">
        <f t="shared" si="109"/>
        <v>1362.272493261446</v>
      </c>
      <c r="U249" s="7">
        <f t="shared" si="110"/>
        <v>210.04932909139765</v>
      </c>
      <c r="V249" s="9">
        <f t="shared" si="111"/>
        <v>3045.3315976890235</v>
      </c>
      <c r="W249" s="8">
        <f t="shared" si="112"/>
        <v>35487.49304027942</v>
      </c>
      <c r="X249" s="7">
        <f t="shared" si="113"/>
        <v>210.21942019578142</v>
      </c>
      <c r="Y249" s="6">
        <f t="shared" si="98"/>
        <v>3048.1491223925805</v>
      </c>
      <c r="Z249" s="4">
        <f t="shared" si="99"/>
        <v>6.5560340921199316</v>
      </c>
      <c r="AA249" s="4">
        <f t="shared" si="114"/>
        <v>8.9675433162190341</v>
      </c>
      <c r="AB249" s="5">
        <f t="shared" si="115"/>
        <v>561.52370934461317</v>
      </c>
      <c r="AC249" s="418">
        <f t="shared" si="119"/>
        <v>31.487836615294515</v>
      </c>
      <c r="AD249" s="628">
        <f t="shared" si="116"/>
        <v>1997.2288943480339</v>
      </c>
      <c r="AE249" s="4">
        <f t="shared" si="100"/>
        <v>3.1452940928525672</v>
      </c>
      <c r="AF249" s="3">
        <f t="shared" si="117"/>
        <v>390.93502505499413</v>
      </c>
      <c r="AG249" s="2">
        <f t="shared" si="101"/>
        <v>969.11418532189373</v>
      </c>
      <c r="AH249" s="22">
        <f t="shared" si="102"/>
        <v>0.37675294514358926</v>
      </c>
    </row>
    <row r="250" spans="6:34" x14ac:dyDescent="0.35">
      <c r="F250" s="21">
        <f t="shared" si="103"/>
        <v>22.000000000000043</v>
      </c>
      <c r="G250" s="20">
        <f t="shared" si="118"/>
        <v>389.13043478260761</v>
      </c>
      <c r="H250" s="19">
        <f t="shared" si="91"/>
        <v>39.130434782607608</v>
      </c>
      <c r="I250" s="18">
        <f t="shared" si="92"/>
        <v>0.11180124223602174</v>
      </c>
      <c r="J250" s="17">
        <f t="shared" si="93"/>
        <v>35792.02620004832</v>
      </c>
      <c r="K250" s="16">
        <f t="shared" si="94"/>
        <v>32.064095795127265</v>
      </c>
      <c r="L250" s="15">
        <f t="shared" si="95"/>
        <v>0.17986500811321826</v>
      </c>
      <c r="M250" s="14">
        <f t="shared" si="96"/>
        <v>4.2752113778430847E-4</v>
      </c>
      <c r="N250" s="13">
        <f t="shared" si="104"/>
        <v>3503.340558908129</v>
      </c>
      <c r="O250" s="12">
        <f t="shared" si="105"/>
        <v>247.92871647657529</v>
      </c>
      <c r="P250" s="4">
        <f t="shared" si="106"/>
        <v>0.1351459772935435</v>
      </c>
      <c r="Q250" s="11">
        <f t="shared" si="97"/>
        <v>1.9860827534715004</v>
      </c>
      <c r="R250" s="10">
        <f t="shared" si="107"/>
        <v>8.5156887675476085</v>
      </c>
      <c r="S250" s="9">
        <f t="shared" si="108"/>
        <v>131.87422865854776</v>
      </c>
      <c r="T250" s="8">
        <f t="shared" si="109"/>
        <v>1375.4599161273009</v>
      </c>
      <c r="U250" s="7">
        <f t="shared" si="110"/>
        <v>211.79332463084475</v>
      </c>
      <c r="V250" s="9">
        <f t="shared" si="111"/>
        <v>3066.3365305981633</v>
      </c>
      <c r="W250" s="8">
        <f t="shared" si="112"/>
        <v>35792.02620004832</v>
      </c>
      <c r="X250" s="7">
        <f t="shared" si="113"/>
        <v>211.96445294759243</v>
      </c>
      <c r="Y250" s="6">
        <f t="shared" si="98"/>
        <v>3069.1709843319368</v>
      </c>
      <c r="Z250" s="4">
        <f t="shared" si="99"/>
        <v>6.6106480688535232</v>
      </c>
      <c r="AA250" s="4">
        <f t="shared" si="114"/>
        <v>9.002998084344938</v>
      </c>
      <c r="AB250" s="5">
        <f t="shared" si="115"/>
        <v>552.19413251936214</v>
      </c>
      <c r="AC250" s="418">
        <f t="shared" si="119"/>
        <v>31.21902022958643</v>
      </c>
      <c r="AD250" s="628">
        <f t="shared" si="116"/>
        <v>1986.094992042187</v>
      </c>
      <c r="AE250" s="4">
        <f t="shared" si="100"/>
        <v>3.1714359579516826</v>
      </c>
      <c r="AF250" s="3">
        <f t="shared" si="117"/>
        <v>389.83870567982615</v>
      </c>
      <c r="AG250" s="2">
        <f t="shared" si="101"/>
        <v>967.75436270017099</v>
      </c>
      <c r="AH250" s="22">
        <f t="shared" si="102"/>
        <v>0.37257024672773081</v>
      </c>
    </row>
    <row r="251" spans="6:34" x14ac:dyDescent="0.35">
      <c r="F251" s="21">
        <f t="shared" si="103"/>
        <v>22.100000000000044</v>
      </c>
      <c r="G251" s="20">
        <f t="shared" si="118"/>
        <v>387.71739130434673</v>
      </c>
      <c r="H251" s="19">
        <f t="shared" si="91"/>
        <v>37.717391304346734</v>
      </c>
      <c r="I251" s="18">
        <f t="shared" si="92"/>
        <v>0.10776397515527639</v>
      </c>
      <c r="J251" s="17">
        <f t="shared" si="93"/>
        <v>36098.659853108133</v>
      </c>
      <c r="K251" s="16">
        <f t="shared" si="94"/>
        <v>32.063156669705798</v>
      </c>
      <c r="L251" s="15">
        <f t="shared" si="95"/>
        <v>0.17638107095161035</v>
      </c>
      <c r="M251" s="14">
        <f t="shared" si="96"/>
        <v>4.1924016754488262E-4</v>
      </c>
      <c r="N251" s="13">
        <f t="shared" si="104"/>
        <v>3504.4542115664863</v>
      </c>
      <c r="O251" s="12">
        <f t="shared" si="105"/>
        <v>248.00752881855135</v>
      </c>
      <c r="P251" s="4">
        <f t="shared" si="106"/>
        <v>0.13215296414515246</v>
      </c>
      <c r="Q251" s="11">
        <f t="shared" si="97"/>
        <v>1.9420979311780375</v>
      </c>
      <c r="R251" s="10">
        <f t="shared" si="107"/>
        <v>8.5772686991158196</v>
      </c>
      <c r="S251" s="9">
        <f t="shared" si="108"/>
        <v>132.72579753530252</v>
      </c>
      <c r="T251" s="8">
        <f t="shared" si="109"/>
        <v>1388.732495880831</v>
      </c>
      <c r="U251" s="7">
        <f t="shared" si="110"/>
        <v>213.55768227379812</v>
      </c>
      <c r="V251" s="9">
        <f t="shared" si="111"/>
        <v>3087.5158630612477</v>
      </c>
      <c r="W251" s="8">
        <f t="shared" si="112"/>
        <v>36098.659853108133</v>
      </c>
      <c r="X251" s="7">
        <f t="shared" si="113"/>
        <v>213.72986032956027</v>
      </c>
      <c r="Y251" s="6">
        <f t="shared" si="98"/>
        <v>3090.3673474178149</v>
      </c>
      <c r="Z251" s="4">
        <f t="shared" si="99"/>
        <v>6.6659020049482045</v>
      </c>
      <c r="AA251" s="4">
        <f t="shared" si="114"/>
        <v>9.0386820146935136</v>
      </c>
      <c r="AB251" s="5">
        <f t="shared" si="115"/>
        <v>542.76095846363069</v>
      </c>
      <c r="AC251" s="418">
        <f t="shared" si="119"/>
        <v>30.937526794176037</v>
      </c>
      <c r="AD251" s="628">
        <f t="shared" si="116"/>
        <v>1974.5814726423846</v>
      </c>
      <c r="AE251" s="4">
        <f t="shared" si="100"/>
        <v>3.197869395272916</v>
      </c>
      <c r="AF251" s="3">
        <f t="shared" si="117"/>
        <v>388.7348245288108</v>
      </c>
      <c r="AG251" s="2">
        <f t="shared" si="101"/>
        <v>966.38322752830049</v>
      </c>
      <c r="AH251" s="22">
        <f t="shared" si="102"/>
        <v>0.36834089675633347</v>
      </c>
    </row>
    <row r="252" spans="6:34" x14ac:dyDescent="0.35">
      <c r="F252" s="21">
        <f t="shared" si="103"/>
        <v>22.200000000000045</v>
      </c>
      <c r="G252" s="20">
        <f t="shared" si="118"/>
        <v>386.30434782608586</v>
      </c>
      <c r="H252" s="19">
        <f t="shared" si="91"/>
        <v>36.304347826085859</v>
      </c>
      <c r="I252" s="18">
        <f t="shared" si="92"/>
        <v>0.10372670807453102</v>
      </c>
      <c r="J252" s="17">
        <f t="shared" si="93"/>
        <v>36407.41143941426</v>
      </c>
      <c r="K252" s="16">
        <f t="shared" si="94"/>
        <v>32.062211099387213</v>
      </c>
      <c r="L252" s="15">
        <f t="shared" si="95"/>
        <v>0.1729219360274365</v>
      </c>
      <c r="M252" s="14">
        <f t="shared" si="96"/>
        <v>4.110181497436138E-4</v>
      </c>
      <c r="N252" s="13">
        <f t="shared" si="104"/>
        <v>3505.5563988161184</v>
      </c>
      <c r="O252" s="12">
        <f t="shared" si="105"/>
        <v>248.08552976237146</v>
      </c>
      <c r="P252" s="4">
        <f t="shared" si="106"/>
        <v>0.12919076502015492</v>
      </c>
      <c r="Q252" s="11">
        <f t="shared" si="97"/>
        <v>1.8985659466356677</v>
      </c>
      <c r="R252" s="10">
        <f t="shared" si="107"/>
        <v>8.6395566340741183</v>
      </c>
      <c r="S252" s="9">
        <f t="shared" si="108"/>
        <v>133.58352440521409</v>
      </c>
      <c r="T252" s="8">
        <f t="shared" si="109"/>
        <v>1402.0908483213525</v>
      </c>
      <c r="U252" s="7">
        <f t="shared" si="110"/>
        <v>215.34232092605225</v>
      </c>
      <c r="V252" s="9">
        <f t="shared" si="111"/>
        <v>3108.8716312886277</v>
      </c>
      <c r="W252" s="8">
        <f t="shared" si="112"/>
        <v>36407.41143941426</v>
      </c>
      <c r="X252" s="7">
        <f t="shared" si="113"/>
        <v>215.51556120301908</v>
      </c>
      <c r="Y252" s="6">
        <f t="shared" si="98"/>
        <v>3111.7402490927375</v>
      </c>
      <c r="Z252" s="4">
        <f t="shared" si="99"/>
        <v>6.7217934700435586</v>
      </c>
      <c r="AA252" s="4">
        <f t="shared" si="114"/>
        <v>9.0745973182634732</v>
      </c>
      <c r="AB252" s="5">
        <f t="shared" si="115"/>
        <v>533.22772837808918</v>
      </c>
      <c r="AC252" s="418">
        <f t="shared" si="119"/>
        <v>30.643340248717351</v>
      </c>
      <c r="AD252" s="628">
        <f t="shared" si="116"/>
        <v>1962.6877736647307</v>
      </c>
      <c r="AE252" s="4">
        <f t="shared" si="100"/>
        <v>3.2245991109109613</v>
      </c>
      <c r="AF252" s="3">
        <f t="shared" si="117"/>
        <v>387.62331881810871</v>
      </c>
      <c r="AG252" s="2">
        <f t="shared" si="101"/>
        <v>965.00065343429912</v>
      </c>
      <c r="AH252" s="22">
        <f t="shared" si="102"/>
        <v>0.36406414225424621</v>
      </c>
    </row>
    <row r="253" spans="6:34" x14ac:dyDescent="0.35">
      <c r="F253" s="21">
        <f t="shared" si="103"/>
        <v>22.300000000000047</v>
      </c>
      <c r="G253" s="20">
        <f t="shared" si="118"/>
        <v>384.89130434782498</v>
      </c>
      <c r="H253" s="19">
        <f t="shared" si="91"/>
        <v>34.891304347824985</v>
      </c>
      <c r="I253" s="18">
        <f t="shared" si="92"/>
        <v>9.9689440993785669E-2</v>
      </c>
      <c r="J253" s="17">
        <f t="shared" si="93"/>
        <v>36718.298602543124</v>
      </c>
      <c r="K253" s="16">
        <f t="shared" si="94"/>
        <v>32.061259030998954</v>
      </c>
      <c r="L253" s="15">
        <f t="shared" si="95"/>
        <v>0.16948805736551806</v>
      </c>
      <c r="M253" s="14">
        <f t="shared" si="96"/>
        <v>4.0285616355209986E-4</v>
      </c>
      <c r="N253" s="13">
        <f t="shared" si="104"/>
        <v>3506.6470050970729</v>
      </c>
      <c r="O253" s="12">
        <f t="shared" si="105"/>
        <v>248.1627111299467</v>
      </c>
      <c r="P253" s="4">
        <f t="shared" si="106"/>
        <v>0.12625969049335445</v>
      </c>
      <c r="Q253" s="11">
        <f t="shared" si="97"/>
        <v>1.8554913639999318</v>
      </c>
      <c r="R253" s="10">
        <f t="shared" si="107"/>
        <v>8.7025492888830538</v>
      </c>
      <c r="S253" s="9">
        <f t="shared" si="108"/>
        <v>134.4474800686215</v>
      </c>
      <c r="T253" s="8">
        <f t="shared" si="109"/>
        <v>1415.5355963282148</v>
      </c>
      <c r="U253" s="7">
        <f t="shared" si="110"/>
        <v>217.14714661251253</v>
      </c>
      <c r="V253" s="9">
        <f t="shared" si="111"/>
        <v>3130.4058633812328</v>
      </c>
      <c r="W253" s="8">
        <f t="shared" si="112"/>
        <v>36718.298602543124</v>
      </c>
      <c r="X253" s="7">
        <f t="shared" si="113"/>
        <v>217.32146154045958</v>
      </c>
      <c r="Y253" s="6">
        <f t="shared" si="98"/>
        <v>3133.2917186863406</v>
      </c>
      <c r="Z253" s="4">
        <f t="shared" si="99"/>
        <v>6.7783196327486319</v>
      </c>
      <c r="AA253" s="4">
        <f t="shared" si="114"/>
        <v>9.110746243121481</v>
      </c>
      <c r="AB253" s="5">
        <f t="shared" si="115"/>
        <v>523.59812516220677</v>
      </c>
      <c r="AC253" s="418">
        <f t="shared" si="119"/>
        <v>30.336456187031594</v>
      </c>
      <c r="AD253" s="628">
        <f t="shared" si="116"/>
        <v>1950.4134876918315</v>
      </c>
      <c r="AE253" s="4">
        <f t="shared" si="100"/>
        <v>3.2516298713819882</v>
      </c>
      <c r="AF253" s="3">
        <f t="shared" si="117"/>
        <v>386.50412503084482</v>
      </c>
      <c r="AG253" s="2">
        <f t="shared" si="101"/>
        <v>963.60651200274765</v>
      </c>
      <c r="AH253" s="22">
        <f t="shared" si="102"/>
        <v>0.35973922057888197</v>
      </c>
    </row>
    <row r="254" spans="6:34" x14ac:dyDescent="0.35">
      <c r="F254" s="21">
        <f t="shared" si="103"/>
        <v>22.400000000000048</v>
      </c>
      <c r="G254" s="20">
        <f t="shared" si="118"/>
        <v>383.47826086956411</v>
      </c>
      <c r="H254" s="19">
        <f t="shared" si="91"/>
        <v>33.47826086956411</v>
      </c>
      <c r="I254" s="18">
        <f t="shared" si="92"/>
        <v>9.5652173913040317E-2</v>
      </c>
      <c r="J254" s="17">
        <f t="shared" si="93"/>
        <v>37031.339188881248</v>
      </c>
      <c r="K254" s="16">
        <f t="shared" si="94"/>
        <v>32.060300410762878</v>
      </c>
      <c r="L254" s="15">
        <f t="shared" si="95"/>
        <v>0.16607988865468629</v>
      </c>
      <c r="M254" s="14">
        <f t="shared" si="96"/>
        <v>3.9475528734332383E-4</v>
      </c>
      <c r="N254" s="13">
        <f t="shared" si="104"/>
        <v>3507.7259166894519</v>
      </c>
      <c r="O254" s="12">
        <f t="shared" si="105"/>
        <v>248.23906487340736</v>
      </c>
      <c r="P254" s="4">
        <f t="shared" si="106"/>
        <v>0.1233600461942916</v>
      </c>
      <c r="Q254" s="11">
        <f t="shared" si="97"/>
        <v>1.8128786747516088</v>
      </c>
      <c r="R254" s="10">
        <f t="shared" si="107"/>
        <v>8.7662429148657992</v>
      </c>
      <c r="S254" s="9">
        <f t="shared" si="108"/>
        <v>135.3177349975098</v>
      </c>
      <c r="T254" s="8">
        <f t="shared" si="109"/>
        <v>1429.0673698279656</v>
      </c>
      <c r="U254" s="7">
        <f t="shared" si="110"/>
        <v>218.9720520388978</v>
      </c>
      <c r="V254" s="9">
        <f t="shared" si="111"/>
        <v>3152.1205780424839</v>
      </c>
      <c r="W254" s="8">
        <f t="shared" si="112"/>
        <v>37031.339188881248</v>
      </c>
      <c r="X254" s="7">
        <f t="shared" si="113"/>
        <v>219.14745398696331</v>
      </c>
      <c r="Y254" s="6">
        <f t="shared" si="98"/>
        <v>3155.0237761265348</v>
      </c>
      <c r="Z254" s="4">
        <f t="shared" si="99"/>
        <v>6.8354772469129426</v>
      </c>
      <c r="AA254" s="4">
        <f t="shared" si="114"/>
        <v>9.1471310752673052</v>
      </c>
      <c r="AB254" s="5">
        <f t="shared" si="115"/>
        <v>513.8759758808676</v>
      </c>
      <c r="AC254" s="418">
        <f t="shared" si="119"/>
        <v>30.016882400660354</v>
      </c>
      <c r="AD254" s="628">
        <f t="shared" si="116"/>
        <v>1937.7583710588792</v>
      </c>
      <c r="AE254" s="4">
        <f t="shared" si="100"/>
        <v>3.2789665040605533</v>
      </c>
      <c r="AF254" s="3">
        <f t="shared" si="117"/>
        <v>385.37717892002757</v>
      </c>
      <c r="AG254" s="2">
        <f t="shared" si="101"/>
        <v>962.20067274840028</v>
      </c>
      <c r="AH254" s="22">
        <f t="shared" si="102"/>
        <v>0.35536535935031155</v>
      </c>
    </row>
    <row r="255" spans="6:34" x14ac:dyDescent="0.35">
      <c r="F255" s="21">
        <f t="shared" si="103"/>
        <v>22.50000000000005</v>
      </c>
      <c r="G255" s="20">
        <f t="shared" si="118"/>
        <v>382.06521739130324</v>
      </c>
      <c r="H255" s="19">
        <f t="shared" si="91"/>
        <v>32.065217391303236</v>
      </c>
      <c r="I255" s="18">
        <f t="shared" si="92"/>
        <v>9.1614906832294965E-2</v>
      </c>
      <c r="J255" s="17">
        <f t="shared" si="93"/>
        <v>37346.551246685493</v>
      </c>
      <c r="K255" s="16">
        <f t="shared" si="94"/>
        <v>32.059335184298476</v>
      </c>
      <c r="L255" s="15">
        <f t="shared" si="95"/>
        <v>0.1626978830805953</v>
      </c>
      <c r="M255" s="14">
        <f t="shared" si="96"/>
        <v>3.8671659829426694E-4</v>
      </c>
      <c r="N255" s="13">
        <f t="shared" si="104"/>
        <v>3508.7930217856097</v>
      </c>
      <c r="O255" s="12">
        <f t="shared" si="105"/>
        <v>248.31458308021237</v>
      </c>
      <c r="P255" s="4">
        <f t="shared" si="106"/>
        <v>0.12049213261320574</v>
      </c>
      <c r="Q255" s="11">
        <f t="shared" si="97"/>
        <v>1.7707322948451649</v>
      </c>
      <c r="R255" s="10">
        <f t="shared" si="107"/>
        <v>8.830633282965147</v>
      </c>
      <c r="S255" s="9">
        <f t="shared" si="108"/>
        <v>136.1943592889964</v>
      </c>
      <c r="T255" s="8">
        <f t="shared" si="109"/>
        <v>1442.6868057568654</v>
      </c>
      <c r="U255" s="7">
        <f t="shared" si="110"/>
        <v>220.81691615523525</v>
      </c>
      <c r="V255" s="9">
        <f t="shared" si="111"/>
        <v>3174.0177832463737</v>
      </c>
      <c r="W255" s="8">
        <f t="shared" si="112"/>
        <v>37346.551246685493</v>
      </c>
      <c r="X255" s="7">
        <f t="shared" si="113"/>
        <v>220.99341742343006</v>
      </c>
      <c r="Y255" s="6">
        <f t="shared" si="98"/>
        <v>3176.9384306067946</v>
      </c>
      <c r="Z255" s="4">
        <f t="shared" si="99"/>
        <v>6.8932626379496726</v>
      </c>
      <c r="AA255" s="4">
        <f t="shared" si="114"/>
        <v>9.1837541395242397</v>
      </c>
      <c r="AB255" s="5">
        <f t="shared" si="115"/>
        <v>504.06525409644053</v>
      </c>
      <c r="AC255" s="418">
        <f t="shared" si="119"/>
        <v>29.684639430430646</v>
      </c>
      <c r="AD255" s="628">
        <f t="shared" si="116"/>
        <v>1924.722352812204</v>
      </c>
      <c r="AE255" s="4">
        <f t="shared" si="100"/>
        <v>3.3066138976133921</v>
      </c>
      <c r="AF255" s="3">
        <f t="shared" si="117"/>
        <v>384.24241551193228</v>
      </c>
      <c r="AG255" s="2">
        <f t="shared" si="101"/>
        <v>960.78300308959774</v>
      </c>
      <c r="AH255" s="22">
        <f t="shared" si="102"/>
        <v>0.35094177638185731</v>
      </c>
    </row>
    <row r="256" spans="6:34" x14ac:dyDescent="0.35">
      <c r="F256" s="21">
        <f t="shared" si="103"/>
        <v>22.600000000000051</v>
      </c>
      <c r="G256" s="20">
        <f t="shared" si="118"/>
        <v>380.65217391304236</v>
      </c>
      <c r="H256" s="19">
        <f t="shared" si="91"/>
        <v>30.652173913042361</v>
      </c>
      <c r="I256" s="18">
        <f t="shared" si="92"/>
        <v>8.7577639751549599E-2</v>
      </c>
      <c r="J256" s="17">
        <f t="shared" si="93"/>
        <v>37663.953025010131</v>
      </c>
      <c r="K256" s="16">
        <f t="shared" si="94"/>
        <v>32.058363296626453</v>
      </c>
      <c r="L256" s="15">
        <f t="shared" si="95"/>
        <v>0.15934249314912335</v>
      </c>
      <c r="M256" s="14">
        <f t="shared" si="96"/>
        <v>3.7874117196615126E-4</v>
      </c>
      <c r="N256" s="13">
        <f t="shared" si="104"/>
        <v>3509.8482105647031</v>
      </c>
      <c r="O256" s="12">
        <f t="shared" si="105"/>
        <v>248.38925797842515</v>
      </c>
      <c r="P256" s="4">
        <f t="shared" si="106"/>
        <v>0.11765624490067618</v>
      </c>
      <c r="Q256" s="11">
        <f t="shared" si="97"/>
        <v>1.7290565617643123</v>
      </c>
      <c r="R256" s="10">
        <f t="shared" si="107"/>
        <v>8.8957156686155798</v>
      </c>
      <c r="S256" s="9">
        <f t="shared" si="108"/>
        <v>137.07742261729291</v>
      </c>
      <c r="T256" s="8">
        <f t="shared" si="109"/>
        <v>1456.3945480185946</v>
      </c>
      <c r="U256" s="7">
        <f t="shared" si="110"/>
        <v>222.68160372264941</v>
      </c>
      <c r="V256" s="9">
        <f t="shared" si="111"/>
        <v>3196.0994748618973</v>
      </c>
      <c r="W256" s="8">
        <f t="shared" si="112"/>
        <v>37663.953025010131</v>
      </c>
      <c r="X256" s="7">
        <f t="shared" si="113"/>
        <v>222.85921653310172</v>
      </c>
      <c r="Y256" s="6">
        <f t="shared" si="98"/>
        <v>3199.03767920978</v>
      </c>
      <c r="Z256" s="4">
        <f t="shared" si="99"/>
        <v>6.9516716892578705</v>
      </c>
      <c r="AA256" s="4">
        <f t="shared" si="114"/>
        <v>9.2206178004555586</v>
      </c>
      <c r="AB256" s="5">
        <f t="shared" si="115"/>
        <v>494.17008204911809</v>
      </c>
      <c r="AC256" s="418">
        <f t="shared" si="119"/>
        <v>29.339761124972348</v>
      </c>
      <c r="AD256" s="628">
        <f t="shared" si="116"/>
        <v>1911.3055439364625</v>
      </c>
      <c r="AE256" s="4">
        <f t="shared" si="100"/>
        <v>3.3345770024312542</v>
      </c>
      <c r="AF256" s="3">
        <f t="shared" si="117"/>
        <v>383.09976910996357</v>
      </c>
      <c r="AG256" s="2">
        <f t="shared" si="101"/>
        <v>959.35336832148369</v>
      </c>
      <c r="AH256" s="22">
        <f t="shared" si="102"/>
        <v>0.34646767961099939</v>
      </c>
    </row>
    <row r="257" spans="6:34" x14ac:dyDescent="0.35">
      <c r="F257" s="21">
        <f t="shared" si="103"/>
        <v>22.700000000000053</v>
      </c>
      <c r="G257" s="20">
        <f t="shared" si="118"/>
        <v>379.23913043478149</v>
      </c>
      <c r="H257" s="19">
        <f t="shared" si="91"/>
        <v>29.239130434781487</v>
      </c>
      <c r="I257" s="18">
        <f t="shared" si="92"/>
        <v>8.3540372670804247E-2</v>
      </c>
      <c r="J257" s="17">
        <f t="shared" si="93"/>
        <v>37983.562972496322</v>
      </c>
      <c r="K257" s="16">
        <f t="shared" si="94"/>
        <v>32.057384692172768</v>
      </c>
      <c r="L257" s="15">
        <f t="shared" si="95"/>
        <v>0.15601417050006955</v>
      </c>
      <c r="M257" s="14">
        <f t="shared" si="96"/>
        <v>3.708300818616153E-4</v>
      </c>
      <c r="N257" s="13">
        <f t="shared" si="104"/>
        <v>3510.8913752696126</v>
      </c>
      <c r="O257" s="12">
        <f t="shared" si="105"/>
        <v>248.4630819421572</v>
      </c>
      <c r="P257" s="4">
        <f t="shared" si="106"/>
        <v>0.11485267266089216</v>
      </c>
      <c r="Q257" s="11">
        <f t="shared" si="97"/>
        <v>1.6878557314839386</v>
      </c>
      <c r="R257" s="10">
        <f t="shared" si="107"/>
        <v>8.9614848367868518</v>
      </c>
      <c r="S257" s="9">
        <f t="shared" si="108"/>
        <v>137.96699418415446</v>
      </c>
      <c r="T257" s="8">
        <f t="shared" si="109"/>
        <v>1470.1912474370101</v>
      </c>
      <c r="U257" s="7">
        <f t="shared" si="110"/>
        <v>224.56596488506227</v>
      </c>
      <c r="V257" s="9">
        <f t="shared" si="111"/>
        <v>3218.3676352341622</v>
      </c>
      <c r="W257" s="8">
        <f t="shared" si="112"/>
        <v>37983.562972496322</v>
      </c>
      <c r="X257" s="7">
        <f t="shared" si="113"/>
        <v>224.74470137300005</v>
      </c>
      <c r="Y257" s="6">
        <f t="shared" si="98"/>
        <v>3221.3235054876036</v>
      </c>
      <c r="Z257" s="4">
        <f t="shared" si="99"/>
        <v>7.0106998287940323</v>
      </c>
      <c r="AA257" s="4">
        <f t="shared" si="114"/>
        <v>9.2577244633076905</v>
      </c>
      <c r="AB257" s="5">
        <f t="shared" si="115"/>
        <v>484.19473266745786</v>
      </c>
      <c r="AC257" s="418">
        <f t="shared" si="119"/>
        <v>28.982295205007862</v>
      </c>
      <c r="AD257" s="628">
        <f t="shared" si="116"/>
        <v>1897.5082468454386</v>
      </c>
      <c r="AE257" s="4">
        <f t="shared" si="100"/>
        <v>3.3628608310600958</v>
      </c>
      <c r="AF257" s="3">
        <f t="shared" si="117"/>
        <v>381.9491732990133</v>
      </c>
      <c r="AG257" s="2">
        <f t="shared" si="101"/>
        <v>957.91163158902577</v>
      </c>
      <c r="AH257" s="22">
        <f t="shared" si="102"/>
        <v>0.34194226703038472</v>
      </c>
    </row>
    <row r="258" spans="6:34" x14ac:dyDescent="0.35">
      <c r="F258" s="21">
        <f t="shared" si="103"/>
        <v>22.800000000000054</v>
      </c>
      <c r="G258" s="20">
        <f t="shared" si="118"/>
        <v>377.82608695652061</v>
      </c>
      <c r="H258" s="19">
        <f t="shared" si="91"/>
        <v>27.826086956520612</v>
      </c>
      <c r="I258" s="18">
        <f t="shared" si="92"/>
        <v>7.9503105590058895E-2</v>
      </c>
      <c r="J258" s="17">
        <f t="shared" si="93"/>
        <v>38305.399736019739</v>
      </c>
      <c r="K258" s="16">
        <f t="shared" si="94"/>
        <v>32.056399314773053</v>
      </c>
      <c r="L258" s="15">
        <f t="shared" si="95"/>
        <v>0.15271336571085761</v>
      </c>
      <c r="M258" s="14">
        <f t="shared" si="96"/>
        <v>3.6298439895813747E-4</v>
      </c>
      <c r="N258" s="13">
        <f t="shared" si="104"/>
        <v>3511.9224102862477</v>
      </c>
      <c r="O258" s="12">
        <f t="shared" si="105"/>
        <v>248.53604749718062</v>
      </c>
      <c r="P258" s="4">
        <f t="shared" si="106"/>
        <v>0.11208169973851628</v>
      </c>
      <c r="Q258" s="11">
        <f t="shared" si="97"/>
        <v>1.6471339753378889</v>
      </c>
      <c r="R258" s="10">
        <f t="shared" si="107"/>
        <v>9.0279350272601082</v>
      </c>
      <c r="S258" s="9">
        <f t="shared" si="108"/>
        <v>138.86314266783313</v>
      </c>
      <c r="T258" s="8">
        <f t="shared" si="109"/>
        <v>1484.0775617037934</v>
      </c>
      <c r="U258" s="7">
        <f t="shared" si="110"/>
        <v>226.46983474755217</v>
      </c>
      <c r="V258" s="9">
        <f t="shared" si="111"/>
        <v>3240.8242317226686</v>
      </c>
      <c r="W258" s="8">
        <f t="shared" si="112"/>
        <v>38305.399736019739</v>
      </c>
      <c r="X258" s="7">
        <f t="shared" si="113"/>
        <v>226.64970695202766</v>
      </c>
      <c r="Y258" s="6">
        <f t="shared" si="98"/>
        <v>3243.7978779992463</v>
      </c>
      <c r="Z258" s="4">
        <f t="shared" si="99"/>
        <v>7.0703420158475856</v>
      </c>
      <c r="AA258" s="4">
        <f t="shared" si="114"/>
        <v>9.2950765749808912</v>
      </c>
      <c r="AB258" s="5">
        <f t="shared" si="115"/>
        <v>474.14363139014279</v>
      </c>
      <c r="AC258" s="418">
        <f t="shared" si="119"/>
        <v>28.612303832104971</v>
      </c>
      <c r="AD258" s="628">
        <f t="shared" si="116"/>
        <v>1883.3309651301047</v>
      </c>
      <c r="AE258" s="4">
        <f t="shared" si="100"/>
        <v>3.3914704586331781</v>
      </c>
      <c r="AF258" s="3">
        <f t="shared" si="117"/>
        <v>380.790560950329</v>
      </c>
      <c r="AG258" s="2">
        <f t="shared" si="101"/>
        <v>956.45765385984032</v>
      </c>
      <c r="AH258" s="22">
        <f t="shared" si="102"/>
        <v>0.33736472661869155</v>
      </c>
    </row>
    <row r="259" spans="6:34" x14ac:dyDescent="0.35">
      <c r="F259" s="21">
        <f t="shared" si="103"/>
        <v>22.900000000000055</v>
      </c>
      <c r="G259" s="20">
        <f t="shared" si="118"/>
        <v>376.41304347825974</v>
      </c>
      <c r="H259" s="19">
        <f t="shared" si="91"/>
        <v>26.413043478259738</v>
      </c>
      <c r="I259" s="18">
        <f t="shared" si="92"/>
        <v>7.5465838509313529E-2</v>
      </c>
      <c r="J259" s="17">
        <f t="shared" si="93"/>
        <v>38629.482159192004</v>
      </c>
      <c r="K259" s="16">
        <f t="shared" si="94"/>
        <v>32.055407107677539</v>
      </c>
      <c r="L259" s="15">
        <f t="shared" si="95"/>
        <v>0.1494405280899562</v>
      </c>
      <c r="M259" s="14">
        <f t="shared" si="96"/>
        <v>3.5520519121701687E-4</v>
      </c>
      <c r="N259" s="13">
        <f t="shared" si="104"/>
        <v>3512.9412122252434</v>
      </c>
      <c r="O259" s="12">
        <f t="shared" si="105"/>
        <v>248.60814732670954</v>
      </c>
      <c r="P259" s="4">
        <f t="shared" si="106"/>
        <v>0.10934360399911487</v>
      </c>
      <c r="Q259" s="11">
        <f t="shared" si="97"/>
        <v>1.6068953767922056</v>
      </c>
      <c r="R259" s="10">
        <f t="shared" si="107"/>
        <v>9.0950599402019296</v>
      </c>
      <c r="S259" s="9">
        <f t="shared" si="108"/>
        <v>139.76593617055914</v>
      </c>
      <c r="T259" s="8">
        <f t="shared" si="109"/>
        <v>1498.0541553208493</v>
      </c>
      <c r="U259" s="7">
        <f t="shared" si="110"/>
        <v>228.39303296324334</v>
      </c>
      <c r="V259" s="9">
        <f t="shared" si="111"/>
        <v>3263.471215197424</v>
      </c>
      <c r="W259" s="8">
        <f t="shared" si="112"/>
        <v>38629.482159192004</v>
      </c>
      <c r="X259" s="7">
        <f t="shared" si="113"/>
        <v>228.57405281760444</v>
      </c>
      <c r="Y259" s="6">
        <f t="shared" si="98"/>
        <v>3266.4627488057754</v>
      </c>
      <c r="Z259" s="4">
        <f t="shared" si="99"/>
        <v>7.1305927280785975</v>
      </c>
      <c r="AA259" s="4">
        <f t="shared" si="114"/>
        <v>9.3326766250281068</v>
      </c>
      <c r="AB259" s="5">
        <f t="shared" si="115"/>
        <v>464.02135777907876</v>
      </c>
      <c r="AC259" s="418">
        <f t="shared" si="119"/>
        <v>28.229864180449564</v>
      </c>
      <c r="AD259" s="628">
        <f t="shared" si="116"/>
        <v>1868.7744135561743</v>
      </c>
      <c r="AE259" s="4">
        <f t="shared" si="100"/>
        <v>3.4204110233058183</v>
      </c>
      <c r="AF259" s="3">
        <f t="shared" si="117"/>
        <v>379.62386422690884</v>
      </c>
      <c r="AG259" s="2">
        <f t="shared" si="101"/>
        <v>954.99129389682173</v>
      </c>
      <c r="AH259" s="22">
        <f t="shared" si="102"/>
        <v>0.33273423627106913</v>
      </c>
    </row>
    <row r="260" spans="6:34" x14ac:dyDescent="0.35">
      <c r="F260" s="21">
        <f t="shared" si="103"/>
        <v>23.000000000000057</v>
      </c>
      <c r="G260" s="20">
        <f t="shared" si="118"/>
        <v>374.99999999999886</v>
      </c>
      <c r="H260" s="19">
        <f t="shared" si="91"/>
        <v>24.999999999998863</v>
      </c>
      <c r="I260" s="18">
        <f t="shared" si="92"/>
        <v>7.1428571428568177E-2</v>
      </c>
      <c r="J260" s="17">
        <f t="shared" si="93"/>
        <v>38955.829280711747</v>
      </c>
      <c r="K260" s="16">
        <f t="shared" si="94"/>
        <v>32.054408013556419</v>
      </c>
      <c r="L260" s="15">
        <f t="shared" si="95"/>
        <v>0.14619610545973166</v>
      </c>
      <c r="M260" s="14">
        <f t="shared" si="96"/>
        <v>3.4749352306723616E-4</v>
      </c>
      <c r="N260" s="13">
        <f t="shared" si="104"/>
        <v>3513.9476800060593</v>
      </c>
      <c r="O260" s="12">
        <f t="shared" si="105"/>
        <v>248.67937427735188</v>
      </c>
      <c r="P260" s="4">
        <f t="shared" si="106"/>
        <v>0.10663865710314459</v>
      </c>
      <c r="Q260" s="11">
        <f t="shared" si="97"/>
        <v>1.5671439281236739</v>
      </c>
      <c r="R260" s="10">
        <f t="shared" si="107"/>
        <v>9.1628527221064839</v>
      </c>
      <c r="S260" s="9">
        <f t="shared" si="108"/>
        <v>140.67544216457932</v>
      </c>
      <c r="T260" s="8">
        <f t="shared" si="109"/>
        <v>1512.1216995373072</v>
      </c>
      <c r="U260" s="7">
        <f t="shared" si="110"/>
        <v>230.33536333073673</v>
      </c>
      <c r="V260" s="9">
        <f t="shared" si="111"/>
        <v>3286.3105184937485</v>
      </c>
      <c r="W260" s="8">
        <f t="shared" si="112"/>
        <v>38955.829280711747</v>
      </c>
      <c r="X260" s="7">
        <f t="shared" si="113"/>
        <v>230.51754265285214</v>
      </c>
      <c r="Y260" s="6">
        <f t="shared" si="98"/>
        <v>3289.320051924235</v>
      </c>
      <c r="Z260" s="4">
        <f t="shared" si="99"/>
        <v>7.1914459488804754</v>
      </c>
      <c r="AA260" s="4">
        <f t="shared" si="114"/>
        <v>9.3705271466828535</v>
      </c>
      <c r="AB260" s="5">
        <f t="shared" si="115"/>
        <v>453.83264690303668</v>
      </c>
      <c r="AC260" s="418">
        <f t="shared" si="119"/>
        <v>27.835069010053068</v>
      </c>
      <c r="AD260" s="628">
        <f t="shared" si="116"/>
        <v>1853.8395283018563</v>
      </c>
      <c r="AE260" s="4">
        <f t="shared" si="100"/>
        <v>3.44968772669483</v>
      </c>
      <c r="AF260" s="3">
        <f t="shared" si="117"/>
        <v>378.44901458943775</v>
      </c>
      <c r="AG260" s="2">
        <f t="shared" si="101"/>
        <v>953.51240823057208</v>
      </c>
      <c r="AH260" s="22">
        <f t="shared" si="102"/>
        <v>0.32804996372882722</v>
      </c>
    </row>
    <row r="261" spans="6:34" x14ac:dyDescent="0.35">
      <c r="F261" s="21">
        <f t="shared" si="103"/>
        <v>23.100000000000058</v>
      </c>
      <c r="G261" s="20">
        <f t="shared" si="118"/>
        <v>373.58695652173799</v>
      </c>
      <c r="H261" s="19">
        <f t="shared" si="91"/>
        <v>23.586956521737989</v>
      </c>
      <c r="I261" s="18">
        <f t="shared" si="92"/>
        <v>6.7391304347822825E-2</v>
      </c>
      <c r="J261" s="17">
        <f t="shared" si="93"/>
        <v>39284.460332561124</v>
      </c>
      <c r="K261" s="16">
        <f t="shared" si="94"/>
        <v>32.053401974505682</v>
      </c>
      <c r="L261" s="15">
        <f t="shared" si="95"/>
        <v>0.14298054392845061</v>
      </c>
      <c r="M261" s="14">
        <f t="shared" si="96"/>
        <v>3.3985045486353426E-4</v>
      </c>
      <c r="N261" s="13">
        <f t="shared" si="104"/>
        <v>3514.941714943468</v>
      </c>
      <c r="O261" s="12">
        <f t="shared" si="105"/>
        <v>248.74972136523004</v>
      </c>
      <c r="P261" s="4">
        <f t="shared" si="106"/>
        <v>0.1039671242734974</v>
      </c>
      <c r="Q261" s="11">
        <f t="shared" si="97"/>
        <v>1.5278835270037014</v>
      </c>
      <c r="R261" s="10">
        <f t="shared" si="107"/>
        <v>9.231305952180568</v>
      </c>
      <c r="S261" s="9">
        <f t="shared" si="108"/>
        <v>141.59172743678997</v>
      </c>
      <c r="T261" s="8">
        <f t="shared" si="109"/>
        <v>1526.2808722809862</v>
      </c>
      <c r="U261" s="7">
        <f t="shared" si="110"/>
        <v>232.29661340422263</v>
      </c>
      <c r="V261" s="9">
        <f t="shared" si="111"/>
        <v>3309.3440548268222</v>
      </c>
      <c r="W261" s="8">
        <f t="shared" si="112"/>
        <v>39284.460332561124</v>
      </c>
      <c r="X261" s="7">
        <f t="shared" si="113"/>
        <v>232.47996388646834</v>
      </c>
      <c r="Y261" s="6">
        <f t="shared" si="98"/>
        <v>3312.3717017412414</v>
      </c>
      <c r="Z261" s="4">
        <f t="shared" si="99"/>
        <v>7.2528951551344205</v>
      </c>
      <c r="AA261" s="4">
        <f t="shared" si="114"/>
        <v>9.4086307179167896</v>
      </c>
      <c r="AB261" s="5">
        <f t="shared" si="115"/>
        <v>443.58239047018088</v>
      </c>
      <c r="AC261" s="418">
        <f t="shared" si="119"/>
        <v>27.428027239663475</v>
      </c>
      <c r="AD261" s="628">
        <f t="shared" si="116"/>
        <v>1838.5274774248983</v>
      </c>
      <c r="AE261" s="4">
        <f t="shared" si="100"/>
        <v>3.4793058343248937</v>
      </c>
      <c r="AF261" s="3">
        <f t="shared" si="117"/>
        <v>377.26594280278005</v>
      </c>
      <c r="AG261" s="2">
        <f t="shared" si="101"/>
        <v>952.02085113163287</v>
      </c>
      <c r="AH261" s="22">
        <f t="shared" si="102"/>
        <v>0.32331106650801705</v>
      </c>
    </row>
    <row r="262" spans="6:34" x14ac:dyDescent="0.35">
      <c r="F262" s="21">
        <f t="shared" si="103"/>
        <v>23.20000000000006</v>
      </c>
      <c r="G262" s="20">
        <f t="shared" si="118"/>
        <v>372.17391304347711</v>
      </c>
      <c r="H262" s="19">
        <f t="shared" si="91"/>
        <v>22.173913043477114</v>
      </c>
      <c r="I262" s="18">
        <f t="shared" si="92"/>
        <v>6.3354037267077473E-2</v>
      </c>
      <c r="J262" s="17">
        <f t="shared" si="93"/>
        <v>39615.394738043804</v>
      </c>
      <c r="K262" s="16">
        <f t="shared" si="94"/>
        <v>32.052388932053468</v>
      </c>
      <c r="L262" s="15">
        <f t="shared" si="95"/>
        <v>0.1397942876511562</v>
      </c>
      <c r="M262" s="14">
        <f t="shared" si="96"/>
        <v>3.3227704231803316E-4</v>
      </c>
      <c r="N262" s="13">
        <f t="shared" si="104"/>
        <v>3515.9232208364429</v>
      </c>
      <c r="O262" s="12">
        <f t="shared" si="105"/>
        <v>248.81918178227136</v>
      </c>
      <c r="P262" s="4">
        <f t="shared" si="106"/>
        <v>0.10132926405662272</v>
      </c>
      <c r="Q262" s="11">
        <f t="shared" si="97"/>
        <v>1.4891179729878092</v>
      </c>
      <c r="R262" s="10">
        <f t="shared" si="107"/>
        <v>9.3004116292514212</v>
      </c>
      <c r="S262" s="9">
        <f t="shared" si="108"/>
        <v>142.51485803200802</v>
      </c>
      <c r="T262" s="8">
        <f t="shared" si="109"/>
        <v>1540.5323580841869</v>
      </c>
      <c r="U262" s="7">
        <f t="shared" si="110"/>
        <v>234.27655411856318</v>
      </c>
      <c r="V262" s="9">
        <f t="shared" si="111"/>
        <v>3332.5737161672446</v>
      </c>
      <c r="W262" s="8">
        <f t="shared" si="112"/>
        <v>39615.394738043804</v>
      </c>
      <c r="X262" s="7">
        <f t="shared" si="113"/>
        <v>234.46108731757937</v>
      </c>
      <c r="Y262" s="6">
        <f t="shared" si="98"/>
        <v>3335.6195913875795</v>
      </c>
      <c r="Z262" s="4">
        <f t="shared" si="99"/>
        <v>7.3149333054270533</v>
      </c>
      <c r="AA262" s="4">
        <f t="shared" si="114"/>
        <v>9.4469899625278551</v>
      </c>
      <c r="AB262" s="5">
        <f t="shared" si="115"/>
        <v>433.27563768692642</v>
      </c>
      <c r="AC262" s="418">
        <f t="shared" si="119"/>
        <v>27.008864517493603</v>
      </c>
      <c r="AD262" s="628">
        <f t="shared" si="116"/>
        <v>1822.8396715462286</v>
      </c>
      <c r="AE262" s="4">
        <f t="shared" si="100"/>
        <v>3.5092706760844545</v>
      </c>
      <c r="AF262" s="3">
        <f t="shared" si="117"/>
        <v>376.07457894304235</v>
      </c>
      <c r="AG262" s="2">
        <f t="shared" si="101"/>
        <v>950.51647458251068</v>
      </c>
      <c r="AH262" s="22">
        <f t="shared" si="102"/>
        <v>0.31851669182648734</v>
      </c>
    </row>
    <row r="263" spans="6:34" x14ac:dyDescent="0.35">
      <c r="F263" s="21">
        <f t="shared" si="103"/>
        <v>23.300000000000061</v>
      </c>
      <c r="G263" s="20">
        <f t="shared" si="118"/>
        <v>370.76086956521624</v>
      </c>
      <c r="H263" s="19">
        <f t="shared" si="91"/>
        <v>20.76086956521624</v>
      </c>
      <c r="I263" s="18">
        <f t="shared" si="92"/>
        <v>5.9316770186332114E-2</v>
      </c>
      <c r="J263" s="17">
        <f t="shared" si="93"/>
        <v>39948.652109660528</v>
      </c>
      <c r="K263" s="16">
        <f t="shared" si="94"/>
        <v>32.051368827166883</v>
      </c>
      <c r="L263" s="15">
        <f t="shared" si="95"/>
        <v>0.13663777857914822</v>
      </c>
      <c r="M263" s="14">
        <f t="shared" si="96"/>
        <v>3.2477433590477741E-4</v>
      </c>
      <c r="N263" s="13">
        <f t="shared" si="104"/>
        <v>3516.8921040594141</v>
      </c>
      <c r="O263" s="12">
        <f t="shared" si="105"/>
        <v>248.88774890266623</v>
      </c>
      <c r="P263" s="4">
        <f t="shared" si="106"/>
        <v>9.8725328077261698E-2</v>
      </c>
      <c r="Q263" s="11">
        <f t="shared" si="97"/>
        <v>1.4508509639112475</v>
      </c>
      <c r="R263" s="10">
        <f t="shared" si="107"/>
        <v>9.3701611592818779</v>
      </c>
      <c r="S263" s="9">
        <f t="shared" si="108"/>
        <v>143.44489919493316</v>
      </c>
      <c r="T263" s="8">
        <f t="shared" si="109"/>
        <v>1554.8768480036802</v>
      </c>
      <c r="U263" s="7">
        <f t="shared" si="110"/>
        <v>236.27493943176631</v>
      </c>
      <c r="V263" s="9">
        <f t="shared" si="111"/>
        <v>3356.001371579101</v>
      </c>
      <c r="W263" s="8">
        <f t="shared" si="112"/>
        <v>39948.652109660528</v>
      </c>
      <c r="X263" s="7">
        <f t="shared" si="113"/>
        <v>236.46066675799543</v>
      </c>
      <c r="Y263" s="6">
        <f t="shared" si="98"/>
        <v>3359.0655910752698</v>
      </c>
      <c r="Z263" s="4">
        <f t="shared" si="99"/>
        <v>7.3775528288068095</v>
      </c>
      <c r="AA263" s="4">
        <f t="shared" si="114"/>
        <v>9.4856075512596636</v>
      </c>
      <c r="AB263" s="5">
        <f t="shared" si="115"/>
        <v>422.91759581976629</v>
      </c>
      <c r="AC263" s="418">
        <f t="shared" si="119"/>
        <v>26.577723787723727</v>
      </c>
      <c r="AD263" s="628">
        <f t="shared" si="116"/>
        <v>1806.7777747357131</v>
      </c>
      <c r="AE263" s="4">
        <f t="shared" si="100"/>
        <v>3.5395876466939731</v>
      </c>
      <c r="AF263" s="3">
        <f t="shared" si="117"/>
        <v>374.87485240522216</v>
      </c>
      <c r="AG263" s="2">
        <f t="shared" si="101"/>
        <v>948.99912824949718</v>
      </c>
      <c r="AH263" s="22">
        <f t="shared" si="102"/>
        <v>0.31366597652896433</v>
      </c>
    </row>
    <row r="264" spans="6:34" x14ac:dyDescent="0.35">
      <c r="F264" s="21">
        <f t="shared" si="103"/>
        <v>23.400000000000063</v>
      </c>
      <c r="G264" s="20">
        <f t="shared" si="118"/>
        <v>369.34782608695537</v>
      </c>
      <c r="H264" s="19">
        <f t="shared" si="91"/>
        <v>19.347826086955365</v>
      </c>
      <c r="I264" s="18">
        <f t="shared" si="92"/>
        <v>5.5279503105586755E-2</v>
      </c>
      <c r="J264" s="17">
        <f t="shared" si="93"/>
        <v>40284.25224681844</v>
      </c>
      <c r="K264" s="16">
        <f t="shared" si="94"/>
        <v>32.050341600259323</v>
      </c>
      <c r="L264" s="15">
        <f t="shared" si="95"/>
        <v>0.13351145619780477</v>
      </c>
      <c r="M264" s="14">
        <f t="shared" si="96"/>
        <v>3.1734338023656217E-4</v>
      </c>
      <c r="N264" s="13">
        <f t="shared" si="104"/>
        <v>3517.8482736558854</v>
      </c>
      <c r="O264" s="12">
        <f t="shared" si="105"/>
        <v>248.95541628949343</v>
      </c>
      <c r="P264" s="4">
        <f t="shared" si="106"/>
        <v>9.6155560786847033E-2</v>
      </c>
      <c r="Q264" s="11">
        <f t="shared" si="97"/>
        <v>1.4130860921915209</v>
      </c>
      <c r="R264" s="10">
        <f t="shared" si="107"/>
        <v>9.4405453435827109</v>
      </c>
      <c r="S264" s="9">
        <f t="shared" si="108"/>
        <v>144.38191531086136</v>
      </c>
      <c r="T264" s="8">
        <f t="shared" si="109"/>
        <v>1569.3150395347664</v>
      </c>
      <c r="U264" s="7">
        <f t="shared" si="110"/>
        <v>238.29150598742385</v>
      </c>
      <c r="V264" s="9">
        <f t="shared" si="111"/>
        <v>3379.6288655222775</v>
      </c>
      <c r="W264" s="8">
        <f t="shared" si="112"/>
        <v>40284.25224681844</v>
      </c>
      <c r="X264" s="7">
        <f t="shared" si="113"/>
        <v>238.47843869444193</v>
      </c>
      <c r="Y264" s="6">
        <f t="shared" si="98"/>
        <v>3382.7115463988694</v>
      </c>
      <c r="Z264" s="4">
        <f t="shared" si="99"/>
        <v>7.4407456141594563</v>
      </c>
      <c r="AA264" s="4">
        <f t="shared" si="114"/>
        <v>9.5244862029529855</v>
      </c>
      <c r="AB264" s="5">
        <f t="shared" si="115"/>
        <v>412.51363043585815</v>
      </c>
      <c r="AC264" s="418">
        <f t="shared" si="119"/>
        <v>26.134765850568584</v>
      </c>
      <c r="AD264" s="628">
        <f t="shared" si="116"/>
        <v>1790.3437155834761</v>
      </c>
      <c r="AE264" s="4">
        <f t="shared" si="100"/>
        <v>3.5702622061897644</v>
      </c>
      <c r="AF264" s="3">
        <f t="shared" si="117"/>
        <v>373.66669191145365</v>
      </c>
      <c r="AG264" s="2">
        <f t="shared" si="101"/>
        <v>947.46865945427248</v>
      </c>
      <c r="AH264" s="22">
        <f t="shared" si="102"/>
        <v>0.30875804700963771</v>
      </c>
    </row>
    <row r="265" spans="6:34" x14ac:dyDescent="0.35">
      <c r="F265" s="21">
        <f t="shared" si="103"/>
        <v>23.500000000000064</v>
      </c>
      <c r="G265" s="20">
        <f t="shared" si="118"/>
        <v>367.93478260869449</v>
      </c>
      <c r="H265" s="19">
        <f t="shared" si="91"/>
        <v>17.934782608694491</v>
      </c>
      <c r="I265" s="18">
        <f t="shared" si="92"/>
        <v>5.1242236024841403E-2</v>
      </c>
      <c r="J265" s="17">
        <f t="shared" si="93"/>
        <v>40622.215133370664</v>
      </c>
      <c r="K265" s="16">
        <f t="shared" si="94"/>
        <v>32.04930719119843</v>
      </c>
      <c r="L265" s="15">
        <f t="shared" si="95"/>
        <v>0.13041575725249252</v>
      </c>
      <c r="M265" s="14">
        <f t="shared" si="96"/>
        <v>3.0998521341344944E-4</v>
      </c>
      <c r="N265" s="13">
        <f t="shared" si="104"/>
        <v>3518.7916414343813</v>
      </c>
      <c r="O265" s="12">
        <f t="shared" si="105"/>
        <v>249.02217770151006</v>
      </c>
      <c r="P265" s="4">
        <f t="shared" si="106"/>
        <v>9.3620199205640908E-2</v>
      </c>
      <c r="Q265" s="11">
        <f t="shared" si="97"/>
        <v>1.3758268410388912</v>
      </c>
      <c r="R265" s="10">
        <f t="shared" si="107"/>
        <v>9.5115543678169345</v>
      </c>
      <c r="S265" s="9">
        <f t="shared" si="108"/>
        <v>145.32596984521962</v>
      </c>
      <c r="T265" s="8">
        <f t="shared" si="109"/>
        <v>1583.8476365192882</v>
      </c>
      <c r="U265" s="7">
        <f t="shared" si="110"/>
        <v>240.32597279982869</v>
      </c>
      <c r="V265" s="9">
        <f t="shared" si="111"/>
        <v>3403.4580161210197</v>
      </c>
      <c r="W265" s="8">
        <f t="shared" si="112"/>
        <v>40622.215133370664</v>
      </c>
      <c r="X265" s="7">
        <f t="shared" si="113"/>
        <v>240.51412197348401</v>
      </c>
      <c r="Y265" s="6">
        <f t="shared" si="98"/>
        <v>3406.5592766029895</v>
      </c>
      <c r="Z265" s="4">
        <f t="shared" si="99"/>
        <v>7.5045030002874888</v>
      </c>
      <c r="AA265" s="4">
        <f t="shared" si="114"/>
        <v>9.5636286857301069</v>
      </c>
      <c r="AB265" s="5">
        <f t="shared" si="115"/>
        <v>402.06926529743555</v>
      </c>
      <c r="AC265" s="418">
        <f t="shared" si="119"/>
        <v>25.680169913532076</v>
      </c>
      <c r="AD265" s="628">
        <f t="shared" si="116"/>
        <v>1773.5396984382201</v>
      </c>
      <c r="AE265" s="4">
        <f t="shared" si="100"/>
        <v>3.6012998804269314</v>
      </c>
      <c r="AF265" s="3">
        <f t="shared" si="117"/>
        <v>372.45002551986568</v>
      </c>
      <c r="AG265" s="2">
        <f t="shared" si="101"/>
        <v>945.92491314529036</v>
      </c>
      <c r="AH265" s="22">
        <f t="shared" si="102"/>
        <v>0.30379201913169102</v>
      </c>
    </row>
    <row r="266" spans="6:34" x14ac:dyDescent="0.35">
      <c r="F266" s="21">
        <f t="shared" si="103"/>
        <v>23.600000000000065</v>
      </c>
      <c r="G266" s="20">
        <f t="shared" si="118"/>
        <v>366.52173913043362</v>
      </c>
      <c r="H266" s="19">
        <f t="shared" si="91"/>
        <v>16.521739130433616</v>
      </c>
      <c r="I266" s="18">
        <f t="shared" si="92"/>
        <v>4.7204968944096044E-2</v>
      </c>
      <c r="J266" s="17">
        <f t="shared" si="93"/>
        <v>40962.560934982765</v>
      </c>
      <c r="K266" s="16">
        <f t="shared" si="94"/>
        <v>32.048265539314315</v>
      </c>
      <c r="L266" s="15">
        <f t="shared" si="95"/>
        <v>0.12735111546232614</v>
      </c>
      <c r="M266" s="14">
        <f t="shared" si="96"/>
        <v>3.0270086634240297E-4</v>
      </c>
      <c r="N266" s="13">
        <f t="shared" si="104"/>
        <v>3519.7221220666888</v>
      </c>
      <c r="O266" s="12">
        <f t="shared" si="105"/>
        <v>249.08802710010414</v>
      </c>
      <c r="P266" s="4">
        <f t="shared" si="106"/>
        <v>9.1119472658705764E-2</v>
      </c>
      <c r="Q266" s="11">
        <f t="shared" si="97"/>
        <v>1.3390765805762477</v>
      </c>
      <c r="R266" s="10">
        <f t="shared" si="107"/>
        <v>9.5831777918959435</v>
      </c>
      <c r="S266" s="9">
        <f t="shared" si="108"/>
        <v>146.27712528200132</v>
      </c>
      <c r="T266" s="8">
        <f t="shared" si="109"/>
        <v>1598.4753490474884</v>
      </c>
      <c r="U266" s="7">
        <f t="shared" si="110"/>
        <v>242.37804096462898</v>
      </c>
      <c r="V266" s="9">
        <f t="shared" si="111"/>
        <v>3427.4906134010025</v>
      </c>
      <c r="W266" s="8">
        <f t="shared" si="112"/>
        <v>40962.560934982765</v>
      </c>
      <c r="X266" s="7">
        <f t="shared" si="113"/>
        <v>242.56741751200315</v>
      </c>
      <c r="Y266" s="6">
        <f t="shared" si="98"/>
        <v>3430.6105728183061</v>
      </c>
      <c r="Z266" s="4">
        <f t="shared" si="99"/>
        <v>7.5688157667827713</v>
      </c>
      <c r="AA266" s="4">
        <f t="shared" si="114"/>
        <v>9.6030378182128242</v>
      </c>
      <c r="AB266" s="5">
        <f t="shared" si="115"/>
        <v>391.59018188437562</v>
      </c>
      <c r="AC266" s="418">
        <f t="shared" si="119"/>
        <v>25.21413413129779</v>
      </c>
      <c r="AD266" s="628">
        <f t="shared" si="116"/>
        <v>1756.368214791742</v>
      </c>
      <c r="AE266" s="4">
        <f t="shared" si="100"/>
        <v>3.6327062616053452</v>
      </c>
      <c r="AF266" s="3">
        <f t="shared" si="117"/>
        <v>371.22478063406209</v>
      </c>
      <c r="AG266" s="2">
        <f t="shared" si="101"/>
        <v>944.36773186893174</v>
      </c>
      <c r="AH266" s="22">
        <f t="shared" si="102"/>
        <v>0.29876699814314478</v>
      </c>
    </row>
    <row r="267" spans="6:34" x14ac:dyDescent="0.35">
      <c r="F267" s="21">
        <f t="shared" si="103"/>
        <v>23.700000000000067</v>
      </c>
      <c r="G267" s="20">
        <f t="shared" si="118"/>
        <v>365.10869565217274</v>
      </c>
      <c r="H267" s="19">
        <f t="shared" si="91"/>
        <v>15.108695652172742</v>
      </c>
      <c r="I267" s="18">
        <f t="shared" si="92"/>
        <v>4.3167701863350692E-2</v>
      </c>
      <c r="J267" s="17">
        <f t="shared" si="93"/>
        <v>41305.309996322867</v>
      </c>
      <c r="K267" s="16">
        <f t="shared" si="94"/>
        <v>32.047216583408719</v>
      </c>
      <c r="L267" s="15">
        <f t="shared" si="95"/>
        <v>0.12431796122154443</v>
      </c>
      <c r="M267" s="14">
        <f t="shared" si="96"/>
        <v>2.9549136202748893E-4</v>
      </c>
      <c r="N267" s="13">
        <f t="shared" si="104"/>
        <v>3520.6396331883489</v>
      </c>
      <c r="O267" s="12">
        <f t="shared" si="105"/>
        <v>249.15295865640624</v>
      </c>
      <c r="P267" s="4">
        <f t="shared" si="106"/>
        <v>8.8653602505821397E-2</v>
      </c>
      <c r="Q267" s="11">
        <f t="shared" si="97"/>
        <v>1.3028385638700135</v>
      </c>
      <c r="R267" s="10">
        <f t="shared" si="107"/>
        <v>9.6554045408724498</v>
      </c>
      <c r="S267" s="9">
        <f t="shared" si="108"/>
        <v>147.23544306119092</v>
      </c>
      <c r="T267" s="8">
        <f t="shared" si="109"/>
        <v>1613.1988933536074</v>
      </c>
      <c r="U267" s="7">
        <f t="shared" si="110"/>
        <v>244.44739339802732</v>
      </c>
      <c r="V267" s="9">
        <f t="shared" si="111"/>
        <v>3451.7284174974652</v>
      </c>
      <c r="W267" s="8">
        <f t="shared" si="112"/>
        <v>41305.309996322867</v>
      </c>
      <c r="X267" s="7">
        <f t="shared" si="113"/>
        <v>244.63800803623673</v>
      </c>
      <c r="Y267" s="6">
        <f t="shared" si="98"/>
        <v>3454.867196268618</v>
      </c>
      <c r="Z267" s="4">
        <f t="shared" si="99"/>
        <v>7.6336741257862988</v>
      </c>
      <c r="AA267" s="4">
        <f t="shared" si="114"/>
        <v>9.6427164707749071</v>
      </c>
      <c r="AB267" s="5">
        <f t="shared" si="115"/>
        <v>381.08221851860543</v>
      </c>
      <c r="AC267" s="418">
        <f t="shared" si="119"/>
        <v>24.736876131526415</v>
      </c>
      <c r="AD267" s="628">
        <f t="shared" si="116"/>
        <v>1738.8320547864537</v>
      </c>
      <c r="AE267" s="4">
        <f t="shared" si="100"/>
        <v>3.6644870088229773</v>
      </c>
      <c r="AF267" s="3">
        <f t="shared" si="117"/>
        <v>369.99088401323775</v>
      </c>
      <c r="AG267" s="2">
        <f t="shared" si="101"/>
        <v>942.79695574041932</v>
      </c>
      <c r="AH267" s="22">
        <f t="shared" si="102"/>
        <v>0.29368207858832374</v>
      </c>
    </row>
    <row r="268" spans="6:34" x14ac:dyDescent="0.35">
      <c r="F268" s="21">
        <f t="shared" si="103"/>
        <v>23.800000000000068</v>
      </c>
      <c r="G268" s="20">
        <f t="shared" si="118"/>
        <v>363.69565217391187</v>
      </c>
      <c r="H268" s="19">
        <f t="shared" si="91"/>
        <v>13.695652173911867</v>
      </c>
      <c r="I268" s="18">
        <f t="shared" si="92"/>
        <v>3.9130434782605333E-2</v>
      </c>
      <c r="J268" s="17">
        <f t="shared" si="93"/>
        <v>41650.48283807261</v>
      </c>
      <c r="K268" s="16">
        <f t="shared" si="94"/>
        <v>32.046160261764307</v>
      </c>
      <c r="L268" s="15">
        <f t="shared" si="95"/>
        <v>0.12131672128829432</v>
      </c>
      <c r="M268" s="14">
        <f t="shared" si="96"/>
        <v>2.8835771483014678E-4</v>
      </c>
      <c r="N268" s="13">
        <f t="shared" si="104"/>
        <v>3521.544095501351</v>
      </c>
      <c r="O268" s="12">
        <f t="shared" si="105"/>
        <v>249.21696675855716</v>
      </c>
      <c r="P268" s="4">
        <f t="shared" si="106"/>
        <v>8.6222801865491597E-2</v>
      </c>
      <c r="Q268" s="11">
        <f t="shared" si="97"/>
        <v>1.2671159228741935</v>
      </c>
      <c r="R268" s="10">
        <f t="shared" si="107"/>
        <v>9.7282228969401139</v>
      </c>
      <c r="S268" s="9">
        <f t="shared" si="108"/>
        <v>148.20098351527815</v>
      </c>
      <c r="T268" s="8">
        <f t="shared" si="109"/>
        <v>1628.0189917051352</v>
      </c>
      <c r="U268" s="7">
        <f t="shared" si="110"/>
        <v>246.53369460767092</v>
      </c>
      <c r="V268" s="9">
        <f t="shared" si="111"/>
        <v>3476.1731568372679</v>
      </c>
      <c r="W268" s="8">
        <f t="shared" si="112"/>
        <v>41650.48283807261</v>
      </c>
      <c r="X268" s="7">
        <f t="shared" si="113"/>
        <v>246.72555785252752</v>
      </c>
      <c r="Y268" s="6">
        <f t="shared" si="98"/>
        <v>3479.3308764518033</v>
      </c>
      <c r="Z268" s="4">
        <f t="shared" si="99"/>
        <v>7.6990677147335713</v>
      </c>
      <c r="AA268" s="4">
        <f t="shared" si="114"/>
        <v>9.6826675668298066</v>
      </c>
      <c r="AB268" s="5">
        <f t="shared" si="115"/>
        <v>370.5513690634811</v>
      </c>
      <c r="AC268" s="418">
        <f t="shared" si="119"/>
        <v>24.24863352365222</v>
      </c>
      <c r="AD268" s="628">
        <f t="shared" si="116"/>
        <v>1720.9343188203895</v>
      </c>
      <c r="AE268" s="4">
        <f t="shared" si="100"/>
        <v>3.6966478486613301</v>
      </c>
      <c r="AF268" s="3">
        <f t="shared" si="117"/>
        <v>368.7482617829387</v>
      </c>
      <c r="AG268" s="2">
        <f t="shared" si="101"/>
        <v>941.21242241447908</v>
      </c>
      <c r="AH268" s="22">
        <f t="shared" si="102"/>
        <v>0.28853634421418717</v>
      </c>
    </row>
    <row r="269" spans="6:34" x14ac:dyDescent="0.35">
      <c r="F269" s="21">
        <f t="shared" si="103"/>
        <v>23.90000000000007</v>
      </c>
      <c r="G269" s="20">
        <f t="shared" si="118"/>
        <v>362.28260869565099</v>
      </c>
      <c r="H269" s="19">
        <f t="shared" si="91"/>
        <v>12.282608695650993</v>
      </c>
      <c r="I269" s="18">
        <f t="shared" si="92"/>
        <v>3.5093167701859981E-2</v>
      </c>
      <c r="J269" s="17">
        <f t="shared" si="93"/>
        <v>41998.100153756335</v>
      </c>
      <c r="K269" s="16">
        <f t="shared" si="94"/>
        <v>32.045096512154842</v>
      </c>
      <c r="L269" s="15">
        <f t="shared" si="95"/>
        <v>0.11834781846062055</v>
      </c>
      <c r="M269" s="14">
        <f t="shared" si="96"/>
        <v>2.8130092969904898E-4</v>
      </c>
      <c r="N269" s="13">
        <f t="shared" si="104"/>
        <v>3522.4354328789645</v>
      </c>
      <c r="O269" s="12">
        <f t="shared" si="105"/>
        <v>249.28004601912673</v>
      </c>
      <c r="P269" s="4">
        <f t="shared" si="106"/>
        <v>8.3827275333201265E-2</v>
      </c>
      <c r="Q269" s="11">
        <f t="shared" si="97"/>
        <v>1.2319116642899277</v>
      </c>
      <c r="R269" s="10">
        <f t="shared" si="107"/>
        <v>9.8016204926548411</v>
      </c>
      <c r="S269" s="9">
        <f t="shared" si="108"/>
        <v>149.17380580497218</v>
      </c>
      <c r="T269" s="8">
        <f t="shared" si="109"/>
        <v>1642.9363722856324</v>
      </c>
      <c r="U269" s="7">
        <f t="shared" si="110"/>
        <v>248.63659049852436</v>
      </c>
      <c r="V269" s="9">
        <f t="shared" si="111"/>
        <v>3500.8265262980349</v>
      </c>
      <c r="W269" s="8">
        <f t="shared" si="112"/>
        <v>41998.100153756335</v>
      </c>
      <c r="X269" s="7">
        <f t="shared" si="113"/>
        <v>248.82971265307711</v>
      </c>
      <c r="Y269" s="6">
        <f t="shared" si="98"/>
        <v>3504.0033092978529</v>
      </c>
      <c r="Z269" s="4">
        <f t="shared" si="99"/>
        <v>7.7649855901883438</v>
      </c>
      <c r="AA269" s="4">
        <f t="shared" si="114"/>
        <v>9.7228940841543885</v>
      </c>
      <c r="AB269" s="5">
        <f t="shared" si="115"/>
        <v>360.00378117074831</v>
      </c>
      <c r="AC269" s="418">
        <f t="shared" si="119"/>
        <v>23.749664387586147</v>
      </c>
      <c r="AD269" s="628">
        <f t="shared" si="116"/>
        <v>1702.6784292214511</v>
      </c>
      <c r="AE269" s="4">
        <f t="shared" si="100"/>
        <v>3.7291945758081781</v>
      </c>
      <c r="AF269" s="3">
        <f t="shared" si="117"/>
        <v>367.49683944647722</v>
      </c>
      <c r="AG269" s="2">
        <f t="shared" si="101"/>
        <v>939.61396705573543</v>
      </c>
      <c r="AH269" s="22">
        <f t="shared" si="102"/>
        <v>0.28332886787069156</v>
      </c>
    </row>
    <row r="270" spans="6:34" x14ac:dyDescent="0.35">
      <c r="F270" s="21">
        <f t="shared" si="103"/>
        <v>24.000000000000071</v>
      </c>
      <c r="G270" s="20">
        <f t="shared" si="118"/>
        <v>360.86956521739012</v>
      </c>
      <c r="H270" s="19">
        <f t="shared" si="91"/>
        <v>10.869565217390118</v>
      </c>
      <c r="I270" s="18">
        <f t="shared" si="92"/>
        <v>3.1055900621114622E-2</v>
      </c>
      <c r="J270" s="17">
        <f t="shared" si="93"/>
        <v>42348.182806386139</v>
      </c>
      <c r="K270" s="16">
        <f t="shared" si="94"/>
        <v>32.044025271855723</v>
      </c>
      <c r="L270" s="15">
        <f t="shared" si="95"/>
        <v>0.11541167123948663</v>
      </c>
      <c r="M270" s="14">
        <f t="shared" si="96"/>
        <v>2.7432200136913578E-4</v>
      </c>
      <c r="N270" s="13">
        <f t="shared" si="104"/>
        <v>3523.3135724726385</v>
      </c>
      <c r="O270" s="12">
        <f t="shared" si="105"/>
        <v>249.34219128267904</v>
      </c>
      <c r="P270" s="4">
        <f t="shared" si="106"/>
        <v>8.1467218694118854E-2</v>
      </c>
      <c r="Q270" s="11">
        <f t="shared" si="97"/>
        <v>1.1972286653434143</v>
      </c>
      <c r="R270" s="10">
        <f t="shared" si="107"/>
        <v>9.8755843054972292</v>
      </c>
      <c r="S270" s="9">
        <f t="shared" si="108"/>
        <v>150.15396785423766</v>
      </c>
      <c r="T270" s="8">
        <f t="shared" si="109"/>
        <v>1657.9517690710561</v>
      </c>
      <c r="U270" s="7">
        <f t="shared" si="110"/>
        <v>250.7557082171482</v>
      </c>
      <c r="V270" s="9">
        <f t="shared" si="111"/>
        <v>3525.6901853478871</v>
      </c>
      <c r="W270" s="8">
        <f t="shared" si="112"/>
        <v>42348.182806386139</v>
      </c>
      <c r="X270" s="7">
        <f t="shared" si="113"/>
        <v>250.95009936012886</v>
      </c>
      <c r="Y270" s="6">
        <f t="shared" si="98"/>
        <v>3528.8861553074776</v>
      </c>
      <c r="Z270" s="4">
        <f t="shared" si="99"/>
        <v>7.8314162228719253</v>
      </c>
      <c r="AA270" s="4">
        <f t="shared" si="114"/>
        <v>9.7633990562495114</v>
      </c>
      <c r="AB270" s="5">
        <f t="shared" si="115"/>
        <v>349.44575404734445</v>
      </c>
      <c r="AC270" s="418">
        <f t="shared" si="119"/>
        <v>23.240247739052453</v>
      </c>
      <c r="AD270" s="628">
        <f t="shared" si="116"/>
        <v>1684.068141960126</v>
      </c>
      <c r="AE270" s="4">
        <f t="shared" si="100"/>
        <v>3.7621330537232822</v>
      </c>
      <c r="AF270" s="3">
        <f t="shared" si="117"/>
        <v>366.23654189700994</v>
      </c>
      <c r="AG270" s="2">
        <f t="shared" si="101"/>
        <v>938.00142230882386</v>
      </c>
      <c r="AH270" s="22">
        <f t="shared" si="102"/>
        <v>0.27805871140427485</v>
      </c>
    </row>
    <row r="271" spans="6:34" x14ac:dyDescent="0.35">
      <c r="F271" s="21">
        <f t="shared" si="103"/>
        <v>24.100000000000072</v>
      </c>
      <c r="G271" s="20">
        <f t="shared" si="118"/>
        <v>359.45652173912924</v>
      </c>
      <c r="H271" s="19">
        <f t="shared" si="91"/>
        <v>9.4565217391292435</v>
      </c>
      <c r="I271" s="18">
        <f t="shared" si="92"/>
        <v>2.7018633540369267E-2</v>
      </c>
      <c r="J271" s="17">
        <f t="shared" si="93"/>
        <v>42700.751824920932</v>
      </c>
      <c r="K271" s="16">
        <f t="shared" si="94"/>
        <v>32.042946477655228</v>
      </c>
      <c r="L271" s="15">
        <f t="shared" si="95"/>
        <v>0.11250869347866752</v>
      </c>
      <c r="M271" s="14">
        <f t="shared" si="96"/>
        <v>2.674219135294448E-4</v>
      </c>
      <c r="N271" s="13">
        <f t="shared" si="104"/>
        <v>3524.1784448208832</v>
      </c>
      <c r="O271" s="12">
        <f t="shared" si="105"/>
        <v>249.40339763347791</v>
      </c>
      <c r="P271" s="4">
        <f t="shared" si="106"/>
        <v>7.9142818630461978E-2</v>
      </c>
      <c r="Q271" s="11">
        <f t="shared" si="97"/>
        <v>1.1630696694854035</v>
      </c>
      <c r="R271" s="10">
        <f t="shared" si="107"/>
        <v>9.9501006539004972</v>
      </c>
      <c r="S271" s="9">
        <f t="shared" si="108"/>
        <v>151.14152628478737</v>
      </c>
      <c r="T271" s="8">
        <f t="shared" si="109"/>
        <v>1673.0659216995348</v>
      </c>
      <c r="U271" s="7">
        <f t="shared" si="110"/>
        <v>252.89065603794273</v>
      </c>
      <c r="V271" s="9">
        <f t="shared" si="111"/>
        <v>3550.7657561696019</v>
      </c>
      <c r="W271" s="8">
        <f t="shared" si="112"/>
        <v>42700.751824920932</v>
      </c>
      <c r="X271" s="7">
        <f t="shared" si="113"/>
        <v>253.0863260121412</v>
      </c>
      <c r="Y271" s="6">
        <f t="shared" si="98"/>
        <v>3553.9810376751279</v>
      </c>
      <c r="Z271" s="4">
        <f t="shared" si="99"/>
        <v>7.898347493999279</v>
      </c>
      <c r="AA271" s="4">
        <f t="shared" si="114"/>
        <v>9.8041855737382022</v>
      </c>
      <c r="AB271" s="5">
        <f t="shared" si="115"/>
        <v>338.88373571399819</v>
      </c>
      <c r="AC271" s="418">
        <f t="shared" si="119"/>
        <v>22.720683968100442</v>
      </c>
      <c r="AD271" s="628">
        <f t="shared" si="116"/>
        <v>1665.1075583669849</v>
      </c>
      <c r="AE271" s="4">
        <f t="shared" si="100"/>
        <v>3.7954692153532785</v>
      </c>
      <c r="AF271" s="3">
        <f t="shared" si="117"/>
        <v>364.96729343028471</v>
      </c>
      <c r="AG271" s="2">
        <f t="shared" si="101"/>
        <v>936.37461826819924</v>
      </c>
      <c r="AH271" s="22">
        <f t="shared" si="102"/>
        <v>0.27272492554347549</v>
      </c>
    </row>
    <row r="272" spans="6:34" x14ac:dyDescent="0.35">
      <c r="F272" s="21">
        <f t="shared" si="103"/>
        <v>24.200000000000074</v>
      </c>
      <c r="G272" s="20">
        <f t="shared" si="118"/>
        <v>358.04347826086837</v>
      </c>
      <c r="H272" s="19">
        <f t="shared" si="91"/>
        <v>8.043478260868369</v>
      </c>
      <c r="I272" s="18">
        <f t="shared" si="92"/>
        <v>2.2981366459623911E-2</v>
      </c>
      <c r="J272" s="17">
        <f t="shared" si="93"/>
        <v>43055.828400537888</v>
      </c>
      <c r="K272" s="16">
        <f t="shared" si="94"/>
        <v>32.041860065866217</v>
      </c>
      <c r="L272" s="15">
        <f t="shared" si="95"/>
        <v>0.10963929402138084</v>
      </c>
      <c r="M272" s="14">
        <f t="shared" si="96"/>
        <v>2.6060163795942011E-4</v>
      </c>
      <c r="N272" s="13">
        <f t="shared" si="104"/>
        <v>3525.029983960052</v>
      </c>
      <c r="O272" s="12">
        <f t="shared" si="105"/>
        <v>249.46366040332677</v>
      </c>
      <c r="P272" s="4">
        <f t="shared" si="106"/>
        <v>7.6854252423776998E-2</v>
      </c>
      <c r="Q272" s="11">
        <f t="shared" si="97"/>
        <v>1.1294372820159477</v>
      </c>
      <c r="R272" s="10">
        <f t="shared" si="107"/>
        <v>10.025155194872447</v>
      </c>
      <c r="S272" s="9">
        <f t="shared" si="108"/>
        <v>152.13653635017744</v>
      </c>
      <c r="T272" s="8">
        <f t="shared" si="109"/>
        <v>1688.2795753345524</v>
      </c>
      <c r="U272" s="7">
        <f t="shared" si="110"/>
        <v>255.04102329503741</v>
      </c>
      <c r="V272" s="9">
        <f t="shared" si="111"/>
        <v>3576.0548217733963</v>
      </c>
      <c r="W272" s="8">
        <f t="shared" si="112"/>
        <v>43055.828400537888</v>
      </c>
      <c r="X272" s="7">
        <f t="shared" si="113"/>
        <v>255.23798169563457</v>
      </c>
      <c r="Y272" s="6">
        <f t="shared" si="98"/>
        <v>3579.2895404006345</v>
      </c>
      <c r="Z272" s="4">
        <f t="shared" si="99"/>
        <v>7.9657666930371596</v>
      </c>
      <c r="AA272" s="4">
        <f t="shared" si="114"/>
        <v>9.845256785802242</v>
      </c>
      <c r="AB272" s="5">
        <f t="shared" si="115"/>
        <v>328.32431972744581</v>
      </c>
      <c r="AC272" s="418">
        <f t="shared" si="119"/>
        <v>22.191295247152098</v>
      </c>
      <c r="AD272" s="628">
        <f t="shared" si="116"/>
        <v>1645.8011368184539</v>
      </c>
      <c r="AE272" s="4">
        <f t="shared" si="100"/>
        <v>3.8292090639024563</v>
      </c>
      <c r="AF272" s="3">
        <f t="shared" si="117"/>
        <v>363.68901775806364</v>
      </c>
      <c r="AG272" s="2">
        <f t="shared" si="101"/>
        <v>934.73338244762181</v>
      </c>
      <c r="AH272" s="22">
        <f t="shared" si="102"/>
        <v>0.26732654977560705</v>
      </c>
    </row>
    <row r="273" spans="6:34" x14ac:dyDescent="0.35">
      <c r="F273" s="21">
        <f t="shared" si="103"/>
        <v>24.300000000000075</v>
      </c>
      <c r="G273" s="20">
        <f t="shared" si="118"/>
        <v>356.63043478260749</v>
      </c>
      <c r="H273" s="19">
        <f t="shared" si="91"/>
        <v>6.6304347826074945</v>
      </c>
      <c r="I273" s="18">
        <f t="shared" si="92"/>
        <v>1.8944099378878556E-2</v>
      </c>
      <c r="J273" s="17">
        <f t="shared" si="93"/>
        <v>43413.433882715231</v>
      </c>
      <c r="K273" s="16">
        <f t="shared" si="94"/>
        <v>32.040765972338498</v>
      </c>
      <c r="L273" s="15">
        <f t="shared" si="95"/>
        <v>0.10680387632354943</v>
      </c>
      <c r="M273" s="14">
        <f t="shared" si="96"/>
        <v>2.5386213363344463E-4</v>
      </c>
      <c r="N273" s="13">
        <f t="shared" si="104"/>
        <v>3525.8681275369017</v>
      </c>
      <c r="O273" s="12">
        <f t="shared" si="105"/>
        <v>249.5229751795346</v>
      </c>
      <c r="P273" s="4">
        <f t="shared" si="106"/>
        <v>7.4601687652414178E-2</v>
      </c>
      <c r="Q273" s="11">
        <f t="shared" si="97"/>
        <v>1.0963339656385471</v>
      </c>
      <c r="R273" s="10">
        <f t="shared" si="107"/>
        <v>10.100732923344031</v>
      </c>
      <c r="S273" s="9">
        <f t="shared" si="108"/>
        <v>153.13905186966468</v>
      </c>
      <c r="T273" s="8">
        <f t="shared" si="109"/>
        <v>1703.5934805215188</v>
      </c>
      <c r="U273" s="7">
        <f t="shared" si="110"/>
        <v>257.20638036362487</v>
      </c>
      <c r="V273" s="9">
        <f t="shared" si="111"/>
        <v>3601.5589241029002</v>
      </c>
      <c r="W273" s="8">
        <f t="shared" si="112"/>
        <v>43413.433882715231</v>
      </c>
      <c r="X273" s="7">
        <f t="shared" si="113"/>
        <v>257.40463652651323</v>
      </c>
      <c r="Y273" s="6">
        <f t="shared" si="98"/>
        <v>3604.8132063940261</v>
      </c>
      <c r="Z273" s="4">
        <f t="shared" si="99"/>
        <v>8.0336605170031312</v>
      </c>
      <c r="AA273" s="4">
        <f t="shared" si="114"/>
        <v>9.88661590165791</v>
      </c>
      <c r="AB273" s="5">
        <f t="shared" si="115"/>
        <v>317.77424133808034</v>
      </c>
      <c r="AC273" s="418">
        <f t="shared" si="119"/>
        <v>21.652425904767359</v>
      </c>
      <c r="AD273" s="628">
        <f t="shared" si="116"/>
        <v>1626.1537043513326</v>
      </c>
      <c r="AE273" s="4">
        <f t="shared" si="100"/>
        <v>3.8633586736667103</v>
      </c>
      <c r="AF273" s="3">
        <f t="shared" si="117"/>
        <v>362.40163802222526</v>
      </c>
      <c r="AG273" s="2">
        <f t="shared" si="101"/>
        <v>933.07753974929312</v>
      </c>
      <c r="AH273" s="22">
        <f t="shared" si="102"/>
        <v>0.26186261221332641</v>
      </c>
    </row>
    <row r="274" spans="6:34" x14ac:dyDescent="0.35">
      <c r="F274" s="21">
        <f t="shared" si="103"/>
        <v>24.400000000000077</v>
      </c>
      <c r="G274" s="20">
        <f t="shared" si="118"/>
        <v>356.63043478260749</v>
      </c>
      <c r="H274" s="19">
        <f t="shared" si="91"/>
        <v>6.6304347826074945</v>
      </c>
      <c r="I274" s="18">
        <f t="shared" si="92"/>
        <v>1.8944099378878556E-2</v>
      </c>
      <c r="J274" s="17">
        <f t="shared" si="93"/>
        <v>43773.589775125518</v>
      </c>
      <c r="K274" s="16">
        <f t="shared" si="94"/>
        <v>32.039664132471771</v>
      </c>
      <c r="L274" s="15">
        <f t="shared" si="95"/>
        <v>0.10400283806361384</v>
      </c>
      <c r="M274" s="14">
        <f t="shared" si="96"/>
        <v>2.4720434579340373E-4</v>
      </c>
      <c r="N274" s="13">
        <f t="shared" si="104"/>
        <v>0</v>
      </c>
      <c r="O274" s="12">
        <f t="shared" si="105"/>
        <v>0</v>
      </c>
      <c r="P274" s="4">
        <f t="shared" si="106"/>
        <v>7.2385281884511612E-2</v>
      </c>
      <c r="Q274" s="11">
        <f t="shared" si="97"/>
        <v>1.0637620359482924</v>
      </c>
      <c r="R274" s="10">
        <f t="shared" si="107"/>
        <v>-0.96735103821230506</v>
      </c>
      <c r="S274" s="9">
        <f t="shared" si="108"/>
        <v>154.14912516199908</v>
      </c>
      <c r="T274" s="8">
        <f t="shared" si="109"/>
        <v>1719.0083930377186</v>
      </c>
      <c r="U274" s="7">
        <f t="shared" si="110"/>
        <v>-59.740973476210627</v>
      </c>
      <c r="V274" s="9">
        <f t="shared" si="111"/>
        <v>3627.2795621392625</v>
      </c>
      <c r="W274" s="8">
        <f t="shared" si="112"/>
        <v>43773.589775125518</v>
      </c>
      <c r="X274" s="7">
        <f t="shared" si="113"/>
        <v>-59.748804840903986</v>
      </c>
      <c r="Y274" s="6">
        <f t="shared" si="98"/>
        <v>3630.5535355784809</v>
      </c>
      <c r="Z274" s="4">
        <f t="shared" si="99"/>
        <v>-1.8648386760193709</v>
      </c>
      <c r="AA274" s="4">
        <f t="shared" si="114"/>
        <v>0</v>
      </c>
      <c r="AB274" s="5">
        <f t="shared" si="115"/>
        <v>307.24037305498393</v>
      </c>
      <c r="AC274" s="418">
        <f t="shared" si="119"/>
        <v>21.020822597800439</v>
      </c>
      <c r="AD274" s="628">
        <f t="shared" si="116"/>
        <v>1606.1704681634253</v>
      </c>
      <c r="AE274" s="4">
        <f t="shared" si="100"/>
        <v>3.897924190938554</v>
      </c>
      <c r="AF274" s="3">
        <f t="shared" si="117"/>
        <v>361.10507680954822</v>
      </c>
      <c r="AG274" s="2">
        <f t="shared" si="101"/>
        <v>931.40691243261585</v>
      </c>
      <c r="AH274" s="22">
        <f t="shared" si="102"/>
        <v>0.25633212944983141</v>
      </c>
    </row>
    <row r="275" spans="6:34" x14ac:dyDescent="0.35">
      <c r="F275" s="21">
        <f t="shared" si="103"/>
        <v>24.500000000000078</v>
      </c>
      <c r="G275" s="20">
        <f t="shared" si="118"/>
        <v>356.63043478260749</v>
      </c>
      <c r="H275" s="19">
        <f t="shared" si="91"/>
        <v>6.6304347826074945</v>
      </c>
      <c r="I275" s="18">
        <f t="shared" si="92"/>
        <v>1.8944099378878556E-2</v>
      </c>
      <c r="J275" s="17">
        <f t="shared" si="93"/>
        <v>44136.317731339441</v>
      </c>
      <c r="K275" s="16">
        <f t="shared" si="94"/>
        <v>32.038554481229056</v>
      </c>
      <c r="L275" s="15">
        <f t="shared" si="95"/>
        <v>0.10123657073884954</v>
      </c>
      <c r="M275" s="14">
        <f t="shared" si="96"/>
        <v>2.4062920498917146E-4</v>
      </c>
      <c r="N275" s="13">
        <f t="shared" si="104"/>
        <v>0</v>
      </c>
      <c r="O275" s="12">
        <f t="shared" si="105"/>
        <v>0</v>
      </c>
      <c r="P275" s="4">
        <f t="shared" si="106"/>
        <v>7.0205182366839494E-2</v>
      </c>
      <c r="Q275" s="11">
        <f t="shared" si="97"/>
        <v>1.0317236568591728</v>
      </c>
      <c r="R275" s="10">
        <f t="shared" si="107"/>
        <v>-0.95473368796870461</v>
      </c>
      <c r="S275" s="9">
        <f t="shared" si="108"/>
        <v>154.05239005817785</v>
      </c>
      <c r="T275" s="8">
        <f t="shared" si="109"/>
        <v>1734.4136320435364</v>
      </c>
      <c r="U275" s="7">
        <f t="shared" si="110"/>
        <v>-59.378550187632911</v>
      </c>
      <c r="V275" s="9">
        <f t="shared" si="111"/>
        <v>3621.3054647916415</v>
      </c>
      <c r="W275" s="8">
        <f t="shared" si="112"/>
        <v>44136.317731339441</v>
      </c>
      <c r="X275" s="7">
        <f t="shared" si="113"/>
        <v>-59.386225160387006</v>
      </c>
      <c r="Y275" s="6">
        <f t="shared" si="98"/>
        <v>3624.5807217128499</v>
      </c>
      <c r="Z275" s="4">
        <f t="shared" si="99"/>
        <v>-1.853586284461759</v>
      </c>
      <c r="AA275" s="4">
        <f t="shared" si="114"/>
        <v>0</v>
      </c>
      <c r="AB275" s="5">
        <f t="shared" si="115"/>
        <v>303.23297631618141</v>
      </c>
      <c r="AC275" s="418">
        <f t="shared" si="119"/>
        <v>20.831671094686904</v>
      </c>
      <c r="AD275" s="628">
        <f t="shared" si="116"/>
        <v>1585.8570269545423</v>
      </c>
      <c r="AE275" s="4">
        <f t="shared" si="100"/>
        <v>3.8985668537654337</v>
      </c>
      <c r="AF275" s="3">
        <f t="shared" si="117"/>
        <v>359.7992561671781</v>
      </c>
      <c r="AG275" s="2">
        <f t="shared" si="101"/>
        <v>929.72132008254414</v>
      </c>
      <c r="AH275" s="22">
        <f t="shared" si="102"/>
        <v>0.25622930339753069</v>
      </c>
    </row>
    <row r="276" spans="6:34" x14ac:dyDescent="0.35">
      <c r="F276" s="21">
        <f t="shared" si="103"/>
        <v>24.60000000000008</v>
      </c>
      <c r="G276" s="20">
        <f t="shared" si="118"/>
        <v>356.63043478260749</v>
      </c>
      <c r="H276" s="19">
        <f t="shared" si="91"/>
        <v>6.6304347826074945</v>
      </c>
      <c r="I276" s="18">
        <f t="shared" si="92"/>
        <v>1.8944099378878556E-2</v>
      </c>
      <c r="J276" s="17">
        <f t="shared" si="93"/>
        <v>44498.448277818607</v>
      </c>
      <c r="K276" s="16">
        <f t="shared" si="94"/>
        <v>32.037446715075717</v>
      </c>
      <c r="L276" s="15">
        <f t="shared" si="95"/>
        <v>9.8529080001881694E-2</v>
      </c>
      <c r="M276" s="14">
        <f t="shared" si="96"/>
        <v>2.3419377025647259E-4</v>
      </c>
      <c r="N276" s="13">
        <f t="shared" si="104"/>
        <v>0</v>
      </c>
      <c r="O276" s="12">
        <f t="shared" si="105"/>
        <v>0</v>
      </c>
      <c r="P276" s="4">
        <f t="shared" si="106"/>
        <v>6.8080028009254639E-2</v>
      </c>
      <c r="Q276" s="11">
        <f t="shared" si="97"/>
        <v>1.000492742683337</v>
      </c>
      <c r="R276" s="10">
        <f t="shared" si="107"/>
        <v>-0.92574897190533212</v>
      </c>
      <c r="S276" s="9">
        <f t="shared" si="108"/>
        <v>153.95691668938099</v>
      </c>
      <c r="T276" s="8">
        <f t="shared" si="109"/>
        <v>1749.8093237124745</v>
      </c>
      <c r="U276" s="7">
        <f t="shared" si="110"/>
        <v>-58.547428750955447</v>
      </c>
      <c r="V276" s="9">
        <f t="shared" si="111"/>
        <v>3615.367609772878</v>
      </c>
      <c r="W276" s="8">
        <f t="shared" si="112"/>
        <v>44498.448277818607</v>
      </c>
      <c r="X276" s="7">
        <f t="shared" si="113"/>
        <v>-58.554747241425169</v>
      </c>
      <c r="Y276" s="6">
        <f t="shared" si="98"/>
        <v>3618.644177864322</v>
      </c>
      <c r="Z276" s="4">
        <f t="shared" si="99"/>
        <v>-1.8276970621966364</v>
      </c>
      <c r="AA276" s="4">
        <f t="shared" si="114"/>
        <v>0</v>
      </c>
      <c r="AB276" s="5">
        <f t="shared" si="115"/>
        <v>294.02714035340557</v>
      </c>
      <c r="AC276" s="418">
        <f t="shared" si="119"/>
        <v>20.281689242542878</v>
      </c>
      <c r="AD276" s="628">
        <f t="shared" si="116"/>
        <v>1538.3703294078459</v>
      </c>
      <c r="AE276" s="4">
        <f t="shared" si="100"/>
        <v>3.8992521010073795</v>
      </c>
      <c r="AF276" s="3">
        <f t="shared" si="117"/>
        <v>358.49558619985305</v>
      </c>
      <c r="AG276" s="2">
        <f t="shared" si="101"/>
        <v>928.03544990831404</v>
      </c>
      <c r="AH276" s="22">
        <f t="shared" si="102"/>
        <v>0.25611966383881934</v>
      </c>
    </row>
    <row r="277" spans="6:34" x14ac:dyDescent="0.35">
      <c r="F277" s="21">
        <f t="shared" si="103"/>
        <v>24.700000000000081</v>
      </c>
      <c r="G277" s="20">
        <f t="shared" si="118"/>
        <v>356.63043478260749</v>
      </c>
      <c r="H277" s="19">
        <f t="shared" si="91"/>
        <v>6.6304347826074945</v>
      </c>
      <c r="I277" s="18">
        <f t="shared" si="92"/>
        <v>1.8944099378878556E-2</v>
      </c>
      <c r="J277" s="17">
        <f t="shared" si="93"/>
        <v>44859.985038795894</v>
      </c>
      <c r="K277" s="16">
        <f t="shared" si="94"/>
        <v>32.036340822637719</v>
      </c>
      <c r="L277" s="15">
        <f t="shared" si="95"/>
        <v>9.5879458674248977E-2</v>
      </c>
      <c r="M277" s="14">
        <f t="shared" si="96"/>
        <v>2.2789588532282239E-4</v>
      </c>
      <c r="N277" s="13">
        <f t="shared" si="104"/>
        <v>0</v>
      </c>
      <c r="O277" s="12">
        <f t="shared" si="105"/>
        <v>0</v>
      </c>
      <c r="P277" s="4">
        <f t="shared" si="106"/>
        <v>6.6008715117266678E-2</v>
      </c>
      <c r="Q277" s="11">
        <f t="shared" si="97"/>
        <v>0.97005307371054117</v>
      </c>
      <c r="R277" s="10">
        <f t="shared" si="107"/>
        <v>-0.89746858770797056</v>
      </c>
      <c r="S277" s="9">
        <f t="shared" si="108"/>
        <v>153.86434179219046</v>
      </c>
      <c r="T277" s="8">
        <f t="shared" si="109"/>
        <v>1765.1957578916936</v>
      </c>
      <c r="U277" s="7">
        <f t="shared" si="110"/>
        <v>-57.736478613703639</v>
      </c>
      <c r="V277" s="9">
        <f t="shared" si="111"/>
        <v>3609.5128668977827</v>
      </c>
      <c r="W277" s="8">
        <f t="shared" si="112"/>
        <v>44859.985038795894</v>
      </c>
      <c r="X277" s="7">
        <f t="shared" si="113"/>
        <v>-57.743453417479117</v>
      </c>
      <c r="Y277" s="6">
        <f t="shared" si="98"/>
        <v>3612.7908010256829</v>
      </c>
      <c r="Z277" s="4">
        <f t="shared" si="99"/>
        <v>-1.8024359815986251</v>
      </c>
      <c r="AA277" s="4">
        <f t="shared" si="114"/>
        <v>0</v>
      </c>
      <c r="AB277" s="5">
        <f t="shared" si="115"/>
        <v>285.04500724173499</v>
      </c>
      <c r="AC277" s="418">
        <f t="shared" si="119"/>
        <v>19.742038233956809</v>
      </c>
      <c r="AD277" s="628">
        <f t="shared" si="116"/>
        <v>1492.1010989222787</v>
      </c>
      <c r="AE277" s="4">
        <f t="shared" si="100"/>
        <v>3.900030868998237</v>
      </c>
      <c r="AF277" s="3">
        <f t="shared" si="117"/>
        <v>357.19405386033486</v>
      </c>
      <c r="AG277" s="2">
        <f t="shared" si="101"/>
        <v>926.34928347468826</v>
      </c>
      <c r="AH277" s="22">
        <f t="shared" si="102"/>
        <v>0.25599506096028207</v>
      </c>
    </row>
    <row r="278" spans="6:34" x14ac:dyDescent="0.35">
      <c r="F278" s="21">
        <f t="shared" si="103"/>
        <v>24.800000000000082</v>
      </c>
      <c r="G278" s="20">
        <f t="shared" si="118"/>
        <v>356.63043478260749</v>
      </c>
      <c r="H278" s="19">
        <f t="shared" si="91"/>
        <v>6.6304347826074945</v>
      </c>
      <c r="I278" s="18">
        <f t="shared" si="92"/>
        <v>1.8944099378878556E-2</v>
      </c>
      <c r="J278" s="17">
        <f t="shared" si="93"/>
        <v>45220.936325485673</v>
      </c>
      <c r="K278" s="16">
        <f t="shared" si="94"/>
        <v>32.035236778208017</v>
      </c>
      <c r="L278" s="15">
        <f t="shared" si="95"/>
        <v>9.3286774173076417E-2</v>
      </c>
      <c r="M278" s="14">
        <f t="shared" si="96"/>
        <v>2.2173333353198534E-4</v>
      </c>
      <c r="N278" s="13">
        <f t="shared" si="104"/>
        <v>0</v>
      </c>
      <c r="O278" s="12">
        <f t="shared" si="105"/>
        <v>0</v>
      </c>
      <c r="P278" s="4">
        <f t="shared" si="106"/>
        <v>6.399013034680015E-2</v>
      </c>
      <c r="Q278" s="11">
        <f t="shared" si="97"/>
        <v>0.9403882884218463</v>
      </c>
      <c r="R278" s="10">
        <f t="shared" si="107"/>
        <v>-0.86990373445081237</v>
      </c>
      <c r="S278" s="9">
        <f t="shared" si="108"/>
        <v>153.77459493341965</v>
      </c>
      <c r="T278" s="8">
        <f t="shared" si="109"/>
        <v>1780.5732173850356</v>
      </c>
      <c r="U278" s="7">
        <f t="shared" si="110"/>
        <v>-56.946020449695553</v>
      </c>
      <c r="V278" s="9">
        <f t="shared" si="111"/>
        <v>3603.7392190364126</v>
      </c>
      <c r="W278" s="8">
        <f t="shared" si="112"/>
        <v>45220.936325485673</v>
      </c>
      <c r="X278" s="7">
        <f t="shared" si="113"/>
        <v>-56.952664358784439</v>
      </c>
      <c r="Y278" s="6">
        <f t="shared" si="98"/>
        <v>3607.0185728476795</v>
      </c>
      <c r="Z278" s="4">
        <f t="shared" si="99"/>
        <v>-1.7778131235017596</v>
      </c>
      <c r="AA278" s="4">
        <f t="shared" si="114"/>
        <v>0</v>
      </c>
      <c r="AB278" s="5">
        <f t="shared" si="115"/>
        <v>276.29013391923758</v>
      </c>
      <c r="AC278" s="418">
        <f t="shared" si="119"/>
        <v>19.213153597992584</v>
      </c>
      <c r="AD278" s="628">
        <f t="shared" si="116"/>
        <v>1447.0602686028117</v>
      </c>
      <c r="AE278" s="4">
        <f t="shared" si="100"/>
        <v>3.9009016581237415</v>
      </c>
      <c r="AF278" s="3">
        <f t="shared" si="117"/>
        <v>355.89462922825163</v>
      </c>
      <c r="AG278" s="2">
        <f t="shared" si="101"/>
        <v>924.66278029233524</v>
      </c>
      <c r="AH278" s="22">
        <f t="shared" si="102"/>
        <v>0.2558557347002014</v>
      </c>
    </row>
    <row r="279" spans="6:34" x14ac:dyDescent="0.35">
      <c r="F279" s="21">
        <f t="shared" si="103"/>
        <v>24.900000000000084</v>
      </c>
      <c r="G279" s="20">
        <f t="shared" si="118"/>
        <v>356.63043478260749</v>
      </c>
      <c r="H279" s="19">
        <f t="shared" si="91"/>
        <v>6.6304347826074945</v>
      </c>
      <c r="I279" s="18">
        <f t="shared" si="92"/>
        <v>1.8944099378878556E-2</v>
      </c>
      <c r="J279" s="17">
        <f t="shared" si="93"/>
        <v>45581.310247389316</v>
      </c>
      <c r="K279" s="16">
        <f t="shared" si="94"/>
        <v>32.034134556702305</v>
      </c>
      <c r="L279" s="15">
        <f t="shared" si="95"/>
        <v>9.0750105931338906E-2</v>
      </c>
      <c r="M279" s="14">
        <f t="shared" si="96"/>
        <v>2.1570392678819944E-4</v>
      </c>
      <c r="N279" s="13">
        <f t="shared" si="104"/>
        <v>0</v>
      </c>
      <c r="O279" s="12">
        <f t="shared" si="105"/>
        <v>0</v>
      </c>
      <c r="P279" s="4">
        <f t="shared" si="106"/>
        <v>6.2023180035792595E-2</v>
      </c>
      <c r="Q279" s="11">
        <f t="shared" si="97"/>
        <v>0.91148231454189599</v>
      </c>
      <c r="R279" s="10">
        <f t="shared" si="107"/>
        <v>-0.84304012097605818</v>
      </c>
      <c r="S279" s="9">
        <f t="shared" si="108"/>
        <v>153.68760455997457</v>
      </c>
      <c r="T279" s="8">
        <f t="shared" si="109"/>
        <v>1795.9419778410331</v>
      </c>
      <c r="U279" s="7">
        <f t="shared" si="110"/>
        <v>-56.175644988632442</v>
      </c>
      <c r="V279" s="9">
        <f t="shared" si="111"/>
        <v>3598.044616991443</v>
      </c>
      <c r="W279" s="8">
        <f t="shared" si="112"/>
        <v>45581.310247389316</v>
      </c>
      <c r="X279" s="7">
        <f t="shared" si="113"/>
        <v>-56.181970475717925</v>
      </c>
      <c r="Y279" s="6">
        <f t="shared" si="98"/>
        <v>3601.3254428968903</v>
      </c>
      <c r="Z279" s="4">
        <f t="shared" si="99"/>
        <v>-1.7538157734922579</v>
      </c>
      <c r="AA279" s="4">
        <f t="shared" si="114"/>
        <v>0</v>
      </c>
      <c r="AB279" s="5">
        <f t="shared" si="115"/>
        <v>267.75798137113952</v>
      </c>
      <c r="AC279" s="418">
        <f t="shared" si="119"/>
        <v>18.694909592350214</v>
      </c>
      <c r="AD279" s="628">
        <f t="shared" si="116"/>
        <v>1403.2169198198922</v>
      </c>
      <c r="AE279" s="4">
        <f t="shared" si="100"/>
        <v>3.9018629206517139</v>
      </c>
      <c r="AF279" s="3">
        <f t="shared" si="117"/>
        <v>354.59728310939852</v>
      </c>
      <c r="AG279" s="2">
        <f t="shared" si="101"/>
        <v>922.97590052071178</v>
      </c>
      <c r="AH279" s="22">
        <f t="shared" si="102"/>
        <v>0.25570193269572583</v>
      </c>
    </row>
    <row r="280" spans="6:34" x14ac:dyDescent="0.35">
      <c r="F280" s="21">
        <f t="shared" si="103"/>
        <v>25.000000000000085</v>
      </c>
      <c r="G280" s="20">
        <f t="shared" si="118"/>
        <v>356.63043478260749</v>
      </c>
      <c r="H280" s="19">
        <f t="shared" si="91"/>
        <v>6.6304347826074945</v>
      </c>
      <c r="I280" s="18">
        <f t="shared" si="92"/>
        <v>1.8944099378878556E-2</v>
      </c>
      <c r="J280" s="17">
        <f t="shared" si="93"/>
        <v>45941.114709088462</v>
      </c>
      <c r="K280" s="16">
        <f t="shared" si="94"/>
        <v>32.033034133668551</v>
      </c>
      <c r="L280" s="15">
        <f t="shared" si="95"/>
        <v>8.8268545194315456E-2</v>
      </c>
      <c r="M280" s="14">
        <f t="shared" si="96"/>
        <v>2.098055050723684E-4</v>
      </c>
      <c r="N280" s="13">
        <f t="shared" si="104"/>
        <v>0</v>
      </c>
      <c r="O280" s="12">
        <f t="shared" si="105"/>
        <v>0</v>
      </c>
      <c r="P280" s="4">
        <f t="shared" si="106"/>
        <v>6.0106789830014017E-2</v>
      </c>
      <c r="Q280" s="11">
        <f t="shared" si="97"/>
        <v>0.88331936354002139</v>
      </c>
      <c r="R280" s="10">
        <f t="shared" si="107"/>
        <v>-0.81686363351954538</v>
      </c>
      <c r="S280" s="9">
        <f t="shared" si="108"/>
        <v>153.60330054787696</v>
      </c>
      <c r="T280" s="8">
        <f t="shared" si="109"/>
        <v>1811.3023078958208</v>
      </c>
      <c r="U280" s="7">
        <f t="shared" si="110"/>
        <v>-55.424948040736936</v>
      </c>
      <c r="V280" s="9">
        <f t="shared" si="111"/>
        <v>3592.4270524925796</v>
      </c>
      <c r="W280" s="8">
        <f t="shared" si="112"/>
        <v>45941.114709088462</v>
      </c>
      <c r="X280" s="7">
        <f t="shared" si="113"/>
        <v>-55.430967261217404</v>
      </c>
      <c r="Y280" s="6">
        <f t="shared" si="98"/>
        <v>3595.7094016924843</v>
      </c>
      <c r="Z280" s="4">
        <f t="shared" si="99"/>
        <v>-1.7304313737472745</v>
      </c>
      <c r="AA280" s="4">
        <f t="shared" si="114"/>
        <v>0</v>
      </c>
      <c r="AB280" s="5">
        <f t="shared" si="115"/>
        <v>259.44406692466225</v>
      </c>
      <c r="AC280" s="418">
        <f t="shared" si="119"/>
        <v>18.18717933333518</v>
      </c>
      <c r="AD280" s="628">
        <f t="shared" si="116"/>
        <v>1360.5409639411207</v>
      </c>
      <c r="AE280" s="4">
        <f t="shared" si="100"/>
        <v>3.9029131395105181</v>
      </c>
      <c r="AF280" s="3">
        <f t="shared" si="117"/>
        <v>353.30198704728161</v>
      </c>
      <c r="AG280" s="2">
        <f t="shared" si="101"/>
        <v>921.28860498889776</v>
      </c>
      <c r="AH280" s="22">
        <f t="shared" si="102"/>
        <v>0.25553389767831713</v>
      </c>
    </row>
    <row r="281" spans="6:34" x14ac:dyDescent="0.35">
      <c r="F281" s="21">
        <f t="shared" si="103"/>
        <v>25.100000000000087</v>
      </c>
      <c r="G281" s="20">
        <f t="shared" si="118"/>
        <v>356.63043478260749</v>
      </c>
      <c r="H281" s="19">
        <f t="shared" si="91"/>
        <v>6.6304347826074945</v>
      </c>
      <c r="I281" s="18">
        <f t="shared" si="92"/>
        <v>1.8944099378878556E-2</v>
      </c>
      <c r="J281" s="17">
        <f t="shared" si="93"/>
        <v>46300.357414337719</v>
      </c>
      <c r="K281" s="16">
        <f t="shared" si="94"/>
        <v>32.031935485274346</v>
      </c>
      <c r="L281" s="15">
        <f t="shared" si="95"/>
        <v>8.5841194770446327E-2</v>
      </c>
      <c r="M281" s="14">
        <f t="shared" si="96"/>
        <v>2.0403593584987387E-4</v>
      </c>
      <c r="N281" s="13">
        <f t="shared" si="104"/>
        <v>0</v>
      </c>
      <c r="O281" s="12">
        <f t="shared" si="105"/>
        <v>0</v>
      </c>
      <c r="P281" s="4">
        <f t="shared" si="106"/>
        <v>5.8239904279237753E-2</v>
      </c>
      <c r="Q281" s="11">
        <f t="shared" si="97"/>
        <v>0.85588392469563468</v>
      </c>
      <c r="R281" s="10">
        <f t="shared" si="107"/>
        <v>-0.79136037147379978</v>
      </c>
      <c r="S281" s="9">
        <f t="shared" si="108"/>
        <v>153.52161418452499</v>
      </c>
      <c r="T281" s="8">
        <f t="shared" si="109"/>
        <v>1826.6544693142732</v>
      </c>
      <c r="U281" s="7">
        <f t="shared" si="110"/>
        <v>-54.693531520860191</v>
      </c>
      <c r="V281" s="9">
        <f t="shared" si="111"/>
        <v>3586.884557688506</v>
      </c>
      <c r="W281" s="8">
        <f t="shared" si="112"/>
        <v>46300.357414337719</v>
      </c>
      <c r="X281" s="7">
        <f t="shared" si="113"/>
        <v>-54.699256315427782</v>
      </c>
      <c r="Y281" s="6">
        <f t="shared" si="98"/>
        <v>3590.1684801978436</v>
      </c>
      <c r="Z281" s="4">
        <f t="shared" si="99"/>
        <v>-1.7076475550649759</v>
      </c>
      <c r="AA281" s="4">
        <f t="shared" si="114"/>
        <v>0</v>
      </c>
      <c r="AB281" s="5">
        <f t="shared" si="115"/>
        <v>251.34397560772481</v>
      </c>
      <c r="AC281" s="418">
        <f t="shared" si="119"/>
        <v>17.689835674287171</v>
      </c>
      <c r="AD281" s="628">
        <f t="shared" si="116"/>
        <v>1319.0031719121023</v>
      </c>
      <c r="AE281" s="4">
        <f t="shared" si="100"/>
        <v>3.9040508281019815</v>
      </c>
      <c r="AF281" s="3">
        <f t="shared" si="117"/>
        <v>352.00871330838424</v>
      </c>
      <c r="AG281" s="2">
        <f t="shared" si="101"/>
        <v>919.60085518232427</v>
      </c>
      <c r="AH281" s="22">
        <f t="shared" si="102"/>
        <v>0.25535186750368299</v>
      </c>
    </row>
    <row r="282" spans="6:34" x14ac:dyDescent="0.35">
      <c r="F282" s="21">
        <f t="shared" si="103"/>
        <v>25.200000000000088</v>
      </c>
      <c r="G282" s="20">
        <f t="shared" si="118"/>
        <v>356.63043478260749</v>
      </c>
      <c r="H282" s="19">
        <f t="shared" si="91"/>
        <v>6.6304347826074945</v>
      </c>
      <c r="I282" s="18">
        <f t="shared" si="92"/>
        <v>1.8944099378878556E-2</v>
      </c>
      <c r="J282" s="17">
        <f t="shared" si="93"/>
        <v>46659.045870106573</v>
      </c>
      <c r="K282" s="16">
        <f t="shared" si="94"/>
        <v>32.030838588294372</v>
      </c>
      <c r="L282" s="15">
        <f t="shared" si="95"/>
        <v>8.3467168791832524E-2</v>
      </c>
      <c r="M282" s="14">
        <f t="shared" si="96"/>
        <v>1.9839311350130671E-4</v>
      </c>
      <c r="N282" s="13">
        <f t="shared" si="104"/>
        <v>0</v>
      </c>
      <c r="O282" s="12">
        <f t="shared" si="105"/>
        <v>0</v>
      </c>
      <c r="P282" s="4">
        <f t="shared" si="106"/>
        <v>5.6421486446936606E-2</v>
      </c>
      <c r="Q282" s="11">
        <f t="shared" si="97"/>
        <v>0.82916075936238964</v>
      </c>
      <c r="R282" s="10">
        <f t="shared" si="107"/>
        <v>-0.76651664552663146</v>
      </c>
      <c r="S282" s="9">
        <f t="shared" si="108"/>
        <v>153.44247814737761</v>
      </c>
      <c r="T282" s="8">
        <f t="shared" si="109"/>
        <v>1841.9987171290111</v>
      </c>
      <c r="U282" s="7">
        <f t="shared" si="110"/>
        <v>-53.981003395165764</v>
      </c>
      <c r="V282" s="9">
        <f t="shared" si="111"/>
        <v>3581.4152045364199</v>
      </c>
      <c r="W282" s="8">
        <f t="shared" si="112"/>
        <v>46659.045870106573</v>
      </c>
      <c r="X282" s="7">
        <f t="shared" si="113"/>
        <v>-53.98644529246917</v>
      </c>
      <c r="Y282" s="6">
        <f t="shared" si="98"/>
        <v>3584.7007492097096</v>
      </c>
      <c r="Z282" s="4">
        <f t="shared" si="99"/>
        <v>-1.6854521352493856</v>
      </c>
      <c r="AA282" s="4">
        <f t="shared" si="114"/>
        <v>0</v>
      </c>
      <c r="AB282" s="5">
        <f t="shared" si="115"/>
        <v>243.45335955774385</v>
      </c>
      <c r="AC282" s="418">
        <f t="shared" si="119"/>
        <v>17.202751258722259</v>
      </c>
      <c r="AD282" s="628">
        <f t="shared" si="116"/>
        <v>1278.5751427403854</v>
      </c>
      <c r="AE282" s="4">
        <f t="shared" si="100"/>
        <v>3.9052745299983433</v>
      </c>
      <c r="AF282" s="3">
        <f t="shared" si="117"/>
        <v>350.71743486761636</v>
      </c>
      <c r="AG282" s="2">
        <f t="shared" si="101"/>
        <v>917.91261322958269</v>
      </c>
      <c r="AH282" s="22">
        <f t="shared" si="102"/>
        <v>0.25515607520026512</v>
      </c>
    </row>
    <row r="283" spans="6:34" x14ac:dyDescent="0.35">
      <c r="F283" s="21">
        <f t="shared" si="103"/>
        <v>25.30000000000009</v>
      </c>
      <c r="G283" s="20">
        <f t="shared" si="118"/>
        <v>356.63043478260749</v>
      </c>
      <c r="H283" s="19">
        <f t="shared" si="91"/>
        <v>6.6304347826074945</v>
      </c>
      <c r="I283" s="18">
        <f t="shared" si="92"/>
        <v>1.8944099378878556E-2</v>
      </c>
      <c r="J283" s="17">
        <f t="shared" si="93"/>
        <v>47017.187390560211</v>
      </c>
      <c r="K283" s="16">
        <f t="shared" si="94"/>
        <v>32.029743420098015</v>
      </c>
      <c r="L283" s="15">
        <f t="shared" si="95"/>
        <v>8.1145592484182599E-2</v>
      </c>
      <c r="M283" s="14">
        <f t="shared" si="96"/>
        <v>1.9287495877565362E-4</v>
      </c>
      <c r="N283" s="13">
        <f t="shared" si="104"/>
        <v>0</v>
      </c>
      <c r="O283" s="12">
        <f t="shared" si="105"/>
        <v>0</v>
      </c>
      <c r="P283" s="4">
        <f t="shared" si="106"/>
        <v>5.4650517533087875E-2</v>
      </c>
      <c r="Q283" s="11">
        <f t="shared" si="97"/>
        <v>0.80313489542498662</v>
      </c>
      <c r="R283" s="10">
        <f t="shared" si="107"/>
        <v>-0.74231897565219196</v>
      </c>
      <c r="S283" s="9">
        <f t="shared" si="108"/>
        <v>153.36582648282496</v>
      </c>
      <c r="T283" s="8">
        <f t="shared" si="109"/>
        <v>1857.3352997772936</v>
      </c>
      <c r="U283" s="7">
        <f t="shared" si="110"/>
        <v>-53.286977623588584</v>
      </c>
      <c r="V283" s="9">
        <f t="shared" si="111"/>
        <v>3576.0171041969033</v>
      </c>
      <c r="W283" s="8">
        <f t="shared" si="112"/>
        <v>47017.187390560211</v>
      </c>
      <c r="X283" s="7">
        <f t="shared" si="113"/>
        <v>-53.292147842983809</v>
      </c>
      <c r="Y283" s="6">
        <f t="shared" si="98"/>
        <v>3579.3043187526773</v>
      </c>
      <c r="Z283" s="4">
        <f t="shared" si="99"/>
        <v>-1.6638331173625345</v>
      </c>
      <c r="AA283" s="4">
        <f t="shared" si="114"/>
        <v>0</v>
      </c>
      <c r="AB283" s="5">
        <f t="shared" si="115"/>
        <v>235.7679373835729</v>
      </c>
      <c r="AC283" s="418">
        <f t="shared" si="119"/>
        <v>16.725798569155991</v>
      </c>
      <c r="AD283" s="628">
        <f t="shared" si="116"/>
        <v>1239.2292731892189</v>
      </c>
      <c r="AE283" s="4">
        <f t="shared" si="100"/>
        <v>3.9065828186392992</v>
      </c>
      <c r="AF283" s="3">
        <f t="shared" si="117"/>
        <v>349.42812539398329</v>
      </c>
      <c r="AG283" s="2">
        <f t="shared" si="101"/>
        <v>916.22384188936348</v>
      </c>
      <c r="AH283" s="22">
        <f t="shared" si="102"/>
        <v>0.25494674901771214</v>
      </c>
    </row>
    <row r="284" spans="6:34" x14ac:dyDescent="0.35">
      <c r="F284" s="21">
        <f t="shared" si="103"/>
        <v>25.400000000000091</v>
      </c>
      <c r="G284" s="20">
        <f t="shared" si="118"/>
        <v>356.63043478260749</v>
      </c>
      <c r="H284" s="19">
        <f t="shared" si="91"/>
        <v>6.6304347826074945</v>
      </c>
      <c r="I284" s="18">
        <f t="shared" si="92"/>
        <v>1.8944099378878556E-2</v>
      </c>
      <c r="J284" s="17">
        <f t="shared" si="93"/>
        <v>47374.789100979899</v>
      </c>
      <c r="K284" s="16">
        <f t="shared" si="94"/>
        <v>32.028649958637224</v>
      </c>
      <c r="L284" s="15">
        <f t="shared" si="95"/>
        <v>7.8875601945937249E-2</v>
      </c>
      <c r="M284" s="14">
        <f t="shared" si="96"/>
        <v>1.8747941826529824E-4</v>
      </c>
      <c r="N284" s="13">
        <f t="shared" si="104"/>
        <v>0</v>
      </c>
      <c r="O284" s="12">
        <f t="shared" si="105"/>
        <v>0</v>
      </c>
      <c r="P284" s="4">
        <f t="shared" si="106"/>
        <v>5.2925996509621286E-2</v>
      </c>
      <c r="Q284" s="11">
        <f t="shared" si="97"/>
        <v>0.77779162194177631</v>
      </c>
      <c r="R284" s="10">
        <f t="shared" si="107"/>
        <v>-0.71875408902264315</v>
      </c>
      <c r="S284" s="9">
        <f t="shared" si="108"/>
        <v>153.29159458525973</v>
      </c>
      <c r="T284" s="8">
        <f t="shared" si="109"/>
        <v>1872.6644592358195</v>
      </c>
      <c r="U284" s="7">
        <f t="shared" si="110"/>
        <v>-52.611074100020844</v>
      </c>
      <c r="V284" s="9">
        <f t="shared" si="111"/>
        <v>3570.6884064345445</v>
      </c>
      <c r="W284" s="8">
        <f t="shared" si="112"/>
        <v>47374.789100979899</v>
      </c>
      <c r="X284" s="7">
        <f t="shared" si="113"/>
        <v>-52.615983554414065</v>
      </c>
      <c r="Y284" s="6">
        <f t="shared" si="98"/>
        <v>3573.9773374794304</v>
      </c>
      <c r="Z284" s="4">
        <f t="shared" si="99"/>
        <v>-1.6427786879048587</v>
      </c>
      <c r="AA284" s="4">
        <f t="shared" si="114"/>
        <v>0</v>
      </c>
      <c r="AB284" s="5">
        <f t="shared" si="115"/>
        <v>228.28349350222771</v>
      </c>
      <c r="AC284" s="418">
        <f t="shared" si="119"/>
        <v>16.258849973057284</v>
      </c>
      <c r="AD284" s="628">
        <f t="shared" si="116"/>
        <v>1200.9387287174609</v>
      </c>
      <c r="AE284" s="4">
        <f t="shared" si="100"/>
        <v>3.9079742970296789</v>
      </c>
      <c r="AF284" s="3">
        <f t="shared" si="117"/>
        <v>348.14075923647243</v>
      </c>
      <c r="AG284" s="2">
        <f t="shared" si="101"/>
        <v>914.53450453752771</v>
      </c>
      <c r="AH284" s="22">
        <f t="shared" si="102"/>
        <v>0.2547241124752514</v>
      </c>
    </row>
    <row r="285" spans="6:34" x14ac:dyDescent="0.35">
      <c r="F285" s="21">
        <f t="shared" si="103"/>
        <v>25.500000000000092</v>
      </c>
      <c r="G285" s="20">
        <f t="shared" si="118"/>
        <v>356.63043478260749</v>
      </c>
      <c r="H285" s="19">
        <f t="shared" si="91"/>
        <v>6.6304347826074945</v>
      </c>
      <c r="I285" s="18">
        <f t="shared" si="92"/>
        <v>1.8944099378878556E-2</v>
      </c>
      <c r="J285" s="17">
        <f t="shared" si="93"/>
        <v>47731.857941623355</v>
      </c>
      <c r="K285" s="16">
        <f t="shared" si="94"/>
        <v>32.027558182434561</v>
      </c>
      <c r="L285" s="15">
        <f t="shared" si="95"/>
        <v>7.665634393630609E-2</v>
      </c>
      <c r="M285" s="14">
        <f t="shared" si="96"/>
        <v>1.8220446390220595E-4</v>
      </c>
      <c r="N285" s="13">
        <f t="shared" si="104"/>
        <v>0</v>
      </c>
      <c r="O285" s="12">
        <f t="shared" si="105"/>
        <v>0</v>
      </c>
      <c r="P285" s="4">
        <f t="shared" si="106"/>
        <v>5.1246939768057616E-2</v>
      </c>
      <c r="Q285" s="11">
        <f t="shared" si="97"/>
        <v>0.75311648396651543</v>
      </c>
      <c r="R285" s="10">
        <f t="shared" si="107"/>
        <v>-0.69580891785402921</v>
      </c>
      <c r="S285" s="9">
        <f t="shared" si="108"/>
        <v>153.21971917635747</v>
      </c>
      <c r="T285" s="8">
        <f t="shared" si="109"/>
        <v>1887.9864311534552</v>
      </c>
      <c r="U285" s="7">
        <f t="shared" si="110"/>
        <v>-51.952918590613898</v>
      </c>
      <c r="V285" s="9">
        <f t="shared" si="111"/>
        <v>3565.4272990245422</v>
      </c>
      <c r="W285" s="8">
        <f t="shared" si="112"/>
        <v>47731.857941623355</v>
      </c>
      <c r="X285" s="7">
        <f t="shared" si="113"/>
        <v>-51.957577889400504</v>
      </c>
      <c r="Y285" s="6">
        <f t="shared" si="98"/>
        <v>3568.7179920769759</v>
      </c>
      <c r="Z285" s="4">
        <f t="shared" si="99"/>
        <v>-1.6222772149359959</v>
      </c>
      <c r="AA285" s="4">
        <f t="shared" si="114"/>
        <v>0</v>
      </c>
      <c r="AB285" s="5">
        <f t="shared" si="115"/>
        <v>220.99587745471362</v>
      </c>
      <c r="AC285" s="418">
        <f t="shared" si="119"/>
        <v>15.801777766192068</v>
      </c>
      <c r="AD285" s="628">
        <f t="shared" si="116"/>
        <v>1163.677415615479</v>
      </c>
      <c r="AE285" s="4">
        <f t="shared" si="100"/>
        <v>3.9094475974381409</v>
      </c>
      <c r="AF285" s="3">
        <f t="shared" si="117"/>
        <v>346.85531141015599</v>
      </c>
      <c r="AG285" s="2">
        <f t="shared" si="101"/>
        <v>912.8445651543085</v>
      </c>
      <c r="AH285" s="22">
        <f t="shared" si="102"/>
        <v>0.25448838440989746</v>
      </c>
    </row>
    <row r="286" spans="6:34" x14ac:dyDescent="0.35">
      <c r="F286" s="21">
        <f t="shared" si="103"/>
        <v>25.600000000000094</v>
      </c>
      <c r="G286" s="20">
        <f t="shared" si="118"/>
        <v>356.63043478260749</v>
      </c>
      <c r="H286" s="19">
        <f t="shared" ref="H286:H349" si="120">G286-(TotalWeightE-PropellantWeight)</f>
        <v>6.6304347826074945</v>
      </c>
      <c r="I286" s="18">
        <f t="shared" ref="I286:I349" si="121">(G286-(TotalWeightE-PropellantWeight))/(PropellantWeight)</f>
        <v>1.8944099378878556E-2</v>
      </c>
      <c r="J286" s="17">
        <f t="shared" ref="J286:J349" si="122">W286</f>
        <v>48088.400671525807</v>
      </c>
      <c r="K286" s="16">
        <f t="shared" ref="K286:K349" si="123">$L$23*(20902231^2)/((20902231+W286)^2)</f>
        <v>32.026468070571397</v>
      </c>
      <c r="L286" s="15">
        <f t="shared" ref="L286:L349" si="124">M286/$L$22</f>
        <v>7.4486975671958069E-2</v>
      </c>
      <c r="M286" s="14">
        <f t="shared" ref="M286:M349" si="125">$L$22*(EXP(-K286*(W286-0)/($L$25*AF286)))</f>
        <v>1.7704809247467713E-4</v>
      </c>
      <c r="N286" s="13">
        <f t="shared" si="104"/>
        <v>0</v>
      </c>
      <c r="O286" s="12">
        <f t="shared" si="105"/>
        <v>0</v>
      </c>
      <c r="P286" s="4">
        <f t="shared" si="106"/>
        <v>4.9612380778899269E-2</v>
      </c>
      <c r="Q286" s="11">
        <f t="shared" ref="Q286:Q349" si="126">(M286*$L$25*AF286)/144</f>
        <v>0.72909527754282788</v>
      </c>
      <c r="R286" s="10">
        <f t="shared" si="107"/>
        <v>-0.67347059719870717</v>
      </c>
      <c r="S286" s="9">
        <f t="shared" si="108"/>
        <v>153.15013828457208</v>
      </c>
      <c r="T286" s="8">
        <f t="shared" si="109"/>
        <v>1903.3014449819125</v>
      </c>
      <c r="U286" s="7">
        <f t="shared" si="110"/>
        <v>-51.312142670549946</v>
      </c>
      <c r="V286" s="9">
        <f t="shared" si="111"/>
        <v>3560.2320071654808</v>
      </c>
      <c r="W286" s="8">
        <f t="shared" si="112"/>
        <v>48088.400671525807</v>
      </c>
      <c r="X286" s="7">
        <f t="shared" si="113"/>
        <v>-51.316562122653579</v>
      </c>
      <c r="Y286" s="6">
        <f t="shared" ref="Y286:Y349" si="127">SQRT((S286^2)+(V286^2))</f>
        <v>3563.5245066790449</v>
      </c>
      <c r="Z286" s="4">
        <f t="shared" ref="Z286:Z349" si="128">X286/K286</f>
        <v>-1.6023172461470248</v>
      </c>
      <c r="AA286" s="4">
        <f t="shared" si="114"/>
        <v>0</v>
      </c>
      <c r="AB286" s="5">
        <f t="shared" si="115"/>
        <v>213.90100320487929</v>
      </c>
      <c r="AC286" s="418">
        <f t="shared" si="119"/>
        <v>15.35445421359754</v>
      </c>
      <c r="AD286" s="628">
        <f t="shared" si="116"/>
        <v>1127.4199542888566</v>
      </c>
      <c r="AE286" s="4">
        <f t="shared" ref="AE286:AE349" si="129">Y286/AG286</f>
        <v>3.911001381097182</v>
      </c>
      <c r="AF286" s="3">
        <f t="shared" si="117"/>
        <v>345.57175758250719</v>
      </c>
      <c r="AG286" s="2">
        <f t="shared" ref="AG286:AG349" si="130">SQRT($L$27*$L$25*AF286)</f>
        <v>911.15398831164384</v>
      </c>
      <c r="AH286" s="22">
        <f t="shared" ref="AH286:AH349" si="131">IF(AE286&lt;0.2,DragCoefficient*(4/3),IF(AE286&gt;0.9,DragCoefficient*1.8-(AE286-1)*0.4*DragCoefficient,DragCoefficient))</f>
        <v>0.25423977902445094</v>
      </c>
    </row>
    <row r="287" spans="6:34" x14ac:dyDescent="0.35">
      <c r="F287" s="21">
        <f t="shared" ref="F287:F350" si="132">F286+$G$28</f>
        <v>25.700000000000095</v>
      </c>
      <c r="G287" s="20">
        <f t="shared" si="118"/>
        <v>356.63043478260749</v>
      </c>
      <c r="H287" s="19">
        <f t="shared" si="120"/>
        <v>6.6304347826074945</v>
      </c>
      <c r="I287" s="18">
        <f t="shared" si="121"/>
        <v>1.8944099378878556E-2</v>
      </c>
      <c r="J287" s="17">
        <f t="shared" si="122"/>
        <v>48444.423872242354</v>
      </c>
      <c r="K287" s="16">
        <f t="shared" si="123"/>
        <v>32.025379602676338</v>
      </c>
      <c r="L287" s="15">
        <f t="shared" si="124"/>
        <v>7.2366664632105948E-2</v>
      </c>
      <c r="M287" s="14">
        <f t="shared" si="125"/>
        <v>1.7200832516405264E-4</v>
      </c>
      <c r="N287" s="13">
        <f t="shared" ref="N287:N350" si="133">IF(I286&gt;0.02,(WeightFlowRate/$L$23)*ExhaustVelocityE+(ExitPressureE-Q287)*ExitAreaE,0)</f>
        <v>0</v>
      </c>
      <c r="O287" s="12">
        <f t="shared" ref="O287:O350" si="134">N287/WeightFlowRate</f>
        <v>0</v>
      </c>
      <c r="P287" s="4">
        <f t="shared" ref="P287:P350" si="135">Q287/$L$21</f>
        <v>4.802136976234378E-2</v>
      </c>
      <c r="Q287" s="11">
        <f t="shared" si="126"/>
        <v>0.70571404486506484</v>
      </c>
      <c r="R287" s="10">
        <f t="shared" ref="R287:R350" si="136">IF(W287&lt;InitialAltitudeE,0,(((N287-AB287)*COS(ElevationAngleR)*$L$23)/(G287)))</f>
        <v>-0.65172646269544277</v>
      </c>
      <c r="S287" s="9">
        <f t="shared" ref="S287:S350" si="137">IF(W286&lt;InitialAltitudeE,0,S286+(R286*TimeStep))</f>
        <v>153.0827912248522</v>
      </c>
      <c r="T287" s="8">
        <f t="shared" ref="T287:T350" si="138">T286+(S287*TimeStep)</f>
        <v>1918.6097241043976</v>
      </c>
      <c r="U287" s="7">
        <f t="shared" ref="U287:U350" si="139">IF(W286&lt;InitialAltitudeE,-K287,(((N287-AB287)*SIN(ElevationAngleR)*$L$23)/G287)-K287)</f>
        <v>-50.688383659601627</v>
      </c>
      <c r="V287" s="9">
        <f t="shared" ref="V287:V350" si="140">IF(W286&lt;InitialAltitudeE,0,V286+(U286*TimeStep))</f>
        <v>3555.1007928984259</v>
      </c>
      <c r="W287" s="8">
        <f t="shared" ref="W287:W350" si="141">IF(P286&gt;0.913499,W286,W286+V286*TimeStep)</f>
        <v>48444.423872242354</v>
      </c>
      <c r="X287" s="7">
        <f t="shared" ref="X287:X350" si="142">IF(N287&gt;0.002,SQRT((U287^2)+(R287^2)),-SQRT((U287^2)+(R287^2)))</f>
        <v>-50.692573276616635</v>
      </c>
      <c r="Y287" s="6">
        <f t="shared" si="127"/>
        <v>3558.3951422848204</v>
      </c>
      <c r="Z287" s="4">
        <f t="shared" si="128"/>
        <v>-1.5828875068940726</v>
      </c>
      <c r="AA287" s="4">
        <f t="shared" ref="AA287:AA350" si="143">N287/G287</f>
        <v>0</v>
      </c>
      <c r="AB287" s="5">
        <f t="shared" ref="AB287:AB350" si="144">0.5*M287*(Y286^2)*CrossSectionalAreaE*AH287</f>
        <v>206.99484842482468</v>
      </c>
      <c r="AC287" s="418">
        <f t="shared" si="119"/>
        <v>14.91675158840777</v>
      </c>
      <c r="AD287" s="628">
        <f t="shared" ref="AD287:AD350" si="145">(1/2)*M287*(Y286^2)</f>
        <v>1092.1416536435229</v>
      </c>
      <c r="AE287" s="4">
        <f t="shared" si="129"/>
        <v>3.9126343379047488</v>
      </c>
      <c r="AF287" s="3">
        <f t="shared" ref="AF287:AF350" si="146">IF(AF286&gt;4.67,$L$20+($L$26/1000)*W287,4.67)</f>
        <v>344.29007405992758</v>
      </c>
      <c r="AG287" s="2">
        <f t="shared" si="130"/>
        <v>909.46273916063751</v>
      </c>
      <c r="AH287" s="22">
        <f t="shared" si="131"/>
        <v>0.2539785059352403</v>
      </c>
    </row>
    <row r="288" spans="6:34" x14ac:dyDescent="0.35">
      <c r="F288" s="21">
        <f t="shared" si="132"/>
        <v>25.800000000000097</v>
      </c>
      <c r="G288" s="20">
        <f t="shared" ref="G288:G351" si="147">IF(I287&gt;0.02,G287-((N287/O287)*TimeStep),G287)</f>
        <v>356.63043478260749</v>
      </c>
      <c r="H288" s="19">
        <f t="shared" si="120"/>
        <v>6.6304347826074945</v>
      </c>
      <c r="I288" s="18">
        <f t="shared" si="121"/>
        <v>1.8944099378878556E-2</v>
      </c>
      <c r="J288" s="17">
        <f t="shared" si="122"/>
        <v>48799.933951532199</v>
      </c>
      <c r="K288" s="16">
        <f t="shared" si="123"/>
        <v>32.024292758913774</v>
      </c>
      <c r="L288" s="15">
        <f t="shared" si="124"/>
        <v>7.0294588371737007E-2</v>
      </c>
      <c r="M288" s="14">
        <f t="shared" si="125"/>
        <v>1.670832071007817E-4</v>
      </c>
      <c r="N288" s="13">
        <f t="shared" si="133"/>
        <v>0</v>
      </c>
      <c r="O288" s="12">
        <f t="shared" si="134"/>
        <v>0</v>
      </c>
      <c r="P288" s="4">
        <f t="shared" si="135"/>
        <v>4.6472973369907723E-2</v>
      </c>
      <c r="Q288" s="11">
        <f t="shared" si="126"/>
        <v>0.68295906959950314</v>
      </c>
      <c r="R288" s="10">
        <f t="shared" si="136"/>
        <v>-0.63056404828730916</v>
      </c>
      <c r="S288" s="9">
        <f t="shared" si="137"/>
        <v>153.01761857858267</v>
      </c>
      <c r="T288" s="8">
        <f t="shared" si="138"/>
        <v>1933.9114859622559</v>
      </c>
      <c r="U288" s="7">
        <f t="shared" si="139"/>
        <v>-50.081284556769731</v>
      </c>
      <c r="V288" s="9">
        <f t="shared" si="140"/>
        <v>3550.0319545324655</v>
      </c>
      <c r="W288" s="8">
        <f t="shared" si="141"/>
        <v>48799.933951532199</v>
      </c>
      <c r="X288" s="7">
        <f t="shared" si="142"/>
        <v>-50.085254056210346</v>
      </c>
      <c r="Y288" s="6">
        <f t="shared" si="127"/>
        <v>3553.3281961841153</v>
      </c>
      <c r="Z288" s="4">
        <f t="shared" si="128"/>
        <v>-1.5639768982023627</v>
      </c>
      <c r="AA288" s="4">
        <f t="shared" si="143"/>
        <v>0</v>
      </c>
      <c r="AB288" s="5">
        <f t="shared" si="144"/>
        <v>200.27345377008288</v>
      </c>
      <c r="AC288" s="418">
        <f t="shared" ref="AC288:AC351" si="148">(AB288/G288)*F288</f>
        <v>14.488542208737339</v>
      </c>
      <c r="AD288" s="628">
        <f t="shared" si="145"/>
        <v>1057.8184865279243</v>
      </c>
      <c r="AE288" s="4">
        <f t="shared" si="129"/>
        <v>3.9143451861276861</v>
      </c>
      <c r="AF288" s="3">
        <f t="shared" si="146"/>
        <v>343.01023777448415</v>
      </c>
      <c r="AG288" s="2">
        <f t="shared" si="130"/>
        <v>907.77078341915183</v>
      </c>
      <c r="AH288" s="22">
        <f t="shared" si="131"/>
        <v>0.25370477021957022</v>
      </c>
    </row>
    <row r="289" spans="6:34" x14ac:dyDescent="0.35">
      <c r="F289" s="21">
        <f t="shared" si="132"/>
        <v>25.900000000000098</v>
      </c>
      <c r="G289" s="20">
        <f t="shared" si="147"/>
        <v>356.63043478260749</v>
      </c>
      <c r="H289" s="19">
        <f t="shared" si="120"/>
        <v>6.6304347826074945</v>
      </c>
      <c r="I289" s="18">
        <f t="shared" si="121"/>
        <v>1.8944099378878556E-2</v>
      </c>
      <c r="J289" s="17">
        <f t="shared" si="122"/>
        <v>49154.937146985445</v>
      </c>
      <c r="K289" s="16">
        <f t="shared" si="123"/>
        <v>32.02320751997263</v>
      </c>
      <c r="L289" s="15">
        <f t="shared" si="124"/>
        <v>6.8269934342739119E-2</v>
      </c>
      <c r="M289" s="14">
        <f t="shared" si="125"/>
        <v>1.622708069392566E-4</v>
      </c>
      <c r="N289" s="13">
        <f t="shared" si="133"/>
        <v>0</v>
      </c>
      <c r="O289" s="12">
        <f t="shared" si="134"/>
        <v>0</v>
      </c>
      <c r="P289" s="4">
        <f t="shared" si="135"/>
        <v>4.4966274376555995E-2</v>
      </c>
      <c r="Q289" s="11">
        <f t="shared" si="126"/>
        <v>0.66081687235992836</v>
      </c>
      <c r="R289" s="10">
        <f t="shared" si="136"/>
        <v>-0.60997108391644828</v>
      </c>
      <c r="S289" s="9">
        <f t="shared" si="137"/>
        <v>152.95456217375394</v>
      </c>
      <c r="T289" s="8">
        <f t="shared" si="138"/>
        <v>1949.2069421796314</v>
      </c>
      <c r="U289" s="7">
        <f t="shared" si="139"/>
        <v>-49.490493974258555</v>
      </c>
      <c r="V289" s="9">
        <f t="shared" si="140"/>
        <v>3545.0238260767887</v>
      </c>
      <c r="W289" s="8">
        <f t="shared" si="141"/>
        <v>49154.937146985445</v>
      </c>
      <c r="X289" s="7">
        <f t="shared" si="142"/>
        <v>-49.494252782917499</v>
      </c>
      <c r="Y289" s="6">
        <f t="shared" si="127"/>
        <v>3548.32200138909</v>
      </c>
      <c r="Z289" s="4">
        <f t="shared" si="128"/>
        <v>-1.5455744947487946</v>
      </c>
      <c r="AA289" s="4">
        <f t="shared" si="143"/>
        <v>0</v>
      </c>
      <c r="AB289" s="5">
        <f t="shared" si="144"/>
        <v>193.73292214745314</v>
      </c>
      <c r="AC289" s="418">
        <f t="shared" si="148"/>
        <v>14.069698472811785</v>
      </c>
      <c r="AD289" s="628">
        <f t="shared" si="145"/>
        <v>1024.4270661895093</v>
      </c>
      <c r="AE289" s="4">
        <f t="shared" si="129"/>
        <v>3.9161326721072558</v>
      </c>
      <c r="AF289" s="3">
        <f t="shared" si="146"/>
        <v>341.73222627085249</v>
      </c>
      <c r="AG289" s="2">
        <f t="shared" si="130"/>
        <v>906.07808735952551</v>
      </c>
      <c r="AH289" s="22">
        <f t="shared" si="131"/>
        <v>0.25341877246283906</v>
      </c>
    </row>
    <row r="290" spans="6:34" x14ac:dyDescent="0.35">
      <c r="F290" s="21">
        <f t="shared" si="132"/>
        <v>26.000000000000099</v>
      </c>
      <c r="G290" s="20">
        <f t="shared" si="147"/>
        <v>356.63043478260749</v>
      </c>
      <c r="H290" s="19">
        <f t="shared" si="120"/>
        <v>6.6304347826074945</v>
      </c>
      <c r="I290" s="18">
        <f t="shared" si="121"/>
        <v>1.8944099378878556E-2</v>
      </c>
      <c r="J290" s="17">
        <f t="shared" si="122"/>
        <v>49509.439529593124</v>
      </c>
      <c r="K290" s="16">
        <f t="shared" si="123"/>
        <v>32.022123867055377</v>
      </c>
      <c r="L290" s="15">
        <f t="shared" si="124"/>
        <v>6.6291899722680805E-2</v>
      </c>
      <c r="M290" s="14">
        <f t="shared" si="125"/>
        <v>1.5756921645084001E-4</v>
      </c>
      <c r="N290" s="13">
        <f t="shared" si="133"/>
        <v>0</v>
      </c>
      <c r="O290" s="12">
        <f t="shared" si="134"/>
        <v>0</v>
      </c>
      <c r="P290" s="4">
        <f t="shared" si="135"/>
        <v>4.3500371382945879E-2</v>
      </c>
      <c r="Q290" s="11">
        <f t="shared" si="126"/>
        <v>0.63927420633186316</v>
      </c>
      <c r="R290" s="10">
        <f t="shared" si="136"/>
        <v>-0.58993549320389704</v>
      </c>
      <c r="S290" s="9">
        <f t="shared" si="137"/>
        <v>152.89356506536231</v>
      </c>
      <c r="T290" s="8">
        <f t="shared" si="138"/>
        <v>1964.4962986861676</v>
      </c>
      <c r="U290" s="7">
        <f t="shared" si="139"/>
        <v>-48.915666071023864</v>
      </c>
      <c r="V290" s="9">
        <f t="shared" si="140"/>
        <v>3540.0747766793629</v>
      </c>
      <c r="W290" s="8">
        <f t="shared" si="141"/>
        <v>49509.439529593124</v>
      </c>
      <c r="X290" s="7">
        <f t="shared" si="142"/>
        <v>-48.919223328442747</v>
      </c>
      <c r="Y290" s="6">
        <f t="shared" si="127"/>
        <v>3543.3749260725763</v>
      </c>
      <c r="Z290" s="4">
        <f t="shared" si="128"/>
        <v>-1.5276695428303944</v>
      </c>
      <c r="AA290" s="4">
        <f t="shared" si="143"/>
        <v>0</v>
      </c>
      <c r="AB290" s="5">
        <f t="shared" si="144"/>
        <v>187.36941797809058</v>
      </c>
      <c r="AC290" s="418">
        <f t="shared" si="148"/>
        <v>13.660092892520447</v>
      </c>
      <c r="AD290" s="628">
        <f t="shared" si="145"/>
        <v>991.94462370458939</v>
      </c>
      <c r="AE290" s="4">
        <f t="shared" si="129"/>
        <v>3.9179955699668874</v>
      </c>
      <c r="AF290" s="3">
        <f t="shared" si="146"/>
        <v>340.45601769346479</v>
      </c>
      <c r="AG290" s="2">
        <f t="shared" si="130"/>
        <v>904.38461779642159</v>
      </c>
      <c r="AH290" s="22">
        <f t="shared" si="131"/>
        <v>0.25312070880529808</v>
      </c>
    </row>
    <row r="291" spans="6:34" x14ac:dyDescent="0.35">
      <c r="F291" s="21">
        <f t="shared" si="132"/>
        <v>26.100000000000101</v>
      </c>
      <c r="G291" s="20">
        <f t="shared" si="147"/>
        <v>356.63043478260749</v>
      </c>
      <c r="H291" s="19">
        <f t="shared" si="120"/>
        <v>6.6304347826074945</v>
      </c>
      <c r="I291" s="18">
        <f t="shared" si="121"/>
        <v>1.8944099378878556E-2</v>
      </c>
      <c r="J291" s="17">
        <f t="shared" si="122"/>
        <v>49863.447007261064</v>
      </c>
      <c r="K291" s="16">
        <f t="shared" si="123"/>
        <v>32.02104178186709</v>
      </c>
      <c r="L291" s="15">
        <f t="shared" si="124"/>
        <v>6.4359691251006615E-2</v>
      </c>
      <c r="M291" s="14">
        <f t="shared" si="125"/>
        <v>1.5297655013451762E-4</v>
      </c>
      <c r="N291" s="13">
        <f t="shared" si="133"/>
        <v>0</v>
      </c>
      <c r="O291" s="12">
        <f t="shared" si="134"/>
        <v>0</v>
      </c>
      <c r="P291" s="4">
        <f t="shared" si="135"/>
        <v>4.2074378527406413E-2</v>
      </c>
      <c r="Q291" s="11">
        <f t="shared" si="126"/>
        <v>0.61831805303986409</v>
      </c>
      <c r="R291" s="10">
        <f t="shared" si="136"/>
        <v>-0.57044539112181258</v>
      </c>
      <c r="S291" s="9">
        <f t="shared" si="137"/>
        <v>152.83457151604193</v>
      </c>
      <c r="T291" s="8">
        <f t="shared" si="138"/>
        <v>1979.7797558377717</v>
      </c>
      <c r="U291" s="7">
        <f t="shared" si="139"/>
        <v>-48.356460486103117</v>
      </c>
      <c r="V291" s="9">
        <f t="shared" si="140"/>
        <v>3535.1832100722604</v>
      </c>
      <c r="W291" s="8">
        <f t="shared" si="141"/>
        <v>49863.447007261064</v>
      </c>
      <c r="X291" s="7">
        <f t="shared" si="142"/>
        <v>-48.359825048156495</v>
      </c>
      <c r="Y291" s="6">
        <f t="shared" si="127"/>
        <v>3538.4853730130499</v>
      </c>
      <c r="Z291" s="4">
        <f t="shared" si="128"/>
        <v>-1.5102514583251863</v>
      </c>
      <c r="AA291" s="4">
        <f t="shared" si="143"/>
        <v>0</v>
      </c>
      <c r="AB291" s="5">
        <f t="shared" si="144"/>
        <v>181.1791664581815</v>
      </c>
      <c r="AC291" s="418">
        <f t="shared" si="148"/>
        <v>13.259598125552834</v>
      </c>
      <c r="AD291" s="628">
        <f t="shared" si="145"/>
        <v>960.34898634224839</v>
      </c>
      <c r="AE291" s="4">
        <f t="shared" si="129"/>
        <v>3.9199326813223339</v>
      </c>
      <c r="AF291" s="3">
        <f t="shared" si="146"/>
        <v>339.18159077386019</v>
      </c>
      <c r="AG291" s="2">
        <f t="shared" si="130"/>
        <v>902.69034207480115</v>
      </c>
      <c r="AH291" s="22">
        <f t="shared" si="131"/>
        <v>0.25281077098842658</v>
      </c>
    </row>
    <row r="292" spans="6:34" x14ac:dyDescent="0.35">
      <c r="F292" s="21">
        <f t="shared" si="132"/>
        <v>26.200000000000102</v>
      </c>
      <c r="G292" s="20">
        <f t="shared" si="147"/>
        <v>356.63043478260749</v>
      </c>
      <c r="H292" s="19">
        <f t="shared" si="120"/>
        <v>6.6304347826074945</v>
      </c>
      <c r="I292" s="18">
        <f t="shared" si="121"/>
        <v>1.8944099378878556E-2</v>
      </c>
      <c r="J292" s="17">
        <f t="shared" si="122"/>
        <v>50216.965328268292</v>
      </c>
      <c r="K292" s="16">
        <f t="shared" si="123"/>
        <v>32.019961246604737</v>
      </c>
      <c r="L292" s="15">
        <f t="shared" si="124"/>
        <v>6.2472525072411439E-2</v>
      </c>
      <c r="M292" s="14">
        <f t="shared" si="125"/>
        <v>1.4849094484461475E-4</v>
      </c>
      <c r="N292" s="13">
        <f t="shared" si="133"/>
        <v>0</v>
      </c>
      <c r="O292" s="12">
        <f t="shared" si="134"/>
        <v>0</v>
      </c>
      <c r="P292" s="4">
        <f t="shared" si="135"/>
        <v>4.0687425207282558E-2</v>
      </c>
      <c r="Q292" s="11">
        <f t="shared" si="126"/>
        <v>0.59793561825244246</v>
      </c>
      <c r="R292" s="10">
        <f t="shared" si="136"/>
        <v>-0.55148908166462896</v>
      </c>
      <c r="S292" s="9">
        <f t="shared" si="137"/>
        <v>152.77752697692975</v>
      </c>
      <c r="T292" s="8">
        <f t="shared" si="138"/>
        <v>1995.0575085354646</v>
      </c>
      <c r="U292" s="7">
        <f t="shared" si="139"/>
        <v>-47.812542271915532</v>
      </c>
      <c r="V292" s="9">
        <f t="shared" si="140"/>
        <v>3530.3475640236502</v>
      </c>
      <c r="W292" s="8">
        <f t="shared" si="141"/>
        <v>50216.965328268292</v>
      </c>
      <c r="X292" s="7">
        <f t="shared" si="142"/>
        <v>-47.815722714509974</v>
      </c>
      <c r="Y292" s="6">
        <f t="shared" si="127"/>
        <v>3533.6517790462754</v>
      </c>
      <c r="Z292" s="4">
        <f t="shared" si="128"/>
        <v>-1.4933098246513385</v>
      </c>
      <c r="AA292" s="4">
        <f t="shared" si="143"/>
        <v>0</v>
      </c>
      <c r="AB292" s="5">
        <f t="shared" si="144"/>
        <v>175.15845281927952</v>
      </c>
      <c r="AC292" s="418">
        <f t="shared" si="148"/>
        <v>12.868087006266212</v>
      </c>
      <c r="AD292" s="628">
        <f t="shared" si="145"/>
        <v>929.61855682452438</v>
      </c>
      <c r="AE292" s="4">
        <f t="shared" si="129"/>
        <v>3.9219428349943706</v>
      </c>
      <c r="AF292" s="3">
        <f t="shared" si="146"/>
        <v>337.9089248182342</v>
      </c>
      <c r="AG292" s="2">
        <f t="shared" si="130"/>
        <v>900.99522805802121</v>
      </c>
      <c r="AH292" s="22">
        <f t="shared" si="131"/>
        <v>0.25248914640090081</v>
      </c>
    </row>
    <row r="293" spans="6:34" x14ac:dyDescent="0.35">
      <c r="F293" s="21">
        <f t="shared" si="132"/>
        <v>26.300000000000104</v>
      </c>
      <c r="G293" s="20">
        <f t="shared" si="147"/>
        <v>356.63043478260749</v>
      </c>
      <c r="H293" s="19">
        <f t="shared" si="120"/>
        <v>6.6304347826074945</v>
      </c>
      <c r="I293" s="18">
        <f t="shared" si="121"/>
        <v>1.8944099378878556E-2</v>
      </c>
      <c r="J293" s="17">
        <f t="shared" si="122"/>
        <v>50570.000084670653</v>
      </c>
      <c r="K293" s="16">
        <f t="shared" si="123"/>
        <v>32.018882243946663</v>
      </c>
      <c r="L293" s="15">
        <f t="shared" si="124"/>
        <v>6.0629626587164351E-2</v>
      </c>
      <c r="M293" s="14">
        <f t="shared" si="125"/>
        <v>1.4411055943503093E-4</v>
      </c>
      <c r="N293" s="13">
        <f t="shared" si="133"/>
        <v>0</v>
      </c>
      <c r="O293" s="12">
        <f t="shared" si="134"/>
        <v>0</v>
      </c>
      <c r="P293" s="4">
        <f t="shared" si="135"/>
        <v>3.9338655809287047E-2</v>
      </c>
      <c r="Q293" s="11">
        <f t="shared" si="126"/>
        <v>0.57811432801935903</v>
      </c>
      <c r="R293" s="10">
        <f t="shared" si="136"/>
        <v>-0.53305505552497512</v>
      </c>
      <c r="S293" s="9">
        <f t="shared" si="137"/>
        <v>152.72237806876328</v>
      </c>
      <c r="T293" s="8">
        <f t="shared" si="138"/>
        <v>2010.329746342341</v>
      </c>
      <c r="U293" s="7">
        <f t="shared" si="139"/>
        <v>-47.283581827698441</v>
      </c>
      <c r="V293" s="9">
        <f t="shared" si="140"/>
        <v>3525.5663097964584</v>
      </c>
      <c r="W293" s="8">
        <f t="shared" si="141"/>
        <v>50570.000084670653</v>
      </c>
      <c r="X293" s="7">
        <f t="shared" si="142"/>
        <v>-47.286586450587393</v>
      </c>
      <c r="Y293" s="6">
        <f t="shared" si="127"/>
        <v>3528.8726145236237</v>
      </c>
      <c r="Z293" s="4">
        <f t="shared" si="128"/>
        <v>-1.4768343907297754</v>
      </c>
      <c r="AA293" s="4">
        <f t="shared" si="143"/>
        <v>0</v>
      </c>
      <c r="AB293" s="5">
        <f t="shared" si="144"/>
        <v>169.3036215901538</v>
      </c>
      <c r="AC293" s="418">
        <f t="shared" si="148"/>
        <v>12.485432575420273</v>
      </c>
      <c r="AD293" s="628">
        <f t="shared" si="145"/>
        <v>899.73229344662548</v>
      </c>
      <c r="AE293" s="4">
        <f t="shared" si="129"/>
        <v>3.9240248867241432</v>
      </c>
      <c r="AF293" s="3">
        <f t="shared" si="146"/>
        <v>336.63799969518573</v>
      </c>
      <c r="AG293" s="2">
        <f t="shared" si="130"/>
        <v>899.29924411605839</v>
      </c>
      <c r="AH293" s="22">
        <f t="shared" si="131"/>
        <v>0.25215601812413718</v>
      </c>
    </row>
    <row r="294" spans="6:34" x14ac:dyDescent="0.35">
      <c r="F294" s="21">
        <f t="shared" si="132"/>
        <v>26.400000000000105</v>
      </c>
      <c r="G294" s="20">
        <f t="shared" si="147"/>
        <v>356.63043478260749</v>
      </c>
      <c r="H294" s="19">
        <f t="shared" si="120"/>
        <v>6.6304347826074945</v>
      </c>
      <c r="I294" s="18">
        <f t="shared" si="121"/>
        <v>1.8944099378878556E-2</v>
      </c>
      <c r="J294" s="17">
        <f t="shared" si="122"/>
        <v>50922.556715650302</v>
      </c>
      <c r="K294" s="16">
        <f t="shared" si="123"/>
        <v>32.017804757042235</v>
      </c>
      <c r="L294" s="15">
        <f t="shared" si="124"/>
        <v>5.8830230308154055E-2</v>
      </c>
      <c r="M294" s="14">
        <f t="shared" si="125"/>
        <v>1.3983357441945136E-4</v>
      </c>
      <c r="N294" s="13">
        <f t="shared" si="133"/>
        <v>0</v>
      </c>
      <c r="O294" s="12">
        <f t="shared" si="134"/>
        <v>0</v>
      </c>
      <c r="P294" s="4">
        <f t="shared" si="135"/>
        <v>3.8027229448511009E-2</v>
      </c>
      <c r="Q294" s="11">
        <f t="shared" si="126"/>
        <v>0.55884182483616873</v>
      </c>
      <c r="R294" s="10">
        <f t="shared" si="136"/>
        <v>-0.5151319877795032</v>
      </c>
      <c r="S294" s="9">
        <f t="shared" si="137"/>
        <v>152.66907256321079</v>
      </c>
      <c r="T294" s="8">
        <f t="shared" si="138"/>
        <v>2025.596653598662</v>
      </c>
      <c r="U294" s="7">
        <f t="shared" si="139"/>
        <v>-46.769254833227826</v>
      </c>
      <c r="V294" s="9">
        <f t="shared" si="140"/>
        <v>3520.8379516136888</v>
      </c>
      <c r="W294" s="8">
        <f t="shared" si="141"/>
        <v>50922.556715650302</v>
      </c>
      <c r="X294" s="7">
        <f t="shared" si="142"/>
        <v>-46.772091663942483</v>
      </c>
      <c r="Y294" s="6">
        <f t="shared" si="127"/>
        <v>3524.1463827770531</v>
      </c>
      <c r="Z294" s="4">
        <f t="shared" si="128"/>
        <v>-1.4608150689548782</v>
      </c>
      <c r="AA294" s="4">
        <f t="shared" si="143"/>
        <v>0</v>
      </c>
      <c r="AB294" s="5">
        <f t="shared" si="144"/>
        <v>163.61107586178503</v>
      </c>
      <c r="AC294" s="418">
        <f t="shared" si="148"/>
        <v>12.111508108902969</v>
      </c>
      <c r="AD294" s="628">
        <f t="shared" si="145"/>
        <v>870.6696910223551</v>
      </c>
      <c r="AE294" s="4">
        <f t="shared" si="129"/>
        <v>3.9261777188912639</v>
      </c>
      <c r="AF294" s="3">
        <f t="shared" si="146"/>
        <v>335.36879582365896</v>
      </c>
      <c r="AG294" s="2">
        <f t="shared" si="130"/>
        <v>897.60235911385519</v>
      </c>
      <c r="AH294" s="22">
        <f t="shared" si="131"/>
        <v>0.25181156497739782</v>
      </c>
    </row>
    <row r="295" spans="6:34" x14ac:dyDescent="0.35">
      <c r="F295" s="21">
        <f t="shared" si="132"/>
        <v>26.500000000000107</v>
      </c>
      <c r="G295" s="20">
        <f t="shared" si="147"/>
        <v>356.63043478260749</v>
      </c>
      <c r="H295" s="19">
        <f t="shared" si="120"/>
        <v>6.6304347826074945</v>
      </c>
      <c r="I295" s="18">
        <f t="shared" si="121"/>
        <v>1.8944099378878556E-2</v>
      </c>
      <c r="J295" s="17">
        <f t="shared" si="122"/>
        <v>51274.640510811674</v>
      </c>
      <c r="K295" s="16">
        <f t="shared" si="123"/>
        <v>32.016728769501547</v>
      </c>
      <c r="L295" s="15">
        <f t="shared" si="124"/>
        <v>5.7073579724435379E-2</v>
      </c>
      <c r="M295" s="14">
        <f t="shared" si="125"/>
        <v>1.3565819164701044E-4</v>
      </c>
      <c r="N295" s="13">
        <f t="shared" si="133"/>
        <v>0</v>
      </c>
      <c r="O295" s="12">
        <f t="shared" si="134"/>
        <v>0</v>
      </c>
      <c r="P295" s="4">
        <f t="shared" si="135"/>
        <v>3.6752319715757674E-2</v>
      </c>
      <c r="Q295" s="11">
        <f t="shared" si="126"/>
        <v>0.54010596393107813</v>
      </c>
      <c r="R295" s="10">
        <f t="shared" si="136"/>
        <v>-0.49770873558917189</v>
      </c>
      <c r="S295" s="9">
        <f t="shared" si="137"/>
        <v>152.61755936443285</v>
      </c>
      <c r="T295" s="8">
        <f t="shared" si="138"/>
        <v>2040.8584095351052</v>
      </c>
      <c r="U295" s="7">
        <f t="shared" si="139"/>
        <v>-46.269242182952702</v>
      </c>
      <c r="V295" s="9">
        <f t="shared" si="140"/>
        <v>3516.1610261303658</v>
      </c>
      <c r="W295" s="8">
        <f t="shared" si="141"/>
        <v>51274.640510811674</v>
      </c>
      <c r="X295" s="7">
        <f t="shared" si="142"/>
        <v>-46.27191898084854</v>
      </c>
      <c r="Y295" s="6">
        <f t="shared" si="127"/>
        <v>3519.4716195907172</v>
      </c>
      <c r="Z295" s="4">
        <f t="shared" si="128"/>
        <v>-1.4452419331773265</v>
      </c>
      <c r="AA295" s="4">
        <f t="shared" si="143"/>
        <v>0</v>
      </c>
      <c r="AB295" s="5">
        <f t="shared" si="144"/>
        <v>158.07727655695234</v>
      </c>
      <c r="AC295" s="418">
        <f t="shared" si="148"/>
        <v>11.746187145560885</v>
      </c>
      <c r="AD295" s="628">
        <f t="shared" si="145"/>
        <v>842.41076262134766</v>
      </c>
      <c r="AE295" s="4">
        <f t="shared" si="129"/>
        <v>3.9284002402347342</v>
      </c>
      <c r="AF295" s="3">
        <f t="shared" si="146"/>
        <v>334.10129416107804</v>
      </c>
      <c r="AG295" s="2">
        <f t="shared" si="130"/>
        <v>895.90454239978806</v>
      </c>
      <c r="AH295" s="22">
        <f t="shared" si="131"/>
        <v>0.2514559615624426</v>
      </c>
    </row>
    <row r="296" spans="6:34" x14ac:dyDescent="0.35">
      <c r="F296" s="21">
        <f t="shared" si="132"/>
        <v>26.600000000000108</v>
      </c>
      <c r="G296" s="20">
        <f t="shared" si="147"/>
        <v>356.63043478260749</v>
      </c>
      <c r="H296" s="19">
        <f t="shared" si="120"/>
        <v>6.6304347826074945</v>
      </c>
      <c r="I296" s="18">
        <f t="shared" si="121"/>
        <v>1.8944099378878556E-2</v>
      </c>
      <c r="J296" s="17">
        <f t="shared" si="122"/>
        <v>51626.25661342471</v>
      </c>
      <c r="K296" s="16">
        <f t="shared" si="123"/>
        <v>32.015654265385528</v>
      </c>
      <c r="L296" s="15">
        <f t="shared" si="124"/>
        <v>5.5358927171053583E-2</v>
      </c>
      <c r="M296" s="14">
        <f t="shared" si="125"/>
        <v>1.3158263399287726E-4</v>
      </c>
      <c r="N296" s="13">
        <f t="shared" si="133"/>
        <v>0</v>
      </c>
      <c r="O296" s="12">
        <f t="shared" si="134"/>
        <v>0</v>
      </c>
      <c r="P296" s="4">
        <f t="shared" si="135"/>
        <v>3.5513114432868045E-2</v>
      </c>
      <c r="Q296" s="11">
        <f t="shared" si="126"/>
        <v>0.52189480966925283</v>
      </c>
      <c r="R296" s="10">
        <f t="shared" si="136"/>
        <v>-0.48077433591791269</v>
      </c>
      <c r="S296" s="9">
        <f t="shared" si="137"/>
        <v>152.56778849087394</v>
      </c>
      <c r="T296" s="8">
        <f t="shared" si="138"/>
        <v>2056.1151883841926</v>
      </c>
      <c r="U296" s="7">
        <f t="shared" si="139"/>
        <v>-45.783229920656382</v>
      </c>
      <c r="V296" s="9">
        <f t="shared" si="140"/>
        <v>3511.5341019120706</v>
      </c>
      <c r="W296" s="8">
        <f t="shared" si="141"/>
        <v>51626.25661342471</v>
      </c>
      <c r="X296" s="7">
        <f t="shared" si="142"/>
        <v>-45.785754181074303</v>
      </c>
      <c r="Y296" s="6">
        <f t="shared" si="127"/>
        <v>3514.8468926791688</v>
      </c>
      <c r="Z296" s="4">
        <f t="shared" si="128"/>
        <v>-1.4301052167025878</v>
      </c>
      <c r="AA296" s="4">
        <f t="shared" si="143"/>
        <v>0</v>
      </c>
      <c r="AB296" s="5">
        <f t="shared" si="144"/>
        <v>152.69874170565879</v>
      </c>
      <c r="AC296" s="418">
        <f t="shared" si="148"/>
        <v>11.389343514236238</v>
      </c>
      <c r="AD296" s="628">
        <f t="shared" si="145"/>
        <v>814.93602206594551</v>
      </c>
      <c r="AE296" s="4">
        <f t="shared" si="129"/>
        <v>3.9306913855767553</v>
      </c>
      <c r="AF296" s="3">
        <f t="shared" si="146"/>
        <v>332.83547619167109</v>
      </c>
      <c r="AG296" s="2">
        <f t="shared" si="130"/>
        <v>894.205763794257</v>
      </c>
      <c r="AH296" s="22">
        <f t="shared" si="131"/>
        <v>0.25108937830771921</v>
      </c>
    </row>
    <row r="297" spans="6:34" x14ac:dyDescent="0.35">
      <c r="F297" s="21">
        <f t="shared" si="132"/>
        <v>26.700000000000109</v>
      </c>
      <c r="G297" s="20">
        <f t="shared" si="147"/>
        <v>356.63043478260749</v>
      </c>
      <c r="H297" s="19">
        <f t="shared" si="120"/>
        <v>6.6304347826074945</v>
      </c>
      <c r="I297" s="18">
        <f t="shared" si="121"/>
        <v>1.8944099378878556E-2</v>
      </c>
      <c r="J297" s="17">
        <f t="shared" si="122"/>
        <v>51977.410023615914</v>
      </c>
      <c r="K297" s="16">
        <f t="shared" si="123"/>
        <v>32.014581229195961</v>
      </c>
      <c r="L297" s="15">
        <f t="shared" si="124"/>
        <v>5.3685533704936228E-2</v>
      </c>
      <c r="M297" s="14">
        <f t="shared" si="125"/>
        <v>1.2760514506326292E-4</v>
      </c>
      <c r="N297" s="13">
        <f t="shared" si="133"/>
        <v>0</v>
      </c>
      <c r="O297" s="12">
        <f t="shared" si="134"/>
        <v>0</v>
      </c>
      <c r="P297" s="4">
        <f t="shared" si="135"/>
        <v>3.4308815415724558E-2</v>
      </c>
      <c r="Q297" s="11">
        <f t="shared" si="126"/>
        <v>0.50419663206995835</v>
      </c>
      <c r="R297" s="10">
        <f t="shared" si="136"/>
        <v>-0.46431800327315964</v>
      </c>
      <c r="S297" s="9">
        <f t="shared" si="137"/>
        <v>152.51971105728214</v>
      </c>
      <c r="T297" s="8">
        <f t="shared" si="138"/>
        <v>2071.3671594899206</v>
      </c>
      <c r="U297" s="7">
        <f t="shared" si="139"/>
        <v>-45.310909174743756</v>
      </c>
      <c r="V297" s="9">
        <f t="shared" si="140"/>
        <v>3506.9557789200048</v>
      </c>
      <c r="W297" s="8">
        <f t="shared" si="141"/>
        <v>51977.410023615914</v>
      </c>
      <c r="X297" s="7">
        <f t="shared" si="142"/>
        <v>-45.313288133284274</v>
      </c>
      <c r="Y297" s="6">
        <f t="shared" si="127"/>
        <v>3510.2708011720997</v>
      </c>
      <c r="Z297" s="4">
        <f t="shared" si="128"/>
        <v>-1.4153953103081807</v>
      </c>
      <c r="AA297" s="4">
        <f t="shared" si="143"/>
        <v>0</v>
      </c>
      <c r="AB297" s="5">
        <f t="shared" si="144"/>
        <v>147.47204572750121</v>
      </c>
      <c r="AC297" s="418">
        <f t="shared" si="148"/>
        <v>11.040851360104744</v>
      </c>
      <c r="AD297" s="628">
        <f t="shared" si="145"/>
        <v>788.22646715695134</v>
      </c>
      <c r="AE297" s="4">
        <f t="shared" si="129"/>
        <v>3.9330501155494773</v>
      </c>
      <c r="AF297" s="3">
        <f t="shared" si="146"/>
        <v>331.57132391498277</v>
      </c>
      <c r="AG297" s="2">
        <f t="shared" si="130"/>
        <v>892.50599357839303</v>
      </c>
      <c r="AH297" s="22">
        <f t="shared" si="131"/>
        <v>0.25071198151208363</v>
      </c>
    </row>
    <row r="298" spans="6:34" x14ac:dyDescent="0.35">
      <c r="F298" s="21">
        <f t="shared" si="132"/>
        <v>26.800000000000111</v>
      </c>
      <c r="G298" s="20">
        <f t="shared" si="147"/>
        <v>356.63043478260749</v>
      </c>
      <c r="H298" s="19">
        <f t="shared" si="120"/>
        <v>6.6304347826074945</v>
      </c>
      <c r="I298" s="18">
        <f t="shared" si="121"/>
        <v>1.8944099378878556E-2</v>
      </c>
      <c r="J298" s="17">
        <f t="shared" si="122"/>
        <v>52328.105601507916</v>
      </c>
      <c r="K298" s="16">
        <f t="shared" si="123"/>
        <v>32.013509645865774</v>
      </c>
      <c r="L298" s="15">
        <f t="shared" si="124"/>
        <v>5.2052668986637865E-2</v>
      </c>
      <c r="M298" s="14">
        <f t="shared" si="125"/>
        <v>1.2372398891433953E-4</v>
      </c>
      <c r="N298" s="13">
        <f t="shared" si="133"/>
        <v>0</v>
      </c>
      <c r="O298" s="12">
        <f t="shared" si="134"/>
        <v>0</v>
      </c>
      <c r="P298" s="4">
        <f t="shared" si="135"/>
        <v>3.3138638244621335E-2</v>
      </c>
      <c r="Q298" s="11">
        <f t="shared" si="126"/>
        <v>0.48699990343195981</v>
      </c>
      <c r="R298" s="10">
        <f t="shared" si="136"/>
        <v>-0.44832912747117559</v>
      </c>
      <c r="S298" s="9">
        <f t="shared" si="137"/>
        <v>152.47327925695481</v>
      </c>
      <c r="T298" s="8">
        <f t="shared" si="138"/>
        <v>2086.6144874156162</v>
      </c>
      <c r="U298" s="7">
        <f t="shared" si="139"/>
        <v>-44.851976094238879</v>
      </c>
      <c r="V298" s="9">
        <f t="shared" si="140"/>
        <v>3502.4246880025303</v>
      </c>
      <c r="W298" s="8">
        <f t="shared" si="141"/>
        <v>52328.105601507916</v>
      </c>
      <c r="X298" s="7">
        <f t="shared" si="142"/>
        <v>-44.854216731147083</v>
      </c>
      <c r="Y298" s="6">
        <f t="shared" si="127"/>
        <v>3505.741975105554</v>
      </c>
      <c r="Z298" s="4">
        <f t="shared" si="128"/>
        <v>-1.4011027602823161</v>
      </c>
      <c r="AA298" s="4">
        <f t="shared" si="143"/>
        <v>0</v>
      </c>
      <c r="AB298" s="5">
        <f t="shared" si="144"/>
        <v>142.39381872191518</v>
      </c>
      <c r="AC298" s="418">
        <f t="shared" si="148"/>
        <v>10.70058517039795</v>
      </c>
      <c r="AD298" s="628">
        <f t="shared" si="145"/>
        <v>762.26356359858403</v>
      </c>
      <c r="AE298" s="4">
        <f t="shared" si="129"/>
        <v>3.9354754163247132</v>
      </c>
      <c r="AF298" s="3">
        <f t="shared" si="146"/>
        <v>330.30881983457152</v>
      </c>
      <c r="AG298" s="2">
        <f t="shared" si="130"/>
        <v>890.80520248288542</v>
      </c>
      <c r="AH298" s="22">
        <f t="shared" si="131"/>
        <v>0.25032393338804593</v>
      </c>
    </row>
    <row r="299" spans="6:34" x14ac:dyDescent="0.35">
      <c r="F299" s="21">
        <f t="shared" si="132"/>
        <v>26.900000000000112</v>
      </c>
      <c r="G299" s="20">
        <f t="shared" si="147"/>
        <v>356.63043478260749</v>
      </c>
      <c r="H299" s="19">
        <f t="shared" si="120"/>
        <v>6.6304347826074945</v>
      </c>
      <c r="I299" s="18">
        <f t="shared" si="121"/>
        <v>1.8944099378878556E-2</v>
      </c>
      <c r="J299" s="17">
        <f t="shared" si="122"/>
        <v>52678.348070308166</v>
      </c>
      <c r="K299" s="16">
        <f t="shared" si="123"/>
        <v>32.012439500749537</v>
      </c>
      <c r="L299" s="15">
        <f t="shared" si="124"/>
        <v>5.0459611167730407E-2</v>
      </c>
      <c r="M299" s="14">
        <f t="shared" si="125"/>
        <v>1.199374497845784E-4</v>
      </c>
      <c r="N299" s="13">
        <f t="shared" si="133"/>
        <v>0</v>
      </c>
      <c r="O299" s="12">
        <f t="shared" si="134"/>
        <v>0</v>
      </c>
      <c r="P299" s="4">
        <f t="shared" si="135"/>
        <v>3.2001812041702826E-2</v>
      </c>
      <c r="Q299" s="11">
        <f t="shared" si="126"/>
        <v>0.47029329506279738</v>
      </c>
      <c r="R299" s="10">
        <f t="shared" si="136"/>
        <v>-0.43279727142968361</v>
      </c>
      <c r="S299" s="9">
        <f t="shared" si="137"/>
        <v>152.42844634420769</v>
      </c>
      <c r="T299" s="8">
        <f t="shared" si="138"/>
        <v>2101.8573320500368</v>
      </c>
      <c r="U299" s="7">
        <f t="shared" si="139"/>
        <v>-44.406131785564689</v>
      </c>
      <c r="V299" s="9">
        <f t="shared" si="140"/>
        <v>3497.9394903931066</v>
      </c>
      <c r="W299" s="8">
        <f t="shared" si="141"/>
        <v>52678.348070308166</v>
      </c>
      <c r="X299" s="7">
        <f t="shared" si="142"/>
        <v>-44.408240830223114</v>
      </c>
      <c r="Y299" s="6">
        <f t="shared" si="127"/>
        <v>3501.2590749195488</v>
      </c>
      <c r="Z299" s="4">
        <f t="shared" si="128"/>
        <v>-1.3872182664861683</v>
      </c>
      <c r="AA299" s="4">
        <f t="shared" si="143"/>
        <v>0</v>
      </c>
      <c r="AB299" s="5">
        <f t="shared" si="144"/>
        <v>137.46074576709296</v>
      </c>
      <c r="AC299" s="418">
        <f t="shared" si="148"/>
        <v>10.36841979958562</v>
      </c>
      <c r="AD299" s="628">
        <f t="shared" si="145"/>
        <v>737.0292295941839</v>
      </c>
      <c r="AE299" s="4">
        <f t="shared" si="129"/>
        <v>3.93796629934665</v>
      </c>
      <c r="AF299" s="3">
        <f t="shared" si="146"/>
        <v>329.04794694689065</v>
      </c>
      <c r="AG299" s="2">
        <f t="shared" si="130"/>
        <v>889.1033616769256</v>
      </c>
      <c r="AH299" s="22">
        <f t="shared" si="131"/>
        <v>0.24992539210453607</v>
      </c>
    </row>
    <row r="300" spans="6:34" x14ac:dyDescent="0.35">
      <c r="F300" s="21">
        <f t="shared" si="132"/>
        <v>27.000000000000114</v>
      </c>
      <c r="G300" s="20">
        <f t="shared" si="147"/>
        <v>356.63043478260749</v>
      </c>
      <c r="H300" s="19">
        <f t="shared" si="120"/>
        <v>6.6304347826074945</v>
      </c>
      <c r="I300" s="18">
        <f t="shared" si="121"/>
        <v>1.8944099378878556E-2</v>
      </c>
      <c r="J300" s="17">
        <f t="shared" si="122"/>
        <v>53028.142019347477</v>
      </c>
      <c r="K300" s="16">
        <f t="shared" si="123"/>
        <v>32.01137077961404</v>
      </c>
      <c r="L300" s="15">
        <f t="shared" si="124"/>
        <v>4.8905646783636E-2</v>
      </c>
      <c r="M300" s="14">
        <f t="shared" si="125"/>
        <v>1.1624383184002441E-4</v>
      </c>
      <c r="N300" s="13">
        <f t="shared" si="133"/>
        <v>0</v>
      </c>
      <c r="O300" s="12">
        <f t="shared" si="134"/>
        <v>0</v>
      </c>
      <c r="P300" s="4">
        <f t="shared" si="135"/>
        <v>3.0897579255180739E-2</v>
      </c>
      <c r="Q300" s="11">
        <f t="shared" si="126"/>
        <v>0.45406567410767429</v>
      </c>
      <c r="R300" s="10">
        <f t="shared" si="136"/>
        <v>-0.41771216898992752</v>
      </c>
      <c r="S300" s="9">
        <f t="shared" si="137"/>
        <v>152.38516661706473</v>
      </c>
      <c r="T300" s="8">
        <f t="shared" si="138"/>
        <v>2117.0958487117432</v>
      </c>
      <c r="U300" s="7">
        <f t="shared" si="139"/>
        <v>-43.973082250165611</v>
      </c>
      <c r="V300" s="9">
        <f t="shared" si="140"/>
        <v>3493.4988772145502</v>
      </c>
      <c r="W300" s="8">
        <f t="shared" si="141"/>
        <v>53028.142019347477</v>
      </c>
      <c r="X300" s="7">
        <f t="shared" si="142"/>
        <v>-43.975066185691546</v>
      </c>
      <c r="Y300" s="6">
        <f t="shared" si="127"/>
        <v>3496.8207909620178</v>
      </c>
      <c r="Z300" s="4">
        <f t="shared" si="128"/>
        <v>-1.3737326804416763</v>
      </c>
      <c r="AA300" s="4">
        <f t="shared" si="143"/>
        <v>0</v>
      </c>
      <c r="AB300" s="5">
        <f t="shared" si="144"/>
        <v>132.66956622824793</v>
      </c>
      <c r="AC300" s="418">
        <f t="shared" si="148"/>
        <v>10.044230494086266</v>
      </c>
      <c r="AD300" s="628">
        <f t="shared" si="145"/>
        <v>712.50582108533615</v>
      </c>
      <c r="AE300" s="4">
        <f t="shared" si="129"/>
        <v>3.9405218010675696</v>
      </c>
      <c r="AF300" s="3">
        <f t="shared" si="146"/>
        <v>327.78868873034912</v>
      </c>
      <c r="AG300" s="2">
        <f t="shared" si="130"/>
        <v>887.4004427572653</v>
      </c>
      <c r="AH300" s="22">
        <f t="shared" si="131"/>
        <v>0.24951651182918888</v>
      </c>
    </row>
    <row r="301" spans="6:34" x14ac:dyDescent="0.35">
      <c r="F301" s="21">
        <f t="shared" si="132"/>
        <v>27.100000000000115</v>
      </c>
      <c r="G301" s="20">
        <f t="shared" si="147"/>
        <v>356.63043478260749</v>
      </c>
      <c r="H301" s="19">
        <f t="shared" si="120"/>
        <v>6.6304347826074945</v>
      </c>
      <c r="I301" s="18">
        <f t="shared" si="121"/>
        <v>1.8944099378878556E-2</v>
      </c>
      <c r="J301" s="17">
        <f t="shared" si="122"/>
        <v>53377.491907068928</v>
      </c>
      <c r="K301" s="16">
        <f t="shared" si="123"/>
        <v>32.010303468629012</v>
      </c>
      <c r="L301" s="15">
        <f t="shared" si="124"/>
        <v>4.7390070651701054E-2</v>
      </c>
      <c r="M301" s="14">
        <f t="shared" si="125"/>
        <v>1.1264145893202823E-4</v>
      </c>
      <c r="N301" s="13">
        <f t="shared" si="133"/>
        <v>0</v>
      </c>
      <c r="O301" s="12">
        <f t="shared" si="134"/>
        <v>0</v>
      </c>
      <c r="P301" s="4">
        <f t="shared" si="135"/>
        <v>2.9825195450047696E-2</v>
      </c>
      <c r="Q301" s="11">
        <f t="shared" si="126"/>
        <v>0.4383061004738194</v>
      </c>
      <c r="R301" s="10">
        <f t="shared" si="136"/>
        <v>-0.40306372276988922</v>
      </c>
      <c r="S301" s="9">
        <f t="shared" si="137"/>
        <v>152.34339540016575</v>
      </c>
      <c r="T301" s="8">
        <f t="shared" si="138"/>
        <v>2132.3301882517599</v>
      </c>
      <c r="U301" s="7">
        <f t="shared" si="139"/>
        <v>-43.552538323022397</v>
      </c>
      <c r="V301" s="9">
        <f t="shared" si="140"/>
        <v>3489.1015689895335</v>
      </c>
      <c r="W301" s="8">
        <f t="shared" si="141"/>
        <v>53377.491907068928</v>
      </c>
      <c r="X301" s="7">
        <f t="shared" si="142"/>
        <v>-43.554403390965504</v>
      </c>
      <c r="Y301" s="6">
        <f t="shared" si="127"/>
        <v>3492.425842999</v>
      </c>
      <c r="Z301" s="4">
        <f t="shared" si="128"/>
        <v>-1.360637003446407</v>
      </c>
      <c r="AA301" s="4">
        <f t="shared" si="143"/>
        <v>0</v>
      </c>
      <c r="AB301" s="5">
        <f t="shared" si="144"/>
        <v>128.01707307577487</v>
      </c>
      <c r="AC301" s="418">
        <f t="shared" si="148"/>
        <v>9.7278929165658141</v>
      </c>
      <c r="AD301" s="628">
        <f t="shared" si="145"/>
        <v>688.67611760812156</v>
      </c>
      <c r="AE301" s="4">
        <f t="shared" si="129"/>
        <v>3.9431409826865798</v>
      </c>
      <c r="AF301" s="3">
        <f t="shared" si="146"/>
        <v>326.53102913455189</v>
      </c>
      <c r="AG301" s="2">
        <f t="shared" si="130"/>
        <v>885.69641773739113</v>
      </c>
      <c r="AH301" s="22">
        <f t="shared" si="131"/>
        <v>0.24909744277014723</v>
      </c>
    </row>
    <row r="302" spans="6:34" x14ac:dyDescent="0.35">
      <c r="F302" s="21">
        <f t="shared" si="132"/>
        <v>27.200000000000117</v>
      </c>
      <c r="G302" s="20">
        <f t="shared" si="147"/>
        <v>356.63043478260749</v>
      </c>
      <c r="H302" s="19">
        <f t="shared" si="120"/>
        <v>6.6304347826074945</v>
      </c>
      <c r="I302" s="18">
        <f t="shared" si="121"/>
        <v>1.8944099378878556E-2</v>
      </c>
      <c r="J302" s="17">
        <f t="shared" si="122"/>
        <v>53726.402063967878</v>
      </c>
      <c r="K302" s="16">
        <f t="shared" si="123"/>
        <v>32.009237554358087</v>
      </c>
      <c r="L302" s="15">
        <f t="shared" si="124"/>
        <v>4.5912185774314065E-2</v>
      </c>
      <c r="M302" s="14">
        <f t="shared" si="125"/>
        <v>1.091286743669671E-4</v>
      </c>
      <c r="N302" s="13">
        <f t="shared" si="133"/>
        <v>0</v>
      </c>
      <c r="O302" s="12">
        <f t="shared" si="134"/>
        <v>0</v>
      </c>
      <c r="P302" s="4">
        <f t="shared" si="135"/>
        <v>2.8783929105014289E-2</v>
      </c>
      <c r="Q302" s="11">
        <f t="shared" si="126"/>
        <v>0.42300382384630819</v>
      </c>
      <c r="R302" s="10">
        <f t="shared" si="136"/>
        <v>-0.38884200205005243</v>
      </c>
      <c r="S302" s="9">
        <f t="shared" si="137"/>
        <v>152.30308902788875</v>
      </c>
      <c r="T302" s="8">
        <f t="shared" si="138"/>
        <v>2147.5604971545486</v>
      </c>
      <c r="U302" s="7">
        <f t="shared" si="139"/>
        <v>-43.144215612099345</v>
      </c>
      <c r="V302" s="9">
        <f t="shared" si="140"/>
        <v>3484.746315157231</v>
      </c>
      <c r="W302" s="8">
        <f t="shared" si="141"/>
        <v>53726.402063967878</v>
      </c>
      <c r="X302" s="7">
        <f t="shared" si="142"/>
        <v>-43.145967817234961</v>
      </c>
      <c r="Y302" s="6">
        <f t="shared" si="127"/>
        <v>3488.0729797309768</v>
      </c>
      <c r="Z302" s="4">
        <f t="shared" si="128"/>
        <v>-1.3479223847167394</v>
      </c>
      <c r="AA302" s="4">
        <f t="shared" si="143"/>
        <v>0</v>
      </c>
      <c r="AB302" s="5">
        <f t="shared" si="144"/>
        <v>123.5001122137476</v>
      </c>
      <c r="AC302" s="418">
        <f t="shared" si="148"/>
        <v>9.4192831698776089</v>
      </c>
      <c r="AD302" s="628">
        <f t="shared" si="145"/>
        <v>665.52330874123516</v>
      </c>
      <c r="AE302" s="4">
        <f t="shared" si="129"/>
        <v>3.9458229298913579</v>
      </c>
      <c r="AF302" s="3">
        <f t="shared" si="146"/>
        <v>325.27495256971571</v>
      </c>
      <c r="AG302" s="2">
        <f t="shared" si="130"/>
        <v>883.99125903681022</v>
      </c>
      <c r="AH302" s="22">
        <f t="shared" si="131"/>
        <v>0.2486683312173828</v>
      </c>
    </row>
    <row r="303" spans="6:34" x14ac:dyDescent="0.35">
      <c r="F303" s="21">
        <f t="shared" si="132"/>
        <v>27.300000000000118</v>
      </c>
      <c r="G303" s="20">
        <f t="shared" si="147"/>
        <v>356.63043478260749</v>
      </c>
      <c r="H303" s="19">
        <f t="shared" si="120"/>
        <v>6.6304347826074945</v>
      </c>
      <c r="I303" s="18">
        <f t="shared" si="121"/>
        <v>1.8944099378878556E-2</v>
      </c>
      <c r="J303" s="17">
        <f t="shared" si="122"/>
        <v>54074.876695483603</v>
      </c>
      <c r="K303" s="16">
        <f t="shared" si="123"/>
        <v>32.008173023749862</v>
      </c>
      <c r="L303" s="15">
        <f t="shared" si="124"/>
        <v>4.4471303246874004E-2</v>
      </c>
      <c r="M303" s="14">
        <f t="shared" si="125"/>
        <v>1.0570384068749481E-4</v>
      </c>
      <c r="N303" s="13">
        <f t="shared" si="133"/>
        <v>0</v>
      </c>
      <c r="O303" s="12">
        <f t="shared" si="134"/>
        <v>0</v>
      </c>
      <c r="P303" s="4">
        <f t="shared" si="135"/>
        <v>2.7773061415405396E-2</v>
      </c>
      <c r="Q303" s="11">
        <f t="shared" si="126"/>
        <v>0.40814828079145976</v>
      </c>
      <c r="R303" s="10">
        <f t="shared" si="136"/>
        <v>-0.37503724069280481</v>
      </c>
      <c r="S303" s="9">
        <f t="shared" si="137"/>
        <v>152.26420482768373</v>
      </c>
      <c r="T303" s="8">
        <f t="shared" si="138"/>
        <v>2162.7869176373169</v>
      </c>
      <c r="U303" s="7">
        <f t="shared" si="139"/>
        <v>-42.747834438754772</v>
      </c>
      <c r="V303" s="9">
        <f t="shared" si="140"/>
        <v>3480.4318935960209</v>
      </c>
      <c r="W303" s="8">
        <f t="shared" si="141"/>
        <v>54074.876695483603</v>
      </c>
      <c r="X303" s="7">
        <f t="shared" si="142"/>
        <v>-42.74947955396761</v>
      </c>
      <c r="Y303" s="6">
        <f t="shared" si="127"/>
        <v>3483.7609783152734</v>
      </c>
      <c r="Z303" s="4">
        <f t="shared" si="128"/>
        <v>-1.3355801195603312</v>
      </c>
      <c r="AA303" s="4">
        <f t="shared" si="143"/>
        <v>0</v>
      </c>
      <c r="AB303" s="5">
        <f t="shared" si="144"/>
        <v>119.1155818191</v>
      </c>
      <c r="AC303" s="418">
        <f t="shared" si="148"/>
        <v>9.1182778206904569</v>
      </c>
      <c r="AD303" s="628">
        <f t="shared" si="145"/>
        <v>643.03098112169573</v>
      </c>
      <c r="AE303" s="4">
        <f t="shared" si="129"/>
        <v>3.9485667526028991</v>
      </c>
      <c r="AF303" s="3">
        <f t="shared" si="146"/>
        <v>324.02044389625905</v>
      </c>
      <c r="AG303" s="2">
        <f t="shared" si="130"/>
        <v>882.28493947044831</v>
      </c>
      <c r="AH303" s="22">
        <f t="shared" si="131"/>
        <v>0.24822931958353622</v>
      </c>
    </row>
    <row r="304" spans="6:34" x14ac:dyDescent="0.35">
      <c r="F304" s="21">
        <f t="shared" si="132"/>
        <v>27.400000000000119</v>
      </c>
      <c r="G304" s="20">
        <f t="shared" si="147"/>
        <v>356.63043478260749</v>
      </c>
      <c r="H304" s="19">
        <f t="shared" si="120"/>
        <v>6.6304347826074945</v>
      </c>
      <c r="I304" s="18">
        <f t="shared" si="121"/>
        <v>1.8944099378878556E-2</v>
      </c>
      <c r="J304" s="17">
        <f t="shared" si="122"/>
        <v>54422.919884843206</v>
      </c>
      <c r="K304" s="16">
        <f t="shared" si="123"/>
        <v>32.007109864129042</v>
      </c>
      <c r="L304" s="15">
        <f t="shared" si="124"/>
        <v>4.3066742170420051E-2</v>
      </c>
      <c r="M304" s="14">
        <f t="shared" si="125"/>
        <v>1.0236533946487141E-4</v>
      </c>
      <c r="N304" s="13">
        <f t="shared" si="133"/>
        <v>0</v>
      </c>
      <c r="O304" s="12">
        <f t="shared" si="134"/>
        <v>0</v>
      </c>
      <c r="P304" s="4">
        <f t="shared" si="135"/>
        <v>2.6791886101760226E-2</v>
      </c>
      <c r="Q304" s="11">
        <f t="shared" si="126"/>
        <v>0.39372909194405514</v>
      </c>
      <c r="R304" s="10">
        <f t="shared" si="136"/>
        <v>-0.36163983509629638</v>
      </c>
      <c r="S304" s="9">
        <f t="shared" si="137"/>
        <v>152.22670110361446</v>
      </c>
      <c r="T304" s="8">
        <f t="shared" si="138"/>
        <v>2178.0095877476783</v>
      </c>
      <c r="U304" s="7">
        <f t="shared" si="139"/>
        <v>-42.363119779138387</v>
      </c>
      <c r="V304" s="9">
        <f t="shared" si="140"/>
        <v>3476.1571101521454</v>
      </c>
      <c r="W304" s="8">
        <f t="shared" si="141"/>
        <v>54422.919884843206</v>
      </c>
      <c r="X304" s="7">
        <f t="shared" si="142"/>
        <v>-42.364663350390906</v>
      </c>
      <c r="Y304" s="6">
        <f t="shared" si="127"/>
        <v>3479.4886438944163</v>
      </c>
      <c r="Z304" s="4">
        <f t="shared" si="128"/>
        <v>-1.3236016475786139</v>
      </c>
      <c r="AA304" s="4">
        <f t="shared" si="143"/>
        <v>0</v>
      </c>
      <c r="AB304" s="5">
        <f t="shared" si="144"/>
        <v>114.86043169175109</v>
      </c>
      <c r="AC304" s="418">
        <f t="shared" si="148"/>
        <v>8.8247539228457299</v>
      </c>
      <c r="AD304" s="628">
        <f t="shared" si="145"/>
        <v>621.18310600482857</v>
      </c>
      <c r="AE304" s="4">
        <f t="shared" si="129"/>
        <v>3.9513715847232405</v>
      </c>
      <c r="AF304" s="3">
        <f t="shared" si="146"/>
        <v>322.76748841456453</v>
      </c>
      <c r="AG304" s="2">
        <f t="shared" si="130"/>
        <v>880.57743223815908</v>
      </c>
      <c r="AH304" s="22">
        <f t="shared" si="131"/>
        <v>0.24778054644428155</v>
      </c>
    </row>
    <row r="305" spans="6:34" x14ac:dyDescent="0.35">
      <c r="F305" s="21">
        <f t="shared" si="132"/>
        <v>27.500000000000121</v>
      </c>
      <c r="G305" s="20">
        <f t="shared" si="147"/>
        <v>356.63043478260749</v>
      </c>
      <c r="H305" s="19">
        <f t="shared" si="120"/>
        <v>6.6304347826074945</v>
      </c>
      <c r="I305" s="18">
        <f t="shared" si="121"/>
        <v>1.8944099378878556E-2</v>
      </c>
      <c r="J305" s="17">
        <f t="shared" si="122"/>
        <v>54770.535595858419</v>
      </c>
      <c r="K305" s="16">
        <f t="shared" si="123"/>
        <v>32.006048063187855</v>
      </c>
      <c r="L305" s="15">
        <f t="shared" si="124"/>
        <v>4.1697829568732803E-2</v>
      </c>
      <c r="M305" s="14">
        <f t="shared" si="125"/>
        <v>9.9111571101920997E-5</v>
      </c>
      <c r="N305" s="13">
        <f t="shared" si="133"/>
        <v>0</v>
      </c>
      <c r="O305" s="12">
        <f t="shared" si="134"/>
        <v>0</v>
      </c>
      <c r="P305" s="4">
        <f t="shared" si="135"/>
        <v>2.5839709223885513E-2</v>
      </c>
      <c r="Q305" s="11">
        <f t="shared" si="126"/>
        <v>0.37973605927469389</v>
      </c>
      <c r="R305" s="10">
        <f t="shared" si="136"/>
        <v>-0.34864034218326467</v>
      </c>
      <c r="S305" s="9">
        <f t="shared" si="137"/>
        <v>152.19053712010484</v>
      </c>
      <c r="T305" s="8">
        <f t="shared" si="138"/>
        <v>2193.2286414596888</v>
      </c>
      <c r="U305" s="7">
        <f t="shared" si="139"/>
        <v>-41.989801206590158</v>
      </c>
      <c r="V305" s="9">
        <f t="shared" si="140"/>
        <v>3471.9207981742315</v>
      </c>
      <c r="W305" s="8">
        <f t="shared" si="141"/>
        <v>54770.535595858419</v>
      </c>
      <c r="X305" s="7">
        <f t="shared" si="142"/>
        <v>-41.991248557969286</v>
      </c>
      <c r="Y305" s="6">
        <f t="shared" si="127"/>
        <v>3475.2548091303606</v>
      </c>
      <c r="Z305" s="4">
        <f t="shared" si="128"/>
        <v>-1.3119785508997603</v>
      </c>
      <c r="AA305" s="4">
        <f t="shared" si="143"/>
        <v>0</v>
      </c>
      <c r="AB305" s="5">
        <f t="shared" si="144"/>
        <v>110.73166261583584</v>
      </c>
      <c r="AC305" s="418">
        <f t="shared" si="148"/>
        <v>8.5385890404775022</v>
      </c>
      <c r="AD305" s="628">
        <f t="shared" si="145"/>
        <v>599.96402734603089</v>
      </c>
      <c r="AE305" s="4">
        <f t="shared" si="129"/>
        <v>3.9542365838861655</v>
      </c>
      <c r="AF305" s="3">
        <f t="shared" si="146"/>
        <v>321.51607185490974</v>
      </c>
      <c r="AG305" s="2">
        <f t="shared" si="130"/>
        <v>878.86871091434068</v>
      </c>
      <c r="AH305" s="22">
        <f t="shared" si="131"/>
        <v>0.24732214657821355</v>
      </c>
    </row>
    <row r="306" spans="6:34" x14ac:dyDescent="0.35">
      <c r="F306" s="21">
        <f t="shared" si="132"/>
        <v>27.600000000000122</v>
      </c>
      <c r="G306" s="20">
        <f t="shared" si="147"/>
        <v>356.63043478260749</v>
      </c>
      <c r="H306" s="19">
        <f t="shared" si="120"/>
        <v>6.6304347826074945</v>
      </c>
      <c r="I306" s="18">
        <f t="shared" si="121"/>
        <v>1.8944099378878556E-2</v>
      </c>
      <c r="J306" s="17">
        <f t="shared" si="122"/>
        <v>55117.727675675844</v>
      </c>
      <c r="K306" s="16">
        <f t="shared" si="123"/>
        <v>32.004987608977522</v>
      </c>
      <c r="L306" s="15">
        <f t="shared" si="124"/>
        <v>4.036390030972694E-2</v>
      </c>
      <c r="M306" s="14">
        <f t="shared" si="125"/>
        <v>9.5940954646189959E-5</v>
      </c>
      <c r="N306" s="13">
        <f t="shared" si="133"/>
        <v>0</v>
      </c>
      <c r="O306" s="12">
        <f t="shared" si="134"/>
        <v>0</v>
      </c>
      <c r="P306" s="4">
        <f t="shared" si="135"/>
        <v>2.4915849000123919E-2</v>
      </c>
      <c r="Q306" s="11">
        <f t="shared" si="126"/>
        <v>0.36615916343379279</v>
      </c>
      <c r="R306" s="10">
        <f t="shared" si="136"/>
        <v>-0.33602947742518413</v>
      </c>
      <c r="S306" s="9">
        <f t="shared" si="137"/>
        <v>152.15567308588652</v>
      </c>
      <c r="T306" s="8">
        <f t="shared" si="138"/>
        <v>2208.4442087682773</v>
      </c>
      <c r="U306" s="7">
        <f t="shared" si="139"/>
        <v>-41.62761283505084</v>
      </c>
      <c r="V306" s="9">
        <f t="shared" si="140"/>
        <v>3467.7218180535724</v>
      </c>
      <c r="W306" s="8">
        <f t="shared" si="141"/>
        <v>55117.727675675844</v>
      </c>
      <c r="X306" s="7">
        <f t="shared" si="142"/>
        <v>-41.628969073886374</v>
      </c>
      <c r="Y306" s="6">
        <f t="shared" si="127"/>
        <v>3471.0583337444782</v>
      </c>
      <c r="Z306" s="4">
        <f t="shared" si="128"/>
        <v>-1.3007025524424602</v>
      </c>
      <c r="AA306" s="4">
        <f t="shared" si="143"/>
        <v>0</v>
      </c>
      <c r="AB306" s="5">
        <f t="shared" si="144"/>
        <v>106.72632573215508</v>
      </c>
      <c r="AC306" s="418">
        <f t="shared" si="148"/>
        <v>8.2596612709262498</v>
      </c>
      <c r="AD306" s="628">
        <f t="shared" si="145"/>
        <v>579.35845038279854</v>
      </c>
      <c r="AE306" s="4">
        <f t="shared" si="129"/>
        <v>3.9571609312108449</v>
      </c>
      <c r="AF306" s="3">
        <f t="shared" si="146"/>
        <v>320.26618036756702</v>
      </c>
      <c r="AG306" s="2">
        <f t="shared" si="130"/>
        <v>877.15874943766187</v>
      </c>
      <c r="AH306" s="22">
        <f t="shared" si="131"/>
        <v>0.2468542510062649</v>
      </c>
    </row>
    <row r="307" spans="6:34" x14ac:dyDescent="0.35">
      <c r="F307" s="21">
        <f t="shared" si="132"/>
        <v>27.700000000000124</v>
      </c>
      <c r="G307" s="20">
        <f t="shared" si="147"/>
        <v>356.63043478260749</v>
      </c>
      <c r="H307" s="19">
        <f t="shared" si="120"/>
        <v>6.6304347826074945</v>
      </c>
      <c r="I307" s="18">
        <f t="shared" si="121"/>
        <v>1.8944099378878556E-2</v>
      </c>
      <c r="J307" s="17">
        <f t="shared" si="122"/>
        <v>55464.499857481198</v>
      </c>
      <c r="K307" s="16">
        <f t="shared" si="123"/>
        <v>32.003928489899963</v>
      </c>
      <c r="L307" s="15">
        <f t="shared" si="124"/>
        <v>3.9064297030952211E-2</v>
      </c>
      <c r="M307" s="14">
        <f t="shared" si="125"/>
        <v>9.2851927612870301E-5</v>
      </c>
      <c r="N307" s="13">
        <f t="shared" si="133"/>
        <v>0</v>
      </c>
      <c r="O307" s="12">
        <f t="shared" si="134"/>
        <v>0</v>
      </c>
      <c r="P307" s="4">
        <f t="shared" si="135"/>
        <v>2.4019635631602657E-2</v>
      </c>
      <c r="Q307" s="11">
        <f t="shared" si="126"/>
        <v>0.35298856116877286</v>
      </c>
      <c r="R307" s="10">
        <f t="shared" si="136"/>
        <v>-0.32379811290181404</v>
      </c>
      <c r="S307" s="9">
        <f t="shared" si="137"/>
        <v>152.12207013814401</v>
      </c>
      <c r="T307" s="8">
        <f t="shared" si="138"/>
        <v>2223.6564157820917</v>
      </c>
      <c r="U307" s="7">
        <f t="shared" si="139"/>
        <v>-41.27629326348638</v>
      </c>
      <c r="V307" s="9">
        <f t="shared" si="140"/>
        <v>3463.5590567700674</v>
      </c>
      <c r="W307" s="8">
        <f t="shared" si="141"/>
        <v>55464.499857481198</v>
      </c>
      <c r="X307" s="7">
        <f t="shared" si="142"/>
        <v>-41.277563285533823</v>
      </c>
      <c r="Y307" s="6">
        <f t="shared" si="127"/>
        <v>3466.8981040632088</v>
      </c>
      <c r="Z307" s="4">
        <f t="shared" si="128"/>
        <v>-1.2897655142105602</v>
      </c>
      <c r="AA307" s="4">
        <f t="shared" si="143"/>
        <v>0</v>
      </c>
      <c r="AB307" s="5">
        <f t="shared" si="144"/>
        <v>102.84152192186862</v>
      </c>
      <c r="AC307" s="418">
        <f t="shared" si="148"/>
        <v>7.9878492674700414</v>
      </c>
      <c r="AD307" s="628">
        <f t="shared" si="145"/>
        <v>559.35143069621586</v>
      </c>
      <c r="AE307" s="4">
        <f t="shared" si="129"/>
        <v>3.9601438310583936</v>
      </c>
      <c r="AF307" s="3">
        <f t="shared" si="146"/>
        <v>319.01780051306775</v>
      </c>
      <c r="AG307" s="2">
        <f t="shared" si="130"/>
        <v>875.44752210089314</v>
      </c>
      <c r="AH307" s="22">
        <f t="shared" si="131"/>
        <v>0.24637698703065702</v>
      </c>
    </row>
    <row r="308" spans="6:34" x14ac:dyDescent="0.35">
      <c r="F308" s="21">
        <f t="shared" si="132"/>
        <v>27.800000000000125</v>
      </c>
      <c r="G308" s="20">
        <f t="shared" si="147"/>
        <v>356.63043478260749</v>
      </c>
      <c r="H308" s="19">
        <f t="shared" si="120"/>
        <v>6.6304347826074945</v>
      </c>
      <c r="I308" s="18">
        <f t="shared" si="121"/>
        <v>1.8944099378878556E-2</v>
      </c>
      <c r="J308" s="17">
        <f t="shared" si="122"/>
        <v>55810.855763158208</v>
      </c>
      <c r="K308" s="16">
        <f t="shared" si="123"/>
        <v>32.002870694699489</v>
      </c>
      <c r="L308" s="15">
        <f t="shared" si="124"/>
        <v>3.7798370069027282E-2</v>
      </c>
      <c r="M308" s="14">
        <f t="shared" si="125"/>
        <v>8.9842945817070942E-5</v>
      </c>
      <c r="N308" s="13">
        <f t="shared" si="133"/>
        <v>0</v>
      </c>
      <c r="O308" s="12">
        <f t="shared" si="134"/>
        <v>0</v>
      </c>
      <c r="P308" s="4">
        <f t="shared" si="135"/>
        <v>2.3150411131237971E-2</v>
      </c>
      <c r="Q308" s="11">
        <f t="shared" si="126"/>
        <v>0.34021458281113764</v>
      </c>
      <c r="R308" s="10">
        <f t="shared" si="136"/>
        <v>-0.31193727539608102</v>
      </c>
      <c r="S308" s="9">
        <f t="shared" si="137"/>
        <v>152.08969032685383</v>
      </c>
      <c r="T308" s="8">
        <f t="shared" si="138"/>
        <v>2238.8653848147769</v>
      </c>
      <c r="U308" s="7">
        <f t="shared" si="139"/>
        <v>-40.935585521324235</v>
      </c>
      <c r="V308" s="9">
        <f t="shared" si="140"/>
        <v>3459.4314274437188</v>
      </c>
      <c r="W308" s="8">
        <f t="shared" si="141"/>
        <v>55810.855763158208</v>
      </c>
      <c r="X308" s="7">
        <f t="shared" si="142"/>
        <v>-40.936774016004634</v>
      </c>
      <c r="Y308" s="6">
        <f t="shared" si="127"/>
        <v>3462.7730325692737</v>
      </c>
      <c r="Z308" s="4">
        <f t="shared" si="128"/>
        <v>-1.2791594356185314</v>
      </c>
      <c r="AA308" s="4">
        <f t="shared" si="143"/>
        <v>0</v>
      </c>
      <c r="AB308" s="5">
        <f t="shared" si="144"/>
        <v>99.074401201410794</v>
      </c>
      <c r="AC308" s="418">
        <f t="shared" si="148"/>
        <v>7.7230322618936365</v>
      </c>
      <c r="AD308" s="628">
        <f t="shared" si="145"/>
        <v>539.92836373197395</v>
      </c>
      <c r="AE308" s="4">
        <f t="shared" si="129"/>
        <v>3.9631845107913199</v>
      </c>
      <c r="AF308" s="3">
        <f t="shared" si="146"/>
        <v>317.77091925263051</v>
      </c>
      <c r="AG308" s="2">
        <f t="shared" si="130"/>
        <v>873.73500354084445</v>
      </c>
      <c r="AH308" s="22">
        <f t="shared" si="131"/>
        <v>0.24589047827338884</v>
      </c>
    </row>
    <row r="309" spans="6:34" x14ac:dyDescent="0.35">
      <c r="F309" s="21">
        <f t="shared" si="132"/>
        <v>27.900000000000126</v>
      </c>
      <c r="G309" s="20">
        <f t="shared" si="147"/>
        <v>356.63043478260749</v>
      </c>
      <c r="H309" s="19">
        <f t="shared" si="120"/>
        <v>6.6304347826074945</v>
      </c>
      <c r="I309" s="18">
        <f t="shared" si="121"/>
        <v>1.8944099378878556E-2</v>
      </c>
      <c r="J309" s="17">
        <f t="shared" si="122"/>
        <v>56156.798905902579</v>
      </c>
      <c r="K309" s="16">
        <f t="shared" si="123"/>
        <v>32.001814212454796</v>
      </c>
      <c r="L309" s="15">
        <f t="shared" si="124"/>
        <v>3.6565477392831801E-2</v>
      </c>
      <c r="M309" s="14">
        <f t="shared" si="125"/>
        <v>8.6912483215021908E-5</v>
      </c>
      <c r="N309" s="13">
        <f t="shared" si="133"/>
        <v>0</v>
      </c>
      <c r="O309" s="12">
        <f t="shared" si="134"/>
        <v>0</v>
      </c>
      <c r="P309" s="4">
        <f t="shared" si="135"/>
        <v>2.2307529157276702E-2</v>
      </c>
      <c r="Q309" s="11">
        <f t="shared" si="126"/>
        <v>0.3278277298302279</v>
      </c>
      <c r="R309" s="10">
        <f t="shared" si="136"/>
        <v>-0.30043814452403328</v>
      </c>
      <c r="S309" s="9">
        <f t="shared" si="137"/>
        <v>152.05849659931422</v>
      </c>
      <c r="T309" s="8">
        <f t="shared" si="138"/>
        <v>2254.0712344747085</v>
      </c>
      <c r="U309" s="7">
        <f t="shared" si="139"/>
        <v>-40.605237014894186</v>
      </c>
      <c r="V309" s="9">
        <f t="shared" si="140"/>
        <v>3455.3378688915864</v>
      </c>
      <c r="W309" s="8">
        <f t="shared" si="141"/>
        <v>56156.798905902579</v>
      </c>
      <c r="X309" s="7">
        <f t="shared" si="142"/>
        <v>-40.606348470582994</v>
      </c>
      <c r="Y309" s="6">
        <f t="shared" si="127"/>
        <v>3458.6820574583453</v>
      </c>
      <c r="Z309" s="4">
        <f t="shared" si="128"/>
        <v>-1.2688764518475142</v>
      </c>
      <c r="AA309" s="4">
        <f t="shared" si="143"/>
        <v>0</v>
      </c>
      <c r="AB309" s="5">
        <f t="shared" si="144"/>
        <v>95.422162128545253</v>
      </c>
      <c r="AC309" s="418">
        <f t="shared" si="148"/>
        <v>7.4650900869110606</v>
      </c>
      <c r="AD309" s="628">
        <f t="shared" si="145"/>
        <v>521.0749747617034</v>
      </c>
      <c r="AE309" s="4">
        <f t="shared" si="129"/>
        <v>3.9662822205358235</v>
      </c>
      <c r="AF309" s="3">
        <f t="shared" si="146"/>
        <v>316.52552393875078</v>
      </c>
      <c r="AG309" s="2">
        <f t="shared" si="130"/>
        <v>872.02116872840577</v>
      </c>
      <c r="AH309" s="22">
        <f t="shared" si="131"/>
        <v>0.24539484471426831</v>
      </c>
    </row>
    <row r="310" spans="6:34" x14ac:dyDescent="0.35">
      <c r="F310" s="21">
        <f t="shared" si="132"/>
        <v>28.000000000000128</v>
      </c>
      <c r="G310" s="20">
        <f t="shared" si="147"/>
        <v>356.63043478260749</v>
      </c>
      <c r="H310" s="19">
        <f t="shared" si="120"/>
        <v>6.6304347826074945</v>
      </c>
      <c r="I310" s="18">
        <f t="shared" si="121"/>
        <v>1.8944099378878556E-2</v>
      </c>
      <c r="J310" s="17">
        <f t="shared" si="122"/>
        <v>56502.332692791737</v>
      </c>
      <c r="K310" s="16">
        <f t="shared" si="123"/>
        <v>32.00075903257099</v>
      </c>
      <c r="L310" s="15">
        <f t="shared" si="124"/>
        <v>3.5364984540285735E-2</v>
      </c>
      <c r="M310" s="14">
        <f t="shared" si="125"/>
        <v>8.4059031753805154E-5</v>
      </c>
      <c r="N310" s="13">
        <f t="shared" si="133"/>
        <v>0</v>
      </c>
      <c r="O310" s="12">
        <f t="shared" si="134"/>
        <v>0</v>
      </c>
      <c r="P310" s="4">
        <f t="shared" si="135"/>
        <v>2.1490354851163698E-2</v>
      </c>
      <c r="Q310" s="11">
        <f t="shared" si="126"/>
        <v>0.31581867245054801</v>
      </c>
      <c r="R310" s="10">
        <f t="shared" si="136"/>
        <v>-0.28929205089946297</v>
      </c>
      <c r="S310" s="9">
        <f t="shared" si="137"/>
        <v>152.02845278486183</v>
      </c>
      <c r="T310" s="8">
        <f t="shared" si="138"/>
        <v>2269.2740797531947</v>
      </c>
      <c r="U310" s="7">
        <f t="shared" si="139"/>
        <v>-40.284999474862097</v>
      </c>
      <c r="V310" s="9">
        <f t="shared" si="140"/>
        <v>3451.2773451900971</v>
      </c>
      <c r="W310" s="8">
        <f t="shared" si="141"/>
        <v>56502.332692791737</v>
      </c>
      <c r="X310" s="7">
        <f t="shared" si="142"/>
        <v>-40.286038184219024</v>
      </c>
      <c r="Y310" s="6">
        <f t="shared" si="127"/>
        <v>3454.6241422010821</v>
      </c>
      <c r="Z310" s="4">
        <f t="shared" si="128"/>
        <v>-1.258908832231608</v>
      </c>
      <c r="AA310" s="4">
        <f t="shared" si="143"/>
        <v>0</v>
      </c>
      <c r="AB310" s="5">
        <f t="shared" si="144"/>
        <v>91.882051219430608</v>
      </c>
      <c r="AC310" s="418">
        <f t="shared" si="148"/>
        <v>7.2139031984533712</v>
      </c>
      <c r="AD310" s="628">
        <f t="shared" si="145"/>
        <v>502.77730926614504</v>
      </c>
      <c r="AE310" s="4">
        <f t="shared" si="129"/>
        <v>3.9694362329469262</v>
      </c>
      <c r="AF310" s="3">
        <f t="shared" si="146"/>
        <v>315.28160230594983</v>
      </c>
      <c r="AG310" s="2">
        <f t="shared" si="130"/>
        <v>870.30599295869138</v>
      </c>
      <c r="AH310" s="22">
        <f t="shared" si="131"/>
        <v>0.24489020272849182</v>
      </c>
    </row>
    <row r="311" spans="6:34" x14ac:dyDescent="0.35">
      <c r="F311" s="21">
        <f t="shared" si="132"/>
        <v>28.100000000000129</v>
      </c>
      <c r="G311" s="20">
        <f t="shared" si="147"/>
        <v>356.63043478260749</v>
      </c>
      <c r="H311" s="19">
        <f t="shared" si="120"/>
        <v>6.6304347826074945</v>
      </c>
      <c r="I311" s="18">
        <f t="shared" si="121"/>
        <v>1.8944099378878556E-2</v>
      </c>
      <c r="J311" s="17">
        <f t="shared" si="122"/>
        <v>56847.460427310747</v>
      </c>
      <c r="K311" s="16">
        <f t="shared" si="123"/>
        <v>31.999705144771827</v>
      </c>
      <c r="L311" s="15">
        <f t="shared" si="124"/>
        <v>3.4196264558548524E-2</v>
      </c>
      <c r="M311" s="14">
        <f t="shared" si="125"/>
        <v>8.1281101229213986E-5</v>
      </c>
      <c r="N311" s="13">
        <f t="shared" si="133"/>
        <v>0</v>
      </c>
      <c r="O311" s="12">
        <f t="shared" si="134"/>
        <v>0</v>
      </c>
      <c r="P311" s="4">
        <f t="shared" si="135"/>
        <v>2.069826467953095E-2</v>
      </c>
      <c r="Q311" s="11">
        <f t="shared" si="126"/>
        <v>0.30417824732966475</v>
      </c>
      <c r="R311" s="10">
        <f t="shared" si="136"/>
        <v>-0.27849047433266283</v>
      </c>
      <c r="S311" s="9">
        <f t="shared" si="137"/>
        <v>151.99952357977187</v>
      </c>
      <c r="T311" s="8">
        <f t="shared" si="138"/>
        <v>2284.4740321111717</v>
      </c>
      <c r="U311" s="7">
        <f t="shared" si="139"/>
        <v>-39.974628904641243</v>
      </c>
      <c r="V311" s="9">
        <f t="shared" si="140"/>
        <v>3447.248845242611</v>
      </c>
      <c r="W311" s="8">
        <f t="shared" si="141"/>
        <v>56847.460427310747</v>
      </c>
      <c r="X311" s="7">
        <f t="shared" si="142"/>
        <v>-39.97559896997258</v>
      </c>
      <c r="Y311" s="6">
        <f t="shared" si="127"/>
        <v>3450.5982751104179</v>
      </c>
      <c r="Z311" s="4">
        <f t="shared" si="128"/>
        <v>-1.2492489786739136</v>
      </c>
      <c r="AA311" s="4">
        <f t="shared" si="143"/>
        <v>0</v>
      </c>
      <c r="AB311" s="5">
        <f t="shared" si="144"/>
        <v>88.451362376527555</v>
      </c>
      <c r="AC311" s="418">
        <f t="shared" si="148"/>
        <v>6.9693526978299563</v>
      </c>
      <c r="AD311" s="628">
        <f t="shared" si="145"/>
        <v>485.02172372238783</v>
      </c>
      <c r="AE311" s="4">
        <f t="shared" si="129"/>
        <v>3.9726458429763869</v>
      </c>
      <c r="AF311" s="3">
        <f t="shared" si="146"/>
        <v>314.03914246168137</v>
      </c>
      <c r="AG311" s="2">
        <f t="shared" si="130"/>
        <v>868.58945184128459</v>
      </c>
      <c r="AH311" s="22">
        <f t="shared" si="131"/>
        <v>0.24437666512377815</v>
      </c>
    </row>
    <row r="312" spans="6:34" x14ac:dyDescent="0.35">
      <c r="F312" s="21">
        <f t="shared" si="132"/>
        <v>28.200000000000131</v>
      </c>
      <c r="G312" s="20">
        <f t="shared" si="147"/>
        <v>356.63043478260749</v>
      </c>
      <c r="H312" s="19">
        <f t="shared" si="120"/>
        <v>6.6304347826074945</v>
      </c>
      <c r="I312" s="18">
        <f t="shared" si="121"/>
        <v>1.8944099378878556E-2</v>
      </c>
      <c r="J312" s="17">
        <f t="shared" si="122"/>
        <v>57192.185311835012</v>
      </c>
      <c r="K312" s="16">
        <f t="shared" si="123"/>
        <v>31.99865253909201</v>
      </c>
      <c r="L312" s="15">
        <f t="shared" si="124"/>
        <v>3.3058697947473695E-2</v>
      </c>
      <c r="M312" s="14">
        <f t="shared" si="125"/>
        <v>7.8577219151350228E-5</v>
      </c>
      <c r="N312" s="13">
        <f t="shared" si="133"/>
        <v>0</v>
      </c>
      <c r="O312" s="12">
        <f t="shared" si="134"/>
        <v>0</v>
      </c>
      <c r="P312" s="4">
        <f t="shared" si="135"/>
        <v>1.9930646280111146E-2</v>
      </c>
      <c r="Q312" s="11">
        <f t="shared" si="126"/>
        <v>0.29289745529377853</v>
      </c>
      <c r="R312" s="10">
        <f t="shared" si="136"/>
        <v>-0.26802504206265559</v>
      </c>
      <c r="S312" s="9">
        <f t="shared" si="137"/>
        <v>151.9716745323386</v>
      </c>
      <c r="T312" s="8">
        <f t="shared" si="138"/>
        <v>2299.6711995644055</v>
      </c>
      <c r="U312" s="7">
        <f t="shared" si="139"/>
        <v>-39.673885529762302</v>
      </c>
      <c r="V312" s="9">
        <f t="shared" si="140"/>
        <v>3443.2513823521467</v>
      </c>
      <c r="W312" s="8">
        <f t="shared" si="141"/>
        <v>57192.185311835012</v>
      </c>
      <c r="X312" s="7">
        <f t="shared" si="142"/>
        <v>-39.6747908684073</v>
      </c>
      <c r="Y312" s="6">
        <f t="shared" si="127"/>
        <v>3446.6034689140165</v>
      </c>
      <c r="Z312" s="4">
        <f t="shared" si="128"/>
        <v>-1.2398894240917655</v>
      </c>
      <c r="AA312" s="4">
        <f t="shared" si="143"/>
        <v>0</v>
      </c>
      <c r="AB312" s="5">
        <f t="shared" si="144"/>
        <v>85.127436327137175</v>
      </c>
      <c r="AC312" s="418">
        <f t="shared" si="148"/>
        <v>6.7313203537679511</v>
      </c>
      <c r="AD312" s="628">
        <f t="shared" si="145"/>
        <v>467.79487677806833</v>
      </c>
      <c r="AE312" s="4">
        <f t="shared" si="129"/>
        <v>3.9759103676433747</v>
      </c>
      <c r="AF312" s="3">
        <f t="shared" si="146"/>
        <v>312.79813287739398</v>
      </c>
      <c r="AG312" s="2">
        <f t="shared" si="130"/>
        <v>866.87152129058381</v>
      </c>
      <c r="AH312" s="22">
        <f t="shared" si="131"/>
        <v>0.24385434117706012</v>
      </c>
    </row>
    <row r="313" spans="6:34" x14ac:dyDescent="0.35">
      <c r="F313" s="21">
        <f t="shared" si="132"/>
        <v>28.300000000000132</v>
      </c>
      <c r="G313" s="20">
        <f t="shared" si="147"/>
        <v>356.63043478260749</v>
      </c>
      <c r="H313" s="19">
        <f t="shared" si="120"/>
        <v>6.6304347826074945</v>
      </c>
      <c r="I313" s="18">
        <f t="shared" si="121"/>
        <v>1.8944099378878556E-2</v>
      </c>
      <c r="J313" s="17">
        <f t="shared" si="122"/>
        <v>57536.510450070229</v>
      </c>
      <c r="K313" s="16">
        <f t="shared" si="123"/>
        <v>31.997601205869689</v>
      </c>
      <c r="L313" s="15">
        <f t="shared" si="124"/>
        <v>3.1951672606156785E-2</v>
      </c>
      <c r="M313" s="14">
        <f t="shared" si="125"/>
        <v>7.5945930617574056E-5</v>
      </c>
      <c r="N313" s="13">
        <f t="shared" si="133"/>
        <v>0</v>
      </c>
      <c r="O313" s="12">
        <f t="shared" si="134"/>
        <v>0</v>
      </c>
      <c r="P313" s="4">
        <f t="shared" si="135"/>
        <v>1.9186898311384436E-2</v>
      </c>
      <c r="Q313" s="11">
        <f t="shared" si="126"/>
        <v>0.28196745912815718</v>
      </c>
      <c r="R313" s="10">
        <f t="shared" si="136"/>
        <v>-0.25788752702213558</v>
      </c>
      <c r="S313" s="9">
        <f t="shared" si="137"/>
        <v>151.94487202813232</v>
      </c>
      <c r="T313" s="8">
        <f t="shared" si="138"/>
        <v>2314.8656867672189</v>
      </c>
      <c r="U313" s="7">
        <f t="shared" si="139"/>
        <v>-39.382533748180279</v>
      </c>
      <c r="V313" s="9">
        <f t="shared" si="140"/>
        <v>3439.2839937991703</v>
      </c>
      <c r="W313" s="8">
        <f t="shared" si="141"/>
        <v>57536.510450070229</v>
      </c>
      <c r="X313" s="7">
        <f t="shared" si="142"/>
        <v>-39.383378097912733</v>
      </c>
      <c r="Y313" s="6">
        <f t="shared" si="127"/>
        <v>3442.6387603317921</v>
      </c>
      <c r="Z313" s="4">
        <f t="shared" si="128"/>
        <v>-1.2308228308904665</v>
      </c>
      <c r="AA313" s="4">
        <f t="shared" si="143"/>
        <v>0</v>
      </c>
      <c r="AB313" s="5">
        <f t="shared" si="144"/>
        <v>81.907660072329151</v>
      </c>
      <c r="AC313" s="418">
        <f t="shared" si="148"/>
        <v>6.4996886243315419</v>
      </c>
      <c r="AD313" s="628">
        <f t="shared" si="145"/>
        <v>451.08372079606579</v>
      </c>
      <c r="AE313" s="4">
        <f t="shared" si="129"/>
        <v>3.9792291458078655</v>
      </c>
      <c r="AF313" s="3">
        <f t="shared" si="146"/>
        <v>311.55856237974723</v>
      </c>
      <c r="AG313" s="2">
        <f t="shared" si="130"/>
        <v>865.15217751624743</v>
      </c>
      <c r="AH313" s="22">
        <f t="shared" si="131"/>
        <v>0.24332333667074157</v>
      </c>
    </row>
    <row r="314" spans="6:34" x14ac:dyDescent="0.35">
      <c r="F314" s="21">
        <f t="shared" si="132"/>
        <v>28.400000000000134</v>
      </c>
      <c r="G314" s="20">
        <f t="shared" si="147"/>
        <v>356.63043478260749</v>
      </c>
      <c r="H314" s="19">
        <f t="shared" si="120"/>
        <v>6.6304347826074945</v>
      </c>
      <c r="I314" s="18">
        <f t="shared" si="121"/>
        <v>1.8944099378878556E-2</v>
      </c>
      <c r="J314" s="17">
        <f t="shared" si="122"/>
        <v>57880.438849450147</v>
      </c>
      <c r="K314" s="16">
        <f t="shared" si="123"/>
        <v>31.996551135739015</v>
      </c>
      <c r="L314" s="15">
        <f t="shared" si="124"/>
        <v>3.0874583782418273E-2</v>
      </c>
      <c r="M314" s="14">
        <f t="shared" si="125"/>
        <v>7.3385798192429988E-5</v>
      </c>
      <c r="N314" s="13">
        <f t="shared" si="133"/>
        <v>0</v>
      </c>
      <c r="O314" s="12">
        <f t="shared" si="134"/>
        <v>0</v>
      </c>
      <c r="P314" s="4">
        <f t="shared" si="135"/>
        <v>1.8466430305774172E-2</v>
      </c>
      <c r="Q314" s="11">
        <f t="shared" si="126"/>
        <v>0.27137958141972529</v>
      </c>
      <c r="R314" s="10">
        <f t="shared" si="136"/>
        <v>-0.24806984613426628</v>
      </c>
      <c r="S314" s="9">
        <f t="shared" si="137"/>
        <v>151.9190832754301</v>
      </c>
      <c r="T314" s="8">
        <f t="shared" si="138"/>
        <v>2330.0575950947618</v>
      </c>
      <c r="U314" s="7">
        <f t="shared" si="139"/>
        <v>-39.100342081493743</v>
      </c>
      <c r="V314" s="9">
        <f t="shared" si="140"/>
        <v>3435.3457404243522</v>
      </c>
      <c r="W314" s="8">
        <f t="shared" si="141"/>
        <v>57880.438849450147</v>
      </c>
      <c r="X314" s="7">
        <f t="shared" si="142"/>
        <v>-39.10112900593014</v>
      </c>
      <c r="Y314" s="6">
        <f t="shared" si="127"/>
        <v>3438.7032096584007</v>
      </c>
      <c r="Z314" s="4">
        <f t="shared" si="128"/>
        <v>-1.222041989464782</v>
      </c>
      <c r="AA314" s="4">
        <f t="shared" si="143"/>
        <v>0</v>
      </c>
      <c r="AB314" s="5">
        <f t="shared" si="144"/>
        <v>78.789466345987449</v>
      </c>
      <c r="AC314" s="418">
        <f t="shared" si="148"/>
        <v>6.274340678719831</v>
      </c>
      <c r="AD314" s="628">
        <f t="shared" si="145"/>
        <v>434.87549375384782</v>
      </c>
      <c r="AE314" s="4">
        <f t="shared" si="129"/>
        <v>3.9826015379467332</v>
      </c>
      <c r="AF314" s="3">
        <f t="shared" si="146"/>
        <v>310.32042014197953</v>
      </c>
      <c r="AG314" s="2">
        <f t="shared" si="130"/>
        <v>863.43139701373582</v>
      </c>
      <c r="AH314" s="22">
        <f t="shared" si="131"/>
        <v>0.24278375392852269</v>
      </c>
    </row>
    <row r="315" spans="6:34" x14ac:dyDescent="0.35">
      <c r="F315" s="21">
        <f t="shared" si="132"/>
        <v>28.500000000000135</v>
      </c>
      <c r="G315" s="20">
        <f t="shared" si="147"/>
        <v>356.63043478260749</v>
      </c>
      <c r="H315" s="19">
        <f t="shared" si="120"/>
        <v>6.6304347826074945</v>
      </c>
      <c r="I315" s="18">
        <f t="shared" si="121"/>
        <v>1.8944099378878556E-2</v>
      </c>
      <c r="J315" s="17">
        <f t="shared" si="122"/>
        <v>58223.973423492585</v>
      </c>
      <c r="K315" s="16">
        <f t="shared" si="123"/>
        <v>31.995502319622918</v>
      </c>
      <c r="L315" s="15">
        <f t="shared" si="124"/>
        <v>2.9826834025065935E-2</v>
      </c>
      <c r="M315" s="14">
        <f t="shared" si="125"/>
        <v>7.0895401794179218E-5</v>
      </c>
      <c r="N315" s="13">
        <f t="shared" si="133"/>
        <v>0</v>
      </c>
      <c r="O315" s="12">
        <f t="shared" si="134"/>
        <v>0</v>
      </c>
      <c r="P315" s="4">
        <f t="shared" si="135"/>
        <v>1.7768662526213605E-2</v>
      </c>
      <c r="Q315" s="11">
        <f t="shared" si="126"/>
        <v>0.26112530244919202</v>
      </c>
      <c r="R315" s="10">
        <f t="shared" si="136"/>
        <v>-0.23856405864040378</v>
      </c>
      <c r="S315" s="9">
        <f t="shared" si="137"/>
        <v>151.89427629081666</v>
      </c>
      <c r="T315" s="8">
        <f t="shared" si="138"/>
        <v>2345.2470227238437</v>
      </c>
      <c r="U315" s="7">
        <f t="shared" si="139"/>
        <v>-38.827083127049832</v>
      </c>
      <c r="V315" s="9">
        <f t="shared" si="140"/>
        <v>3431.435706216203</v>
      </c>
      <c r="W315" s="8">
        <f t="shared" si="141"/>
        <v>58223.973423492585</v>
      </c>
      <c r="X315" s="7">
        <f t="shared" si="142"/>
        <v>-38.82781602105522</v>
      </c>
      <c r="Y315" s="6">
        <f t="shared" si="127"/>
        <v>3434.7959003506166</v>
      </c>
      <c r="Z315" s="4">
        <f t="shared" si="128"/>
        <v>-1.2135398167273663</v>
      </c>
      <c r="AA315" s="4">
        <f t="shared" si="143"/>
        <v>0</v>
      </c>
      <c r="AB315" s="5">
        <f t="shared" si="144"/>
        <v>75.770333083678651</v>
      </c>
      <c r="AC315" s="418">
        <f t="shared" si="148"/>
        <v>6.055160418939562</v>
      </c>
      <c r="AD315" s="628">
        <f t="shared" si="145"/>
        <v>419.1577114822162</v>
      </c>
      <c r="AE315" s="4">
        <f t="shared" si="129"/>
        <v>3.9860269259324972</v>
      </c>
      <c r="AF315" s="3">
        <f t="shared" si="146"/>
        <v>309.08369567542672</v>
      </c>
      <c r="AG315" s="2">
        <f t="shared" si="130"/>
        <v>861.70915655495105</v>
      </c>
      <c r="AH315" s="22">
        <f t="shared" si="131"/>
        <v>0.24223569185080052</v>
      </c>
    </row>
    <row r="316" spans="6:34" x14ac:dyDescent="0.35">
      <c r="F316" s="21">
        <f t="shared" si="132"/>
        <v>28.600000000000136</v>
      </c>
      <c r="G316" s="20">
        <f t="shared" si="147"/>
        <v>356.63043478260749</v>
      </c>
      <c r="H316" s="19">
        <f t="shared" si="120"/>
        <v>6.6304347826074945</v>
      </c>
      <c r="I316" s="18">
        <f t="shared" si="121"/>
        <v>1.8944099378878556E-2</v>
      </c>
      <c r="J316" s="17">
        <f t="shared" si="122"/>
        <v>58567.116994114207</v>
      </c>
      <c r="K316" s="16">
        <f t="shared" si="123"/>
        <v>31.994454748725961</v>
      </c>
      <c r="L316" s="15">
        <f t="shared" si="124"/>
        <v>2.880783313878426E-2</v>
      </c>
      <c r="M316" s="14">
        <f t="shared" si="125"/>
        <v>6.8473338587576304E-5</v>
      </c>
      <c r="N316" s="13">
        <f t="shared" si="133"/>
        <v>0</v>
      </c>
      <c r="O316" s="12">
        <f t="shared" si="134"/>
        <v>0</v>
      </c>
      <c r="P316" s="4">
        <f t="shared" si="135"/>
        <v>1.7093025825911826E-2</v>
      </c>
      <c r="Q316" s="11">
        <f t="shared" si="126"/>
        <v>0.25119625813019503</v>
      </c>
      <c r="R316" s="10">
        <f t="shared" si="136"/>
        <v>-0.22936236445774905</v>
      </c>
      <c r="S316" s="9">
        <f t="shared" si="137"/>
        <v>151.87041988495261</v>
      </c>
      <c r="T316" s="8">
        <f t="shared" si="138"/>
        <v>2360.434064712339</v>
      </c>
      <c r="U316" s="7">
        <f t="shared" si="139"/>
        <v>-38.562533510906441</v>
      </c>
      <c r="V316" s="9">
        <f t="shared" si="140"/>
        <v>3427.5529979034982</v>
      </c>
      <c r="W316" s="8">
        <f t="shared" si="141"/>
        <v>58567.116994114207</v>
      </c>
      <c r="X316" s="7">
        <f t="shared" si="142"/>
        <v>-38.563215605989235</v>
      </c>
      <c r="Y316" s="6">
        <f t="shared" si="127"/>
        <v>3430.9159386194947</v>
      </c>
      <c r="Z316" s="4">
        <f t="shared" si="128"/>
        <v>-1.2053093546632436</v>
      </c>
      <c r="AA316" s="4">
        <f t="shared" si="143"/>
        <v>0</v>
      </c>
      <c r="AB316" s="5">
        <f t="shared" si="144"/>
        <v>72.84778290102588</v>
      </c>
      <c r="AC316" s="418">
        <f t="shared" si="148"/>
        <v>5.8420325013465666</v>
      </c>
      <c r="AD316" s="628">
        <f t="shared" si="145"/>
        <v>403.91816022877651</v>
      </c>
      <c r="AE316" s="4">
        <f t="shared" si="129"/>
        <v>3.9895047128146937</v>
      </c>
      <c r="AF316" s="3">
        <f t="shared" si="146"/>
        <v>307.84837882118893</v>
      </c>
      <c r="AG316" s="2">
        <f t="shared" si="130"/>
        <v>859.98543317897202</v>
      </c>
      <c r="AH316" s="22">
        <f t="shared" si="131"/>
        <v>0.24167924594964901</v>
      </c>
    </row>
    <row r="317" spans="6:34" x14ac:dyDescent="0.35">
      <c r="F317" s="21">
        <f t="shared" si="132"/>
        <v>28.700000000000138</v>
      </c>
      <c r="G317" s="20">
        <f t="shared" si="147"/>
        <v>356.63043478260749</v>
      </c>
      <c r="H317" s="19">
        <f t="shared" si="120"/>
        <v>6.6304347826074945</v>
      </c>
      <c r="I317" s="18">
        <f t="shared" si="121"/>
        <v>1.8944099378878556E-2</v>
      </c>
      <c r="J317" s="17">
        <f t="shared" si="122"/>
        <v>58909.872293904555</v>
      </c>
      <c r="K317" s="16">
        <f t="shared" si="123"/>
        <v>31.993408414527263</v>
      </c>
      <c r="L317" s="15">
        <f t="shared" si="124"/>
        <v>2.7816998141500862E-2</v>
      </c>
      <c r="M317" s="14">
        <f t="shared" si="125"/>
        <v>6.6118222882533399E-5</v>
      </c>
      <c r="N317" s="13">
        <f t="shared" si="133"/>
        <v>0</v>
      </c>
      <c r="O317" s="12">
        <f t="shared" si="134"/>
        <v>0</v>
      </c>
      <c r="P317" s="4">
        <f t="shared" si="135"/>
        <v>1.643896151115291E-2</v>
      </c>
      <c r="Q317" s="11">
        <f t="shared" si="126"/>
        <v>0.24158423799301929</v>
      </c>
      <c r="R317" s="10">
        <f t="shared" si="136"/>
        <v>-0.2204571025658679</v>
      </c>
      <c r="S317" s="9">
        <f t="shared" si="137"/>
        <v>151.84748364850682</v>
      </c>
      <c r="T317" s="8">
        <f t="shared" si="138"/>
        <v>2375.6188130771898</v>
      </c>
      <c r="U317" s="7">
        <f t="shared" si="139"/>
        <v>-38.306473841621141</v>
      </c>
      <c r="V317" s="9">
        <f t="shared" si="140"/>
        <v>3423.6967445524074</v>
      </c>
      <c r="W317" s="8">
        <f t="shared" si="141"/>
        <v>58909.872293904555</v>
      </c>
      <c r="X317" s="7">
        <f t="shared" si="142"/>
        <v>-38.307108211308204</v>
      </c>
      <c r="Y317" s="6">
        <f t="shared" si="127"/>
        <v>3427.0624530272476</v>
      </c>
      <c r="Z317" s="4">
        <f t="shared" si="128"/>
        <v>-1.1973437689094131</v>
      </c>
      <c r="AA317" s="4">
        <f t="shared" si="143"/>
        <v>0</v>
      </c>
      <c r="AB317" s="5">
        <f t="shared" si="144"/>
        <v>70.019382581251364</v>
      </c>
      <c r="AC317" s="418">
        <f t="shared" si="148"/>
        <v>5.6348423580474734</v>
      </c>
      <c r="AD317" s="628">
        <f t="shared" si="145"/>
        <v>389.14488953198833</v>
      </c>
      <c r="AE317" s="4">
        <f t="shared" si="129"/>
        <v>3.9930343226038549</v>
      </c>
      <c r="AF317" s="3">
        <f t="shared" si="146"/>
        <v>306.61445974194368</v>
      </c>
      <c r="AG317" s="2">
        <f t="shared" si="130"/>
        <v>858.26020418288374</v>
      </c>
      <c r="AH317" s="22">
        <f t="shared" si="131"/>
        <v>0.24111450838338322</v>
      </c>
    </row>
    <row r="318" spans="6:34" x14ac:dyDescent="0.35">
      <c r="F318" s="21">
        <f t="shared" si="132"/>
        <v>28.800000000000139</v>
      </c>
      <c r="G318" s="20">
        <f t="shared" si="147"/>
        <v>356.63043478260749</v>
      </c>
      <c r="H318" s="19">
        <f t="shared" si="120"/>
        <v>6.6304347826074945</v>
      </c>
      <c r="I318" s="18">
        <f t="shared" si="121"/>
        <v>1.8944099378878556E-2</v>
      </c>
      <c r="J318" s="17">
        <f t="shared" si="122"/>
        <v>59252.241968359798</v>
      </c>
      <c r="K318" s="16">
        <f t="shared" si="123"/>
        <v>31.992363308773697</v>
      </c>
      <c r="L318" s="15">
        <f t="shared" si="124"/>
        <v>2.6853753224083531E-2</v>
      </c>
      <c r="M318" s="14">
        <f t="shared" si="125"/>
        <v>6.3828686038324144E-5</v>
      </c>
      <c r="N318" s="13">
        <f t="shared" si="133"/>
        <v>0</v>
      </c>
      <c r="O318" s="12">
        <f t="shared" si="134"/>
        <v>0</v>
      </c>
      <c r="P318" s="4">
        <f t="shared" si="135"/>
        <v>1.5805921206968655E-2</v>
      </c>
      <c r="Q318" s="11">
        <f t="shared" si="126"/>
        <v>0.23228118321054614</v>
      </c>
      <c r="R318" s="10">
        <f t="shared" si="136"/>
        <v>-0.21184074942098069</v>
      </c>
      <c r="S318" s="9">
        <f t="shared" si="137"/>
        <v>151.82543793825025</v>
      </c>
      <c r="T318" s="8">
        <f t="shared" si="138"/>
        <v>2390.8013568710148</v>
      </c>
      <c r="U318" s="7">
        <f t="shared" si="139"/>
        <v>-38.058688664835536</v>
      </c>
      <c r="V318" s="9">
        <f t="shared" si="140"/>
        <v>3419.8660971682452</v>
      </c>
      <c r="W318" s="8">
        <f t="shared" si="141"/>
        <v>59252.241968359798</v>
      </c>
      <c r="X318" s="7">
        <f t="shared" si="142"/>
        <v>-38.059278230018975</v>
      </c>
      <c r="Y318" s="6">
        <f t="shared" si="127"/>
        <v>3423.2345940887408</v>
      </c>
      <c r="Z318" s="4">
        <f t="shared" si="128"/>
        <v>-1.1896363473586045</v>
      </c>
      <c r="AA318" s="4">
        <f t="shared" si="143"/>
        <v>0</v>
      </c>
      <c r="AB318" s="5">
        <f t="shared" si="144"/>
        <v>67.282742571538961</v>
      </c>
      <c r="AC318" s="418">
        <f t="shared" si="148"/>
        <v>5.4334762181515117</v>
      </c>
      <c r="AD318" s="628">
        <f t="shared" si="145"/>
        <v>374.82620539219909</v>
      </c>
      <c r="AE318" s="4">
        <f t="shared" si="129"/>
        <v>3.9966152000580561</v>
      </c>
      <c r="AF318" s="3">
        <f t="shared" si="146"/>
        <v>305.3819289139048</v>
      </c>
      <c r="AG318" s="2">
        <f t="shared" si="130"/>
        <v>856.53344711270017</v>
      </c>
      <c r="AH318" s="22">
        <f t="shared" si="131"/>
        <v>0.24054156799071102</v>
      </c>
    </row>
    <row r="319" spans="6:34" x14ac:dyDescent="0.35">
      <c r="F319" s="21">
        <f t="shared" si="132"/>
        <v>28.900000000000141</v>
      </c>
      <c r="G319" s="20">
        <f t="shared" si="147"/>
        <v>356.63043478260749</v>
      </c>
      <c r="H319" s="19">
        <f t="shared" si="120"/>
        <v>6.6304347826074945</v>
      </c>
      <c r="I319" s="18">
        <f t="shared" si="121"/>
        <v>1.8944099378878556E-2</v>
      </c>
      <c r="J319" s="17">
        <f t="shared" si="122"/>
        <v>59594.228578076625</v>
      </c>
      <c r="K319" s="16">
        <f t="shared" si="123"/>
        <v>31.991319423473058</v>
      </c>
      <c r="L319" s="15">
        <f t="shared" si="124"/>
        <v>2.5917529712224142E-2</v>
      </c>
      <c r="M319" s="14">
        <f t="shared" si="125"/>
        <v>6.1603376372985566E-5</v>
      </c>
      <c r="N319" s="13">
        <f t="shared" si="133"/>
        <v>0</v>
      </c>
      <c r="O319" s="12">
        <f t="shared" si="134"/>
        <v>0</v>
      </c>
      <c r="P319" s="4">
        <f t="shared" si="135"/>
        <v>1.519336672553085E-2</v>
      </c>
      <c r="Q319" s="11">
        <f t="shared" si="126"/>
        <v>0.22327918466416824</v>
      </c>
      <c r="R319" s="10">
        <f t="shared" si="136"/>
        <v>-0.20350591739688037</v>
      </c>
      <c r="S319" s="9">
        <f t="shared" si="137"/>
        <v>151.80425386330816</v>
      </c>
      <c r="T319" s="8">
        <f t="shared" si="138"/>
        <v>2405.9817822573455</v>
      </c>
      <c r="U319" s="7">
        <f t="shared" si="139"/>
        <v>-37.81896641862221</v>
      </c>
      <c r="V319" s="9">
        <f t="shared" si="140"/>
        <v>3416.0602283017615</v>
      </c>
      <c r="W319" s="8">
        <f t="shared" si="141"/>
        <v>59594.228578076625</v>
      </c>
      <c r="X319" s="7">
        <f t="shared" si="142"/>
        <v>-37.819513952869492</v>
      </c>
      <c r="Y319" s="6">
        <f t="shared" si="127"/>
        <v>3419.4315338775359</v>
      </c>
      <c r="Z319" s="4">
        <f t="shared" si="128"/>
        <v>-1.1821804987861833</v>
      </c>
      <c r="AA319" s="4">
        <f t="shared" si="143"/>
        <v>0</v>
      </c>
      <c r="AB319" s="5">
        <f t="shared" si="144"/>
        <v>64.635516487854133</v>
      </c>
      <c r="AC319" s="418">
        <f t="shared" si="148"/>
        <v>5.2378211288603467</v>
      </c>
      <c r="AD319" s="628">
        <f t="shared" si="145"/>
        <v>360.95066372655754</v>
      </c>
      <c r="AE319" s="4">
        <f t="shared" si="129"/>
        <v>4.000246810472011</v>
      </c>
      <c r="AF319" s="3">
        <f t="shared" si="146"/>
        <v>304.15077711892422</v>
      </c>
      <c r="AG319" s="2">
        <f t="shared" si="130"/>
        <v>854.80513975437896</v>
      </c>
      <c r="AH319" s="22">
        <f t="shared" si="131"/>
        <v>0.23996051032447824</v>
      </c>
    </row>
    <row r="320" spans="6:34" x14ac:dyDescent="0.35">
      <c r="F320" s="21">
        <f t="shared" si="132"/>
        <v>29.000000000000142</v>
      </c>
      <c r="G320" s="20">
        <f t="shared" si="147"/>
        <v>356.63043478260749</v>
      </c>
      <c r="H320" s="19">
        <f t="shared" si="120"/>
        <v>6.6304347826074945</v>
      </c>
      <c r="I320" s="18">
        <f t="shared" si="121"/>
        <v>1.8944099378878556E-2</v>
      </c>
      <c r="J320" s="17">
        <f t="shared" si="122"/>
        <v>59935.834600906805</v>
      </c>
      <c r="K320" s="16">
        <f t="shared" si="123"/>
        <v>31.990276750887435</v>
      </c>
      <c r="L320" s="15">
        <f t="shared" si="124"/>
        <v>2.5007766030368386E-2</v>
      </c>
      <c r="M320" s="14">
        <f t="shared" si="125"/>
        <v>5.9440959077582611E-5</v>
      </c>
      <c r="N320" s="13">
        <f t="shared" si="133"/>
        <v>0</v>
      </c>
      <c r="O320" s="12">
        <f t="shared" si="134"/>
        <v>0</v>
      </c>
      <c r="P320" s="4">
        <f t="shared" si="135"/>
        <v>1.4600769937114694E-2</v>
      </c>
      <c r="Q320" s="11">
        <f t="shared" si="126"/>
        <v>0.21457048104748905</v>
      </c>
      <c r="R320" s="10">
        <f t="shared" si="136"/>
        <v>-0.19544535325131004</v>
      </c>
      <c r="S320" s="9">
        <f t="shared" si="137"/>
        <v>151.78390327156848</v>
      </c>
      <c r="T320" s="8">
        <f t="shared" si="138"/>
        <v>2421.1601725845021</v>
      </c>
      <c r="U320" s="7">
        <f t="shared" si="139"/>
        <v>-37.587099389560848</v>
      </c>
      <c r="V320" s="9">
        <f t="shared" si="140"/>
        <v>3412.2783316598993</v>
      </c>
      <c r="W320" s="8">
        <f t="shared" si="141"/>
        <v>59935.834600906805</v>
      </c>
      <c r="X320" s="7">
        <f t="shared" si="142"/>
        <v>-37.587607524380061</v>
      </c>
      <c r="Y320" s="6">
        <f t="shared" si="127"/>
        <v>3415.6524656363999</v>
      </c>
      <c r="Z320" s="4">
        <f t="shared" si="128"/>
        <v>-1.1749697514991755</v>
      </c>
      <c r="AA320" s="4">
        <f t="shared" si="143"/>
        <v>0</v>
      </c>
      <c r="AB320" s="5">
        <f t="shared" si="144"/>
        <v>62.075400627850136</v>
      </c>
      <c r="AC320" s="418">
        <f t="shared" si="148"/>
        <v>5.0477649763823695</v>
      </c>
      <c r="AD320" s="628">
        <f t="shared" si="145"/>
        <v>347.50706409519597</v>
      </c>
      <c r="AE320" s="4">
        <f t="shared" si="129"/>
        <v>4.0039286394686879</v>
      </c>
      <c r="AF320" s="3">
        <f t="shared" si="146"/>
        <v>302.92099543673555</v>
      </c>
      <c r="AG320" s="2">
        <f t="shared" si="130"/>
        <v>853.07526012492792</v>
      </c>
      <c r="AH320" s="22">
        <f t="shared" si="131"/>
        <v>0.23937141768500997</v>
      </c>
    </row>
    <row r="321" spans="6:34" x14ac:dyDescent="0.35">
      <c r="F321" s="21">
        <f t="shared" si="132"/>
        <v>29.100000000000144</v>
      </c>
      <c r="G321" s="20">
        <f t="shared" si="147"/>
        <v>356.63043478260749</v>
      </c>
      <c r="H321" s="19">
        <f t="shared" si="120"/>
        <v>6.6304347826074945</v>
      </c>
      <c r="I321" s="18">
        <f t="shared" si="121"/>
        <v>1.8944099378878556E-2</v>
      </c>
      <c r="J321" s="17">
        <f t="shared" si="122"/>
        <v>60277.062434072795</v>
      </c>
      <c r="K321" s="16">
        <f t="shared" si="123"/>
        <v>31.98923528352671</v>
      </c>
      <c r="L321" s="15">
        <f t="shared" si="124"/>
        <v>2.4123907667553561E-2</v>
      </c>
      <c r="M321" s="14">
        <f t="shared" si="125"/>
        <v>5.734011613500806E-5</v>
      </c>
      <c r="N321" s="13">
        <f t="shared" si="133"/>
        <v>0</v>
      </c>
      <c r="O321" s="12">
        <f t="shared" si="134"/>
        <v>0</v>
      </c>
      <c r="P321" s="4">
        <f t="shared" si="135"/>
        <v>1.4027612643490717E-2</v>
      </c>
      <c r="Q321" s="11">
        <f t="shared" si="126"/>
        <v>0.20614745700571191</v>
      </c>
      <c r="R321" s="10">
        <f t="shared" si="136"/>
        <v>-0.1876519366166087</v>
      </c>
      <c r="S321" s="9">
        <f t="shared" si="137"/>
        <v>151.76435873624334</v>
      </c>
      <c r="T321" s="8">
        <f t="shared" si="138"/>
        <v>2436.3366084581266</v>
      </c>
      <c r="U321" s="7">
        <f t="shared" si="139"/>
        <v>-37.362883669509529</v>
      </c>
      <c r="V321" s="9">
        <f t="shared" si="140"/>
        <v>3408.5196217209432</v>
      </c>
      <c r="W321" s="8">
        <f t="shared" si="141"/>
        <v>60277.062434072795</v>
      </c>
      <c r="X321" s="7">
        <f t="shared" si="142"/>
        <v>-37.363354899561919</v>
      </c>
      <c r="Y321" s="6">
        <f t="shared" si="127"/>
        <v>3411.8966033922106</v>
      </c>
      <c r="Z321" s="4">
        <f t="shared" si="128"/>
        <v>-1.1679977520063658</v>
      </c>
      <c r="AA321" s="4">
        <f t="shared" si="143"/>
        <v>0</v>
      </c>
      <c r="AB321" s="5">
        <f t="shared" si="144"/>
        <v>59.600133491481969</v>
      </c>
      <c r="AC321" s="418">
        <f t="shared" si="148"/>
        <v>4.8631965066564113</v>
      </c>
      <c r="AD321" s="628">
        <f t="shared" si="145"/>
        <v>334.48444368654032</v>
      </c>
      <c r="AE321" s="4">
        <f t="shared" si="129"/>
        <v>4.0076601927934394</v>
      </c>
      <c r="AF321" s="3">
        <f t="shared" si="146"/>
        <v>301.69257523733802</v>
      </c>
      <c r="AG321" s="2">
        <f t="shared" si="130"/>
        <v>851.34378646360062</v>
      </c>
      <c r="AH321" s="22">
        <f t="shared" si="131"/>
        <v>0.23877436915304967</v>
      </c>
    </row>
    <row r="322" spans="6:34" x14ac:dyDescent="0.35">
      <c r="F322" s="21">
        <f t="shared" si="132"/>
        <v>29.200000000000145</v>
      </c>
      <c r="G322" s="20">
        <f t="shared" si="147"/>
        <v>356.63043478260749</v>
      </c>
      <c r="H322" s="19">
        <f t="shared" si="120"/>
        <v>6.6304347826074945</v>
      </c>
      <c r="I322" s="18">
        <f t="shared" si="121"/>
        <v>1.8944099378878556E-2</v>
      </c>
      <c r="J322" s="17">
        <f t="shared" si="122"/>
        <v>60617.914396244887</v>
      </c>
      <c r="K322" s="16">
        <f t="shared" si="123"/>
        <v>31.988195014142136</v>
      </c>
      <c r="L322" s="15">
        <f t="shared" si="124"/>
        <v>2.3265407145019332E-2</v>
      </c>
      <c r="M322" s="14">
        <f t="shared" si="125"/>
        <v>5.5299546242996447E-5</v>
      </c>
      <c r="N322" s="13">
        <f t="shared" si="133"/>
        <v>0</v>
      </c>
      <c r="O322" s="12">
        <f t="shared" si="134"/>
        <v>0</v>
      </c>
      <c r="P322" s="4">
        <f t="shared" si="135"/>
        <v>1.3473386453607728E-2</v>
      </c>
      <c r="Q322" s="11">
        <f t="shared" si="126"/>
        <v>0.19800264130869735</v>
      </c>
      <c r="R322" s="10">
        <f t="shared" si="136"/>
        <v>-0.18011867851342389</v>
      </c>
      <c r="S322" s="9">
        <f t="shared" si="137"/>
        <v>151.74559354258167</v>
      </c>
      <c r="T322" s="8">
        <f t="shared" si="138"/>
        <v>2451.5111678123849</v>
      </c>
      <c r="U322" s="7">
        <f t="shared" si="139"/>
        <v>-37.146119113036576</v>
      </c>
      <c r="V322" s="9">
        <f t="shared" si="140"/>
        <v>3404.783333353992</v>
      </c>
      <c r="W322" s="8">
        <f t="shared" si="141"/>
        <v>60617.914396244887</v>
      </c>
      <c r="X322" s="7">
        <f t="shared" si="142"/>
        <v>-37.146555801288635</v>
      </c>
      <c r="Y322" s="6">
        <f t="shared" si="127"/>
        <v>3408.1631815751884</v>
      </c>
      <c r="Z322" s="4">
        <f t="shared" si="128"/>
        <v>-1.1612582637084075</v>
      </c>
      <c r="AA322" s="4">
        <f t="shared" si="143"/>
        <v>0</v>
      </c>
      <c r="AB322" s="5">
        <f t="shared" si="144"/>
        <v>57.207495308946605</v>
      </c>
      <c r="AC322" s="418">
        <f t="shared" si="148"/>
        <v>4.6840053458688029</v>
      </c>
      <c r="AD322" s="628">
        <f t="shared" si="145"/>
        <v>321.87207155005808</v>
      </c>
      <c r="AE322" s="4">
        <f t="shared" si="129"/>
        <v>4.0114409961106094</v>
      </c>
      <c r="AF322" s="3">
        <f t="shared" si="146"/>
        <v>300.46550817351846</v>
      </c>
      <c r="AG322" s="2">
        <f t="shared" si="130"/>
        <v>849.61069722318155</v>
      </c>
      <c r="AH322" s="22">
        <f t="shared" si="131"/>
        <v>0.2381694406223025</v>
      </c>
    </row>
    <row r="323" spans="6:34" x14ac:dyDescent="0.35">
      <c r="F323" s="21">
        <f t="shared" si="132"/>
        <v>29.300000000000146</v>
      </c>
      <c r="G323" s="20">
        <f t="shared" si="147"/>
        <v>356.63043478260749</v>
      </c>
      <c r="H323" s="19">
        <f t="shared" si="120"/>
        <v>6.6304347826074945</v>
      </c>
      <c r="I323" s="18">
        <f t="shared" si="121"/>
        <v>1.8944099378878556E-2</v>
      </c>
      <c r="J323" s="17">
        <f t="shared" si="122"/>
        <v>60958.392729580286</v>
      </c>
      <c r="K323" s="16">
        <f t="shared" si="123"/>
        <v>31.987155935720036</v>
      </c>
      <c r="L323" s="15">
        <f t="shared" si="124"/>
        <v>2.2431723985459326E-2</v>
      </c>
      <c r="M323" s="14">
        <f t="shared" si="125"/>
        <v>5.3317964741038268E-5</v>
      </c>
      <c r="N323" s="13">
        <f t="shared" si="133"/>
        <v>0</v>
      </c>
      <c r="O323" s="12">
        <f t="shared" si="134"/>
        <v>0</v>
      </c>
      <c r="P323" s="4">
        <f t="shared" si="135"/>
        <v>1.2937592661435186E-2</v>
      </c>
      <c r="Q323" s="11">
        <f t="shared" si="126"/>
        <v>0.19012870505575483</v>
      </c>
      <c r="R323" s="10">
        <f t="shared" si="136"/>
        <v>-0.17283871988627625</v>
      </c>
      <c r="S323" s="9">
        <f t="shared" si="137"/>
        <v>151.72758167473032</v>
      </c>
      <c r="T323" s="8">
        <f t="shared" si="138"/>
        <v>2466.683925979858</v>
      </c>
      <c r="U323" s="7">
        <f t="shared" si="139"/>
        <v>-36.936609295478327</v>
      </c>
      <c r="V323" s="9">
        <f t="shared" si="140"/>
        <v>3401.0687214426885</v>
      </c>
      <c r="W323" s="8">
        <f t="shared" si="141"/>
        <v>60958.392729580286</v>
      </c>
      <c r="X323" s="7">
        <f t="shared" si="142"/>
        <v>-36.937013678286284</v>
      </c>
      <c r="Y323" s="6">
        <f t="shared" si="127"/>
        <v>3404.451454642387</v>
      </c>
      <c r="Z323" s="4">
        <f t="shared" si="128"/>
        <v>-1.154745165606885</v>
      </c>
      <c r="AA323" s="4">
        <f t="shared" si="143"/>
        <v>0</v>
      </c>
      <c r="AB323" s="5">
        <f t="shared" si="144"/>
        <v>54.89530757556372</v>
      </c>
      <c r="AC323" s="418">
        <f t="shared" si="148"/>
        <v>4.5100820207464425</v>
      </c>
      <c r="AD323" s="628">
        <f t="shared" si="145"/>
        <v>309.65944306519208</v>
      </c>
      <c r="AE323" s="4">
        <f t="shared" si="129"/>
        <v>4.0152705948026135</v>
      </c>
      <c r="AF323" s="3">
        <f t="shared" si="146"/>
        <v>299.23978617351099</v>
      </c>
      <c r="AG323" s="2">
        <f t="shared" si="130"/>
        <v>847.87597106135911</v>
      </c>
      <c r="AH323" s="22">
        <f t="shared" si="131"/>
        <v>0.23755670483158187</v>
      </c>
    </row>
    <row r="324" spans="6:34" x14ac:dyDescent="0.35">
      <c r="F324" s="21">
        <f t="shared" si="132"/>
        <v>29.400000000000148</v>
      </c>
      <c r="G324" s="20">
        <f t="shared" si="147"/>
        <v>356.63043478260749</v>
      </c>
      <c r="H324" s="19">
        <f t="shared" si="120"/>
        <v>6.6304347826074945</v>
      </c>
      <c r="I324" s="18">
        <f t="shared" si="121"/>
        <v>1.8944099378878556E-2</v>
      </c>
      <c r="J324" s="17">
        <f t="shared" si="122"/>
        <v>61298.499601724558</v>
      </c>
      <c r="K324" s="16">
        <f t="shared" si="123"/>
        <v>31.986118041475667</v>
      </c>
      <c r="L324" s="15">
        <f t="shared" si="124"/>
        <v>2.1622324683784232E-2</v>
      </c>
      <c r="M324" s="14">
        <f t="shared" si="125"/>
        <v>5.1394103540886744E-5</v>
      </c>
      <c r="N324" s="13">
        <f t="shared" si="133"/>
        <v>0</v>
      </c>
      <c r="O324" s="12">
        <f t="shared" si="134"/>
        <v>0</v>
      </c>
      <c r="P324" s="4">
        <f t="shared" si="135"/>
        <v>1.2419742125837874E-2</v>
      </c>
      <c r="Q324" s="11">
        <f t="shared" si="126"/>
        <v>0.18251845991030102</v>
      </c>
      <c r="R324" s="10">
        <f t="shared" si="136"/>
        <v>-0.1658053301597634</v>
      </c>
      <c r="S324" s="9">
        <f t="shared" si="137"/>
        <v>151.71029780274168</v>
      </c>
      <c r="T324" s="8">
        <f t="shared" si="138"/>
        <v>2481.8549557601323</v>
      </c>
      <c r="U324" s="7">
        <f t="shared" si="139"/>
        <v>-36.734161471588081</v>
      </c>
      <c r="V324" s="9">
        <f t="shared" si="140"/>
        <v>3397.3750605131404</v>
      </c>
      <c r="W324" s="8">
        <f t="shared" si="141"/>
        <v>61298.499601724558</v>
      </c>
      <c r="X324" s="7">
        <f t="shared" si="142"/>
        <v>-36.734535663707739</v>
      </c>
      <c r="Y324" s="6">
        <f t="shared" si="127"/>
        <v>3400.7606967053798</v>
      </c>
      <c r="Z324" s="4">
        <f t="shared" si="128"/>
        <v>-1.1484524510312539</v>
      </c>
      <c r="AA324" s="4">
        <f t="shared" si="143"/>
        <v>0</v>
      </c>
      <c r="AB324" s="5">
        <f t="shared" si="144"/>
        <v>52.661432593211515</v>
      </c>
      <c r="AC324" s="418">
        <f t="shared" si="148"/>
        <v>4.3413179786077327</v>
      </c>
      <c r="AD324" s="628">
        <f t="shared" si="145"/>
        <v>297.8362746356442</v>
      </c>
      <c r="AE324" s="4">
        <f t="shared" si="129"/>
        <v>4.0191485537714859</v>
      </c>
      <c r="AF324" s="3">
        <f t="shared" si="146"/>
        <v>298.01540143379168</v>
      </c>
      <c r="AG324" s="2">
        <f t="shared" si="130"/>
        <v>846.13958683218516</v>
      </c>
      <c r="AH324" s="22">
        <f t="shared" si="131"/>
        <v>0.23693623139656228</v>
      </c>
    </row>
    <row r="325" spans="6:34" x14ac:dyDescent="0.35">
      <c r="F325" s="21">
        <f t="shared" si="132"/>
        <v>29.500000000000149</v>
      </c>
      <c r="G325" s="20">
        <f t="shared" si="147"/>
        <v>356.63043478260749</v>
      </c>
      <c r="H325" s="19">
        <f t="shared" si="120"/>
        <v>6.6304347826074945</v>
      </c>
      <c r="I325" s="18">
        <f t="shared" si="121"/>
        <v>1.8944099378878556E-2</v>
      </c>
      <c r="J325" s="17">
        <f t="shared" si="122"/>
        <v>61638.237107775873</v>
      </c>
      <c r="K325" s="16">
        <f t="shared" si="123"/>
        <v>31.985081324847155</v>
      </c>
      <c r="L325" s="15">
        <f t="shared" si="124"/>
        <v>2.0836682679269865E-2</v>
      </c>
      <c r="M325" s="14">
        <f t="shared" si="125"/>
        <v>4.9526711060356537E-5</v>
      </c>
      <c r="N325" s="13">
        <f t="shared" si="133"/>
        <v>0</v>
      </c>
      <c r="O325" s="12">
        <f t="shared" si="134"/>
        <v>0</v>
      </c>
      <c r="P325" s="4">
        <f t="shared" si="135"/>
        <v>1.1919355152361437E-2</v>
      </c>
      <c r="Q325" s="11">
        <f t="shared" si="126"/>
        <v>0.17516485636259979</v>
      </c>
      <c r="R325" s="10">
        <f t="shared" si="136"/>
        <v>-0.15901190581419175</v>
      </c>
      <c r="S325" s="9">
        <f t="shared" si="137"/>
        <v>151.69371726972571</v>
      </c>
      <c r="T325" s="8">
        <f t="shared" si="138"/>
        <v>2497.024327487105</v>
      </c>
      <c r="U325" s="7">
        <f t="shared" si="139"/>
        <v>-36.538586534741455</v>
      </c>
      <c r="V325" s="9">
        <f t="shared" si="140"/>
        <v>3393.7016443659818</v>
      </c>
      <c r="W325" s="8">
        <f t="shared" si="141"/>
        <v>61638.237107775873</v>
      </c>
      <c r="X325" s="7">
        <f t="shared" si="142"/>
        <v>-36.538932534256936</v>
      </c>
      <c r="Y325" s="6">
        <f t="shared" si="127"/>
        <v>3397.0902011620883</v>
      </c>
      <c r="Z325" s="4">
        <f t="shared" si="128"/>
        <v>-1.1423742263826038</v>
      </c>
      <c r="AA325" s="4">
        <f t="shared" si="143"/>
        <v>0</v>
      </c>
      <c r="AB325" s="5">
        <f t="shared" si="144"/>
        <v>50.503773017933156</v>
      </c>
      <c r="AC325" s="418">
        <f t="shared" si="148"/>
        <v>4.1776056071524454</v>
      </c>
      <c r="AD325" s="628">
        <f t="shared" si="145"/>
        <v>286.39249859857966</v>
      </c>
      <c r="AE325" s="4">
        <f t="shared" si="129"/>
        <v>4.023074457242874</v>
      </c>
      <c r="AF325" s="3">
        <f t="shared" si="146"/>
        <v>296.79234641200691</v>
      </c>
      <c r="AG325" s="2">
        <f t="shared" si="130"/>
        <v>844.40152357761963</v>
      </c>
      <c r="AH325" s="22">
        <f t="shared" si="131"/>
        <v>0.23630808684114019</v>
      </c>
    </row>
    <row r="326" spans="6:34" x14ac:dyDescent="0.35">
      <c r="F326" s="21">
        <f t="shared" si="132"/>
        <v>29.600000000000151</v>
      </c>
      <c r="G326" s="20">
        <f t="shared" si="147"/>
        <v>356.63043478260749</v>
      </c>
      <c r="H326" s="19">
        <f t="shared" si="120"/>
        <v>6.6304347826074945</v>
      </c>
      <c r="I326" s="18">
        <f t="shared" si="121"/>
        <v>1.8944099378878556E-2</v>
      </c>
      <c r="J326" s="17">
        <f t="shared" si="122"/>
        <v>61977.607272212474</v>
      </c>
      <c r="K326" s="16">
        <f t="shared" si="123"/>
        <v>31.984045779489538</v>
      </c>
      <c r="L326" s="15">
        <f t="shared" si="124"/>
        <v>2.007427832896725E-2</v>
      </c>
      <c r="M326" s="14">
        <f t="shared" si="125"/>
        <v>4.7714552160122255E-5</v>
      </c>
      <c r="N326" s="13">
        <f t="shared" si="133"/>
        <v>0</v>
      </c>
      <c r="O326" s="12">
        <f t="shared" si="134"/>
        <v>0</v>
      </c>
      <c r="P326" s="4">
        <f t="shared" si="135"/>
        <v>1.1435961376812532E-2</v>
      </c>
      <c r="Q326" s="11">
        <f t="shared" si="126"/>
        <v>0.16806098201887545</v>
      </c>
      <c r="R326" s="10">
        <f t="shared" si="136"/>
        <v>-0.15245196897944227</v>
      </c>
      <c r="S326" s="9">
        <f t="shared" si="137"/>
        <v>151.67781607914429</v>
      </c>
      <c r="T326" s="8">
        <f t="shared" si="138"/>
        <v>2512.1921090950195</v>
      </c>
      <c r="U326" s="7">
        <f t="shared" si="139"/>
        <v>-36.349698976664023</v>
      </c>
      <c r="V326" s="9">
        <f t="shared" si="140"/>
        <v>3390.0477857125074</v>
      </c>
      <c r="W326" s="8">
        <f t="shared" si="141"/>
        <v>61977.607272212474</v>
      </c>
      <c r="X326" s="7">
        <f t="shared" si="142"/>
        <v>-36.350018669829254</v>
      </c>
      <c r="Y326" s="6">
        <f t="shared" si="127"/>
        <v>3393.439280332685</v>
      </c>
      <c r="Z326" s="4">
        <f t="shared" si="128"/>
        <v>-1.1365047098931897</v>
      </c>
      <c r="AA326" s="4">
        <f t="shared" si="143"/>
        <v>0</v>
      </c>
      <c r="AB326" s="5">
        <f t="shared" si="144"/>
        <v>48.420271413334447</v>
      </c>
      <c r="AC326" s="418">
        <f t="shared" si="148"/>
        <v>4.0188382539711514</v>
      </c>
      <c r="AD326" s="628">
        <f t="shared" si="145"/>
        <v>275.31825833872415</v>
      </c>
      <c r="AE326" s="4">
        <f t="shared" si="129"/>
        <v>4.0270479085724711</v>
      </c>
      <c r="AF326" s="3">
        <f t="shared" si="146"/>
        <v>295.57061382003519</v>
      </c>
      <c r="AG326" s="2">
        <f t="shared" si="130"/>
        <v>842.66176051916136</v>
      </c>
      <c r="AH326" s="22">
        <f t="shared" si="131"/>
        <v>0.2356723346284047</v>
      </c>
    </row>
    <row r="327" spans="6:34" x14ac:dyDescent="0.35">
      <c r="F327" s="21">
        <f t="shared" si="132"/>
        <v>29.700000000000152</v>
      </c>
      <c r="G327" s="20">
        <f t="shared" si="147"/>
        <v>356.63043478260749</v>
      </c>
      <c r="H327" s="19">
        <f t="shared" si="120"/>
        <v>6.6304347826074945</v>
      </c>
      <c r="I327" s="18">
        <f t="shared" si="121"/>
        <v>1.8944099378878556E-2</v>
      </c>
      <c r="J327" s="17">
        <f t="shared" si="122"/>
        <v>62316.612050783726</v>
      </c>
      <c r="K327" s="16">
        <f t="shared" si="123"/>
        <v>31.983011399268957</v>
      </c>
      <c r="L327" s="15">
        <f t="shared" si="124"/>
        <v>1.9334598882253116E-2</v>
      </c>
      <c r="M327" s="14">
        <f t="shared" si="125"/>
        <v>4.5956408083227433E-5</v>
      </c>
      <c r="N327" s="13">
        <f t="shared" si="133"/>
        <v>0</v>
      </c>
      <c r="O327" s="12">
        <f t="shared" si="134"/>
        <v>0</v>
      </c>
      <c r="P327" s="4">
        <f t="shared" si="135"/>
        <v>1.0969099650521195E-2</v>
      </c>
      <c r="Q327" s="11">
        <f t="shared" si="126"/>
        <v>0.16120005991514774</v>
      </c>
      <c r="R327" s="10">
        <f t="shared" si="136"/>
        <v>-0.1461191660458698</v>
      </c>
      <c r="S327" s="9">
        <f t="shared" si="137"/>
        <v>151.66257088224634</v>
      </c>
      <c r="T327" s="8">
        <f t="shared" si="138"/>
        <v>2527.358366183244</v>
      </c>
      <c r="U327" s="7">
        <f t="shared" si="139"/>
        <v>-36.167316847646873</v>
      </c>
      <c r="V327" s="9">
        <f t="shared" si="140"/>
        <v>3386.412815814841</v>
      </c>
      <c r="W327" s="8">
        <f t="shared" si="141"/>
        <v>62316.612050783726</v>
      </c>
      <c r="X327" s="7">
        <f t="shared" si="142"/>
        <v>-36.16761201363407</v>
      </c>
      <c r="Y327" s="6">
        <f t="shared" si="127"/>
        <v>3389.8072650995382</v>
      </c>
      <c r="Z327" s="4">
        <f t="shared" si="128"/>
        <v>-1.1308382304006797</v>
      </c>
      <c r="AA327" s="4">
        <f t="shared" si="143"/>
        <v>0</v>
      </c>
      <c r="AB327" s="5">
        <f t="shared" si="144"/>
        <v>46.408909809391588</v>
      </c>
      <c r="AC327" s="418">
        <f t="shared" si="148"/>
        <v>3.8649102457538147</v>
      </c>
      <c r="AD327" s="628">
        <f t="shared" si="145"/>
        <v>264.60390359767626</v>
      </c>
      <c r="AE327" s="4">
        <f t="shared" si="129"/>
        <v>4.0310685300549078</v>
      </c>
      <c r="AF327" s="3">
        <f t="shared" si="146"/>
        <v>294.35019661717865</v>
      </c>
      <c r="AG327" s="2">
        <f t="shared" si="130"/>
        <v>840.9202770495607</v>
      </c>
      <c r="AH327" s="22">
        <f t="shared" si="131"/>
        <v>0.23502903519121482</v>
      </c>
    </row>
    <row r="328" spans="6:34" x14ac:dyDescent="0.35">
      <c r="F328" s="21">
        <f t="shared" si="132"/>
        <v>29.800000000000153</v>
      </c>
      <c r="G328" s="20">
        <f t="shared" si="147"/>
        <v>356.63043478260749</v>
      </c>
      <c r="H328" s="19">
        <f t="shared" si="120"/>
        <v>6.6304347826074945</v>
      </c>
      <c r="I328" s="18">
        <f t="shared" si="121"/>
        <v>1.8944099378878556E-2</v>
      </c>
      <c r="J328" s="17">
        <f t="shared" si="122"/>
        <v>62655.25333236521</v>
      </c>
      <c r="K328" s="16">
        <f t="shared" si="123"/>
        <v>31.981978178256956</v>
      </c>
      <c r="L328" s="15">
        <f t="shared" si="124"/>
        <v>1.8617138456403861E-2</v>
      </c>
      <c r="M328" s="14">
        <f t="shared" si="125"/>
        <v>4.4251076397026333E-5</v>
      </c>
      <c r="N328" s="13">
        <f t="shared" si="133"/>
        <v>0</v>
      </c>
      <c r="O328" s="12">
        <f t="shared" si="134"/>
        <v>0</v>
      </c>
      <c r="P328" s="4">
        <f t="shared" si="135"/>
        <v>1.0518317927179352E-2</v>
      </c>
      <c r="Q328" s="11">
        <f t="shared" si="126"/>
        <v>0.1545754468542293</v>
      </c>
      <c r="R328" s="10">
        <f t="shared" si="136"/>
        <v>-0.14000726629108023</v>
      </c>
      <c r="S328" s="9">
        <f t="shared" si="137"/>
        <v>151.64795896564175</v>
      </c>
      <c r="T328" s="8">
        <f t="shared" si="138"/>
        <v>2542.5231620798081</v>
      </c>
      <c r="U328" s="7">
        <f t="shared" si="139"/>
        <v>-35.991261717216929</v>
      </c>
      <c r="V328" s="9">
        <f t="shared" si="140"/>
        <v>3382.7960841300765</v>
      </c>
      <c r="W328" s="8">
        <f t="shared" si="141"/>
        <v>62655.25333236521</v>
      </c>
      <c r="X328" s="7">
        <f t="shared" si="142"/>
        <v>-35.991534032766921</v>
      </c>
      <c r="Y328" s="6">
        <f t="shared" si="127"/>
        <v>3386.1935045511241</v>
      </c>
      <c r="Z328" s="4">
        <f t="shared" si="128"/>
        <v>-1.1253692261361079</v>
      </c>
      <c r="AA328" s="4">
        <f t="shared" si="143"/>
        <v>0</v>
      </c>
      <c r="AB328" s="5">
        <f t="shared" si="144"/>
        <v>44.467709266301782</v>
      </c>
      <c r="AC328" s="418">
        <f t="shared" si="148"/>
        <v>3.7157169071775069</v>
      </c>
      <c r="AD328" s="628">
        <f t="shared" si="145"/>
        <v>254.23998596915686</v>
      </c>
      <c r="AE328" s="4">
        <f t="shared" si="129"/>
        <v>4.0351359627350725</v>
      </c>
      <c r="AF328" s="3">
        <f t="shared" si="146"/>
        <v>293.13108800348527</v>
      </c>
      <c r="AG328" s="2">
        <f t="shared" si="130"/>
        <v>839.17705272461603</v>
      </c>
      <c r="AH328" s="22">
        <f t="shared" si="131"/>
        <v>0.23437824596238843</v>
      </c>
    </row>
    <row r="329" spans="6:34" x14ac:dyDescent="0.35">
      <c r="F329" s="21">
        <f t="shared" si="132"/>
        <v>29.900000000000155</v>
      </c>
      <c r="G329" s="20">
        <f t="shared" si="147"/>
        <v>356.63043478260749</v>
      </c>
      <c r="H329" s="19">
        <f t="shared" si="120"/>
        <v>6.6304347826074945</v>
      </c>
      <c r="I329" s="18">
        <f t="shared" si="121"/>
        <v>1.8944099378878556E-2</v>
      </c>
      <c r="J329" s="17">
        <f t="shared" si="122"/>
        <v>62993.532940778219</v>
      </c>
      <c r="K329" s="16">
        <f t="shared" si="123"/>
        <v>31.980946110724851</v>
      </c>
      <c r="L329" s="15">
        <f t="shared" si="124"/>
        <v>1.7921398013077655E-2</v>
      </c>
      <c r="M329" s="14">
        <f t="shared" si="125"/>
        <v>4.2597370937284278E-5</v>
      </c>
      <c r="N329" s="13">
        <f t="shared" si="133"/>
        <v>0</v>
      </c>
      <c r="O329" s="12">
        <f t="shared" si="134"/>
        <v>0</v>
      </c>
      <c r="P329" s="4">
        <f t="shared" si="135"/>
        <v>1.0083173151152845E-2</v>
      </c>
      <c r="Q329" s="11">
        <f t="shared" si="126"/>
        <v>0.1481806317643779</v>
      </c>
      <c r="R329" s="10">
        <f t="shared" si="136"/>
        <v>-0.13411016052142727</v>
      </c>
      <c r="S329" s="9">
        <f t="shared" si="137"/>
        <v>151.63395823901263</v>
      </c>
      <c r="T329" s="8">
        <f t="shared" si="138"/>
        <v>2557.6865579037094</v>
      </c>
      <c r="U329" s="7">
        <f t="shared" si="139"/>
        <v>-35.821358635228897</v>
      </c>
      <c r="V329" s="9">
        <f t="shared" si="140"/>
        <v>3379.1969579583547</v>
      </c>
      <c r="W329" s="8">
        <f t="shared" si="141"/>
        <v>62993.532940778219</v>
      </c>
      <c r="X329" s="7">
        <f t="shared" si="142"/>
        <v>-35.821609679198431</v>
      </c>
      <c r="Y329" s="6">
        <f t="shared" si="127"/>
        <v>3382.5973656298838</v>
      </c>
      <c r="Z329" s="4">
        <f t="shared" si="128"/>
        <v>-1.1200922435245158</v>
      </c>
      <c r="AA329" s="4">
        <f t="shared" si="143"/>
        <v>0</v>
      </c>
      <c r="AB329" s="5">
        <f t="shared" si="144"/>
        <v>42.594729443009093</v>
      </c>
      <c r="AC329" s="418">
        <f t="shared" si="148"/>
        <v>3.5711545794523141</v>
      </c>
      <c r="AD329" s="628">
        <f t="shared" si="145"/>
        <v>244.21725457124023</v>
      </c>
      <c r="AE329" s="4">
        <f t="shared" si="129"/>
        <v>4.0392498662218896</v>
      </c>
      <c r="AF329" s="3">
        <f t="shared" si="146"/>
        <v>291.91328141319843</v>
      </c>
      <c r="AG329" s="2">
        <f t="shared" si="130"/>
        <v>837.4320672550507</v>
      </c>
      <c r="AH329" s="22">
        <f t="shared" si="131"/>
        <v>0.23372002140449771</v>
      </c>
    </row>
    <row r="330" spans="6:34" x14ac:dyDescent="0.35">
      <c r="F330" s="21">
        <f t="shared" si="132"/>
        <v>30.000000000000156</v>
      </c>
      <c r="G330" s="20">
        <f t="shared" si="147"/>
        <v>356.63043478260749</v>
      </c>
      <c r="H330" s="19">
        <f t="shared" si="120"/>
        <v>6.6304347826074945</v>
      </c>
      <c r="I330" s="18">
        <f t="shared" si="121"/>
        <v>1.8944099378878556E-2</v>
      </c>
      <c r="J330" s="17">
        <f t="shared" si="122"/>
        <v>63331.452636574053</v>
      </c>
      <c r="K330" s="16">
        <f t="shared" si="123"/>
        <v>31.97991519113825</v>
      </c>
      <c r="L330" s="15">
        <f t="shared" si="124"/>
        <v>1.7246885335592665E-2</v>
      </c>
      <c r="M330" s="14">
        <f t="shared" si="125"/>
        <v>4.0994121754170203E-5</v>
      </c>
      <c r="N330" s="13">
        <f t="shared" si="133"/>
        <v>0</v>
      </c>
      <c r="O330" s="12">
        <f t="shared" si="134"/>
        <v>0</v>
      </c>
      <c r="P330" s="4">
        <f t="shared" si="135"/>
        <v>9.6632311471695938E-3</v>
      </c>
      <c r="Q330" s="11">
        <f t="shared" si="126"/>
        <v>0.14200923407817212</v>
      </c>
      <c r="R330" s="10">
        <f t="shared" si="136"/>
        <v>-0.12842185972710912</v>
      </c>
      <c r="S330" s="9">
        <f t="shared" si="137"/>
        <v>151.62054722296048</v>
      </c>
      <c r="T330" s="8">
        <f t="shared" si="138"/>
        <v>2572.8486126260054</v>
      </c>
      <c r="U330" s="7">
        <f t="shared" si="139"/>
        <v>-35.657436093346796</v>
      </c>
      <c r="V330" s="9">
        <f t="shared" si="140"/>
        <v>3375.6148220948317</v>
      </c>
      <c r="W330" s="8">
        <f t="shared" si="141"/>
        <v>63331.452636574053</v>
      </c>
      <c r="X330" s="7">
        <f t="shared" si="142"/>
        <v>-35.657667351148568</v>
      </c>
      <c r="Y330" s="6">
        <f t="shared" si="127"/>
        <v>3379.0182327839711</v>
      </c>
      <c r="Z330" s="4">
        <f t="shared" si="128"/>
        <v>-1.1150019359972987</v>
      </c>
      <c r="AA330" s="4">
        <f t="shared" si="143"/>
        <v>0</v>
      </c>
      <c r="AB330" s="5">
        <f t="shared" si="144"/>
        <v>40.788068170049669</v>
      </c>
      <c r="AC330" s="418">
        <f t="shared" si="148"/>
        <v>3.4311206385046646</v>
      </c>
      <c r="AD330" s="628">
        <f t="shared" si="145"/>
        <v>234.52665188696707</v>
      </c>
      <c r="AE330" s="4">
        <f t="shared" si="129"/>
        <v>4.0434099185045467</v>
      </c>
      <c r="AF330" s="3">
        <f t="shared" si="146"/>
        <v>290.69677050833343</v>
      </c>
      <c r="AG330" s="2">
        <f t="shared" si="130"/>
        <v>835.68530049847118</v>
      </c>
      <c r="AH330" s="22">
        <f t="shared" si="131"/>
        <v>0.23305441303927255</v>
      </c>
    </row>
    <row r="331" spans="6:34" x14ac:dyDescent="0.35">
      <c r="F331" s="21">
        <f t="shared" si="132"/>
        <v>30.100000000000158</v>
      </c>
      <c r="G331" s="20">
        <f t="shared" si="147"/>
        <v>356.63043478260749</v>
      </c>
      <c r="H331" s="19">
        <f t="shared" si="120"/>
        <v>6.6304347826074945</v>
      </c>
      <c r="I331" s="18">
        <f t="shared" si="121"/>
        <v>1.8944099378878556E-2</v>
      </c>
      <c r="J331" s="17">
        <f t="shared" si="122"/>
        <v>63669.01411878354</v>
      </c>
      <c r="K331" s="16">
        <f t="shared" si="123"/>
        <v>31.978885414151655</v>
      </c>
      <c r="L331" s="15">
        <f t="shared" si="124"/>
        <v>1.6593115006892249E-2</v>
      </c>
      <c r="M331" s="14">
        <f t="shared" si="125"/>
        <v>3.9440175059882187E-5</v>
      </c>
      <c r="N331" s="13">
        <f t="shared" si="133"/>
        <v>0</v>
      </c>
      <c r="O331" s="12">
        <f t="shared" si="134"/>
        <v>0</v>
      </c>
      <c r="P331" s="4">
        <f t="shared" si="135"/>
        <v>9.2580665112909286E-3</v>
      </c>
      <c r="Q331" s="11">
        <f t="shared" si="126"/>
        <v>0.13605500213024405</v>
      </c>
      <c r="R331" s="10">
        <f t="shared" si="136"/>
        <v>-0.12293649374976863</v>
      </c>
      <c r="S331" s="9">
        <f t="shared" si="137"/>
        <v>151.60770503698777</v>
      </c>
      <c r="T331" s="8">
        <f t="shared" si="138"/>
        <v>2588.009383129704</v>
      </c>
      <c r="U331" s="7">
        <f t="shared" si="139"/>
        <v>-35.499325986883591</v>
      </c>
      <c r="V331" s="9">
        <f t="shared" si="140"/>
        <v>3372.0490784854969</v>
      </c>
      <c r="W331" s="8">
        <f t="shared" si="141"/>
        <v>63669.01411878354</v>
      </c>
      <c r="X331" s="7">
        <f t="shared" si="142"/>
        <v>-35.499538854815057</v>
      </c>
      <c r="Y331" s="6">
        <f t="shared" si="127"/>
        <v>3375.4555076228557</v>
      </c>
      <c r="Z331" s="4">
        <f t="shared" si="128"/>
        <v>-1.1100930628152976</v>
      </c>
      <c r="AA331" s="4">
        <f t="shared" si="143"/>
        <v>0</v>
      </c>
      <c r="AB331" s="5">
        <f t="shared" si="144"/>
        <v>39.045861026368151</v>
      </c>
      <c r="AC331" s="418">
        <f t="shared" si="148"/>
        <v>3.2955135127771906</v>
      </c>
      <c r="AD331" s="628">
        <f t="shared" si="145"/>
        <v>225.1593097650634</v>
      </c>
      <c r="AE331" s="4">
        <f t="shared" si="129"/>
        <v>4.0476158157711977</v>
      </c>
      <c r="AF331" s="3">
        <f t="shared" si="146"/>
        <v>289.48154917237935</v>
      </c>
      <c r="AG331" s="2">
        <f t="shared" si="130"/>
        <v>833.93673245140371</v>
      </c>
      <c r="AH331" s="22">
        <f t="shared" si="131"/>
        <v>0.23238146947660837</v>
      </c>
    </row>
    <row r="332" spans="6:34" x14ac:dyDescent="0.35">
      <c r="F332" s="21">
        <f t="shared" si="132"/>
        <v>30.200000000000159</v>
      </c>
      <c r="G332" s="20">
        <f t="shared" si="147"/>
        <v>356.63043478260749</v>
      </c>
      <c r="H332" s="19">
        <f t="shared" si="120"/>
        <v>6.6304347826074945</v>
      </c>
      <c r="I332" s="18">
        <f t="shared" si="121"/>
        <v>1.8944099378878556E-2</v>
      </c>
      <c r="J332" s="17">
        <f t="shared" si="122"/>
        <v>64006.21902663209</v>
      </c>
      <c r="K332" s="16">
        <f t="shared" si="123"/>
        <v>31.977856774603197</v>
      </c>
      <c r="L332" s="15">
        <f t="shared" si="124"/>
        <v>1.5959608388090896E-2</v>
      </c>
      <c r="M332" s="14">
        <f t="shared" si="125"/>
        <v>3.7934393177653249E-5</v>
      </c>
      <c r="N332" s="13">
        <f t="shared" si="133"/>
        <v>0</v>
      </c>
      <c r="O332" s="12">
        <f t="shared" si="134"/>
        <v>0</v>
      </c>
      <c r="P332" s="4">
        <f t="shared" si="135"/>
        <v>8.8672625030774624E-3</v>
      </c>
      <c r="Q332" s="11">
        <f t="shared" si="126"/>
        <v>0.13031181157256713</v>
      </c>
      <c r="R332" s="10">
        <f t="shared" si="136"/>
        <v>-0.11764830996153161</v>
      </c>
      <c r="S332" s="9">
        <f t="shared" si="137"/>
        <v>151.59541138761278</v>
      </c>
      <c r="T332" s="8">
        <f t="shared" si="138"/>
        <v>2603.1689242684652</v>
      </c>
      <c r="U332" s="7">
        <f t="shared" si="139"/>
        <v>-35.346863576968566</v>
      </c>
      <c r="V332" s="9">
        <f t="shared" si="140"/>
        <v>3368.4991458868085</v>
      </c>
      <c r="W332" s="8">
        <f t="shared" si="141"/>
        <v>64006.21902663209</v>
      </c>
      <c r="X332" s="7">
        <f t="shared" si="142"/>
        <v>-35.347059366426279</v>
      </c>
      <c r="Y332" s="6">
        <f t="shared" si="127"/>
        <v>3371.9086085767417</v>
      </c>
      <c r="Z332" s="4">
        <f t="shared" si="128"/>
        <v>-1.1053604879017065</v>
      </c>
      <c r="AA332" s="4">
        <f t="shared" si="143"/>
        <v>0</v>
      </c>
      <c r="AB332" s="5">
        <f t="shared" si="144"/>
        <v>37.3662809197671</v>
      </c>
      <c r="AC332" s="418">
        <f t="shared" si="148"/>
        <v>3.1642327006242548</v>
      </c>
      <c r="AD332" s="628">
        <f t="shared" si="145"/>
        <v>216.10654557280898</v>
      </c>
      <c r="AE332" s="4">
        <f t="shared" si="129"/>
        <v>4.0518672722301368</v>
      </c>
      <c r="AF332" s="3">
        <f t="shared" si="146"/>
        <v>288.26761150412455</v>
      </c>
      <c r="AG332" s="2">
        <f t="shared" si="130"/>
        <v>832.1863432414093</v>
      </c>
      <c r="AH332" s="22">
        <f t="shared" si="131"/>
        <v>0.23170123644317814</v>
      </c>
    </row>
    <row r="333" spans="6:34" x14ac:dyDescent="0.35">
      <c r="F333" s="21">
        <f t="shared" si="132"/>
        <v>30.300000000000161</v>
      </c>
      <c r="G333" s="20">
        <f t="shared" si="147"/>
        <v>356.63043478260749</v>
      </c>
      <c r="H333" s="19">
        <f t="shared" si="120"/>
        <v>6.6304347826074945</v>
      </c>
      <c r="I333" s="18">
        <f t="shared" si="121"/>
        <v>1.8944099378878556E-2</v>
      </c>
      <c r="J333" s="17">
        <f t="shared" si="122"/>
        <v>64343.068941220772</v>
      </c>
      <c r="K333" s="16">
        <f t="shared" si="123"/>
        <v>31.976829267509455</v>
      </c>
      <c r="L333" s="15">
        <f t="shared" si="124"/>
        <v>1.534589359749724E-2</v>
      </c>
      <c r="M333" s="14">
        <f t="shared" si="125"/>
        <v>3.647565449189119E-5</v>
      </c>
      <c r="N333" s="13">
        <f t="shared" si="133"/>
        <v>0</v>
      </c>
      <c r="O333" s="12">
        <f t="shared" si="134"/>
        <v>0</v>
      </c>
      <c r="P333" s="4">
        <f t="shared" si="135"/>
        <v>8.4904109388652498E-3</v>
      </c>
      <c r="Q333" s="11">
        <f t="shared" si="126"/>
        <v>0.1247736638060602</v>
      </c>
      <c r="R333" s="10">
        <f t="shared" si="136"/>
        <v>-0.11255167195444994</v>
      </c>
      <c r="S333" s="9">
        <f t="shared" si="137"/>
        <v>151.58364655661663</v>
      </c>
      <c r="T333" s="8">
        <f t="shared" si="138"/>
        <v>2618.3272889241266</v>
      </c>
      <c r="U333" s="7">
        <f t="shared" si="139"/>
        <v>-35.1998874530127</v>
      </c>
      <c r="V333" s="9">
        <f t="shared" si="140"/>
        <v>3364.9644595291115</v>
      </c>
      <c r="W333" s="8">
        <f t="shared" si="141"/>
        <v>64343.068941220772</v>
      </c>
      <c r="X333" s="7">
        <f t="shared" si="142"/>
        <v>-35.200067394589183</v>
      </c>
      <c r="Y333" s="6">
        <f t="shared" si="127"/>
        <v>3368.3769705597751</v>
      </c>
      <c r="Z333" s="4">
        <f t="shared" si="128"/>
        <v>-1.1007991786838838</v>
      </c>
      <c r="AA333" s="4">
        <f t="shared" si="143"/>
        <v>0</v>
      </c>
      <c r="AB333" s="5">
        <f t="shared" si="144"/>
        <v>35.747537670660968</v>
      </c>
      <c r="AC333" s="418">
        <f t="shared" si="148"/>
        <v>3.0371787872823952</v>
      </c>
      <c r="AD333" s="628">
        <f t="shared" si="145"/>
        <v>207.35985849340256</v>
      </c>
      <c r="AE333" s="4">
        <f t="shared" si="129"/>
        <v>4.0561640199334725</v>
      </c>
      <c r="AF333" s="3">
        <f t="shared" si="146"/>
        <v>287.05495181160529</v>
      </c>
      <c r="AG333" s="2">
        <f t="shared" si="130"/>
        <v>830.43411311927719</v>
      </c>
      <c r="AH333" s="22">
        <f t="shared" si="131"/>
        <v>0.2310137568106444</v>
      </c>
    </row>
    <row r="334" spans="6:34" x14ac:dyDescent="0.35">
      <c r="F334" s="21">
        <f t="shared" si="132"/>
        <v>30.400000000000162</v>
      </c>
      <c r="G334" s="20">
        <f t="shared" si="147"/>
        <v>356.63043478260749</v>
      </c>
      <c r="H334" s="19">
        <f t="shared" si="120"/>
        <v>6.6304347826074945</v>
      </c>
      <c r="I334" s="18">
        <f t="shared" si="121"/>
        <v>1.8944099378878556E-2</v>
      </c>
      <c r="J334" s="17">
        <f t="shared" si="122"/>
        <v>64679.565387173687</v>
      </c>
      <c r="K334" s="16">
        <f t="shared" si="123"/>
        <v>31.975802888060386</v>
      </c>
      <c r="L334" s="15">
        <f t="shared" si="124"/>
        <v>1.4751505490013863E-2</v>
      </c>
      <c r="M334" s="14">
        <f t="shared" si="125"/>
        <v>3.5062853399213951E-5</v>
      </c>
      <c r="N334" s="13">
        <f t="shared" si="133"/>
        <v>0</v>
      </c>
      <c r="O334" s="12">
        <f t="shared" si="134"/>
        <v>0</v>
      </c>
      <c r="P334" s="4">
        <f t="shared" si="135"/>
        <v>8.1271120860722263E-3</v>
      </c>
      <c r="Q334" s="11">
        <f t="shared" si="126"/>
        <v>0.11943468442733268</v>
      </c>
      <c r="R334" s="10">
        <f t="shared" si="136"/>
        <v>-0.10764105823935341</v>
      </c>
      <c r="S334" s="9">
        <f t="shared" si="137"/>
        <v>151.57239138942117</v>
      </c>
      <c r="T334" s="8">
        <f t="shared" si="138"/>
        <v>2633.4845280630689</v>
      </c>
      <c r="U334" s="7">
        <f t="shared" si="139"/>
        <v>-35.058239495443573</v>
      </c>
      <c r="V334" s="9">
        <f t="shared" si="140"/>
        <v>3361.4444707838102</v>
      </c>
      <c r="W334" s="8">
        <f t="shared" si="141"/>
        <v>64679.565387173687</v>
      </c>
      <c r="X334" s="7">
        <f t="shared" si="142"/>
        <v>-35.058404742904358</v>
      </c>
      <c r="Y334" s="6">
        <f t="shared" si="127"/>
        <v>3364.8600446370065</v>
      </c>
      <c r="Z334" s="4">
        <f t="shared" si="128"/>
        <v>-1.096404204943201</v>
      </c>
      <c r="AA334" s="4">
        <f t="shared" si="143"/>
        <v>0</v>
      </c>
      <c r="AB334" s="5">
        <f t="shared" si="144"/>
        <v>34.187877598818403</v>
      </c>
      <c r="AC334" s="418">
        <f t="shared" si="148"/>
        <v>2.9142534613951887</v>
      </c>
      <c r="AD334" s="628">
        <f t="shared" si="145"/>
        <v>198.91092596047534</v>
      </c>
      <c r="AE334" s="4">
        <f t="shared" si="129"/>
        <v>4.0605058086033257</v>
      </c>
      <c r="AF334" s="3">
        <f t="shared" si="146"/>
        <v>285.84356460617482</v>
      </c>
      <c r="AG334" s="2">
        <f t="shared" si="130"/>
        <v>828.6800224512923</v>
      </c>
      <c r="AH334" s="22">
        <f t="shared" si="131"/>
        <v>0.2303190706234679</v>
      </c>
    </row>
    <row r="335" spans="6:34" x14ac:dyDescent="0.35">
      <c r="F335" s="21">
        <f t="shared" si="132"/>
        <v>30.500000000000163</v>
      </c>
      <c r="G335" s="20">
        <f t="shared" si="147"/>
        <v>356.63043478260749</v>
      </c>
      <c r="H335" s="19">
        <f t="shared" si="120"/>
        <v>6.6304347826074945</v>
      </c>
      <c r="I335" s="18">
        <f t="shared" si="121"/>
        <v>1.8944099378878556E-2</v>
      </c>
      <c r="J335" s="17">
        <f t="shared" si="122"/>
        <v>65015.709834252069</v>
      </c>
      <c r="K335" s="16">
        <f t="shared" si="123"/>
        <v>31.974777631614351</v>
      </c>
      <c r="L335" s="15">
        <f t="shared" si="124"/>
        <v>1.4175985636816017E-2</v>
      </c>
      <c r="M335" s="14">
        <f t="shared" si="125"/>
        <v>3.3694900260147991E-5</v>
      </c>
      <c r="N335" s="13">
        <f t="shared" si="133"/>
        <v>0</v>
      </c>
      <c r="O335" s="12">
        <f t="shared" si="134"/>
        <v>0</v>
      </c>
      <c r="P335" s="4">
        <f t="shared" si="135"/>
        <v>7.7769745584590965E-3</v>
      </c>
      <c r="Q335" s="11">
        <f t="shared" si="126"/>
        <v>0.11428912168945599</v>
      </c>
      <c r="R335" s="10">
        <f t="shared" si="136"/>
        <v>-0.10291106095314793</v>
      </c>
      <c r="S335" s="9">
        <f t="shared" si="137"/>
        <v>151.56162728359723</v>
      </c>
      <c r="T335" s="8">
        <f t="shared" si="138"/>
        <v>2648.6406907914284</v>
      </c>
      <c r="U335" s="7">
        <f t="shared" si="139"/>
        <v>-34.92176483868225</v>
      </c>
      <c r="V335" s="9">
        <f t="shared" si="140"/>
        <v>3357.9386468342659</v>
      </c>
      <c r="W335" s="8">
        <f t="shared" si="141"/>
        <v>65015.709834252069</v>
      </c>
      <c r="X335" s="7">
        <f t="shared" si="142"/>
        <v>-34.921916472821053</v>
      </c>
      <c r="Y335" s="6">
        <f t="shared" si="127"/>
        <v>3361.3572976950832</v>
      </c>
      <c r="Z335" s="4">
        <f t="shared" si="128"/>
        <v>-1.0921707376720826</v>
      </c>
      <c r="AA335" s="4">
        <f t="shared" si="143"/>
        <v>0</v>
      </c>
      <c r="AB335" s="5">
        <f t="shared" si="144"/>
        <v>32.68558311278727</v>
      </c>
      <c r="AC335" s="418">
        <f t="shared" si="148"/>
        <v>2.7953595310722914</v>
      </c>
      <c r="AD335" s="628">
        <f t="shared" si="145"/>
        <v>190.7516002226869</v>
      </c>
      <c r="AE335" s="4">
        <f t="shared" si="129"/>
        <v>4.0648924054605731</v>
      </c>
      <c r="AF335" s="3">
        <f t="shared" si="146"/>
        <v>284.63344459669258</v>
      </c>
      <c r="AG335" s="2">
        <f t="shared" si="130"/>
        <v>826.92405171157895</v>
      </c>
      <c r="AH335" s="22">
        <f t="shared" si="131"/>
        <v>0.22961721512630839</v>
      </c>
    </row>
    <row r="336" spans="6:34" x14ac:dyDescent="0.35">
      <c r="F336" s="21">
        <f t="shared" si="132"/>
        <v>30.600000000000165</v>
      </c>
      <c r="G336" s="20">
        <f t="shared" si="147"/>
        <v>356.63043478260749</v>
      </c>
      <c r="H336" s="19">
        <f t="shared" si="120"/>
        <v>6.6304347826074945</v>
      </c>
      <c r="I336" s="18">
        <f t="shared" si="121"/>
        <v>1.8944099378878556E-2</v>
      </c>
      <c r="J336" s="17">
        <f t="shared" si="122"/>
        <v>65351.503698935499</v>
      </c>
      <c r="K336" s="16">
        <f t="shared" si="123"/>
        <v>31.973753493693266</v>
      </c>
      <c r="L336" s="15">
        <f t="shared" si="124"/>
        <v>1.3618882305214585E-2</v>
      </c>
      <c r="M336" s="14">
        <f t="shared" si="125"/>
        <v>3.2370721351264545E-5</v>
      </c>
      <c r="N336" s="13">
        <f t="shared" si="133"/>
        <v>0</v>
      </c>
      <c r="O336" s="12">
        <f t="shared" si="134"/>
        <v>0</v>
      </c>
      <c r="P336" s="4">
        <f t="shared" si="135"/>
        <v>7.4396152122728496E-3</v>
      </c>
      <c r="Q336" s="11">
        <f t="shared" si="126"/>
        <v>0.10933134497570592</v>
      </c>
      <c r="R336" s="10">
        <f t="shared" si="136"/>
        <v>-9.8356384573641001E-2</v>
      </c>
      <c r="S336" s="9">
        <f t="shared" si="137"/>
        <v>151.55133617750192</v>
      </c>
      <c r="T336" s="8">
        <f t="shared" si="138"/>
        <v>2663.7958244091787</v>
      </c>
      <c r="U336" s="7">
        <f t="shared" si="139"/>
        <v>-34.790311834335895</v>
      </c>
      <c r="V336" s="9">
        <f t="shared" si="140"/>
        <v>3354.4464703503977</v>
      </c>
      <c r="W336" s="8">
        <f t="shared" si="141"/>
        <v>65351.503698935499</v>
      </c>
      <c r="X336" s="7">
        <f t="shared" si="142"/>
        <v>-34.790450866706493</v>
      </c>
      <c r="Y336" s="6">
        <f t="shared" si="127"/>
        <v>3357.8682121166439</v>
      </c>
      <c r="Z336" s="4">
        <f t="shared" si="128"/>
        <v>-1.0880940479374377</v>
      </c>
      <c r="AA336" s="4">
        <f t="shared" si="143"/>
        <v>0</v>
      </c>
      <c r="AB336" s="5">
        <f t="shared" si="144"/>
        <v>31.238972301710326</v>
      </c>
      <c r="AC336" s="418">
        <f t="shared" si="148"/>
        <v>2.680400939462837</v>
      </c>
      <c r="AD336" s="628">
        <f t="shared" si="145"/>
        <v>182.87390503161956</v>
      </c>
      <c r="AE336" s="4">
        <f t="shared" si="129"/>
        <v>4.0693235950561499</v>
      </c>
      <c r="AF336" s="3">
        <f t="shared" si="146"/>
        <v>283.42458668383227</v>
      </c>
      <c r="AG336" s="2">
        <f t="shared" si="130"/>
        <v>825.16618147451879</v>
      </c>
      <c r="AH336" s="22">
        <f t="shared" si="131"/>
        <v>0.22890822479101602</v>
      </c>
    </row>
    <row r="337" spans="6:34" x14ac:dyDescent="0.35">
      <c r="F337" s="21">
        <f t="shared" si="132"/>
        <v>30.700000000000166</v>
      </c>
      <c r="G337" s="20">
        <f t="shared" si="147"/>
        <v>356.63043478260749</v>
      </c>
      <c r="H337" s="19">
        <f t="shared" si="120"/>
        <v>6.6304347826074945</v>
      </c>
      <c r="I337" s="18">
        <f t="shared" si="121"/>
        <v>1.8944099378878556E-2</v>
      </c>
      <c r="J337" s="17">
        <f t="shared" si="122"/>
        <v>65686.948345970537</v>
      </c>
      <c r="K337" s="16">
        <f t="shared" si="123"/>
        <v>31.972730469977808</v>
      </c>
      <c r="L337" s="15">
        <f t="shared" si="124"/>
        <v>1.3079750438611209E-2</v>
      </c>
      <c r="M337" s="14">
        <f t="shared" si="125"/>
        <v>3.1089258817534983E-5</v>
      </c>
      <c r="N337" s="13">
        <f t="shared" si="133"/>
        <v>0</v>
      </c>
      <c r="O337" s="12">
        <f t="shared" si="134"/>
        <v>0</v>
      </c>
      <c r="P337" s="4">
        <f t="shared" si="135"/>
        <v>7.1146590432049619E-3</v>
      </c>
      <c r="Q337" s="11">
        <f t="shared" si="126"/>
        <v>0.10455584328527762</v>
      </c>
      <c r="R337" s="10">
        <f t="shared" si="136"/>
        <v>-9.3971844641008925E-2</v>
      </c>
      <c r="S337" s="9">
        <f t="shared" si="137"/>
        <v>151.54150053904456</v>
      </c>
      <c r="T337" s="8">
        <f t="shared" si="138"/>
        <v>2678.949974463083</v>
      </c>
      <c r="U337" s="7">
        <f t="shared" si="139"/>
        <v>-34.663732014580525</v>
      </c>
      <c r="V337" s="9">
        <f t="shared" si="140"/>
        <v>3350.9674391669641</v>
      </c>
      <c r="W337" s="8">
        <f t="shared" si="141"/>
        <v>65686.948345970537</v>
      </c>
      <c r="X337" s="7">
        <f t="shared" si="142"/>
        <v>-34.663859391104161</v>
      </c>
      <c r="Y337" s="6">
        <f t="shared" si="127"/>
        <v>3354.3922854583998</v>
      </c>
      <c r="Z337" s="4">
        <f t="shared" si="128"/>
        <v>-1.0841695057496983</v>
      </c>
      <c r="AA337" s="4">
        <f t="shared" si="143"/>
        <v>0</v>
      </c>
      <c r="AB337" s="5">
        <f t="shared" si="144"/>
        <v>29.846398529250383</v>
      </c>
      <c r="AC337" s="418">
        <f t="shared" si="148"/>
        <v>2.5692827798236979</v>
      </c>
      <c r="AD337" s="628">
        <f t="shared" si="145"/>
        <v>175.27003244645505</v>
      </c>
      <c r="AE337" s="4">
        <f t="shared" si="129"/>
        <v>4.0737991791049719</v>
      </c>
      <c r="AF337" s="3">
        <f t="shared" si="146"/>
        <v>282.21698595450613</v>
      </c>
      <c r="AG337" s="2">
        <f t="shared" si="130"/>
        <v>823.40639240723976</v>
      </c>
      <c r="AH337" s="22">
        <f t="shared" si="131"/>
        <v>0.22819213134320449</v>
      </c>
    </row>
    <row r="338" spans="6:34" x14ac:dyDescent="0.35">
      <c r="F338" s="21">
        <f t="shared" si="132"/>
        <v>30.800000000000168</v>
      </c>
      <c r="G338" s="20">
        <f t="shared" si="147"/>
        <v>356.63043478260749</v>
      </c>
      <c r="H338" s="19">
        <f t="shared" si="120"/>
        <v>6.6304347826074945</v>
      </c>
      <c r="I338" s="18">
        <f t="shared" si="121"/>
        <v>1.8944099378878556E-2</v>
      </c>
      <c r="J338" s="17">
        <f t="shared" si="122"/>
        <v>66022.045089887237</v>
      </c>
      <c r="K338" s="16">
        <f t="shared" si="123"/>
        <v>31.971708556302801</v>
      </c>
      <c r="L338" s="15">
        <f t="shared" si="124"/>
        <v>1.2558151636456827E-2</v>
      </c>
      <c r="M338" s="14">
        <f t="shared" si="125"/>
        <v>2.9849470624694229E-5</v>
      </c>
      <c r="N338" s="13">
        <f t="shared" si="133"/>
        <v>0</v>
      </c>
      <c r="O338" s="12">
        <f t="shared" si="134"/>
        <v>0</v>
      </c>
      <c r="P338" s="4">
        <f t="shared" si="135"/>
        <v>6.8017390841005245E-3</v>
      </c>
      <c r="Q338" s="11">
        <f t="shared" si="126"/>
        <v>9.9957223730035988E-2</v>
      </c>
      <c r="R338" s="10">
        <f t="shared" si="136"/>
        <v>-8.9752366485067514E-2</v>
      </c>
      <c r="S338" s="9">
        <f t="shared" si="137"/>
        <v>151.53210335458047</v>
      </c>
      <c r="T338" s="8">
        <f t="shared" si="138"/>
        <v>2694.103184798541</v>
      </c>
      <c r="U338" s="7">
        <f t="shared" si="139"/>
        <v>-34.541880055710251</v>
      </c>
      <c r="V338" s="9">
        <f t="shared" si="140"/>
        <v>3347.5010659655063</v>
      </c>
      <c r="W338" s="8">
        <f t="shared" si="141"/>
        <v>66022.045089887237</v>
      </c>
      <c r="X338" s="7">
        <f t="shared" si="142"/>
        <v>-34.541996660157956</v>
      </c>
      <c r="Y338" s="6">
        <f t="shared" si="127"/>
        <v>3350.929030132877</v>
      </c>
      <c r="Z338" s="4">
        <f t="shared" si="128"/>
        <v>-1.0803925789367443</v>
      </c>
      <c r="AA338" s="4">
        <f t="shared" si="143"/>
        <v>0</v>
      </c>
      <c r="AB338" s="5">
        <f t="shared" si="144"/>
        <v>28.506250029358789</v>
      </c>
      <c r="AC338" s="418">
        <f t="shared" si="148"/>
        <v>2.4619113100637544</v>
      </c>
      <c r="AD338" s="628">
        <f t="shared" si="145"/>
        <v>167.93233974918479</v>
      </c>
      <c r="AE338" s="4">
        <f t="shared" si="129"/>
        <v>4.0783189763224819</v>
      </c>
      <c r="AF338" s="3">
        <f t="shared" si="146"/>
        <v>281.01063767640602</v>
      </c>
      <c r="AG338" s="2">
        <f t="shared" si="130"/>
        <v>821.64466526217871</v>
      </c>
      <c r="AH338" s="22">
        <f t="shared" si="131"/>
        <v>0.22746896378840292</v>
      </c>
    </row>
    <row r="339" spans="6:34" x14ac:dyDescent="0.35">
      <c r="F339" s="21">
        <f t="shared" si="132"/>
        <v>30.900000000000169</v>
      </c>
      <c r="G339" s="20">
        <f t="shared" si="147"/>
        <v>356.63043478260749</v>
      </c>
      <c r="H339" s="19">
        <f t="shared" si="120"/>
        <v>6.6304347826074945</v>
      </c>
      <c r="I339" s="18">
        <f t="shared" si="121"/>
        <v>1.8944099378878556E-2</v>
      </c>
      <c r="J339" s="17">
        <f t="shared" si="122"/>
        <v>66356.795196483785</v>
      </c>
      <c r="K339" s="16">
        <f t="shared" si="123"/>
        <v>31.970687748652576</v>
      </c>
      <c r="L339" s="15">
        <f t="shared" si="124"/>
        <v>1.2053654134127366E-2</v>
      </c>
      <c r="M339" s="14">
        <f t="shared" si="125"/>
        <v>2.8650330511407334E-5</v>
      </c>
      <c r="N339" s="13">
        <f t="shared" si="133"/>
        <v>0</v>
      </c>
      <c r="O339" s="12">
        <f t="shared" si="134"/>
        <v>0</v>
      </c>
      <c r="P339" s="4">
        <f t="shared" si="135"/>
        <v>6.5004963033580294E-3</v>
      </c>
      <c r="Q339" s="11">
        <f t="shared" si="126"/>
        <v>9.5530210041415833E-2</v>
      </c>
      <c r="R339" s="10">
        <f t="shared" si="136"/>
        <v>-8.5692983957546764E-2</v>
      </c>
      <c r="S339" s="9">
        <f t="shared" si="137"/>
        <v>151.52312811793198</v>
      </c>
      <c r="T339" s="8">
        <f t="shared" si="138"/>
        <v>2709.2554976103343</v>
      </c>
      <c r="U339" s="7">
        <f t="shared" si="139"/>
        <v>-34.424613741829702</v>
      </c>
      <c r="V339" s="9">
        <f t="shared" si="140"/>
        <v>3344.0468779599355</v>
      </c>
      <c r="W339" s="8">
        <f t="shared" si="141"/>
        <v>66356.795196483785</v>
      </c>
      <c r="X339" s="7">
        <f t="shared" si="142"/>
        <v>-34.424720399179279</v>
      </c>
      <c r="Y339" s="6">
        <f t="shared" si="127"/>
        <v>3347.4779730938089</v>
      </c>
      <c r="Z339" s="4">
        <f t="shared" si="128"/>
        <v>-1.0767588320220021</v>
      </c>
      <c r="AA339" s="4">
        <f t="shared" si="143"/>
        <v>0</v>
      </c>
      <c r="AB339" s="5">
        <f t="shared" si="144"/>
        <v>27.21694950363316</v>
      </c>
      <c r="AC339" s="418">
        <f t="shared" si="148"/>
        <v>2.3581939667457794</v>
      </c>
      <c r="AD339" s="628">
        <f t="shared" si="145"/>
        <v>160.85334646435402</v>
      </c>
      <c r="AE339" s="4">
        <f t="shared" si="129"/>
        <v>4.0828828222638771</v>
      </c>
      <c r="AF339" s="3">
        <f t="shared" si="146"/>
        <v>279.80553729265841</v>
      </c>
      <c r="AG339" s="2">
        <f t="shared" si="130"/>
        <v>819.88098086971286</v>
      </c>
      <c r="AH339" s="22">
        <f t="shared" si="131"/>
        <v>0.22673874843777975</v>
      </c>
    </row>
    <row r="340" spans="6:34" x14ac:dyDescent="0.35">
      <c r="F340" s="21">
        <f t="shared" si="132"/>
        <v>31.000000000000171</v>
      </c>
      <c r="G340" s="20">
        <f t="shared" si="147"/>
        <v>356.63043478260749</v>
      </c>
      <c r="H340" s="19">
        <f t="shared" si="120"/>
        <v>6.6304347826074945</v>
      </c>
      <c r="I340" s="18">
        <f t="shared" si="121"/>
        <v>1.8944099378878556E-2</v>
      </c>
      <c r="J340" s="17">
        <f t="shared" si="122"/>
        <v>66691.199884279777</v>
      </c>
      <c r="K340" s="16">
        <f t="shared" si="123"/>
        <v>31.969668043156602</v>
      </c>
      <c r="L340" s="15">
        <f t="shared" si="124"/>
        <v>1.1565832782633225E-2</v>
      </c>
      <c r="M340" s="14">
        <f t="shared" si="125"/>
        <v>2.7490827941040914E-5</v>
      </c>
      <c r="N340" s="13">
        <f t="shared" si="133"/>
        <v>0</v>
      </c>
      <c r="O340" s="12">
        <f t="shared" si="134"/>
        <v>0</v>
      </c>
      <c r="P340" s="4">
        <f t="shared" si="135"/>
        <v>6.2105795039632729E-3</v>
      </c>
      <c r="Q340" s="11">
        <f t="shared" si="126"/>
        <v>9.1269641086640957E-2</v>
      </c>
      <c r="R340" s="10">
        <f t="shared" si="136"/>
        <v>-8.178883816861203E-2</v>
      </c>
      <c r="S340" s="9">
        <f t="shared" si="137"/>
        <v>151.51455881953623</v>
      </c>
      <c r="T340" s="8">
        <f t="shared" si="138"/>
        <v>2724.4069534922878</v>
      </c>
      <c r="U340" s="7">
        <f t="shared" si="139"/>
        <v>-34.311793928668365</v>
      </c>
      <c r="V340" s="9">
        <f t="shared" si="140"/>
        <v>3340.6044165857525</v>
      </c>
      <c r="W340" s="8">
        <f t="shared" si="141"/>
        <v>66691.199884279777</v>
      </c>
      <c r="X340" s="7">
        <f t="shared" si="142"/>
        <v>-34.311891408336152</v>
      </c>
      <c r="Y340" s="6">
        <f t="shared" si="127"/>
        <v>3344.0386555251594</v>
      </c>
      <c r="Z340" s="4">
        <f t="shared" si="128"/>
        <v>-1.0732639251060638</v>
      </c>
      <c r="AA340" s="4">
        <f t="shared" si="143"/>
        <v>0</v>
      </c>
      <c r="AB340" s="5">
        <f t="shared" si="144"/>
        <v>25.976953720023843</v>
      </c>
      <c r="AC340" s="418">
        <f t="shared" si="148"/>
        <v>2.2580393785281516</v>
      </c>
      <c r="AD340" s="628">
        <f t="shared" si="145"/>
        <v>154.02573147758534</v>
      </c>
      <c r="AE340" s="4">
        <f t="shared" si="129"/>
        <v>4.0874905691660475</v>
      </c>
      <c r="AF340" s="3">
        <f t="shared" si="146"/>
        <v>278.6016804165929</v>
      </c>
      <c r="AG340" s="2">
        <f t="shared" si="130"/>
        <v>818.11532013086185</v>
      </c>
      <c r="AH340" s="22">
        <f t="shared" si="131"/>
        <v>0.22600150893343246</v>
      </c>
    </row>
    <row r="341" spans="6:34" x14ac:dyDescent="0.35">
      <c r="F341" s="21">
        <f t="shared" si="132"/>
        <v>31.100000000000172</v>
      </c>
      <c r="G341" s="20">
        <f t="shared" si="147"/>
        <v>356.63043478260749</v>
      </c>
      <c r="H341" s="19">
        <f t="shared" si="120"/>
        <v>6.6304347826074945</v>
      </c>
      <c r="I341" s="18">
        <f t="shared" si="121"/>
        <v>1.8944099378878556E-2</v>
      </c>
      <c r="J341" s="17">
        <f t="shared" si="122"/>
        <v>67025.260325938347</v>
      </c>
      <c r="K341" s="16">
        <f t="shared" si="123"/>
        <v>31.968649436085009</v>
      </c>
      <c r="L341" s="15">
        <f t="shared" si="124"/>
        <v>1.109426902808261E-2</v>
      </c>
      <c r="M341" s="14">
        <f t="shared" si="125"/>
        <v>2.6369968052849553E-5</v>
      </c>
      <c r="N341" s="13">
        <f t="shared" si="133"/>
        <v>0</v>
      </c>
      <c r="O341" s="12">
        <f t="shared" si="134"/>
        <v>0</v>
      </c>
      <c r="P341" s="4">
        <f t="shared" si="135"/>
        <v>5.9316452231047536E-3</v>
      </c>
      <c r="Q341" s="11">
        <f t="shared" si="126"/>
        <v>8.717046939348877E-2</v>
      </c>
      <c r="R341" s="10">
        <f t="shared" si="136"/>
        <v>-7.8035176226921077E-2</v>
      </c>
      <c r="S341" s="9">
        <f t="shared" si="137"/>
        <v>151.50637993571937</v>
      </c>
      <c r="T341" s="8">
        <f t="shared" si="138"/>
        <v>2739.5575914858596</v>
      </c>
      <c r="U341" s="7">
        <f t="shared" si="139"/>
        <v>-34.203284507496065</v>
      </c>
      <c r="V341" s="9">
        <f t="shared" si="140"/>
        <v>3337.1732371928856</v>
      </c>
      <c r="W341" s="8">
        <f t="shared" si="141"/>
        <v>67025.260325938347</v>
      </c>
      <c r="X341" s="7">
        <f t="shared" si="142"/>
        <v>-34.203373526443983</v>
      </c>
      <c r="Y341" s="6">
        <f t="shared" si="127"/>
        <v>3340.6106325337696</v>
      </c>
      <c r="Z341" s="4">
        <f t="shared" si="128"/>
        <v>-1.0699036127512005</v>
      </c>
      <c r="AA341" s="4">
        <f t="shared" si="143"/>
        <v>0</v>
      </c>
      <c r="AB341" s="5">
        <f t="shared" si="144"/>
        <v>24.784753112663445</v>
      </c>
      <c r="AC341" s="418">
        <f t="shared" si="148"/>
        <v>2.1613573790293592</v>
      </c>
      <c r="AD341" s="628">
        <f t="shared" si="145"/>
        <v>147.4423302473744</v>
      </c>
      <c r="AE341" s="4">
        <f t="shared" si="129"/>
        <v>4.0921420857922799</v>
      </c>
      <c r="AF341" s="3">
        <f t="shared" si="146"/>
        <v>277.39906282662201</v>
      </c>
      <c r="AG341" s="2">
        <f t="shared" si="130"/>
        <v>816.34766401005686</v>
      </c>
      <c r="AH341" s="22">
        <f t="shared" si="131"/>
        <v>0.22525726627323528</v>
      </c>
    </row>
    <row r="342" spans="6:34" x14ac:dyDescent="0.35">
      <c r="F342" s="21">
        <f t="shared" si="132"/>
        <v>31.200000000000173</v>
      </c>
      <c r="G342" s="20">
        <f t="shared" si="147"/>
        <v>356.63043478260749</v>
      </c>
      <c r="H342" s="19">
        <f t="shared" si="120"/>
        <v>6.6304347826074945</v>
      </c>
      <c r="I342" s="18">
        <f t="shared" si="121"/>
        <v>1.8944099378878556E-2</v>
      </c>
      <c r="J342" s="17">
        <f t="shared" si="122"/>
        <v>67358.977649657638</v>
      </c>
      <c r="K342" s="16">
        <f t="shared" si="123"/>
        <v>31.967631923844372</v>
      </c>
      <c r="L342" s="15">
        <f t="shared" si="124"/>
        <v>1.0638550890821049E-2</v>
      </c>
      <c r="M342" s="14">
        <f t="shared" si="125"/>
        <v>2.528677161239255E-5</v>
      </c>
      <c r="N342" s="13">
        <f t="shared" si="133"/>
        <v>0</v>
      </c>
      <c r="O342" s="12">
        <f t="shared" si="134"/>
        <v>0</v>
      </c>
      <c r="P342" s="4">
        <f t="shared" si="135"/>
        <v>5.6633576323211633E-3</v>
      </c>
      <c r="Q342" s="11">
        <f t="shared" si="126"/>
        <v>8.3227759682874505E-2</v>
      </c>
      <c r="R342" s="10">
        <f t="shared" si="136"/>
        <v>-7.4427349982547325E-2</v>
      </c>
      <c r="S342" s="9">
        <f t="shared" si="137"/>
        <v>151.49857641809666</v>
      </c>
      <c r="T342" s="8">
        <f t="shared" si="138"/>
        <v>2754.7074491276694</v>
      </c>
      <c r="U342" s="7">
        <f t="shared" si="139"/>
        <v>-34.098952369120795</v>
      </c>
      <c r="V342" s="9">
        <f t="shared" si="140"/>
        <v>3333.7529087421358</v>
      </c>
      <c r="W342" s="8">
        <f t="shared" si="141"/>
        <v>67358.977649657638</v>
      </c>
      <c r="X342" s="7">
        <f t="shared" si="142"/>
        <v>-34.099033594839518</v>
      </c>
      <c r="Y342" s="6">
        <f t="shared" si="127"/>
        <v>3337.1934728456126</v>
      </c>
      <c r="Z342" s="4">
        <f t="shared" si="128"/>
        <v>-1.0666737428681838</v>
      </c>
      <c r="AA342" s="4">
        <f t="shared" si="143"/>
        <v>0</v>
      </c>
      <c r="AB342" s="5">
        <f t="shared" si="144"/>
        <v>23.638871382606649</v>
      </c>
      <c r="AC342" s="418">
        <f t="shared" si="148"/>
        <v>2.0680590190988948</v>
      </c>
      <c r="AD342" s="628">
        <f t="shared" si="145"/>
        <v>141.09613210487342</v>
      </c>
      <c r="AE342" s="4">
        <f t="shared" si="129"/>
        <v>4.0968372572797662</v>
      </c>
      <c r="AF342" s="3">
        <f t="shared" si="146"/>
        <v>276.19768046123255</v>
      </c>
      <c r="AG342" s="2">
        <f t="shared" si="130"/>
        <v>814.57799352797701</v>
      </c>
      <c r="AH342" s="22">
        <f t="shared" si="131"/>
        <v>0.22450603883523745</v>
      </c>
    </row>
    <row r="343" spans="6:34" x14ac:dyDescent="0.35">
      <c r="F343" s="21">
        <f t="shared" si="132"/>
        <v>31.300000000000175</v>
      </c>
      <c r="G343" s="20">
        <f t="shared" si="147"/>
        <v>356.63043478260749</v>
      </c>
      <c r="H343" s="19">
        <f t="shared" si="120"/>
        <v>6.6304347826074945</v>
      </c>
      <c r="I343" s="18">
        <f t="shared" si="121"/>
        <v>1.8944099378878556E-2</v>
      </c>
      <c r="J343" s="17">
        <f t="shared" si="122"/>
        <v>67692.352940531855</v>
      </c>
      <c r="K343" s="16">
        <f t="shared" si="123"/>
        <v>31.966615502973514</v>
      </c>
      <c r="L343" s="15">
        <f t="shared" si="124"/>
        <v>1.0198272944172597E-2</v>
      </c>
      <c r="M343" s="14">
        <f t="shared" si="125"/>
        <v>2.4240274961003847E-5</v>
      </c>
      <c r="N343" s="13">
        <f t="shared" si="133"/>
        <v>0</v>
      </c>
      <c r="O343" s="12">
        <f t="shared" si="134"/>
        <v>0</v>
      </c>
      <c r="P343" s="4">
        <f t="shared" si="135"/>
        <v>5.4053884381350843E-3</v>
      </c>
      <c r="Q343" s="11">
        <f t="shared" si="126"/>
        <v>7.9436687408580564E-2</v>
      </c>
      <c r="R343" s="10">
        <f t="shared" si="136"/>
        <v>-7.096081477214386E-2</v>
      </c>
      <c r="S343" s="9">
        <f t="shared" si="137"/>
        <v>151.49113368309841</v>
      </c>
      <c r="T343" s="8">
        <f t="shared" si="138"/>
        <v>2769.8565624959792</v>
      </c>
      <c r="U343" s="7">
        <f t="shared" si="139"/>
        <v>-33.998667367950681</v>
      </c>
      <c r="V343" s="9">
        <f t="shared" si="140"/>
        <v>3330.3430135052236</v>
      </c>
      <c r="W343" s="8">
        <f t="shared" si="141"/>
        <v>67692.352940531855</v>
      </c>
      <c r="X343" s="7">
        <f t="shared" si="142"/>
        <v>-33.998741421320105</v>
      </c>
      <c r="Y343" s="6">
        <f t="shared" si="127"/>
        <v>3333.7867585056551</v>
      </c>
      <c r="Z343" s="4">
        <f t="shared" si="128"/>
        <v>-1.063570255604869</v>
      </c>
      <c r="AA343" s="4">
        <f t="shared" si="143"/>
        <v>0</v>
      </c>
      <c r="AB343" s="5">
        <f t="shared" si="144"/>
        <v>22.537865099281767</v>
      </c>
      <c r="AC343" s="418">
        <f t="shared" si="148"/>
        <v>1.978056578478889</v>
      </c>
      <c r="AD343" s="628">
        <f t="shared" si="145"/>
        <v>134.98027763660522</v>
      </c>
      <c r="AE343" s="4">
        <f t="shared" si="129"/>
        <v>4.1015759849899629</v>
      </c>
      <c r="AF343" s="3">
        <f t="shared" si="146"/>
        <v>274.99752941408542</v>
      </c>
      <c r="AG343" s="2">
        <f t="shared" si="130"/>
        <v>812.80628975445234</v>
      </c>
      <c r="AH343" s="22">
        <f t="shared" si="131"/>
        <v>0.22374784240160595</v>
      </c>
    </row>
    <row r="344" spans="6:34" x14ac:dyDescent="0.35">
      <c r="F344" s="21">
        <f t="shared" si="132"/>
        <v>31.400000000000176</v>
      </c>
      <c r="G344" s="20">
        <f t="shared" si="147"/>
        <v>356.63043478260749</v>
      </c>
      <c r="H344" s="19">
        <f t="shared" si="120"/>
        <v>6.6304347826074945</v>
      </c>
      <c r="I344" s="18">
        <f t="shared" si="121"/>
        <v>1.8944099378878556E-2</v>
      </c>
      <c r="J344" s="17">
        <f t="shared" si="122"/>
        <v>68025.387241882374</v>
      </c>
      <c r="K344" s="16">
        <f t="shared" si="123"/>
        <v>31.965600170139421</v>
      </c>
      <c r="L344" s="15">
        <f t="shared" si="124"/>
        <v>9.7730362927112707E-3</v>
      </c>
      <c r="M344" s="14">
        <f t="shared" si="125"/>
        <v>2.3229529964145418E-5</v>
      </c>
      <c r="N344" s="13">
        <f t="shared" si="133"/>
        <v>0</v>
      </c>
      <c r="O344" s="12">
        <f t="shared" si="134"/>
        <v>0</v>
      </c>
      <c r="P344" s="4">
        <f t="shared" si="135"/>
        <v>5.1574167831305298E-3</v>
      </c>
      <c r="Q344" s="11">
        <f t="shared" si="126"/>
        <v>7.5792537303508517E-2</v>
      </c>
      <c r="R344" s="10">
        <f t="shared" si="136"/>
        <v>-6.763112816576887E-2</v>
      </c>
      <c r="S344" s="9">
        <f t="shared" si="137"/>
        <v>151.4840376016212</v>
      </c>
      <c r="T344" s="8">
        <f t="shared" si="138"/>
        <v>2785.0049662561414</v>
      </c>
      <c r="U344" s="7">
        <f t="shared" si="139"/>
        <v>-33.902302286103698</v>
      </c>
      <c r="V344" s="9">
        <f t="shared" si="140"/>
        <v>3326.9431467684285</v>
      </c>
      <c r="W344" s="8">
        <f t="shared" si="141"/>
        <v>68025.387241882374</v>
      </c>
      <c r="X344" s="7">
        <f t="shared" si="142"/>
        <v>-33.90236974413218</v>
      </c>
      <c r="Y344" s="6">
        <f t="shared" si="127"/>
        <v>3330.3900845813096</v>
      </c>
      <c r="Z344" s="4">
        <f t="shared" si="128"/>
        <v>-1.0605891822360334</v>
      </c>
      <c r="AA344" s="4">
        <f t="shared" si="143"/>
        <v>0</v>
      </c>
      <c r="AB344" s="5">
        <f t="shared" si="144"/>
        <v>21.48032330246993</v>
      </c>
      <c r="AC344" s="418">
        <f t="shared" si="148"/>
        <v>1.8912635768416852</v>
      </c>
      <c r="AD344" s="628">
        <f t="shared" si="145"/>
        <v>129.08805614527262</v>
      </c>
      <c r="AE344" s="4">
        <f t="shared" si="129"/>
        <v>4.1063581863618701</v>
      </c>
      <c r="AF344" s="3">
        <f t="shared" si="146"/>
        <v>273.79860592922353</v>
      </c>
      <c r="AG344" s="2">
        <f t="shared" si="130"/>
        <v>811.03253380142928</v>
      </c>
      <c r="AH344" s="22">
        <f t="shared" si="131"/>
        <v>0.22298269018210076</v>
      </c>
    </row>
    <row r="345" spans="6:34" x14ac:dyDescent="0.35">
      <c r="F345" s="21">
        <f t="shared" si="132"/>
        <v>31.500000000000178</v>
      </c>
      <c r="G345" s="20">
        <f t="shared" si="147"/>
        <v>356.63043478260749</v>
      </c>
      <c r="H345" s="19">
        <f t="shared" si="120"/>
        <v>6.6304347826074945</v>
      </c>
      <c r="I345" s="18">
        <f t="shared" si="121"/>
        <v>1.8944099378878556E-2</v>
      </c>
      <c r="J345" s="17">
        <f t="shared" si="122"/>
        <v>68358.08155655922</v>
      </c>
      <c r="K345" s="16">
        <f t="shared" si="123"/>
        <v>31.96458592213321</v>
      </c>
      <c r="L345" s="15">
        <f t="shared" si="124"/>
        <v>9.3624485499941203E-3</v>
      </c>
      <c r="M345" s="14">
        <f t="shared" si="125"/>
        <v>2.2253603958481024E-5</v>
      </c>
      <c r="N345" s="13">
        <f t="shared" si="133"/>
        <v>0</v>
      </c>
      <c r="O345" s="12">
        <f t="shared" si="134"/>
        <v>0</v>
      </c>
      <c r="P345" s="4">
        <f t="shared" si="135"/>
        <v>4.9191291474351981E-3</v>
      </c>
      <c r="Q345" s="11">
        <f t="shared" si="126"/>
        <v>7.2290701931878795E-2</v>
      </c>
      <c r="R345" s="10">
        <f t="shared" si="136"/>
        <v>-6.4433948714836806E-2</v>
      </c>
      <c r="S345" s="9">
        <f t="shared" si="137"/>
        <v>151.47727448880462</v>
      </c>
      <c r="T345" s="8">
        <f t="shared" si="138"/>
        <v>2800.1526937050221</v>
      </c>
      <c r="U345" s="7">
        <f t="shared" si="139"/>
        <v>-33.809732797549664</v>
      </c>
      <c r="V345" s="9">
        <f t="shared" si="140"/>
        <v>3323.5529165398179</v>
      </c>
      <c r="W345" s="8">
        <f t="shared" si="141"/>
        <v>68358.08155655922</v>
      </c>
      <c r="X345" s="7">
        <f t="shared" si="142"/>
        <v>-33.809794195993746</v>
      </c>
      <c r="Y345" s="6">
        <f t="shared" si="127"/>
        <v>3327.0030588694813</v>
      </c>
      <c r="Z345" s="4">
        <f t="shared" si="128"/>
        <v>-1.0577266440540016</v>
      </c>
      <c r="AA345" s="4">
        <f t="shared" si="143"/>
        <v>0</v>
      </c>
      <c r="AB345" s="5">
        <f t="shared" si="144"/>
        <v>20.464867104641865</v>
      </c>
      <c r="AC345" s="418">
        <f t="shared" si="148"/>
        <v>1.8075947841893527</v>
      </c>
      <c r="AD345" s="628">
        <f t="shared" si="145"/>
        <v>123.41290318403749</v>
      </c>
      <c r="AE345" s="4">
        <f t="shared" si="129"/>
        <v>4.1111837947682686</v>
      </c>
      <c r="AF345" s="3">
        <f t="shared" si="146"/>
        <v>272.6009063963869</v>
      </c>
      <c r="AG345" s="2">
        <f t="shared" si="130"/>
        <v>809.2567068160015</v>
      </c>
      <c r="AH345" s="22">
        <f t="shared" si="131"/>
        <v>0.22221059283707711</v>
      </c>
    </row>
    <row r="346" spans="6:34" x14ac:dyDescent="0.35">
      <c r="F346" s="21">
        <f t="shared" si="132"/>
        <v>31.600000000000179</v>
      </c>
      <c r="G346" s="20">
        <f t="shared" si="147"/>
        <v>356.63043478260749</v>
      </c>
      <c r="H346" s="19">
        <f t="shared" si="120"/>
        <v>6.6304347826074945</v>
      </c>
      <c r="I346" s="18">
        <f t="shared" si="121"/>
        <v>1.8944099378878556E-2</v>
      </c>
      <c r="J346" s="17">
        <f t="shared" si="122"/>
        <v>68690.436848213198</v>
      </c>
      <c r="K346" s="16">
        <f t="shared" si="123"/>
        <v>31.963572755866263</v>
      </c>
      <c r="L346" s="15">
        <f t="shared" si="124"/>
        <v>8.9661238156899525E-3</v>
      </c>
      <c r="M346" s="14">
        <f t="shared" si="125"/>
        <v>2.1311579697513448E-5</v>
      </c>
      <c r="N346" s="13">
        <f t="shared" si="133"/>
        <v>0</v>
      </c>
      <c r="O346" s="12">
        <f t="shared" si="134"/>
        <v>0</v>
      </c>
      <c r="P346" s="4">
        <f t="shared" si="135"/>
        <v>4.6902192505713161E-3</v>
      </c>
      <c r="Q346" s="11">
        <f t="shared" si="126"/>
        <v>6.8926680246846991E-2</v>
      </c>
      <c r="R346" s="10">
        <f t="shared" si="136"/>
        <v>-6.1365034700701114E-2</v>
      </c>
      <c r="S346" s="9">
        <f t="shared" si="137"/>
        <v>151.47083109393313</v>
      </c>
      <c r="T346" s="8">
        <f t="shared" si="138"/>
        <v>2815.2997768144155</v>
      </c>
      <c r="U346" s="7">
        <f t="shared" si="139"/>
        <v>-33.720837432270443</v>
      </c>
      <c r="V346" s="9">
        <f t="shared" si="140"/>
        <v>3320.171943260063</v>
      </c>
      <c r="W346" s="8">
        <f t="shared" si="141"/>
        <v>68690.436848213198</v>
      </c>
      <c r="X346" s="7">
        <f t="shared" si="142"/>
        <v>-33.720893268137118</v>
      </c>
      <c r="Y346" s="6">
        <f t="shared" si="127"/>
        <v>3323.625301607206</v>
      </c>
      <c r="Z346" s="4">
        <f t="shared" si="128"/>
        <v>-1.0549788512596212</v>
      </c>
      <c r="AA346" s="4">
        <f t="shared" si="143"/>
        <v>0</v>
      </c>
      <c r="AB346" s="5">
        <f t="shared" si="144"/>
        <v>19.490149293495239</v>
      </c>
      <c r="AC346" s="418">
        <f t="shared" si="148"/>
        <v>1.7269662306019469</v>
      </c>
      <c r="AD346" s="628">
        <f t="shared" si="145"/>
        <v>117.94839815984524</v>
      </c>
      <c r="AE346" s="4">
        <f t="shared" si="129"/>
        <v>4.1160527593749885</v>
      </c>
      <c r="AF346" s="3">
        <f t="shared" si="146"/>
        <v>271.40442734643256</v>
      </c>
      <c r="AG346" s="2">
        <f t="shared" si="130"/>
        <v>807.47878997350108</v>
      </c>
      <c r="AH346" s="22">
        <f t="shared" si="131"/>
        <v>0.22143155850000185</v>
      </c>
    </row>
    <row r="347" spans="6:34" x14ac:dyDescent="0.35">
      <c r="F347" s="21">
        <f t="shared" si="132"/>
        <v>31.70000000000018</v>
      </c>
      <c r="G347" s="20">
        <f t="shared" si="147"/>
        <v>356.63043478260749</v>
      </c>
      <c r="H347" s="19">
        <f t="shared" si="120"/>
        <v>6.6304347826074945</v>
      </c>
      <c r="I347" s="18">
        <f t="shared" si="121"/>
        <v>1.8944099378878556E-2</v>
      </c>
      <c r="J347" s="17">
        <f t="shared" si="122"/>
        <v>69022.454042539204</v>
      </c>
      <c r="K347" s="16">
        <f t="shared" si="123"/>
        <v>31.962560668366386</v>
      </c>
      <c r="L347" s="15">
        <f t="shared" si="124"/>
        <v>8.5836826520410605E-3</v>
      </c>
      <c r="M347" s="14">
        <f t="shared" si="125"/>
        <v>2.0402555295636396E-5</v>
      </c>
      <c r="N347" s="13">
        <f t="shared" si="133"/>
        <v>0</v>
      </c>
      <c r="O347" s="12">
        <f t="shared" si="134"/>
        <v>0</v>
      </c>
      <c r="P347" s="4">
        <f t="shared" si="135"/>
        <v>4.4703879536423562E-3</v>
      </c>
      <c r="Q347" s="11">
        <f t="shared" si="126"/>
        <v>6.5696076153056199E-2</v>
      </c>
      <c r="R347" s="10">
        <f t="shared" si="136"/>
        <v>-5.8420242883423387E-2</v>
      </c>
      <c r="S347" s="9">
        <f t="shared" si="137"/>
        <v>151.46469459046307</v>
      </c>
      <c r="T347" s="8">
        <f t="shared" si="138"/>
        <v>2830.4462462734618</v>
      </c>
      <c r="U347" s="7">
        <f t="shared" si="139"/>
        <v>-33.63549754042554</v>
      </c>
      <c r="V347" s="9">
        <f t="shared" si="140"/>
        <v>3316.799859516836</v>
      </c>
      <c r="W347" s="8">
        <f t="shared" si="141"/>
        <v>69022.454042539204</v>
      </c>
      <c r="X347" s="7">
        <f t="shared" si="142"/>
        <v>-33.635548274359245</v>
      </c>
      <c r="Y347" s="6">
        <f t="shared" si="127"/>
        <v>3320.2564451858661</v>
      </c>
      <c r="Z347" s="4">
        <f t="shared" si="128"/>
        <v>-1.0523421018532044</v>
      </c>
      <c r="AA347" s="4">
        <f t="shared" si="143"/>
        <v>0</v>
      </c>
      <c r="AB347" s="5">
        <f t="shared" si="144"/>
        <v>18.554853934551193</v>
      </c>
      <c r="AC347" s="418">
        <f t="shared" si="148"/>
        <v>1.6492952153223281</v>
      </c>
      <c r="AD347" s="628">
        <f t="shared" si="145"/>
        <v>112.68826200157751</v>
      </c>
      <c r="AE347" s="4">
        <f t="shared" si="129"/>
        <v>4.1209650450032571</v>
      </c>
      <c r="AF347" s="3">
        <f t="shared" si="146"/>
        <v>270.20916544685895</v>
      </c>
      <c r="AG347" s="2">
        <f t="shared" si="130"/>
        <v>805.69876447065121</v>
      </c>
      <c r="AH347" s="22">
        <f t="shared" si="131"/>
        <v>0.22064559279947893</v>
      </c>
    </row>
    <row r="348" spans="6:34" x14ac:dyDescent="0.35">
      <c r="F348" s="21">
        <f t="shared" si="132"/>
        <v>31.800000000000182</v>
      </c>
      <c r="G348" s="20">
        <f t="shared" si="147"/>
        <v>356.63043478260749</v>
      </c>
      <c r="H348" s="19">
        <f t="shared" si="120"/>
        <v>6.6304347826074945</v>
      </c>
      <c r="I348" s="18">
        <f t="shared" si="121"/>
        <v>1.8944099378878556E-2</v>
      </c>
      <c r="J348" s="17">
        <f t="shared" si="122"/>
        <v>69354.134028490895</v>
      </c>
      <c r="K348" s="16">
        <f t="shared" si="123"/>
        <v>31.961549656774082</v>
      </c>
      <c r="L348" s="15">
        <f t="shared" si="124"/>
        <v>8.2147520595980753E-3</v>
      </c>
      <c r="M348" s="14">
        <f t="shared" si="125"/>
        <v>1.9525644170458664E-5</v>
      </c>
      <c r="N348" s="13">
        <f t="shared" si="133"/>
        <v>0</v>
      </c>
      <c r="O348" s="12">
        <f t="shared" si="134"/>
        <v>0</v>
      </c>
      <c r="P348" s="4">
        <f t="shared" si="135"/>
        <v>4.2593431618258258E-3</v>
      </c>
      <c r="Q348" s="11">
        <f t="shared" si="126"/>
        <v>6.2594597073687266E-2</v>
      </c>
      <c r="R348" s="10">
        <f t="shared" si="136"/>
        <v>-5.5595527250321256E-2</v>
      </c>
      <c r="S348" s="9">
        <f t="shared" si="137"/>
        <v>151.45885256617473</v>
      </c>
      <c r="T348" s="8">
        <f t="shared" si="138"/>
        <v>2845.5921315300793</v>
      </c>
      <c r="U348" s="7">
        <f t="shared" si="139"/>
        <v>-33.553597256511516</v>
      </c>
      <c r="V348" s="9">
        <f t="shared" si="140"/>
        <v>3313.4363097627934</v>
      </c>
      <c r="W348" s="8">
        <f t="shared" si="141"/>
        <v>69354.134028490895</v>
      </c>
      <c r="X348" s="7">
        <f t="shared" si="142"/>
        <v>-33.553643315068292</v>
      </c>
      <c r="Y348" s="6">
        <f t="shared" si="127"/>
        <v>3316.8961338690033</v>
      </c>
      <c r="Z348" s="4">
        <f t="shared" si="128"/>
        <v>-1.0498127805250761</v>
      </c>
      <c r="AA348" s="4">
        <f t="shared" si="143"/>
        <v>0</v>
      </c>
      <c r="AB348" s="5">
        <f t="shared" si="144"/>
        <v>17.657695973680656</v>
      </c>
      <c r="AC348" s="418">
        <f t="shared" si="148"/>
        <v>1.5745003151661261</v>
      </c>
      <c r="AD348" s="628">
        <f t="shared" si="145"/>
        <v>107.62635488900418</v>
      </c>
      <c r="AE348" s="4">
        <f t="shared" si="129"/>
        <v>4.1259206319952133</v>
      </c>
      <c r="AF348" s="3">
        <f t="shared" si="146"/>
        <v>269.01511749743281</v>
      </c>
      <c r="AG348" s="2">
        <f t="shared" si="130"/>
        <v>803.91661151877713</v>
      </c>
      <c r="AH348" s="22">
        <f t="shared" si="131"/>
        <v>0.21985269888076586</v>
      </c>
    </row>
    <row r="349" spans="6:34" x14ac:dyDescent="0.35">
      <c r="F349" s="21">
        <f t="shared" si="132"/>
        <v>31.900000000000183</v>
      </c>
      <c r="G349" s="20">
        <f t="shared" si="147"/>
        <v>356.63043478260749</v>
      </c>
      <c r="H349" s="19">
        <f t="shared" si="120"/>
        <v>6.6304347826074945</v>
      </c>
      <c r="I349" s="18">
        <f t="shared" si="121"/>
        <v>1.8944099378878556E-2</v>
      </c>
      <c r="J349" s="17">
        <f t="shared" si="122"/>
        <v>69685.477659467171</v>
      </c>
      <c r="K349" s="16">
        <f t="shared" si="123"/>
        <v>31.960539718338904</v>
      </c>
      <c r="L349" s="15">
        <f t="shared" si="124"/>
        <v>7.8589654521710045E-3</v>
      </c>
      <c r="M349" s="14">
        <f t="shared" si="125"/>
        <v>1.8679974983265261E-5</v>
      </c>
      <c r="N349" s="13">
        <f t="shared" si="133"/>
        <v>0</v>
      </c>
      <c r="O349" s="12">
        <f t="shared" si="134"/>
        <v>0</v>
      </c>
      <c r="P349" s="4">
        <f t="shared" si="135"/>
        <v>4.0567997271453394E-3</v>
      </c>
      <c r="Q349" s="11">
        <f t="shared" si="126"/>
        <v>5.9618052521613389E-2</v>
      </c>
      <c r="R349" s="10">
        <f t="shared" si="136"/>
        <v>-5.2886937763938428E-2</v>
      </c>
      <c r="S349" s="9">
        <f t="shared" si="137"/>
        <v>151.4532930134497</v>
      </c>
      <c r="T349" s="8">
        <f t="shared" si="138"/>
        <v>2860.7374608314244</v>
      </c>
      <c r="U349" s="7">
        <f t="shared" si="139"/>
        <v>-33.475023463504833</v>
      </c>
      <c r="V349" s="9">
        <f t="shared" si="140"/>
        <v>3310.0809500371424</v>
      </c>
      <c r="W349" s="8">
        <f t="shared" si="141"/>
        <v>69685.477659467171</v>
      </c>
      <c r="X349" s="7">
        <f t="shared" si="142"/>
        <v>-33.475065241316337</v>
      </c>
      <c r="Y349" s="6">
        <f t="shared" si="127"/>
        <v>3313.5440235137075</v>
      </c>
      <c r="Z349" s="4">
        <f t="shared" si="128"/>
        <v>-1.0473873575454171</v>
      </c>
      <c r="AA349" s="4">
        <f t="shared" si="143"/>
        <v>0</v>
      </c>
      <c r="AB349" s="5">
        <f t="shared" si="144"/>
        <v>16.797420839447099</v>
      </c>
      <c r="AC349" s="418">
        <f t="shared" si="148"/>
        <v>1.5025013922465649</v>
      </c>
      <c r="AD349" s="628">
        <f t="shared" si="145"/>
        <v>102.75667403869815</v>
      </c>
      <c r="AE349" s="4">
        <f t="shared" si="129"/>
        <v>4.1309195160826162</v>
      </c>
      <c r="AF349" s="3">
        <f t="shared" si="146"/>
        <v>267.82228042591828</v>
      </c>
      <c r="AG349" s="2">
        <f t="shared" si="130"/>
        <v>802.13231233707688</v>
      </c>
      <c r="AH349" s="22">
        <f t="shared" si="131"/>
        <v>0.21905287742678148</v>
      </c>
    </row>
    <row r="350" spans="6:34" x14ac:dyDescent="0.35">
      <c r="F350" s="21">
        <f t="shared" si="132"/>
        <v>32.000000000000185</v>
      </c>
      <c r="G350" s="20">
        <f t="shared" si="147"/>
        <v>356.63043478260749</v>
      </c>
      <c r="H350" s="19">
        <f t="shared" ref="H350:H413" si="149">G350-(TotalWeightE-PropellantWeight)</f>
        <v>6.6304347826074945</v>
      </c>
      <c r="I350" s="18">
        <f t="shared" ref="I350:I413" si="150">(G350-(TotalWeightE-PropellantWeight))/(PropellantWeight)</f>
        <v>1.8944099378878556E-2</v>
      </c>
      <c r="J350" s="17">
        <f t="shared" ref="J350:J413" si="151">W350</f>
        <v>70016.485754470879</v>
      </c>
      <c r="K350" s="16">
        <f t="shared" ref="K350:K413" si="152">$L$23*(20902231^2)/((20902231+W350)^2)</f>
        <v>31.959530850415891</v>
      </c>
      <c r="L350" s="15">
        <f t="shared" ref="L350:L413" si="153">M350/$L$22</f>
        <v>7.5159626309419395E-3</v>
      </c>
      <c r="M350" s="14">
        <f t="shared" ref="M350:M413" si="154">$L$22*(EXP(-K350*(W350-0)/($L$25*AF350)))</f>
        <v>1.7864691577485895E-5</v>
      </c>
      <c r="N350" s="13">
        <f t="shared" si="133"/>
        <v>0</v>
      </c>
      <c r="O350" s="12">
        <f t="shared" si="134"/>
        <v>0</v>
      </c>
      <c r="P350" s="4">
        <f t="shared" si="135"/>
        <v>3.8624793514977413E-3</v>
      </c>
      <c r="Q350" s="11">
        <f t="shared" ref="Q350:Q413" si="155">(M350*$L$25*AF350)/144</f>
        <v>5.6762352674302914E-2</v>
      </c>
      <c r="R350" s="10">
        <f t="shared" si="136"/>
        <v>-5.0290619109110639E-2</v>
      </c>
      <c r="S350" s="9">
        <f t="shared" si="137"/>
        <v>151.44800431967329</v>
      </c>
      <c r="T350" s="8">
        <f t="shared" si="138"/>
        <v>2875.8822612633917</v>
      </c>
      <c r="U350" s="7">
        <f t="shared" si="139"/>
        <v>-33.399665756979012</v>
      </c>
      <c r="V350" s="9">
        <f t="shared" si="140"/>
        <v>3306.7334476907918</v>
      </c>
      <c r="W350" s="8">
        <f t="shared" si="141"/>
        <v>70016.485754470879</v>
      </c>
      <c r="X350" s="7">
        <f t="shared" si="142"/>
        <v>-33.399703618809056</v>
      </c>
      <c r="Y350" s="6">
        <f t="shared" ref="Y350:Y413" si="156">SQRT((S350^2)+(V350^2))</f>
        <v>3310.1997812956006</v>
      </c>
      <c r="Z350" s="4">
        <f t="shared" ref="Z350:Z413" si="157">X350/K350</f>
        <v>-1.0450623876531162</v>
      </c>
      <c r="AA350" s="4">
        <f t="shared" si="143"/>
        <v>0</v>
      </c>
      <c r="AB350" s="5">
        <f t="shared" si="144"/>
        <v>15.972804045162091</v>
      </c>
      <c r="AC350" s="418">
        <f t="shared" si="148"/>
        <v>1.4332196010044993</v>
      </c>
      <c r="AD350" s="628">
        <f t="shared" si="145"/>
        <v>98.073351543248876</v>
      </c>
      <c r="AE350" s="4">
        <f t="shared" ref="AE350:AE413" si="158">Y350/AG350</f>
        <v>4.135961708258872</v>
      </c>
      <c r="AF350" s="3">
        <f t="shared" si="146"/>
        <v>266.63065128390485</v>
      </c>
      <c r="AG350" s="2">
        <f t="shared" ref="AG350:AG413" si="159">SQRT($L$27*$L$25*AF350)</f>
        <v>800.34584814594552</v>
      </c>
      <c r="AH350" s="22">
        <f t="shared" ref="AH350:AH413" si="160">IF(AE350&lt;0.2,DragCoefficient*(4/3),IF(AE350&gt;0.9,DragCoefficient*1.8-(AE350-1)*0.4*DragCoefficient,DragCoefficient))</f>
        <v>0.21824612667858057</v>
      </c>
    </row>
    <row r="351" spans="6:34" x14ac:dyDescent="0.35">
      <c r="F351" s="21">
        <f t="shared" ref="F351:F414" si="161">F350+$G$28</f>
        <v>32.100000000000186</v>
      </c>
      <c r="G351" s="20">
        <f t="shared" si="147"/>
        <v>356.63043478260749</v>
      </c>
      <c r="H351" s="19">
        <f t="shared" si="149"/>
        <v>6.6304347826074945</v>
      </c>
      <c r="I351" s="18">
        <f t="shared" si="150"/>
        <v>1.8944099378878556E-2</v>
      </c>
      <c r="J351" s="17">
        <f t="shared" si="151"/>
        <v>70347.159099239958</v>
      </c>
      <c r="K351" s="16">
        <f t="shared" si="152"/>
        <v>31.958523050462109</v>
      </c>
      <c r="L351" s="15">
        <f t="shared" si="153"/>
        <v>7.1853897576891193E-3</v>
      </c>
      <c r="M351" s="14">
        <f t="shared" si="154"/>
        <v>1.7078952915051267E-5</v>
      </c>
      <c r="N351" s="13">
        <f t="shared" ref="N351:N414" si="162">IF(I350&gt;0.02,(WeightFlowRate/$L$23)*ExhaustVelocityE+(ExitPressureE-Q351)*ExitAreaE,0)</f>
        <v>0</v>
      </c>
      <c r="O351" s="12">
        <f t="shared" ref="O351:O414" si="163">N351/WeightFlowRate</f>
        <v>0</v>
      </c>
      <c r="P351" s="4">
        <f t="shared" ref="P351:P414" si="164">Q351/$L$21</f>
        <v>3.6761104899146581E-3</v>
      </c>
      <c r="Q351" s="11">
        <f t="shared" si="155"/>
        <v>5.402350695216715E-2</v>
      </c>
      <c r="R351" s="10">
        <f t="shared" ref="R351:R414" si="165">IF(W351&lt;InitialAltitudeE,0,(((N351-AB351)*COS(ElevationAngleR)*$L$23)/(G351)))</f>
        <v>-4.7802809438859721E-2</v>
      </c>
      <c r="S351" s="9">
        <f t="shared" ref="S351:S414" si="166">IF(W350&lt;InitialAltitudeE,0,S350+(R350*TimeStep))</f>
        <v>151.44297525776238</v>
      </c>
      <c r="T351" s="8">
        <f t="shared" ref="T351:T414" si="167">T350+(S351*TimeStep)</f>
        <v>2891.0265587891681</v>
      </c>
      <c r="U351" s="7">
        <f t="shared" ref="U351:U414" si="168">IF(W350&lt;InitialAltitudeE,-K351,(((N351-AB351)*SIN(ElevationAngleR)*$L$23)/G351)-K351)</f>
        <v>-33.327416409188238</v>
      </c>
      <c r="V351" s="9">
        <f t="shared" ref="V351:V414" si="169">IF(W350&lt;InitialAltitudeE,0,V350+(U350*TimeStep))</f>
        <v>3303.3934811150939</v>
      </c>
      <c r="W351" s="8">
        <f t="shared" ref="W351:W414" si="170">IF(P350&gt;0.913499,W350,W350+V350*TimeStep)</f>
        <v>70347.159099239958</v>
      </c>
      <c r="X351" s="7">
        <f t="shared" ref="X351:X414" si="171">IF(N351&gt;0.002,SQRT((U351^2)+(R351^2)),-SQRT((U351^2)+(R351^2)))</f>
        <v>-33.327450691884906</v>
      </c>
      <c r="Y351" s="6">
        <f t="shared" si="156"/>
        <v>3306.8630854374092</v>
      </c>
      <c r="Z351" s="4">
        <f t="shared" si="157"/>
        <v>-1.0428345089433977</v>
      </c>
      <c r="AA351" s="4">
        <f t="shared" ref="AA351:AA414" si="172">N351/G351</f>
        <v>0</v>
      </c>
      <c r="AB351" s="5">
        <f t="shared" ref="AB351:AB414" si="173">0.5*M351*(Y350^2)*CrossSectionalAreaE*AH351</f>
        <v>15.18265079056876</v>
      </c>
      <c r="AC351" s="418">
        <f t="shared" si="148"/>
        <v>1.3665773945354487</v>
      </c>
      <c r="AD351" s="628">
        <f t="shared" ref="AD351:AD414" si="174">(1/2)*M351*(Y350^2)</f>
        <v>93.570652260307298</v>
      </c>
      <c r="AE351" s="4">
        <f t="shared" si="158"/>
        <v>4.1410472346544003</v>
      </c>
      <c r="AF351" s="3">
        <f t="shared" ref="AF351:AF414" si="175">IF(AF350&gt;4.67,$L$20+($L$26/1000)*W351,4.67)</f>
        <v>265.44022724273623</v>
      </c>
      <c r="AG351" s="2">
        <f t="shared" si="159"/>
        <v>798.55720016035764</v>
      </c>
      <c r="AH351" s="22">
        <f t="shared" si="160"/>
        <v>0.21743244245529603</v>
      </c>
    </row>
    <row r="352" spans="6:34" x14ac:dyDescent="0.35">
      <c r="F352" s="21">
        <f t="shared" si="161"/>
        <v>32.200000000000188</v>
      </c>
      <c r="G352" s="20">
        <f t="shared" ref="G352:G415" si="176">IF(I351&gt;0.02,G351-((N351/O351)*TimeStep),G351)</f>
        <v>356.63043478260749</v>
      </c>
      <c r="H352" s="19">
        <f t="shared" si="149"/>
        <v>6.6304347826074945</v>
      </c>
      <c r="I352" s="18">
        <f t="shared" si="150"/>
        <v>1.8944099378878556E-2</v>
      </c>
      <c r="J352" s="17">
        <f t="shared" si="151"/>
        <v>70677.498447351463</v>
      </c>
      <c r="K352" s="16">
        <f t="shared" si="152"/>
        <v>31.957516316033239</v>
      </c>
      <c r="L352" s="15">
        <f t="shared" si="153"/>
        <v>6.8668993270731785E-3</v>
      </c>
      <c r="M352" s="14">
        <f t="shared" si="154"/>
        <v>1.6321933010520238E-5</v>
      </c>
      <c r="N352" s="13">
        <f t="shared" si="162"/>
        <v>0</v>
      </c>
      <c r="O352" s="12">
        <f t="shared" si="163"/>
        <v>0</v>
      </c>
      <c r="P352" s="4">
        <f t="shared" si="164"/>
        <v>3.4974282540394422E-3</v>
      </c>
      <c r="Q352" s="11">
        <f t="shared" si="155"/>
        <v>5.1397622600073696E-2</v>
      </c>
      <c r="R352" s="10">
        <f t="shared" si="165"/>
        <v>-4.5419839118872457E-2</v>
      </c>
      <c r="S352" s="9">
        <f t="shared" si="166"/>
        <v>151.43819497681849</v>
      </c>
      <c r="T352" s="8">
        <f t="shared" si="167"/>
        <v>2906.1703782868499</v>
      </c>
      <c r="U352" s="7">
        <f t="shared" si="168"/>
        <v>-33.258170333110542</v>
      </c>
      <c r="V352" s="9">
        <f t="shared" si="169"/>
        <v>3300.0607394741751</v>
      </c>
      <c r="W352" s="8">
        <f t="shared" si="170"/>
        <v>70677.498447351463</v>
      </c>
      <c r="X352" s="7">
        <f t="shared" si="171"/>
        <v>-33.25820134745684</v>
      </c>
      <c r="Y352" s="6">
        <f t="shared" si="156"/>
        <v>3303.5336249411289</v>
      </c>
      <c r="Z352" s="4">
        <f t="shared" si="157"/>
        <v>-1.040700441754012</v>
      </c>
      <c r="AA352" s="4">
        <f t="shared" si="172"/>
        <v>0</v>
      </c>
      <c r="AB352" s="5">
        <f t="shared" si="173"/>
        <v>14.425795563075681</v>
      </c>
      <c r="AC352" s="418">
        <f t="shared" ref="AC352:AC415" si="177">(AB352/G352)*F352</f>
        <v>1.3024985302059064</v>
      </c>
      <c r="AD352" s="628">
        <f t="shared" si="174"/>
        <v>89.24297174814248</v>
      </c>
      <c r="AE352" s="4">
        <f t="shared" si="158"/>
        <v>4.1461761364154475</v>
      </c>
      <c r="AF352" s="3">
        <f t="shared" si="175"/>
        <v>264.25100558953477</v>
      </c>
      <c r="AG352" s="2">
        <f t="shared" si="159"/>
        <v>796.76634958330055</v>
      </c>
      <c r="AH352" s="22">
        <f t="shared" si="160"/>
        <v>0.21661181817352837</v>
      </c>
    </row>
    <row r="353" spans="6:34" x14ac:dyDescent="0.35">
      <c r="F353" s="21">
        <f t="shared" si="161"/>
        <v>32.300000000000189</v>
      </c>
      <c r="G353" s="20">
        <f t="shared" si="176"/>
        <v>356.63043478260749</v>
      </c>
      <c r="H353" s="19">
        <f t="shared" si="149"/>
        <v>6.6304347826074945</v>
      </c>
      <c r="I353" s="18">
        <f t="shared" si="150"/>
        <v>1.8944099378878556E-2</v>
      </c>
      <c r="J353" s="17">
        <f t="shared" si="151"/>
        <v>71007.504521298877</v>
      </c>
      <c r="K353" s="16">
        <f t="shared" si="152"/>
        <v>31.956510644780298</v>
      </c>
      <c r="L353" s="15">
        <f t="shared" si="153"/>
        <v>6.560150137940971E-3</v>
      </c>
      <c r="M353" s="14">
        <f t="shared" si="154"/>
        <v>1.5592820862871893E-5</v>
      </c>
      <c r="N353" s="13">
        <f t="shared" si="162"/>
        <v>0</v>
      </c>
      <c r="O353" s="12">
        <f t="shared" si="163"/>
        <v>0</v>
      </c>
      <c r="P353" s="4">
        <f t="shared" si="164"/>
        <v>3.3261743158042169E-3</v>
      </c>
      <c r="Q353" s="11">
        <f t="shared" si="155"/>
        <v>4.8880903271800329E-2</v>
      </c>
      <c r="R353" s="10">
        <f t="shared" si="165"/>
        <v>-4.3138129470374709E-2</v>
      </c>
      <c r="S353" s="9">
        <f t="shared" si="166"/>
        <v>151.43365299290662</v>
      </c>
      <c r="T353" s="8">
        <f t="shared" si="167"/>
        <v>2921.3137435861404</v>
      </c>
      <c r="U353" s="7">
        <f t="shared" si="168"/>
        <v>-33.191825046445153</v>
      </c>
      <c r="V353" s="9">
        <f t="shared" si="169"/>
        <v>3296.734922440864</v>
      </c>
      <c r="W353" s="8">
        <f t="shared" si="170"/>
        <v>71007.504521298877</v>
      </c>
      <c r="X353" s="7">
        <f t="shared" si="171"/>
        <v>-33.191853078911365</v>
      </c>
      <c r="Y353" s="6">
        <f t="shared" si="156"/>
        <v>3300.2110993237911</v>
      </c>
      <c r="Z353" s="4">
        <f t="shared" si="157"/>
        <v>-1.0386569875498233</v>
      </c>
      <c r="AA353" s="4">
        <f t="shared" si="172"/>
        <v>0</v>
      </c>
      <c r="AB353" s="5">
        <f t="shared" si="173"/>
        <v>13.70110173848111</v>
      </c>
      <c r="AC353" s="418">
        <f t="shared" si="177"/>
        <v>1.2409080745526011</v>
      </c>
      <c r="AD353" s="628">
        <f t="shared" si="174"/>
        <v>85.084834244578914</v>
      </c>
      <c r="AE353" s="4">
        <f t="shared" si="158"/>
        <v>4.1513484695864111</v>
      </c>
      <c r="AF353" s="3">
        <f t="shared" si="175"/>
        <v>263.06298372332412</v>
      </c>
      <c r="AG353" s="2">
        <f t="shared" si="159"/>
        <v>794.97327759926236</v>
      </c>
      <c r="AH353" s="22">
        <f t="shared" si="160"/>
        <v>0.2157842448661742</v>
      </c>
    </row>
    <row r="354" spans="6:34" x14ac:dyDescent="0.35">
      <c r="F354" s="21">
        <f t="shared" si="161"/>
        <v>32.40000000000019</v>
      </c>
      <c r="G354" s="20">
        <f t="shared" si="176"/>
        <v>356.63043478260749</v>
      </c>
      <c r="H354" s="19">
        <f t="shared" si="149"/>
        <v>6.6304347826074945</v>
      </c>
      <c r="I354" s="18">
        <f t="shared" si="150"/>
        <v>1.8944099378878556E-2</v>
      </c>
      <c r="J354" s="17">
        <f t="shared" si="151"/>
        <v>71337.178013542958</v>
      </c>
      <c r="K354" s="16">
        <f t="shared" si="152"/>
        <v>31.955506034446397</v>
      </c>
      <c r="L354" s="15">
        <f t="shared" si="153"/>
        <v>6.2648072636040724E-3</v>
      </c>
      <c r="M354" s="14">
        <f t="shared" si="154"/>
        <v>1.4890820384860519E-5</v>
      </c>
      <c r="N354" s="13">
        <f t="shared" si="162"/>
        <v>0</v>
      </c>
      <c r="O354" s="12">
        <f t="shared" si="163"/>
        <v>0</v>
      </c>
      <c r="P354" s="4">
        <f t="shared" si="164"/>
        <v>3.16209681129346E-3</v>
      </c>
      <c r="Q354" s="11">
        <f t="shared" si="155"/>
        <v>4.6469647617230249E-2</v>
      </c>
      <c r="R354" s="10">
        <f t="shared" si="165"/>
        <v>-4.0954191511242313E-2</v>
      </c>
      <c r="S354" s="9">
        <f t="shared" si="166"/>
        <v>151.42933917995958</v>
      </c>
      <c r="T354" s="8">
        <f t="shared" si="167"/>
        <v>2936.4566775041362</v>
      </c>
      <c r="U354" s="7">
        <f t="shared" si="168"/>
        <v>-33.128280635559364</v>
      </c>
      <c r="V354" s="9">
        <f t="shared" si="169"/>
        <v>3293.4157399362193</v>
      </c>
      <c r="W354" s="8">
        <f t="shared" si="170"/>
        <v>71337.178013542958</v>
      </c>
      <c r="X354" s="7">
        <f t="shared" si="171"/>
        <v>-33.128305949960371</v>
      </c>
      <c r="Y354" s="6">
        <f t="shared" si="156"/>
        <v>3296.8952183568276</v>
      </c>
      <c r="Z354" s="4">
        <f t="shared" si="157"/>
        <v>-1.0367010278056543</v>
      </c>
      <c r="AA354" s="4">
        <f t="shared" si="172"/>
        <v>0</v>
      </c>
      <c r="AB354" s="5">
        <f t="shared" si="173"/>
        <v>13.007461181137216</v>
      </c>
      <c r="AC354" s="418">
        <f t="shared" si="177"/>
        <v>1.1817324074591335</v>
      </c>
      <c r="AD354" s="628">
        <f t="shared" si="174"/>
        <v>81.090890686330781</v>
      </c>
      <c r="AE354" s="4">
        <f t="shared" si="158"/>
        <v>4.1565643049957615</v>
      </c>
      <c r="AF354" s="3">
        <f t="shared" si="175"/>
        <v>261.87615915124542</v>
      </c>
      <c r="AG354" s="2">
        <f t="shared" si="159"/>
        <v>793.1779653677678</v>
      </c>
      <c r="AH354" s="22">
        <f t="shared" si="160"/>
        <v>0.21494971120067818</v>
      </c>
    </row>
    <row r="355" spans="6:34" x14ac:dyDescent="0.35">
      <c r="F355" s="21">
        <f t="shared" si="161"/>
        <v>32.500000000000192</v>
      </c>
      <c r="G355" s="20">
        <f t="shared" si="176"/>
        <v>356.63043478260749</v>
      </c>
      <c r="H355" s="19">
        <f t="shared" si="149"/>
        <v>6.6304347826074945</v>
      </c>
      <c r="I355" s="18">
        <f t="shared" si="150"/>
        <v>1.8944099378878556E-2</v>
      </c>
      <c r="J355" s="17">
        <f t="shared" si="151"/>
        <v>71666.519587536575</v>
      </c>
      <c r="K355" s="16">
        <f t="shared" si="152"/>
        <v>31.954502482863596</v>
      </c>
      <c r="L355" s="15">
        <f t="shared" si="153"/>
        <v>5.9805420210526658E-3</v>
      </c>
      <c r="M355" s="14">
        <f t="shared" si="154"/>
        <v>1.4215150329840082E-5</v>
      </c>
      <c r="N355" s="13">
        <f t="shared" si="162"/>
        <v>0</v>
      </c>
      <c r="O355" s="12">
        <f t="shared" si="163"/>
        <v>0</v>
      </c>
      <c r="P355" s="4">
        <f t="shared" si="164"/>
        <v>3.0049502447835599E-3</v>
      </c>
      <c r="Q355" s="11">
        <f t="shared" si="155"/>
        <v>4.4160247872133393E-2</v>
      </c>
      <c r="R355" s="10">
        <f t="shared" si="165"/>
        <v>-3.8864624695234412E-2</v>
      </c>
      <c r="S355" s="9">
        <f t="shared" si="166"/>
        <v>151.42524376080846</v>
      </c>
      <c r="T355" s="8">
        <f t="shared" si="167"/>
        <v>2951.5992018802172</v>
      </c>
      <c r="U355" s="7">
        <f t="shared" si="168"/>
        <v>-33.067439719381781</v>
      </c>
      <c r="V355" s="9">
        <f t="shared" si="169"/>
        <v>3290.1029118726633</v>
      </c>
      <c r="W355" s="8">
        <f t="shared" si="170"/>
        <v>71666.519587536575</v>
      </c>
      <c r="X355" s="7">
        <f t="shared" si="171"/>
        <v>-33.067462558442557</v>
      </c>
      <c r="Y355" s="6">
        <f t="shared" si="156"/>
        <v>3293.5857018090478</v>
      </c>
      <c r="Z355" s="4">
        <f t="shared" si="157"/>
        <v>-1.034829522887293</v>
      </c>
      <c r="AA355" s="4">
        <f t="shared" si="172"/>
        <v>0</v>
      </c>
      <c r="AB355" s="5">
        <f t="shared" si="173"/>
        <v>12.343793843517963</v>
      </c>
      <c r="AC355" s="418">
        <f t="shared" si="177"/>
        <v>1.1248992256055792</v>
      </c>
      <c r="AD355" s="628">
        <f t="shared" si="174"/>
        <v>77.255916765914819</v>
      </c>
      <c r="AE355" s="4">
        <f t="shared" si="158"/>
        <v>4.1618237281456327</v>
      </c>
      <c r="AF355" s="3">
        <f t="shared" si="175"/>
        <v>260.69052948486836</v>
      </c>
      <c r="AG355" s="2">
        <f t="shared" si="159"/>
        <v>791.38039401696562</v>
      </c>
      <c r="AH355" s="22">
        <f t="shared" si="160"/>
        <v>0.21410820349669879</v>
      </c>
    </row>
    <row r="356" spans="6:34" x14ac:dyDescent="0.35">
      <c r="F356" s="21">
        <f t="shared" si="161"/>
        <v>32.600000000000193</v>
      </c>
      <c r="G356" s="20">
        <f t="shared" si="176"/>
        <v>356.63043478260749</v>
      </c>
      <c r="H356" s="19">
        <f t="shared" si="149"/>
        <v>6.6304347826074945</v>
      </c>
      <c r="I356" s="18">
        <f t="shared" si="150"/>
        <v>1.8944099378878556E-2</v>
      </c>
      <c r="J356" s="17">
        <f t="shared" si="151"/>
        <v>71995.529878723843</v>
      </c>
      <c r="K356" s="16">
        <f t="shared" si="152"/>
        <v>31.953499987949826</v>
      </c>
      <c r="L356" s="15">
        <f t="shared" si="153"/>
        <v>5.7070319390679775E-3</v>
      </c>
      <c r="M356" s="14">
        <f t="shared" si="154"/>
        <v>1.3565044215970676E-5</v>
      </c>
      <c r="N356" s="13">
        <f t="shared" si="162"/>
        <v>0</v>
      </c>
      <c r="O356" s="12">
        <f t="shared" si="163"/>
        <v>0</v>
      </c>
      <c r="P356" s="4">
        <f t="shared" si="164"/>
        <v>2.8544953929498782E-3</v>
      </c>
      <c r="Q356" s="11">
        <f t="shared" si="155"/>
        <v>4.194918845040941E-2</v>
      </c>
      <c r="R356" s="10">
        <f t="shared" si="165"/>
        <v>-3.6866115649269199E-2</v>
      </c>
      <c r="S356" s="9">
        <f t="shared" si="166"/>
        <v>151.42135729833893</v>
      </c>
      <c r="T356" s="8">
        <f t="shared" si="167"/>
        <v>2966.7413376100512</v>
      </c>
      <c r="U356" s="7">
        <f t="shared" si="168"/>
        <v>-33.009207413239551</v>
      </c>
      <c r="V356" s="9">
        <f t="shared" si="169"/>
        <v>3286.7961679007253</v>
      </c>
      <c r="W356" s="8">
        <f t="shared" si="170"/>
        <v>71995.529878723843</v>
      </c>
      <c r="X356" s="7">
        <f t="shared" si="171"/>
        <v>-33.00922800007222</v>
      </c>
      <c r="Y356" s="6">
        <f t="shared" si="156"/>
        <v>3290.2822791932249</v>
      </c>
      <c r="Z356" s="4">
        <f t="shared" si="157"/>
        <v>-1.0330395109305874</v>
      </c>
      <c r="AA356" s="4">
        <f t="shared" si="172"/>
        <v>0</v>
      </c>
      <c r="AB356" s="5">
        <f t="shared" si="173"/>
        <v>11.709047365165238</v>
      </c>
      <c r="AC356" s="418">
        <f t="shared" si="177"/>
        <v>1.0703375451875621</v>
      </c>
      <c r="AD356" s="628">
        <f t="shared" si="174"/>
        <v>73.57481102347181</v>
      </c>
      <c r="AE356" s="4">
        <f t="shared" si="158"/>
        <v>4.1671268391051912</v>
      </c>
      <c r="AF356" s="3">
        <f t="shared" si="175"/>
        <v>259.5060924365942</v>
      </c>
      <c r="AG356" s="2">
        <f t="shared" si="159"/>
        <v>789.58054463726103</v>
      </c>
      <c r="AH356" s="22">
        <f t="shared" si="160"/>
        <v>0.21325970574316944</v>
      </c>
    </row>
    <row r="357" spans="6:34" x14ac:dyDescent="0.35">
      <c r="F357" s="21">
        <f t="shared" si="161"/>
        <v>32.700000000000195</v>
      </c>
      <c r="G357" s="20">
        <f t="shared" si="176"/>
        <v>356.63043478260749</v>
      </c>
      <c r="H357" s="19">
        <f t="shared" si="149"/>
        <v>6.6304347826074945</v>
      </c>
      <c r="I357" s="18">
        <f t="shared" si="150"/>
        <v>1.8944099378878556E-2</v>
      </c>
      <c r="J357" s="17">
        <f t="shared" si="151"/>
        <v>72324.209495513918</v>
      </c>
      <c r="K357" s="16">
        <f t="shared" si="152"/>
        <v>31.952498547705936</v>
      </c>
      <c r="L357" s="15">
        <f t="shared" si="153"/>
        <v>5.4439607251996229E-3</v>
      </c>
      <c r="M357" s="14">
        <f t="shared" si="154"/>
        <v>1.2939750247726984E-5</v>
      </c>
      <c r="N357" s="13">
        <f t="shared" si="162"/>
        <v>0</v>
      </c>
      <c r="O357" s="12">
        <f t="shared" si="163"/>
        <v>0</v>
      </c>
      <c r="P357" s="4">
        <f t="shared" si="164"/>
        <v>2.7104992092353728E-3</v>
      </c>
      <c r="Q357" s="11">
        <f t="shared" si="155"/>
        <v>3.9833044538704863E-2</v>
      </c>
      <c r="R357" s="10">
        <f t="shared" si="165"/>
        <v>-3.4955436908702051E-2</v>
      </c>
      <c r="S357" s="9">
        <f t="shared" si="166"/>
        <v>151.41767068677402</v>
      </c>
      <c r="T357" s="8">
        <f t="shared" si="167"/>
        <v>2981.8831046787286</v>
      </c>
      <c r="U357" s="7">
        <f t="shared" si="168"/>
        <v>-32.953491292638503</v>
      </c>
      <c r="V357" s="9">
        <f t="shared" si="169"/>
        <v>3283.4952471594015</v>
      </c>
      <c r="W357" s="8">
        <f t="shared" si="170"/>
        <v>72324.209495513918</v>
      </c>
      <c r="X357" s="7">
        <f t="shared" si="171"/>
        <v>-32.953509832134287</v>
      </c>
      <c r="Y357" s="6">
        <f t="shared" si="156"/>
        <v>3286.9846895163032</v>
      </c>
      <c r="Z357" s="4">
        <f t="shared" si="157"/>
        <v>-1.0313281067185971</v>
      </c>
      <c r="AA357" s="4">
        <f t="shared" si="172"/>
        <v>0</v>
      </c>
      <c r="AB357" s="5">
        <f t="shared" si="173"/>
        <v>11.102196671000542</v>
      </c>
      <c r="AC357" s="418">
        <f t="shared" si="177"/>
        <v>1.0179777039024183</v>
      </c>
      <c r="AD357" s="628">
        <f t="shared" si="174"/>
        <v>70.042592970977367</v>
      </c>
      <c r="AE357" s="4">
        <f t="shared" si="158"/>
        <v>4.1724737524078304</v>
      </c>
      <c r="AF357" s="3">
        <f t="shared" si="175"/>
        <v>258.32284581614994</v>
      </c>
      <c r="AG357" s="2">
        <f t="shared" si="159"/>
        <v>787.77839827499611</v>
      </c>
      <c r="AH357" s="22">
        <f t="shared" si="160"/>
        <v>0.21240419961474721</v>
      </c>
    </row>
    <row r="358" spans="6:34" x14ac:dyDescent="0.35">
      <c r="F358" s="21">
        <f t="shared" si="161"/>
        <v>32.800000000000196</v>
      </c>
      <c r="G358" s="20">
        <f t="shared" si="176"/>
        <v>356.63043478260749</v>
      </c>
      <c r="H358" s="19">
        <f t="shared" si="149"/>
        <v>6.6304347826074945</v>
      </c>
      <c r="I358" s="18">
        <f t="shared" si="150"/>
        <v>1.8944099378878556E-2</v>
      </c>
      <c r="J358" s="17">
        <f t="shared" si="151"/>
        <v>72652.559020229863</v>
      </c>
      <c r="K358" s="16">
        <f t="shared" si="152"/>
        <v>31.951498160212747</v>
      </c>
      <c r="L358" s="15">
        <f t="shared" si="153"/>
        <v>5.1910182315767833E-3</v>
      </c>
      <c r="M358" s="14">
        <f t="shared" si="154"/>
        <v>1.2338531234634856E-5</v>
      </c>
      <c r="N358" s="13">
        <f t="shared" si="162"/>
        <v>0</v>
      </c>
      <c r="O358" s="12">
        <f t="shared" si="163"/>
        <v>0</v>
      </c>
      <c r="P358" s="4">
        <f t="shared" si="164"/>
        <v>2.5727347283769158E-3</v>
      </c>
      <c r="Q358" s="11">
        <f t="shared" si="155"/>
        <v>3.7808480693347933E-2</v>
      </c>
      <c r="R358" s="10">
        <f t="shared" si="165"/>
        <v>-3.312944565059877E-2</v>
      </c>
      <c r="S358" s="9">
        <f t="shared" si="166"/>
        <v>151.41417514308316</v>
      </c>
      <c r="T358" s="8">
        <f t="shared" si="167"/>
        <v>2997.0245221930368</v>
      </c>
      <c r="U358" s="7">
        <f t="shared" si="168"/>
        <v>-32.900201356985875</v>
      </c>
      <c r="V358" s="9">
        <f t="shared" si="169"/>
        <v>3280.1998980301378</v>
      </c>
      <c r="W358" s="8">
        <f t="shared" si="170"/>
        <v>72652.559020229863</v>
      </c>
      <c r="X358" s="7">
        <f t="shared" si="171"/>
        <v>-32.900218037125292</v>
      </c>
      <c r="Y358" s="6">
        <f t="shared" si="156"/>
        <v>3283.6926810332279</v>
      </c>
      <c r="Z358" s="4">
        <f t="shared" si="157"/>
        <v>-1.0296925005567947</v>
      </c>
      <c r="AA358" s="4">
        <f t="shared" si="172"/>
        <v>0</v>
      </c>
      <c r="AB358" s="5">
        <f t="shared" si="173"/>
        <v>10.522243568999874</v>
      </c>
      <c r="AC358" s="418">
        <f t="shared" si="177"/>
        <v>0.96775136220098501</v>
      </c>
      <c r="AD358" s="628">
        <f t="shared" si="174"/>
        <v>66.65440124646355</v>
      </c>
      <c r="AE358" s="4">
        <f t="shared" si="158"/>
        <v>4.1778645969523209</v>
      </c>
      <c r="AF358" s="3">
        <f t="shared" si="175"/>
        <v>257.14078752717256</v>
      </c>
      <c r="AG358" s="2">
        <f t="shared" si="159"/>
        <v>785.97393592617254</v>
      </c>
      <c r="AH358" s="22">
        <f t="shared" si="160"/>
        <v>0.21154166448762868</v>
      </c>
    </row>
    <row r="359" spans="6:34" x14ac:dyDescent="0.35">
      <c r="F359" s="21">
        <f t="shared" si="161"/>
        <v>32.900000000000198</v>
      </c>
      <c r="G359" s="20">
        <f t="shared" si="176"/>
        <v>356.63043478260749</v>
      </c>
      <c r="H359" s="19">
        <f t="shared" si="149"/>
        <v>6.6304347826074945</v>
      </c>
      <c r="I359" s="18">
        <f t="shared" si="150"/>
        <v>1.8944099378878556E-2</v>
      </c>
      <c r="J359" s="17">
        <f t="shared" si="151"/>
        <v>72980.579010032874</v>
      </c>
      <c r="K359" s="16">
        <f t="shared" si="152"/>
        <v>31.95049882362823</v>
      </c>
      <c r="L359" s="15">
        <f t="shared" si="153"/>
        <v>4.9479004195252434E-3</v>
      </c>
      <c r="M359" s="14">
        <f t="shared" si="154"/>
        <v>1.1760664507169551E-5</v>
      </c>
      <c r="N359" s="13">
        <f t="shared" si="162"/>
        <v>0</v>
      </c>
      <c r="O359" s="12">
        <f t="shared" si="163"/>
        <v>0</v>
      </c>
      <c r="P359" s="4">
        <f t="shared" si="164"/>
        <v>2.4409809710877204E-3</v>
      </c>
      <c r="Q359" s="11">
        <f t="shared" si="155"/>
        <v>3.5872249439577258E-2</v>
      </c>
      <c r="R359" s="10">
        <f t="shared" si="165"/>
        <v>-3.1385082425034162E-2</v>
      </c>
      <c r="S359" s="9">
        <f t="shared" si="166"/>
        <v>151.41086219851809</v>
      </c>
      <c r="T359" s="8">
        <f t="shared" si="167"/>
        <v>3012.1656084128886</v>
      </c>
      <c r="U359" s="7">
        <f t="shared" si="168"/>
        <v>-32.849249993256691</v>
      </c>
      <c r="V359" s="9">
        <f t="shared" si="169"/>
        <v>3276.909877894439</v>
      </c>
      <c r="W359" s="8">
        <f t="shared" si="170"/>
        <v>72980.579010032874</v>
      </c>
      <c r="X359" s="7">
        <f t="shared" si="171"/>
        <v>-32.849264986341382</v>
      </c>
      <c r="Y359" s="6">
        <f t="shared" si="156"/>
        <v>3280.4060110044074</v>
      </c>
      <c r="Z359" s="4">
        <f t="shared" si="157"/>
        <v>-1.0281299571463496</v>
      </c>
      <c r="AA359" s="4">
        <f t="shared" si="172"/>
        <v>0</v>
      </c>
      <c r="AB359" s="5">
        <f t="shared" si="173"/>
        <v>9.9682163472414782</v>
      </c>
      <c r="AC359" s="418">
        <f t="shared" si="177"/>
        <v>0.91959150380465671</v>
      </c>
      <c r="AD359" s="628">
        <f t="shared" si="174"/>
        <v>63.405491796014331</v>
      </c>
      <c r="AE359" s="4">
        <f t="shared" si="158"/>
        <v>4.1832995159079829</v>
      </c>
      <c r="AF359" s="3">
        <f t="shared" si="175"/>
        <v>255.95991556388174</v>
      </c>
      <c r="AG359" s="2">
        <f t="shared" si="159"/>
        <v>784.16713853021758</v>
      </c>
      <c r="AH359" s="22">
        <f t="shared" si="160"/>
        <v>0.21067207745472283</v>
      </c>
    </row>
    <row r="360" spans="6:34" x14ac:dyDescent="0.35">
      <c r="F360" s="21">
        <f t="shared" si="161"/>
        <v>33.000000000000199</v>
      </c>
      <c r="G360" s="20">
        <f t="shared" si="176"/>
        <v>356.63043478260749</v>
      </c>
      <c r="H360" s="19">
        <f t="shared" si="149"/>
        <v>6.6304347826074945</v>
      </c>
      <c r="I360" s="18">
        <f t="shared" si="150"/>
        <v>1.8944099378878556E-2</v>
      </c>
      <c r="J360" s="17">
        <f t="shared" si="151"/>
        <v>73308.269997822325</v>
      </c>
      <c r="K360" s="16">
        <f t="shared" si="152"/>
        <v>31.949500536184733</v>
      </c>
      <c r="L360" s="15">
        <f t="shared" si="153"/>
        <v>4.7143093229650287E-3</v>
      </c>
      <c r="M360" s="14">
        <f t="shared" si="154"/>
        <v>1.1205441829755576E-5</v>
      </c>
      <c r="N360" s="13">
        <f t="shared" si="162"/>
        <v>0</v>
      </c>
      <c r="O360" s="12">
        <f t="shared" si="163"/>
        <v>0</v>
      </c>
      <c r="P360" s="4">
        <f t="shared" si="164"/>
        <v>2.3150228488963403E-3</v>
      </c>
      <c r="Q360" s="11">
        <f t="shared" si="155"/>
        <v>3.4021189873071706E-2</v>
      </c>
      <c r="R360" s="10">
        <f t="shared" si="165"/>
        <v>-2.9719369884478389E-2</v>
      </c>
      <c r="S360" s="9">
        <f t="shared" si="166"/>
        <v>151.40772369027559</v>
      </c>
      <c r="T360" s="8">
        <f t="shared" si="167"/>
        <v>3027.3063807819162</v>
      </c>
      <c r="U360" s="7">
        <f t="shared" si="168"/>
        <v>-32.800551939605306</v>
      </c>
      <c r="V360" s="9">
        <f t="shared" si="169"/>
        <v>3273.6249528951134</v>
      </c>
      <c r="W360" s="8">
        <f t="shared" si="170"/>
        <v>73308.269997822325</v>
      </c>
      <c r="X360" s="7">
        <f t="shared" si="171"/>
        <v>-32.800565403414794</v>
      </c>
      <c r="Y360" s="6">
        <f t="shared" si="156"/>
        <v>3277.12444545681</v>
      </c>
      <c r="Z360" s="4">
        <f t="shared" si="157"/>
        <v>-1.0266378144555399</v>
      </c>
      <c r="AA360" s="4">
        <f t="shared" si="172"/>
        <v>0</v>
      </c>
      <c r="AB360" s="5">
        <f t="shared" si="173"/>
        <v>9.4391693703462067</v>
      </c>
      <c r="AC360" s="418">
        <f t="shared" si="177"/>
        <v>0.87343243548830696</v>
      </c>
      <c r="AD360" s="628">
        <f t="shared" si="174"/>
        <v>60.291236081431542</v>
      </c>
      <c r="AE360" s="4">
        <f t="shared" si="158"/>
        <v>4.1887786666239855</v>
      </c>
      <c r="AF360" s="3">
        <f t="shared" si="175"/>
        <v>254.7802280078397</v>
      </c>
      <c r="AG360" s="2">
        <f t="shared" si="159"/>
        <v>782.35798696379015</v>
      </c>
      <c r="AH360" s="22">
        <f t="shared" si="160"/>
        <v>0.20979541334016227</v>
      </c>
    </row>
    <row r="361" spans="6:34" x14ac:dyDescent="0.35">
      <c r="F361" s="21">
        <f t="shared" si="161"/>
        <v>33.1000000000002</v>
      </c>
      <c r="G361" s="20">
        <f t="shared" si="176"/>
        <v>356.63043478260749</v>
      </c>
      <c r="H361" s="19">
        <f t="shared" si="149"/>
        <v>6.6304347826074945</v>
      </c>
      <c r="I361" s="18">
        <f t="shared" si="150"/>
        <v>1.8944099378878556E-2</v>
      </c>
      <c r="J361" s="17">
        <f t="shared" si="151"/>
        <v>73635.632493111829</v>
      </c>
      <c r="K361" s="16">
        <f t="shared" si="152"/>
        <v>31.948503296186349</v>
      </c>
      <c r="L361" s="15">
        <f t="shared" si="153"/>
        <v>4.4899530105661292E-3</v>
      </c>
      <c r="M361" s="14">
        <f t="shared" si="154"/>
        <v>1.0672169310814633E-5</v>
      </c>
      <c r="N361" s="13">
        <f t="shared" si="162"/>
        <v>0</v>
      </c>
      <c r="O361" s="12">
        <f t="shared" si="163"/>
        <v>0</v>
      </c>
      <c r="P361" s="4">
        <f t="shared" si="164"/>
        <v>2.1946510691446507E-3</v>
      </c>
      <c r="Q361" s="11">
        <f t="shared" si="155"/>
        <v>3.2252226263816561E-2</v>
      </c>
      <c r="R361" s="10">
        <f t="shared" si="165"/>
        <v>-2.8129411511366654E-2</v>
      </c>
      <c r="S361" s="9">
        <f t="shared" si="166"/>
        <v>151.40475175328714</v>
      </c>
      <c r="T361" s="8">
        <f t="shared" si="167"/>
        <v>3042.4468559572451</v>
      </c>
      <c r="U361" s="7">
        <f t="shared" si="168"/>
        <v>-32.754024248925205</v>
      </c>
      <c r="V361" s="9">
        <f t="shared" si="169"/>
        <v>3270.3448977011531</v>
      </c>
      <c r="W361" s="8">
        <f t="shared" si="170"/>
        <v>73635.632493111829</v>
      </c>
      <c r="X361" s="7">
        <f t="shared" si="171"/>
        <v>-32.754036327801984</v>
      </c>
      <c r="Y361" s="6">
        <f t="shared" si="156"/>
        <v>3273.8477589487024</v>
      </c>
      <c r="Z361" s="4">
        <f t="shared" si="157"/>
        <v>-1.0252134825893953</v>
      </c>
      <c r="AA361" s="4">
        <f t="shared" si="172"/>
        <v>0</v>
      </c>
      <c r="AB361" s="5">
        <f t="shared" si="173"/>
        <v>8.9341826753409421</v>
      </c>
      <c r="AC361" s="418">
        <f t="shared" si="177"/>
        <v>0.82920978613070695</v>
      </c>
      <c r="AD361" s="628">
        <f t="shared" si="174"/>
        <v>57.307119311597724</v>
      </c>
      <c r="AE361" s="4">
        <f t="shared" si="158"/>
        <v>4.1943022205428511</v>
      </c>
      <c r="AF361" s="3">
        <f t="shared" si="175"/>
        <v>253.60172302479748</v>
      </c>
      <c r="AG361" s="2">
        <f t="shared" si="159"/>
        <v>780.54646203462698</v>
      </c>
      <c r="AH361" s="22">
        <f t="shared" si="160"/>
        <v>0.20891164471314383</v>
      </c>
    </row>
    <row r="362" spans="6:34" x14ac:dyDescent="0.35">
      <c r="F362" s="21">
        <f t="shared" si="161"/>
        <v>33.200000000000202</v>
      </c>
      <c r="G362" s="20">
        <f t="shared" si="176"/>
        <v>356.63043478260749</v>
      </c>
      <c r="H362" s="19">
        <f t="shared" si="149"/>
        <v>6.6304347826074945</v>
      </c>
      <c r="I362" s="18">
        <f t="shared" si="150"/>
        <v>1.8944099378878556E-2</v>
      </c>
      <c r="J362" s="17">
        <f t="shared" si="151"/>
        <v>73962.666982881943</v>
      </c>
      <c r="K362" s="16">
        <f t="shared" si="152"/>
        <v>31.94750710200621</v>
      </c>
      <c r="L362" s="15">
        <f t="shared" si="153"/>
        <v>4.2745455466428528E-3</v>
      </c>
      <c r="M362" s="14">
        <f t="shared" si="154"/>
        <v>1.0160167309815397E-5</v>
      </c>
      <c r="N362" s="13">
        <f t="shared" si="162"/>
        <v>0</v>
      </c>
      <c r="O362" s="12">
        <f t="shared" si="163"/>
        <v>0</v>
      </c>
      <c r="P362" s="4">
        <f t="shared" si="164"/>
        <v>2.0796620401492597E-3</v>
      </c>
      <c r="Q362" s="11">
        <f t="shared" si="155"/>
        <v>3.0562366662371429E-2</v>
      </c>
      <c r="R362" s="10">
        <f t="shared" si="165"/>
        <v>-2.6612390343978661E-2</v>
      </c>
      <c r="S362" s="9">
        <f t="shared" si="166"/>
        <v>151.401938812136</v>
      </c>
      <c r="T362" s="8">
        <f t="shared" si="167"/>
        <v>3057.5870498384588</v>
      </c>
      <c r="U362" s="7">
        <f t="shared" si="168"/>
        <v>-32.709586252360197</v>
      </c>
      <c r="V362" s="9">
        <f t="shared" si="169"/>
        <v>3267.0694952762606</v>
      </c>
      <c r="W362" s="8">
        <f t="shared" si="170"/>
        <v>73962.666982881943</v>
      </c>
      <c r="X362" s="7">
        <f t="shared" si="171"/>
        <v>-32.709597078226309</v>
      </c>
      <c r="Y362" s="6">
        <f t="shared" si="156"/>
        <v>3270.5757343380315</v>
      </c>
      <c r="Z362" s="4">
        <f t="shared" si="157"/>
        <v>-1.0238544426576635</v>
      </c>
      <c r="AA362" s="4">
        <f t="shared" si="172"/>
        <v>0</v>
      </c>
      <c r="AB362" s="5">
        <f t="shared" si="173"/>
        <v>8.4523615669851324</v>
      </c>
      <c r="AC362" s="418">
        <f t="shared" si="177"/>
        <v>0.78686050503503902</v>
      </c>
      <c r="AD362" s="628">
        <f t="shared" si="174"/>
        <v>54.448738695690977</v>
      </c>
      <c r="AE362" s="4">
        <f t="shared" si="158"/>
        <v>4.1998703631182943</v>
      </c>
      <c r="AF362" s="3">
        <f t="shared" si="175"/>
        <v>252.42439886162509</v>
      </c>
      <c r="AG362" s="2">
        <f t="shared" si="159"/>
        <v>778.73254447542388</v>
      </c>
      <c r="AH362" s="22">
        <f t="shared" si="160"/>
        <v>0.20802074190107289</v>
      </c>
    </row>
    <row r="363" spans="6:34" x14ac:dyDescent="0.35">
      <c r="F363" s="21">
        <f t="shared" si="161"/>
        <v>33.300000000000203</v>
      </c>
      <c r="G363" s="20">
        <f t="shared" si="176"/>
        <v>356.63043478260749</v>
      </c>
      <c r="H363" s="19">
        <f t="shared" si="149"/>
        <v>6.6304347826074945</v>
      </c>
      <c r="I363" s="18">
        <f t="shared" si="150"/>
        <v>1.8944099378878556E-2</v>
      </c>
      <c r="J363" s="17">
        <f t="shared" si="151"/>
        <v>74289.373932409566</v>
      </c>
      <c r="K363" s="16">
        <f t="shared" si="152"/>
        <v>31.946511952084009</v>
      </c>
      <c r="L363" s="15">
        <f t="shared" si="153"/>
        <v>4.0678069507698355E-3</v>
      </c>
      <c r="M363" s="14">
        <f t="shared" si="154"/>
        <v>9.668770341284822E-6</v>
      </c>
      <c r="N363" s="13">
        <f t="shared" si="162"/>
        <v>0</v>
      </c>
      <c r="O363" s="12">
        <f t="shared" si="163"/>
        <v>0</v>
      </c>
      <c r="P363" s="4">
        <f t="shared" si="164"/>
        <v>1.9698577765325516E-3</v>
      </c>
      <c r="Q363" s="11">
        <f t="shared" si="155"/>
        <v>2.8948701508631033E-2</v>
      </c>
      <c r="R363" s="10">
        <f t="shared" si="165"/>
        <v>-2.5165567700785547E-2</v>
      </c>
      <c r="S363" s="9">
        <f t="shared" si="166"/>
        <v>151.39927757310159</v>
      </c>
      <c r="T363" s="8">
        <f t="shared" si="167"/>
        <v>3072.7269775957689</v>
      </c>
      <c r="U363" s="7">
        <f t="shared" si="168"/>
        <v>-32.66715952277206</v>
      </c>
      <c r="V363" s="9">
        <f t="shared" si="169"/>
        <v>3263.7985366510247</v>
      </c>
      <c r="W363" s="8">
        <f t="shared" si="170"/>
        <v>74289.373932409566</v>
      </c>
      <c r="X363" s="7">
        <f t="shared" si="171"/>
        <v>-32.66716921608046</v>
      </c>
      <c r="Y363" s="6">
        <f t="shared" si="156"/>
        <v>3267.3081625544637</v>
      </c>
      <c r="Z363" s="4">
        <f t="shared" si="157"/>
        <v>-1.0225582456412565</v>
      </c>
      <c r="AA363" s="4">
        <f t="shared" si="172"/>
        <v>0</v>
      </c>
      <c r="AB363" s="5">
        <f t="shared" si="173"/>
        <v>7.9928362126106345</v>
      </c>
      <c r="AC363" s="418">
        <f t="shared" si="177"/>
        <v>0.74632285952313848</v>
      </c>
      <c r="AD363" s="628">
        <f t="shared" si="174"/>
        <v>51.711801716526928</v>
      </c>
      <c r="AE363" s="4">
        <f t="shared" si="158"/>
        <v>4.2054832937374602</v>
      </c>
      <c r="AF363" s="3">
        <f t="shared" si="175"/>
        <v>251.24825384332564</v>
      </c>
      <c r="AG363" s="2">
        <f t="shared" si="159"/>
        <v>776.91621493775335</v>
      </c>
      <c r="AH363" s="22">
        <f t="shared" si="160"/>
        <v>0.20712267300200637</v>
      </c>
    </row>
    <row r="364" spans="6:34" x14ac:dyDescent="0.35">
      <c r="F364" s="21">
        <f t="shared" si="161"/>
        <v>33.400000000000205</v>
      </c>
      <c r="G364" s="20">
        <f t="shared" si="176"/>
        <v>356.63043478260749</v>
      </c>
      <c r="H364" s="19">
        <f t="shared" si="149"/>
        <v>6.6304347826074945</v>
      </c>
      <c r="I364" s="18">
        <f t="shared" si="150"/>
        <v>1.8944099378878556E-2</v>
      </c>
      <c r="J364" s="17">
        <f t="shared" si="151"/>
        <v>74615.753786074667</v>
      </c>
      <c r="K364" s="16">
        <f t="shared" si="152"/>
        <v>31.945517844923511</v>
      </c>
      <c r="L364" s="15">
        <f t="shared" si="153"/>
        <v>3.8694631561056805E-3</v>
      </c>
      <c r="M364" s="14">
        <f t="shared" si="154"/>
        <v>9.1973269757475914E-6</v>
      </c>
      <c r="N364" s="13">
        <f t="shared" si="162"/>
        <v>0</v>
      </c>
      <c r="O364" s="12">
        <f t="shared" si="163"/>
        <v>0</v>
      </c>
      <c r="P364" s="4">
        <f t="shared" si="164"/>
        <v>1.8650458047313658E-3</v>
      </c>
      <c r="Q364" s="11">
        <f t="shared" si="155"/>
        <v>2.7408402243196503E-2</v>
      </c>
      <c r="R364" s="10">
        <f t="shared" si="165"/>
        <v>-2.378628190344961E-2</v>
      </c>
      <c r="S364" s="9">
        <f t="shared" si="166"/>
        <v>151.39676101633151</v>
      </c>
      <c r="T364" s="8">
        <f t="shared" si="167"/>
        <v>3087.8666536974019</v>
      </c>
      <c r="U364" s="7">
        <f t="shared" si="168"/>
        <v>-32.626667838169524</v>
      </c>
      <c r="V364" s="9">
        <f t="shared" si="169"/>
        <v>3260.5318206987477</v>
      </c>
      <c r="W364" s="8">
        <f t="shared" si="170"/>
        <v>74615.753786074667</v>
      </c>
      <c r="X364" s="7">
        <f t="shared" si="171"/>
        <v>-32.626676508793423</v>
      </c>
      <c r="Y364" s="6">
        <f t="shared" si="156"/>
        <v>3264.0448423750745</v>
      </c>
      <c r="Z364" s="4">
        <f t="shared" si="157"/>
        <v>-1.0213225112573392</v>
      </c>
      <c r="AA364" s="4">
        <f t="shared" si="172"/>
        <v>0</v>
      </c>
      <c r="AB364" s="5">
        <f t="shared" si="173"/>
        <v>7.5547612365336159</v>
      </c>
      <c r="AC364" s="418">
        <f t="shared" si="177"/>
        <v>0.70753643180800718</v>
      </c>
      <c r="AD364" s="628">
        <f t="shared" si="174"/>
        <v>49.09212442242243</v>
      </c>
      <c r="AE364" s="4">
        <f t="shared" si="158"/>
        <v>4.2111412256476921</v>
      </c>
      <c r="AF364" s="3">
        <f t="shared" si="175"/>
        <v>250.07328637013126</v>
      </c>
      <c r="AG364" s="2">
        <f t="shared" si="159"/>
        <v>775.09745398601547</v>
      </c>
      <c r="AH364" s="22">
        <f t="shared" si="160"/>
        <v>0.20621740389636933</v>
      </c>
    </row>
    <row r="365" spans="6:34" x14ac:dyDescent="0.35">
      <c r="F365" s="21">
        <f t="shared" si="161"/>
        <v>33.500000000000206</v>
      </c>
      <c r="G365" s="20">
        <f t="shared" si="176"/>
        <v>356.63043478260749</v>
      </c>
      <c r="H365" s="19">
        <f t="shared" si="149"/>
        <v>6.6304347826074945</v>
      </c>
      <c r="I365" s="18">
        <f t="shared" si="150"/>
        <v>1.8944099378878556E-2</v>
      </c>
      <c r="J365" s="17">
        <f t="shared" si="151"/>
        <v>74941.806968144549</v>
      </c>
      <c r="K365" s="16">
        <f t="shared" si="152"/>
        <v>31.944524779090155</v>
      </c>
      <c r="L365" s="15">
        <f t="shared" si="153"/>
        <v>3.6792459664129265E-3</v>
      </c>
      <c r="M365" s="14">
        <f t="shared" si="154"/>
        <v>8.7451997375668844E-6</v>
      </c>
      <c r="N365" s="13">
        <f t="shared" si="162"/>
        <v>0</v>
      </c>
      <c r="O365" s="12">
        <f t="shared" si="163"/>
        <v>0</v>
      </c>
      <c r="P365" s="4">
        <f t="shared" si="164"/>
        <v>1.7650390686930247E-3</v>
      </c>
      <c r="Q365" s="11">
        <f t="shared" si="155"/>
        <v>2.5938719921499941E-2</v>
      </c>
      <c r="R365" s="10">
        <f t="shared" si="165"/>
        <v>-2.247194699869131E-2</v>
      </c>
      <c r="S365" s="9">
        <f t="shared" si="166"/>
        <v>151.39438238814117</v>
      </c>
      <c r="T365" s="8">
        <f t="shared" si="167"/>
        <v>3103.0060919362159</v>
      </c>
      <c r="U365" s="7">
        <f t="shared" si="168"/>
        <v>-32.588037145104934</v>
      </c>
      <c r="V365" s="9">
        <f t="shared" si="169"/>
        <v>3257.2691539149305</v>
      </c>
      <c r="W365" s="8">
        <f t="shared" si="170"/>
        <v>74941.806968144549</v>
      </c>
      <c r="X365" s="7">
        <f t="shared" si="171"/>
        <v>-32.588044893168124</v>
      </c>
      <c r="Y365" s="6">
        <f t="shared" si="156"/>
        <v>3260.7855802036993</v>
      </c>
      <c r="Z365" s="4">
        <f t="shared" si="157"/>
        <v>-1.0201449268232408</v>
      </c>
      <c r="AA365" s="4">
        <f t="shared" si="172"/>
        <v>0</v>
      </c>
      <c r="AB365" s="5">
        <f t="shared" si="173"/>
        <v>7.1373153141067442</v>
      </c>
      <c r="AC365" s="418">
        <f t="shared" si="177"/>
        <v>0.6704421151501736</v>
      </c>
      <c r="AD365" s="628">
        <f t="shared" si="174"/>
        <v>46.585629736090532</v>
      </c>
      <c r="AE365" s="4">
        <f t="shared" si="158"/>
        <v>4.2168443858879101</v>
      </c>
      <c r="AF365" s="3">
        <f t="shared" si="175"/>
        <v>248.89949491467968</v>
      </c>
      <c r="AG365" s="2">
        <f t="shared" si="159"/>
        <v>773.27624209141868</v>
      </c>
      <c r="AH365" s="22">
        <f t="shared" si="160"/>
        <v>0.20530489825793441</v>
      </c>
    </row>
    <row r="366" spans="6:34" x14ac:dyDescent="0.35">
      <c r="F366" s="21">
        <f t="shared" si="161"/>
        <v>33.600000000000207</v>
      </c>
      <c r="G366" s="20">
        <f t="shared" si="176"/>
        <v>356.63043478260749</v>
      </c>
      <c r="H366" s="19">
        <f t="shared" si="149"/>
        <v>6.6304347826074945</v>
      </c>
      <c r="I366" s="18">
        <f t="shared" si="150"/>
        <v>1.8944099378878556E-2</v>
      </c>
      <c r="J366" s="17">
        <f t="shared" si="151"/>
        <v>75267.533883536045</v>
      </c>
      <c r="K366" s="16">
        <f t="shared" si="152"/>
        <v>31.943532753208707</v>
      </c>
      <c r="L366" s="15">
        <f t="shared" si="153"/>
        <v>3.4968930117657386E-3</v>
      </c>
      <c r="M366" s="14">
        <f t="shared" si="154"/>
        <v>8.3117649996659843E-6</v>
      </c>
      <c r="N366" s="13">
        <f t="shared" si="162"/>
        <v>0</v>
      </c>
      <c r="O366" s="12">
        <f t="shared" si="163"/>
        <v>0</v>
      </c>
      <c r="P366" s="4">
        <f t="shared" si="164"/>
        <v>1.6696558357700425E-3</v>
      </c>
      <c r="Q366" s="11">
        <f t="shared" si="155"/>
        <v>2.4536983830848721E-2</v>
      </c>
      <c r="R366" s="10">
        <f t="shared" si="165"/>
        <v>-2.1220051479263903E-2</v>
      </c>
      <c r="S366" s="9">
        <f t="shared" si="166"/>
        <v>151.39213519344131</v>
      </c>
      <c r="T366" s="8">
        <f t="shared" si="167"/>
        <v>3118.14530545556</v>
      </c>
      <c r="U366" s="7">
        <f t="shared" si="168"/>
        <v>-32.551195522045411</v>
      </c>
      <c r="V366" s="9">
        <f t="shared" si="169"/>
        <v>3254.0103502004199</v>
      </c>
      <c r="W366" s="8">
        <f t="shared" si="170"/>
        <v>75267.533883536045</v>
      </c>
      <c r="X366" s="7">
        <f t="shared" si="171"/>
        <v>-32.551202438696698</v>
      </c>
      <c r="Y366" s="6">
        <f t="shared" si="156"/>
        <v>3257.5301898539465</v>
      </c>
      <c r="Z366" s="4">
        <f t="shared" si="157"/>
        <v>-1.0190232461194184</v>
      </c>
      <c r="AA366" s="4">
        <f t="shared" si="172"/>
        <v>0</v>
      </c>
      <c r="AB366" s="5">
        <f t="shared" si="173"/>
        <v>6.7397007654879175</v>
      </c>
      <c r="AC366" s="418">
        <f t="shared" si="177"/>
        <v>0.63498210930437216</v>
      </c>
      <c r="AD366" s="628">
        <f t="shared" si="174"/>
        <v>44.188345779186292</v>
      </c>
      <c r="AE366" s="4">
        <f t="shared" si="158"/>
        <v>4.2225930152247209</v>
      </c>
      <c r="AF366" s="3">
        <f t="shared" si="175"/>
        <v>247.72687801927032</v>
      </c>
      <c r="AG366" s="2">
        <f t="shared" si="159"/>
        <v>771.45255962599208</v>
      </c>
      <c r="AH366" s="22">
        <f t="shared" si="160"/>
        <v>0.20438511756404465</v>
      </c>
    </row>
    <row r="367" spans="6:34" x14ac:dyDescent="0.35">
      <c r="F367" s="21">
        <f t="shared" si="161"/>
        <v>33.700000000000209</v>
      </c>
      <c r="G367" s="20">
        <f t="shared" si="176"/>
        <v>356.63043478260749</v>
      </c>
      <c r="H367" s="19">
        <f t="shared" si="149"/>
        <v>6.6304347826074945</v>
      </c>
      <c r="I367" s="18">
        <f t="shared" si="150"/>
        <v>1.8944099378878556E-2</v>
      </c>
      <c r="J367" s="17">
        <f t="shared" si="151"/>
        <v>75592.934918556086</v>
      </c>
      <c r="K367" s="16">
        <f t="shared" si="152"/>
        <v>31.942541765960961</v>
      </c>
      <c r="L367" s="15">
        <f t="shared" si="153"/>
        <v>3.3221477029393462E-3</v>
      </c>
      <c r="M367" s="14">
        <f t="shared" si="154"/>
        <v>7.896412875116532E-6</v>
      </c>
      <c r="N367" s="13">
        <f t="shared" si="162"/>
        <v>0</v>
      </c>
      <c r="O367" s="12">
        <f t="shared" si="163"/>
        <v>0</v>
      </c>
      <c r="P367" s="4">
        <f t="shared" si="164"/>
        <v>1.5787196028263241E-3</v>
      </c>
      <c r="Q367" s="11">
        <f t="shared" si="155"/>
        <v>2.3200600110577868E-2</v>
      </c>
      <c r="R367" s="10">
        <f t="shared" si="165"/>
        <v>-2.0028157004300929E-2</v>
      </c>
      <c r="S367" s="9">
        <f t="shared" si="166"/>
        <v>151.39001318829338</v>
      </c>
      <c r="T367" s="8">
        <f t="shared" si="167"/>
        <v>3133.2843067743893</v>
      </c>
      <c r="U367" s="7">
        <f t="shared" si="168"/>
        <v>-32.516073142726121</v>
      </c>
      <c r="V367" s="9">
        <f t="shared" si="169"/>
        <v>3250.7552306482153</v>
      </c>
      <c r="W367" s="8">
        <f t="shared" si="170"/>
        <v>75592.934918556086</v>
      </c>
      <c r="X367" s="7">
        <f t="shared" si="171"/>
        <v>-32.516079310860768</v>
      </c>
      <c r="Y367" s="6">
        <f t="shared" si="156"/>
        <v>3254.278492335879</v>
      </c>
      <c r="Z367" s="4">
        <f t="shared" si="157"/>
        <v>-1.0179552882517005</v>
      </c>
      <c r="AA367" s="4">
        <f t="shared" si="172"/>
        <v>0</v>
      </c>
      <c r="AB367" s="5">
        <f t="shared" si="173"/>
        <v>6.3611431492098154</v>
      </c>
      <c r="AC367" s="418">
        <f t="shared" si="177"/>
        <v>0.60109991526395312</v>
      </c>
      <c r="AD367" s="628">
        <f t="shared" si="174"/>
        <v>41.896404211229452</v>
      </c>
      <c r="AE367" s="4">
        <f t="shared" si="158"/>
        <v>4.2283873680933652</v>
      </c>
      <c r="AF367" s="3">
        <f t="shared" si="175"/>
        <v>246.55543429319818</v>
      </c>
      <c r="AG367" s="2">
        <f t="shared" si="159"/>
        <v>769.62638685662228</v>
      </c>
      <c r="AH367" s="22">
        <f t="shared" si="160"/>
        <v>0.20345802110506161</v>
      </c>
    </row>
    <row r="368" spans="6:34" x14ac:dyDescent="0.35">
      <c r="F368" s="21">
        <f t="shared" si="161"/>
        <v>33.80000000000021</v>
      </c>
      <c r="G368" s="20">
        <f t="shared" si="176"/>
        <v>356.63043478260749</v>
      </c>
      <c r="H368" s="19">
        <f t="shared" si="149"/>
        <v>6.6304347826074945</v>
      </c>
      <c r="I368" s="18">
        <f t="shared" si="150"/>
        <v>1.8944099378878556E-2</v>
      </c>
      <c r="J368" s="17">
        <f t="shared" si="151"/>
        <v>75918.010441620907</v>
      </c>
      <c r="K368" s="16">
        <f t="shared" si="152"/>
        <v>31.941551816083628</v>
      </c>
      <c r="L368" s="15">
        <f t="shared" si="153"/>
        <v>3.1547591844780028E-3</v>
      </c>
      <c r="M368" s="14">
        <f t="shared" si="154"/>
        <v>7.4985471055857643E-6</v>
      </c>
      <c r="N368" s="13">
        <f t="shared" si="162"/>
        <v>0</v>
      </c>
      <c r="O368" s="12">
        <f t="shared" si="163"/>
        <v>0</v>
      </c>
      <c r="P368" s="4">
        <f t="shared" si="164"/>
        <v>1.4920590025691955E-3</v>
      </c>
      <c r="Q368" s="11">
        <f t="shared" si="155"/>
        <v>2.192705037552117E-2</v>
      </c>
      <c r="R368" s="10">
        <f t="shared" si="165"/>
        <v>-1.8893897119326826E-2</v>
      </c>
      <c r="S368" s="9">
        <f t="shared" si="166"/>
        <v>151.38801037259296</v>
      </c>
      <c r="T368" s="8">
        <f t="shared" si="167"/>
        <v>3148.4231078116486</v>
      </c>
      <c r="U368" s="7">
        <f t="shared" si="168"/>
        <v>-32.482602239494021</v>
      </c>
      <c r="V368" s="9">
        <f t="shared" si="169"/>
        <v>3247.5036233339429</v>
      </c>
      <c r="W368" s="8">
        <f t="shared" si="170"/>
        <v>75918.010441620907</v>
      </c>
      <c r="X368" s="7">
        <f t="shared" si="171"/>
        <v>-32.482607734425052</v>
      </c>
      <c r="Y368" s="6">
        <f t="shared" si="156"/>
        <v>3251.0303156463583</v>
      </c>
      <c r="Z368" s="4">
        <f t="shared" si="157"/>
        <v>-1.0169389365130652</v>
      </c>
      <c r="AA368" s="4">
        <f t="shared" si="172"/>
        <v>0</v>
      </c>
      <c r="AB368" s="5">
        <f t="shared" si="173"/>
        <v>6.0008908556424583</v>
      </c>
      <c r="AC368" s="418">
        <f t="shared" si="177"/>
        <v>0.56874032931136742</v>
      </c>
      <c r="AD368" s="628">
        <f t="shared" si="174"/>
        <v>39.706038581734141</v>
      </c>
      <c r="AE368" s="4">
        <f t="shared" si="158"/>
        <v>4.2342277125436043</v>
      </c>
      <c r="AF368" s="3">
        <f t="shared" si="175"/>
        <v>245.38516241016481</v>
      </c>
      <c r="AG368" s="2">
        <f t="shared" si="159"/>
        <v>767.7977039391169</v>
      </c>
      <c r="AH368" s="22">
        <f t="shared" si="160"/>
        <v>0.20252356599302335</v>
      </c>
    </row>
    <row r="369" spans="6:34" x14ac:dyDescent="0.35">
      <c r="F369" s="21">
        <f t="shared" si="161"/>
        <v>33.900000000000212</v>
      </c>
      <c r="G369" s="20">
        <f t="shared" si="176"/>
        <v>356.63043478260749</v>
      </c>
      <c r="H369" s="19">
        <f t="shared" si="149"/>
        <v>6.6304347826074945</v>
      </c>
      <c r="I369" s="18">
        <f t="shared" si="150"/>
        <v>1.8944099378878556E-2</v>
      </c>
      <c r="J369" s="17">
        <f t="shared" si="151"/>
        <v>76242.760803954297</v>
      </c>
      <c r="K369" s="16">
        <f t="shared" si="152"/>
        <v>31.940562902366082</v>
      </c>
      <c r="L369" s="15">
        <f t="shared" si="153"/>
        <v>2.9944822864409713E-3</v>
      </c>
      <c r="M369" s="14">
        <f t="shared" si="154"/>
        <v>7.1175849466415449E-6</v>
      </c>
      <c r="N369" s="13">
        <f t="shared" si="162"/>
        <v>0</v>
      </c>
      <c r="O369" s="12">
        <f t="shared" si="163"/>
        <v>0</v>
      </c>
      <c r="P369" s="4">
        <f t="shared" si="164"/>
        <v>1.4095077101230165E-3</v>
      </c>
      <c r="Q369" s="11">
        <f t="shared" si="155"/>
        <v>2.0713890343032573E-2</v>
      </c>
      <c r="R369" s="10">
        <f t="shared" si="165"/>
        <v>-1.7814975976243746E-2</v>
      </c>
      <c r="S369" s="9">
        <f t="shared" si="166"/>
        <v>151.38612098288104</v>
      </c>
      <c r="T369" s="8">
        <f t="shared" si="167"/>
        <v>3163.5617199099365</v>
      </c>
      <c r="U369" s="7">
        <f t="shared" si="168"/>
        <v>-32.450717066650853</v>
      </c>
      <c r="V369" s="9">
        <f t="shared" si="169"/>
        <v>3244.2553631099936</v>
      </c>
      <c r="W369" s="8">
        <f t="shared" si="170"/>
        <v>76242.760803954297</v>
      </c>
      <c r="X369" s="7">
        <f t="shared" si="171"/>
        <v>-32.450721956733013</v>
      </c>
      <c r="Y369" s="6">
        <f t="shared" si="156"/>
        <v>3247.7854945630565</v>
      </c>
      <c r="Z369" s="4">
        <f t="shared" si="157"/>
        <v>-1.0159721372452437</v>
      </c>
      <c r="AA369" s="4">
        <f t="shared" si="172"/>
        <v>0</v>
      </c>
      <c r="AB369" s="5">
        <f t="shared" si="173"/>
        <v>5.6582147004482115</v>
      </c>
      <c r="AC369" s="418">
        <f t="shared" si="177"/>
        <v>0.53784943638396987</v>
      </c>
      <c r="AD369" s="628">
        <f t="shared" si="174"/>
        <v>37.613582694476115</v>
      </c>
      <c r="AE369" s="4">
        <f t="shared" si="158"/>
        <v>4.2401143301906572</v>
      </c>
      <c r="AF369" s="3">
        <f t="shared" si="175"/>
        <v>244.2160611057646</v>
      </c>
      <c r="AG369" s="2">
        <f t="shared" si="159"/>
        <v>765.96649091229096</v>
      </c>
      <c r="AH369" s="22">
        <f t="shared" si="160"/>
        <v>0.20158170716949486</v>
      </c>
    </row>
    <row r="370" spans="6:34" x14ac:dyDescent="0.35">
      <c r="F370" s="21">
        <f t="shared" si="161"/>
        <v>34.000000000000213</v>
      </c>
      <c r="G370" s="20">
        <f t="shared" si="176"/>
        <v>356.63043478260749</v>
      </c>
      <c r="H370" s="19">
        <f t="shared" si="149"/>
        <v>6.6304347826074945</v>
      </c>
      <c r="I370" s="18">
        <f t="shared" si="150"/>
        <v>1.8944099378878556E-2</v>
      </c>
      <c r="J370" s="17">
        <f t="shared" si="151"/>
        <v>76567.186340265296</v>
      </c>
      <c r="K370" s="16">
        <f t="shared" si="152"/>
        <v>31.939575023648363</v>
      </c>
      <c r="L370" s="15">
        <f t="shared" si="153"/>
        <v>2.8410774748282921E-3</v>
      </c>
      <c r="M370" s="14">
        <f t="shared" si="154"/>
        <v>6.7529570499193678E-6</v>
      </c>
      <c r="N370" s="13">
        <f t="shared" si="162"/>
        <v>0</v>
      </c>
      <c r="O370" s="12">
        <f t="shared" si="163"/>
        <v>0</v>
      </c>
      <c r="P370" s="4">
        <f t="shared" si="164"/>
        <v>1.3309043498612723E-3</v>
      </c>
      <c r="Q370" s="11">
        <f t="shared" si="155"/>
        <v>1.9558748463806137E-2</v>
      </c>
      <c r="R370" s="10">
        <f t="shared" si="165"/>
        <v>-1.6789167053627069E-2</v>
      </c>
      <c r="S370" s="9">
        <f t="shared" si="166"/>
        <v>151.38433948528342</v>
      </c>
      <c r="T370" s="8">
        <f t="shared" si="167"/>
        <v>3178.700153858465</v>
      </c>
      <c r="U370" s="7">
        <f t="shared" si="168"/>
        <v>-32.420353863805211</v>
      </c>
      <c r="V370" s="9">
        <f t="shared" si="169"/>
        <v>3241.0102914033287</v>
      </c>
      <c r="W370" s="8">
        <f t="shared" si="170"/>
        <v>76567.186340265296</v>
      </c>
      <c r="X370" s="7">
        <f t="shared" si="171"/>
        <v>-32.420358211014261</v>
      </c>
      <c r="Y370" s="6">
        <f t="shared" si="156"/>
        <v>3244.5438704421435</v>
      </c>
      <c r="Z370" s="4">
        <f t="shared" si="157"/>
        <v>-1.0150528987004341</v>
      </c>
      <c r="AA370" s="4">
        <f t="shared" si="172"/>
        <v>0</v>
      </c>
      <c r="AB370" s="5">
        <f t="shared" si="173"/>
        <v>5.3324075181348265</v>
      </c>
      <c r="AC370" s="418">
        <f t="shared" si="177"/>
        <v>0.50837460276519042</v>
      </c>
      <c r="AD370" s="628">
        <f t="shared" si="174"/>
        <v>35.615468982920163</v>
      </c>
      <c r="AE370" s="4">
        <f t="shared" si="158"/>
        <v>4.2460475161713207</v>
      </c>
      <c r="AF370" s="3">
        <f t="shared" si="175"/>
        <v>243.04812917504501</v>
      </c>
      <c r="AG370" s="2">
        <f t="shared" si="159"/>
        <v>764.13272769207322</v>
      </c>
      <c r="AH370" s="22">
        <f t="shared" si="160"/>
        <v>0.20063239741258876</v>
      </c>
    </row>
    <row r="371" spans="6:34" x14ac:dyDescent="0.35">
      <c r="F371" s="21">
        <f t="shared" si="161"/>
        <v>34.100000000000215</v>
      </c>
      <c r="G371" s="20">
        <f t="shared" si="176"/>
        <v>356.63043478260749</v>
      </c>
      <c r="H371" s="19">
        <f t="shared" si="149"/>
        <v>6.6304347826074945</v>
      </c>
      <c r="I371" s="18">
        <f t="shared" si="150"/>
        <v>1.8944099378878556E-2</v>
      </c>
      <c r="J371" s="17">
        <f t="shared" si="151"/>
        <v>76891.287369405632</v>
      </c>
      <c r="K371" s="16">
        <f t="shared" si="152"/>
        <v>31.938588178819142</v>
      </c>
      <c r="L371" s="15">
        <f t="shared" si="153"/>
        <v>2.6943108006911129E-3</v>
      </c>
      <c r="M371" s="14">
        <f t="shared" si="154"/>
        <v>6.4041073421627057E-6</v>
      </c>
      <c r="N371" s="13">
        <f t="shared" si="162"/>
        <v>0</v>
      </c>
      <c r="O371" s="12">
        <f t="shared" si="163"/>
        <v>0</v>
      </c>
      <c r="P371" s="4">
        <f t="shared" si="164"/>
        <v>1.2560924025155017E-3</v>
      </c>
      <c r="Q371" s="11">
        <f t="shared" si="155"/>
        <v>1.8459324556764314E-2</v>
      </c>
      <c r="R371" s="10">
        <f t="shared" si="165"/>
        <v>-1.5814311877685706E-2</v>
      </c>
      <c r="S371" s="9">
        <f t="shared" si="166"/>
        <v>151.38266056857805</v>
      </c>
      <c r="T371" s="8">
        <f t="shared" si="167"/>
        <v>3193.8384199153229</v>
      </c>
      <c r="U371" s="7">
        <f t="shared" si="168"/>
        <v>-32.391450819243566</v>
      </c>
      <c r="V371" s="9">
        <f t="shared" si="169"/>
        <v>3237.7682560169483</v>
      </c>
      <c r="W371" s="8">
        <f t="shared" si="170"/>
        <v>76891.287369405632</v>
      </c>
      <c r="X371" s="7">
        <f t="shared" si="171"/>
        <v>-32.391454679713519</v>
      </c>
      <c r="Y371" s="6">
        <f t="shared" si="156"/>
        <v>3241.3052910196307</v>
      </c>
      <c r="Z371" s="4">
        <f t="shared" si="157"/>
        <v>-1.0141792899034501</v>
      </c>
      <c r="AA371" s="4">
        <f t="shared" si="172"/>
        <v>0</v>
      </c>
      <c r="AB371" s="5">
        <f t="shared" si="173"/>
        <v>5.0227837558196295</v>
      </c>
      <c r="AC371" s="418">
        <f t="shared" si="177"/>
        <v>0.48026446811208456</v>
      </c>
      <c r="AD371" s="628">
        <f t="shared" si="174"/>
        <v>33.708226895928355</v>
      </c>
      <c r="AE371" s="4">
        <f t="shared" si="158"/>
        <v>4.252027579105361</v>
      </c>
      <c r="AF371" s="3">
        <f t="shared" si="175"/>
        <v>241.88136547013977</v>
      </c>
      <c r="AG371" s="2">
        <f t="shared" si="159"/>
        <v>762.29639406563092</v>
      </c>
      <c r="AH371" s="22">
        <f t="shared" si="160"/>
        <v>0.19967558734314228</v>
      </c>
    </row>
    <row r="372" spans="6:34" x14ac:dyDescent="0.35">
      <c r="F372" s="21">
        <f t="shared" si="161"/>
        <v>34.200000000000216</v>
      </c>
      <c r="G372" s="20">
        <f t="shared" si="176"/>
        <v>356.63043478260749</v>
      </c>
      <c r="H372" s="19">
        <f t="shared" si="149"/>
        <v>6.6304347826074945</v>
      </c>
      <c r="I372" s="18">
        <f t="shared" si="150"/>
        <v>1.8944099378878556E-2</v>
      </c>
      <c r="J372" s="17">
        <f t="shared" si="151"/>
        <v>77215.064195007333</v>
      </c>
      <c r="K372" s="16">
        <f t="shared" si="152"/>
        <v>31.937602366813735</v>
      </c>
      <c r="L372" s="15">
        <f t="shared" si="153"/>
        <v>2.5539538479335861E-3</v>
      </c>
      <c r="M372" s="14">
        <f t="shared" si="154"/>
        <v>6.0704929011533402E-6</v>
      </c>
      <c r="N372" s="13">
        <f t="shared" si="162"/>
        <v>0</v>
      </c>
      <c r="O372" s="12">
        <f t="shared" si="163"/>
        <v>0</v>
      </c>
      <c r="P372" s="4">
        <f t="shared" si="164"/>
        <v>1.1849201125804076E-3</v>
      </c>
      <c r="Q372" s="11">
        <f t="shared" si="155"/>
        <v>1.7413388448298903E-2</v>
      </c>
      <c r="R372" s="10">
        <f t="shared" si="165"/>
        <v>-1.488831874425953E-2</v>
      </c>
      <c r="S372" s="9">
        <f t="shared" si="166"/>
        <v>151.38107913739029</v>
      </c>
      <c r="T372" s="8">
        <f t="shared" si="167"/>
        <v>3208.976527829062</v>
      </c>
      <c r="U372" s="7">
        <f t="shared" si="168"/>
        <v>-32.363948033331127</v>
      </c>
      <c r="V372" s="9">
        <f t="shared" si="169"/>
        <v>3234.5291109350237</v>
      </c>
      <c r="W372" s="8">
        <f t="shared" si="170"/>
        <v>77215.064195007333</v>
      </c>
      <c r="X372" s="7">
        <f t="shared" si="171"/>
        <v>-32.363951457851876</v>
      </c>
      <c r="Y372" s="6">
        <f t="shared" si="156"/>
        <v>3238.0696102163888</v>
      </c>
      <c r="Z372" s="4">
        <f t="shared" si="157"/>
        <v>-1.0133494395146319</v>
      </c>
      <c r="AA372" s="4">
        <f t="shared" si="172"/>
        <v>0</v>
      </c>
      <c r="AB372" s="5">
        <f t="shared" si="173"/>
        <v>4.7286790673231129</v>
      </c>
      <c r="AC372" s="418">
        <f t="shared" si="177"/>
        <v>0.45346893683101452</v>
      </c>
      <c r="AD372" s="628">
        <f t="shared" si="174"/>
        <v>31.888481292954236</v>
      </c>
      <c r="AE372" s="4">
        <f t="shared" si="158"/>
        <v>4.2580548410623082</v>
      </c>
      <c r="AF372" s="3">
        <f t="shared" si="175"/>
        <v>240.71576889797365</v>
      </c>
      <c r="AG372" s="2">
        <f t="shared" si="159"/>
        <v>760.45746968551225</v>
      </c>
      <c r="AH372" s="22">
        <f t="shared" si="160"/>
        <v>0.19871122543003072</v>
      </c>
    </row>
    <row r="373" spans="6:34" x14ac:dyDescent="0.35">
      <c r="F373" s="21">
        <f t="shared" si="161"/>
        <v>34.300000000000217</v>
      </c>
      <c r="G373" s="20">
        <f t="shared" si="176"/>
        <v>356.63043478260749</v>
      </c>
      <c r="H373" s="19">
        <f t="shared" si="149"/>
        <v>6.6304347826074945</v>
      </c>
      <c r="I373" s="18">
        <f t="shared" si="150"/>
        <v>1.8944099378878556E-2</v>
      </c>
      <c r="J373" s="17">
        <f t="shared" si="151"/>
        <v>77538.51710610083</v>
      </c>
      <c r="K373" s="16">
        <f t="shared" si="152"/>
        <v>31.936617586612279</v>
      </c>
      <c r="L373" s="15">
        <f t="shared" si="153"/>
        <v>2.4197836798158976E-3</v>
      </c>
      <c r="M373" s="14">
        <f t="shared" si="154"/>
        <v>5.7515838285544071E-6</v>
      </c>
      <c r="N373" s="13">
        <f t="shared" si="162"/>
        <v>0</v>
      </c>
      <c r="O373" s="12">
        <f t="shared" si="163"/>
        <v>0</v>
      </c>
      <c r="P373" s="4">
        <f t="shared" si="164"/>
        <v>1.1172403960356214E-3</v>
      </c>
      <c r="Q373" s="11">
        <f t="shared" si="155"/>
        <v>1.6418778616165475E-2</v>
      </c>
      <c r="R373" s="10">
        <f t="shared" si="165"/>
        <v>-1.4009161442244664E-2</v>
      </c>
      <c r="S373" s="9">
        <f t="shared" si="166"/>
        <v>151.37959030551585</v>
      </c>
      <c r="T373" s="8">
        <f t="shared" si="167"/>
        <v>3224.1144868596134</v>
      </c>
      <c r="U373" s="7">
        <f t="shared" si="168"/>
        <v>-32.337787481953654</v>
      </c>
      <c r="V373" s="9">
        <f t="shared" si="169"/>
        <v>3231.2927161316907</v>
      </c>
      <c r="W373" s="8">
        <f t="shared" si="170"/>
        <v>77538.51710610083</v>
      </c>
      <c r="X373" s="7">
        <f t="shared" si="171"/>
        <v>-32.337790516431433</v>
      </c>
      <c r="Y373" s="6">
        <f t="shared" si="156"/>
        <v>3234.8366879468249</v>
      </c>
      <c r="Z373" s="4">
        <f t="shared" si="157"/>
        <v>-1.0125615346938721</v>
      </c>
      <c r="AA373" s="4">
        <f t="shared" si="172"/>
        <v>0</v>
      </c>
      <c r="AB373" s="5">
        <f t="shared" si="173"/>
        <v>4.4494499077160299</v>
      </c>
      <c r="AC373" s="418">
        <f t="shared" si="177"/>
        <v>0.42793916881404576</v>
      </c>
      <c r="AD373" s="628">
        <f t="shared" si="174"/>
        <v>30.152950848015315</v>
      </c>
      <c r="AE373" s="4">
        <f t="shared" si="158"/>
        <v>4.2641296375337827</v>
      </c>
      <c r="AF373" s="3">
        <f t="shared" si="175"/>
        <v>239.55133841803706</v>
      </c>
      <c r="AG373" s="2">
        <f t="shared" si="159"/>
        <v>758.6159340638003</v>
      </c>
      <c r="AH373" s="22">
        <f t="shared" si="160"/>
        <v>0.1977392579945948</v>
      </c>
    </row>
    <row r="374" spans="6:34" x14ac:dyDescent="0.35">
      <c r="F374" s="21">
        <f t="shared" si="161"/>
        <v>34.400000000000219</v>
      </c>
      <c r="G374" s="20">
        <f t="shared" si="176"/>
        <v>356.63043478260749</v>
      </c>
      <c r="H374" s="19">
        <f t="shared" si="149"/>
        <v>6.6304347826074945</v>
      </c>
      <c r="I374" s="18">
        <f t="shared" si="150"/>
        <v>1.8944099378878556E-2</v>
      </c>
      <c r="J374" s="17">
        <f t="shared" si="151"/>
        <v>77861.646377714002</v>
      </c>
      <c r="K374" s="16">
        <f t="shared" si="152"/>
        <v>31.935633837237834</v>
      </c>
      <c r="L374" s="15">
        <f t="shared" si="153"/>
        <v>2.2915827841705669E-3</v>
      </c>
      <c r="M374" s="14">
        <f t="shared" si="154"/>
        <v>5.4468631196950202E-6</v>
      </c>
      <c r="N374" s="13">
        <f t="shared" si="162"/>
        <v>0</v>
      </c>
      <c r="O374" s="12">
        <f t="shared" si="163"/>
        <v>0</v>
      </c>
      <c r="P374" s="4">
        <f t="shared" si="164"/>
        <v>1.0529107484056526E-3</v>
      </c>
      <c r="Q374" s="11">
        <f t="shared" si="155"/>
        <v>1.5473400838347711E-2</v>
      </c>
      <c r="R374" s="10">
        <f t="shared" si="165"/>
        <v>-1.3174877978854712E-2</v>
      </c>
      <c r="S374" s="9">
        <f t="shared" si="166"/>
        <v>151.37818938937161</v>
      </c>
      <c r="T374" s="8">
        <f t="shared" si="167"/>
        <v>3239.2523057985504</v>
      </c>
      <c r="U374" s="7">
        <f t="shared" si="168"/>
        <v>-32.312912980011824</v>
      </c>
      <c r="V374" s="9">
        <f t="shared" si="169"/>
        <v>3228.0589373834955</v>
      </c>
      <c r="W374" s="8">
        <f t="shared" si="170"/>
        <v>77861.646377714002</v>
      </c>
      <c r="X374" s="7">
        <f t="shared" si="171"/>
        <v>-32.312915665894749</v>
      </c>
      <c r="Y374" s="6">
        <f t="shared" si="156"/>
        <v>3231.6063899312157</v>
      </c>
      <c r="Z374" s="4">
        <f t="shared" si="157"/>
        <v>-1.0118138199661155</v>
      </c>
      <c r="AA374" s="4">
        <f t="shared" si="172"/>
        <v>0</v>
      </c>
      <c r="AB374" s="5">
        <f t="shared" si="173"/>
        <v>4.1844731284496017</v>
      </c>
      <c r="AC374" s="418">
        <f t="shared" si="177"/>
        <v>0.40362756954944923</v>
      </c>
      <c r="AD374" s="628">
        <f t="shared" si="174"/>
        <v>28.498446461819135</v>
      </c>
      <c r="AE374" s="4">
        <f t="shared" si="158"/>
        <v>4.2702523174114537</v>
      </c>
      <c r="AF374" s="3">
        <f t="shared" si="175"/>
        <v>238.38807304022964</v>
      </c>
      <c r="AG374" s="2">
        <f t="shared" si="159"/>
        <v>756.77176656627967</v>
      </c>
      <c r="AH374" s="22">
        <f t="shared" si="160"/>
        <v>0.19675962921416745</v>
      </c>
    </row>
    <row r="375" spans="6:34" x14ac:dyDescent="0.35">
      <c r="F375" s="21">
        <f t="shared" si="161"/>
        <v>34.50000000000022</v>
      </c>
      <c r="G375" s="20">
        <f t="shared" si="176"/>
        <v>356.63043478260749</v>
      </c>
      <c r="H375" s="19">
        <f t="shared" si="149"/>
        <v>6.6304347826074945</v>
      </c>
      <c r="I375" s="18">
        <f t="shared" si="150"/>
        <v>1.8944099378878556E-2</v>
      </c>
      <c r="J375" s="17">
        <f t="shared" si="151"/>
        <v>78184.452271452348</v>
      </c>
      <c r="K375" s="16">
        <f t="shared" si="152"/>
        <v>31.934651117754612</v>
      </c>
      <c r="L375" s="15">
        <f t="shared" si="153"/>
        <v>2.1691390173464451E-3</v>
      </c>
      <c r="M375" s="14">
        <f t="shared" si="154"/>
        <v>5.1558265303307648E-6</v>
      </c>
      <c r="N375" s="13">
        <f t="shared" si="162"/>
        <v>0</v>
      </c>
      <c r="O375" s="12">
        <f t="shared" si="163"/>
        <v>0</v>
      </c>
      <c r="P375" s="4">
        <f t="shared" si="164"/>
        <v>9.9179315318042248E-4</v>
      </c>
      <c r="Q375" s="11">
        <f t="shared" si="155"/>
        <v>1.4575226847220854E-2</v>
      </c>
      <c r="R375" s="10">
        <f t="shared" si="165"/>
        <v>-1.238356930713997E-2</v>
      </c>
      <c r="S375" s="9">
        <f t="shared" si="166"/>
        <v>151.37687190157374</v>
      </c>
      <c r="T375" s="8">
        <f t="shared" si="167"/>
        <v>3254.3899929887079</v>
      </c>
      <c r="U375" s="7">
        <f t="shared" si="168"/>
        <v>-32.289270144980414</v>
      </c>
      <c r="V375" s="9">
        <f t="shared" si="169"/>
        <v>3224.8276460854945</v>
      </c>
      <c r="W375" s="8">
        <f t="shared" si="170"/>
        <v>78184.452271452348</v>
      </c>
      <c r="X375" s="7">
        <f t="shared" si="171"/>
        <v>-32.289272519651355</v>
      </c>
      <c r="Y375" s="6">
        <f t="shared" si="156"/>
        <v>3228.3785875116964</v>
      </c>
      <c r="Z375" s="4">
        <f t="shared" si="157"/>
        <v>-1.0111045960887164</v>
      </c>
      <c r="AA375" s="4">
        <f t="shared" si="172"/>
        <v>0</v>
      </c>
      <c r="AB375" s="5">
        <f t="shared" si="173"/>
        <v>3.9331455732028746</v>
      </c>
      <c r="AC375" s="418">
        <f t="shared" si="177"/>
        <v>0.38048777962042196</v>
      </c>
      <c r="AD375" s="628">
        <f t="shared" si="174"/>
        <v>26.921869681495838</v>
      </c>
      <c r="AE375" s="4">
        <f t="shared" si="158"/>
        <v>4.2764232429707656</v>
      </c>
      <c r="AF375" s="3">
        <f t="shared" si="175"/>
        <v>237.22597182277161</v>
      </c>
      <c r="AG375" s="2">
        <f t="shared" si="159"/>
        <v>754.92494640661232</v>
      </c>
      <c r="AH375" s="22">
        <f t="shared" si="160"/>
        <v>0.19577228112467759</v>
      </c>
    </row>
    <row r="376" spans="6:34" x14ac:dyDescent="0.35">
      <c r="F376" s="21">
        <f t="shared" si="161"/>
        <v>34.600000000000222</v>
      </c>
      <c r="G376" s="20">
        <f t="shared" si="176"/>
        <v>356.63043478260749</v>
      </c>
      <c r="H376" s="19">
        <f t="shared" si="149"/>
        <v>6.6304347826074945</v>
      </c>
      <c r="I376" s="18">
        <f t="shared" si="150"/>
        <v>1.8944099378878556E-2</v>
      </c>
      <c r="J376" s="17">
        <f t="shared" si="151"/>
        <v>78506.935036060895</v>
      </c>
      <c r="K376" s="16">
        <f t="shared" si="152"/>
        <v>31.933669427266331</v>
      </c>
      <c r="L376" s="15">
        <f t="shared" si="153"/>
        <v>2.0522455468972379E-3</v>
      </c>
      <c r="M376" s="14">
        <f t="shared" si="154"/>
        <v>4.8779824404200449E-6</v>
      </c>
      <c r="N376" s="13">
        <f t="shared" si="162"/>
        <v>0</v>
      </c>
      <c r="O376" s="12">
        <f t="shared" si="163"/>
        <v>0</v>
      </c>
      <c r="P376" s="4">
        <f t="shared" si="164"/>
        <v>9.3375399061965451E-4</v>
      </c>
      <c r="Q376" s="11">
        <f t="shared" si="155"/>
        <v>1.3722292989356207E-2</v>
      </c>
      <c r="R376" s="10">
        <f t="shared" si="165"/>
        <v>-1.1633398056200693E-2</v>
      </c>
      <c r="S376" s="9">
        <f t="shared" si="166"/>
        <v>151.37563354464302</v>
      </c>
      <c r="T376" s="8">
        <f t="shared" si="167"/>
        <v>3269.5275563431724</v>
      </c>
      <c r="U376" s="7">
        <f t="shared" si="168"/>
        <v>-32.26680636054467</v>
      </c>
      <c r="V376" s="9">
        <f t="shared" si="169"/>
        <v>3221.5987190709966</v>
      </c>
      <c r="W376" s="8">
        <f t="shared" si="170"/>
        <v>78506.935036060895</v>
      </c>
      <c r="X376" s="7">
        <f t="shared" si="171"/>
        <v>-32.266808457683517</v>
      </c>
      <c r="Y376" s="6">
        <f t="shared" si="156"/>
        <v>3225.1531574718942</v>
      </c>
      <c r="Z376" s="4">
        <f t="shared" si="157"/>
        <v>-1.0104322189210344</v>
      </c>
      <c r="AA376" s="4">
        <f t="shared" si="172"/>
        <v>0</v>
      </c>
      <c r="AB376" s="5">
        <f t="shared" si="173"/>
        <v>3.6948836745857538</v>
      </c>
      <c r="AC376" s="418">
        <f t="shared" si="177"/>
        <v>0.35847466360687252</v>
      </c>
      <c r="AD376" s="628">
        <f t="shared" si="174"/>
        <v>25.420211127465929</v>
      </c>
      <c r="AE376" s="4">
        <f t="shared" si="158"/>
        <v>4.2826427898605584</v>
      </c>
      <c r="AF376" s="3">
        <f t="shared" si="175"/>
        <v>236.06503387018086</v>
      </c>
      <c r="AG376" s="2">
        <f t="shared" si="159"/>
        <v>753.07545264051885</v>
      </c>
      <c r="AH376" s="22">
        <f t="shared" si="160"/>
        <v>0.19477715362231063</v>
      </c>
    </row>
    <row r="377" spans="6:34" x14ac:dyDescent="0.35">
      <c r="F377" s="21">
        <f t="shared" si="161"/>
        <v>34.700000000000223</v>
      </c>
      <c r="G377" s="20">
        <f t="shared" si="176"/>
        <v>356.63043478260749</v>
      </c>
      <c r="H377" s="19">
        <f t="shared" si="149"/>
        <v>6.6304347826074945</v>
      </c>
      <c r="I377" s="18">
        <f t="shared" si="150"/>
        <v>1.8944099378878556E-2</v>
      </c>
      <c r="J377" s="17">
        <f t="shared" si="151"/>
        <v>78829.094907967999</v>
      </c>
      <c r="K377" s="16">
        <f t="shared" si="152"/>
        <v>31.932688764914413</v>
      </c>
      <c r="L377" s="15">
        <f t="shared" si="153"/>
        <v>1.9407007930338357E-3</v>
      </c>
      <c r="M377" s="14">
        <f t="shared" si="154"/>
        <v>4.6128517149621239E-6</v>
      </c>
      <c r="N377" s="13">
        <f t="shared" si="162"/>
        <v>0</v>
      </c>
      <c r="O377" s="12">
        <f t="shared" si="163"/>
        <v>0</v>
      </c>
      <c r="P377" s="4">
        <f t="shared" si="164"/>
        <v>8.7866394696523541E-4</v>
      </c>
      <c r="Q377" s="11">
        <f t="shared" si="155"/>
        <v>1.291269889132114E-2</v>
      </c>
      <c r="R377" s="10">
        <f t="shared" si="165"/>
        <v>-1.09225872645442E-2</v>
      </c>
      <c r="S377" s="9">
        <f t="shared" si="166"/>
        <v>151.37447020483739</v>
      </c>
      <c r="T377" s="8">
        <f t="shared" si="167"/>
        <v>3284.6650033636561</v>
      </c>
      <c r="U377" s="7">
        <f t="shared" si="168"/>
        <v>-32.245470740326645</v>
      </c>
      <c r="V377" s="9">
        <f t="shared" si="169"/>
        <v>3218.3720384349422</v>
      </c>
      <c r="W377" s="8">
        <f t="shared" si="170"/>
        <v>78829.094907967999</v>
      </c>
      <c r="X377" s="7">
        <f t="shared" si="171"/>
        <v>-32.245472590243956</v>
      </c>
      <c r="Y377" s="6">
        <f t="shared" si="156"/>
        <v>3221.9299818602017</v>
      </c>
      <c r="Z377" s="4">
        <f t="shared" si="157"/>
        <v>-1.0097950982966775</v>
      </c>
      <c r="AA377" s="4">
        <f t="shared" si="172"/>
        <v>0</v>
      </c>
      <c r="AB377" s="5">
        <f t="shared" si="173"/>
        <v>3.4691230518405294</v>
      </c>
      <c r="AC377" s="418">
        <f t="shared" si="177"/>
        <v>0.33754429840584621</v>
      </c>
      <c r="AD377" s="628">
        <f t="shared" si="174"/>
        <v>23.990548927045996</v>
      </c>
      <c r="AE377" s="4">
        <f t="shared" si="158"/>
        <v>4.2889113470987086</v>
      </c>
      <c r="AF377" s="3">
        <f t="shared" si="175"/>
        <v>234.90525833131528</v>
      </c>
      <c r="AG377" s="2">
        <f t="shared" si="159"/>
        <v>751.2232641599644</v>
      </c>
      <c r="AH377" s="22">
        <f t="shared" si="160"/>
        <v>0.19377418446420669</v>
      </c>
    </row>
    <row r="378" spans="6:34" x14ac:dyDescent="0.35">
      <c r="F378" s="21">
        <f t="shared" si="161"/>
        <v>34.800000000000225</v>
      </c>
      <c r="G378" s="20">
        <f t="shared" si="176"/>
        <v>356.63043478260749</v>
      </c>
      <c r="H378" s="19">
        <f t="shared" si="149"/>
        <v>6.6304347826074945</v>
      </c>
      <c r="I378" s="18">
        <f t="shared" si="150"/>
        <v>1.8944099378878556E-2</v>
      </c>
      <c r="J378" s="17">
        <f t="shared" si="151"/>
        <v>79150.932111811489</v>
      </c>
      <c r="K378" s="16">
        <f t="shared" si="152"/>
        <v>31.931709129876538</v>
      </c>
      <c r="L378" s="15">
        <f t="shared" si="153"/>
        <v>1.8343083688617558E-3</v>
      </c>
      <c r="M378" s="14">
        <f t="shared" si="154"/>
        <v>4.3599675619475073E-6</v>
      </c>
      <c r="N378" s="13">
        <f t="shared" si="162"/>
        <v>0</v>
      </c>
      <c r="O378" s="12">
        <f t="shared" si="163"/>
        <v>0</v>
      </c>
      <c r="P378" s="4">
        <f t="shared" si="164"/>
        <v>8.26397924086263E-4</v>
      </c>
      <c r="Q378" s="11">
        <f t="shared" si="155"/>
        <v>1.2144606131837776E-2</v>
      </c>
      <c r="R378" s="10">
        <f t="shared" si="165"/>
        <v>-1.0249419117044878E-2</v>
      </c>
      <c r="S378" s="9">
        <f t="shared" si="166"/>
        <v>151.37337794611093</v>
      </c>
      <c r="T378" s="8">
        <f t="shared" si="167"/>
        <v>3299.8023411582672</v>
      </c>
      <c r="U378" s="7">
        <f t="shared" si="168"/>
        <v>-32.225214091714989</v>
      </c>
      <c r="V378" s="9">
        <f t="shared" si="169"/>
        <v>3215.1474913609095</v>
      </c>
      <c r="W378" s="8">
        <f t="shared" si="170"/>
        <v>79150.932111811489</v>
      </c>
      <c r="X378" s="7">
        <f t="shared" si="171"/>
        <v>-32.225215721659005</v>
      </c>
      <c r="Y378" s="6">
        <f t="shared" si="156"/>
        <v>3218.7089478166808</v>
      </c>
      <c r="Z378" s="4">
        <f t="shared" si="157"/>
        <v>-1.0091916968988</v>
      </c>
      <c r="AA378" s="4">
        <f t="shared" si="172"/>
        <v>0</v>
      </c>
      <c r="AB378" s="5">
        <f t="shared" si="173"/>
        <v>3.2553181096877384</v>
      </c>
      <c r="AC378" s="418">
        <f t="shared" si="177"/>
        <v>0.3176539609867835</v>
      </c>
      <c r="AD378" s="628">
        <f t="shared" si="174"/>
        <v>22.63004715446133</v>
      </c>
      <c r="AE378" s="4">
        <f t="shared" si="158"/>
        <v>4.2952293170739209</v>
      </c>
      <c r="AF378" s="3">
        <f t="shared" si="175"/>
        <v>233.74664439747869</v>
      </c>
      <c r="AG378" s="2">
        <f t="shared" si="159"/>
        <v>749.36835968734545</v>
      </c>
      <c r="AH378" s="22">
        <f t="shared" si="160"/>
        <v>0.19276330926817264</v>
      </c>
    </row>
    <row r="379" spans="6:34" x14ac:dyDescent="0.35">
      <c r="F379" s="21">
        <f t="shared" si="161"/>
        <v>34.900000000000226</v>
      </c>
      <c r="G379" s="20">
        <f t="shared" si="176"/>
        <v>356.63043478260749</v>
      </c>
      <c r="H379" s="19">
        <f t="shared" si="149"/>
        <v>6.6304347826074945</v>
      </c>
      <c r="I379" s="18">
        <f t="shared" si="150"/>
        <v>1.8944099378878556E-2</v>
      </c>
      <c r="J379" s="17">
        <f t="shared" si="151"/>
        <v>79472.446860947573</v>
      </c>
      <c r="K379" s="16">
        <f t="shared" si="152"/>
        <v>31.930730521364932</v>
      </c>
      <c r="L379" s="15">
        <f t="shared" si="153"/>
        <v>1.7328770194275538E-3</v>
      </c>
      <c r="M379" s="14">
        <f t="shared" si="154"/>
        <v>4.1188753874773524E-6</v>
      </c>
      <c r="N379" s="13">
        <f t="shared" si="162"/>
        <v>0</v>
      </c>
      <c r="O379" s="12">
        <f t="shared" si="163"/>
        <v>0</v>
      </c>
      <c r="P379" s="4">
        <f t="shared" si="164"/>
        <v>7.768349495822722E-4</v>
      </c>
      <c r="Q379" s="11">
        <f t="shared" si="155"/>
        <v>1.1416236920674977E-2</v>
      </c>
      <c r="R379" s="10">
        <f t="shared" si="165"/>
        <v>-9.6122336859787681E-3</v>
      </c>
      <c r="S379" s="9">
        <f t="shared" si="166"/>
        <v>151.37235300419923</v>
      </c>
      <c r="T379" s="8">
        <f t="shared" si="167"/>
        <v>3314.939576458687</v>
      </c>
      <c r="U379" s="7">
        <f t="shared" si="168"/>
        <v>-32.205988879811194</v>
      </c>
      <c r="V379" s="9">
        <f t="shared" si="169"/>
        <v>3211.9249699517381</v>
      </c>
      <c r="W379" s="8">
        <f t="shared" si="170"/>
        <v>79472.446860947573</v>
      </c>
      <c r="X379" s="7">
        <f t="shared" si="171"/>
        <v>-32.20599031424991</v>
      </c>
      <c r="Y379" s="6">
        <f t="shared" si="156"/>
        <v>3215.4899474035838</v>
      </c>
      <c r="Z379" s="4">
        <f t="shared" si="157"/>
        <v>-1.0086205291388746</v>
      </c>
      <c r="AA379" s="4">
        <f t="shared" si="172"/>
        <v>0</v>
      </c>
      <c r="AB379" s="5">
        <f t="shared" si="173"/>
        <v>3.0529416384661436</v>
      </c>
      <c r="AC379" s="418">
        <f t="shared" si="177"/>
        <v>0.2987621155985124</v>
      </c>
      <c r="AD379" s="628">
        <f t="shared" si="174"/>
        <v>21.335954277004184</v>
      </c>
      <c r="AE379" s="4">
        <f t="shared" si="158"/>
        <v>4.3015971155537995</v>
      </c>
      <c r="AF379" s="3">
        <f t="shared" si="175"/>
        <v>232.58919130058882</v>
      </c>
      <c r="AG379" s="2">
        <f t="shared" si="159"/>
        <v>747.5107177696749</v>
      </c>
      <c r="AH379" s="22">
        <f t="shared" si="160"/>
        <v>0.19174446151139213</v>
      </c>
    </row>
    <row r="380" spans="6:34" x14ac:dyDescent="0.35">
      <c r="F380" s="21">
        <f t="shared" si="161"/>
        <v>35.000000000000227</v>
      </c>
      <c r="G380" s="20">
        <f t="shared" si="176"/>
        <v>356.63043478260749</v>
      </c>
      <c r="H380" s="19">
        <f t="shared" si="149"/>
        <v>6.6304347826074945</v>
      </c>
      <c r="I380" s="18">
        <f t="shared" si="150"/>
        <v>1.8944099378878556E-2</v>
      </c>
      <c r="J380" s="17">
        <f t="shared" si="151"/>
        <v>79793.639357942753</v>
      </c>
      <c r="K380" s="16">
        <f t="shared" si="152"/>
        <v>31.929752938624979</v>
      </c>
      <c r="L380" s="15">
        <f t="shared" si="153"/>
        <v>1.6362205595999281E-3</v>
      </c>
      <c r="M380" s="14">
        <f t="shared" si="154"/>
        <v>3.8891326481130692E-6</v>
      </c>
      <c r="N380" s="13">
        <f t="shared" si="162"/>
        <v>0</v>
      </c>
      <c r="O380" s="12">
        <f t="shared" si="163"/>
        <v>0</v>
      </c>
      <c r="P380" s="4">
        <f t="shared" si="164"/>
        <v>7.2985808737056565E-4</v>
      </c>
      <c r="Q380" s="11">
        <f t="shared" si="155"/>
        <v>1.0725872784654669E-2</v>
      </c>
      <c r="R380" s="10">
        <f t="shared" si="165"/>
        <v>-9.0094276766108199E-3</v>
      </c>
      <c r="S380" s="9">
        <f t="shared" si="166"/>
        <v>151.37139178083063</v>
      </c>
      <c r="T380" s="8">
        <f t="shared" si="167"/>
        <v>3330.0767156367701</v>
      </c>
      <c r="U380" s="7">
        <f t="shared" si="168"/>
        <v>-32.187749191506512</v>
      </c>
      <c r="V380" s="9">
        <f t="shared" si="169"/>
        <v>3208.7043710637572</v>
      </c>
      <c r="W380" s="8">
        <f t="shared" si="170"/>
        <v>79793.639357942753</v>
      </c>
      <c r="X380" s="7">
        <f t="shared" si="171"/>
        <v>-32.187750452386624</v>
      </c>
      <c r="Y380" s="6">
        <f t="shared" si="156"/>
        <v>3212.2728774394818</v>
      </c>
      <c r="Z380" s="4">
        <f t="shared" si="157"/>
        <v>-1.0080801600393703</v>
      </c>
      <c r="AA380" s="4">
        <f t="shared" si="172"/>
        <v>0</v>
      </c>
      <c r="AB380" s="5">
        <f t="shared" si="173"/>
        <v>2.8614844157186892</v>
      </c>
      <c r="AC380" s="418">
        <f t="shared" si="177"/>
        <v>0.28082840044542123</v>
      </c>
      <c r="AD380" s="628">
        <f t="shared" si="174"/>
        <v>20.105601607136084</v>
      </c>
      <c r="AE380" s="4">
        <f t="shared" si="158"/>
        <v>4.3080151716993393</v>
      </c>
      <c r="AF380" s="3">
        <f t="shared" si="175"/>
        <v>231.43289831140618</v>
      </c>
      <c r="AG380" s="2">
        <f t="shared" si="159"/>
        <v>745.65031677276318</v>
      </c>
      <c r="AH380" s="22">
        <f t="shared" si="160"/>
        <v>0.19071757252810573</v>
      </c>
    </row>
    <row r="381" spans="6:34" x14ac:dyDescent="0.35">
      <c r="F381" s="21">
        <f t="shared" si="161"/>
        <v>35.100000000000229</v>
      </c>
      <c r="G381" s="20">
        <f t="shared" si="176"/>
        <v>356.63043478260749</v>
      </c>
      <c r="H381" s="19">
        <f t="shared" si="149"/>
        <v>6.6304347826074945</v>
      </c>
      <c r="I381" s="18">
        <f t="shared" si="150"/>
        <v>1.8944099378878556E-2</v>
      </c>
      <c r="J381" s="17">
        <f t="shared" si="151"/>
        <v>80114.509795049133</v>
      </c>
      <c r="K381" s="16">
        <f t="shared" si="152"/>
        <v>31.928776380933698</v>
      </c>
      <c r="L381" s="15">
        <f t="shared" si="153"/>
        <v>1.5441578108136634E-3</v>
      </c>
      <c r="M381" s="14">
        <f t="shared" si="154"/>
        <v>3.6703087005229963E-6</v>
      </c>
      <c r="N381" s="13">
        <f t="shared" si="162"/>
        <v>0</v>
      </c>
      <c r="O381" s="12">
        <f t="shared" si="163"/>
        <v>0</v>
      </c>
      <c r="P381" s="4">
        <f t="shared" si="164"/>
        <v>6.8535434878420865E-4</v>
      </c>
      <c r="Q381" s="11">
        <f t="shared" si="155"/>
        <v>1.0071853261162788E-2</v>
      </c>
      <c r="R381" s="10">
        <f t="shared" si="165"/>
        <v>-8.4394531778228324E-3</v>
      </c>
      <c r="S381" s="9">
        <f t="shared" si="166"/>
        <v>151.37049083806298</v>
      </c>
      <c r="T381" s="8">
        <f t="shared" si="167"/>
        <v>3345.2137647205764</v>
      </c>
      <c r="U381" s="7">
        <f t="shared" si="168"/>
        <v>-32.170450699703139</v>
      </c>
      <c r="V381" s="9">
        <f t="shared" si="169"/>
        <v>3205.4855961446065</v>
      </c>
      <c r="W381" s="8">
        <f t="shared" si="170"/>
        <v>80114.509795049133</v>
      </c>
      <c r="X381" s="7">
        <f t="shared" si="171"/>
        <v>-32.170451806687453</v>
      </c>
      <c r="Y381" s="6">
        <f t="shared" si="156"/>
        <v>3209.0576393369906</v>
      </c>
      <c r="Z381" s="4">
        <f t="shared" si="157"/>
        <v>-1.0075692041207716</v>
      </c>
      <c r="AA381" s="4">
        <f t="shared" si="172"/>
        <v>0</v>
      </c>
      <c r="AB381" s="5">
        <f t="shared" si="173"/>
        <v>2.6804548093794285</v>
      </c>
      <c r="AC381" s="418">
        <f t="shared" si="177"/>
        <v>0.26381361385090324</v>
      </c>
      <c r="AD381" s="628">
        <f t="shared" si="174"/>
        <v>18.93640176039597</v>
      </c>
      <c r="AE381" s="4">
        <f t="shared" si="158"/>
        <v>4.3144839280859628</v>
      </c>
      <c r="AF381" s="3">
        <f t="shared" si="175"/>
        <v>230.27776473782319</v>
      </c>
      <c r="AG381" s="2">
        <f t="shared" si="159"/>
        <v>743.78713487539324</v>
      </c>
      <c r="AH381" s="22">
        <f t="shared" si="160"/>
        <v>0.18968257150624601</v>
      </c>
    </row>
    <row r="382" spans="6:34" x14ac:dyDescent="0.35">
      <c r="F382" s="21">
        <f t="shared" si="161"/>
        <v>35.20000000000023</v>
      </c>
      <c r="G382" s="20">
        <f t="shared" si="176"/>
        <v>356.63043478260749</v>
      </c>
      <c r="H382" s="19">
        <f t="shared" si="149"/>
        <v>6.6304347826074945</v>
      </c>
      <c r="I382" s="18">
        <f t="shared" si="150"/>
        <v>1.8944099378878556E-2</v>
      </c>
      <c r="J382" s="17">
        <f t="shared" si="151"/>
        <v>80435.05835466359</v>
      </c>
      <c r="K382" s="16">
        <f t="shared" si="152"/>
        <v>31.927800847598352</v>
      </c>
      <c r="L382" s="15">
        <f t="shared" si="153"/>
        <v>1.4565125367063587E-3</v>
      </c>
      <c r="M382" s="14">
        <f t="shared" si="154"/>
        <v>3.4619846484973437E-6</v>
      </c>
      <c r="N382" s="13">
        <f t="shared" si="162"/>
        <v>0</v>
      </c>
      <c r="O382" s="12">
        <f t="shared" si="163"/>
        <v>0</v>
      </c>
      <c r="P382" s="4">
        <f t="shared" si="164"/>
        <v>6.4321460420754817E-4</v>
      </c>
      <c r="Q382" s="11">
        <f t="shared" si="155"/>
        <v>9.4525745995596069E-3</v>
      </c>
      <c r="R382" s="10">
        <f t="shared" si="165"/>
        <v>-7.9008164182744114E-3</v>
      </c>
      <c r="S382" s="9">
        <f t="shared" si="166"/>
        <v>151.36964689274521</v>
      </c>
      <c r="T382" s="8">
        <f t="shared" si="167"/>
        <v>3360.3507294098508</v>
      </c>
      <c r="U382" s="7">
        <f t="shared" si="168"/>
        <v>-32.154050627693877</v>
      </c>
      <c r="V382" s="9">
        <f t="shared" si="169"/>
        <v>3202.268551074636</v>
      </c>
      <c r="W382" s="8">
        <f t="shared" si="170"/>
        <v>80435.05835466359</v>
      </c>
      <c r="X382" s="7">
        <f t="shared" si="171"/>
        <v>-32.154051598378722</v>
      </c>
      <c r="Y382" s="6">
        <f t="shared" si="156"/>
        <v>3205.8441389440754</v>
      </c>
      <c r="Z382" s="4">
        <f t="shared" si="157"/>
        <v>-1.0070863242933747</v>
      </c>
      <c r="AA382" s="4">
        <f t="shared" si="172"/>
        <v>0</v>
      </c>
      <c r="AB382" s="5">
        <f t="shared" si="173"/>
        <v>2.5093783827177929</v>
      </c>
      <c r="AC382" s="418">
        <f t="shared" si="177"/>
        <v>0.24767969992664984</v>
      </c>
      <c r="AD382" s="628">
        <f t="shared" si="174"/>
        <v>17.825847119030144</v>
      </c>
      <c r="AE382" s="4">
        <f t="shared" si="158"/>
        <v>4.3210038407312723</v>
      </c>
      <c r="AF382" s="3">
        <f t="shared" si="175"/>
        <v>229.12378992321112</v>
      </c>
      <c r="AG382" s="2">
        <f t="shared" si="159"/>
        <v>741.92115006348365</v>
      </c>
      <c r="AH382" s="22">
        <f t="shared" si="160"/>
        <v>0.18863938548299641</v>
      </c>
    </row>
    <row r="383" spans="6:34" x14ac:dyDescent="0.35">
      <c r="F383" s="21">
        <f t="shared" si="161"/>
        <v>35.300000000000232</v>
      </c>
      <c r="G383" s="20">
        <f t="shared" si="176"/>
        <v>356.63043478260749</v>
      </c>
      <c r="H383" s="19">
        <f t="shared" si="149"/>
        <v>6.6304347826074945</v>
      </c>
      <c r="I383" s="18">
        <f t="shared" si="150"/>
        <v>1.8944099378878556E-2</v>
      </c>
      <c r="J383" s="17">
        <f t="shared" si="151"/>
        <v>80755.285209771057</v>
      </c>
      <c r="K383" s="16">
        <f t="shared" si="152"/>
        <v>31.926826337955127</v>
      </c>
      <c r="L383" s="15">
        <f t="shared" si="153"/>
        <v>1.3731133776800557E-3</v>
      </c>
      <c r="M383" s="14">
        <f t="shared" si="154"/>
        <v>3.2637531874077241E-6</v>
      </c>
      <c r="N383" s="13">
        <f t="shared" si="162"/>
        <v>0</v>
      </c>
      <c r="O383" s="12">
        <f t="shared" si="163"/>
        <v>0</v>
      </c>
      <c r="P383" s="4">
        <f t="shared" si="164"/>
        <v>6.0333349527654759E-4</v>
      </c>
      <c r="Q383" s="11">
        <f t="shared" si="155"/>
        <v>8.8664884708904816E-3</v>
      </c>
      <c r="R383" s="10">
        <f t="shared" si="165"/>
        <v>-7.3920765285962545E-3</v>
      </c>
      <c r="S383" s="9">
        <f t="shared" si="166"/>
        <v>151.36885681110337</v>
      </c>
      <c r="T383" s="8">
        <f t="shared" si="167"/>
        <v>3375.4876150909613</v>
      </c>
      <c r="U383" s="7">
        <f t="shared" si="168"/>
        <v>-32.138507713714702</v>
      </c>
      <c r="V383" s="9">
        <f t="shared" si="169"/>
        <v>3199.0531460118664</v>
      </c>
      <c r="W383" s="8">
        <f t="shared" si="170"/>
        <v>80755.285209771057</v>
      </c>
      <c r="X383" s="7">
        <f t="shared" si="171"/>
        <v>-32.138508563828765</v>
      </c>
      <c r="Y383" s="6">
        <f t="shared" si="156"/>
        <v>3202.63228638892</v>
      </c>
      <c r="Z383" s="4">
        <f t="shared" si="157"/>
        <v>-1.0066302307543167</v>
      </c>
      <c r="AA383" s="4">
        <f t="shared" si="172"/>
        <v>0</v>
      </c>
      <c r="AB383" s="5">
        <f t="shared" si="173"/>
        <v>2.3477975011987886</v>
      </c>
      <c r="AC383" s="418">
        <f t="shared" si="177"/>
        <v>0.23238973376693881</v>
      </c>
      <c r="AD383" s="628">
        <f t="shared" si="174"/>
        <v>16.771508301315865</v>
      </c>
      <c r="AE383" s="4">
        <f t="shared" si="158"/>
        <v>4.3275753791296117</v>
      </c>
      <c r="AF383" s="3">
        <f t="shared" si="175"/>
        <v>227.97097324482428</v>
      </c>
      <c r="AG383" s="2">
        <f t="shared" si="159"/>
        <v>740.05234012424137</v>
      </c>
      <c r="AH383" s="22">
        <f t="shared" si="160"/>
        <v>0.1875879393392621</v>
      </c>
    </row>
    <row r="384" spans="6:34" x14ac:dyDescent="0.35">
      <c r="F384" s="21">
        <f t="shared" si="161"/>
        <v>35.400000000000233</v>
      </c>
      <c r="G384" s="20">
        <f t="shared" si="176"/>
        <v>356.63043478260749</v>
      </c>
      <c r="H384" s="19">
        <f t="shared" si="149"/>
        <v>6.6304347826074945</v>
      </c>
      <c r="I384" s="18">
        <f t="shared" si="150"/>
        <v>1.8944099378878556E-2</v>
      </c>
      <c r="J384" s="17">
        <f t="shared" si="151"/>
        <v>81075.190524372243</v>
      </c>
      <c r="K384" s="16">
        <f t="shared" si="152"/>
        <v>31.925852851367775</v>
      </c>
      <c r="L384" s="15">
        <f t="shared" si="153"/>
        <v>1.2937937844218431E-3</v>
      </c>
      <c r="M384" s="14">
        <f t="shared" si="154"/>
        <v>3.075218446192279E-6</v>
      </c>
      <c r="N384" s="13">
        <f t="shared" si="162"/>
        <v>0</v>
      </c>
      <c r="O384" s="12">
        <f t="shared" si="163"/>
        <v>0</v>
      </c>
      <c r="P384" s="4">
        <f t="shared" si="164"/>
        <v>5.6560934767152938E-4</v>
      </c>
      <c r="Q384" s="11">
        <f t="shared" si="155"/>
        <v>8.3121006863025385E-3</v>
      </c>
      <c r="R384" s="10">
        <f t="shared" si="165"/>
        <v>-6.9118443101181502E-3</v>
      </c>
      <c r="S384" s="9">
        <f t="shared" si="166"/>
        <v>151.36811760345051</v>
      </c>
      <c r="T384" s="8">
        <f t="shared" si="167"/>
        <v>3390.6244268513065</v>
      </c>
      <c r="U384" s="7">
        <f t="shared" si="168"/>
        <v>-32.123782175684397</v>
      </c>
      <c r="V384" s="9">
        <f t="shared" si="169"/>
        <v>3195.8392952404947</v>
      </c>
      <c r="W384" s="8">
        <f t="shared" si="170"/>
        <v>81075.190524372243</v>
      </c>
      <c r="X384" s="7">
        <f t="shared" si="171"/>
        <v>-32.123782919270425</v>
      </c>
      <c r="Y384" s="6">
        <f t="shared" si="156"/>
        <v>3199.4219959283387</v>
      </c>
      <c r="Z384" s="4">
        <f t="shared" si="157"/>
        <v>-1.0061996798902797</v>
      </c>
      <c r="AA384" s="4">
        <f t="shared" si="172"/>
        <v>0</v>
      </c>
      <c r="AB384" s="5">
        <f t="shared" si="173"/>
        <v>2.1952709414186842</v>
      </c>
      <c r="AC384" s="418">
        <f t="shared" si="177"/>
        <v>0.21790790618751729</v>
      </c>
      <c r="AD384" s="628">
        <f t="shared" si="174"/>
        <v>15.77103263660203</v>
      </c>
      <c r="AE384" s="4">
        <f t="shared" si="158"/>
        <v>4.3341990262936312</v>
      </c>
      <c r="AF384" s="3">
        <f t="shared" si="175"/>
        <v>226.81931411225997</v>
      </c>
      <c r="AG384" s="2">
        <f t="shared" si="159"/>
        <v>738.18068264029591</v>
      </c>
      <c r="AH384" s="22">
        <f t="shared" si="160"/>
        <v>0.18652815579301896</v>
      </c>
    </row>
    <row r="385" spans="6:34" x14ac:dyDescent="0.35">
      <c r="F385" s="21">
        <f t="shared" si="161"/>
        <v>35.500000000000234</v>
      </c>
      <c r="G385" s="20">
        <f t="shared" si="176"/>
        <v>356.63043478260749</v>
      </c>
      <c r="H385" s="19">
        <f t="shared" si="149"/>
        <v>6.6304347826074945</v>
      </c>
      <c r="I385" s="18">
        <f t="shared" si="150"/>
        <v>1.8944099378878556E-2</v>
      </c>
      <c r="J385" s="17">
        <f t="shared" si="151"/>
        <v>81394.774453896287</v>
      </c>
      <c r="K385" s="16">
        <f t="shared" si="152"/>
        <v>31.924880387226377</v>
      </c>
      <c r="L385" s="15">
        <f t="shared" si="153"/>
        <v>1.2183919504193137E-3</v>
      </c>
      <c r="M385" s="14">
        <f t="shared" si="154"/>
        <v>2.8959958269516667E-6</v>
      </c>
      <c r="N385" s="13">
        <f t="shared" si="162"/>
        <v>0</v>
      </c>
      <c r="O385" s="12">
        <f t="shared" si="163"/>
        <v>0</v>
      </c>
      <c r="P385" s="4">
        <f t="shared" si="164"/>
        <v>5.2994408453008982E-4</v>
      </c>
      <c r="Q385" s="11">
        <f t="shared" si="155"/>
        <v>7.7879699245753092E-3</v>
      </c>
      <c r="R385" s="10">
        <f t="shared" si="165"/>
        <v>-6.458781010637453E-3</v>
      </c>
      <c r="S385" s="9">
        <f t="shared" si="166"/>
        <v>151.36742641901949</v>
      </c>
      <c r="T385" s="8">
        <f t="shared" si="167"/>
        <v>3405.7611694932084</v>
      </c>
      <c r="U385" s="7">
        <f t="shared" si="168"/>
        <v>-32.109835676145877</v>
      </c>
      <c r="V385" s="9">
        <f t="shared" si="169"/>
        <v>3192.6269170229261</v>
      </c>
      <c r="W385" s="8">
        <f t="shared" si="170"/>
        <v>81394.774453896287</v>
      </c>
      <c r="X385" s="7">
        <f t="shared" si="171"/>
        <v>-32.109836325726462</v>
      </c>
      <c r="Y385" s="6">
        <f t="shared" si="156"/>
        <v>3196.2131857997256</v>
      </c>
      <c r="Z385" s="4">
        <f t="shared" si="157"/>
        <v>-1.0057934731863267</v>
      </c>
      <c r="AA385" s="4">
        <f t="shared" si="172"/>
        <v>0</v>
      </c>
      <c r="AB385" s="5">
        <f t="shared" si="173"/>
        <v>2.0513735022768231</v>
      </c>
      <c r="AC385" s="418">
        <f t="shared" si="177"/>
        <v>0.20419950802914266</v>
      </c>
      <c r="AD385" s="628">
        <f t="shared" si="174"/>
        <v>14.822142646137911</v>
      </c>
      <c r="AE385" s="4">
        <f t="shared" si="158"/>
        <v>4.3408752788029714</v>
      </c>
      <c r="AF385" s="3">
        <f t="shared" si="175"/>
        <v>225.66881196597342</v>
      </c>
      <c r="AG385" s="2">
        <f t="shared" si="159"/>
        <v>736.30615498381815</v>
      </c>
      <c r="AH385" s="22">
        <f t="shared" si="160"/>
        <v>0.1854599553915246</v>
      </c>
    </row>
    <row r="386" spans="6:34" x14ac:dyDescent="0.35">
      <c r="F386" s="21">
        <f t="shared" si="161"/>
        <v>35.600000000000236</v>
      </c>
      <c r="G386" s="20">
        <f t="shared" si="176"/>
        <v>356.63043478260749</v>
      </c>
      <c r="H386" s="19">
        <f t="shared" si="149"/>
        <v>6.6304347826074945</v>
      </c>
      <c r="I386" s="18">
        <f t="shared" si="150"/>
        <v>1.8944099378878556E-2</v>
      </c>
      <c r="J386" s="17">
        <f t="shared" si="151"/>
        <v>81714.037145598573</v>
      </c>
      <c r="K386" s="16">
        <f t="shared" si="152"/>
        <v>31.923908944946124</v>
      </c>
      <c r="L386" s="15">
        <f t="shared" si="153"/>
        <v>1.1467507435085683E-3</v>
      </c>
      <c r="M386" s="14">
        <f t="shared" si="154"/>
        <v>2.7257118422455159E-6</v>
      </c>
      <c r="N386" s="13">
        <f t="shared" si="162"/>
        <v>0</v>
      </c>
      <c r="O386" s="12">
        <f t="shared" si="163"/>
        <v>0</v>
      </c>
      <c r="P386" s="4">
        <f t="shared" si="164"/>
        <v>4.9624314050811095E-4</v>
      </c>
      <c r="Q386" s="11">
        <f t="shared" si="155"/>
        <v>7.2927064691756761E-3</v>
      </c>
      <c r="R386" s="10">
        <f t="shared" si="165"/>
        <v>-6.0315971077349708E-3</v>
      </c>
      <c r="S386" s="9">
        <f t="shared" si="166"/>
        <v>151.36678054091843</v>
      </c>
      <c r="T386" s="8">
        <f t="shared" si="167"/>
        <v>3420.8978475473004</v>
      </c>
      <c r="U386" s="7">
        <f t="shared" si="168"/>
        <v>-32.096631287423726</v>
      </c>
      <c r="V386" s="9">
        <f t="shared" si="169"/>
        <v>3189.4159334553115</v>
      </c>
      <c r="W386" s="8">
        <f t="shared" si="170"/>
        <v>81714.037145598573</v>
      </c>
      <c r="X386" s="7">
        <f t="shared" si="171"/>
        <v>-32.096631854152413</v>
      </c>
      <c r="Y386" s="6">
        <f t="shared" si="156"/>
        <v>3193.0057780765032</v>
      </c>
      <c r="Z386" s="4">
        <f t="shared" si="157"/>
        <v>-1.0054104561413251</v>
      </c>
      <c r="AA386" s="4">
        <f t="shared" si="172"/>
        <v>0</v>
      </c>
      <c r="AB386" s="5">
        <f t="shared" si="173"/>
        <v>1.9156956185445706</v>
      </c>
      <c r="AC386" s="418">
        <f t="shared" si="177"/>
        <v>0.19123091404624323</v>
      </c>
      <c r="AD386" s="628">
        <f t="shared" si="174"/>
        <v>13.922634529806643</v>
      </c>
      <c r="AE386" s="4">
        <f t="shared" si="158"/>
        <v>4.3476046468602307</v>
      </c>
      <c r="AF386" s="3">
        <f t="shared" si="175"/>
        <v>224.51946627584522</v>
      </c>
      <c r="AG386" s="2">
        <f t="shared" si="159"/>
        <v>734.428734310614</v>
      </c>
      <c r="AH386" s="22">
        <f t="shared" si="160"/>
        <v>0.18438325650236309</v>
      </c>
    </row>
    <row r="387" spans="6:34" x14ac:dyDescent="0.35">
      <c r="F387" s="21">
        <f t="shared" si="161"/>
        <v>35.700000000000237</v>
      </c>
      <c r="G387" s="20">
        <f t="shared" si="176"/>
        <v>356.63043478260749</v>
      </c>
      <c r="H387" s="19">
        <f t="shared" si="149"/>
        <v>6.6304347826074945</v>
      </c>
      <c r="I387" s="18">
        <f t="shared" si="150"/>
        <v>1.8944099378878556E-2</v>
      </c>
      <c r="J387" s="17">
        <f t="shared" si="151"/>
        <v>82032.978738944104</v>
      </c>
      <c r="K387" s="16">
        <f t="shared" si="152"/>
        <v>31.922938523966142</v>
      </c>
      <c r="L387" s="15">
        <f t="shared" si="153"/>
        <v>1.0787176364943491E-3</v>
      </c>
      <c r="M387" s="14">
        <f t="shared" si="154"/>
        <v>2.5640039501834183E-6</v>
      </c>
      <c r="N387" s="13">
        <f t="shared" si="162"/>
        <v>0</v>
      </c>
      <c r="O387" s="12">
        <f t="shared" si="163"/>
        <v>0</v>
      </c>
      <c r="P387" s="4">
        <f t="shared" si="164"/>
        <v>4.6441537651693615E-4</v>
      </c>
      <c r="Q387" s="11">
        <f t="shared" si="155"/>
        <v>6.8249709552496282E-3</v>
      </c>
      <c r="R387" s="10">
        <f t="shared" si="165"/>
        <v>-5.6290511001467177E-3</v>
      </c>
      <c r="S387" s="9">
        <f t="shared" si="166"/>
        <v>151.36617738120765</v>
      </c>
      <c r="T387" s="8">
        <f t="shared" si="167"/>
        <v>3436.034465285421</v>
      </c>
      <c r="U387" s="7">
        <f t="shared" si="168"/>
        <v>-32.08413345701242</v>
      </c>
      <c r="V387" s="9">
        <f t="shared" si="169"/>
        <v>3186.2062703265692</v>
      </c>
      <c r="W387" s="8">
        <f t="shared" si="170"/>
        <v>82032.978738944104</v>
      </c>
      <c r="X387" s="7">
        <f t="shared" si="171"/>
        <v>-32.084133950811264</v>
      </c>
      <c r="Y387" s="6">
        <f t="shared" si="156"/>
        <v>3189.7996985270634</v>
      </c>
      <c r="Z387" s="4">
        <f t="shared" si="157"/>
        <v>-1.0050495171904086</v>
      </c>
      <c r="AA387" s="4">
        <f t="shared" si="172"/>
        <v>0</v>
      </c>
      <c r="AB387" s="5">
        <f t="shared" si="173"/>
        <v>1.7878429769928845</v>
      </c>
      <c r="AC387" s="418">
        <f t="shared" si="177"/>
        <v>0.1789695664015693</v>
      </c>
      <c r="AD387" s="628">
        <f t="shared" si="174"/>
        <v>13.070376658924628</v>
      </c>
      <c r="AE387" s="4">
        <f t="shared" si="158"/>
        <v>4.3543876543543716</v>
      </c>
      <c r="AF387" s="3">
        <f t="shared" si="175"/>
        <v>223.37127653980127</v>
      </c>
      <c r="AG387" s="2">
        <f t="shared" si="159"/>
        <v>732.54839755419471</v>
      </c>
      <c r="AH387" s="22">
        <f t="shared" si="160"/>
        <v>0.18329797530330061</v>
      </c>
    </row>
    <row r="388" spans="6:34" x14ac:dyDescent="0.35">
      <c r="F388" s="21">
        <f t="shared" si="161"/>
        <v>35.800000000000239</v>
      </c>
      <c r="G388" s="20">
        <f t="shared" si="176"/>
        <v>356.63043478260749</v>
      </c>
      <c r="H388" s="19">
        <f t="shared" si="149"/>
        <v>6.6304347826074945</v>
      </c>
      <c r="I388" s="18">
        <f t="shared" si="150"/>
        <v>1.8944099378878556E-2</v>
      </c>
      <c r="J388" s="17">
        <f t="shared" si="151"/>
        <v>82351.599365976756</v>
      </c>
      <c r="K388" s="16">
        <f t="shared" si="152"/>
        <v>31.921969123748369</v>
      </c>
      <c r="L388" s="15">
        <f t="shared" si="153"/>
        <v>1.0141446368834191E-3</v>
      </c>
      <c r="M388" s="14">
        <f t="shared" si="154"/>
        <v>2.4105203874081987E-6</v>
      </c>
      <c r="N388" s="13">
        <f t="shared" si="162"/>
        <v>0</v>
      </c>
      <c r="O388" s="12">
        <f t="shared" si="163"/>
        <v>0</v>
      </c>
      <c r="P388" s="4">
        <f t="shared" si="164"/>
        <v>4.3437299516473624E-4</v>
      </c>
      <c r="Q388" s="11">
        <f t="shared" si="155"/>
        <v>6.3834731269626702E-3</v>
      </c>
      <c r="R388" s="10">
        <f t="shared" si="165"/>
        <v>-5.2499483076987102E-3</v>
      </c>
      <c r="S388" s="9">
        <f t="shared" si="166"/>
        <v>151.36561447609765</v>
      </c>
      <c r="T388" s="8">
        <f t="shared" si="167"/>
        <v>3451.1710267330309</v>
      </c>
      <c r="U388" s="7">
        <f t="shared" si="168"/>
        <v>-32.072307973209845</v>
      </c>
      <c r="V388" s="9">
        <f t="shared" si="169"/>
        <v>3182.9978569808682</v>
      </c>
      <c r="W388" s="8">
        <f t="shared" si="170"/>
        <v>82351.599365976756</v>
      </c>
      <c r="X388" s="7">
        <f t="shared" si="171"/>
        <v>-32.0723084028945</v>
      </c>
      <c r="Y388" s="6">
        <f t="shared" si="156"/>
        <v>3186.5948764771661</v>
      </c>
      <c r="Z388" s="4">
        <f t="shared" si="157"/>
        <v>-1.0047095866349387</v>
      </c>
      <c r="AA388" s="4">
        <f t="shared" si="172"/>
        <v>0</v>
      </c>
      <c r="AB388" s="5">
        <f t="shared" si="173"/>
        <v>1.6674361352395923</v>
      </c>
      <c r="AC388" s="418">
        <f t="shared" si="177"/>
        <v>0.16738395778802731</v>
      </c>
      <c r="AD388" s="628">
        <f t="shared" si="174"/>
        <v>12.263308075306732</v>
      </c>
      <c r="AE388" s="4">
        <f t="shared" si="158"/>
        <v>4.3612248389317072</v>
      </c>
      <c r="AF388" s="3">
        <f t="shared" si="175"/>
        <v>222.22424228248371</v>
      </c>
      <c r="AG388" s="2">
        <f t="shared" si="159"/>
        <v>730.66512141981889</v>
      </c>
      <c r="AH388" s="22">
        <f t="shared" si="160"/>
        <v>0.18220402577092687</v>
      </c>
    </row>
    <row r="389" spans="6:34" x14ac:dyDescent="0.35">
      <c r="F389" s="21">
        <f t="shared" si="161"/>
        <v>35.90000000000024</v>
      </c>
      <c r="G389" s="20">
        <f t="shared" si="176"/>
        <v>356.63043478260749</v>
      </c>
      <c r="H389" s="19">
        <f t="shared" si="149"/>
        <v>6.6304347826074945</v>
      </c>
      <c r="I389" s="18">
        <f t="shared" si="150"/>
        <v>1.8944099378878556E-2</v>
      </c>
      <c r="J389" s="17">
        <f t="shared" si="151"/>
        <v>82669.899151674836</v>
      </c>
      <c r="K389" s="16">
        <f t="shared" si="152"/>
        <v>31.921000743776439</v>
      </c>
      <c r="L389" s="15">
        <f t="shared" si="153"/>
        <v>9.5288821577398206E-4</v>
      </c>
      <c r="M389" s="14">
        <f t="shared" si="154"/>
        <v>2.264920000073178E-6</v>
      </c>
      <c r="N389" s="13">
        <f t="shared" si="162"/>
        <v>0</v>
      </c>
      <c r="O389" s="12">
        <f t="shared" si="163"/>
        <v>0</v>
      </c>
      <c r="P389" s="4">
        <f t="shared" si="164"/>
        <v>4.0603145693007386E-4</v>
      </c>
      <c r="Q389" s="11">
        <f t="shared" si="155"/>
        <v>5.9669706056004954E-3</v>
      </c>
      <c r="R389" s="10">
        <f t="shared" si="165"/>
        <v>-4.8931396803106051E-3</v>
      </c>
      <c r="S389" s="9">
        <f t="shared" si="166"/>
        <v>151.36508948126686</v>
      </c>
      <c r="T389" s="8">
        <f t="shared" si="167"/>
        <v>3466.3075356811578</v>
      </c>
      <c r="U389" s="7">
        <f t="shared" si="168"/>
        <v>-32.061121931010497</v>
      </c>
      <c r="V389" s="9">
        <f t="shared" si="169"/>
        <v>3179.7906261835474</v>
      </c>
      <c r="W389" s="8">
        <f t="shared" si="170"/>
        <v>82669.899151674836</v>
      </c>
      <c r="X389" s="7">
        <f t="shared" si="171"/>
        <v>-32.061122304403789</v>
      </c>
      <c r="Y389" s="6">
        <f t="shared" si="156"/>
        <v>3183.3912446757827</v>
      </c>
      <c r="Z389" s="4">
        <f t="shared" si="157"/>
        <v>-1.0043896355804154</v>
      </c>
      <c r="AA389" s="4">
        <f t="shared" si="172"/>
        <v>0</v>
      </c>
      <c r="AB389" s="5">
        <f t="shared" si="173"/>
        <v>1.5541101434770255</v>
      </c>
      <c r="AC389" s="418">
        <f t="shared" si="177"/>
        <v>0.15644361419920669</v>
      </c>
      <c r="AD389" s="628">
        <f t="shared" si="174"/>
        <v>11.499436996835536</v>
      </c>
      <c r="AE389" s="4">
        <f t="shared" si="158"/>
        <v>4.3681167520746582</v>
      </c>
      <c r="AF389" s="3">
        <f t="shared" si="175"/>
        <v>221.07836305397063</v>
      </c>
      <c r="AG389" s="2">
        <f t="shared" si="159"/>
        <v>728.77888237850232</v>
      </c>
      <c r="AH389" s="22">
        <f t="shared" si="160"/>
        <v>0.18110131966805465</v>
      </c>
    </row>
    <row r="390" spans="6:34" x14ac:dyDescent="0.35">
      <c r="F390" s="21">
        <f t="shared" si="161"/>
        <v>36.000000000000242</v>
      </c>
      <c r="G390" s="20">
        <f t="shared" si="176"/>
        <v>356.63043478260749</v>
      </c>
      <c r="H390" s="19">
        <f t="shared" si="149"/>
        <v>6.6304347826074945</v>
      </c>
      <c r="I390" s="18">
        <f t="shared" si="150"/>
        <v>1.8944099378878556E-2</v>
      </c>
      <c r="J390" s="17">
        <f t="shared" si="151"/>
        <v>82987.878214293189</v>
      </c>
      <c r="K390" s="16">
        <f t="shared" si="152"/>
        <v>31.920033383554703</v>
      </c>
      <c r="L390" s="15">
        <f t="shared" si="153"/>
        <v>8.9480923594547766E-4</v>
      </c>
      <c r="M390" s="14">
        <f t="shared" si="154"/>
        <v>2.1268720729188057E-6</v>
      </c>
      <c r="N390" s="13">
        <f t="shared" si="162"/>
        <v>0</v>
      </c>
      <c r="O390" s="12">
        <f t="shared" si="163"/>
        <v>0</v>
      </c>
      <c r="P390" s="4">
        <f t="shared" si="164"/>
        <v>3.7930939709557228E-4</v>
      </c>
      <c r="Q390" s="11">
        <f t="shared" si="155"/>
        <v>5.5742676688400345E-3</v>
      </c>
      <c r="R390" s="10">
        <f t="shared" si="165"/>
        <v>-4.5575206165715384E-3</v>
      </c>
      <c r="S390" s="9">
        <f t="shared" si="166"/>
        <v>151.36460016729885</v>
      </c>
      <c r="T390" s="8">
        <f t="shared" si="167"/>
        <v>3481.4439956978877</v>
      </c>
      <c r="U390" s="7">
        <f t="shared" si="168"/>
        <v>-32.050543698272953</v>
      </c>
      <c r="V390" s="9">
        <f t="shared" si="169"/>
        <v>3176.5845139904463</v>
      </c>
      <c r="W390" s="8">
        <f t="shared" si="170"/>
        <v>82987.878214293189</v>
      </c>
      <c r="X390" s="7">
        <f t="shared" si="171"/>
        <v>-32.050544022307925</v>
      </c>
      <c r="Y390" s="6">
        <f t="shared" si="156"/>
        <v>3180.1887391643481</v>
      </c>
      <c r="Z390" s="4">
        <f t="shared" si="157"/>
        <v>-1.004088674882792</v>
      </c>
      <c r="AA390" s="4">
        <f t="shared" si="172"/>
        <v>0</v>
      </c>
      <c r="AB390" s="5">
        <f t="shared" si="173"/>
        <v>1.4475141692398796</v>
      </c>
      <c r="AC390" s="418">
        <f t="shared" si="177"/>
        <v>0.14611907737039101</v>
      </c>
      <c r="AD390" s="628">
        <f t="shared" si="174"/>
        <v>10.776839329808094</v>
      </c>
      <c r="AE390" s="4">
        <f t="shared" si="158"/>
        <v>4.3750639591884131</v>
      </c>
      <c r="AF390" s="3">
        <f t="shared" si="175"/>
        <v>219.93363842854461</v>
      </c>
      <c r="AG390" s="2">
        <f t="shared" si="159"/>
        <v>726.8896566609925</v>
      </c>
      <c r="AH390" s="22">
        <f t="shared" si="160"/>
        <v>0.17998976652985388</v>
      </c>
    </row>
    <row r="391" spans="6:34" x14ac:dyDescent="0.35">
      <c r="F391" s="21">
        <f t="shared" si="161"/>
        <v>36.100000000000243</v>
      </c>
      <c r="G391" s="20">
        <f t="shared" si="176"/>
        <v>356.63043478260749</v>
      </c>
      <c r="H391" s="19">
        <f t="shared" si="149"/>
        <v>6.6304347826074945</v>
      </c>
      <c r="I391" s="18">
        <f t="shared" si="150"/>
        <v>1.8944099378878556E-2</v>
      </c>
      <c r="J391" s="17">
        <f t="shared" si="151"/>
        <v>83305.536665692227</v>
      </c>
      <c r="K391" s="16">
        <f t="shared" si="152"/>
        <v>31.919067042607125</v>
      </c>
      <c r="L391" s="15">
        <f t="shared" si="153"/>
        <v>8.3977287919457079E-4</v>
      </c>
      <c r="M391" s="14">
        <f t="shared" si="154"/>
        <v>1.9960561565575751E-6</v>
      </c>
      <c r="N391" s="13">
        <f t="shared" si="162"/>
        <v>0</v>
      </c>
      <c r="O391" s="12">
        <f t="shared" si="163"/>
        <v>0</v>
      </c>
      <c r="P391" s="4">
        <f t="shared" si="164"/>
        <v>3.5412854346943563E-4</v>
      </c>
      <c r="Q391" s="11">
        <f t="shared" si="155"/>
        <v>5.2042140415986295E-3</v>
      </c>
      <c r="R391" s="10">
        <f t="shared" si="165"/>
        <v>-4.2420297923876273E-3</v>
      </c>
      <c r="S391" s="9">
        <f t="shared" si="166"/>
        <v>151.36414441523718</v>
      </c>
      <c r="T391" s="8">
        <f t="shared" si="167"/>
        <v>3496.5804101394115</v>
      </c>
      <c r="U391" s="7">
        <f t="shared" si="168"/>
        <v>-32.040542882175608</v>
      </c>
      <c r="V391" s="9">
        <f t="shared" si="169"/>
        <v>3173.3794596206189</v>
      </c>
      <c r="W391" s="8">
        <f t="shared" si="170"/>
        <v>83305.536665692227</v>
      </c>
      <c r="X391" s="7">
        <f t="shared" si="171"/>
        <v>-32.040543162988833</v>
      </c>
      <c r="Y391" s="6">
        <f t="shared" si="156"/>
        <v>3176.9872991494012</v>
      </c>
      <c r="Z391" s="4">
        <f t="shared" si="157"/>
        <v>-1.0038057541036383</v>
      </c>
      <c r="AA391" s="4">
        <f t="shared" si="172"/>
        <v>0</v>
      </c>
      <c r="AB391" s="5">
        <f t="shared" si="173"/>
        <v>1.347311125371935</v>
      </c>
      <c r="AC391" s="418">
        <f t="shared" si="177"/>
        <v>0.13638188691207911</v>
      </c>
      <c r="AD391" s="628">
        <f t="shared" si="174"/>
        <v>10.093657188366358</v>
      </c>
      <c r="AE391" s="4">
        <f t="shared" si="158"/>
        <v>4.3820670396956887</v>
      </c>
      <c r="AF391" s="3">
        <f t="shared" si="175"/>
        <v>218.79006800350805</v>
      </c>
      <c r="AG391" s="2">
        <f t="shared" si="159"/>
        <v>724.99742025170519</v>
      </c>
      <c r="AH391" s="22">
        <f t="shared" si="160"/>
        <v>0.17886927364868987</v>
      </c>
    </row>
    <row r="392" spans="6:34" x14ac:dyDescent="0.35">
      <c r="F392" s="21">
        <f t="shared" si="161"/>
        <v>36.200000000000244</v>
      </c>
      <c r="G392" s="20">
        <f t="shared" si="176"/>
        <v>356.63043478260749</v>
      </c>
      <c r="H392" s="19">
        <f t="shared" si="149"/>
        <v>6.6304347826074945</v>
      </c>
      <c r="I392" s="18">
        <f t="shared" si="150"/>
        <v>1.8944099378878556E-2</v>
      </c>
      <c r="J392" s="17">
        <f t="shared" si="151"/>
        <v>83622.87461165429</v>
      </c>
      <c r="K392" s="16">
        <f t="shared" si="152"/>
        <v>31.918101720476429</v>
      </c>
      <c r="L392" s="15">
        <f t="shared" si="153"/>
        <v>7.8764857296445643E-4</v>
      </c>
      <c r="M392" s="14">
        <f t="shared" si="154"/>
        <v>1.8721618930792164E-6</v>
      </c>
      <c r="N392" s="13">
        <f t="shared" si="162"/>
        <v>0</v>
      </c>
      <c r="O392" s="12">
        <f t="shared" si="163"/>
        <v>0</v>
      </c>
      <c r="P392" s="4">
        <f t="shared" si="164"/>
        <v>3.304136349222993E-4</v>
      </c>
      <c r="Q392" s="11">
        <f t="shared" si="155"/>
        <v>4.8557036988651691E-3</v>
      </c>
      <c r="R392" s="10">
        <f t="shared" si="165"/>
        <v>-3.9456480001957171E-3</v>
      </c>
      <c r="S392" s="9">
        <f t="shared" si="166"/>
        <v>151.36372021225793</v>
      </c>
      <c r="T392" s="8">
        <f t="shared" si="167"/>
        <v>3511.7167821606372</v>
      </c>
      <c r="U392" s="7">
        <f t="shared" si="168"/>
        <v>-32.031090295975261</v>
      </c>
      <c r="V392" s="9">
        <f t="shared" si="169"/>
        <v>3170.1754053324012</v>
      </c>
      <c r="W392" s="8">
        <f t="shared" si="170"/>
        <v>83622.87461165429</v>
      </c>
      <c r="X392" s="7">
        <f t="shared" si="171"/>
        <v>-32.031090538991315</v>
      </c>
      <c r="Y392" s="6">
        <f t="shared" si="156"/>
        <v>3173.7868668785795</v>
      </c>
      <c r="Z392" s="4">
        <f t="shared" si="157"/>
        <v>-1.0035399604746043</v>
      </c>
      <c r="AA392" s="4">
        <f t="shared" si="172"/>
        <v>0</v>
      </c>
      <c r="AB392" s="5">
        <f t="shared" si="173"/>
        <v>1.2531773013487244</v>
      </c>
      <c r="AC392" s="418">
        <f t="shared" si="177"/>
        <v>0.12720456215823936</v>
      </c>
      <c r="AD392" s="628">
        <f t="shared" si="174"/>
        <v>9.4480974213465903</v>
      </c>
      <c r="AE392" s="4">
        <f t="shared" si="158"/>
        <v>4.3891265871397334</v>
      </c>
      <c r="AF392" s="3">
        <f t="shared" si="175"/>
        <v>217.64765139804462</v>
      </c>
      <c r="AG392" s="2">
        <f t="shared" si="159"/>
        <v>723.10214888261964</v>
      </c>
      <c r="AH392" s="22">
        <f t="shared" si="160"/>
        <v>0.17773974605764264</v>
      </c>
    </row>
    <row r="393" spans="6:34" x14ac:dyDescent="0.35">
      <c r="F393" s="21">
        <f t="shared" si="161"/>
        <v>36.300000000000246</v>
      </c>
      <c r="G393" s="20">
        <f t="shared" si="176"/>
        <v>356.63043478260749</v>
      </c>
      <c r="H393" s="19">
        <f t="shared" si="149"/>
        <v>6.6304347826074945</v>
      </c>
      <c r="I393" s="18">
        <f t="shared" si="150"/>
        <v>1.8944099378878556E-2</v>
      </c>
      <c r="J393" s="17">
        <f t="shared" si="151"/>
        <v>83939.892152187531</v>
      </c>
      <c r="K393" s="16">
        <f t="shared" si="152"/>
        <v>31.917137416723065</v>
      </c>
      <c r="L393" s="15">
        <f t="shared" si="153"/>
        <v>7.3830991631603925E-4</v>
      </c>
      <c r="M393" s="14">
        <f t="shared" si="154"/>
        <v>1.7548888400915936E-6</v>
      </c>
      <c r="N393" s="13">
        <f t="shared" si="162"/>
        <v>0</v>
      </c>
      <c r="O393" s="12">
        <f t="shared" si="163"/>
        <v>0</v>
      </c>
      <c r="P393" s="4">
        <f t="shared" si="164"/>
        <v>3.0809234076665929E-4</v>
      </c>
      <c r="Q393" s="11">
        <f t="shared" si="155"/>
        <v>4.5276736809136192E-3</v>
      </c>
      <c r="R393" s="10">
        <f t="shared" si="165"/>
        <v>-3.6673969992326175E-3</v>
      </c>
      <c r="S393" s="9">
        <f t="shared" si="166"/>
        <v>151.36332564745791</v>
      </c>
      <c r="T393" s="8">
        <f t="shared" si="167"/>
        <v>3526.853114725383</v>
      </c>
      <c r="U393" s="7">
        <f t="shared" si="168"/>
        <v>-32.022157926082095</v>
      </c>
      <c r="V393" s="9">
        <f t="shared" si="169"/>
        <v>3166.9722963028034</v>
      </c>
      <c r="W393" s="8">
        <f t="shared" si="170"/>
        <v>83939.892152187531</v>
      </c>
      <c r="X393" s="7">
        <f t="shared" si="171"/>
        <v>-32.022158136089814</v>
      </c>
      <c r="Y393" s="6">
        <f t="shared" si="156"/>
        <v>3170.5873875199391</v>
      </c>
      <c r="Z393" s="4">
        <f t="shared" si="157"/>
        <v>-1.0032904178716142</v>
      </c>
      <c r="AA393" s="4">
        <f t="shared" si="172"/>
        <v>0</v>
      </c>
      <c r="AB393" s="5">
        <f t="shared" si="173"/>
        <v>1.1648019981115321</v>
      </c>
      <c r="AC393" s="418">
        <f t="shared" si="177"/>
        <v>0.11856058375170106</v>
      </c>
      <c r="AD393" s="628">
        <f t="shared" si="174"/>
        <v>8.8384301469122324</v>
      </c>
      <c r="AE393" s="4">
        <f t="shared" si="158"/>
        <v>4.3962432092957711</v>
      </c>
      <c r="AF393" s="3">
        <f t="shared" si="175"/>
        <v>216.50638825212496</v>
      </c>
      <c r="AG393" s="2">
        <f t="shared" si="159"/>
        <v>721.20381802712677</v>
      </c>
      <c r="AH393" s="22">
        <f t="shared" si="160"/>
        <v>0.1766010865126767</v>
      </c>
    </row>
    <row r="394" spans="6:34" x14ac:dyDescent="0.35">
      <c r="F394" s="21">
        <f t="shared" si="161"/>
        <v>36.400000000000247</v>
      </c>
      <c r="G394" s="20">
        <f t="shared" si="176"/>
        <v>356.63043478260749</v>
      </c>
      <c r="H394" s="19">
        <f t="shared" si="149"/>
        <v>6.6304347826074945</v>
      </c>
      <c r="I394" s="18">
        <f t="shared" si="150"/>
        <v>1.8944099378878556E-2</v>
      </c>
      <c r="J394" s="17">
        <f t="shared" si="151"/>
        <v>84256.589381817816</v>
      </c>
      <c r="K394" s="16">
        <f t="shared" si="152"/>
        <v>31.916174130924379</v>
      </c>
      <c r="L394" s="15">
        <f t="shared" si="153"/>
        <v>6.9163460529061505E-4</v>
      </c>
      <c r="M394" s="14">
        <f t="shared" si="154"/>
        <v>1.6439462933152629E-6</v>
      </c>
      <c r="N394" s="13">
        <f t="shared" si="162"/>
        <v>0</v>
      </c>
      <c r="O394" s="12">
        <f t="shared" si="163"/>
        <v>0</v>
      </c>
      <c r="P394" s="4">
        <f t="shared" si="164"/>
        <v>2.8709518100571282E-4</v>
      </c>
      <c r="Q394" s="11">
        <f t="shared" si="155"/>
        <v>4.2191029212932819E-3</v>
      </c>
      <c r="R394" s="10">
        <f t="shared" si="165"/>
        <v>-3.4063383773415032E-3</v>
      </c>
      <c r="S394" s="9">
        <f t="shared" si="166"/>
        <v>151.36295890775799</v>
      </c>
      <c r="T394" s="8">
        <f t="shared" si="167"/>
        <v>3541.9894106161587</v>
      </c>
      <c r="U394" s="7">
        <f t="shared" si="168"/>
        <v>-32.013718899465246</v>
      </c>
      <c r="V394" s="9">
        <f t="shared" si="169"/>
        <v>3163.7700805101954</v>
      </c>
      <c r="W394" s="8">
        <f t="shared" si="170"/>
        <v>84256.589381817816</v>
      </c>
      <c r="X394" s="7">
        <f t="shared" si="171"/>
        <v>-32.013719080686634</v>
      </c>
      <c r="Y394" s="6">
        <f t="shared" si="156"/>
        <v>3167.388809044573</v>
      </c>
      <c r="Z394" s="4">
        <f t="shared" si="157"/>
        <v>-1.0030562857992349</v>
      </c>
      <c r="AA394" s="4">
        <f t="shared" si="172"/>
        <v>0</v>
      </c>
      <c r="AB394" s="5">
        <f t="shared" si="173"/>
        <v>1.0818871665657133</v>
      </c>
      <c r="AC394" s="418">
        <f t="shared" si="177"/>
        <v>0.11042437498918919</v>
      </c>
      <c r="AD394" s="628">
        <f t="shared" si="174"/>
        <v>8.2629872953579913</v>
      </c>
      <c r="AE394" s="4">
        <f t="shared" si="158"/>
        <v>4.4034175282910759</v>
      </c>
      <c r="AF394" s="3">
        <f t="shared" si="175"/>
        <v>215.36627822545591</v>
      </c>
      <c r="AG394" s="2">
        <f t="shared" si="159"/>
        <v>719.30240289382823</v>
      </c>
      <c r="AH394" s="22">
        <f t="shared" si="160"/>
        <v>0.17545319547342786</v>
      </c>
    </row>
    <row r="395" spans="6:34" x14ac:dyDescent="0.35">
      <c r="F395" s="21">
        <f t="shared" si="161"/>
        <v>36.500000000000249</v>
      </c>
      <c r="G395" s="20">
        <f t="shared" si="176"/>
        <v>356.63043478260749</v>
      </c>
      <c r="H395" s="19">
        <f t="shared" si="149"/>
        <v>6.6304347826074945</v>
      </c>
      <c r="I395" s="18">
        <f t="shared" si="150"/>
        <v>1.8944099378878556E-2</v>
      </c>
      <c r="J395" s="17">
        <f t="shared" si="151"/>
        <v>84572.96638986883</v>
      </c>
      <c r="K395" s="16">
        <f t="shared" si="152"/>
        <v>31.91521186267375</v>
      </c>
      <c r="L395" s="15">
        <f t="shared" si="153"/>
        <v>6.4750435771497095E-4</v>
      </c>
      <c r="M395" s="14">
        <f t="shared" si="154"/>
        <v>1.5390531078527145E-6</v>
      </c>
      <c r="N395" s="13">
        <f t="shared" si="162"/>
        <v>0</v>
      </c>
      <c r="O395" s="12">
        <f t="shared" si="163"/>
        <v>0</v>
      </c>
      <c r="P395" s="4">
        <f t="shared" si="164"/>
        <v>2.6735544747810236E-4</v>
      </c>
      <c r="Q395" s="11">
        <f t="shared" si="155"/>
        <v>3.929011087985098E-3</v>
      </c>
      <c r="R395" s="10">
        <f t="shared" si="165"/>
        <v>-3.1615724247905552E-3</v>
      </c>
      <c r="S395" s="9">
        <f t="shared" si="166"/>
        <v>151.36261827392025</v>
      </c>
      <c r="T395" s="8">
        <f t="shared" si="167"/>
        <v>3557.1256724435507</v>
      </c>
      <c r="U395" s="7">
        <f t="shared" si="168"/>
        <v>-32.005747451402335</v>
      </c>
      <c r="V395" s="9">
        <f t="shared" si="169"/>
        <v>3160.5687086202488</v>
      </c>
      <c r="W395" s="8">
        <f t="shared" si="170"/>
        <v>84572.96638986883</v>
      </c>
      <c r="X395" s="7">
        <f t="shared" si="171"/>
        <v>-32.005747607554611</v>
      </c>
      <c r="Y395" s="6">
        <f t="shared" si="156"/>
        <v>3164.1910821124889</v>
      </c>
      <c r="Z395" s="4">
        <f t="shared" si="157"/>
        <v>-1.0028367583856381</v>
      </c>
      <c r="AA395" s="4">
        <f t="shared" si="172"/>
        <v>0</v>
      </c>
      <c r="AB395" s="5">
        <f t="shared" si="173"/>
        <v>1.0041470498942233</v>
      </c>
      <c r="AC395" s="418">
        <f t="shared" si="177"/>
        <v>0.10277128294863871</v>
      </c>
      <c r="AD395" s="628">
        <f t="shared" si="174"/>
        <v>7.7201611604976677</v>
      </c>
      <c r="AE395" s="4">
        <f t="shared" si="158"/>
        <v>4.4106501807338248</v>
      </c>
      <c r="AF395" s="3">
        <f t="shared" si="175"/>
        <v>214.22732099647226</v>
      </c>
      <c r="AG395" s="2">
        <f t="shared" si="159"/>
        <v>717.3978784202842</v>
      </c>
      <c r="AH395" s="22">
        <f t="shared" si="160"/>
        <v>0.17429597108258799</v>
      </c>
    </row>
    <row r="396" spans="6:34" x14ac:dyDescent="0.35">
      <c r="F396" s="21">
        <f t="shared" si="161"/>
        <v>36.60000000000025</v>
      </c>
      <c r="G396" s="20">
        <f t="shared" si="176"/>
        <v>356.63043478260749</v>
      </c>
      <c r="H396" s="19">
        <f t="shared" si="149"/>
        <v>6.6304347826074945</v>
      </c>
      <c r="I396" s="18">
        <f t="shared" si="150"/>
        <v>1.8944099378878556E-2</v>
      </c>
      <c r="J396" s="17">
        <f t="shared" si="151"/>
        <v>84889.023260730857</v>
      </c>
      <c r="K396" s="16">
        <f t="shared" si="152"/>
        <v>31.91425061157975</v>
      </c>
      <c r="L396" s="15">
        <f t="shared" si="153"/>
        <v>6.0580483750077255E-4</v>
      </c>
      <c r="M396" s="14">
        <f t="shared" si="154"/>
        <v>1.4399375182555862E-6</v>
      </c>
      <c r="N396" s="13">
        <f t="shared" si="162"/>
        <v>0</v>
      </c>
      <c r="O396" s="12">
        <f t="shared" si="163"/>
        <v>0</v>
      </c>
      <c r="P396" s="4">
        <f t="shared" si="164"/>
        <v>2.4880912592454641E-4</v>
      </c>
      <c r="Q396" s="11">
        <f t="shared" si="155"/>
        <v>3.6564574381058421E-3</v>
      </c>
      <c r="R396" s="10">
        <f t="shared" si="165"/>
        <v>-2.9322370205692159E-3</v>
      </c>
      <c r="S396" s="9">
        <f t="shared" si="166"/>
        <v>151.36230211667777</v>
      </c>
      <c r="T396" s="8">
        <f t="shared" si="167"/>
        <v>3572.2619026552184</v>
      </c>
      <c r="U396" s="7">
        <f t="shared" si="168"/>
        <v>-31.998218893586312</v>
      </c>
      <c r="V396" s="9">
        <f t="shared" si="169"/>
        <v>3157.3681338751085</v>
      </c>
      <c r="W396" s="8">
        <f t="shared" si="170"/>
        <v>84889.023260730857</v>
      </c>
      <c r="X396" s="7">
        <f t="shared" si="171"/>
        <v>-31.998219027937758</v>
      </c>
      <c r="Y396" s="6">
        <f t="shared" si="156"/>
        <v>3160.9941599617118</v>
      </c>
      <c r="Z396" s="4">
        <f t="shared" si="157"/>
        <v>-1.0026310633885773</v>
      </c>
      <c r="AA396" s="4">
        <f t="shared" si="172"/>
        <v>0</v>
      </c>
      <c r="AB396" s="5">
        <f t="shared" si="173"/>
        <v>0.93130782983415694</v>
      </c>
      <c r="AC396" s="418">
        <f t="shared" si="177"/>
        <v>9.5577559421444844E-2</v>
      </c>
      <c r="AD396" s="628">
        <f t="shared" si="174"/>
        <v>7.2084029600673425</v>
      </c>
      <c r="AE396" s="4">
        <f t="shared" si="158"/>
        <v>4.4179418178509575</v>
      </c>
      <c r="AF396" s="3">
        <f t="shared" si="175"/>
        <v>213.089516261369</v>
      </c>
      <c r="AG396" s="2">
        <f t="shared" si="159"/>
        <v>715.49021926670162</v>
      </c>
      <c r="AH396" s="22">
        <f t="shared" si="160"/>
        <v>0.17312930914384683</v>
      </c>
    </row>
    <row r="397" spans="6:34" x14ac:dyDescent="0.35">
      <c r="F397" s="21">
        <f t="shared" si="161"/>
        <v>36.700000000000252</v>
      </c>
      <c r="G397" s="20">
        <f t="shared" si="176"/>
        <v>356.63043478260749</v>
      </c>
      <c r="H397" s="19">
        <f t="shared" si="149"/>
        <v>6.6304347826074945</v>
      </c>
      <c r="I397" s="18">
        <f t="shared" si="150"/>
        <v>1.8944099378878556E-2</v>
      </c>
      <c r="J397" s="17">
        <f t="shared" si="151"/>
        <v>85204.760074118371</v>
      </c>
      <c r="K397" s="16">
        <f t="shared" si="152"/>
        <v>31.913290377265362</v>
      </c>
      <c r="L397" s="15">
        <f t="shared" si="153"/>
        <v>5.6642557849112183E-4</v>
      </c>
      <c r="M397" s="14">
        <f t="shared" si="154"/>
        <v>1.3463369575155475E-6</v>
      </c>
      <c r="N397" s="13">
        <f t="shared" si="162"/>
        <v>0</v>
      </c>
      <c r="O397" s="12">
        <f t="shared" si="163"/>
        <v>0</v>
      </c>
      <c r="P397" s="4">
        <f t="shared" si="164"/>
        <v>2.3139481900184662E-4</v>
      </c>
      <c r="Q397" s="11">
        <f t="shared" si="155"/>
        <v>3.4005396865348105E-3</v>
      </c>
      <c r="R397" s="10">
        <f t="shared" si="165"/>
        <v>-2.7175065316184487E-3</v>
      </c>
      <c r="S397" s="9">
        <f t="shared" si="166"/>
        <v>151.36200889297572</v>
      </c>
      <c r="T397" s="8">
        <f t="shared" si="167"/>
        <v>3587.3981035445158</v>
      </c>
      <c r="U397" s="7">
        <f t="shared" si="168"/>
        <v>-31.991109582602764</v>
      </c>
      <c r="V397" s="9">
        <f t="shared" si="169"/>
        <v>3154.1683119857498</v>
      </c>
      <c r="W397" s="8">
        <f t="shared" si="170"/>
        <v>85204.760074118371</v>
      </c>
      <c r="X397" s="7">
        <f t="shared" si="171"/>
        <v>-31.991109698022985</v>
      </c>
      <c r="Y397" s="6">
        <f t="shared" si="156"/>
        <v>3157.7979983005803</v>
      </c>
      <c r="Z397" s="4">
        <f t="shared" si="157"/>
        <v>-1.002438461212795</v>
      </c>
      <c r="AA397" s="4">
        <f t="shared" si="172"/>
        <v>0</v>
      </c>
      <c r="AB397" s="5">
        <f t="shared" si="173"/>
        <v>0.86310727706126222</v>
      </c>
      <c r="AC397" s="418">
        <f t="shared" si="177"/>
        <v>8.8820341672346106E-2</v>
      </c>
      <c r="AD397" s="628">
        <f t="shared" si="174"/>
        <v>6.7262214055945106</v>
      </c>
      <c r="AE397" s="4">
        <f t="shared" si="158"/>
        <v>4.4252931056352205</v>
      </c>
      <c r="AF397" s="3">
        <f t="shared" si="175"/>
        <v>211.95286373317396</v>
      </c>
      <c r="AG397" s="2">
        <f t="shared" si="159"/>
        <v>713.5793998095636</v>
      </c>
      <c r="AH397" s="22">
        <f t="shared" si="160"/>
        <v>0.17195310309836476</v>
      </c>
    </row>
    <row r="398" spans="6:34" x14ac:dyDescent="0.35">
      <c r="F398" s="21">
        <f t="shared" si="161"/>
        <v>36.800000000000253</v>
      </c>
      <c r="G398" s="20">
        <f t="shared" si="176"/>
        <v>356.63043478260749</v>
      </c>
      <c r="H398" s="19">
        <f t="shared" si="149"/>
        <v>6.6304347826074945</v>
      </c>
      <c r="I398" s="18">
        <f t="shared" si="150"/>
        <v>1.8944099378878556E-2</v>
      </c>
      <c r="J398" s="17">
        <f t="shared" si="151"/>
        <v>85520.176905316941</v>
      </c>
      <c r="K398" s="16">
        <f t="shared" si="152"/>
        <v>31.912331159367263</v>
      </c>
      <c r="L398" s="15">
        <f t="shared" si="153"/>
        <v>5.2925990790802754E-4</v>
      </c>
      <c r="M398" s="14">
        <f t="shared" si="154"/>
        <v>1.2579978751065907E-6</v>
      </c>
      <c r="N398" s="13">
        <f t="shared" si="162"/>
        <v>0</v>
      </c>
      <c r="O398" s="12">
        <f t="shared" si="163"/>
        <v>0</v>
      </c>
      <c r="P398" s="4">
        <f t="shared" si="164"/>
        <v>2.1505367026918243E-4</v>
      </c>
      <c r="Q398" s="11">
        <f t="shared" si="155"/>
        <v>3.1603928888290713E-3</v>
      </c>
      <c r="R398" s="10">
        <f t="shared" si="165"/>
        <v>-2.5165907254407144E-3</v>
      </c>
      <c r="S398" s="9">
        <f t="shared" si="166"/>
        <v>151.36173714232257</v>
      </c>
      <c r="T398" s="8">
        <f t="shared" si="167"/>
        <v>3602.5342772587483</v>
      </c>
      <c r="U398" s="7">
        <f t="shared" si="168"/>
        <v>-31.984396888790418</v>
      </c>
      <c r="V398" s="9">
        <f t="shared" si="169"/>
        <v>3150.9692010274894</v>
      </c>
      <c r="W398" s="8">
        <f t="shared" si="170"/>
        <v>85520.176905316941</v>
      </c>
      <c r="X398" s="7">
        <f t="shared" si="171"/>
        <v>-31.984396987795392</v>
      </c>
      <c r="Y398" s="6">
        <f t="shared" si="156"/>
        <v>3154.6025552031992</v>
      </c>
      <c r="Z398" s="4">
        <f t="shared" si="157"/>
        <v>-1.0022582439392547</v>
      </c>
      <c r="AA398" s="4">
        <f t="shared" si="172"/>
        <v>0</v>
      </c>
      <c r="AB398" s="5">
        <f t="shared" si="173"/>
        <v>0.79929440582398315</v>
      </c>
      <c r="AC398" s="418">
        <f t="shared" si="177"/>
        <v>8.2477633049610033E-2</v>
      </c>
      <c r="AD398" s="628">
        <f t="shared" si="174"/>
        <v>6.2721812821994885</v>
      </c>
      <c r="AE398" s="4">
        <f t="shared" si="158"/>
        <v>4.4327047250016038</v>
      </c>
      <c r="AF398" s="3">
        <f t="shared" si="175"/>
        <v>210.81736314085907</v>
      </c>
      <c r="AG398" s="2">
        <f t="shared" si="159"/>
        <v>711.66539413519308</v>
      </c>
      <c r="AH398" s="22">
        <f t="shared" si="160"/>
        <v>0.17076724399974341</v>
      </c>
    </row>
    <row r="399" spans="6:34" x14ac:dyDescent="0.35">
      <c r="F399" s="21">
        <f t="shared" si="161"/>
        <v>36.900000000000254</v>
      </c>
      <c r="G399" s="20">
        <f t="shared" si="176"/>
        <v>356.63043478260749</v>
      </c>
      <c r="H399" s="19">
        <f t="shared" si="149"/>
        <v>6.6304347826074945</v>
      </c>
      <c r="I399" s="18">
        <f t="shared" si="150"/>
        <v>1.8944099378878556E-2</v>
      </c>
      <c r="J399" s="17">
        <f t="shared" si="151"/>
        <v>85835.273825419688</v>
      </c>
      <c r="K399" s="16">
        <f t="shared" si="152"/>
        <v>31.911372957535015</v>
      </c>
      <c r="L399" s="15">
        <f t="shared" si="153"/>
        <v>4.9420486945534099E-4</v>
      </c>
      <c r="M399" s="14">
        <f t="shared" si="154"/>
        <v>1.1746755542084E-6</v>
      </c>
      <c r="N399" s="13">
        <f t="shared" si="162"/>
        <v>0</v>
      </c>
      <c r="O399" s="12">
        <f t="shared" si="163"/>
        <v>0</v>
      </c>
      <c r="P399" s="4">
        <f t="shared" si="164"/>
        <v>1.9972928917098894E-4</v>
      </c>
      <c r="Q399" s="11">
        <f t="shared" si="155"/>
        <v>2.9351883387843487E-3</v>
      </c>
      <c r="R399" s="10">
        <f t="shared" si="165"/>
        <v>-2.3287336965241504E-3</v>
      </c>
      <c r="S399" s="9">
        <f t="shared" si="166"/>
        <v>151.36148548325002</v>
      </c>
      <c r="T399" s="8">
        <f t="shared" si="167"/>
        <v>3617.6704258070731</v>
      </c>
      <c r="U399" s="7">
        <f t="shared" si="168"/>
        <v>-31.97805916549714</v>
      </c>
      <c r="V399" s="9">
        <f t="shared" si="169"/>
        <v>3147.7707613386101</v>
      </c>
      <c r="W399" s="8">
        <f t="shared" si="170"/>
        <v>85835.273825419688</v>
      </c>
      <c r="X399" s="7">
        <f t="shared" si="171"/>
        <v>-31.978059250289661</v>
      </c>
      <c r="Y399" s="6">
        <f t="shared" si="156"/>
        <v>3151.4077910080041</v>
      </c>
      <c r="Z399" s="4">
        <f t="shared" si="157"/>
        <v>-1.0020897343665967</v>
      </c>
      <c r="AA399" s="4">
        <f t="shared" si="172"/>
        <v>0</v>
      </c>
      <c r="AB399" s="5">
        <f t="shared" si="173"/>
        <v>0.73962913296503296</v>
      </c>
      <c r="AC399" s="418">
        <f t="shared" si="177"/>
        <v>7.6528283468141417E-2</v>
      </c>
      <c r="AD399" s="628">
        <f t="shared" si="174"/>
        <v>5.8449020388095754</v>
      </c>
      <c r="AE399" s="4">
        <f t="shared" si="158"/>
        <v>4.4401773719533688</v>
      </c>
      <c r="AF399" s="3">
        <f t="shared" si="175"/>
        <v>209.68301422848918</v>
      </c>
      <c r="AG399" s="2">
        <f t="shared" si="159"/>
        <v>709.748176033248</v>
      </c>
      <c r="AH399" s="22">
        <f t="shared" si="160"/>
        <v>0.16957162048746099</v>
      </c>
    </row>
    <row r="400" spans="6:34" x14ac:dyDescent="0.35">
      <c r="F400" s="21">
        <f t="shared" si="161"/>
        <v>37.000000000000256</v>
      </c>
      <c r="G400" s="20">
        <f t="shared" si="176"/>
        <v>356.63043478260749</v>
      </c>
      <c r="H400" s="19">
        <f t="shared" si="149"/>
        <v>6.6304347826074945</v>
      </c>
      <c r="I400" s="18">
        <f t="shared" si="150"/>
        <v>1.8944099378878556E-2</v>
      </c>
      <c r="J400" s="17">
        <f t="shared" si="151"/>
        <v>86150.05090155355</v>
      </c>
      <c r="K400" s="16">
        <f t="shared" si="152"/>
        <v>31.910415771430468</v>
      </c>
      <c r="L400" s="15">
        <f t="shared" si="153"/>
        <v>4.6116114613236345E-4</v>
      </c>
      <c r="M400" s="14">
        <f t="shared" si="154"/>
        <v>1.0961339282420147E-6</v>
      </c>
      <c r="N400" s="13">
        <f t="shared" si="162"/>
        <v>0</v>
      </c>
      <c r="O400" s="12">
        <f t="shared" si="163"/>
        <v>0</v>
      </c>
      <c r="P400" s="4">
        <f t="shared" si="164"/>
        <v>1.853676770400287E-4</v>
      </c>
      <c r="Q400" s="11">
        <f t="shared" si="155"/>
        <v>2.7241324809884992E-3</v>
      </c>
      <c r="R400" s="10">
        <f t="shared" si="165"/>
        <v>-2.1532128070030705E-3</v>
      </c>
      <c r="S400" s="9">
        <f t="shared" si="166"/>
        <v>151.36125260988038</v>
      </c>
      <c r="T400" s="8">
        <f t="shared" si="167"/>
        <v>3632.8065510680613</v>
      </c>
      <c r="U400" s="7">
        <f t="shared" si="168"/>
        <v>-31.972075718743827</v>
      </c>
      <c r="V400" s="9">
        <f t="shared" si="169"/>
        <v>3144.5729554220602</v>
      </c>
      <c r="W400" s="8">
        <f t="shared" si="170"/>
        <v>86150.05090155355</v>
      </c>
      <c r="X400" s="7">
        <f t="shared" si="171"/>
        <v>-31.972075791249683</v>
      </c>
      <c r="Y400" s="6">
        <f t="shared" si="156"/>
        <v>3148.2136682194018</v>
      </c>
      <c r="Z400" s="4">
        <f t="shared" si="157"/>
        <v>-1.0019322850651924</v>
      </c>
      <c r="AA400" s="4">
        <f t="shared" si="172"/>
        <v>0</v>
      </c>
      <c r="AB400" s="5">
        <f t="shared" si="173"/>
        <v>0.6838819414645636</v>
      </c>
      <c r="AC400" s="418">
        <f t="shared" si="177"/>
        <v>7.0951969788034086E-2</v>
      </c>
      <c r="AD400" s="628">
        <f t="shared" si="174"/>
        <v>5.4430563892775998</v>
      </c>
      <c r="AE400" s="4">
        <f t="shared" si="158"/>
        <v>4.4477117577578875</v>
      </c>
      <c r="AF400" s="3">
        <f t="shared" si="175"/>
        <v>208.54981675440729</v>
      </c>
      <c r="AG400" s="2">
        <f t="shared" si="159"/>
        <v>707.82771899014233</v>
      </c>
      <c r="AH400" s="22">
        <f t="shared" si="160"/>
        <v>0.16836611875873808</v>
      </c>
    </row>
    <row r="401" spans="6:34" x14ac:dyDescent="0.35">
      <c r="F401" s="21">
        <f t="shared" si="161"/>
        <v>37.100000000000257</v>
      </c>
      <c r="G401" s="20">
        <f t="shared" si="176"/>
        <v>356.63043478260749</v>
      </c>
      <c r="H401" s="19">
        <f t="shared" si="149"/>
        <v>6.6304347826074945</v>
      </c>
      <c r="I401" s="18">
        <f t="shared" si="150"/>
        <v>1.8944099378878556E-2</v>
      </c>
      <c r="J401" s="17">
        <f t="shared" si="151"/>
        <v>86464.508197095754</v>
      </c>
      <c r="K401" s="16">
        <f t="shared" si="152"/>
        <v>31.909459600727065</v>
      </c>
      <c r="L401" s="15">
        <f t="shared" si="153"/>
        <v>4.3003298281399024E-4</v>
      </c>
      <c r="M401" s="14">
        <f t="shared" si="154"/>
        <v>1.0221453968505734E-6</v>
      </c>
      <c r="N401" s="13">
        <f t="shared" si="162"/>
        <v>0</v>
      </c>
      <c r="O401" s="12">
        <f t="shared" si="163"/>
        <v>0</v>
      </c>
      <c r="P401" s="4">
        <f t="shared" si="164"/>
        <v>1.7191715414356797E-4</v>
      </c>
      <c r="Q401" s="11">
        <f t="shared" si="155"/>
        <v>2.5264658387042791E-3</v>
      </c>
      <c r="R401" s="10">
        <f t="shared" si="165"/>
        <v>-1.9893376419642095E-3</v>
      </c>
      <c r="S401" s="9">
        <f t="shared" si="166"/>
        <v>151.36103728859968</v>
      </c>
      <c r="T401" s="8">
        <f t="shared" si="167"/>
        <v>3647.942654796921</v>
      </c>
      <c r="U401" s="7">
        <f t="shared" si="168"/>
        <v>-31.966426777307589</v>
      </c>
      <c r="V401" s="9">
        <f t="shared" si="169"/>
        <v>3141.3757478501857</v>
      </c>
      <c r="W401" s="8">
        <f t="shared" si="170"/>
        <v>86464.508197095754</v>
      </c>
      <c r="X401" s="7">
        <f t="shared" si="171"/>
        <v>-31.966426839207912</v>
      </c>
      <c r="Y401" s="6">
        <f t="shared" si="156"/>
        <v>3145.0201514124506</v>
      </c>
      <c r="Z401" s="4">
        <f t="shared" si="157"/>
        <v>-1.0017852774441705</v>
      </c>
      <c r="AA401" s="4">
        <f t="shared" si="172"/>
        <v>0</v>
      </c>
      <c r="AB401" s="5">
        <f t="shared" si="173"/>
        <v>0.63183354863497254</v>
      </c>
      <c r="AC401" s="418">
        <f t="shared" si="177"/>
        <v>6.5729176110969539E-2</v>
      </c>
      <c r="AD401" s="628">
        <f t="shared" si="174"/>
        <v>5.0653689249069185</v>
      </c>
      <c r="AE401" s="4">
        <f t="shared" si="158"/>
        <v>4.4553086091325085</v>
      </c>
      <c r="AF401" s="3">
        <f t="shared" si="175"/>
        <v>207.41777049045533</v>
      </c>
      <c r="AG401" s="2">
        <f t="shared" si="159"/>
        <v>705.90399618239155</v>
      </c>
      <c r="AH401" s="22">
        <f t="shared" si="160"/>
        <v>0.16715062253879864</v>
      </c>
    </row>
    <row r="402" spans="6:34" x14ac:dyDescent="0.35">
      <c r="F402" s="21">
        <f t="shared" si="161"/>
        <v>37.200000000000259</v>
      </c>
      <c r="G402" s="20">
        <f t="shared" si="176"/>
        <v>356.63043478260749</v>
      </c>
      <c r="H402" s="19">
        <f t="shared" si="149"/>
        <v>6.6304347826074945</v>
      </c>
      <c r="I402" s="18">
        <f t="shared" si="150"/>
        <v>1.8944099378878556E-2</v>
      </c>
      <c r="J402" s="17">
        <f t="shared" si="151"/>
        <v>86778.64577188078</v>
      </c>
      <c r="K402" s="16">
        <f t="shared" si="152"/>
        <v>31.908504445109177</v>
      </c>
      <c r="L402" s="15">
        <f t="shared" si="153"/>
        <v>4.0072810865371682E-4</v>
      </c>
      <c r="M402" s="14">
        <f t="shared" si="154"/>
        <v>9.5249064145901946E-7</v>
      </c>
      <c r="N402" s="13">
        <f t="shared" si="162"/>
        <v>0</v>
      </c>
      <c r="O402" s="12">
        <f t="shared" si="163"/>
        <v>0</v>
      </c>
      <c r="P402" s="4">
        <f t="shared" si="164"/>
        <v>1.5932828779478199E-4</v>
      </c>
      <c r="Q402" s="11">
        <f t="shared" si="155"/>
        <v>2.3414619574065407E-3</v>
      </c>
      <c r="R402" s="10">
        <f t="shared" si="165"/>
        <v>-1.8364489797941749E-3</v>
      </c>
      <c r="S402" s="9">
        <f t="shared" si="166"/>
        <v>151.36083835483547</v>
      </c>
      <c r="T402" s="8">
        <f t="shared" si="167"/>
        <v>3663.0787386324046</v>
      </c>
      <c r="U402" s="7">
        <f t="shared" si="168"/>
        <v>-31.961093463235713</v>
      </c>
      <c r="V402" s="9">
        <f t="shared" si="169"/>
        <v>3138.1791051724549</v>
      </c>
      <c r="W402" s="8">
        <f t="shared" si="170"/>
        <v>86778.64577188078</v>
      </c>
      <c r="X402" s="7">
        <f t="shared" si="171"/>
        <v>-31.961093515995874</v>
      </c>
      <c r="Y402" s="6">
        <f t="shared" si="156"/>
        <v>3141.8272071405308</v>
      </c>
      <c r="Z402" s="4">
        <f t="shared" si="157"/>
        <v>-1.0016481208317727</v>
      </c>
      <c r="AA402" s="4">
        <f t="shared" si="172"/>
        <v>0</v>
      </c>
      <c r="AB402" s="5">
        <f t="shared" si="173"/>
        <v>0.58327457909294633</v>
      </c>
      <c r="AC402" s="418">
        <f t="shared" si="177"/>
        <v>6.0841174016693693E-2</v>
      </c>
      <c r="AD402" s="628">
        <f t="shared" si="174"/>
        <v>4.7106147388919135</v>
      </c>
      <c r="AE402" s="4">
        <f t="shared" si="158"/>
        <v>4.4629686684406913</v>
      </c>
      <c r="AF402" s="3">
        <f t="shared" si="175"/>
        <v>206.28687522122925</v>
      </c>
      <c r="AG402" s="2">
        <f t="shared" si="159"/>
        <v>703.97698046987375</v>
      </c>
      <c r="AH402" s="22">
        <f t="shared" si="160"/>
        <v>0.16592501304948948</v>
      </c>
    </row>
    <row r="403" spans="6:34" x14ac:dyDescent="0.35">
      <c r="F403" s="21">
        <f t="shared" si="161"/>
        <v>37.30000000000026</v>
      </c>
      <c r="G403" s="20">
        <f t="shared" si="176"/>
        <v>356.63043478260749</v>
      </c>
      <c r="H403" s="19">
        <f t="shared" si="149"/>
        <v>6.6304347826074945</v>
      </c>
      <c r="I403" s="18">
        <f t="shared" si="150"/>
        <v>1.8944099378878556E-2</v>
      </c>
      <c r="J403" s="17">
        <f t="shared" si="151"/>
        <v>87092.463682398025</v>
      </c>
      <c r="K403" s="16">
        <f t="shared" si="152"/>
        <v>31.907550304271542</v>
      </c>
      <c r="L403" s="15">
        <f t="shared" si="153"/>
        <v>3.7315765936625787E-4</v>
      </c>
      <c r="M403" s="14">
        <f t="shared" si="154"/>
        <v>8.8695844054765831E-7</v>
      </c>
      <c r="N403" s="13">
        <f t="shared" si="162"/>
        <v>0</v>
      </c>
      <c r="O403" s="12">
        <f t="shared" si="163"/>
        <v>0</v>
      </c>
      <c r="P403" s="4">
        <f t="shared" si="164"/>
        <v>1.4755382155070767E-4</v>
      </c>
      <c r="Q403" s="11">
        <f t="shared" si="155"/>
        <v>2.1684263642871475E-3</v>
      </c>
      <c r="R403" s="10">
        <f t="shared" si="165"/>
        <v>-1.6939177779491769E-3</v>
      </c>
      <c r="S403" s="9">
        <f t="shared" si="166"/>
        <v>151.36065470993748</v>
      </c>
      <c r="T403" s="8">
        <f t="shared" si="167"/>
        <v>3678.2148041033984</v>
      </c>
      <c r="U403" s="7">
        <f t="shared" si="168"/>
        <v>-31.956057762801329</v>
      </c>
      <c r="V403" s="9">
        <f t="shared" si="169"/>
        <v>3134.9829958261312</v>
      </c>
      <c r="W403" s="8">
        <f t="shared" si="170"/>
        <v>87092.463682398025</v>
      </c>
      <c r="X403" s="7">
        <f t="shared" si="171"/>
        <v>-31.956057807696691</v>
      </c>
      <c r="Y403" s="6">
        <f t="shared" si="156"/>
        <v>3138.634803845966</v>
      </c>
      <c r="Z403" s="4">
        <f t="shared" si="157"/>
        <v>-1.0015202515693802</v>
      </c>
      <c r="AA403" s="4">
        <f t="shared" si="172"/>
        <v>0</v>
      </c>
      <c r="AB403" s="5">
        <f t="shared" si="173"/>
        <v>0.53800524262977356</v>
      </c>
      <c r="AC403" s="418">
        <f t="shared" si="177"/>
        <v>5.6270002761607742E-2</v>
      </c>
      <c r="AD403" s="628">
        <f t="shared" si="174"/>
        <v>4.377618063188879</v>
      </c>
      <c r="AE403" s="4">
        <f t="shared" si="158"/>
        <v>4.470692693898604</v>
      </c>
      <c r="AF403" s="3">
        <f t="shared" si="175"/>
        <v>205.15713074336719</v>
      </c>
      <c r="AG403" s="2">
        <f t="shared" si="159"/>
        <v>702.04664438900727</v>
      </c>
      <c r="AH403" s="22">
        <f t="shared" si="160"/>
        <v>0.16468916897622332</v>
      </c>
    </row>
    <row r="404" spans="6:34" x14ac:dyDescent="0.35">
      <c r="F404" s="21">
        <f t="shared" si="161"/>
        <v>37.400000000000261</v>
      </c>
      <c r="G404" s="20">
        <f t="shared" si="176"/>
        <v>356.63043478260749</v>
      </c>
      <c r="H404" s="19">
        <f t="shared" si="149"/>
        <v>6.6304347826074945</v>
      </c>
      <c r="I404" s="18">
        <f t="shared" si="150"/>
        <v>1.8944099378878556E-2</v>
      </c>
      <c r="J404" s="17">
        <f t="shared" si="151"/>
        <v>87405.961981980639</v>
      </c>
      <c r="K404" s="16">
        <f t="shared" si="152"/>
        <v>31.90659717791867</v>
      </c>
      <c r="L404" s="15">
        <f t="shared" si="153"/>
        <v>3.4723609944685007E-4</v>
      </c>
      <c r="M404" s="14">
        <f t="shared" si="154"/>
        <v>8.2534548477521789E-7</v>
      </c>
      <c r="N404" s="13">
        <f t="shared" si="162"/>
        <v>0</v>
      </c>
      <c r="O404" s="12">
        <f t="shared" si="163"/>
        <v>0</v>
      </c>
      <c r="P404" s="4">
        <f t="shared" si="164"/>
        <v>1.3654860551720775E-4</v>
      </c>
      <c r="Q404" s="11">
        <f t="shared" si="155"/>
        <v>2.0066955440283456E-3</v>
      </c>
      <c r="R404" s="10">
        <f t="shared" si="165"/>
        <v>-1.5611441745128369E-3</v>
      </c>
      <c r="S404" s="9">
        <f t="shared" si="166"/>
        <v>151.36048531815968</v>
      </c>
      <c r="T404" s="8">
        <f t="shared" si="167"/>
        <v>3693.3508526352143</v>
      </c>
      <c r="U404" s="7">
        <f t="shared" si="168"/>
        <v>-31.951302497911168</v>
      </c>
      <c r="V404" s="9">
        <f t="shared" si="169"/>
        <v>3131.7873900498512</v>
      </c>
      <c r="W404" s="8">
        <f t="shared" si="170"/>
        <v>87405.961981980639</v>
      </c>
      <c r="X404" s="7">
        <f t="shared" si="171"/>
        <v>-31.951302536050008</v>
      </c>
      <c r="Y404" s="6">
        <f t="shared" si="156"/>
        <v>3135.4429117735517</v>
      </c>
      <c r="Z404" s="4">
        <f t="shared" si="157"/>
        <v>-1.0014011321195442</v>
      </c>
      <c r="AA404" s="4">
        <f t="shared" si="172"/>
        <v>0</v>
      </c>
      <c r="AB404" s="5">
        <f t="shared" si="173"/>
        <v>0.49583501709611089</v>
      </c>
      <c r="AC404" s="418">
        <f t="shared" si="177"/>
        <v>5.199844946127144E-2</v>
      </c>
      <c r="AD404" s="628">
        <f t="shared" si="174"/>
        <v>4.0652509183359289</v>
      </c>
      <c r="AE404" s="4">
        <f t="shared" si="158"/>
        <v>4.47848145979248</v>
      </c>
      <c r="AF404" s="3">
        <f t="shared" si="175"/>
        <v>204.02853686486975</v>
      </c>
      <c r="AG404" s="2">
        <f t="shared" si="159"/>
        <v>700.11296014583456</v>
      </c>
      <c r="AH404" s="22">
        <f t="shared" si="160"/>
        <v>0.16344296643320322</v>
      </c>
    </row>
    <row r="405" spans="6:34" x14ac:dyDescent="0.35">
      <c r="F405" s="21">
        <f t="shared" si="161"/>
        <v>37.500000000000263</v>
      </c>
      <c r="G405" s="20">
        <f t="shared" si="176"/>
        <v>356.63043478260749</v>
      </c>
      <c r="H405" s="19">
        <f t="shared" si="149"/>
        <v>6.6304347826074945</v>
      </c>
      <c r="I405" s="18">
        <f t="shared" si="150"/>
        <v>1.8944099378878556E-2</v>
      </c>
      <c r="J405" s="17">
        <f t="shared" si="151"/>
        <v>87719.140720985626</v>
      </c>
      <c r="K405" s="16">
        <f t="shared" si="152"/>
        <v>31.905645065764304</v>
      </c>
      <c r="L405" s="15">
        <f t="shared" si="153"/>
        <v>3.2288114438452464E-4</v>
      </c>
      <c r="M405" s="14">
        <f t="shared" si="154"/>
        <v>7.6745619208757661E-7</v>
      </c>
      <c r="N405" s="13">
        <f t="shared" si="162"/>
        <v>0</v>
      </c>
      <c r="O405" s="12">
        <f t="shared" si="163"/>
        <v>0</v>
      </c>
      <c r="P405" s="4">
        <f t="shared" si="164"/>
        <v>1.2626952778051402E-4</v>
      </c>
      <c r="Q405" s="11">
        <f t="shared" si="155"/>
        <v>1.8556359311321529E-3</v>
      </c>
      <c r="R405" s="10">
        <f t="shared" si="165"/>
        <v>-1.4375565058921307E-3</v>
      </c>
      <c r="S405" s="9">
        <f t="shared" si="166"/>
        <v>151.36032920374222</v>
      </c>
      <c r="T405" s="8">
        <f t="shared" si="167"/>
        <v>3708.4868855555887</v>
      </c>
      <c r="U405" s="7">
        <f t="shared" si="168"/>
        <v>-31.946811297975533</v>
      </c>
      <c r="V405" s="9">
        <f t="shared" si="169"/>
        <v>3128.5922598000602</v>
      </c>
      <c r="W405" s="8">
        <f t="shared" si="170"/>
        <v>87719.140720985626</v>
      </c>
      <c r="X405" s="7">
        <f t="shared" si="171"/>
        <v>-31.946811330319431</v>
      </c>
      <c r="Y405" s="6">
        <f t="shared" si="156"/>
        <v>3132.2515028869429</v>
      </c>
      <c r="Z405" s="4">
        <f t="shared" si="157"/>
        <v>-1.0012902501883374</v>
      </c>
      <c r="AA405" s="4">
        <f t="shared" si="172"/>
        <v>0</v>
      </c>
      <c r="AB405" s="5">
        <f t="shared" si="173"/>
        <v>0.45658233641238166</v>
      </c>
      <c r="AC405" s="418">
        <f t="shared" si="177"/>
        <v>4.8010029278352122E-2</v>
      </c>
      <c r="AD405" s="628">
        <f t="shared" si="174"/>
        <v>3.7724317767424327</v>
      </c>
      <c r="AE405" s="4">
        <f t="shared" si="158"/>
        <v>4.4863357567069286</v>
      </c>
      <c r="AF405" s="3">
        <f t="shared" si="175"/>
        <v>202.90109340445179</v>
      </c>
      <c r="AG405" s="2">
        <f t="shared" si="159"/>
        <v>698.17589960901319</v>
      </c>
      <c r="AH405" s="22">
        <f t="shared" si="160"/>
        <v>0.16218627892689153</v>
      </c>
    </row>
    <row r="406" spans="6:34" x14ac:dyDescent="0.35">
      <c r="F406" s="21">
        <f t="shared" si="161"/>
        <v>37.600000000000264</v>
      </c>
      <c r="G406" s="20">
        <f t="shared" si="176"/>
        <v>356.63043478260749</v>
      </c>
      <c r="H406" s="19">
        <f t="shared" si="149"/>
        <v>6.6304347826074945</v>
      </c>
      <c r="I406" s="18">
        <f t="shared" si="150"/>
        <v>1.8944099378878556E-2</v>
      </c>
      <c r="J406" s="17">
        <f t="shared" si="151"/>
        <v>88031.999946965632</v>
      </c>
      <c r="K406" s="16">
        <f t="shared" si="152"/>
        <v>31.904693967530882</v>
      </c>
      <c r="L406" s="15">
        <f t="shared" si="153"/>
        <v>3.0001368292673493E-4</v>
      </c>
      <c r="M406" s="14">
        <f t="shared" si="154"/>
        <v>7.1310252294855624E-7</v>
      </c>
      <c r="N406" s="13">
        <f t="shared" si="162"/>
        <v>0</v>
      </c>
      <c r="O406" s="12">
        <f t="shared" si="163"/>
        <v>0</v>
      </c>
      <c r="P406" s="4">
        <f t="shared" si="164"/>
        <v>1.1667544698397132E-4</v>
      </c>
      <c r="Q406" s="11">
        <f t="shared" si="155"/>
        <v>1.7146429190794303E-3</v>
      </c>
      <c r="R406" s="10">
        <f t="shared" si="165"/>
        <v>-1.3226103409847902E-3</v>
      </c>
      <c r="S406" s="9">
        <f t="shared" si="166"/>
        <v>151.36018544809164</v>
      </c>
      <c r="T406" s="8">
        <f t="shared" si="167"/>
        <v>3723.622904100398</v>
      </c>
      <c r="U406" s="7">
        <f t="shared" si="168"/>
        <v>-31.942568572249925</v>
      </c>
      <c r="V406" s="9">
        <f t="shared" si="169"/>
        <v>3125.3975786702626</v>
      </c>
      <c r="W406" s="8">
        <f t="shared" si="170"/>
        <v>88031.999946965632</v>
      </c>
      <c r="X406" s="7">
        <f t="shared" si="171"/>
        <v>-31.942568599631851</v>
      </c>
      <c r="Y406" s="6">
        <f t="shared" si="156"/>
        <v>3129.0605507878595</v>
      </c>
      <c r="Z406" s="4">
        <f t="shared" si="157"/>
        <v>-1.0011871178623282</v>
      </c>
      <c r="AA406" s="4">
        <f t="shared" si="172"/>
        <v>0</v>
      </c>
      <c r="AB406" s="5">
        <f t="shared" si="173"/>
        <v>0.42007428381067441</v>
      </c>
      <c r="AC406" s="418">
        <f t="shared" si="177"/>
        <v>4.4288965637241696E-2</v>
      </c>
      <c r="AD406" s="628">
        <f t="shared" si="174"/>
        <v>3.4981242399681736</v>
      </c>
      <c r="AE406" s="4">
        <f t="shared" si="158"/>
        <v>4.4942563917644973</v>
      </c>
      <c r="AF406" s="3">
        <f t="shared" si="175"/>
        <v>201.77480019092377</v>
      </c>
      <c r="AG406" s="2">
        <f t="shared" si="159"/>
        <v>696.23543430270422</v>
      </c>
      <c r="AH406" s="22">
        <f t="shared" si="160"/>
        <v>0.16091897731768046</v>
      </c>
    </row>
    <row r="407" spans="6:34" x14ac:dyDescent="0.35">
      <c r="F407" s="21">
        <f t="shared" si="161"/>
        <v>37.700000000000266</v>
      </c>
      <c r="G407" s="20">
        <f t="shared" si="176"/>
        <v>356.63043478260749</v>
      </c>
      <c r="H407" s="19">
        <f t="shared" si="149"/>
        <v>6.6304347826074945</v>
      </c>
      <c r="I407" s="18">
        <f t="shared" si="150"/>
        <v>1.8944099378878556E-2</v>
      </c>
      <c r="J407" s="17">
        <f t="shared" si="151"/>
        <v>88344.539704832656</v>
      </c>
      <c r="K407" s="16">
        <f t="shared" si="152"/>
        <v>31.903743882949044</v>
      </c>
      <c r="L407" s="15">
        <f t="shared" si="153"/>
        <v>2.7855769945276163E-4</v>
      </c>
      <c r="M407" s="14">
        <f t="shared" si="154"/>
        <v>6.6210379582926906E-7</v>
      </c>
      <c r="N407" s="13">
        <f t="shared" si="162"/>
        <v>0</v>
      </c>
      <c r="O407" s="12">
        <f t="shared" si="163"/>
        <v>0</v>
      </c>
      <c r="P407" s="4">
        <f t="shared" si="164"/>
        <v>1.0772712606764078E-4</v>
      </c>
      <c r="Q407" s="11">
        <f t="shared" si="155"/>
        <v>1.5831398865781335E-3</v>
      </c>
      <c r="R407" s="10">
        <f t="shared" si="165"/>
        <v>-1.2157875321345503E-3</v>
      </c>
      <c r="S407" s="9">
        <f t="shared" si="166"/>
        <v>151.36005318705753</v>
      </c>
      <c r="T407" s="8">
        <f t="shared" si="167"/>
        <v>3738.7589094191039</v>
      </c>
      <c r="U407" s="7">
        <f t="shared" si="168"/>
        <v>-31.93855948265746</v>
      </c>
      <c r="V407" s="9">
        <f t="shared" si="169"/>
        <v>3122.2033218130377</v>
      </c>
      <c r="W407" s="8">
        <f t="shared" si="170"/>
        <v>88344.539704832656</v>
      </c>
      <c r="X407" s="7">
        <f t="shared" si="171"/>
        <v>-31.938559505797816</v>
      </c>
      <c r="Y407" s="6">
        <f t="shared" si="156"/>
        <v>3125.8700306380551</v>
      </c>
      <c r="Z407" s="4">
        <f t="shared" si="157"/>
        <v>-1.0010912707604633</v>
      </c>
      <c r="AA407" s="4">
        <f t="shared" si="172"/>
        <v>0</v>
      </c>
      <c r="AB407" s="5">
        <f t="shared" si="173"/>
        <v>0.38614629040862891</v>
      </c>
      <c r="AC407" s="418">
        <f t="shared" si="177"/>
        <v>4.0820170486232932E-2</v>
      </c>
      <c r="AD407" s="628">
        <f t="shared" si="174"/>
        <v>3.2413357305109862</v>
      </c>
      <c r="AE407" s="4">
        <f t="shared" si="158"/>
        <v>4.5022441888767286</v>
      </c>
      <c r="AF407" s="3">
        <f t="shared" si="175"/>
        <v>200.6496570626025</v>
      </c>
      <c r="AG407" s="2">
        <f t="shared" si="159"/>
        <v>694.29153539935669</v>
      </c>
      <c r="AH407" s="22">
        <f t="shared" si="160"/>
        <v>0.15964092977972344</v>
      </c>
    </row>
    <row r="408" spans="6:34" x14ac:dyDescent="0.35">
      <c r="F408" s="21">
        <f t="shared" si="161"/>
        <v>37.800000000000267</v>
      </c>
      <c r="G408" s="20">
        <f t="shared" si="176"/>
        <v>356.63043478260749</v>
      </c>
      <c r="H408" s="19">
        <f t="shared" si="149"/>
        <v>6.6304347826074945</v>
      </c>
      <c r="I408" s="18">
        <f t="shared" si="150"/>
        <v>1.8944099378878556E-2</v>
      </c>
      <c r="J408" s="17">
        <f t="shared" si="151"/>
        <v>88656.760037013955</v>
      </c>
      <c r="K408" s="16">
        <f t="shared" si="152"/>
        <v>31.902794811757165</v>
      </c>
      <c r="L408" s="15">
        <f t="shared" si="153"/>
        <v>2.5844019651322358E-4</v>
      </c>
      <c r="M408" s="14">
        <f t="shared" si="154"/>
        <v>6.1428650309228111E-7</v>
      </c>
      <c r="N408" s="13">
        <f t="shared" si="162"/>
        <v>0</v>
      </c>
      <c r="O408" s="12">
        <f t="shared" si="163"/>
        <v>0</v>
      </c>
      <c r="P408" s="4">
        <f t="shared" si="164"/>
        <v>9.9387167187402962E-5</v>
      </c>
      <c r="Q408" s="11">
        <f t="shared" si="155"/>
        <v>1.4605772411453038E-3</v>
      </c>
      <c r="R408" s="10">
        <f t="shared" si="165"/>
        <v>-1.116595283172768E-3</v>
      </c>
      <c r="S408" s="9">
        <f t="shared" si="166"/>
        <v>151.35993160830432</v>
      </c>
      <c r="T408" s="8">
        <f t="shared" si="167"/>
        <v>3753.8949025799343</v>
      </c>
      <c r="U408" s="7">
        <f t="shared" si="168"/>
        <v>-31.93476991710061</v>
      </c>
      <c r="V408" s="9">
        <f t="shared" si="169"/>
        <v>3119.0094658647722</v>
      </c>
      <c r="W408" s="8">
        <f t="shared" si="170"/>
        <v>88656.760037013955</v>
      </c>
      <c r="X408" s="7">
        <f t="shared" si="171"/>
        <v>-31.934769936621418</v>
      </c>
      <c r="Y408" s="6">
        <f t="shared" si="156"/>
        <v>3122.6799190840106</v>
      </c>
      <c r="Z408" s="4">
        <f t="shared" si="157"/>
        <v>-1.0010022672011316</v>
      </c>
      <c r="AA408" s="4">
        <f t="shared" si="172"/>
        <v>0</v>
      </c>
      <c r="AB408" s="5">
        <f t="shared" si="173"/>
        <v>0.35464183921012588</v>
      </c>
      <c r="AC408" s="418">
        <f t="shared" si="177"/>
        <v>3.7589224627770396E-2</v>
      </c>
      <c r="AD408" s="628">
        <f t="shared" si="174"/>
        <v>3.0011161986178614</v>
      </c>
      <c r="AE408" s="4">
        <f t="shared" si="158"/>
        <v>4.5102999890069961</v>
      </c>
      <c r="AF408" s="3">
        <f t="shared" si="175"/>
        <v>199.52566386674982</v>
      </c>
      <c r="AG408" s="2">
        <f t="shared" si="159"/>
        <v>692.34417371238112</v>
      </c>
      <c r="AH408" s="22">
        <f t="shared" si="160"/>
        <v>0.15835200175888064</v>
      </c>
    </row>
    <row r="409" spans="6:34" x14ac:dyDescent="0.35">
      <c r="F409" s="21">
        <f t="shared" si="161"/>
        <v>37.900000000000269</v>
      </c>
      <c r="G409" s="20">
        <f t="shared" si="176"/>
        <v>356.63043478260749</v>
      </c>
      <c r="H409" s="19">
        <f t="shared" si="149"/>
        <v>6.6304347826074945</v>
      </c>
      <c r="I409" s="18">
        <f t="shared" si="150"/>
        <v>1.8944099378878556E-2</v>
      </c>
      <c r="J409" s="17">
        <f t="shared" si="151"/>
        <v>88968.660983600435</v>
      </c>
      <c r="K409" s="16">
        <f t="shared" si="152"/>
        <v>31.90184675370087</v>
      </c>
      <c r="L409" s="15">
        <f t="shared" si="153"/>
        <v>2.3959111759283523E-4</v>
      </c>
      <c r="M409" s="14">
        <f t="shared" si="154"/>
        <v>5.6948412740641004E-7</v>
      </c>
      <c r="N409" s="13">
        <f t="shared" si="162"/>
        <v>0</v>
      </c>
      <c r="O409" s="12">
        <f t="shared" si="163"/>
        <v>0</v>
      </c>
      <c r="P409" s="4">
        <f t="shared" si="164"/>
        <v>9.1619947829159619E-5</v>
      </c>
      <c r="Q409" s="11">
        <f t="shared" si="155"/>
        <v>1.3464314802520267E-3</v>
      </c>
      <c r="R409" s="10">
        <f t="shared" si="165"/>
        <v>-1.0245652348267603E-3</v>
      </c>
      <c r="S409" s="9">
        <f t="shared" si="166"/>
        <v>151.35981994877599</v>
      </c>
      <c r="T409" s="8">
        <f t="shared" si="167"/>
        <v>3769.0308845748118</v>
      </c>
      <c r="U409" s="7">
        <f t="shared" si="168"/>
        <v>-31.93118646327024</v>
      </c>
      <c r="V409" s="9">
        <f t="shared" si="169"/>
        <v>3115.815988873062</v>
      </c>
      <c r="W409" s="8">
        <f t="shared" si="170"/>
        <v>88968.660983600435</v>
      </c>
      <c r="X409" s="7">
        <f t="shared" si="171"/>
        <v>-31.93118647970768</v>
      </c>
      <c r="Y409" s="6">
        <f t="shared" si="156"/>
        <v>3119.4901941842904</v>
      </c>
      <c r="Z409" s="4">
        <f t="shared" si="157"/>
        <v>-1.0009196873846624</v>
      </c>
      <c r="AA409" s="4">
        <f t="shared" si="172"/>
        <v>0</v>
      </c>
      <c r="AB409" s="5">
        <f t="shared" si="173"/>
        <v>0.32541217462181954</v>
      </c>
      <c r="AC409" s="418">
        <f t="shared" si="177"/>
        <v>3.4582358136890347E-2</v>
      </c>
      <c r="AD409" s="628">
        <f t="shared" si="174"/>
        <v>2.7765568446293458</v>
      </c>
      <c r="AE409" s="4">
        <f t="shared" si="158"/>
        <v>4.5184246504454038</v>
      </c>
      <c r="AF409" s="3">
        <f t="shared" si="175"/>
        <v>198.40282045903848</v>
      </c>
      <c r="AG409" s="2">
        <f t="shared" si="159"/>
        <v>690.39331968870761</v>
      </c>
      <c r="AH409" s="22">
        <f t="shared" si="160"/>
        <v>0.15705205592873539</v>
      </c>
    </row>
    <row r="410" spans="6:34" x14ac:dyDescent="0.35">
      <c r="F410" s="21">
        <f t="shared" si="161"/>
        <v>38.00000000000027</v>
      </c>
      <c r="G410" s="20">
        <f t="shared" si="176"/>
        <v>356.63043478260749</v>
      </c>
      <c r="H410" s="19">
        <f t="shared" si="149"/>
        <v>6.6304347826074945</v>
      </c>
      <c r="I410" s="18">
        <f t="shared" si="150"/>
        <v>1.8944099378878556E-2</v>
      </c>
      <c r="J410" s="17">
        <f t="shared" si="151"/>
        <v>89280.242582487743</v>
      </c>
      <c r="K410" s="16">
        <f t="shared" si="152"/>
        <v>31.900899708532645</v>
      </c>
      <c r="L410" s="15">
        <f t="shared" si="153"/>
        <v>2.219432701532773E-4</v>
      </c>
      <c r="M410" s="14">
        <f t="shared" si="154"/>
        <v>5.2753695882732477E-7</v>
      </c>
      <c r="N410" s="13">
        <f t="shared" si="162"/>
        <v>0</v>
      </c>
      <c r="O410" s="12">
        <f t="shared" si="163"/>
        <v>0</v>
      </c>
      <c r="P410" s="4">
        <f t="shared" si="164"/>
        <v>8.4391558132661018E-5</v>
      </c>
      <c r="Q410" s="11">
        <f t="shared" si="155"/>
        <v>1.2402042702448456E-3</v>
      </c>
      <c r="R410" s="10">
        <f t="shared" si="165"/>
        <v>-9.3925256775645211E-4</v>
      </c>
      <c r="S410" s="9">
        <f t="shared" si="166"/>
        <v>151.35971749225251</v>
      </c>
      <c r="T410" s="8">
        <f t="shared" si="167"/>
        <v>3784.1668563240369</v>
      </c>
      <c r="U410" s="7">
        <f t="shared" si="168"/>
        <v>-31.927796382959546</v>
      </c>
      <c r="V410" s="9">
        <f t="shared" si="169"/>
        <v>3112.6228702267349</v>
      </c>
      <c r="W410" s="8">
        <f t="shared" si="170"/>
        <v>89280.242582487743</v>
      </c>
      <c r="X410" s="7">
        <f t="shared" si="171"/>
        <v>-31.927796396775022</v>
      </c>
      <c r="Y410" s="6">
        <f t="shared" si="156"/>
        <v>3116.3008353395298</v>
      </c>
      <c r="Z410" s="4">
        <f t="shared" si="157"/>
        <v>-1.0008431325914982</v>
      </c>
      <c r="AA410" s="4">
        <f t="shared" si="172"/>
        <v>0</v>
      </c>
      <c r="AB410" s="5">
        <f t="shared" si="173"/>
        <v>0.29831601756859838</v>
      </c>
      <c r="AC410" s="418">
        <f t="shared" si="177"/>
        <v>3.1786430887529138E-2</v>
      </c>
      <c r="AD410" s="628">
        <f t="shared" si="174"/>
        <v>2.5667888573603137</v>
      </c>
      <c r="AE410" s="4">
        <f t="shared" si="158"/>
        <v>4.5266190490960403</v>
      </c>
      <c r="AF410" s="3">
        <f t="shared" si="175"/>
        <v>197.28112670304421</v>
      </c>
      <c r="AG410" s="2">
        <f t="shared" si="159"/>
        <v>688.4389434012237</v>
      </c>
      <c r="AH410" s="22">
        <f t="shared" si="160"/>
        <v>0.15574095214463357</v>
      </c>
    </row>
    <row r="411" spans="6:34" x14ac:dyDescent="0.35">
      <c r="F411" s="21">
        <f t="shared" si="161"/>
        <v>38.100000000000271</v>
      </c>
      <c r="G411" s="20">
        <f t="shared" si="176"/>
        <v>356.63043478260749</v>
      </c>
      <c r="H411" s="19">
        <f t="shared" si="149"/>
        <v>6.6304347826074945</v>
      </c>
      <c r="I411" s="18">
        <f t="shared" si="150"/>
        <v>1.8944099378878556E-2</v>
      </c>
      <c r="J411" s="17">
        <f t="shared" si="151"/>
        <v>89591.50486951042</v>
      </c>
      <c r="K411" s="16">
        <f t="shared" si="152"/>
        <v>31.899953676011421</v>
      </c>
      <c r="L411" s="15">
        <f t="shared" si="153"/>
        <v>2.0543224901264207E-4</v>
      </c>
      <c r="M411" s="14">
        <f t="shared" si="154"/>
        <v>4.8829191267814891E-7</v>
      </c>
      <c r="N411" s="13">
        <f t="shared" si="162"/>
        <v>0</v>
      </c>
      <c r="O411" s="12">
        <f t="shared" si="163"/>
        <v>0</v>
      </c>
      <c r="P411" s="4">
        <f t="shared" si="164"/>
        <v>7.7669739438374671E-5</v>
      </c>
      <c r="Q411" s="11">
        <f t="shared" si="155"/>
        <v>1.1414215432407899E-3</v>
      </c>
      <c r="R411" s="10">
        <f t="shared" si="165"/>
        <v>-8.6023512346164151E-4</v>
      </c>
      <c r="S411" s="9">
        <f t="shared" si="166"/>
        <v>151.35962356699574</v>
      </c>
      <c r="T411" s="8">
        <f t="shared" si="167"/>
        <v>3799.3028186807364</v>
      </c>
      <c r="U411" s="7">
        <f t="shared" si="168"/>
        <v>-31.924587586889729</v>
      </c>
      <c r="V411" s="9">
        <f t="shared" si="169"/>
        <v>3109.4300905884388</v>
      </c>
      <c r="W411" s="8">
        <f t="shared" si="170"/>
        <v>89591.50486951042</v>
      </c>
      <c r="X411" s="7">
        <f t="shared" si="171"/>
        <v>-31.924587598479611</v>
      </c>
      <c r="Y411" s="6">
        <f t="shared" si="156"/>
        <v>3113.1118232249819</v>
      </c>
      <c r="Z411" s="4">
        <f t="shared" si="157"/>
        <v>-1.0007722243962602</v>
      </c>
      <c r="AA411" s="4">
        <f t="shared" si="172"/>
        <v>0</v>
      </c>
      <c r="AB411" s="5">
        <f t="shared" si="173"/>
        <v>0.27321928628493292</v>
      </c>
      <c r="AC411" s="418">
        <f t="shared" si="177"/>
        <v>2.9188913205911517E-2</v>
      </c>
      <c r="AD411" s="628">
        <f t="shared" si="174"/>
        <v>2.3709821690116062</v>
      </c>
      <c r="AE411" s="4">
        <f t="shared" si="158"/>
        <v>4.5348840787769014</v>
      </c>
      <c r="AF411" s="3">
        <f t="shared" si="175"/>
        <v>196.16058246976257</v>
      </c>
      <c r="AG411" s="2">
        <f t="shared" si="159"/>
        <v>686.48101454108519</v>
      </c>
      <c r="AH411" s="22">
        <f t="shared" si="160"/>
        <v>0.15441854739569583</v>
      </c>
    </row>
    <row r="412" spans="6:34" x14ac:dyDescent="0.35">
      <c r="F412" s="21">
        <f t="shared" si="161"/>
        <v>38.200000000000273</v>
      </c>
      <c r="G412" s="20">
        <f t="shared" si="176"/>
        <v>356.63043478260749</v>
      </c>
      <c r="H412" s="19">
        <f t="shared" si="149"/>
        <v>6.6304347826074945</v>
      </c>
      <c r="I412" s="18">
        <f t="shared" si="150"/>
        <v>1.8944099378878556E-2</v>
      </c>
      <c r="J412" s="17">
        <f t="shared" si="151"/>
        <v>89902.447878569263</v>
      </c>
      <c r="K412" s="16">
        <f t="shared" si="152"/>
        <v>31.899008655902136</v>
      </c>
      <c r="L412" s="15">
        <f t="shared" si="153"/>
        <v>1.8999636011745897E-4</v>
      </c>
      <c r="M412" s="14">
        <f t="shared" si="154"/>
        <v>4.5160234836318818E-7</v>
      </c>
      <c r="N412" s="13">
        <f t="shared" si="162"/>
        <v>0</v>
      </c>
      <c r="O412" s="12">
        <f t="shared" si="163"/>
        <v>0</v>
      </c>
      <c r="P412" s="4">
        <f t="shared" si="164"/>
        <v>7.1423824069693909E-5</v>
      </c>
      <c r="Q412" s="11">
        <f t="shared" si="155"/>
        <v>1.0496326121767494E-3</v>
      </c>
      <c r="R412" s="10">
        <f t="shared" si="165"/>
        <v>-7.8711254328268291E-4</v>
      </c>
      <c r="S412" s="9">
        <f t="shared" si="166"/>
        <v>151.35953754348338</v>
      </c>
      <c r="T412" s="8">
        <f t="shared" si="167"/>
        <v>3814.438772435085</v>
      </c>
      <c r="U412" s="7">
        <f t="shared" si="168"/>
        <v>-31.92154861005374</v>
      </c>
      <c r="V412" s="9">
        <f t="shared" si="169"/>
        <v>3106.2376318297497</v>
      </c>
      <c r="W412" s="8">
        <f t="shared" si="170"/>
        <v>89902.447878569263</v>
      </c>
      <c r="X412" s="7">
        <f t="shared" si="171"/>
        <v>-31.921548619757942</v>
      </c>
      <c r="Y412" s="6">
        <f t="shared" si="156"/>
        <v>3109.9231397255894</v>
      </c>
      <c r="Z412" s="4">
        <f t="shared" si="157"/>
        <v>-1.0007066038979124</v>
      </c>
      <c r="AA412" s="4">
        <f t="shared" si="172"/>
        <v>0</v>
      </c>
      <c r="AB412" s="5">
        <f t="shared" si="173"/>
        <v>0.24999482285287372</v>
      </c>
      <c r="AC412" s="418">
        <f t="shared" si="177"/>
        <v>2.6777866669739369E-2</v>
      </c>
      <c r="AD412" s="628">
        <f t="shared" si="174"/>
        <v>2.188344227097422</v>
      </c>
      <c r="AE412" s="4">
        <f t="shared" si="158"/>
        <v>4.5432206515327946</v>
      </c>
      <c r="AF412" s="3">
        <f t="shared" si="175"/>
        <v>195.0411876371507</v>
      </c>
      <c r="AG412" s="2">
        <f t="shared" si="159"/>
        <v>684.51950240989538</v>
      </c>
      <c r="AH412" s="22">
        <f t="shared" si="160"/>
        <v>0.15308469575475292</v>
      </c>
    </row>
    <row r="413" spans="6:34" x14ac:dyDescent="0.35">
      <c r="F413" s="21">
        <f t="shared" si="161"/>
        <v>38.300000000000274</v>
      </c>
      <c r="G413" s="20">
        <f t="shared" si="176"/>
        <v>356.63043478260749</v>
      </c>
      <c r="H413" s="19">
        <f t="shared" si="149"/>
        <v>6.6304347826074945</v>
      </c>
      <c r="I413" s="18">
        <f t="shared" si="150"/>
        <v>1.8944099378878556E-2</v>
      </c>
      <c r="J413" s="17">
        <f t="shared" si="151"/>
        <v>90213.071641752234</v>
      </c>
      <c r="K413" s="16">
        <f t="shared" si="152"/>
        <v>31.898064647975449</v>
      </c>
      <c r="L413" s="15">
        <f t="shared" si="153"/>
        <v>1.7557654476267419E-4</v>
      </c>
      <c r="M413" s="14">
        <f t="shared" si="154"/>
        <v>4.1732788924640025E-7</v>
      </c>
      <c r="N413" s="13">
        <f t="shared" si="162"/>
        <v>0</v>
      </c>
      <c r="O413" s="12">
        <f t="shared" si="163"/>
        <v>0</v>
      </c>
      <c r="P413" s="4">
        <f t="shared" si="164"/>
        <v>6.5624676361611175E-5</v>
      </c>
      <c r="Q413" s="11">
        <f t="shared" si="155"/>
        <v>9.6440930417668845E-4</v>
      </c>
      <c r="R413" s="10">
        <f t="shared" si="165"/>
        <v>-7.1950542569718438E-4</v>
      </c>
      <c r="S413" s="9">
        <f t="shared" si="166"/>
        <v>151.35945883222905</v>
      </c>
      <c r="T413" s="8">
        <f t="shared" si="167"/>
        <v>3829.574718318308</v>
      </c>
      <c r="U413" s="7">
        <f t="shared" si="168"/>
        <v>-31.918668587584147</v>
      </c>
      <c r="V413" s="9">
        <f t="shared" si="169"/>
        <v>3103.0454769687444</v>
      </c>
      <c r="W413" s="8">
        <f t="shared" si="170"/>
        <v>90213.071641752234</v>
      </c>
      <c r="X413" s="7">
        <f t="shared" si="171"/>
        <v>-31.918668595693635</v>
      </c>
      <c r="Y413" s="6">
        <f t="shared" si="156"/>
        <v>3106.7347678735255</v>
      </c>
      <c r="Z413" s="4">
        <f t="shared" si="157"/>
        <v>-1.0006459309662066</v>
      </c>
      <c r="AA413" s="4">
        <f t="shared" si="172"/>
        <v>0</v>
      </c>
      <c r="AB413" s="5">
        <f t="shared" si="173"/>
        <v>0.2285221255510469</v>
      </c>
      <c r="AC413" s="418">
        <f t="shared" si="177"/>
        <v>2.4541925071370842E-2</v>
      </c>
      <c r="AD413" s="628">
        <f t="shared" si="174"/>
        <v>2.0181187838615071</v>
      </c>
      <c r="AE413" s="4">
        <f t="shared" si="158"/>
        <v>4.5516296979615518</v>
      </c>
      <c r="AF413" s="3">
        <f t="shared" si="175"/>
        <v>193.92294208969201</v>
      </c>
      <c r="AG413" s="2">
        <f t="shared" si="159"/>
        <v>682.55437591174814</v>
      </c>
      <c r="AH413" s="22">
        <f t="shared" si="160"/>
        <v>0.15173924832615171</v>
      </c>
    </row>
    <row r="414" spans="6:34" x14ac:dyDescent="0.35">
      <c r="F414" s="21">
        <f t="shared" si="161"/>
        <v>38.400000000000276</v>
      </c>
      <c r="G414" s="20">
        <f t="shared" si="176"/>
        <v>356.63043478260749</v>
      </c>
      <c r="H414" s="19">
        <f t="shared" ref="H414:H477" si="178">G414-(TotalWeightE-PropellantWeight)</f>
        <v>6.6304347826074945</v>
      </c>
      <c r="I414" s="18">
        <f t="shared" ref="I414:I477" si="179">(G414-(TotalWeightE-PropellantWeight))/(PropellantWeight)</f>
        <v>1.8944099378878556E-2</v>
      </c>
      <c r="J414" s="17">
        <f t="shared" ref="J414:J477" si="180">W414</f>
        <v>90523.376189449104</v>
      </c>
      <c r="K414" s="16">
        <f t="shared" ref="K414:K477" si="181">$L$23*(20902231^2)/((20902231+W414)^2)</f>
        <v>31.897121652007307</v>
      </c>
      <c r="L414" s="15">
        <f t="shared" ref="L414:L477" si="182">M414/$L$22</f>
        <v>1.6211630431431785E-4</v>
      </c>
      <c r="M414" s="14">
        <f t="shared" ref="M414:M477" si="183">$L$22*(EXP(-K414*(W414-0)/($L$25*AF414)))</f>
        <v>3.8533424372470208E-7</v>
      </c>
      <c r="N414" s="13">
        <f t="shared" si="162"/>
        <v>0</v>
      </c>
      <c r="O414" s="12">
        <f t="shared" si="163"/>
        <v>0</v>
      </c>
      <c r="P414" s="4">
        <f t="shared" si="164"/>
        <v>6.0244634945822917E-5</v>
      </c>
      <c r="Q414" s="11">
        <f t="shared" ref="Q414:Q477" si="184">(M414*$L$25*AF414)/144</f>
        <v>8.8534511238316815E-4</v>
      </c>
      <c r="R414" s="10">
        <f t="shared" si="165"/>
        <v>-6.5705450209513285E-4</v>
      </c>
      <c r="S414" s="9">
        <f t="shared" si="166"/>
        <v>151.35938688168648</v>
      </c>
      <c r="T414" s="8">
        <f t="shared" si="167"/>
        <v>3844.7106570064766</v>
      </c>
      <c r="U414" s="7">
        <f t="shared" si="168"/>
        <v>-31.915937231149982</v>
      </c>
      <c r="V414" s="9">
        <f t="shared" si="169"/>
        <v>3099.8536101099862</v>
      </c>
      <c r="W414" s="8">
        <f t="shared" si="170"/>
        <v>90523.376189449104</v>
      </c>
      <c r="X414" s="7">
        <f t="shared" si="171"/>
        <v>-31.915937237913386</v>
      </c>
      <c r="Y414" s="6">
        <f t="shared" ref="Y414:Y477" si="185">SQRT((S414^2)+(V414^2))</f>
        <v>3103.5466917881408</v>
      </c>
      <c r="Z414" s="4">
        <f t="shared" ref="Z414:Z477" si="186">X414/K414</f>
        <v>-1.0005898835045792</v>
      </c>
      <c r="AA414" s="4">
        <f t="shared" si="172"/>
        <v>0</v>
      </c>
      <c r="AB414" s="5">
        <f t="shared" si="173"/>
        <v>0.20868708707258346</v>
      </c>
      <c r="AC414" s="418">
        <f t="shared" si="177"/>
        <v>2.2470275562634274E-2</v>
      </c>
      <c r="AD414" s="628">
        <f t="shared" si="174"/>
        <v>1.8595847036429207</v>
      </c>
      <c r="AE414" s="4">
        <f t="shared" ref="AE414:AE477" si="187">Y414/AG414</f>
        <v>4.560112167553898</v>
      </c>
      <c r="AF414" s="3">
        <f t="shared" si="175"/>
        <v>192.80584571798329</v>
      </c>
      <c r="AG414" s="2">
        <f t="shared" ref="AG414:AG477" si="188">SQRT($L$27*$L$25*AF414)</f>
        <v>680.58560354512565</v>
      </c>
      <c r="AH414" s="22">
        <f t="shared" ref="AH414:AH477" si="189">IF(AE414&lt;0.2,DragCoefficient*(4/3),IF(AE414&gt;0.9,DragCoefficient*1.8-(AE414-1)*0.4*DragCoefficient,DragCoefficient))</f>
        <v>0.15038205319137632</v>
      </c>
    </row>
    <row r="415" spans="6:34" x14ac:dyDescent="0.35">
      <c r="F415" s="21">
        <f t="shared" ref="F415:F478" si="190">F414+$G$28</f>
        <v>38.500000000000277</v>
      </c>
      <c r="G415" s="20">
        <f t="shared" si="176"/>
        <v>356.63043478260749</v>
      </c>
      <c r="H415" s="19">
        <f t="shared" si="178"/>
        <v>6.6304347826074945</v>
      </c>
      <c r="I415" s="18">
        <f t="shared" si="179"/>
        <v>1.8944099378878556E-2</v>
      </c>
      <c r="J415" s="17">
        <f t="shared" si="180"/>
        <v>90833.361550460104</v>
      </c>
      <c r="K415" s="16">
        <f t="shared" si="181"/>
        <v>31.896179667778668</v>
      </c>
      <c r="L415" s="15">
        <f t="shared" si="182"/>
        <v>1.4956162548877106E-4</v>
      </c>
      <c r="M415" s="14">
        <f t="shared" si="183"/>
        <v>3.5549302762425993E-7</v>
      </c>
      <c r="N415" s="13">
        <f t="shared" ref="N415:N478" si="191">IF(I414&gt;0.02,(WeightFlowRate/$L$23)*ExhaustVelocityE+(ExitPressureE-Q415)*ExitAreaE,0)</f>
        <v>0</v>
      </c>
      <c r="O415" s="12">
        <f t="shared" ref="O415:O478" si="192">N415/WeightFlowRate</f>
        <v>0</v>
      </c>
      <c r="P415" s="4">
        <f t="shared" ref="P415:P478" si="193">Q415/$L$21</f>
        <v>5.5257456301023479E-5</v>
      </c>
      <c r="Q415" s="11">
        <f t="shared" si="184"/>
        <v>8.1205436638187567E-4</v>
      </c>
      <c r="R415" s="10">
        <f t="shared" ref="R415:R478" si="194">IF(W415&lt;InitialAltitudeE,0,(((N415-AB415)*COS(ElevationAngleR)*$L$23)/(G415)))</f>
        <v>-5.994198311940485E-4</v>
      </c>
      <c r="S415" s="9">
        <f t="shared" ref="S415:S478" si="195">IF(W414&lt;InitialAltitudeE,0,S414+(R414*TimeStep))</f>
        <v>151.35932117623628</v>
      </c>
      <c r="T415" s="8">
        <f t="shared" ref="T415:T478" si="196">T414+(S415*TimeStep)</f>
        <v>3859.8465891241003</v>
      </c>
      <c r="U415" s="7">
        <f t="shared" ref="U415:U478" si="197">IF(W414&lt;InitialAltitudeE,-K415,(((N415-AB415)*SIN(ElevationAngleR)*$L$23)/G415)-K415)</f>
        <v>-31.913344805887544</v>
      </c>
      <c r="V415" s="9">
        <f t="shared" ref="V415:V478" si="198">IF(W414&lt;InitialAltitudeE,0,V414+(U414*TimeStep))</f>
        <v>3096.6620163868711</v>
      </c>
      <c r="W415" s="8">
        <f t="shared" ref="W415:W478" si="199">IF(P414&gt;0.913499,W414,W414+V414*TimeStep)</f>
        <v>90833.361550460104</v>
      </c>
      <c r="X415" s="7">
        <f t="shared" ref="X415:X478" si="200">IF(N415&gt;0.002,SQRT((U415^2)+(R415^2)),-SQRT((U415^2)+(R415^2)))</f>
        <v>-31.913344811516914</v>
      </c>
      <c r="Y415" s="6">
        <f t="shared" si="185"/>
        <v>3100.358896618282</v>
      </c>
      <c r="Z415" s="4">
        <f t="shared" si="186"/>
        <v>-1.000538156729647</v>
      </c>
      <c r="AA415" s="4">
        <f t="shared" ref="AA415:AA478" si="201">N415/G415</f>
        <v>0</v>
      </c>
      <c r="AB415" s="5">
        <f t="shared" ref="AB415:AB478" si="202">0.5*M415*(Y414^2)*CrossSectionalAreaE*AH415</f>
        <v>0.19038173866330821</v>
      </c>
      <c r="AC415" s="418">
        <f t="shared" si="177"/>
        <v>2.055263999833724E-2</v>
      </c>
      <c r="AD415" s="628">
        <f t="shared" ref="AD415:AD478" si="203">(1/2)*M415*(Y414^2)</f>
        <v>1.712054788637621</v>
      </c>
      <c r="AE415" s="4">
        <f t="shared" si="187"/>
        <v>4.5686690290473386</v>
      </c>
      <c r="AF415" s="3">
        <f t="shared" ref="AF415:AF478" si="204">IF(AF414&gt;4.67,$L$20+($L$26/1000)*W415,4.67)</f>
        <v>191.68989841834372</v>
      </c>
      <c r="AG415" s="2">
        <f t="shared" si="188"/>
        <v>678.61315339464863</v>
      </c>
      <c r="AH415" s="22">
        <f t="shared" si="189"/>
        <v>0.14901295535242587</v>
      </c>
    </row>
    <row r="416" spans="6:34" x14ac:dyDescent="0.35">
      <c r="F416" s="21">
        <f t="shared" si="190"/>
        <v>38.600000000000279</v>
      </c>
      <c r="G416" s="20">
        <f t="shared" ref="G416:G479" si="205">IF(I415&gt;0.02,G415-((N415/O415)*TimeStep),G415)</f>
        <v>356.63043478260749</v>
      </c>
      <c r="H416" s="19">
        <f t="shared" si="178"/>
        <v>6.6304347826074945</v>
      </c>
      <c r="I416" s="18">
        <f t="shared" si="179"/>
        <v>1.8944099378878556E-2</v>
      </c>
      <c r="J416" s="17">
        <f t="shared" si="180"/>
        <v>91143.027752098787</v>
      </c>
      <c r="K416" s="16">
        <f t="shared" si="181"/>
        <v>31.895238695075186</v>
      </c>
      <c r="L416" s="15">
        <f t="shared" si="182"/>
        <v>1.3786090624167815E-4</v>
      </c>
      <c r="M416" s="14">
        <f t="shared" si="183"/>
        <v>3.2768158804584478E-7</v>
      </c>
      <c r="N416" s="13">
        <f t="shared" si="191"/>
        <v>0</v>
      </c>
      <c r="O416" s="12">
        <f t="shared" si="192"/>
        <v>0</v>
      </c>
      <c r="P416" s="4">
        <f t="shared" si="193"/>
        <v>5.0638259575936997E-5</v>
      </c>
      <c r="Q416" s="11">
        <f t="shared" si="184"/>
        <v>7.4417142133009881E-4</v>
      </c>
      <c r="R416" s="10">
        <f t="shared" si="194"/>
        <v>-5.4628001223495167E-4</v>
      </c>
      <c r="S416" s="9">
        <f t="shared" si="195"/>
        <v>151.35926123425315</v>
      </c>
      <c r="T416" s="8">
        <f t="shared" si="196"/>
        <v>3874.9825152475255</v>
      </c>
      <c r="U416" s="7">
        <f t="shared" si="197"/>
        <v>-31.91088210786894</v>
      </c>
      <c r="V416" s="9">
        <f t="shared" si="198"/>
        <v>3093.4706819062822</v>
      </c>
      <c r="W416" s="8">
        <f t="shared" si="199"/>
        <v>91143.027752098787</v>
      </c>
      <c r="X416" s="7">
        <f t="shared" si="200"/>
        <v>-31.910882112544801</v>
      </c>
      <c r="Y416" s="6">
        <f t="shared" si="185"/>
        <v>3097.1713684869128</v>
      </c>
      <c r="Z416" s="4">
        <f t="shared" si="186"/>
        <v>-1.0004904624674287</v>
      </c>
      <c r="AA416" s="4">
        <f t="shared" si="201"/>
        <v>0</v>
      </c>
      <c r="AB416" s="5">
        <f t="shared" si="202"/>
        <v>0.17350400022490281</v>
      </c>
      <c r="AC416" s="418">
        <f t="shared" ref="AC416:AC479" si="206">(AB416/G416)*F416</f>
        <v>1.8779256494930854E-2</v>
      </c>
      <c r="AD416" s="628">
        <f t="shared" si="203"/>
        <v>1.5748746234869409</v>
      </c>
      <c r="AE416" s="4">
        <f t="shared" si="187"/>
        <v>4.5773012707944192</v>
      </c>
      <c r="AF416" s="3">
        <f t="shared" si="204"/>
        <v>190.57510009244442</v>
      </c>
      <c r="AG416" s="2">
        <f t="shared" si="188"/>
        <v>676.63699312267011</v>
      </c>
      <c r="AH416" s="22">
        <f t="shared" si="189"/>
        <v>0.14763179667289295</v>
      </c>
    </row>
    <row r="417" spans="6:34" x14ac:dyDescent="0.35">
      <c r="F417" s="21">
        <f t="shared" si="190"/>
        <v>38.70000000000028</v>
      </c>
      <c r="G417" s="20">
        <f t="shared" si="205"/>
        <v>356.63043478260749</v>
      </c>
      <c r="H417" s="19">
        <f t="shared" si="178"/>
        <v>6.6304347826074945</v>
      </c>
      <c r="I417" s="18">
        <f t="shared" si="179"/>
        <v>1.8944099378878556E-2</v>
      </c>
      <c r="J417" s="17">
        <f t="shared" si="180"/>
        <v>91452.37482028942</v>
      </c>
      <c r="K417" s="16">
        <f t="shared" si="181"/>
        <v>31.894298733686867</v>
      </c>
      <c r="L417" s="15">
        <f t="shared" si="182"/>
        <v>1.2696488231856586E-4</v>
      </c>
      <c r="M417" s="14">
        <f t="shared" si="183"/>
        <v>3.017828287829992E-7</v>
      </c>
      <c r="N417" s="13">
        <f t="shared" si="191"/>
        <v>0</v>
      </c>
      <c r="O417" s="12">
        <f t="shared" si="192"/>
        <v>0</v>
      </c>
      <c r="P417" s="4">
        <f t="shared" si="193"/>
        <v>4.6363472691408249E-5</v>
      </c>
      <c r="Q417" s="11">
        <f t="shared" si="184"/>
        <v>6.8134986588203798E-4</v>
      </c>
      <c r="R417" s="10">
        <f t="shared" si="194"/>
        <v>-4.9733141707874074E-4</v>
      </c>
      <c r="S417" s="9">
        <f t="shared" si="195"/>
        <v>151.35920660625192</v>
      </c>
      <c r="T417" s="8">
        <f t="shared" si="196"/>
        <v>3890.1184359081508</v>
      </c>
      <c r="U417" s="7">
        <f t="shared" si="197"/>
        <v>-31.908540442111885</v>
      </c>
      <c r="V417" s="9">
        <f t="shared" si="198"/>
        <v>3090.2795936954954</v>
      </c>
      <c r="W417" s="8">
        <f t="shared" si="199"/>
        <v>91452.37482028942</v>
      </c>
      <c r="X417" s="7">
        <f t="shared" si="200"/>
        <v>-31.908540445987629</v>
      </c>
      <c r="Y417" s="6">
        <f t="shared" si="185"/>
        <v>3093.9840944379903</v>
      </c>
      <c r="Z417" s="4">
        <f t="shared" si="186"/>
        <v>-1.0004465284664097</v>
      </c>
      <c r="AA417" s="4">
        <f t="shared" si="201"/>
        <v>0</v>
      </c>
      <c r="AB417" s="5">
        <f t="shared" si="202"/>
        <v>0.15795743642102852</v>
      </c>
      <c r="AC417" s="418">
        <f t="shared" si="206"/>
        <v>1.7140861220159585E-2</v>
      </c>
      <c r="AD417" s="628">
        <f t="shared" si="203"/>
        <v>1.4474214391073195</v>
      </c>
      <c r="AE417" s="4">
        <f t="shared" si="187"/>
        <v>4.5860099011457498</v>
      </c>
      <c r="AF417" s="3">
        <f t="shared" si="204"/>
        <v>189.46145064695816</v>
      </c>
      <c r="AG417" s="2">
        <f t="shared" si="188"/>
        <v>674.65708996070896</v>
      </c>
      <c r="AH417" s="22">
        <f t="shared" si="189"/>
        <v>0.14623841581668007</v>
      </c>
    </row>
    <row r="418" spans="6:34" x14ac:dyDescent="0.35">
      <c r="F418" s="21">
        <f t="shared" si="190"/>
        <v>38.800000000000281</v>
      </c>
      <c r="G418" s="20">
        <f t="shared" si="205"/>
        <v>356.63043478260749</v>
      </c>
      <c r="H418" s="19">
        <f t="shared" si="178"/>
        <v>6.6304347826074945</v>
      </c>
      <c r="I418" s="18">
        <f t="shared" si="179"/>
        <v>1.8944099378878556E-2</v>
      </c>
      <c r="J418" s="17">
        <f t="shared" si="180"/>
        <v>91761.402779658965</v>
      </c>
      <c r="K418" s="16">
        <f t="shared" si="181"/>
        <v>31.893359783407845</v>
      </c>
      <c r="L418" s="15">
        <f t="shared" si="182"/>
        <v>1.1682655451814666E-4</v>
      </c>
      <c r="M418" s="14">
        <f t="shared" si="183"/>
        <v>2.7768503743418278E-7</v>
      </c>
      <c r="N418" s="13">
        <f t="shared" si="191"/>
        <v>0</v>
      </c>
      <c r="O418" s="12">
        <f t="shared" si="192"/>
        <v>0</v>
      </c>
      <c r="P418" s="4">
        <f t="shared" si="193"/>
        <v>4.241077972662985E-5</v>
      </c>
      <c r="Q418" s="11">
        <f t="shared" si="184"/>
        <v>6.2326174898557187E-4</v>
      </c>
      <c r="R418" s="10">
        <f t="shared" si="194"/>
        <v>-4.5228744130125178E-4</v>
      </c>
      <c r="S418" s="9">
        <f t="shared" si="195"/>
        <v>151.35915687311021</v>
      </c>
      <c r="T418" s="8">
        <f t="shared" si="196"/>
        <v>3905.2543515954617</v>
      </c>
      <c r="U418" s="7">
        <f t="shared" si="197"/>
        <v>-31.906311601133631</v>
      </c>
      <c r="V418" s="9">
        <f t="shared" si="198"/>
        <v>3087.088739651284</v>
      </c>
      <c r="W418" s="8">
        <f t="shared" si="199"/>
        <v>91761.402779658965</v>
      </c>
      <c r="X418" s="7">
        <f t="shared" si="200"/>
        <v>-31.906311604339326</v>
      </c>
      <c r="Y418" s="6">
        <f t="shared" si="185"/>
        <v>3090.7970623855413</v>
      </c>
      <c r="Z418" s="4">
        <f t="shared" si="186"/>
        <v>-1.0004060977275344</v>
      </c>
      <c r="AA418" s="4">
        <f t="shared" si="201"/>
        <v>0</v>
      </c>
      <c r="AB418" s="5">
        <f t="shared" si="202"/>
        <v>0.14365101881762068</v>
      </c>
      <c r="AC418" s="418">
        <f t="shared" si="206"/>
        <v>1.5628670428874863E-2</v>
      </c>
      <c r="AD418" s="628">
        <f t="shared" si="203"/>
        <v>1.3291029961577867</v>
      </c>
      <c r="AE418" s="4">
        <f t="shared" si="187"/>
        <v>4.5947959488482049</v>
      </c>
      <c r="AF418" s="3">
        <f t="shared" si="204"/>
        <v>188.34894999322779</v>
      </c>
      <c r="AG418" s="2">
        <f t="shared" si="188"/>
        <v>672.67341070071313</v>
      </c>
      <c r="AH418" s="22">
        <f t="shared" si="189"/>
        <v>0.1448326481842872</v>
      </c>
    </row>
    <row r="419" spans="6:34" x14ac:dyDescent="0.35">
      <c r="F419" s="21">
        <f t="shared" si="190"/>
        <v>38.900000000000283</v>
      </c>
      <c r="G419" s="20">
        <f t="shared" si="205"/>
        <v>356.63043478260749</v>
      </c>
      <c r="H419" s="19">
        <f t="shared" si="178"/>
        <v>6.6304347826074945</v>
      </c>
      <c r="I419" s="18">
        <f t="shared" si="179"/>
        <v>1.8944099378878556E-2</v>
      </c>
      <c r="J419" s="17">
        <f t="shared" si="180"/>
        <v>92070.111653624088</v>
      </c>
      <c r="K419" s="16">
        <f t="shared" si="181"/>
        <v>31.892421844036086</v>
      </c>
      <c r="L419" s="15">
        <f t="shared" si="182"/>
        <v>1.0740111671812278E-4</v>
      </c>
      <c r="M419" s="14">
        <f t="shared" si="183"/>
        <v>2.5528171432730604E-7</v>
      </c>
      <c r="N419" s="13">
        <f t="shared" si="191"/>
        <v>0</v>
      </c>
      <c r="O419" s="12">
        <f t="shared" si="192"/>
        <v>0</v>
      </c>
      <c r="P419" s="4">
        <f t="shared" si="193"/>
        <v>3.8759069593336823E-5</v>
      </c>
      <c r="Q419" s="11">
        <f t="shared" si="184"/>
        <v>5.6959682560677675E-4</v>
      </c>
      <c r="R419" s="10">
        <f t="shared" si="194"/>
        <v>-4.1087777436390322E-4</v>
      </c>
      <c r="S419" s="9">
        <f t="shared" si="195"/>
        <v>151.35911164436607</v>
      </c>
      <c r="T419" s="8">
        <f t="shared" si="196"/>
        <v>3920.3902627598982</v>
      </c>
      <c r="U419" s="7">
        <f t="shared" si="197"/>
        <v>-31.904187844051091</v>
      </c>
      <c r="V419" s="9">
        <f t="shared" si="198"/>
        <v>3083.8981084911707</v>
      </c>
      <c r="W419" s="8">
        <f t="shared" si="199"/>
        <v>92070.111653624088</v>
      </c>
      <c r="X419" s="7">
        <f t="shared" si="200"/>
        <v>-31.904187846696832</v>
      </c>
      <c r="Y419" s="6">
        <f t="shared" si="185"/>
        <v>3087.6102610648891</v>
      </c>
      <c r="Z419" s="4">
        <f t="shared" si="186"/>
        <v>-1.0003689278512082</v>
      </c>
      <c r="AA419" s="4">
        <f t="shared" si="201"/>
        <v>0</v>
      </c>
      <c r="AB419" s="5">
        <f t="shared" si="202"/>
        <v>0.13049889408177959</v>
      </c>
      <c r="AC419" s="418">
        <f t="shared" si="206"/>
        <v>1.4234362759520809E-2</v>
      </c>
      <c r="AD419" s="628">
        <f t="shared" si="203"/>
        <v>1.2193564885229091</v>
      </c>
      <c r="AE419" s="4">
        <f t="shared" si="187"/>
        <v>4.6036604634587031</v>
      </c>
      <c r="AF419" s="3">
        <f t="shared" si="204"/>
        <v>187.23759804695334</v>
      </c>
      <c r="AG419" s="2">
        <f t="shared" si="188"/>
        <v>670.6859216861501</v>
      </c>
      <c r="AH419" s="22">
        <f t="shared" si="189"/>
        <v>0.14341432584660752</v>
      </c>
    </row>
    <row r="420" spans="6:34" x14ac:dyDescent="0.35">
      <c r="F420" s="21">
        <f t="shared" si="190"/>
        <v>39.000000000000284</v>
      </c>
      <c r="G420" s="20">
        <f t="shared" si="205"/>
        <v>356.63043478260749</v>
      </c>
      <c r="H420" s="19">
        <f t="shared" si="178"/>
        <v>6.6304347826074945</v>
      </c>
      <c r="I420" s="18">
        <f t="shared" si="179"/>
        <v>1.8944099378878556E-2</v>
      </c>
      <c r="J420" s="17">
        <f t="shared" si="180"/>
        <v>92378.5014644732</v>
      </c>
      <c r="K420" s="16">
        <f t="shared" si="181"/>
        <v>31.891484915373127</v>
      </c>
      <c r="L420" s="15">
        <f t="shared" si="182"/>
        <v>9.8645884712047927E-5</v>
      </c>
      <c r="M420" s="14">
        <f t="shared" si="183"/>
        <v>2.344714033720667E-7</v>
      </c>
      <c r="N420" s="13">
        <f t="shared" si="191"/>
        <v>0</v>
      </c>
      <c r="O420" s="12">
        <f t="shared" si="192"/>
        <v>0</v>
      </c>
      <c r="P420" s="4">
        <f t="shared" si="193"/>
        <v>3.5388386000544239E-5</v>
      </c>
      <c r="Q420" s="11">
        <f t="shared" si="184"/>
        <v>5.2006182142005182E-4</v>
      </c>
      <c r="R420" s="10">
        <f t="shared" si="194"/>
        <v>-3.7284768891530522E-4</v>
      </c>
      <c r="S420" s="9">
        <f t="shared" si="195"/>
        <v>151.35907055658862</v>
      </c>
      <c r="T420" s="8">
        <f t="shared" si="196"/>
        <v>3935.5261698155568</v>
      </c>
      <c r="U420" s="7">
        <f t="shared" si="197"/>
        <v>-31.902161876228856</v>
      </c>
      <c r="V420" s="9">
        <f t="shared" si="198"/>
        <v>3080.7076897067654</v>
      </c>
      <c r="W420" s="8">
        <f t="shared" si="199"/>
        <v>92378.5014644732</v>
      </c>
      <c r="X420" s="7">
        <f t="shared" si="200"/>
        <v>-31.902161878407632</v>
      </c>
      <c r="Y420" s="6">
        <f t="shared" si="185"/>
        <v>3084.4236799859627</v>
      </c>
      <c r="Z420" s="4">
        <f t="shared" si="186"/>
        <v>-1.0003347904013513</v>
      </c>
      <c r="AA420" s="4">
        <f t="shared" si="201"/>
        <v>0</v>
      </c>
      <c r="AB420" s="5">
        <f t="shared" si="202"/>
        <v>0.11842015825684757</v>
      </c>
      <c r="AC420" s="418">
        <f t="shared" si="206"/>
        <v>1.2950061805107395E-2</v>
      </c>
      <c r="AD420" s="628">
        <f t="shared" si="203"/>
        <v>1.1176474671689896</v>
      </c>
      <c r="AE420" s="4">
        <f t="shared" si="187"/>
        <v>4.6126045157740032</v>
      </c>
      <c r="AF420" s="3">
        <f t="shared" si="204"/>
        <v>186.12739472789656</v>
      </c>
      <c r="AG420" s="2">
        <f t="shared" si="188"/>
        <v>668.69458880291427</v>
      </c>
      <c r="AH420" s="22">
        <f t="shared" si="189"/>
        <v>0.14198327747615958</v>
      </c>
    </row>
    <row r="421" spans="6:34" x14ac:dyDescent="0.35">
      <c r="F421" s="21">
        <f t="shared" si="190"/>
        <v>39.100000000000286</v>
      </c>
      <c r="G421" s="20">
        <f t="shared" si="205"/>
        <v>356.63043478260749</v>
      </c>
      <c r="H421" s="19">
        <f t="shared" si="178"/>
        <v>6.6304347826074945</v>
      </c>
      <c r="I421" s="18">
        <f t="shared" si="179"/>
        <v>1.8944099378878556E-2</v>
      </c>
      <c r="J421" s="17">
        <f t="shared" si="180"/>
        <v>92686.572233443876</v>
      </c>
      <c r="K421" s="16">
        <f t="shared" si="181"/>
        <v>31.89054899722391</v>
      </c>
      <c r="L421" s="15">
        <f t="shared" si="182"/>
        <v>9.0520225904427333E-5</v>
      </c>
      <c r="M421" s="14">
        <f t="shared" si="183"/>
        <v>2.1515752495223332E-7</v>
      </c>
      <c r="N421" s="13">
        <f t="shared" si="191"/>
        <v>0</v>
      </c>
      <c r="O421" s="12">
        <f t="shared" si="192"/>
        <v>0</v>
      </c>
      <c r="P421" s="4">
        <f t="shared" si="193"/>
        <v>3.227987871113371E-5</v>
      </c>
      <c r="Q421" s="11">
        <f t="shared" si="184"/>
        <v>4.7437971648303981E-4</v>
      </c>
      <c r="R421" s="10">
        <f t="shared" si="194"/>
        <v>-3.3795734925758634E-4</v>
      </c>
      <c r="S421" s="9">
        <f t="shared" si="195"/>
        <v>151.35903327181973</v>
      </c>
      <c r="T421" s="8">
        <f t="shared" si="196"/>
        <v>3950.6620731427388</v>
      </c>
      <c r="U421" s="7">
        <f t="shared" si="197"/>
        <v>-31.900226829476072</v>
      </c>
      <c r="V421" s="9">
        <f t="shared" si="198"/>
        <v>3077.5174735191426</v>
      </c>
      <c r="W421" s="8">
        <f t="shared" si="199"/>
        <v>92686.572233443876</v>
      </c>
      <c r="X421" s="7">
        <f t="shared" si="200"/>
        <v>-31.900226831266266</v>
      </c>
      <c r="Y421" s="6">
        <f t="shared" si="185"/>
        <v>3081.2373093886531</v>
      </c>
      <c r="Z421" s="4">
        <f t="shared" si="186"/>
        <v>-1.0003034702865479</v>
      </c>
      <c r="AA421" s="4">
        <f t="shared" si="201"/>
        <v>0</v>
      </c>
      <c r="AB421" s="5">
        <f t="shared" si="202"/>
        <v>0.10733863712439182</v>
      </c>
      <c r="AC421" s="418">
        <f t="shared" si="206"/>
        <v>1.1768318971772825E-2</v>
      </c>
      <c r="AD421" s="628">
        <f t="shared" si="203"/>
        <v>1.0234687847101163</v>
      </c>
      <c r="AE421" s="4">
        <f t="shared" si="187"/>
        <v>4.6216291982769784</v>
      </c>
      <c r="AF421" s="3">
        <f t="shared" si="204"/>
        <v>185.01833995960209</v>
      </c>
      <c r="AG421" s="2">
        <f t="shared" si="188"/>
        <v>666.69937747004678</v>
      </c>
      <c r="AH421" s="22">
        <f t="shared" si="189"/>
        <v>0.14053932827568349</v>
      </c>
    </row>
    <row r="422" spans="6:34" x14ac:dyDescent="0.35">
      <c r="F422" s="21">
        <f t="shared" si="190"/>
        <v>39.200000000000287</v>
      </c>
      <c r="G422" s="20">
        <f t="shared" si="205"/>
        <v>356.63043478260749</v>
      </c>
      <c r="H422" s="19">
        <f t="shared" si="178"/>
        <v>6.6304347826074945</v>
      </c>
      <c r="I422" s="18">
        <f t="shared" si="179"/>
        <v>1.8944099378878556E-2</v>
      </c>
      <c r="J422" s="17">
        <f t="shared" si="180"/>
        <v>92994.323980795787</v>
      </c>
      <c r="K422" s="16">
        <f t="shared" si="181"/>
        <v>31.889614089396424</v>
      </c>
      <c r="L422" s="15">
        <f t="shared" si="182"/>
        <v>8.2985489909842287E-5</v>
      </c>
      <c r="M422" s="14">
        <f t="shared" si="183"/>
        <v>1.9724821096670413E-7</v>
      </c>
      <c r="N422" s="13">
        <f t="shared" si="191"/>
        <v>0</v>
      </c>
      <c r="O422" s="12">
        <f t="shared" si="192"/>
        <v>0</v>
      </c>
      <c r="P422" s="4">
        <f t="shared" si="193"/>
        <v>2.9415756090348813E-5</v>
      </c>
      <c r="Q422" s="11">
        <f t="shared" si="184"/>
        <v>4.3228904789722593E-4</v>
      </c>
      <c r="R422" s="10">
        <f t="shared" si="194"/>
        <v>-3.0598113898984766E-4</v>
      </c>
      <c r="S422" s="9">
        <f t="shared" si="195"/>
        <v>151.35899947608479</v>
      </c>
      <c r="T422" s="8">
        <f t="shared" si="196"/>
        <v>3965.7979730903471</v>
      </c>
      <c r="U422" s="7">
        <f t="shared" si="197"/>
        <v>-31.898376242792331</v>
      </c>
      <c r="V422" s="9">
        <f t="shared" si="198"/>
        <v>3074.3274508361951</v>
      </c>
      <c r="W422" s="8">
        <f t="shared" si="199"/>
        <v>92994.323980795787</v>
      </c>
      <c r="X422" s="7">
        <f t="shared" si="200"/>
        <v>-31.898376244259875</v>
      </c>
      <c r="Y422" s="6">
        <f t="shared" si="185"/>
        <v>3078.0511402001393</v>
      </c>
      <c r="Z422" s="4">
        <f t="shared" si="186"/>
        <v>-1.0002747651583017</v>
      </c>
      <c r="AA422" s="4">
        <f t="shared" si="201"/>
        <v>0</v>
      </c>
      <c r="AB422" s="5">
        <f t="shared" si="202"/>
        <v>9.7182672657035299E-2</v>
      </c>
      <c r="AC422" s="418">
        <f t="shared" si="206"/>
        <v>1.0682096637315936E-2</v>
      </c>
      <c r="AD422" s="628">
        <f t="shared" si="203"/>
        <v>0.93633956099935733</v>
      </c>
      <c r="AE422" s="4">
        <f t="shared" si="187"/>
        <v>4.6307356255998169</v>
      </c>
      <c r="AF422" s="3">
        <f t="shared" si="204"/>
        <v>183.91043366913522</v>
      </c>
      <c r="AG422" s="2">
        <f t="shared" si="188"/>
        <v>664.70025263025911</v>
      </c>
      <c r="AH422" s="22">
        <f t="shared" si="189"/>
        <v>0.13908229990402932</v>
      </c>
    </row>
    <row r="423" spans="6:34" x14ac:dyDescent="0.35">
      <c r="F423" s="21">
        <f t="shared" si="190"/>
        <v>39.300000000000288</v>
      </c>
      <c r="G423" s="20">
        <f t="shared" si="205"/>
        <v>356.63043478260749</v>
      </c>
      <c r="H423" s="19">
        <f t="shared" si="178"/>
        <v>6.6304347826074945</v>
      </c>
      <c r="I423" s="18">
        <f t="shared" si="179"/>
        <v>1.8944099378878556E-2</v>
      </c>
      <c r="J423" s="17">
        <f t="shared" si="180"/>
        <v>93301.756725879401</v>
      </c>
      <c r="K423" s="16">
        <f t="shared" si="181"/>
        <v>31.888680191701656</v>
      </c>
      <c r="L423" s="15">
        <f t="shared" si="182"/>
        <v>7.6004940100303322E-5</v>
      </c>
      <c r="M423" s="14">
        <f t="shared" si="183"/>
        <v>1.8065614212441097E-7</v>
      </c>
      <c r="N423" s="13">
        <f t="shared" si="191"/>
        <v>0</v>
      </c>
      <c r="O423" s="12">
        <f t="shared" si="192"/>
        <v>0</v>
      </c>
      <c r="P423" s="4">
        <f t="shared" si="193"/>
        <v>2.6779238944976909E-5</v>
      </c>
      <c r="Q423" s="11">
        <f t="shared" si="184"/>
        <v>3.9354323143624853E-4</v>
      </c>
      <c r="R423" s="10">
        <f t="shared" si="194"/>
        <v>-2.7670700781943364E-4</v>
      </c>
      <c r="S423" s="9">
        <f t="shared" si="195"/>
        <v>151.35896887797088</v>
      </c>
      <c r="T423" s="8">
        <f t="shared" si="196"/>
        <v>3980.9338699781442</v>
      </c>
      <c r="U423" s="7">
        <f t="shared" si="197"/>
        <v>-31.89660404366273</v>
      </c>
      <c r="V423" s="9">
        <f t="shared" si="198"/>
        <v>3071.1376132119158</v>
      </c>
      <c r="W423" s="8">
        <f t="shared" si="199"/>
        <v>93301.756725879401</v>
      </c>
      <c r="X423" s="7">
        <f t="shared" si="200"/>
        <v>-31.896604044862961</v>
      </c>
      <c r="Y423" s="6">
        <f t="shared" si="185"/>
        <v>3074.8651639941522</v>
      </c>
      <c r="Z423" s="4">
        <f t="shared" si="186"/>
        <v>-1.0002484848263919</v>
      </c>
      <c r="AA423" s="4">
        <f t="shared" si="201"/>
        <v>0</v>
      </c>
      <c r="AB423" s="5">
        <f t="shared" si="202"/>
        <v>8.7884915559177518E-2</v>
      </c>
      <c r="AC423" s="418">
        <f t="shared" si="206"/>
        <v>9.684751621327814E-3</v>
      </c>
      <c r="AD423" s="628">
        <f t="shared" si="203"/>
        <v>0.85580417003705334</v>
      </c>
      <c r="AE423" s="4">
        <f t="shared" si="187"/>
        <v>4.6399249350046805</v>
      </c>
      <c r="AF423" s="3">
        <f t="shared" si="204"/>
        <v>182.80367578683422</v>
      </c>
      <c r="AG423" s="2">
        <f t="shared" si="188"/>
        <v>662.69717874025275</v>
      </c>
      <c r="AH423" s="22">
        <f t="shared" si="189"/>
        <v>0.13761201039925108</v>
      </c>
    </row>
    <row r="424" spans="6:34" x14ac:dyDescent="0.35">
      <c r="F424" s="21">
        <f t="shared" si="190"/>
        <v>39.40000000000029</v>
      </c>
      <c r="G424" s="20">
        <f t="shared" si="205"/>
        <v>356.63043478260749</v>
      </c>
      <c r="H424" s="19">
        <f t="shared" si="178"/>
        <v>6.6304347826074945</v>
      </c>
      <c r="I424" s="18">
        <f t="shared" si="179"/>
        <v>1.8944099378878556E-2</v>
      </c>
      <c r="J424" s="17">
        <f t="shared" si="180"/>
        <v>93608.870487200591</v>
      </c>
      <c r="K424" s="16">
        <f t="shared" si="181"/>
        <v>31.887747303953276</v>
      </c>
      <c r="L424" s="15">
        <f t="shared" si="182"/>
        <v>6.9543686143490517E-5</v>
      </c>
      <c r="M424" s="14">
        <f t="shared" si="183"/>
        <v>1.652983875944626E-7</v>
      </c>
      <c r="N424" s="13">
        <f t="shared" si="191"/>
        <v>0</v>
      </c>
      <c r="O424" s="12">
        <f t="shared" si="192"/>
        <v>0</v>
      </c>
      <c r="P424" s="4">
        <f t="shared" si="193"/>
        <v>2.435451565076E-5</v>
      </c>
      <c r="Q424" s="11">
        <f t="shared" si="184"/>
        <v>3.5790990210580998E-4</v>
      </c>
      <c r="R424" s="10">
        <f t="shared" si="194"/>
        <v>-2.4993583751062006E-4</v>
      </c>
      <c r="S424" s="9">
        <f t="shared" si="195"/>
        <v>151.35894120727011</v>
      </c>
      <c r="T424" s="8">
        <f t="shared" si="196"/>
        <v>3996.069764098871</v>
      </c>
      <c r="U424" s="7">
        <f t="shared" si="197"/>
        <v>-31.894904529900707</v>
      </c>
      <c r="V424" s="9">
        <f t="shared" si="198"/>
        <v>3067.9479528075494</v>
      </c>
      <c r="W424" s="8">
        <f t="shared" si="199"/>
        <v>93608.870487200591</v>
      </c>
      <c r="X424" s="7">
        <f t="shared" si="200"/>
        <v>-31.894904530879984</v>
      </c>
      <c r="Y424" s="6">
        <f t="shared" si="185"/>
        <v>3071.6793729521023</v>
      </c>
      <c r="Z424" s="4">
        <f t="shared" si="186"/>
        <v>-1.0002244506913105</v>
      </c>
      <c r="AA424" s="4">
        <f t="shared" si="201"/>
        <v>0</v>
      </c>
      <c r="AB424" s="5">
        <f t="shared" si="202"/>
        <v>7.9382123885951228E-2</v>
      </c>
      <c r="AC424" s="418">
        <f t="shared" si="206"/>
        <v>8.7700189778055198E-3</v>
      </c>
      <c r="AD424" s="628">
        <f t="shared" si="203"/>
        <v>0.78143124846542378</v>
      </c>
      <c r="AE424" s="4">
        <f t="shared" si="187"/>
        <v>4.6491982868822967</v>
      </c>
      <c r="AF424" s="3">
        <f t="shared" si="204"/>
        <v>181.69806624607793</v>
      </c>
      <c r="AG424" s="2">
        <f t="shared" si="188"/>
        <v>660.69011976082822</v>
      </c>
      <c r="AH424" s="22">
        <f t="shared" si="189"/>
        <v>0.13612827409883255</v>
      </c>
    </row>
    <row r="425" spans="6:34" x14ac:dyDescent="0.35">
      <c r="F425" s="21">
        <f t="shared" si="190"/>
        <v>39.500000000000291</v>
      </c>
      <c r="G425" s="20">
        <f t="shared" si="205"/>
        <v>356.63043478260749</v>
      </c>
      <c r="H425" s="19">
        <f t="shared" si="178"/>
        <v>6.6304347826074945</v>
      </c>
      <c r="I425" s="18">
        <f t="shared" si="179"/>
        <v>1.8944099378878556E-2</v>
      </c>
      <c r="J425" s="17">
        <f t="shared" si="180"/>
        <v>93915.66528248135</v>
      </c>
      <c r="K425" s="16">
        <f t="shared" si="181"/>
        <v>31.886815425967512</v>
      </c>
      <c r="L425" s="15">
        <f t="shared" si="182"/>
        <v>6.3568617572805393E-5</v>
      </c>
      <c r="M425" s="14">
        <f t="shared" si="183"/>
        <v>1.5109624710880113E-7</v>
      </c>
      <c r="N425" s="13">
        <f t="shared" si="191"/>
        <v>0</v>
      </c>
      <c r="O425" s="12">
        <f t="shared" si="192"/>
        <v>0</v>
      </c>
      <c r="P425" s="4">
        <f t="shared" si="193"/>
        <v>2.2126698564308231E-5</v>
      </c>
      <c r="Q425" s="11">
        <f t="shared" si="184"/>
        <v>3.2517027358042308E-4</v>
      </c>
      <c r="R425" s="10">
        <f t="shared" si="194"/>
        <v>-2.2548082691889348E-4</v>
      </c>
      <c r="S425" s="9">
        <f t="shared" si="195"/>
        <v>151.35891621368634</v>
      </c>
      <c r="T425" s="8">
        <f t="shared" si="196"/>
        <v>4011.2056557202395</v>
      </c>
      <c r="U425" s="7">
        <f t="shared" si="197"/>
        <v>-31.893272352037602</v>
      </c>
      <c r="V425" s="9">
        <f t="shared" si="198"/>
        <v>3064.7584623545595</v>
      </c>
      <c r="W425" s="8">
        <f t="shared" si="199"/>
        <v>93915.66528248135</v>
      </c>
      <c r="X425" s="7">
        <f t="shared" si="200"/>
        <v>-31.893272352834661</v>
      </c>
      <c r="Y425" s="6">
        <f t="shared" si="185"/>
        <v>3068.4937598260262</v>
      </c>
      <c r="Z425" s="4">
        <f t="shared" si="186"/>
        <v>-1.0002024951937312</v>
      </c>
      <c r="AA425" s="4">
        <f t="shared" si="201"/>
        <v>0</v>
      </c>
      <c r="AB425" s="5">
        <f t="shared" si="202"/>
        <v>7.161496772395344E-2</v>
      </c>
      <c r="AC425" s="418">
        <f t="shared" si="206"/>
        <v>7.9319961203550629E-3</v>
      </c>
      <c r="AD425" s="628">
        <f t="shared" si="203"/>
        <v>0.71281272589396771</v>
      </c>
      <c r="AE425" s="4">
        <f t="shared" si="187"/>
        <v>4.6585568652690341</v>
      </c>
      <c r="AF425" s="3">
        <f t="shared" si="204"/>
        <v>180.59360498306722</v>
      </c>
      <c r="AG425" s="2">
        <f t="shared" si="188"/>
        <v>658.6790391467764</v>
      </c>
      <c r="AH425" s="22">
        <f t="shared" si="189"/>
        <v>0.13463090155695456</v>
      </c>
    </row>
    <row r="426" spans="6:34" x14ac:dyDescent="0.35">
      <c r="F426" s="21">
        <f t="shared" si="190"/>
        <v>39.600000000000293</v>
      </c>
      <c r="G426" s="20">
        <f t="shared" si="205"/>
        <v>356.63043478260749</v>
      </c>
      <c r="H426" s="19">
        <f t="shared" si="178"/>
        <v>6.6304347826074945</v>
      </c>
      <c r="I426" s="18">
        <f t="shared" si="179"/>
        <v>1.8944099378878556E-2</v>
      </c>
      <c r="J426" s="17">
        <f t="shared" si="180"/>
        <v>94222.141128716801</v>
      </c>
      <c r="K426" s="16">
        <f t="shared" si="181"/>
        <v>31.885884557562928</v>
      </c>
      <c r="L426" s="15">
        <f t="shared" si="182"/>
        <v>5.8048338428428772E-5</v>
      </c>
      <c r="M426" s="14">
        <f t="shared" si="183"/>
        <v>1.3797509561053234E-7</v>
      </c>
      <c r="N426" s="13">
        <f t="shared" si="191"/>
        <v>0</v>
      </c>
      <c r="O426" s="12">
        <f t="shared" si="192"/>
        <v>0</v>
      </c>
      <c r="P426" s="4">
        <f t="shared" si="193"/>
        <v>2.0081781714559162E-5</v>
      </c>
      <c r="Q426" s="11">
        <f t="shared" si="184"/>
        <v>2.9511851644414963E-4</v>
      </c>
      <c r="R426" s="10">
        <f t="shared" si="194"/>
        <v>-2.0316689603811888E-4</v>
      </c>
      <c r="S426" s="9">
        <f t="shared" si="195"/>
        <v>151.35889366560366</v>
      </c>
      <c r="T426" s="8">
        <f t="shared" si="196"/>
        <v>4026.3415450867997</v>
      </c>
      <c r="U426" s="7">
        <f t="shared" si="197"/>
        <v>-31.891702496256581</v>
      </c>
      <c r="V426" s="9">
        <f t="shared" si="198"/>
        <v>3061.5691351193559</v>
      </c>
      <c r="W426" s="8">
        <f t="shared" si="199"/>
        <v>94222.141128716801</v>
      </c>
      <c r="X426" s="7">
        <f t="shared" si="200"/>
        <v>-31.891702496903722</v>
      </c>
      <c r="Y426" s="6">
        <f t="shared" si="185"/>
        <v>3065.3083179032997</v>
      </c>
      <c r="Z426" s="4">
        <f t="shared" si="186"/>
        <v>-1.0001824612809562</v>
      </c>
      <c r="AA426" s="4">
        <f t="shared" si="201"/>
        <v>0</v>
      </c>
      <c r="AB426" s="5">
        <f t="shared" si="202"/>
        <v>6.4527839910660426E-2</v>
      </c>
      <c r="AC426" s="418">
        <f t="shared" si="206"/>
        <v>7.1651272893179085E-3</v>
      </c>
      <c r="AD426" s="628">
        <f t="shared" si="203"/>
        <v>0.64956287727571438</v>
      </c>
      <c r="AE426" s="4">
        <f t="shared" si="187"/>
        <v>4.6680018783830297</v>
      </c>
      <c r="AF426" s="3">
        <f t="shared" si="204"/>
        <v>179.4902919366196</v>
      </c>
      <c r="AG426" s="2">
        <f t="shared" si="188"/>
        <v>656.66389983654108</v>
      </c>
      <c r="AH426" s="22">
        <f t="shared" si="189"/>
        <v>0.13311969945871527</v>
      </c>
    </row>
    <row r="427" spans="6:34" x14ac:dyDescent="0.35">
      <c r="F427" s="21">
        <f t="shared" si="190"/>
        <v>39.700000000000294</v>
      </c>
      <c r="G427" s="20">
        <f t="shared" si="205"/>
        <v>356.63043478260749</v>
      </c>
      <c r="H427" s="19">
        <f t="shared" si="178"/>
        <v>6.6304347826074945</v>
      </c>
      <c r="I427" s="18">
        <f t="shared" si="179"/>
        <v>1.8944099378878556E-2</v>
      </c>
      <c r="J427" s="17">
        <f t="shared" si="180"/>
        <v>94528.298042228736</v>
      </c>
      <c r="K427" s="16">
        <f t="shared" si="181"/>
        <v>31.884954698560296</v>
      </c>
      <c r="L427" s="15">
        <f t="shared" si="182"/>
        <v>5.2953103006732524E-5</v>
      </c>
      <c r="M427" s="14">
        <f t="shared" si="183"/>
        <v>1.2586423053670253E-7</v>
      </c>
      <c r="N427" s="13">
        <f t="shared" si="191"/>
        <v>0</v>
      </c>
      <c r="O427" s="12">
        <f t="shared" si="192"/>
        <v>0</v>
      </c>
      <c r="P427" s="4">
        <f t="shared" si="193"/>
        <v>1.8206599767591533E-5</v>
      </c>
      <c r="Q427" s="11">
        <f t="shared" si="184"/>
        <v>2.6756115514434391E-4</v>
      </c>
      <c r="R427" s="10">
        <f t="shared" si="194"/>
        <v>-1.8283010896708087E-4</v>
      </c>
      <c r="S427" s="9">
        <f t="shared" si="195"/>
        <v>151.35887334891405</v>
      </c>
      <c r="T427" s="8">
        <f t="shared" si="196"/>
        <v>4041.477432421691</v>
      </c>
      <c r="U427" s="7">
        <f t="shared" si="197"/>
        <v>-31.890190267868419</v>
      </c>
      <c r="V427" s="9">
        <f t="shared" si="198"/>
        <v>3058.3799648697304</v>
      </c>
      <c r="W427" s="8">
        <f t="shared" si="199"/>
        <v>94528.298042228736</v>
      </c>
      <c r="X427" s="7">
        <f t="shared" si="200"/>
        <v>-31.890190268392512</v>
      </c>
      <c r="Y427" s="6">
        <f t="shared" si="185"/>
        <v>3062.1230409730479</v>
      </c>
      <c r="Z427" s="4">
        <f t="shared" si="186"/>
        <v>-1.0001642018902555</v>
      </c>
      <c r="AA427" s="4">
        <f t="shared" si="201"/>
        <v>0</v>
      </c>
      <c r="AB427" s="5">
        <f t="shared" si="202"/>
        <v>5.8068672762824916E-2</v>
      </c>
      <c r="AC427" s="418">
        <f t="shared" si="206"/>
        <v>6.4641883693673883E-3</v>
      </c>
      <c r="AD427" s="628">
        <f t="shared" si="203"/>
        <v>0.59131739752884604</v>
      </c>
      <c r="AE427" s="4">
        <f t="shared" si="187"/>
        <v>4.6775345591799322</v>
      </c>
      <c r="AF427" s="3">
        <f t="shared" si="204"/>
        <v>178.38812704797664</v>
      </c>
      <c r="AG427" s="2">
        <f t="shared" si="188"/>
        <v>654.64466424164721</v>
      </c>
      <c r="AH427" s="22">
        <f t="shared" si="189"/>
        <v>0.13159447053121087</v>
      </c>
    </row>
    <row r="428" spans="6:34" x14ac:dyDescent="0.35">
      <c r="F428" s="21">
        <f t="shared" si="190"/>
        <v>39.800000000000296</v>
      </c>
      <c r="G428" s="20">
        <f t="shared" si="205"/>
        <v>356.63043478260749</v>
      </c>
      <c r="H428" s="19">
        <f t="shared" si="178"/>
        <v>6.6304347826074945</v>
      </c>
      <c r="I428" s="18">
        <f t="shared" si="179"/>
        <v>1.8944099378878556E-2</v>
      </c>
      <c r="J428" s="17">
        <f t="shared" si="180"/>
        <v>94834.136038715704</v>
      </c>
      <c r="K428" s="16">
        <f t="shared" si="181"/>
        <v>31.884025848782489</v>
      </c>
      <c r="L428" s="15">
        <f t="shared" si="182"/>
        <v>4.8254752753501441E-5</v>
      </c>
      <c r="M428" s="14">
        <f t="shared" si="183"/>
        <v>1.1469672181979757E-7</v>
      </c>
      <c r="N428" s="13">
        <f t="shared" si="191"/>
        <v>0</v>
      </c>
      <c r="O428" s="12">
        <f t="shared" si="192"/>
        <v>0</v>
      </c>
      <c r="P428" s="4">
        <f t="shared" si="193"/>
        <v>1.6488788257389871E-5</v>
      </c>
      <c r="Q428" s="11">
        <f t="shared" si="184"/>
        <v>2.4231648354959903E-4</v>
      </c>
      <c r="R428" s="10">
        <f t="shared" si="194"/>
        <v>-1.6431711568144498E-4</v>
      </c>
      <c r="S428" s="9">
        <f t="shared" si="195"/>
        <v>151.35885506590316</v>
      </c>
      <c r="T428" s="8">
        <f t="shared" si="196"/>
        <v>4056.6133179282815</v>
      </c>
      <c r="U428" s="7">
        <f t="shared" si="197"/>
        <v>-31.88873127532586</v>
      </c>
      <c r="V428" s="9">
        <f t="shared" si="198"/>
        <v>3055.1909458429436</v>
      </c>
      <c r="W428" s="8">
        <f t="shared" si="199"/>
        <v>94834.136038715704</v>
      </c>
      <c r="X428" s="7">
        <f t="shared" si="200"/>
        <v>-31.888731275749208</v>
      </c>
      <c r="Y428" s="6">
        <f t="shared" si="185"/>
        <v>3058.937923294221</v>
      </c>
      <c r="Z428" s="4">
        <f t="shared" si="186"/>
        <v>-1.0001475794490018</v>
      </c>
      <c r="AA428" s="4">
        <f t="shared" si="201"/>
        <v>0</v>
      </c>
      <c r="AB428" s="5">
        <f t="shared" si="202"/>
        <v>5.2188760777663178E-2</v>
      </c>
      <c r="AC428" s="418">
        <f t="shared" si="206"/>
        <v>5.8242720653304955E-3</v>
      </c>
      <c r="AD428" s="628">
        <f t="shared" si="203"/>
        <v>0.53773249857245287</v>
      </c>
      <c r="AE428" s="4">
        <f t="shared" si="187"/>
        <v>4.6871561659288892</v>
      </c>
      <c r="AF428" s="3">
        <f t="shared" si="204"/>
        <v>177.28711026062354</v>
      </c>
      <c r="AG428" s="2">
        <f t="shared" si="188"/>
        <v>652.62129423588522</v>
      </c>
      <c r="AH428" s="22">
        <f t="shared" si="189"/>
        <v>0.13005501345137782</v>
      </c>
    </row>
    <row r="429" spans="6:34" x14ac:dyDescent="0.35">
      <c r="F429" s="21">
        <f t="shared" si="190"/>
        <v>39.900000000000297</v>
      </c>
      <c r="G429" s="20">
        <f t="shared" si="205"/>
        <v>356.63043478260749</v>
      </c>
      <c r="H429" s="19">
        <f t="shared" si="178"/>
        <v>6.6304347826074945</v>
      </c>
      <c r="I429" s="18">
        <f t="shared" si="179"/>
        <v>1.8944099378878556E-2</v>
      </c>
      <c r="J429" s="17">
        <f t="shared" si="180"/>
        <v>95139.655133299995</v>
      </c>
      <c r="K429" s="16">
        <f t="shared" si="181"/>
        <v>31.883098008054219</v>
      </c>
      <c r="L429" s="15">
        <f t="shared" si="182"/>
        <v>4.3926654334453624E-5</v>
      </c>
      <c r="M429" s="14">
        <f t="shared" si="183"/>
        <v>1.0440926468756282E-7</v>
      </c>
      <c r="N429" s="13">
        <f t="shared" si="191"/>
        <v>0</v>
      </c>
      <c r="O429" s="12">
        <f t="shared" si="192"/>
        <v>0</v>
      </c>
      <c r="P429" s="4">
        <f t="shared" si="193"/>
        <v>1.4916745073957723E-5</v>
      </c>
      <c r="Q429" s="11">
        <f t="shared" si="184"/>
        <v>2.1921399898547887E-4</v>
      </c>
      <c r="R429" s="10">
        <f t="shared" si="194"/>
        <v>-1.4748461247705882E-4</v>
      </c>
      <c r="S429" s="9">
        <f t="shared" si="195"/>
        <v>151.35883863419159</v>
      </c>
      <c r="T429" s="8">
        <f t="shared" si="196"/>
        <v>4071.7492017917007</v>
      </c>
      <c r="U429" s="7">
        <f t="shared" si="197"/>
        <v>-31.887321414772444</v>
      </c>
      <c r="V429" s="9">
        <f t="shared" si="198"/>
        <v>3052.002072715411</v>
      </c>
      <c r="W429" s="8">
        <f t="shared" si="199"/>
        <v>95139.655133299995</v>
      </c>
      <c r="X429" s="7">
        <f t="shared" si="200"/>
        <v>-31.887321415113515</v>
      </c>
      <c r="Y429" s="6">
        <f t="shared" si="185"/>
        <v>3055.7529595652618</v>
      </c>
      <c r="Z429" s="4">
        <f t="shared" si="186"/>
        <v>-1.000132465391482</v>
      </c>
      <c r="AA429" s="4">
        <f t="shared" si="201"/>
        <v>0</v>
      </c>
      <c r="AB429" s="5">
        <f t="shared" si="202"/>
        <v>4.6842589264246351E-2</v>
      </c>
      <c r="AC429" s="418">
        <f t="shared" si="206"/>
        <v>5.240773443194068E-3</v>
      </c>
      <c r="AD429" s="628">
        <f t="shared" si="203"/>
        <v>0.48848402891886855</v>
      </c>
      <c r="AE429" s="4">
        <f t="shared" si="187"/>
        <v>4.6968679828094047</v>
      </c>
      <c r="AF429" s="3">
        <f t="shared" si="204"/>
        <v>176.1872415201201</v>
      </c>
      <c r="AG429" s="2">
        <f t="shared" si="188"/>
        <v>650.59375114424245</v>
      </c>
      <c r="AH429" s="22">
        <f t="shared" si="189"/>
        <v>0.1285011227504953</v>
      </c>
    </row>
    <row r="430" spans="6:34" x14ac:dyDescent="0.35">
      <c r="F430" s="21">
        <f t="shared" si="190"/>
        <v>40.000000000000298</v>
      </c>
      <c r="G430" s="20">
        <f t="shared" si="205"/>
        <v>356.63043478260749</v>
      </c>
      <c r="H430" s="19">
        <f t="shared" si="178"/>
        <v>6.6304347826074945</v>
      </c>
      <c r="I430" s="18">
        <f t="shared" si="179"/>
        <v>1.8944099378878556E-2</v>
      </c>
      <c r="J430" s="17">
        <f t="shared" si="180"/>
        <v>95444.855340571536</v>
      </c>
      <c r="K430" s="16">
        <f t="shared" si="181"/>
        <v>31.882171176201997</v>
      </c>
      <c r="L430" s="15">
        <f t="shared" si="182"/>
        <v>3.9943638914520608E-5</v>
      </c>
      <c r="M430" s="14">
        <f t="shared" si="183"/>
        <v>9.4942035335924028E-8</v>
      </c>
      <c r="N430" s="13">
        <f t="shared" si="191"/>
        <v>0</v>
      </c>
      <c r="O430" s="12">
        <f t="shared" si="192"/>
        <v>0</v>
      </c>
      <c r="P430" s="4">
        <f t="shared" si="193"/>
        <v>1.3479593198998271E-5</v>
      </c>
      <c r="Q430" s="11">
        <f t="shared" si="184"/>
        <v>1.9809385460429232E-4</v>
      </c>
      <c r="R430" s="10">
        <f t="shared" si="194"/>
        <v>-1.3219882093075782E-4</v>
      </c>
      <c r="S430" s="9">
        <f t="shared" si="195"/>
        <v>151.35882388573035</v>
      </c>
      <c r="T430" s="8">
        <f t="shared" si="196"/>
        <v>4086.8850841802737</v>
      </c>
      <c r="U430" s="7">
        <f t="shared" si="197"/>
        <v>-31.885956855121872</v>
      </c>
      <c r="V430" s="9">
        <f t="shared" si="198"/>
        <v>3048.8133405739336</v>
      </c>
      <c r="W430" s="8">
        <f t="shared" si="199"/>
        <v>95444.855340571536</v>
      </c>
      <c r="X430" s="7">
        <f t="shared" si="200"/>
        <v>-31.885956855395921</v>
      </c>
      <c r="Y430" s="6">
        <f t="shared" si="185"/>
        <v>3052.568144895321</v>
      </c>
      <c r="Z430" s="4">
        <f t="shared" si="186"/>
        <v>-1.0001187396922564</v>
      </c>
      <c r="AA430" s="4">
        <f t="shared" si="201"/>
        <v>0</v>
      </c>
      <c r="AB430" s="5">
        <f t="shared" si="202"/>
        <v>4.1987668856236712E-2</v>
      </c>
      <c r="AC430" s="418">
        <f t="shared" si="206"/>
        <v>4.7093758424551291E-3</v>
      </c>
      <c r="AD430" s="628">
        <f t="shared" si="203"/>
        <v>0.44326661593834044</v>
      </c>
      <c r="AE430" s="4">
        <f t="shared" si="187"/>
        <v>4.7066713205297388</v>
      </c>
      <c r="AF430" s="3">
        <f t="shared" si="204"/>
        <v>175.08852077394255</v>
      </c>
      <c r="AG430" s="2">
        <f t="shared" si="188"/>
        <v>648.56199573157198</v>
      </c>
      <c r="AH430" s="22">
        <f t="shared" si="189"/>
        <v>0.12693258871524182</v>
      </c>
    </row>
    <row r="431" spans="6:34" x14ac:dyDescent="0.35">
      <c r="F431" s="21">
        <f t="shared" si="190"/>
        <v>40.1000000000003</v>
      </c>
      <c r="G431" s="20">
        <f t="shared" si="205"/>
        <v>356.63043478260749</v>
      </c>
      <c r="H431" s="19">
        <f t="shared" si="178"/>
        <v>6.6304347826074945</v>
      </c>
      <c r="I431" s="18">
        <f t="shared" si="179"/>
        <v>1.8944099378878556E-2</v>
      </c>
      <c r="J431" s="17">
        <f t="shared" si="180"/>
        <v>95749.736674628934</v>
      </c>
      <c r="K431" s="16">
        <f t="shared" si="181"/>
        <v>31.881245353053981</v>
      </c>
      <c r="L431" s="15">
        <f t="shared" si="182"/>
        <v>3.6281942675282615E-5</v>
      </c>
      <c r="M431" s="14">
        <f t="shared" si="183"/>
        <v>8.6238549544879249E-8</v>
      </c>
      <c r="N431" s="13">
        <f t="shared" si="191"/>
        <v>0</v>
      </c>
      <c r="O431" s="12">
        <f t="shared" si="192"/>
        <v>0</v>
      </c>
      <c r="P431" s="4">
        <f t="shared" si="193"/>
        <v>1.2167144678230427E-5</v>
      </c>
      <c r="Q431" s="11">
        <f t="shared" si="184"/>
        <v>1.788063299282565E-4</v>
      </c>
      <c r="R431" s="10">
        <f t="shared" si="194"/>
        <v>-1.1833498520558651E-4</v>
      </c>
      <c r="S431" s="9">
        <f t="shared" si="195"/>
        <v>151.35881066584824</v>
      </c>
      <c r="T431" s="8">
        <f t="shared" si="196"/>
        <v>4102.0209652468584</v>
      </c>
      <c r="U431" s="7">
        <f t="shared" si="197"/>
        <v>-31.884634023662557</v>
      </c>
      <c r="V431" s="9">
        <f t="shared" si="198"/>
        <v>3045.6247448884214</v>
      </c>
      <c r="W431" s="8">
        <f t="shared" si="199"/>
        <v>95749.736674628934</v>
      </c>
      <c r="X431" s="7">
        <f t="shared" si="200"/>
        <v>-31.88463402388215</v>
      </c>
      <c r="Y431" s="6">
        <f t="shared" si="185"/>
        <v>3049.3834747769661</v>
      </c>
      <c r="Z431" s="4">
        <f t="shared" si="186"/>
        <v>-1.0001062904159057</v>
      </c>
      <c r="AA431" s="4">
        <f t="shared" si="201"/>
        <v>0</v>
      </c>
      <c r="AB431" s="5">
        <f t="shared" si="202"/>
        <v>3.7584375850993869E-2</v>
      </c>
      <c r="AC431" s="418">
        <f t="shared" si="206"/>
        <v>4.2260371651779358E-3</v>
      </c>
      <c r="AD431" s="628">
        <f t="shared" si="203"/>
        <v>0.40179283088503376</v>
      </c>
      <c r="AE431" s="4">
        <f t="shared" si="187"/>
        <v>4.7165675169675385</v>
      </c>
      <c r="AF431" s="3">
        <f t="shared" si="204"/>
        <v>173.99094797133591</v>
      </c>
      <c r="AG431" s="2">
        <f t="shared" si="188"/>
        <v>646.52598819099092</v>
      </c>
      <c r="AH431" s="22">
        <f t="shared" si="189"/>
        <v>0.12534919728519389</v>
      </c>
    </row>
    <row r="432" spans="6:34" x14ac:dyDescent="0.35">
      <c r="F432" s="21">
        <f t="shared" si="190"/>
        <v>40.200000000000301</v>
      </c>
      <c r="G432" s="20">
        <f t="shared" si="205"/>
        <v>356.63043478260749</v>
      </c>
      <c r="H432" s="19">
        <f t="shared" si="178"/>
        <v>6.6304347826074945</v>
      </c>
      <c r="I432" s="18">
        <f t="shared" si="179"/>
        <v>1.8944099378878556E-2</v>
      </c>
      <c r="J432" s="17">
        <f t="shared" si="180"/>
        <v>96054.299149117782</v>
      </c>
      <c r="K432" s="16">
        <f t="shared" si="181"/>
        <v>31.880320538439857</v>
      </c>
      <c r="L432" s="15">
        <f t="shared" si="182"/>
        <v>3.2919148597810361E-5</v>
      </c>
      <c r="M432" s="14">
        <f t="shared" si="183"/>
        <v>7.824552430213544E-8</v>
      </c>
      <c r="N432" s="13">
        <f t="shared" si="191"/>
        <v>0</v>
      </c>
      <c r="O432" s="12">
        <f t="shared" si="192"/>
        <v>0</v>
      </c>
      <c r="P432" s="4">
        <f t="shared" si="193"/>
        <v>1.0969865818273344E-5</v>
      </c>
      <c r="Q432" s="11">
        <f t="shared" si="184"/>
        <v>1.6121131938871315E-4</v>
      </c>
      <c r="R432" s="10">
        <f t="shared" si="194"/>
        <v>-1.0577688750846726E-4</v>
      </c>
      <c r="S432" s="9">
        <f t="shared" si="195"/>
        <v>151.35879883234972</v>
      </c>
      <c r="T432" s="8">
        <f t="shared" si="196"/>
        <v>4117.1568451300936</v>
      </c>
      <c r="U432" s="7">
        <f t="shared" si="197"/>
        <v>-31.883349592182029</v>
      </c>
      <c r="V432" s="9">
        <f t="shared" si="198"/>
        <v>3042.4362814860551</v>
      </c>
      <c r="W432" s="8">
        <f t="shared" si="199"/>
        <v>96054.299149117782</v>
      </c>
      <c r="X432" s="7">
        <f t="shared" si="200"/>
        <v>-31.88334959235749</v>
      </c>
      <c r="Y432" s="6">
        <f t="shared" si="185"/>
        <v>3046.1989450603296</v>
      </c>
      <c r="Z432" s="4">
        <f t="shared" si="186"/>
        <v>-1.0000950132830058</v>
      </c>
      <c r="AA432" s="4">
        <f t="shared" si="201"/>
        <v>0</v>
      </c>
      <c r="AB432" s="5">
        <f t="shared" si="202"/>
        <v>3.3595798314080057E-2</v>
      </c>
      <c r="AC432" s="418">
        <f t="shared" si="206"/>
        <v>3.7869765463210917E-3</v>
      </c>
      <c r="AD432" s="628">
        <f t="shared" si="203"/>
        <v>0.36379237674606901</v>
      </c>
      <c r="AE432" s="4">
        <f t="shared" si="187"/>
        <v>4.7265579378334257</v>
      </c>
      <c r="AF432" s="3">
        <f t="shared" si="204"/>
        <v>172.89452306317605</v>
      </c>
      <c r="AG432" s="2">
        <f t="shared" si="188"/>
        <v>644.48568813199734</v>
      </c>
      <c r="AH432" s="22">
        <f t="shared" si="189"/>
        <v>0.12375072994665193</v>
      </c>
    </row>
    <row r="433" spans="6:34" x14ac:dyDescent="0.35">
      <c r="F433" s="21">
        <f t="shared" si="190"/>
        <v>40.300000000000303</v>
      </c>
      <c r="G433" s="20">
        <f t="shared" si="205"/>
        <v>356.63043478260749</v>
      </c>
      <c r="H433" s="19">
        <f t="shared" si="178"/>
        <v>6.6304347826074945</v>
      </c>
      <c r="I433" s="18">
        <f t="shared" si="179"/>
        <v>1.8944099378878556E-2</v>
      </c>
      <c r="J433" s="17">
        <f t="shared" si="180"/>
        <v>96358.542777266382</v>
      </c>
      <c r="K433" s="16">
        <f t="shared" si="181"/>
        <v>31.879396732190749</v>
      </c>
      <c r="L433" s="15">
        <f t="shared" si="182"/>
        <v>2.9834129536004535E-5</v>
      </c>
      <c r="M433" s="14">
        <f t="shared" si="183"/>
        <v>7.0912742494129175E-8</v>
      </c>
      <c r="N433" s="13">
        <f t="shared" si="191"/>
        <v>0</v>
      </c>
      <c r="O433" s="12">
        <f t="shared" si="192"/>
        <v>0</v>
      </c>
      <c r="P433" s="4">
        <f t="shared" si="193"/>
        <v>9.8788435949348158E-6</v>
      </c>
      <c r="Q433" s="11">
        <f t="shared" si="184"/>
        <v>1.4517783866793479E-4</v>
      </c>
      <c r="R433" s="10">
        <f t="shared" si="194"/>
        <v>-9.441638149008598E-5</v>
      </c>
      <c r="S433" s="9">
        <f t="shared" si="195"/>
        <v>151.35878825466096</v>
      </c>
      <c r="T433" s="8">
        <f t="shared" si="196"/>
        <v>4132.2927239555602</v>
      </c>
      <c r="U433" s="7">
        <f t="shared" si="197"/>
        <v>-31.882100463605155</v>
      </c>
      <c r="V433" s="9">
        <f t="shared" si="198"/>
        <v>3039.247946526837</v>
      </c>
      <c r="W433" s="8">
        <f t="shared" si="199"/>
        <v>96358.542777266382</v>
      </c>
      <c r="X433" s="7">
        <f t="shared" si="200"/>
        <v>-31.882100463744958</v>
      </c>
      <c r="Y433" s="6">
        <f t="shared" si="185"/>
        <v>3043.0145519286484</v>
      </c>
      <c r="Z433" s="4">
        <f t="shared" si="186"/>
        <v>-1.0000848112521363</v>
      </c>
      <c r="AA433" s="4">
        <f t="shared" si="201"/>
        <v>0</v>
      </c>
      <c r="AB433" s="5">
        <f t="shared" si="202"/>
        <v>2.9987587882393089E-2</v>
      </c>
      <c r="AC433" s="418">
        <f t="shared" si="206"/>
        <v>3.3886614091058163E-3</v>
      </c>
      <c r="AD433" s="628">
        <f t="shared" si="203"/>
        <v>0.32901129894819575</v>
      </c>
      <c r="AE433" s="4">
        <f t="shared" si="187"/>
        <v>4.7366439773583302</v>
      </c>
      <c r="AF433" s="3">
        <f t="shared" si="204"/>
        <v>171.79924600184108</v>
      </c>
      <c r="AG433" s="2">
        <f t="shared" si="188"/>
        <v>642.44105456829493</v>
      </c>
      <c r="AH433" s="22">
        <f t="shared" si="189"/>
        <v>0.12213696362266724</v>
      </c>
    </row>
    <row r="434" spans="6:34" x14ac:dyDescent="0.35">
      <c r="F434" s="21">
        <f t="shared" si="190"/>
        <v>40.400000000000304</v>
      </c>
      <c r="G434" s="20">
        <f t="shared" si="205"/>
        <v>356.63043478260749</v>
      </c>
      <c r="H434" s="19">
        <f t="shared" si="178"/>
        <v>6.6304347826074945</v>
      </c>
      <c r="I434" s="18">
        <f t="shared" si="179"/>
        <v>1.8944099378878556E-2</v>
      </c>
      <c r="J434" s="17">
        <f t="shared" si="180"/>
        <v>96662.467571919071</v>
      </c>
      <c r="K434" s="16">
        <f t="shared" si="181"/>
        <v>31.87847393413907</v>
      </c>
      <c r="L434" s="15">
        <f t="shared" si="182"/>
        <v>2.7006992603300293E-5</v>
      </c>
      <c r="M434" s="14">
        <f t="shared" si="183"/>
        <v>6.4192920718784468E-8</v>
      </c>
      <c r="N434" s="13">
        <f t="shared" si="191"/>
        <v>0</v>
      </c>
      <c r="O434" s="12">
        <f t="shared" si="192"/>
        <v>0</v>
      </c>
      <c r="P434" s="4">
        <f t="shared" si="193"/>
        <v>8.8857532586634455E-6</v>
      </c>
      <c r="Q434" s="11">
        <f t="shared" si="184"/>
        <v>1.3058354863424977E-4</v>
      </c>
      <c r="R434" s="10">
        <f t="shared" si="194"/>
        <v>-8.4152943358999007E-5</v>
      </c>
      <c r="S434" s="9">
        <f t="shared" si="195"/>
        <v>151.35877881302281</v>
      </c>
      <c r="T434" s="8">
        <f t="shared" si="196"/>
        <v>4147.4286018368621</v>
      </c>
      <c r="U434" s="7">
        <f t="shared" si="197"/>
        <v>-31.8808837591396</v>
      </c>
      <c r="V434" s="9">
        <f t="shared" si="198"/>
        <v>3036.0597364804767</v>
      </c>
      <c r="W434" s="8">
        <f t="shared" si="199"/>
        <v>96662.467571919071</v>
      </c>
      <c r="X434" s="7">
        <f t="shared" si="200"/>
        <v>-31.880883759250665</v>
      </c>
      <c r="Y434" s="6">
        <f t="shared" si="185"/>
        <v>3039.8302918751356</v>
      </c>
      <c r="Z434" s="4">
        <f t="shared" si="186"/>
        <v>-1.0000755941177288</v>
      </c>
      <c r="AA434" s="4">
        <f t="shared" si="201"/>
        <v>0</v>
      </c>
      <c r="AB434" s="5">
        <f t="shared" si="202"/>
        <v>2.6727817193513297E-2</v>
      </c>
      <c r="AC434" s="418">
        <f t="shared" si="206"/>
        <v>3.0277949084075374E-3</v>
      </c>
      <c r="AD434" s="628">
        <f t="shared" si="203"/>
        <v>0.29721121892928515</v>
      </c>
      <c r="AE434" s="4">
        <f t="shared" si="187"/>
        <v>4.7468270590053177</v>
      </c>
      <c r="AF434" s="3">
        <f t="shared" si="204"/>
        <v>170.70511674109139</v>
      </c>
      <c r="AG434" s="2">
        <f t="shared" si="188"/>
        <v>640.39204590531722</v>
      </c>
      <c r="AH434" s="22">
        <f t="shared" si="189"/>
        <v>0.12050767055914924</v>
      </c>
    </row>
    <row r="435" spans="6:34" x14ac:dyDescent="0.35">
      <c r="F435" s="21">
        <f t="shared" si="190"/>
        <v>40.500000000000306</v>
      </c>
      <c r="G435" s="20">
        <f t="shared" si="205"/>
        <v>356.63043478260749</v>
      </c>
      <c r="H435" s="19">
        <f t="shared" si="178"/>
        <v>6.6304347826074945</v>
      </c>
      <c r="I435" s="18">
        <f t="shared" si="179"/>
        <v>1.8944099378878556E-2</v>
      </c>
      <c r="J435" s="17">
        <f t="shared" si="180"/>
        <v>96966.073545567124</v>
      </c>
      <c r="K435" s="16">
        <f t="shared" si="181"/>
        <v>31.877552144118468</v>
      </c>
      <c r="L435" s="15">
        <f t="shared" si="182"/>
        <v>2.4419024893364542E-5</v>
      </c>
      <c r="M435" s="14">
        <f t="shared" si="183"/>
        <v>5.8041580269038174E-8</v>
      </c>
      <c r="N435" s="13">
        <f t="shared" si="191"/>
        <v>0</v>
      </c>
      <c r="O435" s="12">
        <f t="shared" si="192"/>
        <v>0</v>
      </c>
      <c r="P435" s="4">
        <f t="shared" si="193"/>
        <v>7.9828271218880103E-6</v>
      </c>
      <c r="Q435" s="11">
        <f t="shared" si="184"/>
        <v>1.1731429664598499E-4</v>
      </c>
      <c r="R435" s="10">
        <f t="shared" si="194"/>
        <v>-7.4893240464845846E-5</v>
      </c>
      <c r="S435" s="9">
        <f t="shared" si="195"/>
        <v>151.35877039772848</v>
      </c>
      <c r="T435" s="8">
        <f t="shared" si="196"/>
        <v>4162.5644788766349</v>
      </c>
      <c r="U435" s="7">
        <f t="shared" si="197"/>
        <v>-31.879696805921597</v>
      </c>
      <c r="V435" s="9">
        <f t="shared" si="198"/>
        <v>3032.8716481045626</v>
      </c>
      <c r="W435" s="8">
        <f t="shared" si="199"/>
        <v>96966.073545567124</v>
      </c>
      <c r="X435" s="7">
        <f t="shared" si="200"/>
        <v>-31.879696806009566</v>
      </c>
      <c r="Y435" s="6">
        <f t="shared" si="185"/>
        <v>3036.6461616811398</v>
      </c>
      <c r="Z435" s="4">
        <f t="shared" si="186"/>
        <v>-1.0000672781235336</v>
      </c>
      <c r="AA435" s="4">
        <f t="shared" si="201"/>
        <v>0</v>
      </c>
      <c r="AB435" s="5">
        <f t="shared" si="202"/>
        <v>2.378684286341334E-2</v>
      </c>
      <c r="AC435" s="418">
        <f t="shared" si="206"/>
        <v>2.7013037643730284E-3</v>
      </c>
      <c r="AD435" s="628">
        <f t="shared" si="203"/>
        <v>0.26816859055462999</v>
      </c>
      <c r="AE435" s="4">
        <f t="shared" si="187"/>
        <v>4.7571086362067891</v>
      </c>
      <c r="AF435" s="3">
        <f t="shared" si="204"/>
        <v>169.61213523595842</v>
      </c>
      <c r="AG435" s="2">
        <f t="shared" si="188"/>
        <v>638.33861992743823</v>
      </c>
      <c r="AH435" s="22">
        <f t="shared" si="189"/>
        <v>0.11886261820691368</v>
      </c>
    </row>
    <row r="436" spans="6:34" x14ac:dyDescent="0.35">
      <c r="F436" s="21">
        <f t="shared" si="190"/>
        <v>40.600000000000307</v>
      </c>
      <c r="G436" s="20">
        <f t="shared" si="205"/>
        <v>356.63043478260749</v>
      </c>
      <c r="H436" s="19">
        <f t="shared" si="178"/>
        <v>6.6304347826074945</v>
      </c>
      <c r="I436" s="18">
        <f t="shared" si="179"/>
        <v>1.8944099378878556E-2</v>
      </c>
      <c r="J436" s="17">
        <f t="shared" si="180"/>
        <v>97269.360710377587</v>
      </c>
      <c r="K436" s="16">
        <f t="shared" si="181"/>
        <v>31.876631361963753</v>
      </c>
      <c r="L436" s="15">
        <f t="shared" si="182"/>
        <v>2.205264055312652E-5</v>
      </c>
      <c r="M436" s="14">
        <f t="shared" si="183"/>
        <v>5.2416921330726426E-8</v>
      </c>
      <c r="N436" s="13">
        <f t="shared" si="191"/>
        <v>0</v>
      </c>
      <c r="O436" s="12">
        <f t="shared" si="192"/>
        <v>0</v>
      </c>
      <c r="P436" s="4">
        <f t="shared" si="193"/>
        <v>7.1628245119595451E-6</v>
      </c>
      <c r="Q436" s="11">
        <f t="shared" si="184"/>
        <v>1.0526367498491133E-4</v>
      </c>
      <c r="R436" s="10">
        <f t="shared" si="194"/>
        <v>-6.6550717089036891E-5</v>
      </c>
      <c r="S436" s="9">
        <f t="shared" si="195"/>
        <v>151.35876290840443</v>
      </c>
      <c r="T436" s="8">
        <f t="shared" si="196"/>
        <v>4177.7003551674752</v>
      </c>
      <c r="U436" s="7">
        <f t="shared" si="197"/>
        <v>-31.878537125154473</v>
      </c>
      <c r="V436" s="9">
        <f t="shared" si="198"/>
        <v>3029.6836784239704</v>
      </c>
      <c r="W436" s="8">
        <f t="shared" si="199"/>
        <v>97269.360710377587</v>
      </c>
      <c r="X436" s="7">
        <f t="shared" si="200"/>
        <v>-31.878537125223939</v>
      </c>
      <c r="Y436" s="6">
        <f t="shared" si="185"/>
        <v>3033.4621583955459</v>
      </c>
      <c r="Z436" s="4">
        <f t="shared" si="186"/>
        <v>-1.0000597855914743</v>
      </c>
      <c r="AA436" s="4">
        <f t="shared" si="201"/>
        <v>0</v>
      </c>
      <c r="AB436" s="5">
        <f t="shared" si="202"/>
        <v>2.1137173929434348E-2</v>
      </c>
      <c r="AC436" s="418">
        <f t="shared" si="206"/>
        <v>2.4063264876935091E-3</v>
      </c>
      <c r="AD436" s="628">
        <f t="shared" si="203"/>
        <v>0.24167397933073304</v>
      </c>
      <c r="AE436" s="4">
        <f t="shared" si="187"/>
        <v>4.7674901931279017</v>
      </c>
      <c r="AF436" s="3">
        <f t="shared" si="204"/>
        <v>168.52030144264074</v>
      </c>
      <c r="AG436" s="2">
        <f t="shared" si="188"/>
        <v>636.2807337848601</v>
      </c>
      <c r="AH436" s="22">
        <f t="shared" si="189"/>
        <v>0.11720156909953572</v>
      </c>
    </row>
    <row r="437" spans="6:34" x14ac:dyDescent="0.35">
      <c r="F437" s="21">
        <f t="shared" si="190"/>
        <v>40.700000000000308</v>
      </c>
      <c r="G437" s="20">
        <f t="shared" si="205"/>
        <v>356.63043478260749</v>
      </c>
      <c r="H437" s="19">
        <f t="shared" si="178"/>
        <v>6.6304347826074945</v>
      </c>
      <c r="I437" s="18">
        <f t="shared" si="179"/>
        <v>1.8944099378878556E-2</v>
      </c>
      <c r="J437" s="17">
        <f t="shared" si="180"/>
        <v>97572.329078219977</v>
      </c>
      <c r="K437" s="16">
        <f t="shared" si="181"/>
        <v>31.875711587510771</v>
      </c>
      <c r="L437" s="15">
        <f t="shared" si="182"/>
        <v>1.9891329224192158E-5</v>
      </c>
      <c r="M437" s="14">
        <f t="shared" si="183"/>
        <v>4.7279700432982339E-8</v>
      </c>
      <c r="N437" s="13">
        <f t="shared" si="191"/>
        <v>0</v>
      </c>
      <c r="O437" s="12">
        <f t="shared" si="192"/>
        <v>0</v>
      </c>
      <c r="P437" s="4">
        <f t="shared" si="193"/>
        <v>6.419002872447552E-6</v>
      </c>
      <c r="Q437" s="11">
        <f t="shared" si="184"/>
        <v>9.433259616571039E-5</v>
      </c>
      <c r="R437" s="10">
        <f t="shared" si="194"/>
        <v>-5.9045197165504621E-5</v>
      </c>
      <c r="S437" s="9">
        <f t="shared" si="195"/>
        <v>151.35875625333273</v>
      </c>
      <c r="T437" s="8">
        <f t="shared" si="196"/>
        <v>4192.8362307928082</v>
      </c>
      <c r="U437" s="7">
        <f t="shared" si="197"/>
        <v>-31.877402420731944</v>
      </c>
      <c r="V437" s="9">
        <f t="shared" si="198"/>
        <v>3026.495824711455</v>
      </c>
      <c r="W437" s="8">
        <f t="shared" si="199"/>
        <v>97572.329078219977</v>
      </c>
      <c r="X437" s="7">
        <f t="shared" si="200"/>
        <v>-31.877402420786627</v>
      </c>
      <c r="Y437" s="6">
        <f t="shared" si="185"/>
        <v>3030.2782793153547</v>
      </c>
      <c r="Z437" s="4">
        <f t="shared" si="186"/>
        <v>-1.0000530445656473</v>
      </c>
      <c r="AA437" s="4">
        <f t="shared" si="201"/>
        <v>0</v>
      </c>
      <c r="AB437" s="5">
        <f t="shared" si="202"/>
        <v>1.8753345670419686E-2</v>
      </c>
      <c r="AC437" s="418">
        <f t="shared" si="206"/>
        <v>2.1402019972057373E-3</v>
      </c>
      <c r="AD437" s="628">
        <f t="shared" si="203"/>
        <v>0.21753136434234449</v>
      </c>
      <c r="AE437" s="4">
        <f t="shared" si="187"/>
        <v>4.7779732454571242</v>
      </c>
      <c r="AF437" s="3">
        <f t="shared" si="204"/>
        <v>167.42961531840814</v>
      </c>
      <c r="AG437" s="2">
        <f t="shared" si="188"/>
        <v>634.21834398016563</v>
      </c>
      <c r="AH437" s="22">
        <f t="shared" si="189"/>
        <v>0.11552428072686005</v>
      </c>
    </row>
    <row r="438" spans="6:34" x14ac:dyDescent="0.35">
      <c r="F438" s="21">
        <f t="shared" si="190"/>
        <v>40.80000000000031</v>
      </c>
      <c r="G438" s="20">
        <f t="shared" si="205"/>
        <v>356.63043478260749</v>
      </c>
      <c r="H438" s="19">
        <f t="shared" si="178"/>
        <v>6.6304347826074945</v>
      </c>
      <c r="I438" s="18">
        <f t="shared" si="179"/>
        <v>1.8944099378878556E-2</v>
      </c>
      <c r="J438" s="17">
        <f t="shared" si="180"/>
        <v>97874.978660691122</v>
      </c>
      <c r="K438" s="16">
        <f t="shared" si="181"/>
        <v>31.874792820596344</v>
      </c>
      <c r="L438" s="15">
        <f t="shared" si="182"/>
        <v>1.7919605866364628E-5</v>
      </c>
      <c r="M438" s="14">
        <f t="shared" si="183"/>
        <v>4.2593111183762086E-8</v>
      </c>
      <c r="N438" s="13">
        <f t="shared" si="191"/>
        <v>0</v>
      </c>
      <c r="O438" s="12">
        <f t="shared" si="192"/>
        <v>0</v>
      </c>
      <c r="P438" s="4">
        <f t="shared" si="193"/>
        <v>5.7450899946104052E-6</v>
      </c>
      <c r="Q438" s="11">
        <f t="shared" si="184"/>
        <v>8.4428884854292416E-5</v>
      </c>
      <c r="R438" s="10">
        <f t="shared" si="194"/>
        <v>-5.2302503638987382E-5</v>
      </c>
      <c r="S438" s="9">
        <f t="shared" si="195"/>
        <v>151.358750348813</v>
      </c>
      <c r="T438" s="8">
        <f t="shared" si="196"/>
        <v>4207.9721058276891</v>
      </c>
      <c r="U438" s="7">
        <f t="shared" si="197"/>
        <v>-31.876290568337879</v>
      </c>
      <c r="V438" s="9">
        <f t="shared" si="198"/>
        <v>3023.3080844693818</v>
      </c>
      <c r="W438" s="8">
        <f t="shared" si="199"/>
        <v>97874.978660691122</v>
      </c>
      <c r="X438" s="7">
        <f t="shared" si="200"/>
        <v>-31.876290568380789</v>
      </c>
      <c r="Y438" s="6">
        <f t="shared" si="185"/>
        <v>3027.0945219674059</v>
      </c>
      <c r="Z438" s="4">
        <f t="shared" si="186"/>
        <v>-1.0000469884711995</v>
      </c>
      <c r="AA438" s="4">
        <f t="shared" si="201"/>
        <v>0</v>
      </c>
      <c r="AB438" s="5">
        <f t="shared" si="202"/>
        <v>1.6611798711095575E-2</v>
      </c>
      <c r="AC438" s="418">
        <f t="shared" si="206"/>
        <v>1.9004586297460845E-3</v>
      </c>
      <c r="AD438" s="628">
        <f t="shared" si="203"/>
        <v>0.19555746281160438</v>
      </c>
      <c r="AE438" s="4">
        <f t="shared" si="187"/>
        <v>4.7885593412249001</v>
      </c>
      <c r="AF438" s="3">
        <f t="shared" si="204"/>
        <v>166.34007682151201</v>
      </c>
      <c r="AG438" s="2">
        <f t="shared" si="188"/>
        <v>632.15140635452235</v>
      </c>
      <c r="AH438" s="22">
        <f t="shared" si="189"/>
        <v>0.11383050540401596</v>
      </c>
    </row>
    <row r="439" spans="6:34" x14ac:dyDescent="0.35">
      <c r="F439" s="21">
        <f t="shared" si="190"/>
        <v>40.900000000000311</v>
      </c>
      <c r="G439" s="20">
        <f t="shared" si="205"/>
        <v>356.63043478260749</v>
      </c>
      <c r="H439" s="19">
        <f t="shared" si="178"/>
        <v>6.6304347826074945</v>
      </c>
      <c r="I439" s="18">
        <f t="shared" si="179"/>
        <v>1.8944099378878556E-2</v>
      </c>
      <c r="J439" s="17">
        <f t="shared" si="180"/>
        <v>98177.309469138054</v>
      </c>
      <c r="K439" s="16">
        <f t="shared" si="181"/>
        <v>31.873875061058222</v>
      </c>
      <c r="L439" s="15">
        <f t="shared" si="182"/>
        <v>1.6122961974670202E-5</v>
      </c>
      <c r="M439" s="14">
        <f t="shared" si="183"/>
        <v>3.8322668317593599E-8</v>
      </c>
      <c r="N439" s="13">
        <f t="shared" si="191"/>
        <v>0</v>
      </c>
      <c r="O439" s="12">
        <f t="shared" si="192"/>
        <v>0</v>
      </c>
      <c r="P439" s="4">
        <f t="shared" si="193"/>
        <v>5.1352573599750287E-6</v>
      </c>
      <c r="Q439" s="11">
        <f t="shared" si="184"/>
        <v>7.546688611479112E-5</v>
      </c>
      <c r="R439" s="10">
        <f t="shared" si="194"/>
        <v>-4.6254094153995738E-5</v>
      </c>
      <c r="S439" s="9">
        <f t="shared" si="195"/>
        <v>151.35874511856264</v>
      </c>
      <c r="T439" s="8">
        <f t="shared" si="196"/>
        <v>4223.1079803395451</v>
      </c>
      <c r="U439" s="7">
        <f t="shared" si="197"/>
        <v>-31.875199605013787</v>
      </c>
      <c r="V439" s="9">
        <f t="shared" si="198"/>
        <v>3020.1204554125479</v>
      </c>
      <c r="W439" s="8">
        <f t="shared" si="199"/>
        <v>98177.309469138054</v>
      </c>
      <c r="X439" s="7">
        <f t="shared" si="200"/>
        <v>-31.875199605047346</v>
      </c>
      <c r="Y439" s="6">
        <f t="shared" si="185"/>
        <v>3023.9108840911899</v>
      </c>
      <c r="Z439" s="4">
        <f t="shared" si="186"/>
        <v>-1.0000415557878226</v>
      </c>
      <c r="AA439" s="4">
        <f t="shared" si="201"/>
        <v>0</v>
      </c>
      <c r="AB439" s="5">
        <f t="shared" si="202"/>
        <v>1.4690763313240044E-2</v>
      </c>
      <c r="AC439" s="418">
        <f t="shared" si="206"/>
        <v>1.6848035414526133E-3</v>
      </c>
      <c r="AD439" s="628">
        <f t="shared" si="203"/>
        <v>0.17558107715172813</v>
      </c>
      <c r="AE439" s="4">
        <f t="shared" si="187"/>
        <v>4.7992500616513976</v>
      </c>
      <c r="AF439" s="3">
        <f t="shared" si="204"/>
        <v>165.2516859111031</v>
      </c>
      <c r="AG439" s="2">
        <f t="shared" si="188"/>
        <v>630.07987607352925</v>
      </c>
      <c r="AH439" s="22">
        <f t="shared" si="189"/>
        <v>0.11211999013577634</v>
      </c>
    </row>
    <row r="440" spans="6:34" x14ac:dyDescent="0.35">
      <c r="F440" s="21">
        <f t="shared" si="190"/>
        <v>41.000000000000313</v>
      </c>
      <c r="G440" s="20">
        <f t="shared" si="205"/>
        <v>356.63043478260749</v>
      </c>
      <c r="H440" s="19">
        <f t="shared" si="178"/>
        <v>6.6304347826074945</v>
      </c>
      <c r="I440" s="18">
        <f t="shared" si="179"/>
        <v>1.8944099378878556E-2</v>
      </c>
      <c r="J440" s="17">
        <f t="shared" si="180"/>
        <v>98479.321514679308</v>
      </c>
      <c r="K440" s="16">
        <f t="shared" si="181"/>
        <v>31.872958308734972</v>
      </c>
      <c r="L440" s="15">
        <f t="shared" si="182"/>
        <v>1.4487818198949995E-5</v>
      </c>
      <c r="M440" s="14">
        <f t="shared" si="183"/>
        <v>3.4436095077084245E-8</v>
      </c>
      <c r="N440" s="13">
        <f t="shared" si="191"/>
        <v>0</v>
      </c>
      <c r="O440" s="12">
        <f t="shared" si="192"/>
        <v>0</v>
      </c>
      <c r="P440" s="4">
        <f t="shared" si="193"/>
        <v>4.5840945741161205E-6</v>
      </c>
      <c r="Q440" s="11">
        <f t="shared" si="184"/>
        <v>6.7367089692645001E-5</v>
      </c>
      <c r="R440" s="10">
        <f t="shared" si="194"/>
        <v>-4.0836712754053064E-5</v>
      </c>
      <c r="S440" s="9">
        <f t="shared" si="195"/>
        <v>151.35874049315322</v>
      </c>
      <c r="T440" s="8">
        <f t="shared" si="196"/>
        <v>4238.2438543888602</v>
      </c>
      <c r="U440" s="7">
        <f t="shared" si="197"/>
        <v>-31.874127719184639</v>
      </c>
      <c r="V440" s="9">
        <f t="shared" si="198"/>
        <v>3016.9329354520464</v>
      </c>
      <c r="W440" s="8">
        <f t="shared" si="199"/>
        <v>98479.321514679308</v>
      </c>
      <c r="X440" s="7">
        <f t="shared" si="200"/>
        <v>-31.874127719210797</v>
      </c>
      <c r="Y440" s="6">
        <f t="shared" si="185"/>
        <v>3020.7273636227046</v>
      </c>
      <c r="Z440" s="4">
        <f t="shared" si="186"/>
        <v>-1.0000366897375668</v>
      </c>
      <c r="AA440" s="4">
        <f t="shared" si="201"/>
        <v>0</v>
      </c>
      <c r="AB440" s="5">
        <f t="shared" si="202"/>
        <v>1.2970148751875176E-2</v>
      </c>
      <c r="AC440" s="418">
        <f t="shared" si="206"/>
        <v>1.4911124989964554E-3</v>
      </c>
      <c r="AD440" s="628">
        <f t="shared" si="203"/>
        <v>0.1574424643615312</v>
      </c>
      <c r="AE440" s="4">
        <f t="shared" si="187"/>
        <v>4.8100470220244107</v>
      </c>
      <c r="AF440" s="3">
        <f t="shared" si="204"/>
        <v>164.16444254715458</v>
      </c>
      <c r="AG440" s="2">
        <f t="shared" si="188"/>
        <v>628.00370761268925</v>
      </c>
      <c r="AH440" s="22">
        <f t="shared" si="189"/>
        <v>0.11039247647609429</v>
      </c>
    </row>
    <row r="441" spans="6:34" x14ac:dyDescent="0.35">
      <c r="F441" s="21">
        <f t="shared" si="190"/>
        <v>41.100000000000314</v>
      </c>
      <c r="G441" s="20">
        <f t="shared" si="205"/>
        <v>356.63043478260749</v>
      </c>
      <c r="H441" s="19">
        <f t="shared" si="178"/>
        <v>6.6304347826074945</v>
      </c>
      <c r="I441" s="18">
        <f t="shared" si="179"/>
        <v>1.8944099378878556E-2</v>
      </c>
      <c r="J441" s="17">
        <f t="shared" si="180"/>
        <v>98781.014808224514</v>
      </c>
      <c r="K441" s="16">
        <f t="shared" si="181"/>
        <v>31.872042563466007</v>
      </c>
      <c r="L441" s="15">
        <f t="shared" si="182"/>
        <v>1.3001478372744879E-5</v>
      </c>
      <c r="M441" s="14">
        <f t="shared" si="183"/>
        <v>3.0903213944177304E-8</v>
      </c>
      <c r="N441" s="13">
        <f t="shared" si="191"/>
        <v>0</v>
      </c>
      <c r="O441" s="12">
        <f t="shared" si="192"/>
        <v>0</v>
      </c>
      <c r="P441" s="4">
        <f t="shared" si="193"/>
        <v>4.0865848709269475E-6</v>
      </c>
      <c r="Q441" s="11">
        <f t="shared" si="184"/>
        <v>6.0055770029444444E-5</v>
      </c>
      <c r="R441" s="10">
        <f t="shared" si="194"/>
        <v>-3.5992057258067269E-5</v>
      </c>
      <c r="S441" s="9">
        <f t="shared" si="195"/>
        <v>151.35873640948193</v>
      </c>
      <c r="T441" s="8">
        <f t="shared" si="196"/>
        <v>4253.3797280298086</v>
      </c>
      <c r="U441" s="7">
        <f t="shared" si="197"/>
        <v>-31.87307324113382</v>
      </c>
      <c r="V441" s="9">
        <f t="shared" si="198"/>
        <v>3013.745522680128</v>
      </c>
      <c r="W441" s="8">
        <f t="shared" si="199"/>
        <v>98781.014808224514</v>
      </c>
      <c r="X441" s="7">
        <f t="shared" si="200"/>
        <v>-31.873073241154142</v>
      </c>
      <c r="Y441" s="6">
        <f t="shared" si="185"/>
        <v>3017.5439586793086</v>
      </c>
      <c r="Z441" s="4">
        <f t="shared" si="186"/>
        <v>-1.000032337986688</v>
      </c>
      <c r="AA441" s="4">
        <f t="shared" si="201"/>
        <v>0</v>
      </c>
      <c r="AB441" s="5">
        <f t="shared" si="202"/>
        <v>1.1431437670673152E-2</v>
      </c>
      <c r="AC441" s="418">
        <f t="shared" si="206"/>
        <v>1.3174200585294054E-3</v>
      </c>
      <c r="AD441" s="628">
        <f t="shared" si="203"/>
        <v>0.14099272758144704</v>
      </c>
      <c r="AE441" s="4">
        <f t="shared" si="187"/>
        <v>4.8209518726085143</v>
      </c>
      <c r="AF441" s="3">
        <f t="shared" si="204"/>
        <v>163.07834669039181</v>
      </c>
      <c r="AG441" s="2">
        <f t="shared" si="188"/>
        <v>625.92285474249718</v>
      </c>
      <c r="AH441" s="22">
        <f t="shared" si="189"/>
        <v>0.10864770038263771</v>
      </c>
    </row>
    <row r="442" spans="6:34" x14ac:dyDescent="0.35">
      <c r="F442" s="21">
        <f t="shared" si="190"/>
        <v>41.200000000000315</v>
      </c>
      <c r="G442" s="20">
        <f t="shared" si="205"/>
        <v>356.63043478260749</v>
      </c>
      <c r="H442" s="19">
        <f t="shared" si="178"/>
        <v>6.6304347826074945</v>
      </c>
      <c r="I442" s="18">
        <f t="shared" si="179"/>
        <v>1.8944099378878556E-2</v>
      </c>
      <c r="J442" s="17">
        <f t="shared" si="180"/>
        <v>99082.389360492525</v>
      </c>
      <c r="K442" s="16">
        <f t="shared" si="181"/>
        <v>31.871127825091396</v>
      </c>
      <c r="L442" s="15">
        <f t="shared" si="182"/>
        <v>1.1652084955873938E-5</v>
      </c>
      <c r="M442" s="14">
        <f t="shared" si="183"/>
        <v>2.7695840731616761E-8</v>
      </c>
      <c r="N442" s="13">
        <f t="shared" si="191"/>
        <v>0</v>
      </c>
      <c r="O442" s="12">
        <f t="shared" si="192"/>
        <v>0</v>
      </c>
      <c r="P442" s="4">
        <f t="shared" si="193"/>
        <v>3.6380816659220024E-6</v>
      </c>
      <c r="Q442" s="11">
        <f t="shared" si="184"/>
        <v>5.3464641694176042E-5</v>
      </c>
      <c r="R442" s="10">
        <f t="shared" si="194"/>
        <v>-3.16664619688084E-5</v>
      </c>
      <c r="S442" s="9">
        <f t="shared" si="195"/>
        <v>151.35873281027622</v>
      </c>
      <c r="T442" s="8">
        <f t="shared" si="196"/>
        <v>4268.5156013108362</v>
      </c>
      <c r="U442" s="7">
        <f t="shared" si="197"/>
        <v>-31.872034633916908</v>
      </c>
      <c r="V442" s="9">
        <f t="shared" si="198"/>
        <v>3010.5582153560144</v>
      </c>
      <c r="W442" s="8">
        <f t="shared" si="199"/>
        <v>99082.389360492525</v>
      </c>
      <c r="X442" s="7">
        <f t="shared" si="200"/>
        <v>-31.872034633932639</v>
      </c>
      <c r="Y442" s="6">
        <f t="shared" si="185"/>
        <v>3014.360667545528</v>
      </c>
      <c r="Z442" s="4">
        <f t="shared" si="186"/>
        <v>-1.0000284523612162</v>
      </c>
      <c r="AA442" s="4">
        <f t="shared" si="201"/>
        <v>0</v>
      </c>
      <c r="AB442" s="5">
        <f t="shared" si="202"/>
        <v>1.0057585306992637E-2</v>
      </c>
      <c r="AC442" s="418">
        <f t="shared" si="206"/>
        <v>1.1619101294613019E-3</v>
      </c>
      <c r="AD442" s="628">
        <f t="shared" si="203"/>
        <v>0.12609322960656946</v>
      </c>
      <c r="AE442" s="4">
        <f t="shared" si="187"/>
        <v>4.831966299586604</v>
      </c>
      <c r="AF442" s="3">
        <f t="shared" si="204"/>
        <v>161.99339830222698</v>
      </c>
      <c r="AG442" s="2">
        <f t="shared" si="188"/>
        <v>623.83727051312837</v>
      </c>
      <c r="AH442" s="22">
        <f t="shared" si="189"/>
        <v>0.10688539206614334</v>
      </c>
    </row>
    <row r="443" spans="6:34" x14ac:dyDescent="0.35">
      <c r="F443" s="21">
        <f t="shared" si="190"/>
        <v>41.300000000000317</v>
      </c>
      <c r="G443" s="20">
        <f t="shared" si="205"/>
        <v>356.63043478260749</v>
      </c>
      <c r="H443" s="19">
        <f t="shared" si="178"/>
        <v>6.6304347826074945</v>
      </c>
      <c r="I443" s="18">
        <f t="shared" si="179"/>
        <v>1.8944099378878556E-2</v>
      </c>
      <c r="J443" s="17">
        <f t="shared" si="180"/>
        <v>99383.445182028125</v>
      </c>
      <c r="K443" s="16">
        <f t="shared" si="181"/>
        <v>31.870214093451931</v>
      </c>
      <c r="L443" s="15">
        <f t="shared" si="182"/>
        <v>1.0428575892790504E-5</v>
      </c>
      <c r="M443" s="14">
        <f t="shared" si="183"/>
        <v>2.4787682039573748E-8</v>
      </c>
      <c r="N443" s="13">
        <f t="shared" si="191"/>
        <v>0</v>
      </c>
      <c r="O443" s="12">
        <f t="shared" si="192"/>
        <v>0</v>
      </c>
      <c r="P443" s="4">
        <f t="shared" si="193"/>
        <v>3.2342861364075751E-6</v>
      </c>
      <c r="Q443" s="11">
        <f t="shared" si="184"/>
        <v>4.7530529905146788E-5</v>
      </c>
      <c r="R443" s="10">
        <f t="shared" si="194"/>
        <v>-2.7810595357435897E-5</v>
      </c>
      <c r="S443" s="9">
        <f t="shared" si="195"/>
        <v>151.35872964363003</v>
      </c>
      <c r="T443" s="8">
        <f t="shared" si="196"/>
        <v>4283.6514742751997</v>
      </c>
      <c r="U443" s="7">
        <f t="shared" si="197"/>
        <v>-31.871010484704534</v>
      </c>
      <c r="V443" s="9">
        <f t="shared" si="198"/>
        <v>3007.3710118926228</v>
      </c>
      <c r="W443" s="8">
        <f t="shared" si="199"/>
        <v>99383.445182028125</v>
      </c>
      <c r="X443" s="7">
        <f t="shared" si="200"/>
        <v>-31.871010484716667</v>
      </c>
      <c r="Y443" s="6">
        <f t="shared" si="185"/>
        <v>3011.1774886597755</v>
      </c>
      <c r="Z443" s="4">
        <f t="shared" si="186"/>
        <v>-1.0000249885759287</v>
      </c>
      <c r="AA443" s="4">
        <f t="shared" si="201"/>
        <v>0</v>
      </c>
      <c r="AB443" s="5">
        <f t="shared" si="202"/>
        <v>8.8329234734583848E-3</v>
      </c>
      <c r="AC443" s="418">
        <f t="shared" si="206"/>
        <v>1.0229069195291937E-3</v>
      </c>
      <c r="AD443" s="628">
        <f t="shared" si="203"/>
        <v>0.11261502812768386</v>
      </c>
      <c r="AE443" s="4">
        <f t="shared" si="187"/>
        <v>4.8430920260350696</v>
      </c>
      <c r="AF443" s="3">
        <f t="shared" si="204"/>
        <v>160.9095973446988</v>
      </c>
      <c r="AG443" s="2">
        <f t="shared" si="188"/>
        <v>621.74690723871265</v>
      </c>
      <c r="AH443" s="22">
        <f t="shared" si="189"/>
        <v>0.10510527583438889</v>
      </c>
    </row>
    <row r="444" spans="6:34" x14ac:dyDescent="0.35">
      <c r="F444" s="21">
        <f t="shared" si="190"/>
        <v>41.400000000000318</v>
      </c>
      <c r="G444" s="20">
        <f t="shared" si="205"/>
        <v>356.63043478260749</v>
      </c>
      <c r="H444" s="19">
        <f t="shared" si="178"/>
        <v>6.6304347826074945</v>
      </c>
      <c r="I444" s="18">
        <f t="shared" si="179"/>
        <v>1.8944099378878556E-2</v>
      </c>
      <c r="J444" s="17">
        <f t="shared" si="180"/>
        <v>99684.182283217393</v>
      </c>
      <c r="K444" s="16">
        <f t="shared" si="181"/>
        <v>31.869301368389053</v>
      </c>
      <c r="L444" s="15">
        <f t="shared" si="182"/>
        <v>9.3206428865098275E-6</v>
      </c>
      <c r="M444" s="14">
        <f t="shared" si="183"/>
        <v>2.2154236076945208E-8</v>
      </c>
      <c r="N444" s="13">
        <f t="shared" si="191"/>
        <v>0</v>
      </c>
      <c r="O444" s="12">
        <f t="shared" si="192"/>
        <v>0</v>
      </c>
      <c r="P444" s="4">
        <f t="shared" si="193"/>
        <v>2.8712258057040928E-6</v>
      </c>
      <c r="Q444" s="11">
        <f t="shared" si="184"/>
        <v>4.2195055807285535E-5</v>
      </c>
      <c r="R444" s="10">
        <f t="shared" si="194"/>
        <v>-2.4379172357913374E-5</v>
      </c>
      <c r="S444" s="9">
        <f t="shared" si="195"/>
        <v>151.35872686257048</v>
      </c>
      <c r="T444" s="8">
        <f t="shared" si="196"/>
        <v>4298.7873469614569</v>
      </c>
      <c r="U444" s="7">
        <f t="shared" si="197"/>
        <v>-31.869999496543521</v>
      </c>
      <c r="V444" s="9">
        <f t="shared" si="198"/>
        <v>3004.1839108441523</v>
      </c>
      <c r="W444" s="8">
        <f t="shared" si="199"/>
        <v>99684.182283217393</v>
      </c>
      <c r="X444" s="7">
        <f t="shared" si="200"/>
        <v>-31.869999496552847</v>
      </c>
      <c r="Y444" s="6">
        <f t="shared" si="185"/>
        <v>3007.9944206019272</v>
      </c>
      <c r="Z444" s="4">
        <f t="shared" si="186"/>
        <v>-1.0000219059764042</v>
      </c>
      <c r="AA444" s="4">
        <f t="shared" si="201"/>
        <v>0</v>
      </c>
      <c r="AB444" s="5">
        <f t="shared" si="202"/>
        <v>7.743069179787415E-3</v>
      </c>
      <c r="AC444" s="418">
        <f t="shared" si="206"/>
        <v>8.9886625699404552E-4</v>
      </c>
      <c r="AD444" s="628">
        <f t="shared" si="203"/>
        <v>0.10043833244742044</v>
      </c>
      <c r="AE444" s="4">
        <f t="shared" si="187"/>
        <v>4.8543308129338127</v>
      </c>
      <c r="AF444" s="3">
        <f t="shared" si="204"/>
        <v>159.82694378041742</v>
      </c>
      <c r="AG444" s="2">
        <f t="shared" si="188"/>
        <v>619.65171648118167</v>
      </c>
      <c r="AH444" s="22">
        <f t="shared" si="189"/>
        <v>0.10330706993059002</v>
      </c>
    </row>
    <row r="445" spans="6:34" x14ac:dyDescent="0.35">
      <c r="F445" s="21">
        <f t="shared" si="190"/>
        <v>41.50000000000032</v>
      </c>
      <c r="G445" s="20">
        <f t="shared" si="205"/>
        <v>356.63043478260749</v>
      </c>
      <c r="H445" s="19">
        <f t="shared" si="178"/>
        <v>6.6304347826074945</v>
      </c>
      <c r="I445" s="18">
        <f t="shared" si="179"/>
        <v>1.8944099378878556E-2</v>
      </c>
      <c r="J445" s="17">
        <f t="shared" si="180"/>
        <v>99984.600674301808</v>
      </c>
      <c r="K445" s="16">
        <f t="shared" si="181"/>
        <v>31.868389649744763</v>
      </c>
      <c r="L445" s="15">
        <f t="shared" si="182"/>
        <v>8.3186910856306917E-6</v>
      </c>
      <c r="M445" s="14">
        <f t="shared" si="183"/>
        <v>1.9772696841435592E-8</v>
      </c>
      <c r="N445" s="13">
        <f t="shared" si="191"/>
        <v>0</v>
      </c>
      <c r="O445" s="12">
        <f t="shared" si="192"/>
        <v>0</v>
      </c>
      <c r="P445" s="4">
        <f t="shared" si="193"/>
        <v>2.545234108000395E-6</v>
      </c>
      <c r="Q445" s="11">
        <f t="shared" si="184"/>
        <v>3.7404336160648E-5</v>
      </c>
      <c r="R445" s="10">
        <f t="shared" si="194"/>
        <v>-2.1330680895921769E-5</v>
      </c>
      <c r="S445" s="9">
        <f t="shared" si="195"/>
        <v>151.35872442465325</v>
      </c>
      <c r="T445" s="8">
        <f t="shared" si="196"/>
        <v>4313.9232194039223</v>
      </c>
      <c r="U445" s="7">
        <f t="shared" si="197"/>
        <v>-31.869000480525596</v>
      </c>
      <c r="V445" s="9">
        <f t="shared" si="198"/>
        <v>3000.9969108944979</v>
      </c>
      <c r="W445" s="8">
        <f t="shared" si="199"/>
        <v>99984.600674301808</v>
      </c>
      <c r="X445" s="7">
        <f t="shared" si="200"/>
        <v>-31.869000480532733</v>
      </c>
      <c r="Y445" s="6">
        <f t="shared" si="185"/>
        <v>3004.8114620817355</v>
      </c>
      <c r="Z445" s="4">
        <f t="shared" si="186"/>
        <v>-1.0000191672938195</v>
      </c>
      <c r="AA445" s="4">
        <f t="shared" si="201"/>
        <v>0</v>
      </c>
      <c r="AB445" s="5">
        <f t="shared" si="202"/>
        <v>6.7748377756343403E-3</v>
      </c>
      <c r="AC445" s="418">
        <f t="shared" si="206"/>
        <v>7.8836728519878689E-4</v>
      </c>
      <c r="AD445" s="628">
        <f t="shared" si="203"/>
        <v>8.9451981395463384E-2</v>
      </c>
      <c r="AE445" s="4">
        <f t="shared" si="187"/>
        <v>4.8656844602124973</v>
      </c>
      <c r="AF445" s="3">
        <f t="shared" si="204"/>
        <v>158.74543757251354</v>
      </c>
      <c r="AG445" s="2">
        <f t="shared" si="188"/>
        <v>617.55164903367108</v>
      </c>
      <c r="AH445" s="22">
        <f t="shared" si="189"/>
        <v>0.10149048636600044</v>
      </c>
    </row>
    <row r="446" spans="6:34" x14ac:dyDescent="0.35">
      <c r="F446" s="21">
        <f t="shared" si="190"/>
        <v>41.600000000000321</v>
      </c>
      <c r="G446" s="20">
        <f t="shared" si="205"/>
        <v>356.63043478260749</v>
      </c>
      <c r="H446" s="19">
        <f t="shared" si="178"/>
        <v>6.6304347826074945</v>
      </c>
      <c r="I446" s="18">
        <f t="shared" si="179"/>
        <v>1.8944099378878556E-2</v>
      </c>
      <c r="J446" s="17">
        <f t="shared" si="180"/>
        <v>100284.70036539125</v>
      </c>
      <c r="K446" s="16">
        <f t="shared" si="181"/>
        <v>31.867478937361614</v>
      </c>
      <c r="L446" s="15">
        <f t="shared" si="182"/>
        <v>7.413800179739641E-6</v>
      </c>
      <c r="M446" s="14">
        <f t="shared" si="183"/>
        <v>1.7621861647223152E-8</v>
      </c>
      <c r="N446" s="13">
        <f t="shared" si="191"/>
        <v>0</v>
      </c>
      <c r="O446" s="12">
        <f t="shared" si="192"/>
        <v>0</v>
      </c>
      <c r="P446" s="4">
        <f t="shared" si="193"/>
        <v>2.2529309098706383E-6</v>
      </c>
      <c r="Q446" s="11">
        <f t="shared" si="184"/>
        <v>3.3108697087876228E-5</v>
      </c>
      <c r="R446" s="10">
        <f t="shared" si="194"/>
        <v>-1.8627122268614016E-5</v>
      </c>
      <c r="S446" s="9">
        <f t="shared" si="195"/>
        <v>151.35872229158517</v>
      </c>
      <c r="T446" s="8">
        <f t="shared" si="196"/>
        <v>4329.0590916330812</v>
      </c>
      <c r="U446" s="7">
        <f t="shared" si="197"/>
        <v>-31.868012348352831</v>
      </c>
      <c r="V446" s="9">
        <f t="shared" si="198"/>
        <v>2997.8100108464455</v>
      </c>
      <c r="W446" s="8">
        <f t="shared" si="199"/>
        <v>100284.70036539125</v>
      </c>
      <c r="X446" s="7">
        <f t="shared" si="200"/>
        <v>-31.868012348358278</v>
      </c>
      <c r="Y446" s="6">
        <f t="shared" si="185"/>
        <v>3001.6286119280157</v>
      </c>
      <c r="Z446" s="4">
        <f t="shared" si="186"/>
        <v>-1.000016738412151</v>
      </c>
      <c r="AA446" s="4">
        <f t="shared" si="201"/>
        <v>0</v>
      </c>
      <c r="AB446" s="5">
        <f t="shared" si="202"/>
        <v>5.9161604926026221E-3</v>
      </c>
      <c r="AC446" s="418">
        <f t="shared" si="206"/>
        <v>6.9010452414779047E-4</v>
      </c>
      <c r="AD446" s="628">
        <f t="shared" si="203"/>
        <v>7.9552942144402991E-2</v>
      </c>
      <c r="AE446" s="4">
        <f t="shared" si="187"/>
        <v>4.8771548078343852</v>
      </c>
      <c r="AF446" s="3">
        <f t="shared" si="204"/>
        <v>157.66507868459155</v>
      </c>
      <c r="AG446" s="2">
        <f t="shared" si="188"/>
        <v>615.44665490346335</v>
      </c>
      <c r="AH446" s="22">
        <f t="shared" si="189"/>
        <v>9.9655230746498402E-2</v>
      </c>
    </row>
    <row r="447" spans="6:34" x14ac:dyDescent="0.35">
      <c r="F447" s="21">
        <f t="shared" si="190"/>
        <v>41.700000000000323</v>
      </c>
      <c r="G447" s="20">
        <f t="shared" si="205"/>
        <v>356.63043478260749</v>
      </c>
      <c r="H447" s="19">
        <f t="shared" si="178"/>
        <v>6.6304347826074945</v>
      </c>
      <c r="I447" s="18">
        <f t="shared" si="179"/>
        <v>1.8944099378878556E-2</v>
      </c>
      <c r="J447" s="17">
        <f t="shared" si="180"/>
        <v>100584.4813664759</v>
      </c>
      <c r="K447" s="16">
        <f t="shared" si="181"/>
        <v>31.866569231082696</v>
      </c>
      <c r="L447" s="15">
        <f t="shared" si="182"/>
        <v>6.5976868962898651E-6</v>
      </c>
      <c r="M447" s="14">
        <f t="shared" si="183"/>
        <v>1.5682041983791381E-8</v>
      </c>
      <c r="N447" s="13">
        <f t="shared" si="191"/>
        <v>0</v>
      </c>
      <c r="O447" s="12">
        <f t="shared" si="192"/>
        <v>0</v>
      </c>
      <c r="P447" s="4">
        <f t="shared" si="193"/>
        <v>1.9912039639877727E-6</v>
      </c>
      <c r="Q447" s="11">
        <f t="shared" si="184"/>
        <v>2.9262401521063514E-5</v>
      </c>
      <c r="R447" s="10">
        <f t="shared" si="194"/>
        <v>-1.6233764984218768E-5</v>
      </c>
      <c r="S447" s="9">
        <f t="shared" si="195"/>
        <v>151.35872042887294</v>
      </c>
      <c r="T447" s="8">
        <f t="shared" si="196"/>
        <v>4344.1949636759682</v>
      </c>
      <c r="U447" s="7">
        <f t="shared" si="197"/>
        <v>-31.867034105288521</v>
      </c>
      <c r="V447" s="9">
        <f t="shared" si="198"/>
        <v>2994.62320961161</v>
      </c>
      <c r="W447" s="8">
        <f t="shared" si="199"/>
        <v>100584.4813664759</v>
      </c>
      <c r="X447" s="7">
        <f t="shared" si="200"/>
        <v>-31.867034105292657</v>
      </c>
      <c r="Y447" s="6">
        <f t="shared" si="185"/>
        <v>2998.4458690785809</v>
      </c>
      <c r="Z447" s="4">
        <f t="shared" si="186"/>
        <v>-1.0000145881474278</v>
      </c>
      <c r="AA447" s="4">
        <f t="shared" si="201"/>
        <v>0</v>
      </c>
      <c r="AB447" s="5">
        <f t="shared" si="202"/>
        <v>5.156006261238604E-3</v>
      </c>
      <c r="AC447" s="418">
        <f t="shared" si="206"/>
        <v>6.0288029322206639E-4</v>
      </c>
      <c r="AD447" s="628">
        <f t="shared" si="203"/>
        <v>7.0645829606294813E-2</v>
      </c>
      <c r="AE447" s="4">
        <f t="shared" si="187"/>
        <v>4.8887437369192348</v>
      </c>
      <c r="AF447" s="3">
        <f t="shared" si="204"/>
        <v>156.58586708068685</v>
      </c>
      <c r="AG447" s="2">
        <f t="shared" si="188"/>
        <v>613.33668329445459</v>
      </c>
      <c r="AH447" s="22">
        <f t="shared" si="189"/>
        <v>9.7801002092922418E-2</v>
      </c>
    </row>
    <row r="448" spans="6:34" x14ac:dyDescent="0.35">
      <c r="F448" s="21">
        <f t="shared" si="190"/>
        <v>41.800000000000324</v>
      </c>
      <c r="G448" s="20">
        <f t="shared" si="205"/>
        <v>356.63043478260749</v>
      </c>
      <c r="H448" s="19">
        <f t="shared" si="178"/>
        <v>6.6304347826074945</v>
      </c>
      <c r="I448" s="18">
        <f t="shared" si="179"/>
        <v>1.8944099378878556E-2</v>
      </c>
      <c r="J448" s="17">
        <f t="shared" si="180"/>
        <v>100883.94368743706</v>
      </c>
      <c r="K448" s="16">
        <f t="shared" si="181"/>
        <v>31.865660530751558</v>
      </c>
      <c r="L448" s="15">
        <f t="shared" si="182"/>
        <v>5.8626688898949817E-6</v>
      </c>
      <c r="M448" s="14">
        <f t="shared" si="183"/>
        <v>1.3934977684391381E-8</v>
      </c>
      <c r="N448" s="13">
        <f t="shared" si="191"/>
        <v>0</v>
      </c>
      <c r="O448" s="12">
        <f t="shared" si="192"/>
        <v>0</v>
      </c>
      <c r="P448" s="4">
        <f t="shared" si="193"/>
        <v>1.7571912701248583E-6</v>
      </c>
      <c r="Q448" s="11">
        <f t="shared" si="184"/>
        <v>2.5823389981970189E-5</v>
      </c>
      <c r="R448" s="10">
        <f t="shared" si="194"/>
        <v>-1.4118911664126355E-5</v>
      </c>
      <c r="S448" s="9">
        <f t="shared" si="195"/>
        <v>151.35871880549644</v>
      </c>
      <c r="T448" s="8">
        <f t="shared" si="196"/>
        <v>4359.3308355565177</v>
      </c>
      <c r="U448" s="7">
        <f t="shared" si="197"/>
        <v>-31.86606484348205</v>
      </c>
      <c r="V448" s="9">
        <f t="shared" si="198"/>
        <v>2991.4365062010811</v>
      </c>
      <c r="W448" s="8">
        <f t="shared" si="199"/>
        <v>100883.94368743706</v>
      </c>
      <c r="X448" s="7">
        <f t="shared" si="200"/>
        <v>-31.866064843485177</v>
      </c>
      <c r="Y448" s="6">
        <f t="shared" si="185"/>
        <v>2995.2632325708828</v>
      </c>
      <c r="Z448" s="4">
        <f t="shared" si="186"/>
        <v>-1.0000126880386875</v>
      </c>
      <c r="AA448" s="4">
        <f t="shared" si="201"/>
        <v>0</v>
      </c>
      <c r="AB448" s="5">
        <f t="shared" si="202"/>
        <v>4.4843076768006779E-3</v>
      </c>
      <c r="AC448" s="418">
        <f t="shared" si="206"/>
        <v>5.2559748862861569E-4</v>
      </c>
      <c r="AD448" s="628">
        <f t="shared" si="203"/>
        <v>6.2642446069370916E-2</v>
      </c>
      <c r="AE448" s="4">
        <f t="shared" si="187"/>
        <v>4.9004531709068031</v>
      </c>
      <c r="AF448" s="3">
        <f t="shared" si="204"/>
        <v>155.50780272522667</v>
      </c>
      <c r="AG448" s="2">
        <f t="shared" si="188"/>
        <v>611.22168258912779</v>
      </c>
      <c r="AH448" s="22">
        <f t="shared" si="189"/>
        <v>9.5927492654911517E-2</v>
      </c>
    </row>
    <row r="449" spans="6:34" x14ac:dyDescent="0.35">
      <c r="F449" s="21">
        <f t="shared" si="190"/>
        <v>41.900000000000325</v>
      </c>
      <c r="G449" s="20">
        <f t="shared" si="205"/>
        <v>356.63043478260749</v>
      </c>
      <c r="H449" s="19">
        <f t="shared" si="178"/>
        <v>6.6304347826074945</v>
      </c>
      <c r="I449" s="18">
        <f t="shared" si="179"/>
        <v>1.8944099378878556E-2</v>
      </c>
      <c r="J449" s="17">
        <f t="shared" si="180"/>
        <v>101183.08733805717</v>
      </c>
      <c r="K449" s="16">
        <f t="shared" si="181"/>
        <v>31.864752836212205</v>
      </c>
      <c r="L449" s="15">
        <f t="shared" si="182"/>
        <v>5.2016300128770038E-6</v>
      </c>
      <c r="M449" s="14">
        <f t="shared" si="183"/>
        <v>1.2363754377607351E-8</v>
      </c>
      <c r="N449" s="13">
        <f t="shared" si="191"/>
        <v>0</v>
      </c>
      <c r="O449" s="12">
        <f t="shared" si="192"/>
        <v>0</v>
      </c>
      <c r="P449" s="4">
        <f t="shared" si="193"/>
        <v>1.5482643181476201E-6</v>
      </c>
      <c r="Q449" s="11">
        <f t="shared" si="184"/>
        <v>2.275303432383559E-5</v>
      </c>
      <c r="R449" s="10">
        <f t="shared" si="194"/>
        <v>-1.2253678604679386E-5</v>
      </c>
      <c r="S449" s="9">
        <f t="shared" si="195"/>
        <v>151.35871739360527</v>
      </c>
      <c r="T449" s="8">
        <f t="shared" si="196"/>
        <v>4374.4667072958782</v>
      </c>
      <c r="U449" s="7">
        <f t="shared" si="197"/>
        <v>-31.865103735656376</v>
      </c>
      <c r="V449" s="9">
        <f t="shared" si="198"/>
        <v>2988.2498997167327</v>
      </c>
      <c r="W449" s="8">
        <f t="shared" si="199"/>
        <v>101183.08733805717</v>
      </c>
      <c r="X449" s="7">
        <f t="shared" si="200"/>
        <v>-31.865103735658732</v>
      </c>
      <c r="Y449" s="6">
        <f t="shared" si="185"/>
        <v>2992.0807015333162</v>
      </c>
      <c r="Z449" s="4">
        <f t="shared" si="186"/>
        <v>-1.0000110121502692</v>
      </c>
      <c r="AA449" s="4">
        <f t="shared" si="201"/>
        <v>0</v>
      </c>
      <c r="AB449" s="5">
        <f t="shared" si="202"/>
        <v>3.8918909858773531E-3</v>
      </c>
      <c r="AC449" s="418">
        <f t="shared" si="206"/>
        <v>4.5725270869735412E-4</v>
      </c>
      <c r="AD449" s="628">
        <f t="shared" si="203"/>
        <v>5.5461340714687023E-2</v>
      </c>
      <c r="AE449" s="4">
        <f t="shared" si="187"/>
        <v>4.9122850767625437</v>
      </c>
      <c r="AF449" s="3">
        <f t="shared" si="204"/>
        <v>154.43088558299422</v>
      </c>
      <c r="AG449" s="2">
        <f t="shared" si="188"/>
        <v>609.101600330015</v>
      </c>
      <c r="AH449" s="22">
        <f t="shared" si="189"/>
        <v>9.4034387717992995E-2</v>
      </c>
    </row>
    <row r="450" spans="6:34" x14ac:dyDescent="0.35">
      <c r="F450" s="21">
        <f t="shared" si="190"/>
        <v>42.000000000000327</v>
      </c>
      <c r="G450" s="20">
        <f t="shared" si="205"/>
        <v>356.63043478260749</v>
      </c>
      <c r="H450" s="19">
        <f t="shared" si="178"/>
        <v>6.6304347826074945</v>
      </c>
      <c r="I450" s="18">
        <f t="shared" si="179"/>
        <v>1.8944099378878556E-2</v>
      </c>
      <c r="J450" s="17">
        <f t="shared" si="180"/>
        <v>101481.91232802885</v>
      </c>
      <c r="K450" s="16">
        <f t="shared" si="181"/>
        <v>31.863846147309093</v>
      </c>
      <c r="L450" s="15">
        <f t="shared" si="182"/>
        <v>4.6079869538655366E-6</v>
      </c>
      <c r="M450" s="14">
        <f t="shared" si="183"/>
        <v>1.0952724190642993E-8</v>
      </c>
      <c r="N450" s="13">
        <f t="shared" si="191"/>
        <v>0</v>
      </c>
      <c r="O450" s="12">
        <f t="shared" si="192"/>
        <v>0</v>
      </c>
      <c r="P450" s="4">
        <f t="shared" si="193"/>
        <v>1.3620121873695674E-6</v>
      </c>
      <c r="Q450" s="11">
        <f t="shared" si="184"/>
        <v>2.0015904058151529E-5</v>
      </c>
      <c r="R450" s="10">
        <f t="shared" si="194"/>
        <v>-1.0611787591452256E-5</v>
      </c>
      <c r="S450" s="9">
        <f t="shared" si="195"/>
        <v>151.35871616823741</v>
      </c>
      <c r="T450" s="8">
        <f t="shared" si="196"/>
        <v>4389.6025789127016</v>
      </c>
      <c r="U450" s="7">
        <f t="shared" si="197"/>
        <v>-31.864150029146348</v>
      </c>
      <c r="V450" s="9">
        <f t="shared" si="198"/>
        <v>2985.0633893431668</v>
      </c>
      <c r="W450" s="8">
        <f t="shared" si="199"/>
        <v>101481.91232802885</v>
      </c>
      <c r="X450" s="7">
        <f t="shared" si="200"/>
        <v>-31.864150029148117</v>
      </c>
      <c r="Y450" s="6">
        <f t="shared" si="185"/>
        <v>2988.8982751771614</v>
      </c>
      <c r="Z450" s="4">
        <f t="shared" si="186"/>
        <v>-1.0000095368850834</v>
      </c>
      <c r="AA450" s="4">
        <f t="shared" si="201"/>
        <v>0</v>
      </c>
      <c r="AB450" s="5">
        <f t="shared" si="202"/>
        <v>3.3704099645184703E-3</v>
      </c>
      <c r="AC450" s="418">
        <f t="shared" si="206"/>
        <v>3.9692971968605654E-4</v>
      </c>
      <c r="AD450" s="628">
        <f t="shared" si="203"/>
        <v>4.9027388633853676E-2</v>
      </c>
      <c r="AE450" s="4">
        <f t="shared" si="187"/>
        <v>4.9242414662272225</v>
      </c>
      <c r="AF450" s="3">
        <f t="shared" si="204"/>
        <v>153.35511561909624</v>
      </c>
      <c r="AG450" s="2">
        <f t="shared" si="188"/>
        <v>606.9763832006289</v>
      </c>
      <c r="AH450" s="22">
        <f t="shared" si="189"/>
        <v>9.2121365403644351E-2</v>
      </c>
    </row>
    <row r="451" spans="6:34" x14ac:dyDescent="0.35">
      <c r="F451" s="21">
        <f t="shared" si="190"/>
        <v>42.100000000000328</v>
      </c>
      <c r="G451" s="20">
        <f t="shared" si="205"/>
        <v>356.63043478260749</v>
      </c>
      <c r="H451" s="19">
        <f t="shared" si="178"/>
        <v>6.6304347826074945</v>
      </c>
      <c r="I451" s="18">
        <f t="shared" si="179"/>
        <v>1.8944099378878556E-2</v>
      </c>
      <c r="J451" s="17">
        <f t="shared" si="180"/>
        <v>101780.41866696316</v>
      </c>
      <c r="K451" s="16">
        <f t="shared" si="181"/>
        <v>31.862940463887039</v>
      </c>
      <c r="L451" s="15">
        <f t="shared" si="182"/>
        <v>4.0756572292641197E-6</v>
      </c>
      <c r="M451" s="14">
        <f t="shared" si="183"/>
        <v>9.6874296682378864E-9</v>
      </c>
      <c r="N451" s="13">
        <f t="shared" si="191"/>
        <v>0</v>
      </c>
      <c r="O451" s="12">
        <f t="shared" si="192"/>
        <v>0</v>
      </c>
      <c r="P451" s="4">
        <f t="shared" si="193"/>
        <v>1.1962264763639959E-6</v>
      </c>
      <c r="Q451" s="11">
        <f t="shared" si="184"/>
        <v>1.7579544885691674E-5</v>
      </c>
      <c r="R451" s="10">
        <f t="shared" si="194"/>
        <v>-9.1693695553350282E-6</v>
      </c>
      <c r="S451" s="9">
        <f t="shared" si="195"/>
        <v>151.35871510705866</v>
      </c>
      <c r="T451" s="8">
        <f t="shared" si="196"/>
        <v>4404.7384504234078</v>
      </c>
      <c r="U451" s="7">
        <f t="shared" si="197"/>
        <v>-31.863203040276069</v>
      </c>
      <c r="V451" s="9">
        <f t="shared" si="198"/>
        <v>2981.8769743402522</v>
      </c>
      <c r="W451" s="8">
        <f t="shared" si="199"/>
        <v>101780.41866696316</v>
      </c>
      <c r="X451" s="7">
        <f t="shared" si="200"/>
        <v>-31.863203040277387</v>
      </c>
      <c r="Y451" s="6">
        <f t="shared" si="185"/>
        <v>2985.715952789119</v>
      </c>
      <c r="Z451" s="4">
        <f t="shared" si="186"/>
        <v>-1.0000082408084918</v>
      </c>
      <c r="AA451" s="4">
        <f t="shared" si="201"/>
        <v>0</v>
      </c>
      <c r="AB451" s="5">
        <f t="shared" si="202"/>
        <v>2.9122835574420022E-3</v>
      </c>
      <c r="AC451" s="418">
        <f t="shared" si="206"/>
        <v>3.4379325433357173E-4</v>
      </c>
      <c r="AD451" s="628">
        <f t="shared" si="203"/>
        <v>4.3271388951408481E-2</v>
      </c>
      <c r="AE451" s="4">
        <f t="shared" si="187"/>
        <v>4.9363243971121982</v>
      </c>
      <c r="AF451" s="3">
        <f t="shared" si="204"/>
        <v>152.2804927989327</v>
      </c>
      <c r="AG451" s="2">
        <f t="shared" si="188"/>
        <v>604.8459770058455</v>
      </c>
      <c r="AH451" s="22">
        <f t="shared" si="189"/>
        <v>9.0188096462048284E-2</v>
      </c>
    </row>
    <row r="452" spans="6:34" x14ac:dyDescent="0.35">
      <c r="F452" s="21">
        <f t="shared" si="190"/>
        <v>42.20000000000033</v>
      </c>
      <c r="G452" s="20">
        <f t="shared" si="205"/>
        <v>356.63043478260749</v>
      </c>
      <c r="H452" s="19">
        <f t="shared" si="178"/>
        <v>6.6304347826074945</v>
      </c>
      <c r="I452" s="18">
        <f t="shared" si="179"/>
        <v>1.8944099378878556E-2</v>
      </c>
      <c r="J452" s="17">
        <f t="shared" si="180"/>
        <v>102078.60636439719</v>
      </c>
      <c r="K452" s="16">
        <f t="shared" si="181"/>
        <v>31.862035785791257</v>
      </c>
      <c r="L452" s="15">
        <f t="shared" si="182"/>
        <v>3.5990285104881278E-6</v>
      </c>
      <c r="M452" s="14">
        <f t="shared" si="183"/>
        <v>8.5545308665792303E-9</v>
      </c>
      <c r="N452" s="13">
        <f t="shared" si="191"/>
        <v>0</v>
      </c>
      <c r="O452" s="12">
        <f t="shared" si="192"/>
        <v>0</v>
      </c>
      <c r="P452" s="4">
        <f t="shared" si="193"/>
        <v>1.0488870371063491E-6</v>
      </c>
      <c r="Q452" s="11">
        <f t="shared" si="184"/>
        <v>1.5414269047845823E-5</v>
      </c>
      <c r="R452" s="10">
        <f t="shared" si="194"/>
        <v>-7.904779657237023E-6</v>
      </c>
      <c r="S452" s="9">
        <f t="shared" si="195"/>
        <v>151.3587141901217</v>
      </c>
      <c r="T452" s="8">
        <f t="shared" si="196"/>
        <v>4419.8743218424197</v>
      </c>
      <c r="U452" s="7">
        <f t="shared" si="197"/>
        <v>-31.862262149063667</v>
      </c>
      <c r="V452" s="9">
        <f t="shared" si="198"/>
        <v>2978.6906540362247</v>
      </c>
      <c r="W452" s="8">
        <f t="shared" si="199"/>
        <v>102078.60636439719</v>
      </c>
      <c r="X452" s="7">
        <f t="shared" si="200"/>
        <v>-31.862262149064648</v>
      </c>
      <c r="Y452" s="6">
        <f t="shared" si="185"/>
        <v>2982.533733724405</v>
      </c>
      <c r="Z452" s="4">
        <f t="shared" si="186"/>
        <v>-1.000007104482429</v>
      </c>
      <c r="AA452" s="4">
        <f t="shared" si="201"/>
        <v>0</v>
      </c>
      <c r="AB452" s="5">
        <f t="shared" si="202"/>
        <v>2.5106371470848925E-3</v>
      </c>
      <c r="AC452" s="418">
        <f t="shared" si="206"/>
        <v>2.9708313501501053E-4</v>
      </c>
      <c r="AD452" s="628">
        <f t="shared" si="203"/>
        <v>3.8129681638906683E-2</v>
      </c>
      <c r="AE452" s="4">
        <f t="shared" si="187"/>
        <v>4.9485359746422493</v>
      </c>
      <c r="AF452" s="3">
        <f t="shared" si="204"/>
        <v>151.20701708817018</v>
      </c>
      <c r="AG452" s="2">
        <f t="shared" si="188"/>
        <v>602.71032665171742</v>
      </c>
      <c r="AH452" s="22">
        <f t="shared" si="189"/>
        <v>8.8234244057240119E-2</v>
      </c>
    </row>
    <row r="453" spans="6:34" x14ac:dyDescent="0.35">
      <c r="F453" s="21">
        <f t="shared" si="190"/>
        <v>42.300000000000331</v>
      </c>
      <c r="G453" s="20">
        <f t="shared" si="205"/>
        <v>356.63043478260749</v>
      </c>
      <c r="H453" s="19">
        <f t="shared" si="178"/>
        <v>6.6304347826074945</v>
      </c>
      <c r="I453" s="18">
        <f t="shared" si="179"/>
        <v>1.8944099378878556E-2</v>
      </c>
      <c r="J453" s="17">
        <f t="shared" si="180"/>
        <v>102376.4754298008</v>
      </c>
      <c r="K453" s="16">
        <f t="shared" si="181"/>
        <v>31.861132112867306</v>
      </c>
      <c r="L453" s="15">
        <f t="shared" si="182"/>
        <v>3.1729292680412454E-6</v>
      </c>
      <c r="M453" s="14">
        <f t="shared" si="183"/>
        <v>7.5417355772072358E-9</v>
      </c>
      <c r="N453" s="13">
        <f t="shared" si="191"/>
        <v>0</v>
      </c>
      <c r="O453" s="12">
        <f t="shared" si="192"/>
        <v>0</v>
      </c>
      <c r="P453" s="4">
        <f t="shared" si="193"/>
        <v>9.1814848715531118E-7</v>
      </c>
      <c r="Q453" s="11">
        <f t="shared" si="184"/>
        <v>1.3492957111881645E-5</v>
      </c>
      <c r="R453" s="10">
        <f t="shared" si="194"/>
        <v>-6.7984233866917878E-6</v>
      </c>
      <c r="S453" s="9">
        <f t="shared" si="195"/>
        <v>151.35871339964373</v>
      </c>
      <c r="T453" s="8">
        <f t="shared" si="196"/>
        <v>4435.0101931823838</v>
      </c>
      <c r="U453" s="7">
        <f t="shared" si="197"/>
        <v>-31.861326794241332</v>
      </c>
      <c r="V453" s="9">
        <f t="shared" si="198"/>
        <v>2975.5044278213181</v>
      </c>
      <c r="W453" s="8">
        <f t="shared" si="199"/>
        <v>102376.4754298008</v>
      </c>
      <c r="X453" s="7">
        <f t="shared" si="200"/>
        <v>-31.861326794242057</v>
      </c>
      <c r="Y453" s="6">
        <f t="shared" si="185"/>
        <v>2979.3516174003807</v>
      </c>
      <c r="Z453" s="4">
        <f t="shared" si="186"/>
        <v>-1.0000061103093909</v>
      </c>
      <c r="AA453" s="4">
        <f t="shared" si="201"/>
        <v>0</v>
      </c>
      <c r="AB453" s="5">
        <f t="shared" si="202"/>
        <v>2.1592473207792152E-3</v>
      </c>
      <c r="AC453" s="418">
        <f t="shared" si="206"/>
        <v>2.5610871300044157E-4</v>
      </c>
      <c r="AD453" s="628">
        <f t="shared" si="203"/>
        <v>3.3543782592479525E-2</v>
      </c>
      <c r="AE453" s="4">
        <f t="shared" si="187"/>
        <v>4.9608783528479057</v>
      </c>
      <c r="AF453" s="3">
        <f t="shared" si="204"/>
        <v>150.13468845271717</v>
      </c>
      <c r="AG453" s="2">
        <f t="shared" si="188"/>
        <v>600.56937612469687</v>
      </c>
      <c r="AH453" s="22">
        <f t="shared" si="189"/>
        <v>8.6259463544335113E-2</v>
      </c>
    </row>
    <row r="454" spans="6:34" x14ac:dyDescent="0.35">
      <c r="F454" s="21">
        <f t="shared" si="190"/>
        <v>42.400000000000333</v>
      </c>
      <c r="G454" s="20">
        <f t="shared" si="205"/>
        <v>356.63043478260749</v>
      </c>
      <c r="H454" s="19">
        <f t="shared" si="178"/>
        <v>6.6304347826074945</v>
      </c>
      <c r="I454" s="18">
        <f t="shared" si="179"/>
        <v>1.8944099378878556E-2</v>
      </c>
      <c r="J454" s="17">
        <f t="shared" si="180"/>
        <v>102674.02587258293</v>
      </c>
      <c r="K454" s="16">
        <f t="shared" si="181"/>
        <v>31.860229444961089</v>
      </c>
      <c r="L454" s="15">
        <f t="shared" si="182"/>
        <v>2.7926007117385876E-6</v>
      </c>
      <c r="M454" s="14">
        <f t="shared" si="183"/>
        <v>6.6377326317314486E-9</v>
      </c>
      <c r="N454" s="13">
        <f t="shared" si="191"/>
        <v>0</v>
      </c>
      <c r="O454" s="12">
        <f t="shared" si="192"/>
        <v>0</v>
      </c>
      <c r="P454" s="4">
        <f t="shared" si="193"/>
        <v>8.0232747347119824E-7</v>
      </c>
      <c r="Q454" s="11">
        <f t="shared" si="184"/>
        <v>1.1790870802142902E-5</v>
      </c>
      <c r="R454" s="10">
        <f t="shared" si="194"/>
        <v>-5.8325932590625568E-6</v>
      </c>
      <c r="S454" s="9">
        <f t="shared" si="195"/>
        <v>151.35871271980139</v>
      </c>
      <c r="T454" s="8">
        <f t="shared" si="196"/>
        <v>4450.146064454364</v>
      </c>
      <c r="U454" s="7">
        <f t="shared" si="197"/>
        <v>-31.860396468578951</v>
      </c>
      <c r="V454" s="9">
        <f t="shared" si="198"/>
        <v>2972.3182951418939</v>
      </c>
      <c r="W454" s="8">
        <f t="shared" si="199"/>
        <v>102674.02587258293</v>
      </c>
      <c r="X454" s="7">
        <f t="shared" si="200"/>
        <v>-31.860396468579484</v>
      </c>
      <c r="Y454" s="6">
        <f t="shared" si="185"/>
        <v>2976.1696032906812</v>
      </c>
      <c r="Z454" s="4">
        <f t="shared" si="186"/>
        <v>-1.0000052423859245</v>
      </c>
      <c r="AA454" s="4">
        <f t="shared" si="201"/>
        <v>0</v>
      </c>
      <c r="AB454" s="5">
        <f t="shared" si="202"/>
        <v>1.8524900041499428E-3</v>
      </c>
      <c r="AC454" s="418">
        <f t="shared" si="206"/>
        <v>2.2024361500116361E-4</v>
      </c>
      <c r="AD454" s="628">
        <f t="shared" si="203"/>
        <v>2.9460036531454129E-2</v>
      </c>
      <c r="AE454" s="4">
        <f t="shared" si="187"/>
        <v>4.9733537360093587</v>
      </c>
      <c r="AF454" s="3">
        <f t="shared" si="204"/>
        <v>149.06350685870149</v>
      </c>
      <c r="AG454" s="2">
        <f t="shared" si="188"/>
        <v>598.42306847024577</v>
      </c>
      <c r="AH454" s="22">
        <f t="shared" si="189"/>
        <v>8.4263402238502594E-2</v>
      </c>
    </row>
    <row r="455" spans="6:34" x14ac:dyDescent="0.35">
      <c r="F455" s="21">
        <f t="shared" si="190"/>
        <v>42.500000000000334</v>
      </c>
      <c r="G455" s="20">
        <f t="shared" si="205"/>
        <v>356.63043478260749</v>
      </c>
      <c r="H455" s="19">
        <f t="shared" si="178"/>
        <v>6.6304347826074945</v>
      </c>
      <c r="I455" s="18">
        <f t="shared" si="179"/>
        <v>1.8944099378878556E-2</v>
      </c>
      <c r="J455" s="17">
        <f t="shared" si="180"/>
        <v>102971.25770209712</v>
      </c>
      <c r="K455" s="16">
        <f t="shared" si="181"/>
        <v>31.859327781918832</v>
      </c>
      <c r="L455" s="15">
        <f t="shared" si="182"/>
        <v>2.4536700047107635E-6</v>
      </c>
      <c r="M455" s="14">
        <f t="shared" si="183"/>
        <v>5.8321282341970139E-9</v>
      </c>
      <c r="N455" s="13">
        <f t="shared" si="191"/>
        <v>0</v>
      </c>
      <c r="O455" s="12">
        <f t="shared" si="192"/>
        <v>0</v>
      </c>
      <c r="P455" s="4">
        <f t="shared" si="193"/>
        <v>6.9989066141587101E-7</v>
      </c>
      <c r="Q455" s="11">
        <f t="shared" si="184"/>
        <v>1.0285476488394382E-5</v>
      </c>
      <c r="R455" s="10">
        <f t="shared" si="194"/>
        <v>-4.9913156964109009E-6</v>
      </c>
      <c r="S455" s="9">
        <f t="shared" si="195"/>
        <v>151.35871213654207</v>
      </c>
      <c r="T455" s="8">
        <f t="shared" si="196"/>
        <v>4465.2819356680184</v>
      </c>
      <c r="U455" s="7">
        <f t="shared" si="197"/>
        <v>-31.859470714499331</v>
      </c>
      <c r="V455" s="9">
        <f t="shared" si="198"/>
        <v>2969.1322554950361</v>
      </c>
      <c r="W455" s="8">
        <f t="shared" si="199"/>
        <v>102971.25770209712</v>
      </c>
      <c r="X455" s="7">
        <f t="shared" si="200"/>
        <v>-31.859470714499722</v>
      </c>
      <c r="Y455" s="6">
        <f t="shared" si="185"/>
        <v>2972.9876909198051</v>
      </c>
      <c r="Z455" s="4">
        <f t="shared" si="186"/>
        <v>-1.0000044863652451</v>
      </c>
      <c r="AA455" s="4">
        <f t="shared" si="201"/>
        <v>0</v>
      </c>
      <c r="AB455" s="5">
        <f t="shared" si="202"/>
        <v>1.5852918289460879E-3</v>
      </c>
      <c r="AC455" s="418">
        <f t="shared" si="206"/>
        <v>1.8892078790549446E-4</v>
      </c>
      <c r="AD455" s="628">
        <f t="shared" si="203"/>
        <v>2.5829287262702436E-2</v>
      </c>
      <c r="AE455" s="4">
        <f t="shared" si="187"/>
        <v>4.9859643801540807</v>
      </c>
      <c r="AF455" s="3">
        <f t="shared" si="204"/>
        <v>147.99347227245045</v>
      </c>
      <c r="AG455" s="2">
        <f t="shared" si="188"/>
        <v>596.27134577081176</v>
      </c>
      <c r="AH455" s="22">
        <f t="shared" si="189"/>
        <v>8.2245699175347076E-2</v>
      </c>
    </row>
    <row r="456" spans="6:34" x14ac:dyDescent="0.35">
      <c r="F456" s="21">
        <f t="shared" si="190"/>
        <v>42.600000000000335</v>
      </c>
      <c r="G456" s="20">
        <f t="shared" si="205"/>
        <v>356.63043478260749</v>
      </c>
      <c r="H456" s="19">
        <f t="shared" si="178"/>
        <v>6.6304347826074945</v>
      </c>
      <c r="I456" s="18">
        <f t="shared" si="179"/>
        <v>1.8944099378878556E-2</v>
      </c>
      <c r="J456" s="17">
        <f t="shared" si="180"/>
        <v>103268.17092764663</v>
      </c>
      <c r="K456" s="16">
        <f t="shared" si="181"/>
        <v>31.858427123587056</v>
      </c>
      <c r="L456" s="15">
        <f t="shared" si="182"/>
        <v>2.1521247272370499E-6</v>
      </c>
      <c r="M456" s="14">
        <f t="shared" si="183"/>
        <v>5.1153852641697439E-9</v>
      </c>
      <c r="N456" s="13">
        <f t="shared" si="191"/>
        <v>0</v>
      </c>
      <c r="O456" s="12">
        <f t="shared" si="192"/>
        <v>0</v>
      </c>
      <c r="P456" s="4">
        <f t="shared" si="193"/>
        <v>6.0944342247818664E-7</v>
      </c>
      <c r="Q456" s="11">
        <f t="shared" si="184"/>
        <v>8.9562789425209034E-6</v>
      </c>
      <c r="R456" s="10">
        <f t="shared" si="194"/>
        <v>-4.2602076783765049E-6</v>
      </c>
      <c r="S456" s="9">
        <f t="shared" si="195"/>
        <v>151.35871163741049</v>
      </c>
      <c r="T456" s="8">
        <f t="shared" si="196"/>
        <v>4480.4178068317597</v>
      </c>
      <c r="U456" s="7">
        <f t="shared" si="197"/>
        <v>-31.858549119973173</v>
      </c>
      <c r="V456" s="9">
        <f t="shared" si="198"/>
        <v>2965.9463084235863</v>
      </c>
      <c r="W456" s="8">
        <f t="shared" si="199"/>
        <v>103268.17092764663</v>
      </c>
      <c r="X456" s="7">
        <f t="shared" si="200"/>
        <v>-31.858549119973457</v>
      </c>
      <c r="Y456" s="6">
        <f t="shared" si="185"/>
        <v>2969.8058798581492</v>
      </c>
      <c r="Z456" s="4">
        <f t="shared" si="186"/>
        <v>-1.0000038293286084</v>
      </c>
      <c r="AA456" s="4">
        <f t="shared" si="201"/>
        <v>0</v>
      </c>
      <c r="AB456" s="5">
        <f t="shared" si="202"/>
        <v>1.3530846039251758E-3</v>
      </c>
      <c r="AC456" s="418">
        <f t="shared" si="206"/>
        <v>1.6162783235914685E-4</v>
      </c>
      <c r="AD456" s="628">
        <f t="shared" si="203"/>
        <v>2.2606564843693638E-2</v>
      </c>
      <c r="AE456" s="4">
        <f t="shared" si="187"/>
        <v>4.998712594610474</v>
      </c>
      <c r="AF456" s="3">
        <f t="shared" si="204"/>
        <v>146.92458466047219</v>
      </c>
      <c r="AG456" s="2">
        <f t="shared" si="188"/>
        <v>594.11414912314478</v>
      </c>
      <c r="AH456" s="22">
        <f t="shared" si="189"/>
        <v>8.020598486232422E-2</v>
      </c>
    </row>
    <row r="457" spans="6:34" x14ac:dyDescent="0.35">
      <c r="F457" s="21">
        <f t="shared" si="190"/>
        <v>42.700000000000337</v>
      </c>
      <c r="G457" s="20">
        <f t="shared" si="205"/>
        <v>356.63043478260749</v>
      </c>
      <c r="H457" s="19">
        <f t="shared" si="178"/>
        <v>6.6304347826074945</v>
      </c>
      <c r="I457" s="18">
        <f t="shared" si="179"/>
        <v>1.8944099378878556E-2</v>
      </c>
      <c r="J457" s="17">
        <f t="shared" si="180"/>
        <v>103564.76555848899</v>
      </c>
      <c r="K457" s="16">
        <f t="shared" si="181"/>
        <v>31.857527469812563</v>
      </c>
      <c r="L457" s="15">
        <f t="shared" si="182"/>
        <v>1.884288564963736E-6</v>
      </c>
      <c r="M457" s="14">
        <f t="shared" si="183"/>
        <v>4.4787654900623039E-9</v>
      </c>
      <c r="N457" s="13">
        <f t="shared" si="191"/>
        <v>0</v>
      </c>
      <c r="O457" s="12">
        <f t="shared" si="192"/>
        <v>0</v>
      </c>
      <c r="P457" s="4">
        <f t="shared" si="193"/>
        <v>5.2971919432287006E-7</v>
      </c>
      <c r="Q457" s="11">
        <f t="shared" si="184"/>
        <v>7.7846649755792044E-6</v>
      </c>
      <c r="R457" s="10">
        <f t="shared" si="194"/>
        <v>-3.6263427516125807E-6</v>
      </c>
      <c r="S457" s="9">
        <f t="shared" si="195"/>
        <v>151.35871121138973</v>
      </c>
      <c r="T457" s="8">
        <f t="shared" si="196"/>
        <v>4495.5536779528984</v>
      </c>
      <c r="U457" s="7">
        <f t="shared" si="197"/>
        <v>-31.857631314682088</v>
      </c>
      <c r="V457" s="9">
        <f t="shared" si="198"/>
        <v>2962.7604535115888</v>
      </c>
      <c r="W457" s="8">
        <f t="shared" si="199"/>
        <v>103564.76555848899</v>
      </c>
      <c r="X457" s="7">
        <f t="shared" si="200"/>
        <v>-31.857631314682294</v>
      </c>
      <c r="Y457" s="6">
        <f t="shared" si="185"/>
        <v>2966.6241697174532</v>
      </c>
      <c r="Z457" s="4">
        <f t="shared" si="186"/>
        <v>-1.000003259665077</v>
      </c>
      <c r="AA457" s="4">
        <f t="shared" si="201"/>
        <v>0</v>
      </c>
      <c r="AB457" s="5">
        <f t="shared" si="202"/>
        <v>1.1517627581086661E-3</v>
      </c>
      <c r="AC457" s="418">
        <f t="shared" si="206"/>
        <v>1.3790261563407908E-4</v>
      </c>
      <c r="AD457" s="628">
        <f t="shared" si="203"/>
        <v>1.9750789166812142E-2</v>
      </c>
      <c r="AE457" s="4">
        <f t="shared" si="187"/>
        <v>5.0116007436199128</v>
      </c>
      <c r="AF457" s="3">
        <f t="shared" si="204"/>
        <v>145.85684398943971</v>
      </c>
      <c r="AG457" s="2">
        <f t="shared" si="188"/>
        <v>591.95141861493153</v>
      </c>
      <c r="AH457" s="22">
        <f t="shared" si="189"/>
        <v>7.8143881020813932E-2</v>
      </c>
    </row>
    <row r="458" spans="6:34" x14ac:dyDescent="0.35">
      <c r="F458" s="21">
        <f t="shared" si="190"/>
        <v>42.800000000000338</v>
      </c>
      <c r="G458" s="20">
        <f t="shared" si="205"/>
        <v>356.63043478260749</v>
      </c>
      <c r="H458" s="19">
        <f t="shared" si="178"/>
        <v>6.6304347826074945</v>
      </c>
      <c r="I458" s="18">
        <f t="shared" si="179"/>
        <v>1.8944099378878556E-2</v>
      </c>
      <c r="J458" s="17">
        <f t="shared" si="180"/>
        <v>103861.04160384015</v>
      </c>
      <c r="K458" s="16">
        <f t="shared" si="181"/>
        <v>31.856628820442445</v>
      </c>
      <c r="L458" s="15">
        <f t="shared" si="182"/>
        <v>1.6467981946673661E-6</v>
      </c>
      <c r="M458" s="14">
        <f t="shared" si="183"/>
        <v>3.9142746289048622E-9</v>
      </c>
      <c r="N458" s="13">
        <f t="shared" si="191"/>
        <v>0</v>
      </c>
      <c r="O458" s="12">
        <f t="shared" si="192"/>
        <v>0</v>
      </c>
      <c r="P458" s="4">
        <f t="shared" si="193"/>
        <v>4.5956948686692299E-7</v>
      </c>
      <c r="Q458" s="11">
        <f t="shared" si="184"/>
        <v>6.75375656876284E-6</v>
      </c>
      <c r="R458" s="10">
        <f t="shared" si="194"/>
        <v>-3.0781259893974541E-6</v>
      </c>
      <c r="S458" s="9">
        <f t="shared" si="195"/>
        <v>151.35871084875546</v>
      </c>
      <c r="T458" s="8">
        <f t="shared" si="196"/>
        <v>4510.6895490377738</v>
      </c>
      <c r="U458" s="7">
        <f t="shared" si="197"/>
        <v>-31.856716966437915</v>
      </c>
      <c r="V458" s="9">
        <f t="shared" si="198"/>
        <v>2959.5746903801205</v>
      </c>
      <c r="W458" s="8">
        <f t="shared" si="199"/>
        <v>103861.04160384015</v>
      </c>
      <c r="X458" s="7">
        <f t="shared" si="200"/>
        <v>-31.856716966438064</v>
      </c>
      <c r="Y458" s="6">
        <f t="shared" si="185"/>
        <v>2963.4425601466251</v>
      </c>
      <c r="Z458" s="4">
        <f t="shared" si="186"/>
        <v>-1.0000027669593075</v>
      </c>
      <c r="AA458" s="4">
        <f t="shared" si="201"/>
        <v>0</v>
      </c>
      <c r="AB458" s="5">
        <f t="shared" si="202"/>
        <v>9.7764362670292246E-4</v>
      </c>
      <c r="AC458" s="418">
        <f t="shared" si="206"/>
        <v>1.1732915405380892E-4</v>
      </c>
      <c r="AD458" s="628">
        <f t="shared" si="203"/>
        <v>1.7224489478366026E-2</v>
      </c>
      <c r="AE458" s="4">
        <f t="shared" si="187"/>
        <v>5.0246312480097242</v>
      </c>
      <c r="AF458" s="3">
        <f t="shared" si="204"/>
        <v>144.79025022617554</v>
      </c>
      <c r="AG458" s="2">
        <f t="shared" si="188"/>
        <v>589.78309330071852</v>
      </c>
      <c r="AH458" s="22">
        <f t="shared" si="189"/>
        <v>7.6059000318444148E-2</v>
      </c>
    </row>
    <row r="459" spans="6:34" x14ac:dyDescent="0.35">
      <c r="F459" s="21">
        <f t="shared" si="190"/>
        <v>42.90000000000034</v>
      </c>
      <c r="G459" s="20">
        <f t="shared" si="205"/>
        <v>356.63043478260749</v>
      </c>
      <c r="H459" s="19">
        <f t="shared" si="178"/>
        <v>6.6304347826074945</v>
      </c>
      <c r="I459" s="18">
        <f t="shared" si="179"/>
        <v>1.8944099378878556E-2</v>
      </c>
      <c r="J459" s="17">
        <f t="shared" si="180"/>
        <v>104156.99907287816</v>
      </c>
      <c r="K459" s="16">
        <f t="shared" si="181"/>
        <v>31.85573117532406</v>
      </c>
      <c r="L459" s="15">
        <f t="shared" si="182"/>
        <v>1.4365813394282714E-6</v>
      </c>
      <c r="M459" s="14">
        <f t="shared" si="183"/>
        <v>3.4146101856870582E-9</v>
      </c>
      <c r="N459" s="13">
        <f t="shared" si="191"/>
        <v>0</v>
      </c>
      <c r="O459" s="12">
        <f t="shared" si="192"/>
        <v>0</v>
      </c>
      <c r="P459" s="4">
        <f t="shared" si="193"/>
        <v>3.979545082459846E-7</v>
      </c>
      <c r="Q459" s="11">
        <f t="shared" si="184"/>
        <v>5.8482731141664649E-6</v>
      </c>
      <c r="R459" s="10">
        <f t="shared" si="194"/>
        <v>-2.6051774969810477E-6</v>
      </c>
      <c r="S459" s="9">
        <f t="shared" si="195"/>
        <v>151.35871054094287</v>
      </c>
      <c r="T459" s="8">
        <f t="shared" si="196"/>
        <v>4525.8254200918682</v>
      </c>
      <c r="U459" s="7">
        <f t="shared" si="197"/>
        <v>-31.855805777846712</v>
      </c>
      <c r="V459" s="9">
        <f t="shared" si="198"/>
        <v>2956.3890186834769</v>
      </c>
      <c r="W459" s="8">
        <f t="shared" si="199"/>
        <v>104156.99907287816</v>
      </c>
      <c r="X459" s="7">
        <f t="shared" si="200"/>
        <v>-31.855805777846818</v>
      </c>
      <c r="Y459" s="6">
        <f t="shared" si="185"/>
        <v>2960.2610508279281</v>
      </c>
      <c r="Z459" s="4">
        <f t="shared" si="186"/>
        <v>-1.0000023418870014</v>
      </c>
      <c r="AA459" s="4">
        <f t="shared" si="201"/>
        <v>0</v>
      </c>
      <c r="AB459" s="5">
        <f t="shared" si="202"/>
        <v>8.2743045123112645E-4</v>
      </c>
      <c r="AC459" s="418">
        <f t="shared" si="206"/>
        <v>9.9533755102683544E-5</v>
      </c>
      <c r="AD459" s="628">
        <f t="shared" si="203"/>
        <v>1.4993539337893607E-2</v>
      </c>
      <c r="AE459" s="4">
        <f t="shared" si="187"/>
        <v>5.0378065869297339</v>
      </c>
      <c r="AF459" s="3">
        <f t="shared" si="204"/>
        <v>143.72480333763872</v>
      </c>
      <c r="AG459" s="2">
        <f t="shared" si="188"/>
        <v>587.60911117710145</v>
      </c>
      <c r="AH459" s="22">
        <f t="shared" si="189"/>
        <v>7.3950946091242531E-2</v>
      </c>
    </row>
    <row r="460" spans="6:34" x14ac:dyDescent="0.35">
      <c r="F460" s="21">
        <f t="shared" si="190"/>
        <v>43.000000000000341</v>
      </c>
      <c r="G460" s="20">
        <f t="shared" si="205"/>
        <v>356.63043478260749</v>
      </c>
      <c r="H460" s="19">
        <f t="shared" si="178"/>
        <v>6.6304347826074945</v>
      </c>
      <c r="I460" s="18">
        <f t="shared" si="179"/>
        <v>1.8944099378878556E-2</v>
      </c>
      <c r="J460" s="17">
        <f t="shared" si="180"/>
        <v>104452.63797474651</v>
      </c>
      <c r="K460" s="16">
        <f t="shared" si="181"/>
        <v>31.854834534305024</v>
      </c>
      <c r="L460" s="15">
        <f t="shared" si="182"/>
        <v>1.2508359638872832E-6</v>
      </c>
      <c r="M460" s="14">
        <f t="shared" si="183"/>
        <v>2.9731120025636835E-9</v>
      </c>
      <c r="N460" s="13">
        <f t="shared" si="191"/>
        <v>0</v>
      </c>
      <c r="O460" s="12">
        <f t="shared" si="192"/>
        <v>0</v>
      </c>
      <c r="P460" s="4">
        <f t="shared" si="193"/>
        <v>3.4393438474108348E-7</v>
      </c>
      <c r="Q460" s="11">
        <f t="shared" si="184"/>
        <v>5.0544023842930264E-6</v>
      </c>
      <c r="R460" s="10">
        <f t="shared" si="194"/>
        <v>-2.1982240629874132E-6</v>
      </c>
      <c r="S460" s="9">
        <f t="shared" si="195"/>
        <v>151.35871028042513</v>
      </c>
      <c r="T460" s="8">
        <f t="shared" si="196"/>
        <v>4540.961291119911</v>
      </c>
      <c r="U460" s="7">
        <f t="shared" si="197"/>
        <v>-31.854897483206063</v>
      </c>
      <c r="V460" s="9">
        <f t="shared" si="198"/>
        <v>2953.2034381056924</v>
      </c>
      <c r="W460" s="8">
        <f t="shared" si="199"/>
        <v>104452.63797474651</v>
      </c>
      <c r="X460" s="7">
        <f t="shared" si="200"/>
        <v>-31.854897483206138</v>
      </c>
      <c r="Y460" s="6">
        <f t="shared" si="185"/>
        <v>2957.0796414734987</v>
      </c>
      <c r="Z460" s="4">
        <f t="shared" si="186"/>
        <v>-1.0000019761176611</v>
      </c>
      <c r="AA460" s="4">
        <f t="shared" si="201"/>
        <v>0</v>
      </c>
      <c r="AB460" s="5">
        <f t="shared" si="202"/>
        <v>6.9817796693413857E-4</v>
      </c>
      <c r="AC460" s="418">
        <f t="shared" si="206"/>
        <v>8.4181409240825458E-5</v>
      </c>
      <c r="AD460" s="628">
        <f t="shared" si="203"/>
        <v>1.3026906516851495E-2</v>
      </c>
      <c r="AE460" s="4">
        <f t="shared" si="187"/>
        <v>5.0511292996551855</v>
      </c>
      <c r="AF460" s="3">
        <f t="shared" si="204"/>
        <v>142.66050329091263</v>
      </c>
      <c r="AG460" s="2">
        <f t="shared" si="188"/>
        <v>585.42940915714894</v>
      </c>
      <c r="AH460" s="22">
        <f t="shared" si="189"/>
        <v>7.1819312055170337E-2</v>
      </c>
    </row>
    <row r="461" spans="6:34" x14ac:dyDescent="0.35">
      <c r="F461" s="21">
        <f t="shared" si="190"/>
        <v>43.100000000000342</v>
      </c>
      <c r="G461" s="20">
        <f t="shared" si="205"/>
        <v>356.63043478260749</v>
      </c>
      <c r="H461" s="19">
        <f t="shared" si="178"/>
        <v>6.6304347826074945</v>
      </c>
      <c r="I461" s="18">
        <f t="shared" si="179"/>
        <v>1.8944099378878556E-2</v>
      </c>
      <c r="J461" s="17">
        <f t="shared" si="180"/>
        <v>104747.95831855708</v>
      </c>
      <c r="K461" s="16">
        <f t="shared" si="181"/>
        <v>31.853938897233178</v>
      </c>
      <c r="L461" s="15">
        <f t="shared" si="182"/>
        <v>1.087010579173883E-6</v>
      </c>
      <c r="M461" s="14">
        <f t="shared" si="183"/>
        <v>2.5837154456384024E-9</v>
      </c>
      <c r="N461" s="13">
        <f t="shared" si="191"/>
        <v>0</v>
      </c>
      <c r="O461" s="12">
        <f t="shared" si="192"/>
        <v>0</v>
      </c>
      <c r="P461" s="4">
        <f t="shared" si="193"/>
        <v>2.9666094899343921E-7</v>
      </c>
      <c r="Q461" s="11">
        <f t="shared" si="184"/>
        <v>4.3596798530273859E-6</v>
      </c>
      <c r="R461" s="10">
        <f t="shared" si="194"/>
        <v>-1.8489985627559717E-6</v>
      </c>
      <c r="S461" s="9">
        <f t="shared" si="195"/>
        <v>151.35871006060273</v>
      </c>
      <c r="T461" s="8">
        <f t="shared" si="196"/>
        <v>4556.0971621259714</v>
      </c>
      <c r="U461" s="7">
        <f t="shared" si="197"/>
        <v>-31.853991845624339</v>
      </c>
      <c r="V461" s="9">
        <f t="shared" si="198"/>
        <v>2950.0179483573716</v>
      </c>
      <c r="W461" s="8">
        <f t="shared" si="199"/>
        <v>104747.95831855708</v>
      </c>
      <c r="X461" s="7">
        <f t="shared" si="200"/>
        <v>-31.853991845624392</v>
      </c>
      <c r="Y461" s="6">
        <f t="shared" si="185"/>
        <v>2953.8983318221781</v>
      </c>
      <c r="Z461" s="4">
        <f t="shared" si="186"/>
        <v>-1.0000016622242978</v>
      </c>
      <c r="AA461" s="4">
        <f t="shared" si="201"/>
        <v>0</v>
      </c>
      <c r="AB461" s="5">
        <f t="shared" si="202"/>
        <v>5.8726045226468809E-4</v>
      </c>
      <c r="AC461" s="418">
        <f t="shared" si="206"/>
        <v>7.0972421375189499E-5</v>
      </c>
      <c r="AD461" s="628">
        <f t="shared" si="203"/>
        <v>1.1296417330575551E-2</v>
      </c>
      <c r="AE461" s="4">
        <f t="shared" si="187"/>
        <v>5.0646019874589676</v>
      </c>
      <c r="AF461" s="3">
        <f t="shared" si="204"/>
        <v>141.59735005319459</v>
      </c>
      <c r="AG461" s="2">
        <f t="shared" si="188"/>
        <v>583.24392304403364</v>
      </c>
      <c r="AH461" s="22">
        <f t="shared" si="189"/>
        <v>6.9663682006565142E-2</v>
      </c>
    </row>
    <row r="462" spans="6:34" x14ac:dyDescent="0.35">
      <c r="F462" s="21">
        <f t="shared" si="190"/>
        <v>43.200000000000344</v>
      </c>
      <c r="G462" s="20">
        <f t="shared" si="205"/>
        <v>356.63043478260749</v>
      </c>
      <c r="H462" s="19">
        <f t="shared" si="178"/>
        <v>6.6304347826074945</v>
      </c>
      <c r="I462" s="18">
        <f t="shared" si="179"/>
        <v>1.8944099378878556E-2</v>
      </c>
      <c r="J462" s="17">
        <f t="shared" si="180"/>
        <v>105042.96011339282</v>
      </c>
      <c r="K462" s="16">
        <f t="shared" si="181"/>
        <v>31.853044263956626</v>
      </c>
      <c r="L462" s="15">
        <f t="shared" si="182"/>
        <v>9.4278562611682167E-7</v>
      </c>
      <c r="M462" s="14">
        <f t="shared" si="183"/>
        <v>2.2409071547170733E-9</v>
      </c>
      <c r="N462" s="13">
        <f t="shared" si="191"/>
        <v>0</v>
      </c>
      <c r="O462" s="12">
        <f t="shared" si="192"/>
        <v>0</v>
      </c>
      <c r="P462" s="4">
        <f t="shared" si="193"/>
        <v>2.5537007113891773E-7</v>
      </c>
      <c r="Q462" s="11">
        <f t="shared" si="184"/>
        <v>3.752875995266676E-6</v>
      </c>
      <c r="R462" s="10">
        <f t="shared" si="194"/>
        <v>-1.5501467258242581E-6</v>
      </c>
      <c r="S462" s="9">
        <f t="shared" si="195"/>
        <v>151.35870987570289</v>
      </c>
      <c r="T462" s="8">
        <f t="shared" si="196"/>
        <v>4571.2330331135418</v>
      </c>
      <c r="U462" s="7">
        <f t="shared" si="197"/>
        <v>-31.853088654350891</v>
      </c>
      <c r="V462" s="9">
        <f t="shared" si="198"/>
        <v>2946.8325491728092</v>
      </c>
      <c r="W462" s="8">
        <f t="shared" si="199"/>
        <v>105042.96011339282</v>
      </c>
      <c r="X462" s="7">
        <f t="shared" si="200"/>
        <v>-31.85308865435093</v>
      </c>
      <c r="Y462" s="6">
        <f t="shared" si="185"/>
        <v>2950.7171216366291</v>
      </c>
      <c r="Z462" s="4">
        <f t="shared" si="186"/>
        <v>-1.0000013935997432</v>
      </c>
      <c r="AA462" s="4">
        <f t="shared" si="201"/>
        <v>0</v>
      </c>
      <c r="AB462" s="5">
        <f t="shared" si="202"/>
        <v>4.9234211730662361E-4</v>
      </c>
      <c r="AC462" s="418">
        <f t="shared" si="206"/>
        <v>5.9639271899526578E-5</v>
      </c>
      <c r="AD462" s="628">
        <f t="shared" si="203"/>
        <v>9.7765348935173434E-3</v>
      </c>
      <c r="AE462" s="4">
        <f t="shared" si="187"/>
        <v>5.0782273155562434</v>
      </c>
      <c r="AF462" s="3">
        <f t="shared" si="204"/>
        <v>140.53534359178593</v>
      </c>
      <c r="AG462" s="2">
        <f t="shared" si="188"/>
        <v>581.05258750383894</v>
      </c>
      <c r="AH462" s="22">
        <f t="shared" si="189"/>
        <v>6.7483629511001064E-2</v>
      </c>
    </row>
    <row r="463" spans="6:34" x14ac:dyDescent="0.35">
      <c r="F463" s="21">
        <f t="shared" si="190"/>
        <v>43.300000000000345</v>
      </c>
      <c r="G463" s="20">
        <f t="shared" si="205"/>
        <v>356.63043478260749</v>
      </c>
      <c r="H463" s="19">
        <f t="shared" si="178"/>
        <v>6.6304347826074945</v>
      </c>
      <c r="I463" s="18">
        <f t="shared" si="179"/>
        <v>1.8944099378878556E-2</v>
      </c>
      <c r="J463" s="17">
        <f t="shared" si="180"/>
        <v>105337.64336831011</v>
      </c>
      <c r="K463" s="16">
        <f t="shared" si="181"/>
        <v>31.852150634323682</v>
      </c>
      <c r="L463" s="15">
        <f t="shared" si="182"/>
        <v>8.1605590448247392E-7</v>
      </c>
      <c r="M463" s="14">
        <f t="shared" si="183"/>
        <v>1.9396832793643921E-9</v>
      </c>
      <c r="N463" s="13">
        <f t="shared" si="191"/>
        <v>0</v>
      </c>
      <c r="O463" s="12">
        <f t="shared" si="192"/>
        <v>0</v>
      </c>
      <c r="P463" s="4">
        <f t="shared" si="193"/>
        <v>2.1937450784321421E-7</v>
      </c>
      <c r="Q463" s="11">
        <f t="shared" si="184"/>
        <v>3.2238911975334185E-6</v>
      </c>
      <c r="R463" s="10">
        <f t="shared" si="194"/>
        <v>-1.2951408867989771E-6</v>
      </c>
      <c r="S463" s="9">
        <f t="shared" si="195"/>
        <v>151.35870972068821</v>
      </c>
      <c r="T463" s="8">
        <f t="shared" si="196"/>
        <v>4586.3689040856107</v>
      </c>
      <c r="U463" s="7">
        <f t="shared" si="197"/>
        <v>-31.852187722306152</v>
      </c>
      <c r="V463" s="9">
        <f t="shared" si="198"/>
        <v>2943.647240307374</v>
      </c>
      <c r="W463" s="8">
        <f t="shared" si="199"/>
        <v>105337.64336831011</v>
      </c>
      <c r="X463" s="7">
        <f t="shared" si="200"/>
        <v>-31.852187722306176</v>
      </c>
      <c r="Y463" s="6">
        <f t="shared" si="185"/>
        <v>2947.5360107007227</v>
      </c>
      <c r="Z463" s="4">
        <f t="shared" si="186"/>
        <v>-1.0000011643792257</v>
      </c>
      <c r="AA463" s="4">
        <f t="shared" si="201"/>
        <v>0</v>
      </c>
      <c r="AB463" s="5">
        <f t="shared" si="202"/>
        <v>4.113497101881941E-4</v>
      </c>
      <c r="AC463" s="418">
        <f t="shared" si="206"/>
        <v>4.9943697211390082E-5</v>
      </c>
      <c r="AD463" s="628">
        <f t="shared" si="203"/>
        <v>8.4441507851895393E-3</v>
      </c>
      <c r="AE463" s="4">
        <f t="shared" si="187"/>
        <v>5.092008015124736</v>
      </c>
      <c r="AF463" s="3">
        <f t="shared" si="204"/>
        <v>139.47448387408366</v>
      </c>
      <c r="AG463" s="2">
        <f t="shared" si="188"/>
        <v>578.85533603750991</v>
      </c>
      <c r="AH463" s="22">
        <f t="shared" si="189"/>
        <v>6.5278717580042223E-2</v>
      </c>
    </row>
    <row r="464" spans="6:34" x14ac:dyDescent="0.35">
      <c r="F464" s="21">
        <f t="shared" si="190"/>
        <v>43.400000000000347</v>
      </c>
      <c r="G464" s="20">
        <f t="shared" si="205"/>
        <v>356.63043478260749</v>
      </c>
      <c r="H464" s="19">
        <f t="shared" si="178"/>
        <v>6.6304347826074945</v>
      </c>
      <c r="I464" s="18">
        <f t="shared" si="179"/>
        <v>1.8944099378878556E-2</v>
      </c>
      <c r="J464" s="17">
        <f t="shared" si="180"/>
        <v>105632.00809234084</v>
      </c>
      <c r="K464" s="16">
        <f t="shared" si="181"/>
        <v>31.851258008182914</v>
      </c>
      <c r="L464" s="15">
        <f t="shared" si="182"/>
        <v>7.0491401523114728E-7</v>
      </c>
      <c r="M464" s="14">
        <f t="shared" si="183"/>
        <v>1.675510122802914E-9</v>
      </c>
      <c r="N464" s="13">
        <f t="shared" si="191"/>
        <v>0</v>
      </c>
      <c r="O464" s="12">
        <f t="shared" si="192"/>
        <v>0</v>
      </c>
      <c r="P464" s="4">
        <f t="shared" si="193"/>
        <v>1.8805724461125107E-7</v>
      </c>
      <c r="Q464" s="11">
        <f t="shared" si="184"/>
        <v>2.7636579176642691E-6</v>
      </c>
      <c r="R464" s="10">
        <f t="shared" si="194"/>
        <v>-1.0782003465862549E-6</v>
      </c>
      <c r="S464" s="9">
        <f t="shared" si="195"/>
        <v>151.35870959117412</v>
      </c>
      <c r="T464" s="8">
        <f t="shared" si="196"/>
        <v>4601.5047750447284</v>
      </c>
      <c r="U464" s="7">
        <f t="shared" si="197"/>
        <v>-31.851288883801129</v>
      </c>
      <c r="V464" s="9">
        <f t="shared" si="198"/>
        <v>2940.4620215351433</v>
      </c>
      <c r="W464" s="8">
        <f t="shared" si="199"/>
        <v>105632.00809234084</v>
      </c>
      <c r="X464" s="7">
        <f t="shared" si="200"/>
        <v>-31.851288883801146</v>
      </c>
      <c r="Y464" s="6">
        <f t="shared" si="185"/>
        <v>2944.3549988171681</v>
      </c>
      <c r="Z464" s="4">
        <f t="shared" si="186"/>
        <v>-1.0000009693688778</v>
      </c>
      <c r="AA464" s="4">
        <f t="shared" si="201"/>
        <v>0</v>
      </c>
      <c r="AB464" s="5">
        <f t="shared" si="202"/>
        <v>3.4244722301158122E-4</v>
      </c>
      <c r="AC464" s="418">
        <f t="shared" si="206"/>
        <v>4.1673979641592713E-5</v>
      </c>
      <c r="AD464" s="628">
        <f t="shared" si="203"/>
        <v>7.2783896129713739E-3</v>
      </c>
      <c r="AE464" s="4">
        <f t="shared" si="187"/>
        <v>5.105946885404113</v>
      </c>
      <c r="AF464" s="3">
        <f t="shared" si="204"/>
        <v>138.41477086757305</v>
      </c>
      <c r="AG464" s="2">
        <f t="shared" si="188"/>
        <v>576.65210095191492</v>
      </c>
      <c r="AH464" s="22">
        <f t="shared" si="189"/>
        <v>6.3048498335341985E-2</v>
      </c>
    </row>
    <row r="465" spans="6:34" x14ac:dyDescent="0.35">
      <c r="F465" s="21">
        <f t="shared" si="190"/>
        <v>43.500000000000348</v>
      </c>
      <c r="G465" s="20">
        <f t="shared" si="205"/>
        <v>356.63043478260749</v>
      </c>
      <c r="H465" s="19">
        <f t="shared" si="178"/>
        <v>6.6304347826074945</v>
      </c>
      <c r="I465" s="18">
        <f t="shared" si="179"/>
        <v>1.8944099378878556E-2</v>
      </c>
      <c r="J465" s="17">
        <f t="shared" si="180"/>
        <v>105926.05429449436</v>
      </c>
      <c r="K465" s="16">
        <f t="shared" si="181"/>
        <v>31.850366385383079</v>
      </c>
      <c r="L465" s="15">
        <f t="shared" si="182"/>
        <v>6.0763478213984724E-7</v>
      </c>
      <c r="M465" s="14">
        <f t="shared" si="183"/>
        <v>1.4442871136682029E-9</v>
      </c>
      <c r="N465" s="13">
        <f t="shared" si="191"/>
        <v>0</v>
      </c>
      <c r="O465" s="12">
        <f t="shared" si="192"/>
        <v>0</v>
      </c>
      <c r="P465" s="4">
        <f t="shared" si="193"/>
        <v>1.6086530717798095E-7</v>
      </c>
      <c r="Q465" s="11">
        <f t="shared" si="184"/>
        <v>2.3640497380409015E-6</v>
      </c>
      <c r="R465" s="10">
        <f t="shared" si="194"/>
        <v>-8.9421797931545513E-7</v>
      </c>
      <c r="S465" s="9">
        <f t="shared" si="195"/>
        <v>151.35870948335409</v>
      </c>
      <c r="T465" s="8">
        <f t="shared" si="196"/>
        <v>4616.640645993064</v>
      </c>
      <c r="U465" s="7">
        <f t="shared" si="197"/>
        <v>-31.850391992435625</v>
      </c>
      <c r="V465" s="9">
        <f t="shared" si="198"/>
        <v>2937.2768926467634</v>
      </c>
      <c r="W465" s="8">
        <f t="shared" si="199"/>
        <v>105926.05429449436</v>
      </c>
      <c r="X465" s="7">
        <f t="shared" si="200"/>
        <v>-31.85039199243564</v>
      </c>
      <c r="Y465" s="6">
        <f t="shared" si="185"/>
        <v>2941.1740858053763</v>
      </c>
      <c r="Z465" s="4">
        <f t="shared" si="186"/>
        <v>-1.0000008039798429</v>
      </c>
      <c r="AA465" s="4">
        <f t="shared" si="201"/>
        <v>0</v>
      </c>
      <c r="AB465" s="5">
        <f t="shared" si="202"/>
        <v>2.8401258147722899E-4</v>
      </c>
      <c r="AC465" s="418">
        <f t="shared" si="206"/>
        <v>3.4642436789755662E-5</v>
      </c>
      <c r="AD465" s="628">
        <f t="shared" si="203"/>
        <v>6.2604259579312786E-3</v>
      </c>
      <c r="AE465" s="4">
        <f t="shared" si="187"/>
        <v>5.1200467958781015</v>
      </c>
      <c r="AF465" s="3">
        <f t="shared" si="204"/>
        <v>137.3562045398204</v>
      </c>
      <c r="AG465" s="2">
        <f t="shared" si="188"/>
        <v>574.44281332998196</v>
      </c>
      <c r="AH465" s="22">
        <f t="shared" si="189"/>
        <v>6.0792512659503806E-2</v>
      </c>
    </row>
    <row r="466" spans="6:34" x14ac:dyDescent="0.35">
      <c r="F466" s="21">
        <f t="shared" si="190"/>
        <v>43.60000000000035</v>
      </c>
      <c r="G466" s="20">
        <f t="shared" si="205"/>
        <v>356.63043478260749</v>
      </c>
      <c r="H466" s="19">
        <f t="shared" si="178"/>
        <v>6.6304347826074945</v>
      </c>
      <c r="I466" s="18">
        <f t="shared" si="179"/>
        <v>1.8944099378878556E-2</v>
      </c>
      <c r="J466" s="17">
        <f t="shared" si="180"/>
        <v>106219.78198375904</v>
      </c>
      <c r="K466" s="16">
        <f t="shared" si="181"/>
        <v>31.849475765773157</v>
      </c>
      <c r="L466" s="15">
        <f t="shared" si="182"/>
        <v>5.2266061861096049E-7</v>
      </c>
      <c r="M466" s="14">
        <f t="shared" si="183"/>
        <v>1.2423120243763919E-9</v>
      </c>
      <c r="N466" s="13">
        <f t="shared" si="191"/>
        <v>0</v>
      </c>
      <c r="O466" s="12">
        <f t="shared" si="192"/>
        <v>0</v>
      </c>
      <c r="P466" s="4">
        <f t="shared" si="193"/>
        <v>1.3730401826024053E-7</v>
      </c>
      <c r="Q466" s="11">
        <f t="shared" si="184"/>
        <v>2.0177969637726508E-6</v>
      </c>
      <c r="R466" s="10">
        <f t="shared" si="194"/>
        <v>-7.386927292472719E-7</v>
      </c>
      <c r="S466" s="9">
        <f t="shared" si="195"/>
        <v>151.35870939393229</v>
      </c>
      <c r="T466" s="8">
        <f t="shared" si="196"/>
        <v>4631.7765169324575</v>
      </c>
      <c r="U466" s="7">
        <f t="shared" si="197"/>
        <v>-31.849496919165251</v>
      </c>
      <c r="V466" s="9">
        <f t="shared" si="198"/>
        <v>2934.09185344752</v>
      </c>
      <c r="W466" s="8">
        <f t="shared" si="199"/>
        <v>106219.78198375904</v>
      </c>
      <c r="X466" s="7">
        <f t="shared" si="200"/>
        <v>-31.849496919165261</v>
      </c>
      <c r="Y466" s="6">
        <f t="shared" si="185"/>
        <v>2937.993271499528</v>
      </c>
      <c r="Z466" s="4">
        <f t="shared" si="186"/>
        <v>-1.0000006641676698</v>
      </c>
      <c r="AA466" s="4">
        <f t="shared" si="201"/>
        <v>0</v>
      </c>
      <c r="AB466" s="5">
        <f t="shared" si="202"/>
        <v>2.3461620522613824E-4</v>
      </c>
      <c r="AC466" s="418">
        <f t="shared" si="206"/>
        <v>2.8683100347549419E-5</v>
      </c>
      <c r="AD466" s="628">
        <f t="shared" si="203"/>
        <v>5.3733131910856493E-3</v>
      </c>
      <c r="AE466" s="4">
        <f t="shared" si="187"/>
        <v>5.1343106885431098</v>
      </c>
      <c r="AF466" s="3">
        <f t="shared" si="204"/>
        <v>136.29878485846751</v>
      </c>
      <c r="AG466" s="2">
        <f t="shared" si="188"/>
        <v>572.22740299987584</v>
      </c>
      <c r="AH466" s="22">
        <f t="shared" si="189"/>
        <v>5.8510289833102358E-2</v>
      </c>
    </row>
    <row r="467" spans="6:34" x14ac:dyDescent="0.35">
      <c r="F467" s="21">
        <f t="shared" si="190"/>
        <v>43.700000000000351</v>
      </c>
      <c r="G467" s="20">
        <f t="shared" si="205"/>
        <v>356.63043478260749</v>
      </c>
      <c r="H467" s="19">
        <f t="shared" si="178"/>
        <v>6.6304347826074945</v>
      </c>
      <c r="I467" s="18">
        <f t="shared" si="179"/>
        <v>1.8944099378878556E-2</v>
      </c>
      <c r="J467" s="17">
        <f t="shared" si="180"/>
        <v>106513.19116910378</v>
      </c>
      <c r="K467" s="16">
        <f t="shared" si="181"/>
        <v>31.848586149202337</v>
      </c>
      <c r="L467" s="15">
        <f t="shared" si="182"/>
        <v>4.4858780506988535E-7</v>
      </c>
      <c r="M467" s="14">
        <f t="shared" si="183"/>
        <v>1.0662483538706105E-9</v>
      </c>
      <c r="N467" s="13">
        <f t="shared" si="191"/>
        <v>0</v>
      </c>
      <c r="O467" s="12">
        <f t="shared" si="192"/>
        <v>0</v>
      </c>
      <c r="P467" s="4">
        <f t="shared" si="193"/>
        <v>1.1693167645809976E-7</v>
      </c>
      <c r="Q467" s="11">
        <f t="shared" si="184"/>
        <v>1.7184084247177685E-6</v>
      </c>
      <c r="R467" s="10">
        <f t="shared" si="194"/>
        <v>-6.0766765145776497E-7</v>
      </c>
      <c r="S467" s="9">
        <f t="shared" si="195"/>
        <v>151.35870932006301</v>
      </c>
      <c r="T467" s="8">
        <f t="shared" si="196"/>
        <v>4646.9123878644641</v>
      </c>
      <c r="U467" s="7">
        <f t="shared" si="197"/>
        <v>-31.848603550527116</v>
      </c>
      <c r="V467" s="9">
        <f t="shared" si="198"/>
        <v>2930.9069037556033</v>
      </c>
      <c r="W467" s="8">
        <f t="shared" si="199"/>
        <v>106513.19116910378</v>
      </c>
      <c r="X467" s="7">
        <f t="shared" si="200"/>
        <v>-31.84860355052712</v>
      </c>
      <c r="Y467" s="6">
        <f t="shared" si="185"/>
        <v>2934.8125557468388</v>
      </c>
      <c r="Z467" s="4">
        <f t="shared" si="186"/>
        <v>-1.0000005463766806</v>
      </c>
      <c r="AA467" s="4">
        <f t="shared" si="201"/>
        <v>0</v>
      </c>
      <c r="AB467" s="5">
        <f t="shared" si="202"/>
        <v>1.9300132894089529E-4</v>
      </c>
      <c r="AC467" s="418">
        <f t="shared" si="206"/>
        <v>2.3649574607558193E-5</v>
      </c>
      <c r="AD467" s="628">
        <f t="shared" si="203"/>
        <v>4.601823650004091E-3</v>
      </c>
      <c r="AE467" s="4">
        <f t="shared" si="187"/>
        <v>5.1487415802674343</v>
      </c>
      <c r="AF467" s="3">
        <f t="shared" si="204"/>
        <v>135.24251179122643</v>
      </c>
      <c r="AG467" s="2">
        <f t="shared" si="188"/>
        <v>570.00579850317513</v>
      </c>
      <c r="AH467" s="22">
        <f t="shared" si="189"/>
        <v>5.620134715721059E-2</v>
      </c>
    </row>
    <row r="468" spans="6:34" x14ac:dyDescent="0.35">
      <c r="F468" s="21">
        <f t="shared" si="190"/>
        <v>43.800000000000352</v>
      </c>
      <c r="G468" s="20">
        <f t="shared" si="205"/>
        <v>356.63043478260749</v>
      </c>
      <c r="H468" s="19">
        <f t="shared" si="178"/>
        <v>6.6304347826074945</v>
      </c>
      <c r="I468" s="18">
        <f t="shared" si="179"/>
        <v>1.8944099378878556E-2</v>
      </c>
      <c r="J468" s="17">
        <f t="shared" si="180"/>
        <v>106806.28185947934</v>
      </c>
      <c r="K468" s="16">
        <f t="shared" si="181"/>
        <v>31.847697535520034</v>
      </c>
      <c r="L468" s="15">
        <f t="shared" si="182"/>
        <v>3.8415364205061222E-7</v>
      </c>
      <c r="M468" s="14">
        <f t="shared" si="183"/>
        <v>9.1309479179010015E-10</v>
      </c>
      <c r="N468" s="13">
        <f t="shared" si="191"/>
        <v>0</v>
      </c>
      <c r="O468" s="12">
        <f t="shared" si="192"/>
        <v>0</v>
      </c>
      <c r="P468" s="4">
        <f t="shared" si="193"/>
        <v>9.9354634636935531E-8</v>
      </c>
      <c r="Q468" s="11">
        <f t="shared" si="184"/>
        <v>1.4600991482068106E-6</v>
      </c>
      <c r="R468" s="10">
        <f t="shared" si="194"/>
        <v>-4.9767316008857779E-7</v>
      </c>
      <c r="S468" s="9">
        <f t="shared" si="195"/>
        <v>151.35870925929626</v>
      </c>
      <c r="T468" s="8">
        <f t="shared" si="196"/>
        <v>4662.0482587903934</v>
      </c>
      <c r="U468" s="7">
        <f t="shared" si="197"/>
        <v>-31.847711787014699</v>
      </c>
      <c r="V468" s="9">
        <f t="shared" si="198"/>
        <v>2927.7220434005503</v>
      </c>
      <c r="W468" s="8">
        <f t="shared" si="199"/>
        <v>106806.28185947934</v>
      </c>
      <c r="X468" s="7">
        <f t="shared" si="200"/>
        <v>-31.847711787014703</v>
      </c>
      <c r="Y468" s="6">
        <f t="shared" si="185"/>
        <v>2931.6319384060021</v>
      </c>
      <c r="Z468" s="4">
        <f t="shared" si="186"/>
        <v>-1.000000447489011</v>
      </c>
      <c r="AA468" s="4">
        <f t="shared" si="201"/>
        <v>0</v>
      </c>
      <c r="AB468" s="5">
        <f t="shared" si="202"/>
        <v>1.5806597742184792E-4</v>
      </c>
      <c r="AC468" s="418">
        <f t="shared" si="206"/>
        <v>1.9413064999057777E-5</v>
      </c>
      <c r="AD468" s="628">
        <f t="shared" si="203"/>
        <v>3.9322996693651868E-3</v>
      </c>
      <c r="AE468" s="4">
        <f t="shared" si="187"/>
        <v>5.1633425652452765</v>
      </c>
      <c r="AF468" s="3">
        <f t="shared" si="204"/>
        <v>134.18738530587444</v>
      </c>
      <c r="AG468" s="2">
        <f t="shared" si="188"/>
        <v>567.77792706200955</v>
      </c>
      <c r="AH468" s="22">
        <f t="shared" si="189"/>
        <v>5.3865189560755811E-2</v>
      </c>
    </row>
    <row r="469" spans="6:34" x14ac:dyDescent="0.35">
      <c r="F469" s="21">
        <f t="shared" si="190"/>
        <v>43.900000000000354</v>
      </c>
      <c r="G469" s="20">
        <f t="shared" si="205"/>
        <v>356.63043478260749</v>
      </c>
      <c r="H469" s="19">
        <f t="shared" si="178"/>
        <v>6.6304347826074945</v>
      </c>
      <c r="I469" s="18">
        <f t="shared" si="179"/>
        <v>1.8944099378878556E-2</v>
      </c>
      <c r="J469" s="17">
        <f t="shared" si="180"/>
        <v>107099.05406381939</v>
      </c>
      <c r="K469" s="16">
        <f t="shared" si="181"/>
        <v>31.846809924575826</v>
      </c>
      <c r="L469" s="15">
        <f t="shared" si="182"/>
        <v>3.2822444387502721E-7</v>
      </c>
      <c r="M469" s="14">
        <f t="shared" si="183"/>
        <v>7.801566806465521E-10</v>
      </c>
      <c r="N469" s="13">
        <f t="shared" si="191"/>
        <v>0</v>
      </c>
      <c r="O469" s="12">
        <f t="shared" si="192"/>
        <v>0</v>
      </c>
      <c r="P469" s="4">
        <f t="shared" si="193"/>
        <v>8.4222755695465067E-8</v>
      </c>
      <c r="Q469" s="11">
        <f t="shared" si="184"/>
        <v>1.2377235777671803E-6</v>
      </c>
      <c r="R469" s="10">
        <f t="shared" si="194"/>
        <v>-4.0567515839744478E-7</v>
      </c>
      <c r="S469" s="9">
        <f t="shared" si="195"/>
        <v>151.35870920952894</v>
      </c>
      <c r="T469" s="8">
        <f t="shared" si="196"/>
        <v>4677.184129711346</v>
      </c>
      <c r="U469" s="7">
        <f t="shared" si="197"/>
        <v>-31.846821541592412</v>
      </c>
      <c r="V469" s="9">
        <f t="shared" si="198"/>
        <v>2924.537272221849</v>
      </c>
      <c r="W469" s="8">
        <f t="shared" si="199"/>
        <v>107099.05406381939</v>
      </c>
      <c r="X469" s="7">
        <f t="shared" si="200"/>
        <v>-31.846821541592412</v>
      </c>
      <c r="Y469" s="6">
        <f t="shared" si="185"/>
        <v>2928.4514193457926</v>
      </c>
      <c r="Z469" s="4">
        <f t="shared" si="186"/>
        <v>-1.00000036477803</v>
      </c>
      <c r="AA469" s="4">
        <f t="shared" si="201"/>
        <v>0</v>
      </c>
      <c r="AB469" s="5">
        <f t="shared" si="202"/>
        <v>1.2884649117192126E-4</v>
      </c>
      <c r="AC469" s="418">
        <f t="shared" si="206"/>
        <v>1.5860567160779076E-5</v>
      </c>
      <c r="AD469" s="628">
        <f t="shared" si="203"/>
        <v>3.3525149639209348E-3</v>
      </c>
      <c r="AE469" s="4">
        <f t="shared" si="187"/>
        <v>5.1781168175500421</v>
      </c>
      <c r="AF469" s="3">
        <f t="shared" si="204"/>
        <v>133.13340537025027</v>
      </c>
      <c r="AG469" s="2">
        <f t="shared" si="188"/>
        <v>565.54371454511738</v>
      </c>
      <c r="AH469" s="22">
        <f t="shared" si="189"/>
        <v>5.150130919199325E-2</v>
      </c>
    </row>
    <row r="470" spans="6:34" x14ac:dyDescent="0.35">
      <c r="F470" s="21">
        <f t="shared" si="190"/>
        <v>44.000000000000355</v>
      </c>
      <c r="G470" s="20">
        <f t="shared" si="205"/>
        <v>356.63043478260749</v>
      </c>
      <c r="H470" s="19">
        <f t="shared" si="178"/>
        <v>6.6304347826074945</v>
      </c>
      <c r="I470" s="18">
        <f t="shared" si="179"/>
        <v>1.8944099378878556E-2</v>
      </c>
      <c r="J470" s="17">
        <f t="shared" si="180"/>
        <v>107391.50779104157</v>
      </c>
      <c r="K470" s="16">
        <f t="shared" si="181"/>
        <v>31.845923316219519</v>
      </c>
      <c r="L470" s="15">
        <f t="shared" si="182"/>
        <v>2.7978433774760858E-7</v>
      </c>
      <c r="M470" s="14">
        <f t="shared" si="183"/>
        <v>6.6501939239229082E-10</v>
      </c>
      <c r="N470" s="13">
        <f t="shared" si="191"/>
        <v>0</v>
      </c>
      <c r="O470" s="12">
        <f t="shared" si="192"/>
        <v>0</v>
      </c>
      <c r="P470" s="4">
        <f t="shared" si="193"/>
        <v>7.122522422750938E-8</v>
      </c>
      <c r="Q470" s="11">
        <f t="shared" si="184"/>
        <v>1.0467140220025992E-6</v>
      </c>
      <c r="R470" s="10">
        <f t="shared" si="194"/>
        <v>-3.2902773568091779E-7</v>
      </c>
      <c r="S470" s="9">
        <f t="shared" si="195"/>
        <v>151.35870916896141</v>
      </c>
      <c r="T470" s="8">
        <f t="shared" si="196"/>
        <v>4692.3200006282423</v>
      </c>
      <c r="U470" s="7">
        <f t="shared" si="197"/>
        <v>-31.845932738341094</v>
      </c>
      <c r="V470" s="9">
        <f t="shared" si="198"/>
        <v>2921.3525900676896</v>
      </c>
      <c r="W470" s="8">
        <f t="shared" si="199"/>
        <v>107391.50779104157</v>
      </c>
      <c r="X470" s="7">
        <f t="shared" si="200"/>
        <v>-31.845932738341094</v>
      </c>
      <c r="Y470" s="6">
        <f t="shared" si="185"/>
        <v>2925.2709984438179</v>
      </c>
      <c r="Z470" s="4">
        <f t="shared" si="186"/>
        <v>-1.0000002958658627</v>
      </c>
      <c r="AA470" s="4">
        <f t="shared" si="201"/>
        <v>0</v>
      </c>
      <c r="AB470" s="5">
        <f t="shared" si="202"/>
        <v>1.0450250246576508E-4</v>
      </c>
      <c r="AC470" s="418">
        <f t="shared" si="206"/>
        <v>1.2893207253319778E-5</v>
      </c>
      <c r="AD470" s="628">
        <f t="shared" si="203"/>
        <v>2.8515458683008774E-3</v>
      </c>
      <c r="AE470" s="4">
        <f t="shared" si="187"/>
        <v>5.1930675937916764</v>
      </c>
      <c r="AF470" s="3">
        <f t="shared" si="204"/>
        <v>132.08057195225041</v>
      </c>
      <c r="AG470" s="2">
        <f t="shared" si="188"/>
        <v>563.30308543277692</v>
      </c>
      <c r="AH470" s="22">
        <f t="shared" si="189"/>
        <v>4.9109184993331723E-2</v>
      </c>
    </row>
    <row r="471" spans="6:34" x14ac:dyDescent="0.35">
      <c r="F471" s="21">
        <f t="shared" si="190"/>
        <v>44.100000000000357</v>
      </c>
      <c r="G471" s="20">
        <f t="shared" si="205"/>
        <v>356.63043478260749</v>
      </c>
      <c r="H471" s="19">
        <f t="shared" si="178"/>
        <v>6.6304347826074945</v>
      </c>
      <c r="I471" s="18">
        <f t="shared" si="179"/>
        <v>1.8944099378878556E-2</v>
      </c>
      <c r="J471" s="17">
        <f t="shared" si="180"/>
        <v>107683.64305004834</v>
      </c>
      <c r="K471" s="16">
        <f t="shared" si="181"/>
        <v>31.845037710301099</v>
      </c>
      <c r="L471" s="15">
        <f t="shared" si="182"/>
        <v>2.3792483311039972E-7</v>
      </c>
      <c r="M471" s="14">
        <f t="shared" si="183"/>
        <v>5.655235358201091E-10</v>
      </c>
      <c r="N471" s="13">
        <f t="shared" si="191"/>
        <v>0</v>
      </c>
      <c r="O471" s="12">
        <f t="shared" si="192"/>
        <v>0</v>
      </c>
      <c r="P471" s="4">
        <f t="shared" si="193"/>
        <v>6.0086693213635433E-8</v>
      </c>
      <c r="Q471" s="11">
        <f t="shared" si="184"/>
        <v>8.8302402701582763E-7</v>
      </c>
      <c r="R471" s="10">
        <f t="shared" si="194"/>
        <v>-2.6543012732135504E-7</v>
      </c>
      <c r="S471" s="9">
        <f t="shared" si="195"/>
        <v>151.35870913605865</v>
      </c>
      <c r="T471" s="8">
        <f t="shared" si="196"/>
        <v>4707.455871541848</v>
      </c>
      <c r="U471" s="7">
        <f t="shared" si="197"/>
        <v>-31.845045311225455</v>
      </c>
      <c r="V471" s="9">
        <f t="shared" si="198"/>
        <v>2918.1679967938553</v>
      </c>
      <c r="W471" s="8">
        <f t="shared" si="199"/>
        <v>107683.64305004834</v>
      </c>
      <c r="X471" s="7">
        <f t="shared" si="200"/>
        <v>-31.845045311225455</v>
      </c>
      <c r="Y471" s="6">
        <f t="shared" si="185"/>
        <v>2922.0906755854098</v>
      </c>
      <c r="Z471" s="4">
        <f t="shared" si="186"/>
        <v>-1.000000238684734</v>
      </c>
      <c r="AA471" s="4">
        <f t="shared" si="201"/>
        <v>0</v>
      </c>
      <c r="AB471" s="5">
        <f t="shared" si="202"/>
        <v>8.4303265429841798E-5</v>
      </c>
      <c r="AC471" s="418">
        <f t="shared" si="206"/>
        <v>1.0424724428587566E-5</v>
      </c>
      <c r="AD471" s="628">
        <f t="shared" si="203"/>
        <v>2.4196519451361166E-3</v>
      </c>
      <c r="AE471" s="4">
        <f t="shared" si="187"/>
        <v>5.2081982358830325</v>
      </c>
      <c r="AF471" s="3">
        <f t="shared" si="204"/>
        <v>131.02888501982602</v>
      </c>
      <c r="AG471" s="2">
        <f t="shared" si="188"/>
        <v>561.05596278056782</v>
      </c>
      <c r="AH471" s="22">
        <f t="shared" si="189"/>
        <v>4.6688282258714797E-2</v>
      </c>
    </row>
    <row r="472" spans="6:34" x14ac:dyDescent="0.35">
      <c r="F472" s="21">
        <f t="shared" si="190"/>
        <v>44.200000000000358</v>
      </c>
      <c r="G472" s="20">
        <f t="shared" si="205"/>
        <v>356.63043478260749</v>
      </c>
      <c r="H472" s="19">
        <f t="shared" si="178"/>
        <v>6.6304347826074945</v>
      </c>
      <c r="I472" s="18">
        <f t="shared" si="179"/>
        <v>1.8944099378878556E-2</v>
      </c>
      <c r="J472" s="17">
        <f t="shared" si="180"/>
        <v>107975.45984972773</v>
      </c>
      <c r="K472" s="16">
        <f t="shared" si="181"/>
        <v>31.844153106670763</v>
      </c>
      <c r="L472" s="15">
        <f t="shared" si="182"/>
        <v>2.0183512623055142E-7</v>
      </c>
      <c r="M472" s="14">
        <f t="shared" si="183"/>
        <v>4.7974191153739765E-10</v>
      </c>
      <c r="N472" s="13">
        <f t="shared" si="191"/>
        <v>0</v>
      </c>
      <c r="O472" s="12">
        <f t="shared" si="192"/>
        <v>0</v>
      </c>
      <c r="P472" s="4">
        <f t="shared" si="193"/>
        <v>5.0563745530076855E-8</v>
      </c>
      <c r="Q472" s="11">
        <f t="shared" si="184"/>
        <v>7.4307637533362964E-7</v>
      </c>
      <c r="R472" s="10">
        <f t="shared" si="194"/>
        <v>-2.1288764567833443E-7</v>
      </c>
      <c r="S472" s="9">
        <f t="shared" si="195"/>
        <v>151.35870910951564</v>
      </c>
      <c r="T472" s="8">
        <f t="shared" si="196"/>
        <v>4722.5917424527997</v>
      </c>
      <c r="U472" s="7">
        <f t="shared" si="197"/>
        <v>-31.844159202975305</v>
      </c>
      <c r="V472" s="9">
        <f t="shared" si="198"/>
        <v>2914.9834922627329</v>
      </c>
      <c r="W472" s="8">
        <f t="shared" si="199"/>
        <v>107975.45984972773</v>
      </c>
      <c r="X472" s="7">
        <f t="shared" si="200"/>
        <v>-31.844159202975305</v>
      </c>
      <c r="Y472" s="6">
        <f t="shared" si="185"/>
        <v>2918.9104506626336</v>
      </c>
      <c r="Z472" s="4">
        <f t="shared" si="186"/>
        <v>-1.0000001914418801</v>
      </c>
      <c r="AA472" s="4">
        <f t="shared" si="201"/>
        <v>0</v>
      </c>
      <c r="AB472" s="5">
        <f t="shared" si="202"/>
        <v>6.7615247302452004E-5</v>
      </c>
      <c r="AC472" s="418">
        <f t="shared" si="206"/>
        <v>8.3800866086770488E-6</v>
      </c>
      <c r="AD472" s="628">
        <f t="shared" si="203"/>
        <v>2.0481654810531554E-3</v>
      </c>
      <c r="AE472" s="4">
        <f t="shared" si="187"/>
        <v>5.2235121739205397</v>
      </c>
      <c r="AF472" s="3">
        <f t="shared" si="204"/>
        <v>129.97834454098023</v>
      </c>
      <c r="AG472" s="2">
        <f t="shared" si="188"/>
        <v>558.80226818191318</v>
      </c>
      <c r="AH472" s="22">
        <f t="shared" si="189"/>
        <v>4.4238052172713593E-2</v>
      </c>
    </row>
    <row r="473" spans="6:34" x14ac:dyDescent="0.35">
      <c r="F473" s="21">
        <f t="shared" si="190"/>
        <v>44.30000000000036</v>
      </c>
      <c r="G473" s="20">
        <f t="shared" si="205"/>
        <v>356.63043478260749</v>
      </c>
      <c r="H473" s="19">
        <f t="shared" si="178"/>
        <v>6.6304347826074945</v>
      </c>
      <c r="I473" s="18">
        <f t="shared" si="179"/>
        <v>1.8944099378878556E-2</v>
      </c>
      <c r="J473" s="17">
        <f t="shared" si="180"/>
        <v>108266.958198954</v>
      </c>
      <c r="K473" s="16">
        <f t="shared" si="181"/>
        <v>31.843269505178878</v>
      </c>
      <c r="L473" s="15">
        <f t="shared" si="182"/>
        <v>1.7079310522147476E-7</v>
      </c>
      <c r="M473" s="14">
        <f t="shared" si="183"/>
        <v>4.0595813180092337E-10</v>
      </c>
      <c r="N473" s="13">
        <f t="shared" si="191"/>
        <v>0</v>
      </c>
      <c r="O473" s="12">
        <f t="shared" si="192"/>
        <v>0</v>
      </c>
      <c r="P473" s="4">
        <f t="shared" si="193"/>
        <v>4.2441650733649261E-8</v>
      </c>
      <c r="Q473" s="11">
        <f t="shared" si="184"/>
        <v>6.2371542415853227E-7</v>
      </c>
      <c r="R473" s="10">
        <f t="shared" si="194"/>
        <v>-1.6967630124805399E-7</v>
      </c>
      <c r="S473" s="9">
        <f t="shared" si="195"/>
        <v>151.35870908822687</v>
      </c>
      <c r="T473" s="8">
        <f t="shared" si="196"/>
        <v>4737.7276133616224</v>
      </c>
      <c r="U473" s="7">
        <f t="shared" si="197"/>
        <v>-31.843274364072418</v>
      </c>
      <c r="V473" s="9">
        <f t="shared" si="198"/>
        <v>2911.7990763424355</v>
      </c>
      <c r="W473" s="8">
        <f t="shared" si="199"/>
        <v>108266.958198954</v>
      </c>
      <c r="X473" s="7">
        <f t="shared" si="200"/>
        <v>-31.843274364072418</v>
      </c>
      <c r="Y473" s="6">
        <f t="shared" si="185"/>
        <v>2915.7303235734121</v>
      </c>
      <c r="Z473" s="4">
        <f t="shared" si="186"/>
        <v>-1.0000001525877718</v>
      </c>
      <c r="AA473" s="4">
        <f t="shared" si="201"/>
        <v>0</v>
      </c>
      <c r="AB473" s="5">
        <f t="shared" si="202"/>
        <v>5.3890891759812872E-5</v>
      </c>
      <c r="AC473" s="418">
        <f t="shared" si="206"/>
        <v>6.6942309800760707E-6</v>
      </c>
      <c r="AD473" s="628">
        <f t="shared" si="203"/>
        <v>1.729389399126324E-3</v>
      </c>
      <c r="AE473" s="4">
        <f t="shared" si="187"/>
        <v>5.2390129291847805</v>
      </c>
      <c r="AF473" s="3">
        <f t="shared" si="204"/>
        <v>128.92895048376568</v>
      </c>
      <c r="AG473" s="2">
        <f t="shared" si="188"/>
        <v>556.54192172935063</v>
      </c>
      <c r="AH473" s="22">
        <f t="shared" si="189"/>
        <v>4.175793133043515E-2</v>
      </c>
    </row>
    <row r="474" spans="6:34" x14ac:dyDescent="0.35">
      <c r="F474" s="21">
        <f t="shared" si="190"/>
        <v>44.400000000000361</v>
      </c>
      <c r="G474" s="20">
        <f t="shared" si="205"/>
        <v>356.63043478260749</v>
      </c>
      <c r="H474" s="19">
        <f t="shared" si="178"/>
        <v>6.6304347826074945</v>
      </c>
      <c r="I474" s="18">
        <f t="shared" si="179"/>
        <v>1.8944099378878556E-2</v>
      </c>
      <c r="J474" s="17">
        <f t="shared" si="180"/>
        <v>108558.13810658825</v>
      </c>
      <c r="K474" s="16">
        <f t="shared" si="181"/>
        <v>31.842386905676008</v>
      </c>
      <c r="L474" s="15">
        <f t="shared" si="182"/>
        <v>1.4415702102500344E-7</v>
      </c>
      <c r="M474" s="14">
        <f t="shared" si="183"/>
        <v>3.4264682327433066E-10</v>
      </c>
      <c r="N474" s="13">
        <f t="shared" si="191"/>
        <v>0</v>
      </c>
      <c r="O474" s="12">
        <f t="shared" si="192"/>
        <v>0</v>
      </c>
      <c r="P474" s="4">
        <f t="shared" si="193"/>
        <v>3.5531398269799439E-8</v>
      </c>
      <c r="Q474" s="11">
        <f t="shared" si="184"/>
        <v>5.2216350588888095E-7</v>
      </c>
      <c r="R474" s="10">
        <f t="shared" si="194"/>
        <v>-1.3431084539948685E-7</v>
      </c>
      <c r="S474" s="9">
        <f t="shared" si="195"/>
        <v>151.35870907125926</v>
      </c>
      <c r="T474" s="8">
        <f t="shared" si="196"/>
        <v>4752.8634842687479</v>
      </c>
      <c r="U474" s="7">
        <f t="shared" si="197"/>
        <v>-31.842390751835396</v>
      </c>
      <c r="V474" s="9">
        <f t="shared" si="198"/>
        <v>2908.6147489060281</v>
      </c>
      <c r="W474" s="8">
        <f t="shared" si="199"/>
        <v>108558.13810658825</v>
      </c>
      <c r="X474" s="7">
        <f t="shared" si="200"/>
        <v>-31.842390751835396</v>
      </c>
      <c r="Y474" s="6">
        <f t="shared" si="185"/>
        <v>2912.5502942207531</v>
      </c>
      <c r="Z474" s="4">
        <f t="shared" si="186"/>
        <v>-1.0000001207874083</v>
      </c>
      <c r="AA474" s="4">
        <f t="shared" si="201"/>
        <v>0</v>
      </c>
      <c r="AB474" s="5">
        <f t="shared" si="202"/>
        <v>4.265846896916443E-5</v>
      </c>
      <c r="AC474" s="418">
        <f t="shared" si="206"/>
        <v>5.3109208791601598E-6</v>
      </c>
      <c r="AD474" s="628">
        <f t="shared" si="203"/>
        <v>1.4565031263255349E-3</v>
      </c>
      <c r="AE474" s="4">
        <f t="shared" si="187"/>
        <v>5.2547041172668703</v>
      </c>
      <c r="AF474" s="3">
        <f t="shared" si="204"/>
        <v>127.88070281628239</v>
      </c>
      <c r="AG474" s="2">
        <f t="shared" si="188"/>
        <v>554.27484197448177</v>
      </c>
      <c r="AH474" s="22">
        <f t="shared" si="189"/>
        <v>3.9247341237300781E-2</v>
      </c>
    </row>
    <row r="475" spans="6:34" x14ac:dyDescent="0.35">
      <c r="F475" s="21">
        <f t="shared" si="190"/>
        <v>44.500000000000362</v>
      </c>
      <c r="G475" s="20">
        <f t="shared" si="205"/>
        <v>356.63043478260749</v>
      </c>
      <c r="H475" s="19">
        <f t="shared" si="178"/>
        <v>6.6304347826074945</v>
      </c>
      <c r="I475" s="18">
        <f t="shared" si="179"/>
        <v>1.8944099378878556E-2</v>
      </c>
      <c r="J475" s="17">
        <f t="shared" si="180"/>
        <v>108848.99958147884</v>
      </c>
      <c r="K475" s="16">
        <f t="shared" si="181"/>
        <v>31.841505308012927</v>
      </c>
      <c r="L475" s="15">
        <f t="shared" si="182"/>
        <v>1.2135779030193596E-7</v>
      </c>
      <c r="M475" s="14">
        <f t="shared" si="183"/>
        <v>2.8845533176867157E-10</v>
      </c>
      <c r="N475" s="13">
        <f t="shared" si="191"/>
        <v>0</v>
      </c>
      <c r="O475" s="12">
        <f t="shared" si="192"/>
        <v>0</v>
      </c>
      <c r="P475" s="4">
        <f t="shared" si="193"/>
        <v>2.9666988953536689E-8</v>
      </c>
      <c r="Q475" s="11">
        <f t="shared" si="184"/>
        <v>4.3598112417411664E-7</v>
      </c>
      <c r="R475" s="10">
        <f t="shared" si="194"/>
        <v>-1.0551597801011569E-7</v>
      </c>
      <c r="S475" s="9">
        <f t="shared" si="195"/>
        <v>151.35870905782818</v>
      </c>
      <c r="T475" s="8">
        <f t="shared" si="196"/>
        <v>4767.999355174531</v>
      </c>
      <c r="U475" s="7">
        <f t="shared" si="197"/>
        <v>-31.8415083295952</v>
      </c>
      <c r="V475" s="9">
        <f t="shared" si="198"/>
        <v>2905.4305098308446</v>
      </c>
      <c r="W475" s="8">
        <f t="shared" si="199"/>
        <v>108848.99958147884</v>
      </c>
      <c r="X475" s="7">
        <f t="shared" si="200"/>
        <v>-31.8415083295952</v>
      </c>
      <c r="Y475" s="6">
        <f t="shared" si="185"/>
        <v>2909.3703625120634</v>
      </c>
      <c r="Z475" s="4">
        <f t="shared" si="186"/>
        <v>-1.0000000948944543</v>
      </c>
      <c r="AA475" s="4">
        <f t="shared" si="201"/>
        <v>0</v>
      </c>
      <c r="AB475" s="5">
        <f t="shared" si="202"/>
        <v>3.3512930845663144E-5</v>
      </c>
      <c r="AC475" s="418">
        <f t="shared" si="206"/>
        <v>4.1817110296295795E-6</v>
      </c>
      <c r="AD475" s="628">
        <f t="shared" si="203"/>
        <v>1.2234759652917362E-3</v>
      </c>
      <c r="AE475" s="4">
        <f t="shared" si="187"/>
        <v>5.2705894513268552</v>
      </c>
      <c r="AF475" s="3">
        <f t="shared" si="204"/>
        <v>126.83360150667625</v>
      </c>
      <c r="AG475" s="2">
        <f t="shared" si="188"/>
        <v>552.00094588654372</v>
      </c>
      <c r="AH475" s="22">
        <f t="shared" si="189"/>
        <v>3.6705687787703112E-2</v>
      </c>
    </row>
    <row r="476" spans="6:34" x14ac:dyDescent="0.35">
      <c r="F476" s="21">
        <f t="shared" si="190"/>
        <v>44.600000000000364</v>
      </c>
      <c r="G476" s="20">
        <f t="shared" si="205"/>
        <v>356.63043478260749</v>
      </c>
      <c r="H476" s="19">
        <f t="shared" si="178"/>
        <v>6.6304347826074945</v>
      </c>
      <c r="I476" s="18">
        <f t="shared" si="179"/>
        <v>1.8944099378878556E-2</v>
      </c>
      <c r="J476" s="17">
        <f t="shared" si="180"/>
        <v>109139.54263246193</v>
      </c>
      <c r="K476" s="16">
        <f t="shared" si="181"/>
        <v>31.840624712040558</v>
      </c>
      <c r="L476" s="15">
        <f t="shared" si="182"/>
        <v>1.0189189668740545E-7</v>
      </c>
      <c r="M476" s="14">
        <f t="shared" si="183"/>
        <v>2.4218684923629402E-10</v>
      </c>
      <c r="N476" s="13">
        <f t="shared" si="191"/>
        <v>0</v>
      </c>
      <c r="O476" s="12">
        <f t="shared" si="192"/>
        <v>0</v>
      </c>
      <c r="P476" s="4">
        <f t="shared" si="193"/>
        <v>2.4702967286840163E-8</v>
      </c>
      <c r="Q476" s="11">
        <f t="shared" si="184"/>
        <v>3.6303068926275634E-7</v>
      </c>
      <c r="R476" s="10">
        <f t="shared" si="194"/>
        <v>-8.2200475414573074E-8</v>
      </c>
      <c r="S476" s="9">
        <f t="shared" si="195"/>
        <v>151.35870904727659</v>
      </c>
      <c r="T476" s="8">
        <f t="shared" si="196"/>
        <v>4783.1352260792592</v>
      </c>
      <c r="U476" s="7">
        <f t="shared" si="197"/>
        <v>-31.840627065954191</v>
      </c>
      <c r="V476" s="9">
        <f t="shared" si="198"/>
        <v>2902.2463589978852</v>
      </c>
      <c r="W476" s="8">
        <f t="shared" si="199"/>
        <v>109139.54263246193</v>
      </c>
      <c r="X476" s="7">
        <f t="shared" si="200"/>
        <v>-31.840627065954191</v>
      </c>
      <c r="Y476" s="6">
        <f t="shared" si="185"/>
        <v>2906.1905283585484</v>
      </c>
      <c r="Z476" s="4">
        <f t="shared" si="186"/>
        <v>-1.0000000739279977</v>
      </c>
      <c r="AA476" s="4">
        <f t="shared" si="201"/>
        <v>0</v>
      </c>
      <c r="AB476" s="5">
        <f t="shared" si="202"/>
        <v>2.6107693829887291E-5</v>
      </c>
      <c r="AC476" s="418">
        <f t="shared" si="206"/>
        <v>3.2650133899053574E-6</v>
      </c>
      <c r="AD476" s="628">
        <f t="shared" si="203"/>
        <v>1.024987531350265E-3</v>
      </c>
      <c r="AE476" s="4">
        <f t="shared" si="187"/>
        <v>5.2866727454907965</v>
      </c>
      <c r="AF476" s="3">
        <f t="shared" si="204"/>
        <v>125.78764652313708</v>
      </c>
      <c r="AG476" s="2">
        <f t="shared" si="188"/>
        <v>549.72014880954157</v>
      </c>
      <c r="AH476" s="22">
        <f t="shared" si="189"/>
        <v>3.4132360721472632E-2</v>
      </c>
    </row>
    <row r="477" spans="6:34" x14ac:dyDescent="0.35">
      <c r="F477" s="21">
        <f t="shared" si="190"/>
        <v>44.700000000000365</v>
      </c>
      <c r="G477" s="20">
        <f t="shared" si="205"/>
        <v>356.63043478260749</v>
      </c>
      <c r="H477" s="19">
        <f t="shared" si="178"/>
        <v>6.6304347826074945</v>
      </c>
      <c r="I477" s="18">
        <f t="shared" si="179"/>
        <v>1.8944099378878556E-2</v>
      </c>
      <c r="J477" s="17">
        <f t="shared" si="180"/>
        <v>109429.76726836173</v>
      </c>
      <c r="K477" s="16">
        <f t="shared" si="181"/>
        <v>31.839745117610029</v>
      </c>
      <c r="L477" s="15">
        <f t="shared" si="182"/>
        <v>8.5314857460939902E-8</v>
      </c>
      <c r="M477" s="14">
        <f t="shared" si="183"/>
        <v>2.0278488469890806E-10</v>
      </c>
      <c r="N477" s="13">
        <f t="shared" si="191"/>
        <v>0</v>
      </c>
      <c r="O477" s="12">
        <f t="shared" si="192"/>
        <v>0</v>
      </c>
      <c r="P477" s="4">
        <f t="shared" si="193"/>
        <v>2.0512177898321373E-8</v>
      </c>
      <c r="Q477" s="11">
        <f t="shared" si="184"/>
        <v>3.0144354701367527E-7</v>
      </c>
      <c r="R477" s="10">
        <f t="shared" si="194"/>
        <v>-6.3434006195567949E-8</v>
      </c>
      <c r="S477" s="9">
        <f t="shared" si="195"/>
        <v>151.35870903905655</v>
      </c>
      <c r="T477" s="8">
        <f t="shared" si="196"/>
        <v>4798.2710969831651</v>
      </c>
      <c r="U477" s="7">
        <f t="shared" si="197"/>
        <v>-31.839746934122296</v>
      </c>
      <c r="V477" s="9">
        <f t="shared" si="198"/>
        <v>2899.0622962912898</v>
      </c>
      <c r="W477" s="8">
        <f t="shared" si="199"/>
        <v>109429.76726836173</v>
      </c>
      <c r="X477" s="7">
        <f t="shared" si="200"/>
        <v>-31.839746934122296</v>
      </c>
      <c r="Y477" s="6">
        <f t="shared" si="185"/>
        <v>2903.0107916746874</v>
      </c>
      <c r="Z477" s="4">
        <f t="shared" si="186"/>
        <v>-1.0000000570517213</v>
      </c>
      <c r="AA477" s="4">
        <f t="shared" si="201"/>
        <v>0</v>
      </c>
      <c r="AB477" s="5">
        <f t="shared" si="202"/>
        <v>2.0147275350958053E-5</v>
      </c>
      <c r="AC477" s="418">
        <f t="shared" si="206"/>
        <v>2.5252561765705839E-6</v>
      </c>
      <c r="AD477" s="628">
        <f t="shared" si="203"/>
        <v>8.5635482796541219E-4</v>
      </c>
      <c r="AE477" s="4">
        <f t="shared" si="187"/>
        <v>5.302957918393477</v>
      </c>
      <c r="AF477" s="3">
        <f t="shared" si="204"/>
        <v>124.74283783389785</v>
      </c>
      <c r="AG477" s="2">
        <f t="shared" si="188"/>
        <v>547.43236441788508</v>
      </c>
      <c r="AH477" s="22">
        <f t="shared" si="189"/>
        <v>3.1526733057043677E-2</v>
      </c>
    </row>
    <row r="478" spans="6:34" x14ac:dyDescent="0.35">
      <c r="F478" s="21">
        <f t="shared" si="190"/>
        <v>44.800000000000367</v>
      </c>
      <c r="G478" s="20">
        <f t="shared" si="205"/>
        <v>356.63043478260749</v>
      </c>
      <c r="H478" s="19">
        <f t="shared" ref="H478:H541" si="207">G478-(TotalWeightE-PropellantWeight)</f>
        <v>6.6304347826074945</v>
      </c>
      <c r="I478" s="18">
        <f t="shared" ref="I478:I541" si="208">(G478-(TotalWeightE-PropellantWeight))/(PropellantWeight)</f>
        <v>1.8944099378878556E-2</v>
      </c>
      <c r="J478" s="17">
        <f t="shared" ref="J478:J541" si="209">W478</f>
        <v>109719.67349799085</v>
      </c>
      <c r="K478" s="16">
        <f t="shared" ref="K478:K541" si="210">$L$23*(20902231^2)/((20902231+W478)^2)</f>
        <v>31.838866524572676</v>
      </c>
      <c r="L478" s="15">
        <f t="shared" ref="L478:L541" si="211">M478/$L$22</f>
        <v>7.1235223353523273E-8</v>
      </c>
      <c r="M478" s="14">
        <f t="shared" ref="M478:M541" si="212">$L$22*(EXP(-K478*(W478-0)/($L$25*AF478)))</f>
        <v>1.6931900238898946E-10</v>
      </c>
      <c r="N478" s="13">
        <f t="shared" si="191"/>
        <v>0</v>
      </c>
      <c r="O478" s="12">
        <f t="shared" si="192"/>
        <v>0</v>
      </c>
      <c r="P478" s="4">
        <f t="shared" si="193"/>
        <v>1.6983730118533799E-8</v>
      </c>
      <c r="Q478" s="11">
        <f t="shared" ref="Q478:Q541" si="213">(M478*$L$25*AF478)/144</f>
        <v>2.4959006663416195E-7</v>
      </c>
      <c r="R478" s="10">
        <f t="shared" si="194"/>
        <v>-4.8426414437708411E-8</v>
      </c>
      <c r="S478" s="9">
        <f t="shared" si="195"/>
        <v>151.35870903271314</v>
      </c>
      <c r="T478" s="8">
        <f t="shared" si="196"/>
        <v>4813.4069678864362</v>
      </c>
      <c r="U478" s="7">
        <f t="shared" si="197"/>
        <v>-31.838867911323746</v>
      </c>
      <c r="V478" s="9">
        <f t="shared" si="198"/>
        <v>2895.8783215978774</v>
      </c>
      <c r="W478" s="8">
        <f t="shared" si="199"/>
        <v>109719.67349799085</v>
      </c>
      <c r="X478" s="7">
        <f t="shared" si="200"/>
        <v>-31.838867911323746</v>
      </c>
      <c r="Y478" s="6">
        <f t="shared" ref="Y478:Y541" si="214">SQRT((S478^2)+(V478^2))</f>
        <v>2899.8311523777706</v>
      </c>
      <c r="Z478" s="4">
        <f t="shared" ref="Z478:Z541" si="215">X478/K478</f>
        <v>-1.00000004355529</v>
      </c>
      <c r="AA478" s="4">
        <f t="shared" si="201"/>
        <v>0</v>
      </c>
      <c r="AB478" s="5">
        <f t="shared" si="202"/>
        <v>1.5380713980576083E-5</v>
      </c>
      <c r="AC478" s="418">
        <f t="shared" si="206"/>
        <v>1.9321289467340174E-6</v>
      </c>
      <c r="AD478" s="628">
        <f t="shared" si="203"/>
        <v>7.1346554677677917E-4</v>
      </c>
      <c r="AE478" s="4">
        <f t="shared" ref="AE478:AE541" si="216">Y478/AG478</f>
        <v>5.3194489968741712</v>
      </c>
      <c r="AF478" s="3">
        <f t="shared" si="204"/>
        <v>123.69917540723299</v>
      </c>
      <c r="AG478" s="2">
        <f t="shared" ref="AG478:AG541" si="217">SQRT($L$27*$L$25*AF478)</f>
        <v>545.13750467046066</v>
      </c>
      <c r="AH478" s="22">
        <f t="shared" ref="AH478:AH541" si="218">IF(AE478&lt;0.2,DragCoefficient*(4/3),IF(AE478&gt;0.9,DragCoefficient*1.8-(AE478-1)*0.4*DragCoefficient,DragCoefficient))</f>
        <v>2.8888160500132654E-2</v>
      </c>
    </row>
    <row r="479" spans="6:34" x14ac:dyDescent="0.35">
      <c r="F479" s="21">
        <f t="shared" ref="F479:F542" si="219">F478+$G$28</f>
        <v>44.900000000000368</v>
      </c>
      <c r="G479" s="20">
        <f t="shared" si="205"/>
        <v>356.63043478260749</v>
      </c>
      <c r="H479" s="19">
        <f t="shared" si="207"/>
        <v>6.6304347826074945</v>
      </c>
      <c r="I479" s="18">
        <f t="shared" si="208"/>
        <v>1.8944099378878556E-2</v>
      </c>
      <c r="J479" s="17">
        <f t="shared" si="209"/>
        <v>110009.26133015064</v>
      </c>
      <c r="K479" s="16">
        <f t="shared" si="210"/>
        <v>31.837988932779968</v>
      </c>
      <c r="L479" s="15">
        <f t="shared" si="211"/>
        <v>5.9309079960075947E-8</v>
      </c>
      <c r="M479" s="14">
        <f t="shared" si="212"/>
        <v>1.4097175215710451E-10</v>
      </c>
      <c r="N479" s="13">
        <f t="shared" ref="N479:N542" si="220">IF(I478&gt;0.02,(WeightFlowRate/$L$23)*ExhaustVelocityE+(ExitPressureE-Q479)*ExitAreaE,0)</f>
        <v>0</v>
      </c>
      <c r="O479" s="12">
        <f t="shared" ref="O479:O542" si="221">N479/WeightFlowRate</f>
        <v>0</v>
      </c>
      <c r="P479" s="4">
        <f t="shared" ref="P479:P542" si="222">Q479/$L$21</f>
        <v>1.4021155434564437E-8</v>
      </c>
      <c r="Q479" s="11">
        <f t="shared" si="213"/>
        <v>2.0605256293974803E-7</v>
      </c>
      <c r="R479" s="10">
        <f t="shared" ref="R479:R542" si="223">IF(W479&lt;InitialAltitudeE,0,(((N479-AB479)*COS(ElevationAngleR)*$L$23)/(G479)))</f>
        <v>-3.6509262083261589E-8</v>
      </c>
      <c r="S479" s="9">
        <f t="shared" ref="S479:S542" si="224">IF(W478&lt;InitialAltitudeE,0,S478+(R478*TimeStep))</f>
        <v>151.3587090278705</v>
      </c>
      <c r="T479" s="8">
        <f t="shared" ref="T479:T542" si="225">T478+(S479*TimeStep)</f>
        <v>4828.5428387892234</v>
      </c>
      <c r="U479" s="7">
        <f t="shared" ref="U479:U542" si="226">IF(W478&lt;InitialAltitudeE,-K479,(((N479-AB479)*SIN(ElevationAngleR)*$L$23)/G479)-K479)</f>
        <v>-31.837989978268443</v>
      </c>
      <c r="V479" s="9">
        <f t="shared" ref="V479:V542" si="227">IF(W478&lt;InitialAltitudeE,0,V478+(U478*TimeStep))</f>
        <v>2892.694434806745</v>
      </c>
      <c r="W479" s="8">
        <f t="shared" ref="W479:W542" si="228">IF(P478&gt;0.913499,W478,W478+V478*TimeStep)</f>
        <v>110009.26133015064</v>
      </c>
      <c r="X479" s="7">
        <f t="shared" ref="X479:X542" si="229">IF(N479&gt;0.002,SQRT((U479^2)+(R479^2)),-SQRT((U479^2)+(R479^2)))</f>
        <v>-31.837989978268443</v>
      </c>
      <c r="Y479" s="6">
        <f t="shared" si="214"/>
        <v>2896.6516103874997</v>
      </c>
      <c r="Z479" s="4">
        <f t="shared" si="215"/>
        <v>-1.0000000328377674</v>
      </c>
      <c r="AA479" s="4">
        <f t="shared" ref="AA479:AA542" si="230">N479/G479</f>
        <v>0</v>
      </c>
      <c r="AB479" s="5">
        <f t="shared" ref="AB479:AB542" si="231">0.5*M479*(Y478^2)*CrossSectionalAreaE*AH479</f>
        <v>1.1595707100447275E-5</v>
      </c>
      <c r="AC479" s="418">
        <f t="shared" si="206"/>
        <v>1.4599069457643448E-6</v>
      </c>
      <c r="AD479" s="628">
        <f t="shared" ref="AD479:AD542" si="232">(1/2)*M479*(Y478^2)</f>
        <v>5.9271719186919857E-4</v>
      </c>
      <c r="AE479" s="4">
        <f t="shared" si="216"/>
        <v>5.3361501198333148</v>
      </c>
      <c r="AF479" s="3">
        <f t="shared" ref="AF479:AF542" si="233">IF(AF478&gt;4.67,$L$20+($L$26/1000)*W479,4.67)</f>
        <v>122.65665921145779</v>
      </c>
      <c r="AG479" s="2">
        <f t="shared" si="217"/>
        <v>542.83547976307352</v>
      </c>
      <c r="AH479" s="22">
        <f t="shared" si="218"/>
        <v>2.6215980826669649E-2</v>
      </c>
    </row>
    <row r="480" spans="6:34" x14ac:dyDescent="0.35">
      <c r="F480" s="21">
        <f t="shared" si="219"/>
        <v>45.000000000000369</v>
      </c>
      <c r="G480" s="20">
        <f t="shared" ref="G480:G543" si="234">IF(I479&gt;0.02,G479-((N479/O479)*TimeStep),G479)</f>
        <v>356.63043478260749</v>
      </c>
      <c r="H480" s="19">
        <f t="shared" si="207"/>
        <v>6.6304347826074945</v>
      </c>
      <c r="I480" s="18">
        <f t="shared" si="208"/>
        <v>1.8944099378878556E-2</v>
      </c>
      <c r="J480" s="17">
        <f t="shared" si="209"/>
        <v>110298.53077363131</v>
      </c>
      <c r="K480" s="16">
        <f t="shared" si="210"/>
        <v>31.837112342083593</v>
      </c>
      <c r="L480" s="15">
        <f t="shared" si="211"/>
        <v>4.9235020039556158E-8</v>
      </c>
      <c r="M480" s="14">
        <f t="shared" si="212"/>
        <v>1.1702671913202103E-10</v>
      </c>
      <c r="N480" s="13">
        <f t="shared" si="220"/>
        <v>0</v>
      </c>
      <c r="O480" s="12">
        <f t="shared" si="221"/>
        <v>0</v>
      </c>
      <c r="P480" s="4">
        <f t="shared" si="222"/>
        <v>1.1540743297599742E-8</v>
      </c>
      <c r="Q480" s="11">
        <f t="shared" si="213"/>
        <v>1.696008396596181E-7</v>
      </c>
      <c r="R480" s="10">
        <f t="shared" si="223"/>
        <v>-2.7119433927881281E-8</v>
      </c>
      <c r="S480" s="9">
        <f t="shared" si="224"/>
        <v>151.35870902421956</v>
      </c>
      <c r="T480" s="8">
        <f t="shared" si="225"/>
        <v>4843.6787096916451</v>
      </c>
      <c r="U480" s="7">
        <f t="shared" si="226"/>
        <v>-31.83711311868257</v>
      </c>
      <c r="V480" s="9">
        <f t="shared" si="227"/>
        <v>2889.5106358089183</v>
      </c>
      <c r="W480" s="8">
        <f t="shared" si="228"/>
        <v>110298.53077363131</v>
      </c>
      <c r="X480" s="7">
        <f t="shared" si="229"/>
        <v>-31.83711311868257</v>
      </c>
      <c r="Y480" s="6">
        <f t="shared" si="214"/>
        <v>2893.4721656256411</v>
      </c>
      <c r="Z480" s="4">
        <f t="shared" si="215"/>
        <v>-1.0000000243928837</v>
      </c>
      <c r="AA480" s="4">
        <f t="shared" si="230"/>
        <v>0</v>
      </c>
      <c r="AB480" s="5">
        <f t="shared" si="231"/>
        <v>8.613403684809571E-6</v>
      </c>
      <c r="AC480" s="418">
        <f t="shared" ref="AC480:AC543" si="235">(AB480/G480)*F480</f>
        <v>1.0868482552609581E-6</v>
      </c>
      <c r="AD480" s="628">
        <f t="shared" si="232"/>
        <v>4.90961641938035E-4</v>
      </c>
      <c r="AE480" s="4">
        <f t="shared" si="216"/>
        <v>5.3530655422584044</v>
      </c>
      <c r="AF480" s="3">
        <f t="shared" si="233"/>
        <v>121.61528921492732</v>
      </c>
      <c r="AG480" s="2">
        <f t="shared" si="217"/>
        <v>540.52619807918779</v>
      </c>
      <c r="AH480" s="22">
        <f t="shared" si="218"/>
        <v>2.3509513238655244E-2</v>
      </c>
    </row>
    <row r="481" spans="6:34" x14ac:dyDescent="0.35">
      <c r="F481" s="21">
        <f t="shared" si="219"/>
        <v>45.100000000000371</v>
      </c>
      <c r="G481" s="20">
        <f t="shared" si="234"/>
        <v>356.63043478260749</v>
      </c>
      <c r="H481" s="19">
        <f t="shared" si="207"/>
        <v>6.6304347826074945</v>
      </c>
      <c r="I481" s="18">
        <f t="shared" si="208"/>
        <v>1.8944099378878556E-2</v>
      </c>
      <c r="J481" s="17">
        <f t="shared" si="209"/>
        <v>110587.48183721221</v>
      </c>
      <c r="K481" s="16">
        <f t="shared" si="210"/>
        <v>31.836236752335413</v>
      </c>
      <c r="L481" s="15">
        <f t="shared" si="211"/>
        <v>4.0749556860506821E-8</v>
      </c>
      <c r="M481" s="14">
        <f t="shared" si="212"/>
        <v>9.6857621701738665E-11</v>
      </c>
      <c r="N481" s="13">
        <f t="shared" si="220"/>
        <v>0</v>
      </c>
      <c r="O481" s="12">
        <f t="shared" si="221"/>
        <v>0</v>
      </c>
      <c r="P481" s="4">
        <f t="shared" si="222"/>
        <v>9.4700414843930719E-9</v>
      </c>
      <c r="Q481" s="11">
        <f t="shared" si="213"/>
        <v>1.3917015099872515E-7</v>
      </c>
      <c r="R481" s="10">
        <f t="shared" si="223"/>
        <v>-1.9784620529760295E-8</v>
      </c>
      <c r="S481" s="9">
        <f t="shared" si="224"/>
        <v>151.35870902150762</v>
      </c>
      <c r="T481" s="8">
        <f t="shared" si="225"/>
        <v>4858.8145805937957</v>
      </c>
      <c r="U481" s="7">
        <f t="shared" si="226"/>
        <v>-31.836237318892817</v>
      </c>
      <c r="V481" s="9">
        <f t="shared" si="227"/>
        <v>2886.3269244970502</v>
      </c>
      <c r="W481" s="8">
        <f t="shared" si="228"/>
        <v>110587.48183721221</v>
      </c>
      <c r="X481" s="7">
        <f t="shared" si="229"/>
        <v>-31.836237318892817</v>
      </c>
      <c r="Y481" s="6">
        <f t="shared" si="214"/>
        <v>2890.292818015721</v>
      </c>
      <c r="Z481" s="4">
        <f t="shared" si="215"/>
        <v>-1.0000000177959916</v>
      </c>
      <c r="AA481" s="4">
        <f t="shared" si="230"/>
        <v>0</v>
      </c>
      <c r="AB481" s="5">
        <f t="shared" si="231"/>
        <v>6.2837935270616469E-6</v>
      </c>
      <c r="AC481" s="418">
        <f t="shared" si="235"/>
        <v>7.9465760751248061E-7</v>
      </c>
      <c r="AD481" s="628">
        <f t="shared" si="232"/>
        <v>4.0545477844854984E-4</v>
      </c>
      <c r="AE481" s="4">
        <f t="shared" si="216"/>
        <v>5.3701996394279048</v>
      </c>
      <c r="AF481" s="3">
        <f t="shared" si="233"/>
        <v>120.5750653860361</v>
      </c>
      <c r="AG481" s="2">
        <f t="shared" si="217"/>
        <v>538.20956613889086</v>
      </c>
      <c r="AH481" s="22">
        <f t="shared" si="218"/>
        <v>2.0768057691535224E-2</v>
      </c>
    </row>
    <row r="482" spans="6:34" x14ac:dyDescent="0.35">
      <c r="F482" s="21">
        <f t="shared" si="219"/>
        <v>45.200000000000372</v>
      </c>
      <c r="G482" s="20">
        <f t="shared" si="234"/>
        <v>356.63043478260749</v>
      </c>
      <c r="H482" s="19">
        <f t="shared" si="207"/>
        <v>6.6304347826074945</v>
      </c>
      <c r="I482" s="18">
        <f t="shared" si="208"/>
        <v>1.8944099378878556E-2</v>
      </c>
      <c r="J482" s="17">
        <f t="shared" si="209"/>
        <v>110876.11452966192</v>
      </c>
      <c r="K482" s="16">
        <f t="shared" si="210"/>
        <v>31.835362163387479</v>
      </c>
      <c r="L482" s="15">
        <f t="shared" si="211"/>
        <v>3.3622949680880039E-8</v>
      </c>
      <c r="M482" s="14">
        <f t="shared" si="212"/>
        <v>7.9918389096483769E-11</v>
      </c>
      <c r="N482" s="13">
        <f t="shared" si="220"/>
        <v>0</v>
      </c>
      <c r="O482" s="12">
        <f t="shared" si="221"/>
        <v>0</v>
      </c>
      <c r="P482" s="4">
        <f t="shared" si="222"/>
        <v>7.7465079353272645E-9</v>
      </c>
      <c r="Q482" s="11">
        <f t="shared" si="213"/>
        <v>1.1384138927469666E-7</v>
      </c>
      <c r="R482" s="10">
        <f t="shared" si="223"/>
        <v>-1.4110505835556608E-8</v>
      </c>
      <c r="S482" s="9">
        <f t="shared" si="224"/>
        <v>151.35870901952916</v>
      </c>
      <c r="T482" s="8">
        <f t="shared" si="225"/>
        <v>4873.9504514957489</v>
      </c>
      <c r="U482" s="7">
        <f t="shared" si="226"/>
        <v>-31.835362567459498</v>
      </c>
      <c r="V482" s="9">
        <f t="shared" si="227"/>
        <v>2883.1433007651608</v>
      </c>
      <c r="W482" s="8">
        <f t="shared" si="228"/>
        <v>110876.11452966192</v>
      </c>
      <c r="X482" s="7">
        <f t="shared" si="229"/>
        <v>-31.835362567459498</v>
      </c>
      <c r="Y482" s="6">
        <f t="shared" si="214"/>
        <v>2887.1135674827697</v>
      </c>
      <c r="Z482" s="4">
        <f t="shared" si="215"/>
        <v>-1.000000012692553</v>
      </c>
      <c r="AA482" s="4">
        <f t="shared" si="230"/>
        <v>0</v>
      </c>
      <c r="AB482" s="5">
        <f t="shared" si="231"/>
        <v>4.4816379015034092E-6</v>
      </c>
      <c r="AC482" s="418">
        <f t="shared" si="235"/>
        <v>5.6801106521219119E-7</v>
      </c>
      <c r="AD482" s="628">
        <f t="shared" si="232"/>
        <v>3.3381082267505978E-4</v>
      </c>
      <c r="AE482" s="4">
        <f t="shared" si="216"/>
        <v>5.3875569113025978</v>
      </c>
      <c r="AF482" s="3">
        <f t="shared" si="233"/>
        <v>119.53598769321712</v>
      </c>
      <c r="AG482" s="2">
        <f t="shared" si="217"/>
        <v>535.88548854599969</v>
      </c>
      <c r="AH482" s="22">
        <f t="shared" si="218"/>
        <v>1.7990894191584395E-2</v>
      </c>
    </row>
    <row r="483" spans="6:34" x14ac:dyDescent="0.35">
      <c r="F483" s="21">
        <f t="shared" si="219"/>
        <v>45.300000000000374</v>
      </c>
      <c r="G483" s="20">
        <f t="shared" si="234"/>
        <v>356.63043478260749</v>
      </c>
      <c r="H483" s="19">
        <f t="shared" si="207"/>
        <v>6.6304347826074945</v>
      </c>
      <c r="I483" s="18">
        <f t="shared" si="208"/>
        <v>1.8944099378878556E-2</v>
      </c>
      <c r="J483" s="17">
        <f t="shared" si="209"/>
        <v>111164.42885973844</v>
      </c>
      <c r="K483" s="16">
        <f t="shared" si="210"/>
        <v>31.834488575092006</v>
      </c>
      <c r="L483" s="15">
        <f t="shared" si="211"/>
        <v>2.7655413431161347E-8</v>
      </c>
      <c r="M483" s="14">
        <f t="shared" si="212"/>
        <v>6.5734152184527407E-11</v>
      </c>
      <c r="N483" s="13">
        <f t="shared" si="220"/>
        <v>0</v>
      </c>
      <c r="O483" s="12">
        <f t="shared" si="221"/>
        <v>0</v>
      </c>
      <c r="P483" s="4">
        <f t="shared" si="222"/>
        <v>6.3163017056277046E-9</v>
      </c>
      <c r="Q483" s="11">
        <f t="shared" si="213"/>
        <v>9.2823316938410416E-8</v>
      </c>
      <c r="R483" s="10">
        <f t="shared" si="223"/>
        <v>-9.7694976118265597E-9</v>
      </c>
      <c r="S483" s="9">
        <f t="shared" si="224"/>
        <v>151.35870901811811</v>
      </c>
      <c r="T483" s="8">
        <f t="shared" si="225"/>
        <v>4889.0863223975603</v>
      </c>
      <c r="U483" s="7">
        <f t="shared" si="226"/>
        <v>-31.834488854853813</v>
      </c>
      <c r="V483" s="9">
        <f t="shared" si="227"/>
        <v>2879.959764508415</v>
      </c>
      <c r="W483" s="8">
        <f t="shared" si="228"/>
        <v>111164.42885973844</v>
      </c>
      <c r="X483" s="7">
        <f t="shared" si="229"/>
        <v>-31.834488854853813</v>
      </c>
      <c r="Y483" s="6">
        <f t="shared" si="214"/>
        <v>2883.9344139530976</v>
      </c>
      <c r="Z483" s="4">
        <f t="shared" si="215"/>
        <v>-1.0000000087880101</v>
      </c>
      <c r="AA483" s="4">
        <f t="shared" si="230"/>
        <v>0</v>
      </c>
      <c r="AB483" s="5">
        <f t="shared" si="231"/>
        <v>3.1028902355492249E-6</v>
      </c>
      <c r="AC483" s="418">
        <f t="shared" si="235"/>
        <v>3.9413609709463882E-7</v>
      </c>
      <c r="AD483" s="628">
        <f t="shared" si="232"/>
        <v>2.7396103957030485E-4</v>
      </c>
      <c r="AE483" s="4">
        <f t="shared" si="216"/>
        <v>5.4051419871142103</v>
      </c>
      <c r="AF483" s="3">
        <f t="shared" si="233"/>
        <v>118.49805610494167</v>
      </c>
      <c r="AG483" s="2">
        <f t="shared" si="217"/>
        <v>533.55386793323112</v>
      </c>
      <c r="AH483" s="22">
        <f t="shared" si="218"/>
        <v>1.5177282061726305E-2</v>
      </c>
    </row>
    <row r="484" spans="6:34" x14ac:dyDescent="0.35">
      <c r="F484" s="21">
        <f t="shared" si="219"/>
        <v>45.400000000000375</v>
      </c>
      <c r="G484" s="20">
        <f t="shared" si="234"/>
        <v>356.63043478260749</v>
      </c>
      <c r="H484" s="19">
        <f t="shared" si="207"/>
        <v>6.6304347826074945</v>
      </c>
      <c r="I484" s="18">
        <f t="shared" si="208"/>
        <v>1.8944099378878556E-2</v>
      </c>
      <c r="J484" s="17">
        <f t="shared" si="209"/>
        <v>111452.42483618928</v>
      </c>
      <c r="K484" s="16">
        <f t="shared" si="210"/>
        <v>31.833615987301393</v>
      </c>
      <c r="L484" s="15">
        <f t="shared" si="211"/>
        <v>2.2673685692502854E-8</v>
      </c>
      <c r="M484" s="14">
        <f t="shared" si="212"/>
        <v>5.3893083522510034E-11</v>
      </c>
      <c r="N484" s="13">
        <f t="shared" si="220"/>
        <v>0</v>
      </c>
      <c r="O484" s="12">
        <f t="shared" si="221"/>
        <v>0</v>
      </c>
      <c r="P484" s="4">
        <f t="shared" si="222"/>
        <v>5.1332013698338324E-9</v>
      </c>
      <c r="Q484" s="11">
        <f t="shared" si="213"/>
        <v>7.5436671626409651E-8</v>
      </c>
      <c r="R484" s="10">
        <f t="shared" si="223"/>
        <v>-6.4908497750444706E-9</v>
      </c>
      <c r="S484" s="9">
        <f t="shared" si="224"/>
        <v>151.35870901714117</v>
      </c>
      <c r="T484" s="8">
        <f t="shared" si="225"/>
        <v>4904.2221932992743</v>
      </c>
      <c r="U484" s="7">
        <f t="shared" si="226"/>
        <v>-31.83361617317501</v>
      </c>
      <c r="V484" s="9">
        <f t="shared" si="227"/>
        <v>2876.7763156229298</v>
      </c>
      <c r="W484" s="8">
        <f t="shared" si="228"/>
        <v>111452.42483618928</v>
      </c>
      <c r="X484" s="7">
        <f t="shared" si="229"/>
        <v>-31.83361617317501</v>
      </c>
      <c r="Y484" s="6">
        <f t="shared" si="214"/>
        <v>2880.7553573541045</v>
      </c>
      <c r="Z484" s="4">
        <f t="shared" si="215"/>
        <v>-1.00000000583891</v>
      </c>
      <c r="AA484" s="4">
        <f t="shared" si="230"/>
        <v>0</v>
      </c>
      <c r="AB484" s="5">
        <f t="shared" si="231"/>
        <v>2.0615588628652941E-6</v>
      </c>
      <c r="AC484" s="418">
        <f t="shared" si="235"/>
        <v>2.6244190973532032E-7</v>
      </c>
      <c r="AD484" s="628">
        <f t="shared" si="232"/>
        <v>2.2411648168198082E-4</v>
      </c>
      <c r="AE484" s="4">
        <f t="shared" si="216"/>
        <v>5.4229596301619454</v>
      </c>
      <c r="AF484" s="3">
        <f t="shared" si="233"/>
        <v>117.46127058971865</v>
      </c>
      <c r="AG484" s="2">
        <f t="shared" si="217"/>
        <v>531.21460490534332</v>
      </c>
      <c r="AH484" s="22">
        <f t="shared" si="218"/>
        <v>1.23264591740887E-2</v>
      </c>
    </row>
    <row r="485" spans="6:34" x14ac:dyDescent="0.35">
      <c r="F485" s="21">
        <f t="shared" si="219"/>
        <v>45.500000000000377</v>
      </c>
      <c r="G485" s="20">
        <f t="shared" si="234"/>
        <v>356.63043478260749</v>
      </c>
      <c r="H485" s="19">
        <f t="shared" si="207"/>
        <v>6.6304347826074945</v>
      </c>
      <c r="I485" s="18">
        <f t="shared" si="208"/>
        <v>1.8944099378878556E-2</v>
      </c>
      <c r="J485" s="17">
        <f t="shared" si="209"/>
        <v>111740.10246775158</v>
      </c>
      <c r="K485" s="16">
        <f t="shared" si="210"/>
        <v>31.832744399868229</v>
      </c>
      <c r="L485" s="15">
        <f t="shared" si="211"/>
        <v>1.8527925120319831E-8</v>
      </c>
      <c r="M485" s="14">
        <f t="shared" si="212"/>
        <v>4.4039025218488201E-11</v>
      </c>
      <c r="N485" s="13">
        <f t="shared" si="220"/>
        <v>0</v>
      </c>
      <c r="O485" s="12">
        <f t="shared" si="221"/>
        <v>0</v>
      </c>
      <c r="P485" s="4">
        <f t="shared" si="222"/>
        <v>4.1576399106859552E-9</v>
      </c>
      <c r="Q485" s="11">
        <f t="shared" si="213"/>
        <v>6.1099983048867689E-8</v>
      </c>
      <c r="R485" s="10">
        <f t="shared" si="223"/>
        <v>-4.0520364035732181E-9</v>
      </c>
      <c r="S485" s="9">
        <f t="shared" si="224"/>
        <v>151.35870901649207</v>
      </c>
      <c r="T485" s="8">
        <f t="shared" si="225"/>
        <v>4919.3580642009238</v>
      </c>
      <c r="U485" s="7">
        <f t="shared" si="226"/>
        <v>-31.832744515903372</v>
      </c>
      <c r="V485" s="9">
        <f t="shared" si="227"/>
        <v>2873.5929540056122</v>
      </c>
      <c r="W485" s="8">
        <f t="shared" si="228"/>
        <v>111740.10246775158</v>
      </c>
      <c r="X485" s="7">
        <f t="shared" si="229"/>
        <v>-31.832744515903372</v>
      </c>
      <c r="Y485" s="6">
        <f t="shared" si="214"/>
        <v>2877.576397614117</v>
      </c>
      <c r="Z485" s="4">
        <f t="shared" si="215"/>
        <v>-1.0000000036451504</v>
      </c>
      <c r="AA485" s="4">
        <f t="shared" si="230"/>
        <v>0</v>
      </c>
      <c r="AB485" s="5">
        <f t="shared" si="231"/>
        <v>1.2869673232241686E-6</v>
      </c>
      <c r="AC485" s="418">
        <f t="shared" si="235"/>
        <v>1.6419522142689524E-7</v>
      </c>
      <c r="AD485" s="628">
        <f t="shared" si="232"/>
        <v>1.8273446173018275E-4</v>
      </c>
      <c r="AE485" s="4">
        <f t="shared" si="216"/>
        <v>5.441014742828056</v>
      </c>
      <c r="AF485" s="3">
        <f t="shared" si="233"/>
        <v>116.42563111609439</v>
      </c>
      <c r="AG485" s="2">
        <f t="shared" si="217"/>
        <v>528.86759798016089</v>
      </c>
      <c r="AH485" s="22">
        <f t="shared" si="218"/>
        <v>9.4376411475111111E-3</v>
      </c>
    </row>
    <row r="486" spans="6:34" x14ac:dyDescent="0.35">
      <c r="F486" s="21">
        <f t="shared" si="219"/>
        <v>45.600000000000378</v>
      </c>
      <c r="G486" s="20">
        <f t="shared" si="234"/>
        <v>356.63043478260749</v>
      </c>
      <c r="H486" s="19">
        <f t="shared" si="207"/>
        <v>6.6304347826074945</v>
      </c>
      <c r="I486" s="18">
        <f t="shared" si="208"/>
        <v>1.8944099378878556E-2</v>
      </c>
      <c r="J486" s="17">
        <f t="shared" si="209"/>
        <v>112027.46176315214</v>
      </c>
      <c r="K486" s="16">
        <f t="shared" si="210"/>
        <v>31.831873812645302</v>
      </c>
      <c r="L486" s="15">
        <f t="shared" si="211"/>
        <v>1.5088916551910658E-8</v>
      </c>
      <c r="M486" s="14">
        <f t="shared" si="212"/>
        <v>3.5864845752236438E-11</v>
      </c>
      <c r="N486" s="13">
        <f t="shared" si="220"/>
        <v>0</v>
      </c>
      <c r="O486" s="12">
        <f t="shared" si="221"/>
        <v>0</v>
      </c>
      <c r="P486" s="4">
        <f t="shared" si="222"/>
        <v>3.3558458000218037E-9</v>
      </c>
      <c r="Q486" s="11">
        <f t="shared" si="213"/>
        <v>4.9316950457625565E-8</v>
      </c>
      <c r="R486" s="10">
        <f t="shared" si="223"/>
        <v>-2.2712475609992589E-9</v>
      </c>
      <c r="S486" s="9">
        <f t="shared" si="224"/>
        <v>151.35870901608686</v>
      </c>
      <c r="T486" s="8">
        <f t="shared" si="225"/>
        <v>4934.4939351025323</v>
      </c>
      <c r="U486" s="7">
        <f t="shared" si="226"/>
        <v>-31.831873877685322</v>
      </c>
      <c r="V486" s="9">
        <f t="shared" si="227"/>
        <v>2870.4096795540217</v>
      </c>
      <c r="W486" s="8">
        <f t="shared" si="228"/>
        <v>112027.46176315214</v>
      </c>
      <c r="X486" s="7">
        <f t="shared" si="229"/>
        <v>-31.831873877685322</v>
      </c>
      <c r="Y486" s="6">
        <f t="shared" si="214"/>
        <v>2874.3975346622533</v>
      </c>
      <c r="Z486" s="4">
        <f t="shared" si="215"/>
        <v>-1.0000000020432356</v>
      </c>
      <c r="AA486" s="4">
        <f t="shared" si="230"/>
        <v>0</v>
      </c>
      <c r="AB486" s="5">
        <f t="shared" si="231"/>
        <v>7.2137096087809639E-7</v>
      </c>
      <c r="AC486" s="418">
        <f t="shared" si="235"/>
        <v>9.2236984305877033E-8</v>
      </c>
      <c r="AD486" s="628">
        <f t="shared" si="232"/>
        <v>1.4848845791389542E-4</v>
      </c>
      <c r="AE486" s="4">
        <f t="shared" si="216"/>
        <v>5.4593123718244048</v>
      </c>
      <c r="AF486" s="3">
        <f t="shared" si="233"/>
        <v>115.39113765265239</v>
      </c>
      <c r="AG486" s="2">
        <f t="shared" si="217"/>
        <v>526.51274352738324</v>
      </c>
      <c r="AH486" s="22">
        <f t="shared" si="218"/>
        <v>6.5100205080952378E-3</v>
      </c>
    </row>
    <row r="487" spans="6:34" x14ac:dyDescent="0.35">
      <c r="F487" s="21">
        <f t="shared" si="219"/>
        <v>45.700000000000379</v>
      </c>
      <c r="G487" s="20">
        <f t="shared" si="234"/>
        <v>356.63043478260749</v>
      </c>
      <c r="H487" s="19">
        <f t="shared" si="207"/>
        <v>6.6304347826074945</v>
      </c>
      <c r="I487" s="18">
        <f t="shared" si="208"/>
        <v>1.8944099378878556E-2</v>
      </c>
      <c r="J487" s="17">
        <f t="shared" si="209"/>
        <v>112314.50273110754</v>
      </c>
      <c r="K487" s="16">
        <f t="shared" si="210"/>
        <v>31.831004225485529</v>
      </c>
      <c r="L487" s="15">
        <f t="shared" si="211"/>
        <v>1.2245559147642741E-8</v>
      </c>
      <c r="M487" s="14">
        <f t="shared" si="212"/>
        <v>2.910646953803203E-11</v>
      </c>
      <c r="N487" s="13">
        <f t="shared" si="220"/>
        <v>0</v>
      </c>
      <c r="O487" s="12">
        <f t="shared" si="221"/>
        <v>0</v>
      </c>
      <c r="P487" s="4">
        <f t="shared" si="222"/>
        <v>2.6990806391958474E-9</v>
      </c>
      <c r="Q487" s="11">
        <f t="shared" si="213"/>
        <v>3.9665239136879623E-8</v>
      </c>
      <c r="R487" s="10">
        <f t="shared" si="223"/>
        <v>-1.0008870354836868E-9</v>
      </c>
      <c r="S487" s="9">
        <f t="shared" si="224"/>
        <v>151.35870901585974</v>
      </c>
      <c r="T487" s="8">
        <f t="shared" si="225"/>
        <v>4949.6298060041181</v>
      </c>
      <c r="U487" s="7">
        <f t="shared" si="226"/>
        <v>-31.831004254147185</v>
      </c>
      <c r="V487" s="9">
        <f t="shared" si="227"/>
        <v>2867.2264921662531</v>
      </c>
      <c r="W487" s="8">
        <f t="shared" si="228"/>
        <v>112314.50273110754</v>
      </c>
      <c r="X487" s="7">
        <f t="shared" si="229"/>
        <v>-31.831004254147185</v>
      </c>
      <c r="Y487" s="6">
        <f t="shared" si="214"/>
        <v>2871.2187684283035</v>
      </c>
      <c r="Z487" s="4">
        <f t="shared" si="215"/>
        <v>-1.000000000900432</v>
      </c>
      <c r="AA487" s="4">
        <f t="shared" si="230"/>
        <v>0</v>
      </c>
      <c r="AB487" s="5">
        <f t="shared" si="231"/>
        <v>3.1789174148838285E-7</v>
      </c>
      <c r="AC487" s="418">
        <f t="shared" si="235"/>
        <v>4.0735874364942777E-8</v>
      </c>
      <c r="AD487" s="628">
        <f t="shared" si="232"/>
        <v>1.2024117145782791E-4</v>
      </c>
      <c r="AE487" s="4">
        <f t="shared" si="216"/>
        <v>5.4778577136826376</v>
      </c>
      <c r="AF487" s="3">
        <f t="shared" si="233"/>
        <v>114.35779016801291</v>
      </c>
      <c r="AG487" s="2">
        <f t="shared" si="217"/>
        <v>524.14993570507499</v>
      </c>
      <c r="AH487" s="22">
        <f t="shared" si="218"/>
        <v>3.5427658107779481E-3</v>
      </c>
    </row>
    <row r="488" spans="6:34" x14ac:dyDescent="0.35">
      <c r="F488" s="21">
        <f t="shared" si="219"/>
        <v>45.800000000000381</v>
      </c>
      <c r="G488" s="20">
        <f t="shared" si="234"/>
        <v>356.63043478260749</v>
      </c>
      <c r="H488" s="19">
        <f t="shared" si="207"/>
        <v>6.6304347826074945</v>
      </c>
      <c r="I488" s="18">
        <f t="shared" si="208"/>
        <v>1.8944099378878556E-2</v>
      </c>
      <c r="J488" s="17">
        <f t="shared" si="209"/>
        <v>112601.22538032416</v>
      </c>
      <c r="K488" s="16">
        <f t="shared" si="210"/>
        <v>31.830135638242048</v>
      </c>
      <c r="L488" s="15">
        <f t="shared" si="211"/>
        <v>9.9026150425608868E-9</v>
      </c>
      <c r="M488" s="14">
        <f t="shared" si="212"/>
        <v>2.3537525694662973E-11</v>
      </c>
      <c r="N488" s="13">
        <f t="shared" si="220"/>
        <v>0</v>
      </c>
      <c r="O488" s="12">
        <f t="shared" si="221"/>
        <v>0</v>
      </c>
      <c r="P488" s="4">
        <f t="shared" si="222"/>
        <v>2.1629643681571557E-9</v>
      </c>
      <c r="Q488" s="11">
        <f t="shared" si="213"/>
        <v>3.178656378827739E-8</v>
      </c>
      <c r="R488" s="10">
        <f t="shared" si="223"/>
        <v>-1.2196168093044421E-10</v>
      </c>
      <c r="S488" s="9">
        <f t="shared" si="224"/>
        <v>151.35870901575964</v>
      </c>
      <c r="T488" s="8">
        <f t="shared" si="225"/>
        <v>4964.7656769056939</v>
      </c>
      <c r="U488" s="7">
        <f t="shared" si="226"/>
        <v>-31.830135641734575</v>
      </c>
      <c r="V488" s="9">
        <f t="shared" si="227"/>
        <v>2864.0433917408386</v>
      </c>
      <c r="W488" s="8">
        <f t="shared" si="228"/>
        <v>112601.22538032416</v>
      </c>
      <c r="X488" s="7">
        <f t="shared" si="229"/>
        <v>-31.830135641734575</v>
      </c>
      <c r="Y488" s="6">
        <f t="shared" si="214"/>
        <v>2868.0400988426372</v>
      </c>
      <c r="Z488" s="4">
        <f t="shared" si="215"/>
        <v>-1.000000000109724</v>
      </c>
      <c r="AA488" s="4">
        <f t="shared" si="230"/>
        <v>0</v>
      </c>
      <c r="AB488" s="5">
        <f t="shared" si="231"/>
        <v>3.8736250716938484E-8</v>
      </c>
      <c r="AC488" s="418">
        <f t="shared" si="235"/>
        <v>4.9746743682076774E-9</v>
      </c>
      <c r="AD488" s="628">
        <f t="shared" si="232"/>
        <v>9.7020471274939147E-5</v>
      </c>
      <c r="AE488" s="4">
        <f t="shared" si="216"/>
        <v>5.4966561205014584</v>
      </c>
      <c r="AF488" s="3">
        <f t="shared" si="233"/>
        <v>113.32558863083307</v>
      </c>
      <c r="AG488" s="2">
        <f t="shared" si="217"/>
        <v>521.77906639373077</v>
      </c>
      <c r="AH488" s="22">
        <f t="shared" si="218"/>
        <v>5.3502071976663235E-4</v>
      </c>
    </row>
    <row r="489" spans="6:34" x14ac:dyDescent="0.35">
      <c r="F489" s="21">
        <f t="shared" si="219"/>
        <v>45.900000000000382</v>
      </c>
      <c r="G489" s="20">
        <f t="shared" si="234"/>
        <v>356.63043478260749</v>
      </c>
      <c r="H489" s="19">
        <f t="shared" si="207"/>
        <v>6.6304347826074945</v>
      </c>
      <c r="I489" s="18">
        <f t="shared" si="208"/>
        <v>1.8944099378878556E-2</v>
      </c>
      <c r="J489" s="17">
        <f t="shared" si="209"/>
        <v>112887.62971949825</v>
      </c>
      <c r="K489" s="16">
        <f t="shared" si="210"/>
        <v>31.82926805076816</v>
      </c>
      <c r="L489" s="15">
        <f t="shared" si="211"/>
        <v>7.9786971226074178E-9</v>
      </c>
      <c r="M489" s="14">
        <f t="shared" si="212"/>
        <v>1.896456519072557E-11</v>
      </c>
      <c r="N489" s="13">
        <f t="shared" si="220"/>
        <v>0</v>
      </c>
      <c r="O489" s="12">
        <f t="shared" si="221"/>
        <v>0</v>
      </c>
      <c r="P489" s="4">
        <f t="shared" si="222"/>
        <v>1.7268796740683281E-9</v>
      </c>
      <c r="Q489" s="11">
        <f t="shared" si="213"/>
        <v>2.5377935819266482E-8</v>
      </c>
      <c r="R489" s="10">
        <f t="shared" si="223"/>
        <v>4.6073878683419083E-10</v>
      </c>
      <c r="S489" s="9">
        <f t="shared" si="224"/>
        <v>151.35870901574745</v>
      </c>
      <c r="T489" s="8">
        <f t="shared" si="225"/>
        <v>4979.9015478072688</v>
      </c>
      <c r="U489" s="7">
        <f t="shared" si="226"/>
        <v>-31.829268037574327</v>
      </c>
      <c r="V489" s="9">
        <f t="shared" si="227"/>
        <v>2860.8603781766651</v>
      </c>
      <c r="W489" s="8">
        <f t="shared" si="228"/>
        <v>112887.62971949825</v>
      </c>
      <c r="X489" s="7">
        <f t="shared" si="229"/>
        <v>-31.829268037574327</v>
      </c>
      <c r="Y489" s="6">
        <f t="shared" si="214"/>
        <v>2864.8615258361169</v>
      </c>
      <c r="Z489" s="4">
        <f t="shared" si="215"/>
        <v>-0.99999999958548114</v>
      </c>
      <c r="AA489" s="4">
        <f t="shared" si="230"/>
        <v>0</v>
      </c>
      <c r="AB489" s="5">
        <f t="shared" si="231"/>
        <v>-1.4633525075802913E-7</v>
      </c>
      <c r="AC489" s="418">
        <f t="shared" si="235"/>
        <v>-1.8834029164919615E-8</v>
      </c>
      <c r="AD489" s="628">
        <f t="shared" si="232"/>
        <v>7.7997975840932656E-5</v>
      </c>
      <c r="AE489" s="4">
        <f t="shared" si="216"/>
        <v>5.5157131059653128</v>
      </c>
      <c r="AF489" s="3">
        <f t="shared" si="233"/>
        <v>112.2945330098064</v>
      </c>
      <c r="AG489" s="2">
        <f t="shared" si="217"/>
        <v>519.40002512779961</v>
      </c>
      <c r="AH489" s="22">
        <f t="shared" si="218"/>
        <v>-2.5140969544500402E-3</v>
      </c>
    </row>
    <row r="490" spans="6:34" x14ac:dyDescent="0.35">
      <c r="F490" s="21">
        <f t="shared" si="219"/>
        <v>46.000000000000384</v>
      </c>
      <c r="G490" s="20">
        <f t="shared" si="234"/>
        <v>356.63043478260749</v>
      </c>
      <c r="H490" s="19">
        <f t="shared" si="207"/>
        <v>6.6304347826074945</v>
      </c>
      <c r="I490" s="18">
        <f t="shared" si="208"/>
        <v>1.8944099378878556E-2</v>
      </c>
      <c r="J490" s="17">
        <f t="shared" si="209"/>
        <v>113173.71575731592</v>
      </c>
      <c r="K490" s="16">
        <f t="shared" si="210"/>
        <v>31.828401462917366</v>
      </c>
      <c r="L490" s="15">
        <f t="shared" si="211"/>
        <v>6.4044756807714084E-9</v>
      </c>
      <c r="M490" s="14">
        <f t="shared" si="212"/>
        <v>1.522279824562556E-11</v>
      </c>
      <c r="N490" s="13">
        <f t="shared" si="220"/>
        <v>0</v>
      </c>
      <c r="O490" s="12">
        <f t="shared" si="221"/>
        <v>0</v>
      </c>
      <c r="P490" s="4">
        <f t="shared" si="222"/>
        <v>1.3734478307976239E-9</v>
      </c>
      <c r="Q490" s="11">
        <f t="shared" si="213"/>
        <v>2.0183960367648488E-8</v>
      </c>
      <c r="R490" s="10">
        <f t="shared" si="223"/>
        <v>8.227639482246792E-10</v>
      </c>
      <c r="S490" s="9">
        <f t="shared" si="224"/>
        <v>151.35870901579352</v>
      </c>
      <c r="T490" s="8">
        <f t="shared" si="225"/>
        <v>4995.0374187088482</v>
      </c>
      <c r="U490" s="7">
        <f t="shared" si="226"/>
        <v>-31.82840143935649</v>
      </c>
      <c r="V490" s="9">
        <f t="shared" si="227"/>
        <v>2857.6774513729079</v>
      </c>
      <c r="W490" s="8">
        <f t="shared" si="228"/>
        <v>113173.71575731592</v>
      </c>
      <c r="X490" s="7">
        <f t="shared" si="229"/>
        <v>-31.82840143935649</v>
      </c>
      <c r="Y490" s="6">
        <f t="shared" si="214"/>
        <v>2861.6830493400357</v>
      </c>
      <c r="Z490" s="4">
        <f t="shared" si="215"/>
        <v>-0.99999999925975314</v>
      </c>
      <c r="AA490" s="4">
        <f t="shared" si="230"/>
        <v>0</v>
      </c>
      <c r="AB490" s="5">
        <f t="shared" si="231"/>
        <v>-2.6131806593798553E-7</v>
      </c>
      <c r="AC490" s="418">
        <f t="shared" si="235"/>
        <v>-3.3706127858871313E-8</v>
      </c>
      <c r="AD490" s="628">
        <f t="shared" si="232"/>
        <v>6.247003739319713E-5</v>
      </c>
      <c r="AE490" s="4">
        <f t="shared" si="216"/>
        <v>5.535034351649772</v>
      </c>
      <c r="AF490" s="3">
        <f t="shared" si="233"/>
        <v>111.26462327366278</v>
      </c>
      <c r="AG490" s="2">
        <f t="shared" si="217"/>
        <v>517.0126990245476</v>
      </c>
      <c r="AH490" s="22">
        <f t="shared" si="218"/>
        <v>-5.6054962639634498E-3</v>
      </c>
    </row>
    <row r="491" spans="6:34" x14ac:dyDescent="0.35">
      <c r="F491" s="21">
        <f t="shared" si="219"/>
        <v>46.100000000000385</v>
      </c>
      <c r="G491" s="20">
        <f t="shared" si="234"/>
        <v>356.63043478260749</v>
      </c>
      <c r="H491" s="19">
        <f t="shared" si="207"/>
        <v>6.6304347826074945</v>
      </c>
      <c r="I491" s="18">
        <f t="shared" si="208"/>
        <v>1.8944099378878556E-2</v>
      </c>
      <c r="J491" s="17">
        <f t="shared" si="209"/>
        <v>113459.48350245321</v>
      </c>
      <c r="K491" s="16">
        <f t="shared" si="210"/>
        <v>31.827535874543297</v>
      </c>
      <c r="L491" s="15">
        <f t="shared" si="211"/>
        <v>5.1210848474555401E-9</v>
      </c>
      <c r="M491" s="14">
        <f t="shared" si="212"/>
        <v>1.2172306573917073E-11</v>
      </c>
      <c r="N491" s="13">
        <f t="shared" si="220"/>
        <v>0</v>
      </c>
      <c r="O491" s="12">
        <f t="shared" si="221"/>
        <v>0</v>
      </c>
      <c r="P491" s="4">
        <f t="shared" si="222"/>
        <v>1.088068778541909E-9</v>
      </c>
      <c r="Q491" s="11">
        <f t="shared" si="213"/>
        <v>1.5990077388386511E-8</v>
      </c>
      <c r="R491" s="10">
        <f t="shared" si="223"/>
        <v>1.023510906824622E-9</v>
      </c>
      <c r="S491" s="9">
        <f t="shared" si="224"/>
        <v>151.3587090158758</v>
      </c>
      <c r="T491" s="8">
        <f t="shared" si="225"/>
        <v>5010.1732896104359</v>
      </c>
      <c r="U491" s="7">
        <f t="shared" si="226"/>
        <v>-31.827535845233779</v>
      </c>
      <c r="V491" s="9">
        <f t="shared" si="227"/>
        <v>2854.4946112289722</v>
      </c>
      <c r="W491" s="8">
        <f t="shared" si="228"/>
        <v>113459.48350245321</v>
      </c>
      <c r="X491" s="7">
        <f t="shared" si="229"/>
        <v>-31.827535845233779</v>
      </c>
      <c r="Y491" s="6">
        <f t="shared" si="214"/>
        <v>2858.5046692860574</v>
      </c>
      <c r="Z491" s="4">
        <f t="shared" si="215"/>
        <v>-0.99999999907911441</v>
      </c>
      <c r="AA491" s="4">
        <f t="shared" si="230"/>
        <v>0</v>
      </c>
      <c r="AB491" s="5">
        <f t="shared" si="231"/>
        <v>-3.2507730949437007E-7</v>
      </c>
      <c r="AC491" s="418">
        <f t="shared" si="235"/>
        <v>-4.2021270497639086E-8</v>
      </c>
      <c r="AD491" s="628">
        <f t="shared" si="232"/>
        <v>4.9840908320660478E-5</v>
      </c>
      <c r="AE491" s="4">
        <f t="shared" si="216"/>
        <v>5.5546257136298385</v>
      </c>
      <c r="AF491" s="3">
        <f t="shared" si="233"/>
        <v>110.2358593911685</v>
      </c>
      <c r="AG491" s="2">
        <f t="shared" si="217"/>
        <v>514.61697271013441</v>
      </c>
      <c r="AH491" s="22">
        <f t="shared" si="218"/>
        <v>-8.7401141807741389E-3</v>
      </c>
    </row>
    <row r="492" spans="6:34" x14ac:dyDescent="0.35">
      <c r="F492" s="21">
        <f t="shared" si="219"/>
        <v>46.200000000000387</v>
      </c>
      <c r="G492" s="20">
        <f t="shared" si="234"/>
        <v>356.63043478260749</v>
      </c>
      <c r="H492" s="19">
        <f t="shared" si="207"/>
        <v>6.6304347826074945</v>
      </c>
      <c r="I492" s="18">
        <f t="shared" si="208"/>
        <v>1.8944099378878556E-2</v>
      </c>
      <c r="J492" s="17">
        <f t="shared" si="209"/>
        <v>113744.93296357611</v>
      </c>
      <c r="K492" s="16">
        <f t="shared" si="210"/>
        <v>31.826671285499835</v>
      </c>
      <c r="L492" s="15">
        <f t="shared" si="211"/>
        <v>4.0787108204286522E-9</v>
      </c>
      <c r="M492" s="14">
        <f t="shared" si="212"/>
        <v>9.6946877490768625E-12</v>
      </c>
      <c r="N492" s="13">
        <f t="shared" si="220"/>
        <v>0</v>
      </c>
      <c r="O492" s="12">
        <f t="shared" si="221"/>
        <v>0</v>
      </c>
      <c r="P492" s="4">
        <f t="shared" si="222"/>
        <v>8.5851880718885432E-10</v>
      </c>
      <c r="Q492" s="11">
        <f t="shared" si="213"/>
        <v>1.2616649275362246E-8</v>
      </c>
      <c r="R492" s="10">
        <f t="shared" si="223"/>
        <v>1.1091948561910421E-9</v>
      </c>
      <c r="S492" s="9">
        <f t="shared" si="224"/>
        <v>151.35870901597815</v>
      </c>
      <c r="T492" s="8">
        <f t="shared" si="225"/>
        <v>5025.3091605120335</v>
      </c>
      <c r="U492" s="7">
        <f t="shared" si="226"/>
        <v>-31.826671253736649</v>
      </c>
      <c r="V492" s="9">
        <f t="shared" si="227"/>
        <v>2851.311857644449</v>
      </c>
      <c r="W492" s="8">
        <f t="shared" si="228"/>
        <v>113744.93296357611</v>
      </c>
      <c r="X492" s="7">
        <f t="shared" si="229"/>
        <v>-31.826671253736649</v>
      </c>
      <c r="Y492" s="6">
        <f t="shared" si="214"/>
        <v>2855.3263856061749</v>
      </c>
      <c r="Z492" s="4">
        <f t="shared" si="215"/>
        <v>-0.99999999900199477</v>
      </c>
      <c r="AA492" s="4">
        <f t="shared" si="230"/>
        <v>0</v>
      </c>
      <c r="AB492" s="5">
        <f t="shared" si="231"/>
        <v>-3.522913895214239E-7</v>
      </c>
      <c r="AC492" s="418">
        <f t="shared" si="235"/>
        <v>-4.5637894605970058E-8</v>
      </c>
      <c r="AD492" s="628">
        <f t="shared" si="232"/>
        <v>3.9607884048852673E-5</v>
      </c>
      <c r="AE492" s="4">
        <f t="shared" si="216"/>
        <v>5.5744932294085432</v>
      </c>
      <c r="AF492" s="3">
        <f t="shared" si="233"/>
        <v>109.20824133112609</v>
      </c>
      <c r="AG492" s="2">
        <f t="shared" si="217"/>
        <v>512.21272824276559</v>
      </c>
      <c r="AH492" s="22">
        <f t="shared" si="218"/>
        <v>-1.1918916705366933E-2</v>
      </c>
    </row>
    <row r="493" spans="6:34" x14ac:dyDescent="0.35">
      <c r="F493" s="21">
        <f t="shared" si="219"/>
        <v>46.300000000000388</v>
      </c>
      <c r="G493" s="20">
        <f t="shared" si="234"/>
        <v>356.63043478260749</v>
      </c>
      <c r="H493" s="19">
        <f t="shared" si="207"/>
        <v>6.6304347826074945</v>
      </c>
      <c r="I493" s="18">
        <f t="shared" si="208"/>
        <v>1.8944099378878556E-2</v>
      </c>
      <c r="J493" s="17">
        <f t="shared" si="209"/>
        <v>114030.06414934056</v>
      </c>
      <c r="K493" s="16">
        <f t="shared" si="210"/>
        <v>31.825807695640982</v>
      </c>
      <c r="L493" s="15">
        <f t="shared" si="211"/>
        <v>3.2353450375108876E-9</v>
      </c>
      <c r="M493" s="14">
        <f t="shared" si="212"/>
        <v>7.6900916196596284E-12</v>
      </c>
      <c r="N493" s="13">
        <f t="shared" si="220"/>
        <v>0</v>
      </c>
      <c r="O493" s="12">
        <f t="shared" si="221"/>
        <v>0</v>
      </c>
      <c r="P493" s="4">
        <f t="shared" si="222"/>
        <v>6.7459973694443846E-10</v>
      </c>
      <c r="Q493" s="11">
        <f t="shared" si="213"/>
        <v>9.9138052783593185E-9</v>
      </c>
      <c r="R493" s="10">
        <f t="shared" si="223"/>
        <v>1.1153508715683748E-9</v>
      </c>
      <c r="S493" s="9">
        <f t="shared" si="224"/>
        <v>151.35870901608908</v>
      </c>
      <c r="T493" s="8">
        <f t="shared" si="225"/>
        <v>5040.445031413642</v>
      </c>
      <c r="U493" s="7">
        <f t="shared" si="226"/>
        <v>-31.825807663701511</v>
      </c>
      <c r="V493" s="9">
        <f t="shared" si="227"/>
        <v>2848.1291905190751</v>
      </c>
      <c r="W493" s="8">
        <f t="shared" si="228"/>
        <v>114030.06414934056</v>
      </c>
      <c r="X493" s="7">
        <f t="shared" si="229"/>
        <v>-31.825807663701511</v>
      </c>
      <c r="Y493" s="6">
        <f t="shared" si="214"/>
        <v>2852.1481982326691</v>
      </c>
      <c r="Z493" s="4">
        <f t="shared" si="215"/>
        <v>-0.99999999899642855</v>
      </c>
      <c r="AA493" s="4">
        <f t="shared" si="230"/>
        <v>0</v>
      </c>
      <c r="AB493" s="5">
        <f t="shared" si="231"/>
        <v>-3.5424660162783696E-7</v>
      </c>
      <c r="AC493" s="418">
        <f t="shared" si="235"/>
        <v>-4.5990515827307283E-8</v>
      </c>
      <c r="AD493" s="628">
        <f t="shared" si="232"/>
        <v>3.1348230796709745E-5</v>
      </c>
      <c r="AE493" s="4">
        <f t="shared" si="216"/>
        <v>5.594643125184299</v>
      </c>
      <c r="AF493" s="3">
        <f t="shared" si="233"/>
        <v>108.18176906237409</v>
      </c>
      <c r="AG493" s="2">
        <f t="shared" si="217"/>
        <v>509.79984503278098</v>
      </c>
      <c r="AH493" s="22">
        <f t="shared" si="218"/>
        <v>-1.5142900029487816E-2</v>
      </c>
    </row>
    <row r="494" spans="6:34" x14ac:dyDescent="0.35">
      <c r="F494" s="21">
        <f t="shared" si="219"/>
        <v>46.400000000000389</v>
      </c>
      <c r="G494" s="20">
        <f t="shared" si="234"/>
        <v>356.63043478260749</v>
      </c>
      <c r="H494" s="19">
        <f t="shared" si="207"/>
        <v>6.6304347826074945</v>
      </c>
      <c r="I494" s="18">
        <f t="shared" si="208"/>
        <v>1.8944099378878556E-2</v>
      </c>
      <c r="J494" s="17">
        <f t="shared" si="209"/>
        <v>114314.87706839247</v>
      </c>
      <c r="K494" s="16">
        <f t="shared" si="210"/>
        <v>31.82494510482093</v>
      </c>
      <c r="L494" s="15">
        <f t="shared" si="211"/>
        <v>2.5556865345031021E-9</v>
      </c>
      <c r="M494" s="14">
        <f t="shared" si="212"/>
        <v>6.0746113238604231E-12</v>
      </c>
      <c r="N494" s="13">
        <f t="shared" si="220"/>
        <v>0</v>
      </c>
      <c r="O494" s="12">
        <f t="shared" si="221"/>
        <v>0</v>
      </c>
      <c r="P494" s="4">
        <f t="shared" si="222"/>
        <v>5.2783399455557668E-10</v>
      </c>
      <c r="Q494" s="11">
        <f t="shared" si="213"/>
        <v>7.7569603940618625E-9</v>
      </c>
      <c r="R494" s="10">
        <f t="shared" si="223"/>
        <v>1.06892888497861E-9</v>
      </c>
      <c r="S494" s="9">
        <f t="shared" si="224"/>
        <v>151.35870901620061</v>
      </c>
      <c r="T494" s="8">
        <f t="shared" si="225"/>
        <v>5055.5809023152624</v>
      </c>
      <c r="U494" s="7">
        <f t="shared" si="226"/>
        <v>-31.824945074210813</v>
      </c>
      <c r="V494" s="9">
        <f t="shared" si="227"/>
        <v>2844.9466097527052</v>
      </c>
      <c r="W494" s="8">
        <f t="shared" si="228"/>
        <v>114314.87706839247</v>
      </c>
      <c r="X494" s="7">
        <f t="shared" si="229"/>
        <v>-31.824945074210813</v>
      </c>
      <c r="Y494" s="6">
        <f t="shared" si="214"/>
        <v>2848.9701070980827</v>
      </c>
      <c r="Z494" s="4">
        <f t="shared" si="215"/>
        <v>-0.99999999903817216</v>
      </c>
      <c r="AA494" s="4">
        <f t="shared" si="230"/>
        <v>0</v>
      </c>
      <c r="AB494" s="5">
        <f t="shared" si="231"/>
        <v>-3.3950251399636999E-7</v>
      </c>
      <c r="AC494" s="418">
        <f t="shared" si="235"/>
        <v>-4.4171543180363341E-8</v>
      </c>
      <c r="AD494" s="628">
        <f t="shared" si="232"/>
        <v>2.4707720242985294E-5</v>
      </c>
      <c r="AE494" s="4">
        <f t="shared" si="216"/>
        <v>5.6150818234767659</v>
      </c>
      <c r="AF494" s="3">
        <f t="shared" si="233"/>
        <v>107.1564425537872</v>
      </c>
      <c r="AG494" s="2">
        <f t="shared" si="217"/>
        <v>507.37819975952686</v>
      </c>
      <c r="AH494" s="22">
        <f t="shared" si="218"/>
        <v>-1.8413091756282474E-2</v>
      </c>
    </row>
    <row r="495" spans="6:34" x14ac:dyDescent="0.35">
      <c r="F495" s="21">
        <f t="shared" si="219"/>
        <v>46.500000000000391</v>
      </c>
      <c r="G495" s="20">
        <f t="shared" si="234"/>
        <v>356.63043478260749</v>
      </c>
      <c r="H495" s="19">
        <f t="shared" si="207"/>
        <v>6.6304347826074945</v>
      </c>
      <c r="I495" s="18">
        <f t="shared" si="208"/>
        <v>1.8944099378878556E-2</v>
      </c>
      <c r="J495" s="17">
        <f t="shared" si="209"/>
        <v>114599.37172936773</v>
      </c>
      <c r="K495" s="16">
        <f t="shared" si="210"/>
        <v>31.824083512894081</v>
      </c>
      <c r="L495" s="15">
        <f t="shared" si="211"/>
        <v>2.0101788071059011E-9</v>
      </c>
      <c r="M495" s="14">
        <f t="shared" si="212"/>
        <v>4.7779940066100162E-12</v>
      </c>
      <c r="N495" s="13">
        <f t="shared" si="220"/>
        <v>0</v>
      </c>
      <c r="O495" s="12">
        <f t="shared" si="221"/>
        <v>0</v>
      </c>
      <c r="P495" s="4">
        <f t="shared" si="222"/>
        <v>4.1120046265744569E-10</v>
      </c>
      <c r="Q495" s="11">
        <f t="shared" si="213"/>
        <v>6.0429334520966971E-9</v>
      </c>
      <c r="R495" s="10">
        <f t="shared" si="223"/>
        <v>9.9003733413004654E-10</v>
      </c>
      <c r="S495" s="9">
        <f t="shared" si="224"/>
        <v>151.3587090163075</v>
      </c>
      <c r="T495" s="8">
        <f t="shared" si="225"/>
        <v>5070.7167732168928</v>
      </c>
      <c r="U495" s="7">
        <f t="shared" si="226"/>
        <v>-31.82408348454312</v>
      </c>
      <c r="V495" s="9">
        <f t="shared" si="227"/>
        <v>2841.7641152452843</v>
      </c>
      <c r="W495" s="8">
        <f t="shared" si="228"/>
        <v>114599.37172936773</v>
      </c>
      <c r="X495" s="7">
        <f t="shared" si="229"/>
        <v>-31.82408348454312</v>
      </c>
      <c r="Y495" s="6">
        <f t="shared" si="214"/>
        <v>2845.7921121351956</v>
      </c>
      <c r="Z495" s="4">
        <f t="shared" si="215"/>
        <v>-0.99999999910913506</v>
      </c>
      <c r="AA495" s="4">
        <f t="shared" si="230"/>
        <v>0</v>
      </c>
      <c r="AB495" s="5">
        <f t="shared" si="231"/>
        <v>-3.1444576773144351E-7</v>
      </c>
      <c r="AC495" s="418">
        <f t="shared" si="235"/>
        <v>-4.099966456431366E-8</v>
      </c>
      <c r="AD495" s="628">
        <f t="shared" si="232"/>
        <v>1.9390606350283299E-5</v>
      </c>
      <c r="AE495" s="4">
        <f t="shared" si="216"/>
        <v>5.6358159511322619</v>
      </c>
      <c r="AF495" s="3">
        <f t="shared" si="233"/>
        <v>106.13226177427623</v>
      </c>
      <c r="AG495" s="2">
        <f t="shared" si="217"/>
        <v>504.9476662848549</v>
      </c>
      <c r="AH495" s="22">
        <f t="shared" si="218"/>
        <v>-2.1730552181161933E-2</v>
      </c>
    </row>
    <row r="496" spans="6:34" x14ac:dyDescent="0.35">
      <c r="F496" s="21">
        <f t="shared" si="219"/>
        <v>46.600000000000392</v>
      </c>
      <c r="G496" s="20">
        <f t="shared" si="234"/>
        <v>356.63043478260749</v>
      </c>
      <c r="H496" s="19">
        <f t="shared" si="207"/>
        <v>6.6304347826074945</v>
      </c>
      <c r="I496" s="18">
        <f t="shared" si="208"/>
        <v>1.8944099378878556E-2</v>
      </c>
      <c r="J496" s="17">
        <f t="shared" si="209"/>
        <v>114883.54814089226</v>
      </c>
      <c r="K496" s="16">
        <f t="shared" si="210"/>
        <v>31.823222919714979</v>
      </c>
      <c r="L496" s="15">
        <f t="shared" si="211"/>
        <v>1.5741675443219579E-9</v>
      </c>
      <c r="M496" s="14">
        <f t="shared" si="212"/>
        <v>3.7416388360988614E-12</v>
      </c>
      <c r="N496" s="13">
        <f t="shared" si="220"/>
        <v>0</v>
      </c>
      <c r="O496" s="12">
        <f t="shared" si="221"/>
        <v>0</v>
      </c>
      <c r="P496" s="4">
        <f t="shared" si="222"/>
        <v>3.1890643305408752E-10</v>
      </c>
      <c r="Q496" s="11">
        <f t="shared" si="213"/>
        <v>4.6865957784604801E-9</v>
      </c>
      <c r="R496" s="10">
        <f t="shared" si="223"/>
        <v>8.9338496207184284E-10</v>
      </c>
      <c r="S496" s="9">
        <f t="shared" si="224"/>
        <v>151.35870901640649</v>
      </c>
      <c r="T496" s="8">
        <f t="shared" si="225"/>
        <v>5085.8526441185331</v>
      </c>
      <c r="U496" s="7">
        <f t="shared" si="226"/>
        <v>-31.823222894131781</v>
      </c>
      <c r="V496" s="9">
        <f t="shared" si="227"/>
        <v>2838.5817068968299</v>
      </c>
      <c r="W496" s="8">
        <f t="shared" si="228"/>
        <v>114883.54814089226</v>
      </c>
      <c r="X496" s="7">
        <f t="shared" si="229"/>
        <v>-31.823222894131781</v>
      </c>
      <c r="Y496" s="6">
        <f t="shared" si="214"/>
        <v>2842.6142132770028</v>
      </c>
      <c r="Z496" s="4">
        <f t="shared" si="215"/>
        <v>-0.99999999919608396</v>
      </c>
      <c r="AA496" s="4">
        <f t="shared" si="230"/>
        <v>0</v>
      </c>
      <c r="AB496" s="5">
        <f t="shared" si="231"/>
        <v>-2.8374800686203893E-7</v>
      </c>
      <c r="AC496" s="418">
        <f t="shared" si="235"/>
        <v>-3.7076636849099289E-8</v>
      </c>
      <c r="AD496" s="628">
        <f t="shared" si="232"/>
        <v>1.5150892317973538E-5</v>
      </c>
      <c r="AE496" s="4">
        <f t="shared" si="216"/>
        <v>5.6568523477312711</v>
      </c>
      <c r="AF496" s="3">
        <f t="shared" si="233"/>
        <v>105.1092266927879</v>
      </c>
      <c r="AG496" s="2">
        <f t="shared" si="217"/>
        <v>502.50811556307588</v>
      </c>
      <c r="AH496" s="22">
        <f t="shared" si="218"/>
        <v>-2.5096375637003399E-2</v>
      </c>
    </row>
    <row r="497" spans="6:34" x14ac:dyDescent="0.35">
      <c r="F497" s="21">
        <f t="shared" si="219"/>
        <v>46.700000000000394</v>
      </c>
      <c r="G497" s="20">
        <f t="shared" si="234"/>
        <v>356.63043478260749</v>
      </c>
      <c r="H497" s="19">
        <f t="shared" si="207"/>
        <v>6.6304347826074945</v>
      </c>
      <c r="I497" s="18">
        <f t="shared" si="208"/>
        <v>1.8944099378878556E-2</v>
      </c>
      <c r="J497" s="17">
        <f t="shared" si="209"/>
        <v>115167.40631158194</v>
      </c>
      <c r="K497" s="16">
        <f t="shared" si="210"/>
        <v>31.822363325138358</v>
      </c>
      <c r="L497" s="15">
        <f t="shared" si="211"/>
        <v>1.2271666181730925E-9</v>
      </c>
      <c r="M497" s="14">
        <f t="shared" si="212"/>
        <v>2.9168523347356236E-12</v>
      </c>
      <c r="N497" s="13">
        <f t="shared" si="220"/>
        <v>0</v>
      </c>
      <c r="O497" s="12">
        <f t="shared" si="221"/>
        <v>0</v>
      </c>
      <c r="P497" s="4">
        <f t="shared" si="222"/>
        <v>2.461914219601694E-10</v>
      </c>
      <c r="Q497" s="11">
        <f t="shared" si="213"/>
        <v>3.6179880970166086E-9</v>
      </c>
      <c r="R497" s="10">
        <f t="shared" si="223"/>
        <v>7.8946467858464925E-10</v>
      </c>
      <c r="S497" s="9">
        <f t="shared" si="224"/>
        <v>151.35870901649582</v>
      </c>
      <c r="T497" s="8">
        <f t="shared" si="225"/>
        <v>5100.9885150201826</v>
      </c>
      <c r="U497" s="7">
        <f t="shared" si="226"/>
        <v>-31.822363302531048</v>
      </c>
      <c r="V497" s="9">
        <f t="shared" si="227"/>
        <v>2835.3993846074168</v>
      </c>
      <c r="W497" s="8">
        <f t="shared" si="228"/>
        <v>115167.40631158194</v>
      </c>
      <c r="X497" s="7">
        <f t="shared" si="229"/>
        <v>-31.822363302531048</v>
      </c>
      <c r="Y497" s="6">
        <f t="shared" si="214"/>
        <v>2839.4364104567053</v>
      </c>
      <c r="Z497" s="4">
        <f t="shared" si="215"/>
        <v>-0.99999999928957795</v>
      </c>
      <c r="AA497" s="4">
        <f t="shared" si="230"/>
        <v>0</v>
      </c>
      <c r="AB497" s="5">
        <f t="shared" si="231"/>
        <v>-2.5074188456998047E-7</v>
      </c>
      <c r="AC497" s="418">
        <f t="shared" si="235"/>
        <v>-3.2834118648780154E-8</v>
      </c>
      <c r="AD497" s="628">
        <f t="shared" si="232"/>
        <v>1.1784747841013704E-5</v>
      </c>
      <c r="AE497" s="4">
        <f t="shared" si="216"/>
        <v>5.6781980744220881</v>
      </c>
      <c r="AF497" s="3">
        <f t="shared" si="233"/>
        <v>104.08733727830509</v>
      </c>
      <c r="AG497" s="2">
        <f t="shared" si="217"/>
        <v>500.05941554719283</v>
      </c>
      <c r="AH497" s="22">
        <f t="shared" si="218"/>
        <v>-2.8511691907534109E-2</v>
      </c>
    </row>
    <row r="498" spans="6:34" x14ac:dyDescent="0.35">
      <c r="F498" s="21">
        <f t="shared" si="219"/>
        <v>46.800000000000395</v>
      </c>
      <c r="G498" s="20">
        <f t="shared" si="234"/>
        <v>356.63043478260749</v>
      </c>
      <c r="H498" s="19">
        <f t="shared" si="207"/>
        <v>6.6304347826074945</v>
      </c>
      <c r="I498" s="18">
        <f t="shared" si="208"/>
        <v>1.8944099378878556E-2</v>
      </c>
      <c r="J498" s="17">
        <f t="shared" si="209"/>
        <v>115450.94625004269</v>
      </c>
      <c r="K498" s="16">
        <f t="shared" si="210"/>
        <v>31.821504729019154</v>
      </c>
      <c r="L498" s="15">
        <f t="shared" si="211"/>
        <v>9.5222069698894393E-10</v>
      </c>
      <c r="M498" s="14">
        <f t="shared" si="212"/>
        <v>2.2633333746730207E-12</v>
      </c>
      <c r="N498" s="13">
        <f t="shared" si="220"/>
        <v>0</v>
      </c>
      <c r="O498" s="12">
        <f t="shared" si="221"/>
        <v>0</v>
      </c>
      <c r="P498" s="4">
        <f t="shared" si="222"/>
        <v>1.8915900641790837E-10</v>
      </c>
      <c r="Q498" s="11">
        <f t="shared" si="213"/>
        <v>2.7798492255112115E-9</v>
      </c>
      <c r="R498" s="10">
        <f t="shared" si="223"/>
        <v>6.8551826633130548E-10</v>
      </c>
      <c r="S498" s="9">
        <f t="shared" si="224"/>
        <v>151.35870901657478</v>
      </c>
      <c r="T498" s="8">
        <f t="shared" si="225"/>
        <v>5116.1243859218403</v>
      </c>
      <c r="U498" s="7">
        <f t="shared" si="226"/>
        <v>-31.821504709388478</v>
      </c>
      <c r="V498" s="9">
        <f t="shared" si="227"/>
        <v>2832.2171482771637</v>
      </c>
      <c r="W498" s="8">
        <f t="shared" si="228"/>
        <v>115450.94625004269</v>
      </c>
      <c r="X498" s="7">
        <f t="shared" si="229"/>
        <v>-31.821504709388478</v>
      </c>
      <c r="Y498" s="6">
        <f t="shared" si="214"/>
        <v>2836.2587036076934</v>
      </c>
      <c r="Z498" s="4">
        <f t="shared" si="215"/>
        <v>-0.99999999938310036</v>
      </c>
      <c r="AA498" s="4">
        <f t="shared" si="230"/>
        <v>0</v>
      </c>
      <c r="AB498" s="5">
        <f t="shared" si="231"/>
        <v>-2.1772746352024019E-7</v>
      </c>
      <c r="AC498" s="418">
        <f t="shared" si="235"/>
        <v>-2.8572001430440637E-8</v>
      </c>
      <c r="AD498" s="628">
        <f t="shared" si="232"/>
        <v>9.1239485143310455E-6</v>
      </c>
      <c r="AE498" s="4">
        <f t="shared" si="216"/>
        <v>5.6998604232063554</v>
      </c>
      <c r="AF498" s="3">
        <f t="shared" si="233"/>
        <v>103.06659349984636</v>
      </c>
      <c r="AG498" s="2">
        <f t="shared" si="217"/>
        <v>497.60143109122072</v>
      </c>
      <c r="AH498" s="22">
        <f t="shared" si="218"/>
        <v>-3.1977667713016911E-2</v>
      </c>
    </row>
    <row r="499" spans="6:34" x14ac:dyDescent="0.35">
      <c r="F499" s="21">
        <f t="shared" si="219"/>
        <v>46.900000000000396</v>
      </c>
      <c r="G499" s="20">
        <f t="shared" si="234"/>
        <v>356.63043478260749</v>
      </c>
      <c r="H499" s="19">
        <f t="shared" si="207"/>
        <v>6.6304347826074945</v>
      </c>
      <c r="I499" s="18">
        <f t="shared" si="208"/>
        <v>1.8944099378878556E-2</v>
      </c>
      <c r="J499" s="17">
        <f t="shared" si="209"/>
        <v>115734.1679648704</v>
      </c>
      <c r="K499" s="16">
        <f t="shared" si="210"/>
        <v>31.820647131212439</v>
      </c>
      <c r="L499" s="15">
        <f t="shared" si="211"/>
        <v>7.353537939866841E-10</v>
      </c>
      <c r="M499" s="14">
        <f t="shared" si="212"/>
        <v>1.7478624329269493E-12</v>
      </c>
      <c r="N499" s="13">
        <f t="shared" si="220"/>
        <v>0</v>
      </c>
      <c r="O499" s="12">
        <f t="shared" si="221"/>
        <v>0</v>
      </c>
      <c r="P499" s="4">
        <f t="shared" si="222"/>
        <v>1.4463321644351751E-10</v>
      </c>
      <c r="Q499" s="11">
        <f t="shared" si="213"/>
        <v>2.1255056384967523E-9</v>
      </c>
      <c r="R499" s="10">
        <f t="shared" si="223"/>
        <v>5.8631601273222048E-10</v>
      </c>
      <c r="S499" s="9">
        <f t="shared" si="224"/>
        <v>151.35870901664333</v>
      </c>
      <c r="T499" s="8">
        <f t="shared" si="225"/>
        <v>5131.2602568235043</v>
      </c>
      <c r="U499" s="7">
        <f t="shared" si="226"/>
        <v>-31.820647114422545</v>
      </c>
      <c r="V499" s="9">
        <f t="shared" si="227"/>
        <v>2829.034997806225</v>
      </c>
      <c r="W499" s="8">
        <f t="shared" si="228"/>
        <v>115734.1679648704</v>
      </c>
      <c r="X499" s="7">
        <f t="shared" si="229"/>
        <v>-31.820647114422545</v>
      </c>
      <c r="Y499" s="6">
        <f t="shared" si="214"/>
        <v>2833.0810926635427</v>
      </c>
      <c r="Z499" s="4">
        <f t="shared" si="215"/>
        <v>-0.99999999947235851</v>
      </c>
      <c r="AA499" s="4">
        <f t="shared" si="230"/>
        <v>0</v>
      </c>
      <c r="AB499" s="5">
        <f t="shared" si="231"/>
        <v>-1.8621983474878196E-7</v>
      </c>
      <c r="AC499" s="418">
        <f t="shared" si="235"/>
        <v>-2.4489525844987929E-8</v>
      </c>
      <c r="AD499" s="628">
        <f t="shared" si="232"/>
        <v>7.0302203213667326E-6</v>
      </c>
      <c r="AE499" s="4">
        <f t="shared" si="216"/>
        <v>5.7218469267040328</v>
      </c>
      <c r="AF499" s="3">
        <f t="shared" si="233"/>
        <v>102.04699532646663</v>
      </c>
      <c r="AG499" s="2">
        <f t="shared" si="217"/>
        <v>495.13402384839543</v>
      </c>
      <c r="AH499" s="22">
        <f t="shared" si="218"/>
        <v>-3.5495508272645249E-2</v>
      </c>
    </row>
    <row r="500" spans="6:34" x14ac:dyDescent="0.35">
      <c r="F500" s="21">
        <f t="shared" si="219"/>
        <v>47.000000000000398</v>
      </c>
      <c r="G500" s="20">
        <f t="shared" si="234"/>
        <v>356.63043478260749</v>
      </c>
      <c r="H500" s="19">
        <f t="shared" si="207"/>
        <v>6.6304347826074945</v>
      </c>
      <c r="I500" s="18">
        <f t="shared" si="208"/>
        <v>1.8944099378878556E-2</v>
      </c>
      <c r="J500" s="17">
        <f t="shared" si="209"/>
        <v>116017.07146465102</v>
      </c>
      <c r="K500" s="16">
        <f t="shared" si="210"/>
        <v>31.81979053157351</v>
      </c>
      <c r="L500" s="15">
        <f t="shared" si="211"/>
        <v>5.6509396676015767E-10</v>
      </c>
      <c r="M500" s="14">
        <f t="shared" si="212"/>
        <v>1.3431718495922188E-12</v>
      </c>
      <c r="N500" s="13">
        <f t="shared" si="220"/>
        <v>0</v>
      </c>
      <c r="O500" s="12">
        <f t="shared" si="221"/>
        <v>0</v>
      </c>
      <c r="P500" s="4">
        <f t="shared" si="222"/>
        <v>1.1003636728848792E-10</v>
      </c>
      <c r="Q500" s="11">
        <f t="shared" si="213"/>
        <v>1.6170761106091914E-9</v>
      </c>
      <c r="R500" s="10">
        <f t="shared" si="223"/>
        <v>4.947810581079601E-10</v>
      </c>
      <c r="S500" s="9">
        <f t="shared" si="224"/>
        <v>151.35870901670197</v>
      </c>
      <c r="T500" s="8">
        <f t="shared" si="225"/>
        <v>5146.3961277251747</v>
      </c>
      <c r="U500" s="7">
        <f t="shared" si="226"/>
        <v>-31.819790517404833</v>
      </c>
      <c r="V500" s="9">
        <f t="shared" si="227"/>
        <v>2825.8529330947827</v>
      </c>
      <c r="W500" s="8">
        <f t="shared" si="228"/>
        <v>116017.07146465102</v>
      </c>
      <c r="X500" s="7">
        <f t="shared" si="229"/>
        <v>-31.819790517404833</v>
      </c>
      <c r="Y500" s="6">
        <f t="shared" si="214"/>
        <v>2829.9035775580037</v>
      </c>
      <c r="Z500" s="4">
        <f t="shared" si="215"/>
        <v>-0.99999999955472119</v>
      </c>
      <c r="AA500" s="4">
        <f t="shared" si="230"/>
        <v>0</v>
      </c>
      <c r="AB500" s="5">
        <f t="shared" si="231"/>
        <v>-1.571474168824597E-7</v>
      </c>
      <c r="AC500" s="418">
        <f t="shared" si="235"/>
        <v>-2.0710314861315569E-8</v>
      </c>
      <c r="AD500" s="628">
        <f t="shared" si="232"/>
        <v>5.3903826650699804E-6</v>
      </c>
      <c r="AE500" s="4">
        <f t="shared" si="216"/>
        <v>5.7441653684273373</v>
      </c>
      <c r="AF500" s="3">
        <f t="shared" si="233"/>
        <v>101.02854272725642</v>
      </c>
      <c r="AG500" s="2">
        <f t="shared" si="217"/>
        <v>492.65705216505404</v>
      </c>
      <c r="AH500" s="22">
        <f t="shared" si="218"/>
        <v>-3.9066458948374017E-2</v>
      </c>
    </row>
    <row r="501" spans="6:34" x14ac:dyDescent="0.35">
      <c r="F501" s="21">
        <f t="shared" si="219"/>
        <v>47.100000000000399</v>
      </c>
      <c r="G501" s="20">
        <f t="shared" si="234"/>
        <v>356.63043478260749</v>
      </c>
      <c r="H501" s="19">
        <f t="shared" si="207"/>
        <v>6.6304347826074945</v>
      </c>
      <c r="I501" s="18">
        <f t="shared" si="208"/>
        <v>1.8944099378878556E-2</v>
      </c>
      <c r="J501" s="17">
        <f t="shared" si="209"/>
        <v>116299.65675796049</v>
      </c>
      <c r="K501" s="16">
        <f t="shared" si="210"/>
        <v>31.818934929957791</v>
      </c>
      <c r="L501" s="15">
        <f t="shared" si="211"/>
        <v>4.3206524449664561E-10</v>
      </c>
      <c r="M501" s="14">
        <f t="shared" si="212"/>
        <v>1.0269758796440769E-12</v>
      </c>
      <c r="N501" s="13">
        <f t="shared" si="220"/>
        <v>0</v>
      </c>
      <c r="O501" s="12">
        <f t="shared" si="221"/>
        <v>0</v>
      </c>
      <c r="P501" s="4">
        <f t="shared" si="222"/>
        <v>8.3285541000279673E-11</v>
      </c>
      <c r="Q501" s="11">
        <f t="shared" si="213"/>
        <v>1.2239504268404254E-9</v>
      </c>
      <c r="R501" s="10">
        <f t="shared" si="223"/>
        <v>4.1248435563672018E-10</v>
      </c>
      <c r="S501" s="9">
        <f t="shared" si="224"/>
        <v>151.35870901675145</v>
      </c>
      <c r="T501" s="8">
        <f t="shared" si="225"/>
        <v>5161.5319986268496</v>
      </c>
      <c r="U501" s="7">
        <f t="shared" si="226"/>
        <v>-31.818934918145786</v>
      </c>
      <c r="V501" s="9">
        <f t="shared" si="227"/>
        <v>2822.670954043042</v>
      </c>
      <c r="W501" s="8">
        <f t="shared" si="228"/>
        <v>116299.65675796049</v>
      </c>
      <c r="X501" s="7">
        <f t="shared" si="229"/>
        <v>-31.818934918145786</v>
      </c>
      <c r="Y501" s="6">
        <f t="shared" si="214"/>
        <v>2826.7261582250012</v>
      </c>
      <c r="Z501" s="4">
        <f t="shared" si="215"/>
        <v>-0.99999999962877428</v>
      </c>
      <c r="AA501" s="4">
        <f t="shared" si="230"/>
        <v>0</v>
      </c>
      <c r="AB501" s="5">
        <f t="shared" si="231"/>
        <v>-1.310091603761288E-7</v>
      </c>
      <c r="AC501" s="418">
        <f t="shared" si="235"/>
        <v>-1.7302313128370863E-8</v>
      </c>
      <c r="AD501" s="628">
        <f t="shared" si="232"/>
        <v>4.1121933294469802E-6</v>
      </c>
      <c r="AE501" s="4">
        <f t="shared" si="216"/>
        <v>5.7668237935952469</v>
      </c>
      <c r="AF501" s="3">
        <f t="shared" si="233"/>
        <v>100.01123567134232</v>
      </c>
      <c r="AG501" s="2">
        <f t="shared" si="217"/>
        <v>490.17037096996467</v>
      </c>
      <c r="AH501" s="22">
        <f t="shared" si="218"/>
        <v>-4.2691806975239555E-2</v>
      </c>
    </row>
    <row r="502" spans="6:34" x14ac:dyDescent="0.35">
      <c r="F502" s="21">
        <f t="shared" si="219"/>
        <v>47.200000000000401</v>
      </c>
      <c r="G502" s="20">
        <f t="shared" si="234"/>
        <v>356.63043478260749</v>
      </c>
      <c r="H502" s="19">
        <f t="shared" si="207"/>
        <v>6.6304347826074945</v>
      </c>
      <c r="I502" s="18">
        <f t="shared" si="208"/>
        <v>1.8944099378878556E-2</v>
      </c>
      <c r="J502" s="17">
        <f t="shared" si="209"/>
        <v>116581.92385336479</v>
      </c>
      <c r="K502" s="16">
        <f t="shared" si="210"/>
        <v>31.818080326220947</v>
      </c>
      <c r="L502" s="15">
        <f t="shared" si="211"/>
        <v>3.2863867655375999E-10</v>
      </c>
      <c r="M502" s="14">
        <f t="shared" si="212"/>
        <v>7.8114127030063212E-13</v>
      </c>
      <c r="N502" s="13">
        <f t="shared" si="220"/>
        <v>0</v>
      </c>
      <c r="O502" s="12">
        <f t="shared" si="221"/>
        <v>0</v>
      </c>
      <c r="P502" s="4">
        <f t="shared" si="222"/>
        <v>6.2705226838912185E-11</v>
      </c>
      <c r="Q502" s="11">
        <f t="shared" si="213"/>
        <v>9.2150556066333943E-10</v>
      </c>
      <c r="R502" s="10">
        <f t="shared" si="223"/>
        <v>3.4003262122252099E-10</v>
      </c>
      <c r="S502" s="9">
        <f t="shared" si="224"/>
        <v>151.35870901679269</v>
      </c>
      <c r="T502" s="8">
        <f t="shared" si="225"/>
        <v>5176.6678695285291</v>
      </c>
      <c r="U502" s="7">
        <f t="shared" si="226"/>
        <v>-31.818080316483687</v>
      </c>
      <c r="V502" s="9">
        <f t="shared" si="227"/>
        <v>2819.4890605512273</v>
      </c>
      <c r="W502" s="8">
        <f t="shared" si="228"/>
        <v>116581.92385336479</v>
      </c>
      <c r="X502" s="7">
        <f t="shared" si="229"/>
        <v>-31.818080316483687</v>
      </c>
      <c r="Y502" s="6">
        <f t="shared" si="214"/>
        <v>2823.5488345986282</v>
      </c>
      <c r="Z502" s="4">
        <f t="shared" si="215"/>
        <v>-0.99999999969397091</v>
      </c>
      <c r="AA502" s="4">
        <f t="shared" si="230"/>
        <v>0</v>
      </c>
      <c r="AB502" s="5">
        <f t="shared" si="231"/>
        <v>-1.0799776427421677E-7</v>
      </c>
      <c r="AC502" s="418">
        <f t="shared" si="235"/>
        <v>-1.4293492581053474E-8</v>
      </c>
      <c r="AD502" s="628">
        <f t="shared" si="232"/>
        <v>3.1208080938352768E-6</v>
      </c>
      <c r="AE502" s="4">
        <f t="shared" si="216"/>
        <v>5.7898305205225036</v>
      </c>
      <c r="AF502" s="3">
        <f t="shared" si="233"/>
        <v>98.995074127886824</v>
      </c>
      <c r="AG502" s="2">
        <f t="shared" si="217"/>
        <v>487.67383165886122</v>
      </c>
      <c r="AH502" s="22">
        <f t="shared" si="218"/>
        <v>-4.6372883283600563E-2</v>
      </c>
    </row>
    <row r="503" spans="6:34" x14ac:dyDescent="0.35">
      <c r="F503" s="21">
        <f t="shared" si="219"/>
        <v>47.300000000000402</v>
      </c>
      <c r="G503" s="20">
        <f t="shared" si="234"/>
        <v>356.63043478260749</v>
      </c>
      <c r="H503" s="19">
        <f t="shared" si="207"/>
        <v>6.6304347826074945</v>
      </c>
      <c r="I503" s="18">
        <f t="shared" si="208"/>
        <v>1.8944099378878556E-2</v>
      </c>
      <c r="J503" s="17">
        <f t="shared" si="209"/>
        <v>116863.87275941992</v>
      </c>
      <c r="K503" s="16">
        <f t="shared" si="210"/>
        <v>31.817226720218745</v>
      </c>
      <c r="L503" s="15">
        <f t="shared" si="211"/>
        <v>2.4863516723104875E-10</v>
      </c>
      <c r="M503" s="14">
        <f t="shared" si="212"/>
        <v>5.9098092899147977E-13</v>
      </c>
      <c r="N503" s="13">
        <f t="shared" si="220"/>
        <v>0</v>
      </c>
      <c r="O503" s="12">
        <f t="shared" si="221"/>
        <v>0</v>
      </c>
      <c r="P503" s="4">
        <f t="shared" si="222"/>
        <v>4.6953906772850675E-11</v>
      </c>
      <c r="Q503" s="11">
        <f t="shared" si="213"/>
        <v>6.9002678671755451E-10</v>
      </c>
      <c r="R503" s="10">
        <f t="shared" si="223"/>
        <v>2.7736849218998284E-10</v>
      </c>
      <c r="S503" s="9">
        <f t="shared" si="224"/>
        <v>151.35870901682668</v>
      </c>
      <c r="T503" s="8">
        <f t="shared" si="225"/>
        <v>5191.8037404302122</v>
      </c>
      <c r="U503" s="7">
        <f t="shared" si="226"/>
        <v>-31.81722671227595</v>
      </c>
      <c r="V503" s="9">
        <f t="shared" si="227"/>
        <v>2816.3072525195789</v>
      </c>
      <c r="W503" s="8">
        <f t="shared" si="228"/>
        <v>116863.87275941992</v>
      </c>
      <c r="X503" s="7">
        <f t="shared" si="229"/>
        <v>-31.81722671227595</v>
      </c>
      <c r="Y503" s="6">
        <f t="shared" si="214"/>
        <v>2820.371606613146</v>
      </c>
      <c r="Z503" s="4">
        <f t="shared" si="215"/>
        <v>-0.9999999997503618</v>
      </c>
      <c r="AA503" s="4">
        <f t="shared" si="230"/>
        <v>0</v>
      </c>
      <c r="AB503" s="5">
        <f t="shared" si="231"/>
        <v>-8.8095009616814715E-8</v>
      </c>
      <c r="AC503" s="418">
        <f t="shared" si="235"/>
        <v>-1.1684067170025465E-8</v>
      </c>
      <c r="AD503" s="628">
        <f t="shared" si="232"/>
        <v>2.3557764591914856E-6</v>
      </c>
      <c r="AE503" s="4">
        <f t="shared" si="216"/>
        <v>5.813194152619503</v>
      </c>
      <c r="AF503" s="3">
        <f t="shared" si="233"/>
        <v>97.980058066088361</v>
      </c>
      <c r="AG503" s="2">
        <f t="shared" si="217"/>
        <v>485.16728197392973</v>
      </c>
      <c r="AH503" s="22">
        <f t="shared" si="218"/>
        <v>-5.0111064419120499E-2</v>
      </c>
    </row>
    <row r="504" spans="6:34" x14ac:dyDescent="0.35">
      <c r="F504" s="21">
        <f t="shared" si="219"/>
        <v>47.400000000000404</v>
      </c>
      <c r="G504" s="20">
        <f t="shared" si="234"/>
        <v>356.63043478260749</v>
      </c>
      <c r="H504" s="19">
        <f t="shared" si="207"/>
        <v>6.6304347826074945</v>
      </c>
      <c r="I504" s="18">
        <f t="shared" si="208"/>
        <v>1.8944099378878556E-2</v>
      </c>
      <c r="J504" s="17">
        <f t="shared" si="209"/>
        <v>117145.50348467188</v>
      </c>
      <c r="K504" s="16">
        <f t="shared" si="210"/>
        <v>31.81637411180721</v>
      </c>
      <c r="L504" s="15">
        <f t="shared" si="211"/>
        <v>1.8707348636669575E-10</v>
      </c>
      <c r="M504" s="14">
        <f t="shared" si="212"/>
        <v>4.4465496974499909E-13</v>
      </c>
      <c r="N504" s="13">
        <f t="shared" si="220"/>
        <v>0</v>
      </c>
      <c r="O504" s="12">
        <f t="shared" si="221"/>
        <v>0</v>
      </c>
      <c r="P504" s="4">
        <f t="shared" si="222"/>
        <v>3.4962626063604094E-11</v>
      </c>
      <c r="Q504" s="11">
        <f t="shared" si="213"/>
        <v>5.1380492436096094E-10</v>
      </c>
      <c r="R504" s="10">
        <f t="shared" si="223"/>
        <v>2.2399929243157979E-10</v>
      </c>
      <c r="S504" s="9">
        <f t="shared" si="224"/>
        <v>151.35870901685442</v>
      </c>
      <c r="T504" s="8">
        <f t="shared" si="225"/>
        <v>5206.939611331898</v>
      </c>
      <c r="U504" s="7">
        <f t="shared" si="226"/>
        <v>-31.816374105392711</v>
      </c>
      <c r="V504" s="9">
        <f t="shared" si="227"/>
        <v>2813.1255298483511</v>
      </c>
      <c r="W504" s="8">
        <f t="shared" si="228"/>
        <v>117145.50348467188</v>
      </c>
      <c r="X504" s="7">
        <f t="shared" si="229"/>
        <v>-31.816374105392711</v>
      </c>
      <c r="Y504" s="6">
        <f t="shared" si="214"/>
        <v>2817.1944742029818</v>
      </c>
      <c r="Z504" s="4">
        <f t="shared" si="215"/>
        <v>-0.99999999979839005</v>
      </c>
      <c r="AA504" s="4">
        <f t="shared" si="230"/>
        <v>0</v>
      </c>
      <c r="AB504" s="5">
        <f t="shared" si="231"/>
        <v>-7.1144417540415857E-8</v>
      </c>
      <c r="AC504" s="418">
        <f t="shared" si="235"/>
        <v>-9.4558541911078683E-9</v>
      </c>
      <c r="AD504" s="628">
        <f t="shared" si="232"/>
        <v>1.7685030889726535E-6</v>
      </c>
      <c r="AE504" s="4">
        <f t="shared" si="216"/>
        <v>5.8369235910421473</v>
      </c>
      <c r="AF504" s="3">
        <f t="shared" si="233"/>
        <v>96.966187455181284</v>
      </c>
      <c r="AG504" s="2">
        <f t="shared" si="217"/>
        <v>482.65056587797289</v>
      </c>
      <c r="AH504" s="22">
        <f t="shared" si="218"/>
        <v>-5.390777456674356E-2</v>
      </c>
    </row>
    <row r="505" spans="6:34" x14ac:dyDescent="0.35">
      <c r="F505" s="21">
        <f t="shared" si="219"/>
        <v>47.500000000000405</v>
      </c>
      <c r="G505" s="20">
        <f t="shared" si="234"/>
        <v>356.63043478260749</v>
      </c>
      <c r="H505" s="19">
        <f t="shared" si="207"/>
        <v>6.6304347826074945</v>
      </c>
      <c r="I505" s="18">
        <f t="shared" si="208"/>
        <v>1.8944099378878556E-2</v>
      </c>
      <c r="J505" s="17">
        <f t="shared" si="209"/>
        <v>117426.81603765671</v>
      </c>
      <c r="K505" s="16">
        <f t="shared" si="210"/>
        <v>31.815522500842484</v>
      </c>
      <c r="L505" s="15">
        <f t="shared" si="211"/>
        <v>1.3995752341421501E-10</v>
      </c>
      <c r="M505" s="14">
        <f t="shared" si="212"/>
        <v>3.3266503740324763E-13</v>
      </c>
      <c r="N505" s="13">
        <f t="shared" si="220"/>
        <v>0</v>
      </c>
      <c r="O505" s="12">
        <f t="shared" si="221"/>
        <v>0</v>
      </c>
      <c r="P505" s="4">
        <f t="shared" si="222"/>
        <v>2.5883820768567018E-11</v>
      </c>
      <c r="Q505" s="11">
        <f t="shared" si="213"/>
        <v>3.8038431518193876E-10</v>
      </c>
      <c r="R505" s="10">
        <f t="shared" si="223"/>
        <v>1.7916829702793506E-10</v>
      </c>
      <c r="S505" s="9">
        <f t="shared" si="224"/>
        <v>151.35870901687682</v>
      </c>
      <c r="T505" s="8">
        <f t="shared" si="225"/>
        <v>5222.0754822335857</v>
      </c>
      <c r="U505" s="7">
        <f t="shared" si="226"/>
        <v>-31.815522495711775</v>
      </c>
      <c r="V505" s="9">
        <f t="shared" si="227"/>
        <v>2809.9438924378119</v>
      </c>
      <c r="W505" s="8">
        <f t="shared" si="228"/>
        <v>117426.81603765671</v>
      </c>
      <c r="X505" s="7">
        <f t="shared" si="229"/>
        <v>-31.815522495711775</v>
      </c>
      <c r="Y505" s="6">
        <f t="shared" si="214"/>
        <v>2814.0174373027289</v>
      </c>
      <c r="Z505" s="4">
        <f t="shared" si="215"/>
        <v>-0.99999999983873566</v>
      </c>
      <c r="AA505" s="4">
        <f t="shared" si="230"/>
        <v>0</v>
      </c>
      <c r="AB505" s="5">
        <f t="shared" si="231"/>
        <v>-5.6905644635704188E-8</v>
      </c>
      <c r="AC505" s="418">
        <f t="shared" si="235"/>
        <v>-7.5793254208482245E-9</v>
      </c>
      <c r="AD505" s="628">
        <f t="shared" si="232"/>
        <v>1.3201121239512429E-6</v>
      </c>
      <c r="AE505" s="4">
        <f t="shared" si="216"/>
        <v>5.8610280480336483</v>
      </c>
      <c r="AF505" s="3">
        <f t="shared" si="233"/>
        <v>95.953462264435927</v>
      </c>
      <c r="AG505" s="2">
        <f t="shared" si="217"/>
        <v>480.12352342296339</v>
      </c>
      <c r="AH505" s="22">
        <f t="shared" si="218"/>
        <v>-5.7764487685383781E-2</v>
      </c>
    </row>
    <row r="506" spans="6:34" x14ac:dyDescent="0.35">
      <c r="F506" s="21">
        <f t="shared" si="219"/>
        <v>47.600000000000406</v>
      </c>
      <c r="G506" s="20">
        <f t="shared" si="234"/>
        <v>356.63043478260749</v>
      </c>
      <c r="H506" s="19">
        <f t="shared" si="207"/>
        <v>6.6304347826074945</v>
      </c>
      <c r="I506" s="18">
        <f t="shared" si="208"/>
        <v>1.8944099378878556E-2</v>
      </c>
      <c r="J506" s="17">
        <f t="shared" si="209"/>
        <v>117707.8104269005</v>
      </c>
      <c r="K506" s="16">
        <f t="shared" si="210"/>
        <v>31.8146718871809</v>
      </c>
      <c r="L506" s="15">
        <f t="shared" si="211"/>
        <v>1.040974839421755E-10</v>
      </c>
      <c r="M506" s="14">
        <f t="shared" si="212"/>
        <v>2.4742930958215694E-13</v>
      </c>
      <c r="N506" s="13">
        <f t="shared" si="220"/>
        <v>0</v>
      </c>
      <c r="O506" s="12">
        <f t="shared" si="221"/>
        <v>0</v>
      </c>
      <c r="P506" s="4">
        <f t="shared" si="222"/>
        <v>1.9048884836206174E-11</v>
      </c>
      <c r="Q506" s="11">
        <f t="shared" si="213"/>
        <v>2.7993923610378373E-10</v>
      </c>
      <c r="R506" s="10">
        <f t="shared" si="223"/>
        <v>1.4198017968339805E-10</v>
      </c>
      <c r="S506" s="9">
        <f t="shared" si="224"/>
        <v>151.35870901689472</v>
      </c>
      <c r="T506" s="8">
        <f t="shared" si="225"/>
        <v>5237.2113531352752</v>
      </c>
      <c r="U506" s="7">
        <f t="shared" si="226"/>
        <v>-31.814671883115121</v>
      </c>
      <c r="V506" s="9">
        <f t="shared" si="227"/>
        <v>2806.7623401882406</v>
      </c>
      <c r="W506" s="8">
        <f t="shared" si="228"/>
        <v>117707.8104269005</v>
      </c>
      <c r="X506" s="7">
        <f t="shared" si="229"/>
        <v>-31.814671883115121</v>
      </c>
      <c r="Y506" s="6">
        <f t="shared" si="214"/>
        <v>2810.840495847146</v>
      </c>
      <c r="Z506" s="4">
        <f t="shared" si="215"/>
        <v>-0.99999999987220434</v>
      </c>
      <c r="AA506" s="4">
        <f t="shared" si="230"/>
        <v>0</v>
      </c>
      <c r="AB506" s="5">
        <f t="shared" si="231"/>
        <v>-4.5094326308840029E-8</v>
      </c>
      <c r="AC506" s="418">
        <f t="shared" si="235"/>
        <v>-6.0188074907550935E-9</v>
      </c>
      <c r="AD506" s="628">
        <f t="shared" si="232"/>
        <v>9.796585116099989E-7</v>
      </c>
      <c r="AE506" s="4">
        <f t="shared" si="216"/>
        <v>5.8855170610034619</v>
      </c>
      <c r="AF506" s="3">
        <f t="shared" si="233"/>
        <v>94.941882463158265</v>
      </c>
      <c r="AG506" s="2">
        <f t="shared" si="217"/>
        <v>477.58599061267637</v>
      </c>
      <c r="AH506" s="22">
        <f t="shared" si="218"/>
        <v>-6.1682729760553889E-2</v>
      </c>
    </row>
    <row r="507" spans="6:34" x14ac:dyDescent="0.35">
      <c r="F507" s="21">
        <f t="shared" si="219"/>
        <v>47.700000000000408</v>
      </c>
      <c r="G507" s="20">
        <f t="shared" si="234"/>
        <v>356.63043478260749</v>
      </c>
      <c r="H507" s="19">
        <f t="shared" si="207"/>
        <v>6.6304347826074945</v>
      </c>
      <c r="I507" s="18">
        <f t="shared" si="208"/>
        <v>1.8944099378878556E-2</v>
      </c>
      <c r="J507" s="17">
        <f t="shared" si="209"/>
        <v>117988.48666091933</v>
      </c>
      <c r="K507" s="16">
        <f t="shared" si="210"/>
        <v>31.813822270679005</v>
      </c>
      <c r="L507" s="15">
        <f t="shared" si="211"/>
        <v>7.6960312468967177E-11</v>
      </c>
      <c r="M507" s="14">
        <f t="shared" si="212"/>
        <v>1.8292696670748809E-13</v>
      </c>
      <c r="N507" s="13">
        <f t="shared" si="220"/>
        <v>0</v>
      </c>
      <c r="O507" s="12">
        <f t="shared" si="221"/>
        <v>0</v>
      </c>
      <c r="P507" s="4">
        <f t="shared" si="222"/>
        <v>1.3933150389845424E-11</v>
      </c>
      <c r="Q507" s="11">
        <f t="shared" si="213"/>
        <v>2.0475925547299838E-10</v>
      </c>
      <c r="R507" s="10">
        <f t="shared" si="223"/>
        <v>1.114903895308208E-10</v>
      </c>
      <c r="S507" s="9">
        <f t="shared" si="224"/>
        <v>151.35870901690893</v>
      </c>
      <c r="T507" s="8">
        <f t="shared" si="225"/>
        <v>5252.3472240369665</v>
      </c>
      <c r="U507" s="7">
        <f t="shared" si="226"/>
        <v>-31.813822267486337</v>
      </c>
      <c r="V507" s="9">
        <f t="shared" si="227"/>
        <v>2803.5808729999289</v>
      </c>
      <c r="W507" s="8">
        <f t="shared" si="228"/>
        <v>117988.48666091933</v>
      </c>
      <c r="X507" s="7">
        <f t="shared" si="229"/>
        <v>-31.813822267486337</v>
      </c>
      <c r="Y507" s="6">
        <f t="shared" si="214"/>
        <v>2807.6636497711597</v>
      </c>
      <c r="Z507" s="4">
        <f t="shared" si="215"/>
        <v>-0.99999999989964528</v>
      </c>
      <c r="AA507" s="4">
        <f t="shared" si="230"/>
        <v>0</v>
      </c>
      <c r="AB507" s="5">
        <f t="shared" si="231"/>
        <v>-3.5410463749331326E-8</v>
      </c>
      <c r="AC507" s="418">
        <f t="shared" si="235"/>
        <v>-4.7362169801148261E-9</v>
      </c>
      <c r="AD507" s="628">
        <f t="shared" si="232"/>
        <v>7.2263691121228068E-7</v>
      </c>
      <c r="AE507" s="4">
        <f t="shared" si="216"/>
        <v>5.910400507391862</v>
      </c>
      <c r="AF507" s="3">
        <f t="shared" si="233"/>
        <v>93.931448020690482</v>
      </c>
      <c r="AG507" s="2">
        <f t="shared" si="217"/>
        <v>475.03779925907662</v>
      </c>
      <c r="AH507" s="22">
        <f t="shared" si="218"/>
        <v>-6.5664081182697953E-2</v>
      </c>
    </row>
    <row r="508" spans="6:34" x14ac:dyDescent="0.35">
      <c r="F508" s="21">
        <f t="shared" si="219"/>
        <v>47.800000000000409</v>
      </c>
      <c r="G508" s="20">
        <f t="shared" si="234"/>
        <v>356.63043478260749</v>
      </c>
      <c r="H508" s="19">
        <f t="shared" si="207"/>
        <v>6.6304347826074945</v>
      </c>
      <c r="I508" s="18">
        <f t="shared" si="208"/>
        <v>1.8944099378878556E-2</v>
      </c>
      <c r="J508" s="17">
        <f t="shared" si="209"/>
        <v>118268.84474821932</v>
      </c>
      <c r="K508" s="16">
        <f t="shared" si="210"/>
        <v>31.812973651193502</v>
      </c>
      <c r="L508" s="15">
        <f t="shared" si="211"/>
        <v>5.6545164960537302E-11</v>
      </c>
      <c r="M508" s="14">
        <f t="shared" si="212"/>
        <v>1.3440220259470112E-13</v>
      </c>
      <c r="N508" s="13">
        <f t="shared" si="220"/>
        <v>0</v>
      </c>
      <c r="O508" s="12">
        <f t="shared" si="221"/>
        <v>0</v>
      </c>
      <c r="P508" s="4">
        <f t="shared" si="222"/>
        <v>1.0127126897046643E-11</v>
      </c>
      <c r="Q508" s="11">
        <f t="shared" si="213"/>
        <v>1.4882656868694372E-10</v>
      </c>
      <c r="R508" s="10">
        <f t="shared" si="223"/>
        <v>8.67665178945899E-11</v>
      </c>
      <c r="S508" s="9">
        <f t="shared" si="224"/>
        <v>151.35870901692007</v>
      </c>
      <c r="T508" s="8">
        <f t="shared" si="225"/>
        <v>5267.4830949386587</v>
      </c>
      <c r="U508" s="7">
        <f t="shared" si="226"/>
        <v>-31.812973648708834</v>
      </c>
      <c r="V508" s="9">
        <f t="shared" si="227"/>
        <v>2800.3994907731803</v>
      </c>
      <c r="W508" s="8">
        <f t="shared" si="228"/>
        <v>118268.84474821932</v>
      </c>
      <c r="X508" s="7">
        <f t="shared" si="229"/>
        <v>-31.812973648708834</v>
      </c>
      <c r="Y508" s="6">
        <f t="shared" si="214"/>
        <v>2804.486899009863</v>
      </c>
      <c r="Z508" s="4">
        <f t="shared" si="215"/>
        <v>-0.99999999992189759</v>
      </c>
      <c r="AA508" s="4">
        <f t="shared" si="230"/>
        <v>0</v>
      </c>
      <c r="AB508" s="5">
        <f t="shared" si="231"/>
        <v>-2.7557914628262436E-8</v>
      </c>
      <c r="AC508" s="418">
        <f t="shared" si="235"/>
        <v>-3.6936508798917503E-9</v>
      </c>
      <c r="AD508" s="628">
        <f t="shared" si="232"/>
        <v>5.2974461294022153E-7</v>
      </c>
      <c r="AE508" s="4">
        <f t="shared" si="216"/>
        <v>5.9356886203725603</v>
      </c>
      <c r="AF508" s="3">
        <f t="shared" si="233"/>
        <v>92.922158906410516</v>
      </c>
      <c r="AG508" s="2">
        <f t="shared" si="217"/>
        <v>472.47877683210345</v>
      </c>
      <c r="AH508" s="22">
        <f t="shared" si="218"/>
        <v>-6.971017925960965E-2</v>
      </c>
    </row>
    <row r="509" spans="6:34" x14ac:dyDescent="0.35">
      <c r="F509" s="21">
        <f t="shared" si="219"/>
        <v>47.900000000000411</v>
      </c>
      <c r="G509" s="20">
        <f t="shared" si="234"/>
        <v>356.63043478260749</v>
      </c>
      <c r="H509" s="19">
        <f t="shared" si="207"/>
        <v>6.6304347826074945</v>
      </c>
      <c r="I509" s="18">
        <f t="shared" si="208"/>
        <v>1.8944099378878556E-2</v>
      </c>
      <c r="J509" s="17">
        <f t="shared" si="209"/>
        <v>118548.88469729663</v>
      </c>
      <c r="K509" s="16">
        <f t="shared" si="210"/>
        <v>31.812126028581233</v>
      </c>
      <c r="L509" s="15">
        <f t="shared" si="211"/>
        <v>4.1280249270528101E-11</v>
      </c>
      <c r="M509" s="14">
        <f t="shared" si="212"/>
        <v>9.8119024491118245E-14</v>
      </c>
      <c r="N509" s="13">
        <f t="shared" si="220"/>
        <v>0</v>
      </c>
      <c r="O509" s="12">
        <f t="shared" si="221"/>
        <v>0</v>
      </c>
      <c r="P509" s="4">
        <f t="shared" si="222"/>
        <v>7.3129993370655041E-12</v>
      </c>
      <c r="Q509" s="11">
        <f t="shared" si="213"/>
        <v>1.0747061918052517E-10</v>
      </c>
      <c r="R509" s="10">
        <f t="shared" si="223"/>
        <v>6.6928258606836058E-11</v>
      </c>
      <c r="S509" s="9">
        <f t="shared" si="224"/>
        <v>151.35870901692874</v>
      </c>
      <c r="T509" s="8">
        <f t="shared" si="225"/>
        <v>5282.6189658403518</v>
      </c>
      <c r="U509" s="7">
        <f t="shared" si="226"/>
        <v>-31.812126026664657</v>
      </c>
      <c r="V509" s="9">
        <f t="shared" si="227"/>
        <v>2797.2181934083096</v>
      </c>
      <c r="W509" s="8">
        <f t="shared" si="228"/>
        <v>118548.88469729663</v>
      </c>
      <c r="X509" s="7">
        <f t="shared" si="229"/>
        <v>-31.812126026664657</v>
      </c>
      <c r="Y509" s="6">
        <f t="shared" si="214"/>
        <v>2801.3102434985167</v>
      </c>
      <c r="Z509" s="4">
        <f t="shared" si="215"/>
        <v>-0.9999999999397533</v>
      </c>
      <c r="AA509" s="4">
        <f t="shared" si="230"/>
        <v>0</v>
      </c>
      <c r="AB509" s="5">
        <f t="shared" si="231"/>
        <v>-2.1257084894730593E-8</v>
      </c>
      <c r="AC509" s="418">
        <f t="shared" si="235"/>
        <v>-2.8550966691283113E-9</v>
      </c>
      <c r="AD509" s="628">
        <f t="shared" si="232"/>
        <v>3.8586026411491939E-7</v>
      </c>
      <c r="AE509" s="4">
        <f t="shared" si="216"/>
        <v>5.9613920054496887</v>
      </c>
      <c r="AF509" s="3">
        <f t="shared" si="233"/>
        <v>91.914015089732231</v>
      </c>
      <c r="AG509" s="2">
        <f t="shared" si="217"/>
        <v>469.90874630248442</v>
      </c>
      <c r="AH509" s="22">
        <f t="shared" si="218"/>
        <v>-7.3822720871950187E-2</v>
      </c>
    </row>
    <row r="510" spans="6:34" x14ac:dyDescent="0.35">
      <c r="F510" s="21">
        <f t="shared" si="219"/>
        <v>48.000000000000412</v>
      </c>
      <c r="G510" s="20">
        <f t="shared" si="234"/>
        <v>356.63043478260749</v>
      </c>
      <c r="H510" s="19">
        <f t="shared" si="207"/>
        <v>6.6304347826074945</v>
      </c>
      <c r="I510" s="18">
        <f t="shared" si="208"/>
        <v>1.8944099378878556E-2</v>
      </c>
      <c r="J510" s="17">
        <f t="shared" si="209"/>
        <v>118828.60651663746</v>
      </c>
      <c r="K510" s="16">
        <f t="shared" si="210"/>
        <v>31.811279402699277</v>
      </c>
      <c r="L510" s="15">
        <f t="shared" si="211"/>
        <v>2.993780366368039E-11</v>
      </c>
      <c r="M510" s="14">
        <f t="shared" si="212"/>
        <v>7.1159165528201915E-14</v>
      </c>
      <c r="N510" s="13">
        <f t="shared" si="220"/>
        <v>0</v>
      </c>
      <c r="O510" s="12">
        <f t="shared" si="221"/>
        <v>0</v>
      </c>
      <c r="P510" s="4">
        <f t="shared" si="222"/>
        <v>5.2455233665012374E-12</v>
      </c>
      <c r="Q510" s="11">
        <f t="shared" si="213"/>
        <v>7.7087336965356987E-11</v>
      </c>
      <c r="R510" s="10">
        <f t="shared" si="223"/>
        <v>5.1171316026868642E-11</v>
      </c>
      <c r="S510" s="9">
        <f t="shared" si="224"/>
        <v>151.35870901693542</v>
      </c>
      <c r="T510" s="8">
        <f t="shared" si="225"/>
        <v>5297.754836742045</v>
      </c>
      <c r="U510" s="7">
        <f t="shared" si="226"/>
        <v>-31.811279401233922</v>
      </c>
      <c r="V510" s="9">
        <f t="shared" si="227"/>
        <v>2794.036980805643</v>
      </c>
      <c r="W510" s="8">
        <f t="shared" si="228"/>
        <v>118828.60651663746</v>
      </c>
      <c r="X510" s="7">
        <f t="shared" si="229"/>
        <v>-31.811279401233922</v>
      </c>
      <c r="Y510" s="6">
        <f t="shared" si="214"/>
        <v>2798.1336831725512</v>
      </c>
      <c r="Z510" s="4">
        <f t="shared" si="215"/>
        <v>-0.99999999995393596</v>
      </c>
      <c r="AA510" s="4">
        <f t="shared" si="230"/>
        <v>0</v>
      </c>
      <c r="AB510" s="5">
        <f t="shared" si="231"/>
        <v>-1.6252522202140962E-8</v>
      </c>
      <c r="AC510" s="418">
        <f t="shared" si="235"/>
        <v>-2.1874775386972064E-9</v>
      </c>
      <c r="AD510" s="628">
        <f t="shared" si="232"/>
        <v>2.7920505028655512E-7</v>
      </c>
      <c r="AE510" s="4">
        <f t="shared" si="216"/>
        <v>5.9875216580099471</v>
      </c>
      <c r="AF510" s="3">
        <f t="shared" si="233"/>
        <v>90.90701654010519</v>
      </c>
      <c r="AG510" s="2">
        <f t="shared" si="217"/>
        <v>467.32752597717661</v>
      </c>
      <c r="AH510" s="22">
        <f t="shared" si="218"/>
        <v>-7.8003465281591522E-2</v>
      </c>
    </row>
    <row r="511" spans="6:34" x14ac:dyDescent="0.35">
      <c r="F511" s="21">
        <f t="shared" si="219"/>
        <v>48.100000000000414</v>
      </c>
      <c r="G511" s="20">
        <f t="shared" si="234"/>
        <v>356.63043478260749</v>
      </c>
      <c r="H511" s="19">
        <f t="shared" si="207"/>
        <v>6.6304347826074945</v>
      </c>
      <c r="I511" s="18">
        <f t="shared" si="208"/>
        <v>1.8944099378878556E-2</v>
      </c>
      <c r="J511" s="17">
        <f t="shared" si="209"/>
        <v>119108.01021471803</v>
      </c>
      <c r="K511" s="16">
        <f t="shared" si="210"/>
        <v>31.810433773404871</v>
      </c>
      <c r="L511" s="15">
        <f t="shared" si="211"/>
        <v>2.1564393961511242E-11</v>
      </c>
      <c r="M511" s="14">
        <f t="shared" si="212"/>
        <v>5.1256408007116072E-14</v>
      </c>
      <c r="N511" s="13">
        <f t="shared" si="220"/>
        <v>0</v>
      </c>
      <c r="O511" s="12">
        <f t="shared" si="221"/>
        <v>0</v>
      </c>
      <c r="P511" s="4">
        <f t="shared" si="222"/>
        <v>3.7365780095130022E-12</v>
      </c>
      <c r="Q511" s="11">
        <f t="shared" si="213"/>
        <v>5.4912127540248894E-11</v>
      </c>
      <c r="R511" s="10">
        <f t="shared" si="223"/>
        <v>3.8779552228396872E-11</v>
      </c>
      <c r="S511" s="9">
        <f t="shared" si="224"/>
        <v>151.35870901694054</v>
      </c>
      <c r="T511" s="8">
        <f t="shared" si="225"/>
        <v>5312.890707643739</v>
      </c>
      <c r="U511" s="7">
        <f t="shared" si="226"/>
        <v>-31.81043377229437</v>
      </c>
      <c r="V511" s="9">
        <f t="shared" si="227"/>
        <v>2790.8558528655194</v>
      </c>
      <c r="W511" s="8">
        <f t="shared" si="228"/>
        <v>119108.01021471803</v>
      </c>
      <c r="X511" s="7">
        <f t="shared" si="229"/>
        <v>-31.81043377229437</v>
      </c>
      <c r="Y511" s="6">
        <f t="shared" si="214"/>
        <v>2794.9572179675665</v>
      </c>
      <c r="Z511" s="4">
        <f t="shared" si="215"/>
        <v>-0.99999999996509004</v>
      </c>
      <c r="AA511" s="4">
        <f t="shared" si="230"/>
        <v>0</v>
      </c>
      <c r="AB511" s="5">
        <f t="shared" si="231"/>
        <v>-1.2316773976463105E-8</v>
      </c>
      <c r="AC511" s="418">
        <f t="shared" si="235"/>
        <v>-1.6612065894740988E-9</v>
      </c>
      <c r="AD511" s="628">
        <f t="shared" si="232"/>
        <v>2.0065735870349993E-7</v>
      </c>
      <c r="AE511" s="4">
        <f t="shared" si="216"/>
        <v>6.0140889818955223</v>
      </c>
      <c r="AF511" s="3">
        <f t="shared" si="233"/>
        <v>89.901163227015161</v>
      </c>
      <c r="AG511" s="2">
        <f t="shared" si="217"/>
        <v>464.73492932701021</v>
      </c>
      <c r="AH511" s="22">
        <f t="shared" si="218"/>
        <v>-8.2254237103283612E-2</v>
      </c>
    </row>
    <row r="512" spans="6:34" x14ac:dyDescent="0.35">
      <c r="F512" s="21">
        <f t="shared" si="219"/>
        <v>48.200000000000415</v>
      </c>
      <c r="G512" s="20">
        <f t="shared" si="234"/>
        <v>356.63043478260749</v>
      </c>
      <c r="H512" s="19">
        <f t="shared" si="207"/>
        <v>6.6304347826074945</v>
      </c>
      <c r="I512" s="18">
        <f t="shared" si="208"/>
        <v>1.8944099378878556E-2</v>
      </c>
      <c r="J512" s="17">
        <f t="shared" si="209"/>
        <v>119387.09580000458</v>
      </c>
      <c r="K512" s="16">
        <f t="shared" si="210"/>
        <v>31.809589140555399</v>
      </c>
      <c r="L512" s="15">
        <f t="shared" si="211"/>
        <v>1.5424080625508208E-11</v>
      </c>
      <c r="M512" s="14">
        <f t="shared" si="212"/>
        <v>3.6661497238770456E-14</v>
      </c>
      <c r="N512" s="13">
        <f t="shared" si="220"/>
        <v>0</v>
      </c>
      <c r="O512" s="12">
        <f t="shared" si="221"/>
        <v>0</v>
      </c>
      <c r="P512" s="4">
        <f t="shared" si="222"/>
        <v>2.6427447271751486E-12</v>
      </c>
      <c r="Q512" s="11">
        <f t="shared" si="213"/>
        <v>3.8837335965019965E-11</v>
      </c>
      <c r="R512" s="10">
        <f t="shared" si="223"/>
        <v>2.9128768909368723E-11</v>
      </c>
      <c r="S512" s="9">
        <f t="shared" si="224"/>
        <v>151.3587090169444</v>
      </c>
      <c r="T512" s="8">
        <f t="shared" si="225"/>
        <v>5328.026578545433</v>
      </c>
      <c r="U512" s="7">
        <f t="shared" si="226"/>
        <v>-31.809589139721261</v>
      </c>
      <c r="V512" s="9">
        <f t="shared" si="227"/>
        <v>2787.6748094882901</v>
      </c>
      <c r="W512" s="8">
        <f t="shared" si="228"/>
        <v>119387.09580000458</v>
      </c>
      <c r="X512" s="7">
        <f t="shared" si="229"/>
        <v>-31.809589139721261</v>
      </c>
      <c r="Y512" s="6">
        <f t="shared" si="214"/>
        <v>2791.780847819336</v>
      </c>
      <c r="Z512" s="4">
        <f t="shared" si="215"/>
        <v>-0.9999999999737772</v>
      </c>
      <c r="AA512" s="4">
        <f t="shared" si="230"/>
        <v>0</v>
      </c>
      <c r="AB512" s="5">
        <f t="shared" si="231"/>
        <v>-9.2515885886532793E-9</v>
      </c>
      <c r="AC512" s="418">
        <f t="shared" si="235"/>
        <v>-1.2503884315002923E-9</v>
      </c>
      <c r="AD512" s="628">
        <f t="shared" si="232"/>
        <v>1.431958826897515E-7</v>
      </c>
      <c r="AE512" s="4">
        <f t="shared" si="216"/>
        <v>6.0411058090686804</v>
      </c>
      <c r="AF512" s="3">
        <f t="shared" si="233"/>
        <v>88.896455119983557</v>
      </c>
      <c r="AG512" s="2">
        <f t="shared" si="217"/>
        <v>462.13076480607572</v>
      </c>
      <c r="AH512" s="22">
        <f t="shared" si="218"/>
        <v>-8.6576929450988938E-2</v>
      </c>
    </row>
    <row r="513" spans="6:34" x14ac:dyDescent="0.35">
      <c r="F513" s="21">
        <f t="shared" si="219"/>
        <v>48.300000000000416</v>
      </c>
      <c r="G513" s="20">
        <f t="shared" si="234"/>
        <v>356.63043478260749</v>
      </c>
      <c r="H513" s="19">
        <f t="shared" si="207"/>
        <v>6.6304347826074945</v>
      </c>
      <c r="I513" s="18">
        <f t="shared" si="208"/>
        <v>1.8944099378878556E-2</v>
      </c>
      <c r="J513" s="17">
        <f t="shared" si="209"/>
        <v>119665.8632809534</v>
      </c>
      <c r="K513" s="16">
        <f t="shared" si="210"/>
        <v>31.808745504008488</v>
      </c>
      <c r="L513" s="15">
        <f t="shared" si="211"/>
        <v>1.0952340266635541E-11</v>
      </c>
      <c r="M513" s="14">
        <f t="shared" si="212"/>
        <v>2.6032617579766017E-14</v>
      </c>
      <c r="N513" s="13">
        <f t="shared" si="220"/>
        <v>0</v>
      </c>
      <c r="O513" s="12">
        <f t="shared" si="221"/>
        <v>0</v>
      </c>
      <c r="P513" s="4">
        <f t="shared" si="222"/>
        <v>1.8553769999351697E-12</v>
      </c>
      <c r="Q513" s="11">
        <f t="shared" si="213"/>
        <v>2.7266311099701368E-11</v>
      </c>
      <c r="R513" s="10">
        <f t="shared" si="223"/>
        <v>2.1684771418915796E-11</v>
      </c>
      <c r="S513" s="9">
        <f t="shared" si="224"/>
        <v>151.3587090169473</v>
      </c>
      <c r="T513" s="8">
        <f t="shared" si="225"/>
        <v>5343.162449447128</v>
      </c>
      <c r="U513" s="7">
        <f t="shared" si="226"/>
        <v>-31.808745503387517</v>
      </c>
      <c r="V513" s="9">
        <f t="shared" si="227"/>
        <v>2784.493850574318</v>
      </c>
      <c r="W513" s="8">
        <f t="shared" si="228"/>
        <v>119665.8632809534</v>
      </c>
      <c r="X513" s="7">
        <f t="shared" si="229"/>
        <v>-31.808745503387517</v>
      </c>
      <c r="Y513" s="6">
        <f t="shared" si="214"/>
        <v>2788.6045726638026</v>
      </c>
      <c r="Z513" s="4">
        <f t="shared" si="215"/>
        <v>-0.99999999998047795</v>
      </c>
      <c r="AA513" s="4">
        <f t="shared" si="230"/>
        <v>0</v>
      </c>
      <c r="AB513" s="5">
        <f t="shared" si="231"/>
        <v>-6.8873004702327432E-9</v>
      </c>
      <c r="AC513" s="418">
        <f t="shared" si="235"/>
        <v>-9.327768475930078E-10</v>
      </c>
      <c r="AD513" s="628">
        <f t="shared" si="232"/>
        <v>1.0144963529489018E-7</v>
      </c>
      <c r="AE513" s="4">
        <f t="shared" si="216"/>
        <v>6.0685844204445578</v>
      </c>
      <c r="AF513" s="3">
        <f t="shared" si="233"/>
        <v>87.892892188567828</v>
      </c>
      <c r="AG513" s="2">
        <f t="shared" si="217"/>
        <v>459.51483566237044</v>
      </c>
      <c r="AH513" s="22">
        <f t="shared" si="218"/>
        <v>-9.0973507271129295E-2</v>
      </c>
    </row>
    <row r="514" spans="6:34" x14ac:dyDescent="0.35">
      <c r="F514" s="21">
        <f t="shared" si="219"/>
        <v>48.400000000000418</v>
      </c>
      <c r="G514" s="20">
        <f t="shared" si="234"/>
        <v>356.63043478260749</v>
      </c>
      <c r="H514" s="19">
        <f t="shared" si="207"/>
        <v>6.6304347826074945</v>
      </c>
      <c r="I514" s="18">
        <f t="shared" si="208"/>
        <v>1.8944099378878556E-2</v>
      </c>
      <c r="J514" s="17">
        <f t="shared" si="209"/>
        <v>119944.31266601084</v>
      </c>
      <c r="K514" s="16">
        <f t="shared" si="210"/>
        <v>31.807902863621869</v>
      </c>
      <c r="L514" s="15">
        <f t="shared" si="211"/>
        <v>7.7189237997940992E-12</v>
      </c>
      <c r="M514" s="14">
        <f t="shared" si="212"/>
        <v>1.8347109979730593E-14</v>
      </c>
      <c r="N514" s="13">
        <f t="shared" si="220"/>
        <v>0</v>
      </c>
      <c r="O514" s="12">
        <f t="shared" si="221"/>
        <v>0</v>
      </c>
      <c r="P514" s="4">
        <f t="shared" si="222"/>
        <v>1.2927079126418383E-12</v>
      </c>
      <c r="Q514" s="11">
        <f t="shared" si="213"/>
        <v>1.899741998977542E-11</v>
      </c>
      <c r="R514" s="10">
        <f t="shared" si="223"/>
        <v>1.5997743939204632E-11</v>
      </c>
      <c r="S514" s="9">
        <f t="shared" si="224"/>
        <v>151.35870901694946</v>
      </c>
      <c r="T514" s="8">
        <f t="shared" si="225"/>
        <v>5358.2983203488229</v>
      </c>
      <c r="U514" s="7">
        <f t="shared" si="226"/>
        <v>-31.807902863163754</v>
      </c>
      <c r="V514" s="9">
        <f t="shared" si="227"/>
        <v>2781.3129760239794</v>
      </c>
      <c r="W514" s="8">
        <f t="shared" si="228"/>
        <v>119944.31266601084</v>
      </c>
      <c r="X514" s="7">
        <f t="shared" si="229"/>
        <v>-31.807902863163754</v>
      </c>
      <c r="Y514" s="6">
        <f t="shared" si="214"/>
        <v>2785.4283924370848</v>
      </c>
      <c r="Z514" s="4">
        <f t="shared" si="215"/>
        <v>-0.99999999998559741</v>
      </c>
      <c r="AA514" s="4">
        <f t="shared" si="230"/>
        <v>0</v>
      </c>
      <c r="AB514" s="5">
        <f t="shared" si="231"/>
        <v>-5.0810436147385486E-9</v>
      </c>
      <c r="AC514" s="418">
        <f t="shared" si="235"/>
        <v>-6.8957241718098383E-10</v>
      </c>
      <c r="AD514" s="628">
        <f t="shared" si="232"/>
        <v>7.1336457515448256E-8</v>
      </c>
      <c r="AE514" s="4">
        <f t="shared" si="216"/>
        <v>6.0965375679751093</v>
      </c>
      <c r="AF514" s="3">
        <f t="shared" si="233"/>
        <v>86.890474402361065</v>
      </c>
      <c r="AG514" s="2">
        <f t="shared" si="217"/>
        <v>456.88693973917901</v>
      </c>
      <c r="AH514" s="22">
        <f t="shared" si="218"/>
        <v>-9.5446010876017451E-2</v>
      </c>
    </row>
    <row r="515" spans="6:34" x14ac:dyDescent="0.35">
      <c r="F515" s="21">
        <f t="shared" si="219"/>
        <v>48.500000000000419</v>
      </c>
      <c r="G515" s="20">
        <f t="shared" si="234"/>
        <v>356.63043478260749</v>
      </c>
      <c r="H515" s="19">
        <f t="shared" si="207"/>
        <v>6.6304347826074945</v>
      </c>
      <c r="I515" s="18">
        <f t="shared" si="208"/>
        <v>1.8944099378878556E-2</v>
      </c>
      <c r="J515" s="17">
        <f t="shared" si="209"/>
        <v>120222.44396361323</v>
      </c>
      <c r="K515" s="16">
        <f t="shared" si="210"/>
        <v>31.807061219253502</v>
      </c>
      <c r="L515" s="15">
        <f t="shared" si="211"/>
        <v>5.3980980104497043E-12</v>
      </c>
      <c r="M515" s="14">
        <f t="shared" si="212"/>
        <v>1.2830739161037901E-14</v>
      </c>
      <c r="N515" s="13">
        <f t="shared" si="220"/>
        <v>0</v>
      </c>
      <c r="O515" s="12">
        <f t="shared" si="221"/>
        <v>0</v>
      </c>
      <c r="P515" s="4">
        <f t="shared" si="222"/>
        <v>8.9361575487578548E-13</v>
      </c>
      <c r="Q515" s="11">
        <f t="shared" si="213"/>
        <v>1.3132428167908205E-11</v>
      </c>
      <c r="R515" s="10">
        <f t="shared" si="223"/>
        <v>1.169445954058214E-11</v>
      </c>
      <c r="S515" s="9">
        <f t="shared" si="224"/>
        <v>151.35870901695105</v>
      </c>
      <c r="T515" s="8">
        <f t="shared" si="225"/>
        <v>5373.4341912505179</v>
      </c>
      <c r="U515" s="7">
        <f t="shared" si="226"/>
        <v>-31.807061218918616</v>
      </c>
      <c r="V515" s="9">
        <f t="shared" si="227"/>
        <v>2778.1321857376629</v>
      </c>
      <c r="W515" s="8">
        <f t="shared" si="228"/>
        <v>120222.44396361323</v>
      </c>
      <c r="X515" s="7">
        <f t="shared" si="229"/>
        <v>-31.807061218918616</v>
      </c>
      <c r="Y515" s="6">
        <f t="shared" si="214"/>
        <v>2782.2523070754751</v>
      </c>
      <c r="Z515" s="4">
        <f t="shared" si="215"/>
        <v>-0.99999999998947131</v>
      </c>
      <c r="AA515" s="4">
        <f t="shared" si="230"/>
        <v>0</v>
      </c>
      <c r="AB515" s="5">
        <f t="shared" si="231"/>
        <v>-3.7142774132592723E-9</v>
      </c>
      <c r="AC515" s="418">
        <f t="shared" si="235"/>
        <v>-5.0512361529908781E-10</v>
      </c>
      <c r="AD515" s="628">
        <f t="shared" si="232"/>
        <v>4.9774359109668087E-8</v>
      </c>
      <c r="AE515" s="4">
        <f t="shared" si="216"/>
        <v>6.1249784980738369</v>
      </c>
      <c r="AF515" s="3">
        <f t="shared" si="233"/>
        <v>85.889201730992454</v>
      </c>
      <c r="AG515" s="2">
        <f t="shared" si="217"/>
        <v>454.24686926663151</v>
      </c>
      <c r="AH515" s="22">
        <f t="shared" si="218"/>
        <v>-9.9996559691813869E-2</v>
      </c>
    </row>
    <row r="516" spans="6:34" x14ac:dyDescent="0.35">
      <c r="F516" s="21">
        <f t="shared" si="219"/>
        <v>48.600000000000421</v>
      </c>
      <c r="G516" s="20">
        <f t="shared" si="234"/>
        <v>356.63043478260749</v>
      </c>
      <c r="H516" s="19">
        <f t="shared" si="207"/>
        <v>6.6304347826074945</v>
      </c>
      <c r="I516" s="18">
        <f t="shared" si="208"/>
        <v>1.8944099378878556E-2</v>
      </c>
      <c r="J516" s="17">
        <f t="shared" si="209"/>
        <v>120500.25718218699</v>
      </c>
      <c r="K516" s="16">
        <f t="shared" si="210"/>
        <v>31.8062205707615</v>
      </c>
      <c r="L516" s="15">
        <f t="shared" si="211"/>
        <v>3.7449509974495743E-12</v>
      </c>
      <c r="M516" s="14">
        <f t="shared" si="212"/>
        <v>8.9013740258378931E-15</v>
      </c>
      <c r="N516" s="13">
        <f t="shared" si="220"/>
        <v>0</v>
      </c>
      <c r="O516" s="12">
        <f t="shared" si="221"/>
        <v>0</v>
      </c>
      <c r="P516" s="4">
        <f t="shared" si="222"/>
        <v>6.1273039068351665E-13</v>
      </c>
      <c r="Q516" s="11">
        <f t="shared" si="213"/>
        <v>9.0045836793288333E-12</v>
      </c>
      <c r="R516" s="10">
        <f t="shared" si="223"/>
        <v>8.4694410297679859E-12</v>
      </c>
      <c r="S516" s="9">
        <f t="shared" si="224"/>
        <v>151.35870901695222</v>
      </c>
      <c r="T516" s="8">
        <f t="shared" si="225"/>
        <v>5388.5700621522128</v>
      </c>
      <c r="U516" s="7">
        <f t="shared" si="226"/>
        <v>-31.806220570518967</v>
      </c>
      <c r="V516" s="9">
        <f t="shared" si="227"/>
        <v>2774.9514796157709</v>
      </c>
      <c r="W516" s="8">
        <f t="shared" si="228"/>
        <v>120500.25718218699</v>
      </c>
      <c r="X516" s="7">
        <f t="shared" si="229"/>
        <v>-31.806220570518967</v>
      </c>
      <c r="Y516" s="6">
        <f t="shared" si="214"/>
        <v>2779.0763165154417</v>
      </c>
      <c r="Z516" s="4">
        <f t="shared" si="215"/>
        <v>-0.99999999999237466</v>
      </c>
      <c r="AA516" s="4">
        <f t="shared" si="230"/>
        <v>0</v>
      </c>
      <c r="AB516" s="5">
        <f t="shared" si="231"/>
        <v>-2.6899792513397878E-9</v>
      </c>
      <c r="AC516" s="418">
        <f t="shared" si="235"/>
        <v>-3.6657833674460846E-10</v>
      </c>
      <c r="AD516" s="628">
        <f t="shared" si="232"/>
        <v>3.4452447273481365E-8</v>
      </c>
      <c r="AE516" s="4">
        <f t="shared" si="216"/>
        <v>6.1539209764786058</v>
      </c>
      <c r="AF516" s="3">
        <f t="shared" si="233"/>
        <v>84.88907414412688</v>
      </c>
      <c r="AG516" s="2">
        <f t="shared" si="217"/>
        <v>451.59441064283601</v>
      </c>
      <c r="AH516" s="22">
        <f t="shared" si="218"/>
        <v>-0.10462735623657704</v>
      </c>
    </row>
    <row r="517" spans="6:34" x14ac:dyDescent="0.35">
      <c r="F517" s="21">
        <f t="shared" si="219"/>
        <v>48.700000000000422</v>
      </c>
      <c r="G517" s="20">
        <f t="shared" si="234"/>
        <v>356.63043478260749</v>
      </c>
      <c r="H517" s="19">
        <f t="shared" si="207"/>
        <v>6.6304347826074945</v>
      </c>
      <c r="I517" s="18">
        <f t="shared" si="208"/>
        <v>1.8944099378878556E-2</v>
      </c>
      <c r="J517" s="17">
        <f t="shared" si="209"/>
        <v>120777.75233014856</v>
      </c>
      <c r="K517" s="16">
        <f t="shared" si="210"/>
        <v>31.805380918004186</v>
      </c>
      <c r="L517" s="15">
        <f t="shared" si="211"/>
        <v>2.5766471638569921E-12</v>
      </c>
      <c r="M517" s="14">
        <f t="shared" si="212"/>
        <v>6.1244326437716847E-15</v>
      </c>
      <c r="N517" s="13">
        <f t="shared" si="220"/>
        <v>0</v>
      </c>
      <c r="O517" s="12">
        <f t="shared" si="221"/>
        <v>0</v>
      </c>
      <c r="P517" s="4">
        <f t="shared" si="222"/>
        <v>4.1661711364278601E-13</v>
      </c>
      <c r="Q517" s="11">
        <f t="shared" si="213"/>
        <v>6.1225356520215387E-12</v>
      </c>
      <c r="R517" s="10">
        <f t="shared" si="223"/>
        <v>6.0758640122429623E-12</v>
      </c>
      <c r="S517" s="9">
        <f t="shared" si="224"/>
        <v>151.35870901695307</v>
      </c>
      <c r="T517" s="8">
        <f t="shared" si="225"/>
        <v>5403.7059330539078</v>
      </c>
      <c r="U517" s="7">
        <f t="shared" si="226"/>
        <v>-31.805380917830195</v>
      </c>
      <c r="V517" s="9">
        <f t="shared" si="227"/>
        <v>2771.7708575587189</v>
      </c>
      <c r="W517" s="8">
        <f t="shared" si="228"/>
        <v>120777.75233014856</v>
      </c>
      <c r="X517" s="7">
        <f t="shared" si="229"/>
        <v>-31.805380917830195</v>
      </c>
      <c r="Y517" s="6">
        <f t="shared" si="214"/>
        <v>2775.9004206936306</v>
      </c>
      <c r="Z517" s="4">
        <f t="shared" si="215"/>
        <v>-0.99999999999452949</v>
      </c>
      <c r="AA517" s="4">
        <f t="shared" si="230"/>
        <v>0</v>
      </c>
      <c r="AB517" s="5">
        <f t="shared" si="231"/>
        <v>-1.9297552305341943E-9</v>
      </c>
      <c r="AC517" s="418">
        <f t="shared" si="235"/>
        <v>-2.635195164549073E-10</v>
      </c>
      <c r="AD517" s="628">
        <f t="shared" si="232"/>
        <v>2.3650308671065249E-8</v>
      </c>
      <c r="AE517" s="4">
        <f t="shared" si="216"/>
        <v>6.1833793146579463</v>
      </c>
      <c r="AF517" s="3">
        <f t="shared" si="233"/>
        <v>83.890091611465266</v>
      </c>
      <c r="AG517" s="2">
        <f t="shared" si="217"/>
        <v>448.92934420394499</v>
      </c>
      <c r="AH517" s="22">
        <f t="shared" si="218"/>
        <v>-0.10934069034527139</v>
      </c>
    </row>
    <row r="518" spans="6:34" x14ac:dyDescent="0.35">
      <c r="F518" s="21">
        <f t="shared" si="219"/>
        <v>48.800000000000423</v>
      </c>
      <c r="G518" s="20">
        <f t="shared" si="234"/>
        <v>356.63043478260749</v>
      </c>
      <c r="H518" s="19">
        <f t="shared" si="207"/>
        <v>6.6304347826074945</v>
      </c>
      <c r="I518" s="18">
        <f t="shared" si="208"/>
        <v>1.8944099378878556E-2</v>
      </c>
      <c r="J518" s="17">
        <f t="shared" si="209"/>
        <v>121054.92941590444</v>
      </c>
      <c r="K518" s="16">
        <f t="shared" si="210"/>
        <v>31.804542260839995</v>
      </c>
      <c r="L518" s="15">
        <f t="shared" si="211"/>
        <v>1.7576965103066204E-12</v>
      </c>
      <c r="M518" s="14">
        <f t="shared" si="212"/>
        <v>4.177868835347806E-15</v>
      </c>
      <c r="N518" s="13">
        <f t="shared" si="220"/>
        <v>0</v>
      </c>
      <c r="O518" s="12">
        <f t="shared" si="221"/>
        <v>0</v>
      </c>
      <c r="P518" s="4">
        <f t="shared" si="222"/>
        <v>2.8082083426545576E-13</v>
      </c>
      <c r="Q518" s="11">
        <f t="shared" si="213"/>
        <v>4.1268961675320659E-12</v>
      </c>
      <c r="R518" s="10">
        <f t="shared" si="223"/>
        <v>4.3167394869850047E-12</v>
      </c>
      <c r="S518" s="9">
        <f t="shared" si="224"/>
        <v>151.35870901695367</v>
      </c>
      <c r="T518" s="8">
        <f t="shared" si="225"/>
        <v>5418.8418039556027</v>
      </c>
      <c r="U518" s="7">
        <f t="shared" si="226"/>
        <v>-31.804542260716378</v>
      </c>
      <c r="V518" s="9">
        <f t="shared" si="227"/>
        <v>2768.5903194669359</v>
      </c>
      <c r="W518" s="8">
        <f t="shared" si="228"/>
        <v>121054.92941590444</v>
      </c>
      <c r="X518" s="7">
        <f t="shared" si="229"/>
        <v>-31.804542260716378</v>
      </c>
      <c r="Y518" s="6">
        <f t="shared" si="214"/>
        <v>2772.7246195468651</v>
      </c>
      <c r="Z518" s="4">
        <f t="shared" si="215"/>
        <v>-0.99999999999611322</v>
      </c>
      <c r="AA518" s="4">
        <f t="shared" si="230"/>
        <v>0</v>
      </c>
      <c r="AB518" s="5">
        <f t="shared" si="231"/>
        <v>-1.3710396722305209E-9</v>
      </c>
      <c r="AC518" s="418">
        <f t="shared" si="235"/>
        <v>-1.8760803756312772E-10</v>
      </c>
      <c r="AD518" s="628">
        <f t="shared" si="232"/>
        <v>1.6096541398483266E-8</v>
      </c>
      <c r="AE518" s="4">
        <f t="shared" si="216"/>
        <v>6.2133683978753353</v>
      </c>
      <c r="AF518" s="3">
        <f t="shared" si="233"/>
        <v>82.892254102744118</v>
      </c>
      <c r="AG518" s="2">
        <f t="shared" si="217"/>
        <v>446.25144398246204</v>
      </c>
      <c r="AH518" s="22">
        <f t="shared" si="218"/>
        <v>-0.11413894366005362</v>
      </c>
    </row>
    <row r="519" spans="6:34" x14ac:dyDescent="0.35">
      <c r="F519" s="21">
        <f t="shared" si="219"/>
        <v>48.900000000000425</v>
      </c>
      <c r="G519" s="20">
        <f t="shared" si="234"/>
        <v>356.63043478260749</v>
      </c>
      <c r="H519" s="19">
        <f t="shared" si="207"/>
        <v>6.6304347826074945</v>
      </c>
      <c r="I519" s="18">
        <f t="shared" si="208"/>
        <v>1.8944099378878556E-2</v>
      </c>
      <c r="J519" s="17">
        <f t="shared" si="209"/>
        <v>121331.78844785113</v>
      </c>
      <c r="K519" s="16">
        <f t="shared" si="210"/>
        <v>31.803704599127613</v>
      </c>
      <c r="L519" s="15">
        <f t="shared" si="211"/>
        <v>1.1884582785537777E-12</v>
      </c>
      <c r="M519" s="14">
        <f t="shared" si="212"/>
        <v>2.8248464822944741E-15</v>
      </c>
      <c r="N519" s="13">
        <f t="shared" si="220"/>
        <v>0</v>
      </c>
      <c r="O519" s="12">
        <f t="shared" si="221"/>
        <v>0</v>
      </c>
      <c r="P519" s="4">
        <f t="shared" si="222"/>
        <v>1.8759263800151696E-13</v>
      </c>
      <c r="Q519" s="11">
        <f t="shared" si="213"/>
        <v>2.7568301363775387E-12</v>
      </c>
      <c r="R519" s="10">
        <f t="shared" si="223"/>
        <v>3.0367179939785303E-12</v>
      </c>
      <c r="S519" s="9">
        <f t="shared" si="224"/>
        <v>151.35870901695409</v>
      </c>
      <c r="T519" s="8">
        <f t="shared" si="225"/>
        <v>5433.9776748572986</v>
      </c>
      <c r="U519" s="7">
        <f t="shared" si="226"/>
        <v>-31.803704599040653</v>
      </c>
      <c r="V519" s="9">
        <f t="shared" si="227"/>
        <v>2765.4098652408643</v>
      </c>
      <c r="W519" s="8">
        <f t="shared" si="228"/>
        <v>121331.78844785113</v>
      </c>
      <c r="X519" s="7">
        <f t="shared" si="229"/>
        <v>-31.803704599040653</v>
      </c>
      <c r="Y519" s="6">
        <f t="shared" si="214"/>
        <v>2769.5489130121487</v>
      </c>
      <c r="Z519" s="4">
        <f t="shared" si="215"/>
        <v>-0.99999999999726574</v>
      </c>
      <c r="AA519" s="4">
        <f t="shared" si="230"/>
        <v>0</v>
      </c>
      <c r="AB519" s="5">
        <f t="shared" si="231"/>
        <v>-9.6449203285806514E-10</v>
      </c>
      <c r="AC519" s="418">
        <f t="shared" si="235"/>
        <v>-1.3224799626400231E-10</v>
      </c>
      <c r="AD519" s="628">
        <f t="shared" si="232"/>
        <v>1.0858712442676424E-8</v>
      </c>
      <c r="AE519" s="4">
        <f t="shared" si="216"/>
        <v>6.2439037150358017</v>
      </c>
      <c r="AF519" s="3">
        <f t="shared" si="233"/>
        <v>81.89556158773604</v>
      </c>
      <c r="AG519" s="2">
        <f t="shared" si="217"/>
        <v>443.56047745304932</v>
      </c>
      <c r="AH519" s="22">
        <f t="shared" si="218"/>
        <v>-0.11902459440572821</v>
      </c>
    </row>
    <row r="520" spans="6:34" x14ac:dyDescent="0.35">
      <c r="F520" s="21">
        <f t="shared" si="219"/>
        <v>49.000000000000426</v>
      </c>
      <c r="G520" s="20">
        <f t="shared" si="234"/>
        <v>356.63043478260749</v>
      </c>
      <c r="H520" s="19">
        <f t="shared" si="207"/>
        <v>6.6304347826074945</v>
      </c>
      <c r="I520" s="18">
        <f t="shared" si="208"/>
        <v>1.8944099378878556E-2</v>
      </c>
      <c r="J520" s="17">
        <f t="shared" si="209"/>
        <v>121608.32943437521</v>
      </c>
      <c r="K520" s="16">
        <f t="shared" si="210"/>
        <v>31.802867932725849</v>
      </c>
      <c r="L520" s="15">
        <f t="shared" si="211"/>
        <v>7.9623277744364987E-13</v>
      </c>
      <c r="M520" s="14">
        <f t="shared" si="212"/>
        <v>1.8925656887058113E-15</v>
      </c>
      <c r="N520" s="13">
        <f t="shared" si="220"/>
        <v>0</v>
      </c>
      <c r="O520" s="12">
        <f t="shared" si="221"/>
        <v>0</v>
      </c>
      <c r="P520" s="4">
        <f t="shared" si="222"/>
        <v>1.241538334636766E-13</v>
      </c>
      <c r="Q520" s="11">
        <f t="shared" si="213"/>
        <v>1.8245440401381529E-12</v>
      </c>
      <c r="R520" s="10">
        <f t="shared" si="223"/>
        <v>2.1147105427000078E-12</v>
      </c>
      <c r="S520" s="9">
        <f t="shared" si="224"/>
        <v>151.35870901695441</v>
      </c>
      <c r="T520" s="8">
        <f t="shared" si="225"/>
        <v>5449.1135457589944</v>
      </c>
      <c r="U520" s="7">
        <f t="shared" si="226"/>
        <v>-31.802867932665293</v>
      </c>
      <c r="V520" s="9">
        <f t="shared" si="227"/>
        <v>2762.2294947809601</v>
      </c>
      <c r="W520" s="8">
        <f t="shared" si="228"/>
        <v>121608.32943437521</v>
      </c>
      <c r="X520" s="7">
        <f t="shared" si="229"/>
        <v>-31.802867932665293</v>
      </c>
      <c r="Y520" s="6">
        <f t="shared" si="214"/>
        <v>2766.3733010266633</v>
      </c>
      <c r="Z520" s="4">
        <f t="shared" si="215"/>
        <v>-0.99999999999809586</v>
      </c>
      <c r="AA520" s="4">
        <f t="shared" si="230"/>
        <v>0</v>
      </c>
      <c r="AB520" s="5">
        <f t="shared" si="231"/>
        <v>-6.7165323690887735E-10</v>
      </c>
      <c r="AC520" s="418">
        <f t="shared" si="235"/>
        <v>-9.2283230478063252E-11</v>
      </c>
      <c r="AD520" s="628">
        <f t="shared" si="232"/>
        <v>7.2583690474208952E-9</v>
      </c>
      <c r="AE520" s="4">
        <f t="shared" si="216"/>
        <v>6.2750013904501527</v>
      </c>
      <c r="AF520" s="3">
        <f t="shared" si="233"/>
        <v>80.900014036249331</v>
      </c>
      <c r="AG520" s="2">
        <f t="shared" si="217"/>
        <v>440.85620526503351</v>
      </c>
      <c r="AH520" s="22">
        <f t="shared" si="218"/>
        <v>-0.12400022247202436</v>
      </c>
    </row>
    <row r="521" spans="6:34" x14ac:dyDescent="0.35">
      <c r="F521" s="21">
        <f t="shared" si="219"/>
        <v>49.100000000000428</v>
      </c>
      <c r="G521" s="20">
        <f t="shared" si="234"/>
        <v>356.63043478260749</v>
      </c>
      <c r="H521" s="19">
        <f t="shared" si="207"/>
        <v>6.6304347826074945</v>
      </c>
      <c r="I521" s="18">
        <f t="shared" si="208"/>
        <v>1.8944099378878556E-2</v>
      </c>
      <c r="J521" s="17">
        <f t="shared" si="209"/>
        <v>121884.5523838533</v>
      </c>
      <c r="K521" s="16">
        <f t="shared" si="210"/>
        <v>31.802032261493725</v>
      </c>
      <c r="L521" s="15">
        <f t="shared" si="211"/>
        <v>5.2840970242243851E-13</v>
      </c>
      <c r="M521" s="14">
        <f t="shared" si="212"/>
        <v>1.255977021687894E-15</v>
      </c>
      <c r="N521" s="13">
        <f t="shared" si="220"/>
        <v>0</v>
      </c>
      <c r="O521" s="12">
        <f t="shared" si="221"/>
        <v>0</v>
      </c>
      <c r="P521" s="4">
        <f t="shared" si="222"/>
        <v>8.138034888800756E-14</v>
      </c>
      <c r="Q521" s="11">
        <f t="shared" si="213"/>
        <v>1.1959520411539994E-12</v>
      </c>
      <c r="R521" s="10">
        <f t="shared" si="223"/>
        <v>1.4574142118033455E-12</v>
      </c>
      <c r="S521" s="9">
        <f t="shared" si="224"/>
        <v>151.35870901695461</v>
      </c>
      <c r="T521" s="8">
        <f t="shared" si="225"/>
        <v>5464.2494166606903</v>
      </c>
      <c r="U521" s="7">
        <f t="shared" si="226"/>
        <v>-31.802032261451991</v>
      </c>
      <c r="V521" s="9">
        <f t="shared" si="227"/>
        <v>2759.0492079876935</v>
      </c>
      <c r="W521" s="8">
        <f t="shared" si="228"/>
        <v>121884.5523838533</v>
      </c>
      <c r="X521" s="7">
        <f t="shared" si="229"/>
        <v>-31.802032261451991</v>
      </c>
      <c r="Y521" s="6">
        <f t="shared" si="214"/>
        <v>2763.197783527773</v>
      </c>
      <c r="Z521" s="4">
        <f t="shared" si="215"/>
        <v>-0.99999999999868772</v>
      </c>
      <c r="AA521" s="4">
        <f t="shared" si="230"/>
        <v>0</v>
      </c>
      <c r="AB521" s="5">
        <f t="shared" si="231"/>
        <v>-4.6288934258818816E-10</v>
      </c>
      <c r="AC521" s="418">
        <f t="shared" si="235"/>
        <v>-6.3729464746704931E-11</v>
      </c>
      <c r="AD521" s="628">
        <f t="shared" si="232"/>
        <v>4.8058838146601438E-9</v>
      </c>
      <c r="AE521" s="4">
        <f t="shared" si="216"/>
        <v>6.3066782176640261</v>
      </c>
      <c r="AF521" s="3">
        <f t="shared" si="233"/>
        <v>79.905611418128217</v>
      </c>
      <c r="AG521" s="2">
        <f t="shared" si="217"/>
        <v>438.13838096075443</v>
      </c>
      <c r="AH521" s="22">
        <f t="shared" si="218"/>
        <v>-0.12906851482624415</v>
      </c>
    </row>
    <row r="522" spans="6:34" x14ac:dyDescent="0.35">
      <c r="F522" s="21">
        <f t="shared" si="219"/>
        <v>49.200000000000429</v>
      </c>
      <c r="G522" s="20">
        <f t="shared" si="234"/>
        <v>356.63043478260749</v>
      </c>
      <c r="H522" s="19">
        <f t="shared" si="207"/>
        <v>6.6304347826074945</v>
      </c>
      <c r="I522" s="18">
        <f t="shared" si="208"/>
        <v>1.8944099378878556E-2</v>
      </c>
      <c r="J522" s="17">
        <f t="shared" si="209"/>
        <v>122160.45730465207</v>
      </c>
      <c r="K522" s="16">
        <f t="shared" si="210"/>
        <v>31.801197585290424</v>
      </c>
      <c r="L522" s="15">
        <f t="shared" si="211"/>
        <v>3.4723853815149536E-13</v>
      </c>
      <c r="M522" s="14">
        <f t="shared" si="212"/>
        <v>8.2535128133228929E-16</v>
      </c>
      <c r="N522" s="13">
        <f t="shared" si="220"/>
        <v>0</v>
      </c>
      <c r="O522" s="12">
        <f t="shared" si="221"/>
        <v>0</v>
      </c>
      <c r="P522" s="4">
        <f t="shared" si="222"/>
        <v>5.281343335254236E-14</v>
      </c>
      <c r="Q522" s="11">
        <f t="shared" si="213"/>
        <v>7.7613741254962264E-13</v>
      </c>
      <c r="R522" s="10">
        <f t="shared" si="223"/>
        <v>9.9375456542395067E-13</v>
      </c>
      <c r="S522" s="9">
        <f t="shared" si="224"/>
        <v>151.35870901695475</v>
      </c>
      <c r="T522" s="8">
        <f t="shared" si="225"/>
        <v>5479.3852875623861</v>
      </c>
      <c r="U522" s="7">
        <f t="shared" si="226"/>
        <v>-31.801197585261967</v>
      </c>
      <c r="V522" s="9">
        <f t="shared" si="227"/>
        <v>2755.8690047615482</v>
      </c>
      <c r="W522" s="8">
        <f t="shared" si="228"/>
        <v>122160.45730465207</v>
      </c>
      <c r="X522" s="7">
        <f t="shared" si="229"/>
        <v>-31.801197585261967</v>
      </c>
      <c r="Y522" s="6">
        <f t="shared" si="214"/>
        <v>2760.0223604530247</v>
      </c>
      <c r="Z522" s="4">
        <f t="shared" si="215"/>
        <v>-0.99999999999910516</v>
      </c>
      <c r="AA522" s="4">
        <f t="shared" si="230"/>
        <v>0</v>
      </c>
      <c r="AB522" s="5">
        <f t="shared" si="231"/>
        <v>-3.1562639760039099E-10</v>
      </c>
      <c r="AC522" s="418">
        <f t="shared" si="235"/>
        <v>-4.3543167512905428E-11</v>
      </c>
      <c r="AD522" s="628">
        <f t="shared" si="232"/>
        <v>3.1508866337455484E-9</v>
      </c>
      <c r="AE522" s="4">
        <f t="shared" si="216"/>
        <v>6.3389516955122405</v>
      </c>
      <c r="AF522" s="3">
        <f t="shared" si="233"/>
        <v>78.91235370325262</v>
      </c>
      <c r="AG522" s="2">
        <f t="shared" si="217"/>
        <v>435.40675067882682</v>
      </c>
      <c r="AH522" s="22">
        <f t="shared" si="218"/>
        <v>-0.13423227128195847</v>
      </c>
    </row>
    <row r="523" spans="6:34" x14ac:dyDescent="0.35">
      <c r="F523" s="21">
        <f t="shared" si="219"/>
        <v>49.300000000000431</v>
      </c>
      <c r="G523" s="20">
        <f t="shared" si="234"/>
        <v>356.63043478260749</v>
      </c>
      <c r="H523" s="19">
        <f t="shared" si="207"/>
        <v>6.6304347826074945</v>
      </c>
      <c r="I523" s="18">
        <f t="shared" si="208"/>
        <v>1.8944099378878556E-2</v>
      </c>
      <c r="J523" s="17">
        <f t="shared" si="209"/>
        <v>122436.04420512822</v>
      </c>
      <c r="K523" s="16">
        <f t="shared" si="210"/>
        <v>31.800363903975306</v>
      </c>
      <c r="L523" s="15">
        <f t="shared" si="211"/>
        <v>2.2586870296695424E-13</v>
      </c>
      <c r="M523" s="14">
        <f t="shared" si="212"/>
        <v>5.3686732008215353E-16</v>
      </c>
      <c r="N523" s="13">
        <f t="shared" si="220"/>
        <v>0</v>
      </c>
      <c r="O523" s="12">
        <f t="shared" si="221"/>
        <v>0</v>
      </c>
      <c r="P523" s="4">
        <f t="shared" si="222"/>
        <v>3.392171721605767E-14</v>
      </c>
      <c r="Q523" s="11">
        <f t="shared" si="213"/>
        <v>4.9850790145692362E-13</v>
      </c>
      <c r="R523" s="10">
        <f t="shared" si="223"/>
        <v>6.702061374904521E-13</v>
      </c>
      <c r="S523" s="9">
        <f t="shared" si="224"/>
        <v>151.35870901695483</v>
      </c>
      <c r="T523" s="8">
        <f t="shared" si="225"/>
        <v>5494.521158464082</v>
      </c>
      <c r="U523" s="7">
        <f t="shared" si="226"/>
        <v>-31.800363903956114</v>
      </c>
      <c r="V523" s="9">
        <f t="shared" si="227"/>
        <v>2752.6888850030218</v>
      </c>
      <c r="W523" s="8">
        <f t="shared" si="228"/>
        <v>122436.04420512822</v>
      </c>
      <c r="X523" s="7">
        <f t="shared" si="229"/>
        <v>-31.800363903956114</v>
      </c>
      <c r="Y523" s="6">
        <f t="shared" si="214"/>
        <v>2756.847031740147</v>
      </c>
      <c r="Z523" s="4">
        <f t="shared" si="215"/>
        <v>-0.99999999999939648</v>
      </c>
      <c r="AA523" s="4">
        <f t="shared" si="230"/>
        <v>0</v>
      </c>
      <c r="AB523" s="5">
        <f t="shared" si="231"/>
        <v>-2.128641781238407E-10</v>
      </c>
      <c r="AC523" s="418">
        <f t="shared" si="235"/>
        <v>-2.9425991048415225E-11</v>
      </c>
      <c r="AD523" s="628">
        <f t="shared" si="232"/>
        <v>2.0448533815494365E-9</v>
      </c>
      <c r="AE523" s="4">
        <f t="shared" si="216"/>
        <v>6.371840066573375</v>
      </c>
      <c r="AF523" s="3">
        <f t="shared" si="233"/>
        <v>77.920240861538502</v>
      </c>
      <c r="AG523" s="2">
        <f t="shared" si="217"/>
        <v>432.66105284132067</v>
      </c>
      <c r="AH523" s="22">
        <f t="shared" si="218"/>
        <v>-0.13949441065174006</v>
      </c>
    </row>
    <row r="524" spans="6:34" x14ac:dyDescent="0.35">
      <c r="F524" s="21">
        <f t="shared" si="219"/>
        <v>49.400000000000432</v>
      </c>
      <c r="G524" s="20">
        <f t="shared" si="234"/>
        <v>356.63043478260749</v>
      </c>
      <c r="H524" s="19">
        <f t="shared" si="207"/>
        <v>6.6304347826074945</v>
      </c>
      <c r="I524" s="18">
        <f t="shared" si="208"/>
        <v>1.8944099378878556E-2</v>
      </c>
      <c r="J524" s="17">
        <f t="shared" si="209"/>
        <v>122711.31309362852</v>
      </c>
      <c r="K524" s="16">
        <f t="shared" si="210"/>
        <v>31.799531217407914</v>
      </c>
      <c r="L524" s="15">
        <f t="shared" si="211"/>
        <v>1.4537581833752007E-13</v>
      </c>
      <c r="M524" s="14">
        <f t="shared" si="212"/>
        <v>3.4554378260645145E-16</v>
      </c>
      <c r="N524" s="13">
        <f t="shared" si="220"/>
        <v>0</v>
      </c>
      <c r="O524" s="12">
        <f t="shared" si="221"/>
        <v>0</v>
      </c>
      <c r="P524" s="4">
        <f t="shared" si="222"/>
        <v>2.1555360225619881E-14</v>
      </c>
      <c r="Q524" s="11">
        <f t="shared" si="213"/>
        <v>3.1677398059716017E-13</v>
      </c>
      <c r="R524" s="10">
        <f t="shared" si="223"/>
        <v>4.469204864809401E-13</v>
      </c>
      <c r="S524" s="9">
        <f t="shared" si="224"/>
        <v>151.35870901695489</v>
      </c>
      <c r="T524" s="8">
        <f t="shared" si="225"/>
        <v>5509.6570293657778</v>
      </c>
      <c r="U524" s="7">
        <f t="shared" si="226"/>
        <v>-31.799531217395117</v>
      </c>
      <c r="V524" s="9">
        <f t="shared" si="227"/>
        <v>2749.508848612626</v>
      </c>
      <c r="W524" s="8">
        <f t="shared" si="228"/>
        <v>122711.31309362852</v>
      </c>
      <c r="X524" s="7">
        <f t="shared" si="229"/>
        <v>-31.799531217395117</v>
      </c>
      <c r="Y524" s="6">
        <f t="shared" si="214"/>
        <v>2753.6717973270538</v>
      </c>
      <c r="Z524" s="4">
        <f t="shared" si="215"/>
        <v>-0.99999999999959754</v>
      </c>
      <c r="AA524" s="4">
        <f t="shared" si="230"/>
        <v>0</v>
      </c>
      <c r="AB524" s="5">
        <f t="shared" si="231"/>
        <v>-1.4194642024272368E-10</v>
      </c>
      <c r="AC524" s="418">
        <f t="shared" si="235"/>
        <v>-1.9662239887812812E-11</v>
      </c>
      <c r="AD524" s="628">
        <f t="shared" si="232"/>
        <v>1.3131018882750111E-9</v>
      </c>
      <c r="AE524" s="4">
        <f t="shared" si="216"/>
        <v>6.4053623582157133</v>
      </c>
      <c r="AF524" s="3">
        <f t="shared" si="233"/>
        <v>76.92927286293741</v>
      </c>
      <c r="AG524" s="2">
        <f t="shared" si="217"/>
        <v>429.9010178237786</v>
      </c>
      <c r="AH524" s="22">
        <f t="shared" si="218"/>
        <v>-0.14485797731451422</v>
      </c>
    </row>
    <row r="525" spans="6:34" x14ac:dyDescent="0.35">
      <c r="F525" s="21">
        <f t="shared" si="219"/>
        <v>49.500000000000433</v>
      </c>
      <c r="G525" s="20">
        <f t="shared" si="234"/>
        <v>356.63043478260749</v>
      </c>
      <c r="H525" s="19">
        <f t="shared" si="207"/>
        <v>6.6304347826074945</v>
      </c>
      <c r="I525" s="18">
        <f t="shared" si="208"/>
        <v>1.8944099378878556E-2</v>
      </c>
      <c r="J525" s="17">
        <f t="shared" si="209"/>
        <v>122986.26397848978</v>
      </c>
      <c r="K525" s="16">
        <f t="shared" si="210"/>
        <v>31.798699525447962</v>
      </c>
      <c r="L525" s="15">
        <f t="shared" si="211"/>
        <v>9.2547594693698151E-14</v>
      </c>
      <c r="M525" s="14">
        <f t="shared" si="212"/>
        <v>2.1997637782745112E-16</v>
      </c>
      <c r="N525" s="13">
        <f t="shared" si="220"/>
        <v>0</v>
      </c>
      <c r="O525" s="12">
        <f t="shared" si="221"/>
        <v>0</v>
      </c>
      <c r="P525" s="4">
        <f t="shared" si="222"/>
        <v>1.3545781519911706E-14</v>
      </c>
      <c r="Q525" s="11">
        <f t="shared" si="213"/>
        <v>1.9906654713484306E-13</v>
      </c>
      <c r="R525" s="10">
        <f t="shared" si="223"/>
        <v>2.9457396075602275E-13</v>
      </c>
      <c r="S525" s="9">
        <f t="shared" si="224"/>
        <v>151.35870901695495</v>
      </c>
      <c r="T525" s="8">
        <f t="shared" si="225"/>
        <v>5524.7929002674737</v>
      </c>
      <c r="U525" s="7">
        <f t="shared" si="226"/>
        <v>-31.798699525439527</v>
      </c>
      <c r="V525" s="9">
        <f t="shared" si="227"/>
        <v>2746.3288954908867</v>
      </c>
      <c r="W525" s="8">
        <f t="shared" si="228"/>
        <v>122986.26397848978</v>
      </c>
      <c r="X525" s="7">
        <f t="shared" si="229"/>
        <v>-31.798699525439527</v>
      </c>
      <c r="Y525" s="6">
        <f t="shared" si="214"/>
        <v>2750.4966571518448</v>
      </c>
      <c r="Z525" s="4">
        <f t="shared" si="215"/>
        <v>-0.99999999999973477</v>
      </c>
      <c r="AA525" s="4">
        <f t="shared" si="230"/>
        <v>0</v>
      </c>
      <c r="AB525" s="5">
        <f t="shared" si="231"/>
        <v>-9.3559638662528046E-11</v>
      </c>
      <c r="AC525" s="418">
        <f t="shared" si="235"/>
        <v>-1.29859980027174E-11</v>
      </c>
      <c r="AD525" s="628">
        <f t="shared" si="232"/>
        <v>8.3400836039066358E-10</v>
      </c>
      <c r="AE525" s="4">
        <f t="shared" si="216"/>
        <v>6.4395384264432831</v>
      </c>
      <c r="AF525" s="3">
        <f t="shared" si="233"/>
        <v>75.939449677436869</v>
      </c>
      <c r="AG525" s="2">
        <f t="shared" si="217"/>
        <v>427.12636760691129</v>
      </c>
      <c r="AH525" s="22">
        <f t="shared" si="218"/>
        <v>-0.15032614823092527</v>
      </c>
    </row>
    <row r="526" spans="6:34" x14ac:dyDescent="0.35">
      <c r="F526" s="21">
        <f t="shared" si="219"/>
        <v>49.600000000000435</v>
      </c>
      <c r="G526" s="20">
        <f t="shared" si="234"/>
        <v>356.63043478260749</v>
      </c>
      <c r="H526" s="19">
        <f t="shared" si="207"/>
        <v>6.6304347826074945</v>
      </c>
      <c r="I526" s="18">
        <f t="shared" si="208"/>
        <v>1.8944099378878556E-2</v>
      </c>
      <c r="J526" s="17">
        <f t="shared" si="209"/>
        <v>123260.89686803886</v>
      </c>
      <c r="K526" s="16">
        <f t="shared" si="210"/>
        <v>31.797868827955327</v>
      </c>
      <c r="L526" s="15">
        <f t="shared" si="211"/>
        <v>5.8249903874402675E-14</v>
      </c>
      <c r="M526" s="14">
        <f t="shared" si="212"/>
        <v>1.3845419651906771E-16</v>
      </c>
      <c r="N526" s="13">
        <f t="shared" si="220"/>
        <v>0</v>
      </c>
      <c r="O526" s="12">
        <f t="shared" si="221"/>
        <v>0</v>
      </c>
      <c r="P526" s="4">
        <f t="shared" si="222"/>
        <v>8.4147807426381241E-15</v>
      </c>
      <c r="Q526" s="11">
        <f t="shared" si="213"/>
        <v>1.2366221504986009E-13</v>
      </c>
      <c r="R526" s="10">
        <f t="shared" si="223"/>
        <v>1.9184043368232011E-13</v>
      </c>
      <c r="S526" s="9">
        <f t="shared" si="224"/>
        <v>151.35870901695498</v>
      </c>
      <c r="T526" s="8">
        <f t="shared" si="225"/>
        <v>5539.9287711691695</v>
      </c>
      <c r="U526" s="7">
        <f t="shared" si="226"/>
        <v>-31.797868827949834</v>
      </c>
      <c r="V526" s="9">
        <f t="shared" si="227"/>
        <v>2743.1490255383428</v>
      </c>
      <c r="W526" s="8">
        <f t="shared" si="228"/>
        <v>123260.89686803886</v>
      </c>
      <c r="X526" s="7">
        <f t="shared" si="229"/>
        <v>-31.797868827949834</v>
      </c>
      <c r="Y526" s="6">
        <f t="shared" si="214"/>
        <v>2747.3216111528041</v>
      </c>
      <c r="Z526" s="4">
        <f t="shared" si="215"/>
        <v>-0.99999999999982725</v>
      </c>
      <c r="AA526" s="4">
        <f t="shared" si="230"/>
        <v>0</v>
      </c>
      <c r="AB526" s="5">
        <f t="shared" si="231"/>
        <v>-6.0930442086991483E-11</v>
      </c>
      <c r="AC526" s="418">
        <f t="shared" si="235"/>
        <v>-8.4741784008339815E-12</v>
      </c>
      <c r="AD526" s="628">
        <f t="shared" si="232"/>
        <v>5.2371904939784357E-10</v>
      </c>
      <c r="AE526" s="4">
        <f t="shared" si="216"/>
        <v>6.4743890027705113</v>
      </c>
      <c r="AF526" s="3">
        <f t="shared" si="233"/>
        <v>74.950771275060163</v>
      </c>
      <c r="AG526" s="2">
        <f t="shared" si="217"/>
        <v>424.33681540870867</v>
      </c>
      <c r="AH526" s="22">
        <f t="shared" si="218"/>
        <v>-0.15590224044328171</v>
      </c>
    </row>
    <row r="527" spans="6:34" x14ac:dyDescent="0.35">
      <c r="F527" s="21">
        <f t="shared" si="219"/>
        <v>49.700000000000436</v>
      </c>
      <c r="G527" s="20">
        <f t="shared" si="234"/>
        <v>356.63043478260749</v>
      </c>
      <c r="H527" s="19">
        <f t="shared" si="207"/>
        <v>6.6304347826074945</v>
      </c>
      <c r="I527" s="18">
        <f t="shared" si="208"/>
        <v>1.8944099378878556E-2</v>
      </c>
      <c r="J527" s="17">
        <f t="shared" si="209"/>
        <v>123535.21177059269</v>
      </c>
      <c r="K527" s="16">
        <f t="shared" si="210"/>
        <v>31.7970391247901</v>
      </c>
      <c r="L527" s="15">
        <f t="shared" si="211"/>
        <v>3.623210039813018E-14</v>
      </c>
      <c r="M527" s="14">
        <f t="shared" si="212"/>
        <v>8.6120079436315624E-17</v>
      </c>
      <c r="N527" s="13">
        <f t="shared" si="220"/>
        <v>0</v>
      </c>
      <c r="O527" s="12">
        <f t="shared" si="221"/>
        <v>0</v>
      </c>
      <c r="P527" s="4">
        <f t="shared" si="222"/>
        <v>5.1651258731165783E-15</v>
      </c>
      <c r="Q527" s="11">
        <f t="shared" si="213"/>
        <v>7.5905828804838187E-14</v>
      </c>
      <c r="R527" s="10">
        <f t="shared" si="223"/>
        <v>1.2339472009137324E-13</v>
      </c>
      <c r="S527" s="9">
        <f t="shared" si="224"/>
        <v>151.358709016955</v>
      </c>
      <c r="T527" s="8">
        <f t="shared" si="225"/>
        <v>5555.0646420708654</v>
      </c>
      <c r="U527" s="7">
        <f t="shared" si="226"/>
        <v>-31.797039124786565</v>
      </c>
      <c r="V527" s="9">
        <f t="shared" si="227"/>
        <v>2739.969238655548</v>
      </c>
      <c r="W527" s="8">
        <f t="shared" si="228"/>
        <v>123535.21177059269</v>
      </c>
      <c r="X527" s="7">
        <f t="shared" si="229"/>
        <v>-31.797039124786565</v>
      </c>
      <c r="Y527" s="6">
        <f t="shared" si="214"/>
        <v>2744.1466592684042</v>
      </c>
      <c r="Z527" s="4">
        <f t="shared" si="215"/>
        <v>-0.99999999999988887</v>
      </c>
      <c r="AA527" s="4">
        <f t="shared" si="230"/>
        <v>0</v>
      </c>
      <c r="AB527" s="5">
        <f t="shared" si="231"/>
        <v>-3.9191398299371335E-11</v>
      </c>
      <c r="AC527" s="418">
        <f t="shared" si="235"/>
        <v>-5.4617113558076098E-12</v>
      </c>
      <c r="AD527" s="628">
        <f t="shared" si="232"/>
        <v>3.250075358554774E-10</v>
      </c>
      <c r="AE527" s="4">
        <f t="shared" si="216"/>
        <v>6.5099357443757215</v>
      </c>
      <c r="AF527" s="3">
        <f t="shared" si="233"/>
        <v>73.963237625866384</v>
      </c>
      <c r="AG527" s="2">
        <f t="shared" si="217"/>
        <v>421.53206529560879</v>
      </c>
      <c r="AH527" s="22">
        <f t="shared" si="218"/>
        <v>-0.16158971910011533</v>
      </c>
    </row>
    <row r="528" spans="6:34" x14ac:dyDescent="0.35">
      <c r="F528" s="21">
        <f t="shared" si="219"/>
        <v>49.800000000000438</v>
      </c>
      <c r="G528" s="20">
        <f t="shared" si="234"/>
        <v>356.63043478260749</v>
      </c>
      <c r="H528" s="19">
        <f t="shared" si="207"/>
        <v>6.6304347826074945</v>
      </c>
      <c r="I528" s="18">
        <f t="shared" si="208"/>
        <v>1.8944099378878556E-2</v>
      </c>
      <c r="J528" s="17">
        <f t="shared" si="209"/>
        <v>123809.20869445826</v>
      </c>
      <c r="K528" s="16">
        <f t="shared" si="210"/>
        <v>31.796210415812528</v>
      </c>
      <c r="L528" s="15">
        <f t="shared" si="211"/>
        <v>2.2261857061549267E-14</v>
      </c>
      <c r="M528" s="14">
        <f t="shared" si="212"/>
        <v>5.2914208049596453E-17</v>
      </c>
      <c r="N528" s="13">
        <f t="shared" si="220"/>
        <v>0</v>
      </c>
      <c r="O528" s="12">
        <f t="shared" si="221"/>
        <v>0</v>
      </c>
      <c r="P528" s="4">
        <f t="shared" si="222"/>
        <v>3.1312517119652575E-15</v>
      </c>
      <c r="Q528" s="11">
        <f t="shared" si="213"/>
        <v>4.601635317938104E-14</v>
      </c>
      <c r="R528" s="10">
        <f t="shared" si="223"/>
        <v>7.8357684614816752E-14</v>
      </c>
      <c r="S528" s="9">
        <f t="shared" si="224"/>
        <v>151.358709016955</v>
      </c>
      <c r="T528" s="8">
        <f t="shared" si="225"/>
        <v>5570.2005129725612</v>
      </c>
      <c r="U528" s="7">
        <f t="shared" si="226"/>
        <v>-31.796210415810283</v>
      </c>
      <c r="V528" s="9">
        <f t="shared" si="227"/>
        <v>2736.7895347430695</v>
      </c>
      <c r="W528" s="8">
        <f t="shared" si="228"/>
        <v>123809.20869445826</v>
      </c>
      <c r="X528" s="7">
        <f t="shared" si="229"/>
        <v>-31.796210415810283</v>
      </c>
      <c r="Y528" s="6">
        <f t="shared" si="214"/>
        <v>2740.9718014373052</v>
      </c>
      <c r="Z528" s="4">
        <f t="shared" si="215"/>
        <v>-0.99999999999992939</v>
      </c>
      <c r="AA528" s="4">
        <f t="shared" si="230"/>
        <v>0</v>
      </c>
      <c r="AB528" s="5">
        <f t="shared" si="231"/>
        <v>-2.4887185005013035E-11</v>
      </c>
      <c r="AC528" s="418">
        <f t="shared" si="235"/>
        <v>-3.475255312982905E-12</v>
      </c>
      <c r="AD528" s="628">
        <f t="shared" si="232"/>
        <v>1.9923101220473522E-10</v>
      </c>
      <c r="AE528" s="4">
        <f t="shared" si="216"/>
        <v>6.5462012878078655</v>
      </c>
      <c r="AF528" s="3">
        <f t="shared" si="233"/>
        <v>72.976848699950324</v>
      </c>
      <c r="AG528" s="2">
        <f t="shared" si="217"/>
        <v>418.71181177124754</v>
      </c>
      <c r="AH528" s="22">
        <f t="shared" si="218"/>
        <v>-0.16739220604925853</v>
      </c>
    </row>
    <row r="529" spans="6:34" x14ac:dyDescent="0.35">
      <c r="F529" s="21">
        <f t="shared" si="219"/>
        <v>49.900000000000439</v>
      </c>
      <c r="G529" s="20">
        <f t="shared" si="234"/>
        <v>356.63043478260749</v>
      </c>
      <c r="H529" s="19">
        <f t="shared" si="207"/>
        <v>6.6304347826074945</v>
      </c>
      <c r="I529" s="18">
        <f t="shared" si="208"/>
        <v>1.8944099378878556E-2</v>
      </c>
      <c r="J529" s="17">
        <f t="shared" si="209"/>
        <v>124082.88764793256</v>
      </c>
      <c r="K529" s="16">
        <f t="shared" si="210"/>
        <v>31.795382700883014</v>
      </c>
      <c r="L529" s="15">
        <f t="shared" si="211"/>
        <v>1.3504851855718481E-14</v>
      </c>
      <c r="M529" s="14">
        <f t="shared" si="212"/>
        <v>3.2099682375857257E-17</v>
      </c>
      <c r="N529" s="13">
        <f t="shared" si="220"/>
        <v>0</v>
      </c>
      <c r="O529" s="12">
        <f t="shared" si="221"/>
        <v>0</v>
      </c>
      <c r="P529" s="4">
        <f t="shared" si="222"/>
        <v>1.8738859816252389E-15</v>
      </c>
      <c r="Q529" s="11">
        <f t="shared" si="213"/>
        <v>2.7538316009171378E-14</v>
      </c>
      <c r="R529" s="10">
        <f t="shared" si="223"/>
        <v>4.9102280198400865E-14</v>
      </c>
      <c r="S529" s="9">
        <f t="shared" si="224"/>
        <v>151.358709016955</v>
      </c>
      <c r="T529" s="8">
        <f t="shared" si="225"/>
        <v>5585.3363838742571</v>
      </c>
      <c r="U529" s="7">
        <f t="shared" si="226"/>
        <v>-31.795382700881607</v>
      </c>
      <c r="V529" s="9">
        <f t="shared" si="227"/>
        <v>2733.6099137014885</v>
      </c>
      <c r="W529" s="8">
        <f t="shared" si="228"/>
        <v>124082.88764793256</v>
      </c>
      <c r="X529" s="7">
        <f t="shared" si="229"/>
        <v>-31.795382700881607</v>
      </c>
      <c r="Y529" s="6">
        <f t="shared" si="214"/>
        <v>2737.7970375983568</v>
      </c>
      <c r="Z529" s="4">
        <f t="shared" si="215"/>
        <v>-0.9999999999999557</v>
      </c>
      <c r="AA529" s="4">
        <f t="shared" si="230"/>
        <v>0</v>
      </c>
      <c r="AB529" s="5">
        <f t="shared" si="231"/>
        <v>-1.5595375711682497E-11</v>
      </c>
      <c r="AC529" s="418">
        <f t="shared" si="235"/>
        <v>-2.1821167576102674E-12</v>
      </c>
      <c r="AD529" s="628">
        <f t="shared" si="232"/>
        <v>1.2058127583779895E-10</v>
      </c>
      <c r="AE529" s="4">
        <f t="shared" si="216"/>
        <v>6.5832093065477073</v>
      </c>
      <c r="AF529" s="3">
        <f t="shared" si="233"/>
        <v>71.991604467442869</v>
      </c>
      <c r="AG529" s="2">
        <f t="shared" si="217"/>
        <v>415.87573934119399</v>
      </c>
      <c r="AH529" s="22">
        <f t="shared" si="218"/>
        <v>-0.17331348904763311</v>
      </c>
    </row>
    <row r="530" spans="6:34" x14ac:dyDescent="0.35">
      <c r="F530" s="21">
        <f t="shared" si="219"/>
        <v>50.000000000000441</v>
      </c>
      <c r="G530" s="20">
        <f t="shared" si="234"/>
        <v>356.63043478260749</v>
      </c>
      <c r="H530" s="19">
        <f t="shared" si="207"/>
        <v>6.6304347826074945</v>
      </c>
      <c r="I530" s="18">
        <f t="shared" si="208"/>
        <v>1.8944099378878556E-2</v>
      </c>
      <c r="J530" s="17">
        <f t="shared" si="209"/>
        <v>124356.24863930271</v>
      </c>
      <c r="K530" s="16">
        <f t="shared" si="210"/>
        <v>31.794555979862178</v>
      </c>
      <c r="L530" s="15">
        <f t="shared" si="211"/>
        <v>8.084603352733608E-15</v>
      </c>
      <c r="M530" s="14">
        <f t="shared" si="212"/>
        <v>1.9216293709112513E-17</v>
      </c>
      <c r="N530" s="13">
        <f t="shared" si="220"/>
        <v>0</v>
      </c>
      <c r="O530" s="12">
        <f t="shared" si="221"/>
        <v>0</v>
      </c>
      <c r="P530" s="4">
        <f t="shared" si="222"/>
        <v>1.1064567814401392E-15</v>
      </c>
      <c r="Q530" s="11">
        <f t="shared" si="213"/>
        <v>1.6260304413698819E-14</v>
      </c>
      <c r="R530" s="10">
        <f t="shared" si="223"/>
        <v>3.0349474066777112E-14</v>
      </c>
      <c r="S530" s="9">
        <f t="shared" si="224"/>
        <v>151.358709016955</v>
      </c>
      <c r="T530" s="8">
        <f t="shared" si="225"/>
        <v>5600.4722547759529</v>
      </c>
      <c r="U530" s="7">
        <f t="shared" si="226"/>
        <v>-31.794555979861308</v>
      </c>
      <c r="V530" s="9">
        <f t="shared" si="227"/>
        <v>2730.4303754314005</v>
      </c>
      <c r="W530" s="8">
        <f t="shared" si="228"/>
        <v>124356.24863930271</v>
      </c>
      <c r="X530" s="7">
        <f t="shared" si="229"/>
        <v>-31.794555979861308</v>
      </c>
      <c r="Y530" s="6">
        <f t="shared" si="214"/>
        <v>2734.6223676905988</v>
      </c>
      <c r="Z530" s="4">
        <f t="shared" si="215"/>
        <v>-0.99999999999997258</v>
      </c>
      <c r="AA530" s="4">
        <f t="shared" si="230"/>
        <v>0</v>
      </c>
      <c r="AB530" s="5">
        <f t="shared" si="231"/>
        <v>-9.6392967660749915E-12</v>
      </c>
      <c r="AC530" s="418">
        <f t="shared" si="235"/>
        <v>-1.3514405706780096E-12</v>
      </c>
      <c r="AD530" s="628">
        <f t="shared" si="232"/>
        <v>7.2018178157259787E-11</v>
      </c>
      <c r="AE530" s="4">
        <f t="shared" si="216"/>
        <v>6.6209845727546011</v>
      </c>
      <c r="AF530" s="3">
        <f t="shared" si="233"/>
        <v>71.007504898510319</v>
      </c>
      <c r="AG530" s="2">
        <f t="shared" si="217"/>
        <v>413.02352205193006</v>
      </c>
      <c r="AH530" s="22">
        <f t="shared" si="218"/>
        <v>-0.1793575316407362</v>
      </c>
    </row>
    <row r="531" spans="6:34" x14ac:dyDescent="0.35">
      <c r="F531" s="21">
        <f t="shared" si="219"/>
        <v>50.100000000000442</v>
      </c>
      <c r="G531" s="20">
        <f t="shared" si="234"/>
        <v>356.63043478260749</v>
      </c>
      <c r="H531" s="19">
        <f t="shared" si="207"/>
        <v>6.6304347826074945</v>
      </c>
      <c r="I531" s="18">
        <f t="shared" si="208"/>
        <v>1.8944099378878556E-2</v>
      </c>
      <c r="J531" s="17">
        <f t="shared" si="209"/>
        <v>124629.29167684585</v>
      </c>
      <c r="K531" s="16">
        <f t="shared" si="210"/>
        <v>31.7937302526108</v>
      </c>
      <c r="L531" s="15">
        <f t="shared" si="211"/>
        <v>4.7734915264659788E-15</v>
      </c>
      <c r="M531" s="14">
        <f t="shared" si="212"/>
        <v>1.1346112009256984E-17</v>
      </c>
      <c r="N531" s="13">
        <f t="shared" si="220"/>
        <v>0</v>
      </c>
      <c r="O531" s="12">
        <f t="shared" si="221"/>
        <v>0</v>
      </c>
      <c r="P531" s="4">
        <f t="shared" si="222"/>
        <v>6.4425525170985839E-16</v>
      </c>
      <c r="Q531" s="11">
        <f t="shared" si="213"/>
        <v>9.4678677817776193E-15</v>
      </c>
      <c r="R531" s="10">
        <f t="shared" si="223"/>
        <v>1.8493189079371876E-14</v>
      </c>
      <c r="S531" s="9">
        <f t="shared" si="224"/>
        <v>151.358709016955</v>
      </c>
      <c r="T531" s="8">
        <f t="shared" si="225"/>
        <v>5615.6081256776488</v>
      </c>
      <c r="U531" s="7">
        <f t="shared" si="226"/>
        <v>-31.793730252610271</v>
      </c>
      <c r="V531" s="9">
        <f t="shared" si="227"/>
        <v>2727.2509198334146</v>
      </c>
      <c r="W531" s="8">
        <f t="shared" si="228"/>
        <v>124629.29167684585</v>
      </c>
      <c r="X531" s="7">
        <f t="shared" si="229"/>
        <v>-31.793730252610271</v>
      </c>
      <c r="Y531" s="6">
        <f t="shared" si="214"/>
        <v>2731.4477916532628</v>
      </c>
      <c r="Z531" s="4">
        <f t="shared" si="215"/>
        <v>-0.99999999999998335</v>
      </c>
      <c r="AA531" s="4">
        <f t="shared" si="230"/>
        <v>0</v>
      </c>
      <c r="AB531" s="5">
        <f t="shared" si="231"/>
        <v>-5.8736219710094215E-12</v>
      </c>
      <c r="AC531" s="418">
        <f t="shared" si="235"/>
        <v>-8.2513558027360419E-13</v>
      </c>
      <c r="AD531" s="628">
        <f t="shared" si="232"/>
        <v>4.2424017620289965E-11</v>
      </c>
      <c r="AE531" s="4">
        <f t="shared" si="216"/>
        <v>6.6595530235630749</v>
      </c>
      <c r="AF531" s="3">
        <f t="shared" si="233"/>
        <v>70.024549963355014</v>
      </c>
      <c r="AG531" s="2">
        <f t="shared" si="217"/>
        <v>410.15482300219759</v>
      </c>
      <c r="AH531" s="22">
        <f t="shared" si="218"/>
        <v>-0.18552848377009201</v>
      </c>
    </row>
    <row r="532" spans="6:34" x14ac:dyDescent="0.35">
      <c r="F532" s="21">
        <f t="shared" si="219"/>
        <v>50.200000000000443</v>
      </c>
      <c r="G532" s="20">
        <f t="shared" si="234"/>
        <v>356.63043478260749</v>
      </c>
      <c r="H532" s="19">
        <f t="shared" si="207"/>
        <v>6.6304347826074945</v>
      </c>
      <c r="I532" s="18">
        <f t="shared" si="208"/>
        <v>1.8944099378878556E-2</v>
      </c>
      <c r="J532" s="17">
        <f t="shared" si="209"/>
        <v>124902.0167688292</v>
      </c>
      <c r="K532" s="16">
        <f t="shared" si="210"/>
        <v>31.792905518989823</v>
      </c>
      <c r="L532" s="15">
        <f t="shared" si="211"/>
        <v>2.7782902100278823E-15</v>
      </c>
      <c r="M532" s="14">
        <f t="shared" si="212"/>
        <v>6.603718000215273E-18</v>
      </c>
      <c r="N532" s="13">
        <f t="shared" si="220"/>
        <v>0</v>
      </c>
      <c r="O532" s="12">
        <f t="shared" si="221"/>
        <v>0</v>
      </c>
      <c r="P532" s="4">
        <f t="shared" si="222"/>
        <v>3.6971503285765295E-16</v>
      </c>
      <c r="Q532" s="11">
        <f t="shared" si="213"/>
        <v>5.4332704913800908E-15</v>
      </c>
      <c r="R532" s="10">
        <f t="shared" si="223"/>
        <v>1.1103294210251004E-14</v>
      </c>
      <c r="S532" s="9">
        <f t="shared" si="224"/>
        <v>151.358709016955</v>
      </c>
      <c r="T532" s="8">
        <f t="shared" si="225"/>
        <v>5630.7439965793446</v>
      </c>
      <c r="U532" s="7">
        <f t="shared" si="226"/>
        <v>-31.792905518989507</v>
      </c>
      <c r="V532" s="9">
        <f t="shared" si="227"/>
        <v>2724.0715468081535</v>
      </c>
      <c r="W532" s="8">
        <f t="shared" si="228"/>
        <v>124902.0167688292</v>
      </c>
      <c r="X532" s="7">
        <f t="shared" si="229"/>
        <v>-31.792905518989507</v>
      </c>
      <c r="Y532" s="6">
        <f t="shared" si="214"/>
        <v>2728.2733094257705</v>
      </c>
      <c r="Z532" s="4">
        <f t="shared" si="215"/>
        <v>-0.99999999999999001</v>
      </c>
      <c r="AA532" s="4">
        <f t="shared" si="230"/>
        <v>0</v>
      </c>
      <c r="AB532" s="5">
        <f t="shared" si="231"/>
        <v>-3.5265173866987297E-12</v>
      </c>
      <c r="AC532" s="418">
        <f t="shared" si="235"/>
        <v>-4.9639950925722683E-13</v>
      </c>
      <c r="AD532" s="628">
        <f t="shared" si="232"/>
        <v>2.463453286822838E-11</v>
      </c>
      <c r="AE532" s="4">
        <f t="shared" si="216"/>
        <v>6.6989418323307159</v>
      </c>
      <c r="AF532" s="3">
        <f t="shared" si="233"/>
        <v>69.042739632214932</v>
      </c>
      <c r="AG532" s="2">
        <f t="shared" si="217"/>
        <v>407.26929382465494</v>
      </c>
      <c r="AH532" s="22">
        <f t="shared" si="218"/>
        <v>-0.19183069317291457</v>
      </c>
    </row>
    <row r="533" spans="6:34" x14ac:dyDescent="0.35">
      <c r="F533" s="21">
        <f t="shared" si="219"/>
        <v>50.300000000000445</v>
      </c>
      <c r="G533" s="20">
        <f t="shared" si="234"/>
        <v>356.63043478260749</v>
      </c>
      <c r="H533" s="19">
        <f t="shared" si="207"/>
        <v>6.6304347826074945</v>
      </c>
      <c r="I533" s="18">
        <f t="shared" si="208"/>
        <v>1.8944099378878556E-2</v>
      </c>
      <c r="J533" s="17">
        <f t="shared" si="209"/>
        <v>125174.42392351001</v>
      </c>
      <c r="K533" s="16">
        <f t="shared" si="210"/>
        <v>31.792081778860371</v>
      </c>
      <c r="L533" s="15">
        <f t="shared" si="211"/>
        <v>1.5930340347027115E-15</v>
      </c>
      <c r="M533" s="14">
        <f t="shared" si="212"/>
        <v>3.786482597084875E-18</v>
      </c>
      <c r="N533" s="13">
        <f t="shared" si="220"/>
        <v>0</v>
      </c>
      <c r="O533" s="12">
        <f t="shared" si="221"/>
        <v>0</v>
      </c>
      <c r="P533" s="4">
        <f t="shared" si="222"/>
        <v>2.0897855295391597E-16</v>
      </c>
      <c r="Q533" s="11">
        <f t="shared" si="213"/>
        <v>3.0711139774859717E-15</v>
      </c>
      <c r="R533" s="10">
        <f t="shared" si="223"/>
        <v>6.5648579919796333E-15</v>
      </c>
      <c r="S533" s="9">
        <f t="shared" si="224"/>
        <v>151.358709016955</v>
      </c>
      <c r="T533" s="8">
        <f t="shared" si="225"/>
        <v>5645.8798674810405</v>
      </c>
      <c r="U533" s="7">
        <f t="shared" si="226"/>
        <v>-31.792081778860183</v>
      </c>
      <c r="V533" s="9">
        <f t="shared" si="227"/>
        <v>2720.8922562562543</v>
      </c>
      <c r="W533" s="8">
        <f t="shared" si="228"/>
        <v>125174.42392351001</v>
      </c>
      <c r="X533" s="7">
        <f t="shared" si="229"/>
        <v>-31.792081778860183</v>
      </c>
      <c r="Y533" s="6">
        <f t="shared" si="214"/>
        <v>2725.0989209477389</v>
      </c>
      <c r="Z533" s="4">
        <f t="shared" si="215"/>
        <v>-0.99999999999999412</v>
      </c>
      <c r="AA533" s="4">
        <f t="shared" si="230"/>
        <v>0</v>
      </c>
      <c r="AB533" s="5">
        <f t="shared" si="231"/>
        <v>-2.0850646133964714E-12</v>
      </c>
      <c r="AC533" s="418">
        <f t="shared" si="235"/>
        <v>-2.9408244452769366E-13</v>
      </c>
      <c r="AD533" s="628">
        <f t="shared" si="232"/>
        <v>1.409229474972983E-11</v>
      </c>
      <c r="AE533" s="4">
        <f t="shared" si="216"/>
        <v>6.7391794852801041</v>
      </c>
      <c r="AF533" s="3">
        <f t="shared" si="233"/>
        <v>68.062073875364035</v>
      </c>
      <c r="AG533" s="2">
        <f t="shared" si="217"/>
        <v>404.36657413561585</v>
      </c>
      <c r="AH533" s="22">
        <f t="shared" si="218"/>
        <v>-0.19826871764481668</v>
      </c>
    </row>
    <row r="534" spans="6:34" x14ac:dyDescent="0.35">
      <c r="F534" s="21">
        <f t="shared" si="219"/>
        <v>50.400000000000446</v>
      </c>
      <c r="G534" s="20">
        <f t="shared" si="234"/>
        <v>356.63043478260749</v>
      </c>
      <c r="H534" s="19">
        <f t="shared" si="207"/>
        <v>6.6304347826074945</v>
      </c>
      <c r="I534" s="18">
        <f t="shared" si="208"/>
        <v>1.8944099378878556E-2</v>
      </c>
      <c r="J534" s="17">
        <f t="shared" si="209"/>
        <v>125446.51314913563</v>
      </c>
      <c r="K534" s="16">
        <f t="shared" si="210"/>
        <v>31.791259032083765</v>
      </c>
      <c r="L534" s="15">
        <f t="shared" si="211"/>
        <v>8.9930299694331752E-16</v>
      </c>
      <c r="M534" s="14">
        <f t="shared" si="212"/>
        <v>2.1375532934345715E-18</v>
      </c>
      <c r="N534" s="13">
        <f t="shared" si="220"/>
        <v>0</v>
      </c>
      <c r="O534" s="12">
        <f t="shared" si="221"/>
        <v>0</v>
      </c>
      <c r="P534" s="4">
        <f t="shared" si="222"/>
        <v>1.1627520291140212E-16</v>
      </c>
      <c r="Q534" s="11">
        <f t="shared" si="213"/>
        <v>1.7087609989096402E-15</v>
      </c>
      <c r="R534" s="10">
        <f t="shared" si="223"/>
        <v>3.8200693270600526E-15</v>
      </c>
      <c r="S534" s="9">
        <f t="shared" si="224"/>
        <v>151.358709016955</v>
      </c>
      <c r="T534" s="8">
        <f t="shared" si="225"/>
        <v>5661.0157383827363</v>
      </c>
      <c r="U534" s="7">
        <f t="shared" si="226"/>
        <v>-31.791259032083655</v>
      </c>
      <c r="V534" s="9">
        <f t="shared" si="227"/>
        <v>2717.7130480783685</v>
      </c>
      <c r="W534" s="8">
        <f t="shared" si="228"/>
        <v>125446.51314913563</v>
      </c>
      <c r="X534" s="7">
        <f t="shared" si="229"/>
        <v>-31.791259032083655</v>
      </c>
      <c r="Y534" s="6">
        <f t="shared" si="214"/>
        <v>2721.9246261589788</v>
      </c>
      <c r="Z534" s="4">
        <f t="shared" si="215"/>
        <v>-0.99999999999999656</v>
      </c>
      <c r="AA534" s="4">
        <f t="shared" si="230"/>
        <v>0</v>
      </c>
      <c r="AB534" s="5">
        <f t="shared" si="231"/>
        <v>-1.2132922577008119E-12</v>
      </c>
      <c r="AC534" s="418">
        <f t="shared" si="235"/>
        <v>-1.714658195826636E-13</v>
      </c>
      <c r="AD534" s="628">
        <f t="shared" si="232"/>
        <v>7.9369107957119418E-12</v>
      </c>
      <c r="AE534" s="4">
        <f t="shared" si="216"/>
        <v>6.7802958640239543</v>
      </c>
      <c r="AF534" s="3">
        <f t="shared" si="233"/>
        <v>67.082552663111812</v>
      </c>
      <c r="AG534" s="2">
        <f t="shared" si="217"/>
        <v>401.44629095043314</v>
      </c>
      <c r="AH534" s="22">
        <f t="shared" si="218"/>
        <v>-0.20484733824383261</v>
      </c>
    </row>
    <row r="535" spans="6:34" x14ac:dyDescent="0.35">
      <c r="F535" s="21">
        <f t="shared" si="219"/>
        <v>50.500000000000448</v>
      </c>
      <c r="G535" s="20">
        <f t="shared" si="234"/>
        <v>356.63043478260749</v>
      </c>
      <c r="H535" s="19">
        <f t="shared" si="207"/>
        <v>6.6304347826074945</v>
      </c>
      <c r="I535" s="18">
        <f t="shared" si="208"/>
        <v>1.8944099378878556E-2</v>
      </c>
      <c r="J535" s="17">
        <f t="shared" si="209"/>
        <v>125718.28445394347</v>
      </c>
      <c r="K535" s="16">
        <f t="shared" si="210"/>
        <v>31.79043727852148</v>
      </c>
      <c r="L535" s="15">
        <f t="shared" si="211"/>
        <v>4.9949674075672432E-16</v>
      </c>
      <c r="M535" s="14">
        <f t="shared" si="212"/>
        <v>1.1872538031046579E-18</v>
      </c>
      <c r="N535" s="13">
        <f t="shared" si="220"/>
        <v>0</v>
      </c>
      <c r="O535" s="12">
        <f t="shared" si="221"/>
        <v>0</v>
      </c>
      <c r="P535" s="4">
        <f t="shared" si="222"/>
        <v>6.3640420372643256E-17</v>
      </c>
      <c r="Q535" s="11">
        <f t="shared" si="213"/>
        <v>9.3524900893828921E-16</v>
      </c>
      <c r="R535" s="10">
        <f t="shared" si="223"/>
        <v>2.1863138182063988E-15</v>
      </c>
      <c r="S535" s="9">
        <f t="shared" si="224"/>
        <v>151.358709016955</v>
      </c>
      <c r="T535" s="8">
        <f t="shared" si="225"/>
        <v>5676.1516092844322</v>
      </c>
      <c r="U535" s="7">
        <f t="shared" si="226"/>
        <v>-31.790437278521416</v>
      </c>
      <c r="V535" s="9">
        <f t="shared" si="227"/>
        <v>2714.5339221751601</v>
      </c>
      <c r="W535" s="8">
        <f t="shared" si="228"/>
        <v>125718.28445394347</v>
      </c>
      <c r="X535" s="7">
        <f t="shared" si="229"/>
        <v>-31.790437278521416</v>
      </c>
      <c r="Y535" s="6">
        <f t="shared" si="214"/>
        <v>2718.7504249994954</v>
      </c>
      <c r="Z535" s="4">
        <f t="shared" si="215"/>
        <v>-0.999999999999998</v>
      </c>
      <c r="AA535" s="4">
        <f t="shared" si="230"/>
        <v>0</v>
      </c>
      <c r="AB535" s="5">
        <f t="shared" si="231"/>
        <v>-6.9439515396847773E-13</v>
      </c>
      <c r="AC535" s="418">
        <f t="shared" si="235"/>
        <v>-9.8328554871611926E-14</v>
      </c>
      <c r="AD535" s="628">
        <f t="shared" si="232"/>
        <v>4.3981067210060229E-12</v>
      </c>
      <c r="AE535" s="4">
        <f t="shared" si="216"/>
        <v>6.8223223345144168</v>
      </c>
      <c r="AF535" s="3">
        <f t="shared" si="233"/>
        <v>66.104175965803563</v>
      </c>
      <c r="AG535" s="2">
        <f t="shared" si="217"/>
        <v>398.50805806187464</v>
      </c>
      <c r="AH535" s="22">
        <f t="shared" si="218"/>
        <v>-0.21157157352230671</v>
      </c>
    </row>
    <row r="536" spans="6:34" x14ac:dyDescent="0.35">
      <c r="F536" s="21">
        <f t="shared" si="219"/>
        <v>50.600000000000449</v>
      </c>
      <c r="G536" s="20">
        <f t="shared" si="234"/>
        <v>356.63043478260749</v>
      </c>
      <c r="H536" s="19">
        <f t="shared" si="207"/>
        <v>6.6304347826074945</v>
      </c>
      <c r="I536" s="18">
        <f t="shared" si="208"/>
        <v>1.8944099378878556E-2</v>
      </c>
      <c r="J536" s="17">
        <f t="shared" si="209"/>
        <v>125989.73784616099</v>
      </c>
      <c r="K536" s="16">
        <f t="shared" si="210"/>
        <v>31.789616518035178</v>
      </c>
      <c r="L536" s="15">
        <f t="shared" si="211"/>
        <v>2.7277240502084038E-16</v>
      </c>
      <c r="M536" s="14">
        <f t="shared" si="212"/>
        <v>6.4835272949403552E-19</v>
      </c>
      <c r="N536" s="13">
        <f t="shared" si="220"/>
        <v>0</v>
      </c>
      <c r="O536" s="12">
        <f t="shared" si="221"/>
        <v>0</v>
      </c>
      <c r="P536" s="4">
        <f t="shared" si="222"/>
        <v>3.423991014136838E-17</v>
      </c>
      <c r="Q536" s="11">
        <f t="shared" si="213"/>
        <v>5.0318401164452915E-16</v>
      </c>
      <c r="R536" s="10">
        <f t="shared" si="223"/>
        <v>1.2298578871448059E-15</v>
      </c>
      <c r="S536" s="9">
        <f t="shared" si="224"/>
        <v>151.358709016955</v>
      </c>
      <c r="T536" s="8">
        <f t="shared" si="225"/>
        <v>5691.2874801861281</v>
      </c>
      <c r="U536" s="7">
        <f t="shared" si="226"/>
        <v>-31.789616518035142</v>
      </c>
      <c r="V536" s="9">
        <f t="shared" si="227"/>
        <v>2711.3548784473078</v>
      </c>
      <c r="W536" s="8">
        <f t="shared" si="228"/>
        <v>125989.73784616099</v>
      </c>
      <c r="X536" s="7">
        <f t="shared" si="229"/>
        <v>-31.789616518035142</v>
      </c>
      <c r="Y536" s="6">
        <f t="shared" si="214"/>
        <v>2715.5763174094914</v>
      </c>
      <c r="Z536" s="4">
        <f t="shared" si="215"/>
        <v>-0.99999999999999889</v>
      </c>
      <c r="AA536" s="4">
        <f t="shared" si="230"/>
        <v>0</v>
      </c>
      <c r="AB536" s="5">
        <f t="shared" si="231"/>
        <v>-3.9061517600610138E-13</v>
      </c>
      <c r="AC536" s="418">
        <f t="shared" si="235"/>
        <v>-5.542187648106143E-14</v>
      </c>
      <c r="AD536" s="628">
        <f t="shared" si="232"/>
        <v>2.3961832733401133E-12</v>
      </c>
      <c r="AE536" s="4">
        <f t="shared" si="216"/>
        <v>6.8652918430158003</v>
      </c>
      <c r="AF536" s="3">
        <f t="shared" si="233"/>
        <v>65.126943753820512</v>
      </c>
      <c r="AG536" s="2">
        <f t="shared" si="217"/>
        <v>395.55147537858886</v>
      </c>
      <c r="AH536" s="22">
        <f t="shared" si="218"/>
        <v>-0.2184466948825281</v>
      </c>
    </row>
    <row r="537" spans="6:34" x14ac:dyDescent="0.35">
      <c r="F537" s="21">
        <f t="shared" si="219"/>
        <v>50.70000000000045</v>
      </c>
      <c r="G537" s="20">
        <f t="shared" si="234"/>
        <v>356.63043478260749</v>
      </c>
      <c r="H537" s="19">
        <f t="shared" si="207"/>
        <v>6.6304347826074945</v>
      </c>
      <c r="I537" s="18">
        <f t="shared" si="208"/>
        <v>1.8944099378878556E-2</v>
      </c>
      <c r="J537" s="17">
        <f t="shared" si="209"/>
        <v>126260.87333400572</v>
      </c>
      <c r="K537" s="16">
        <f t="shared" si="210"/>
        <v>31.7887967504867</v>
      </c>
      <c r="L537" s="15">
        <f t="shared" si="211"/>
        <v>1.4634810753772278E-16</v>
      </c>
      <c r="M537" s="14">
        <f t="shared" si="212"/>
        <v>3.4785481680641325E-19</v>
      </c>
      <c r="N537" s="13">
        <f t="shared" si="220"/>
        <v>0</v>
      </c>
      <c r="O537" s="12">
        <f t="shared" si="221"/>
        <v>0</v>
      </c>
      <c r="P537" s="4">
        <f t="shared" si="222"/>
        <v>1.809510267401669E-17</v>
      </c>
      <c r="Q537" s="11">
        <f t="shared" si="213"/>
        <v>2.6592261244373352E-16</v>
      </c>
      <c r="R537" s="10">
        <f t="shared" si="223"/>
        <v>6.7949476225059448E-16</v>
      </c>
      <c r="S537" s="9">
        <f t="shared" si="224"/>
        <v>151.358709016955</v>
      </c>
      <c r="T537" s="8">
        <f t="shared" si="225"/>
        <v>5706.4233510878239</v>
      </c>
      <c r="U537" s="7">
        <f t="shared" si="226"/>
        <v>-31.788796750486682</v>
      </c>
      <c r="V537" s="9">
        <f t="shared" si="227"/>
        <v>2708.1759167955042</v>
      </c>
      <c r="W537" s="8">
        <f t="shared" si="228"/>
        <v>126260.87333400572</v>
      </c>
      <c r="X537" s="7">
        <f t="shared" si="229"/>
        <v>-31.788796750486682</v>
      </c>
      <c r="Y537" s="6">
        <f t="shared" si="214"/>
        <v>2712.4023033293656</v>
      </c>
      <c r="Z537" s="4">
        <f t="shared" si="215"/>
        <v>-0.99999999999999944</v>
      </c>
      <c r="AA537" s="4">
        <f t="shared" si="230"/>
        <v>0</v>
      </c>
      <c r="AB537" s="5">
        <f t="shared" si="231"/>
        <v>-2.1581433832809074E-13</v>
      </c>
      <c r="AC537" s="418">
        <f t="shared" si="235"/>
        <v>-3.0681024068807036E-14</v>
      </c>
      <c r="AD537" s="628">
        <f t="shared" si="232"/>
        <v>1.2826024078219178E-12</v>
      </c>
      <c r="AE537" s="4">
        <f t="shared" si="216"/>
        <v>6.9092390197653524</v>
      </c>
      <c r="AF537" s="3">
        <f t="shared" si="233"/>
        <v>64.15085599757947</v>
      </c>
      <c r="AG537" s="2">
        <f t="shared" si="217"/>
        <v>392.57612822048276</v>
      </c>
      <c r="AH537" s="22">
        <f t="shared" si="218"/>
        <v>-0.22547824316245635</v>
      </c>
    </row>
    <row r="538" spans="6:34" x14ac:dyDescent="0.35">
      <c r="F538" s="21">
        <f t="shared" si="219"/>
        <v>50.800000000000452</v>
      </c>
      <c r="G538" s="20">
        <f t="shared" si="234"/>
        <v>356.63043478260749</v>
      </c>
      <c r="H538" s="19">
        <f t="shared" si="207"/>
        <v>6.6304347826074945</v>
      </c>
      <c r="I538" s="18">
        <f t="shared" si="208"/>
        <v>1.8944099378878556E-2</v>
      </c>
      <c r="J538" s="17">
        <f t="shared" si="209"/>
        <v>126531.69092568527</v>
      </c>
      <c r="K538" s="16">
        <f t="shared" si="210"/>
        <v>31.787977975738052</v>
      </c>
      <c r="L538" s="15">
        <f t="shared" si="211"/>
        <v>7.7081711255501553E-17</v>
      </c>
      <c r="M538" s="14">
        <f t="shared" si="212"/>
        <v>1.8321551948320164E-19</v>
      </c>
      <c r="N538" s="13">
        <f t="shared" si="220"/>
        <v>0</v>
      </c>
      <c r="O538" s="12">
        <f t="shared" si="221"/>
        <v>0</v>
      </c>
      <c r="P538" s="4">
        <f t="shared" si="222"/>
        <v>9.3858661688574593E-18</v>
      </c>
      <c r="Q538" s="11">
        <f t="shared" si="213"/>
        <v>1.3793312459363887E-16</v>
      </c>
      <c r="R538" s="10">
        <f t="shared" si="223"/>
        <v>3.6844621697050704E-16</v>
      </c>
      <c r="S538" s="9">
        <f t="shared" si="224"/>
        <v>151.358709016955</v>
      </c>
      <c r="T538" s="8">
        <f t="shared" si="225"/>
        <v>5721.5592219895198</v>
      </c>
      <c r="U538" s="7">
        <f t="shared" si="226"/>
        <v>-31.787977975738041</v>
      </c>
      <c r="V538" s="9">
        <f t="shared" si="227"/>
        <v>2704.9970371204554</v>
      </c>
      <c r="W538" s="8">
        <f t="shared" si="228"/>
        <v>126531.69092568527</v>
      </c>
      <c r="X538" s="7">
        <f t="shared" si="229"/>
        <v>-31.787977975738041</v>
      </c>
      <c r="Y538" s="6">
        <f t="shared" si="214"/>
        <v>2709.2283826997163</v>
      </c>
      <c r="Z538" s="4">
        <f t="shared" si="215"/>
        <v>-0.99999999999999967</v>
      </c>
      <c r="AA538" s="4">
        <f t="shared" si="230"/>
        <v>0</v>
      </c>
      <c r="AB538" s="5">
        <f t="shared" si="231"/>
        <v>-1.1702220670783185E-13</v>
      </c>
      <c r="AC538" s="418">
        <f t="shared" si="235"/>
        <v>-1.6669155296242902E-14</v>
      </c>
      <c r="AD538" s="628">
        <f t="shared" si="232"/>
        <v>6.7396985436641485E-13</v>
      </c>
      <c r="AE538" s="4">
        <f t="shared" si="216"/>
        <v>6.9542002910602934</v>
      </c>
      <c r="AF538" s="3">
        <f t="shared" si="233"/>
        <v>63.175912667533112</v>
      </c>
      <c r="AG538" s="2">
        <f t="shared" si="217"/>
        <v>389.58158656753983</v>
      </c>
      <c r="AH538" s="22">
        <f t="shared" si="218"/>
        <v>-0.23267204656964691</v>
      </c>
    </row>
    <row r="539" spans="6:34" x14ac:dyDescent="0.35">
      <c r="F539" s="21">
        <f t="shared" si="219"/>
        <v>50.900000000000453</v>
      </c>
      <c r="G539" s="20">
        <f t="shared" si="234"/>
        <v>356.63043478260749</v>
      </c>
      <c r="H539" s="19">
        <f t="shared" si="207"/>
        <v>6.6304347826074945</v>
      </c>
      <c r="I539" s="18">
        <f t="shared" si="208"/>
        <v>1.8944099378878556E-2</v>
      </c>
      <c r="J539" s="17">
        <f t="shared" si="209"/>
        <v>126802.19062939732</v>
      </c>
      <c r="K539" s="16">
        <f t="shared" si="210"/>
        <v>31.78716019365142</v>
      </c>
      <c r="L539" s="15">
        <f t="shared" si="211"/>
        <v>3.9822752090120868E-17</v>
      </c>
      <c r="M539" s="14">
        <f t="shared" si="212"/>
        <v>9.4654699443008291E-20</v>
      </c>
      <c r="N539" s="13">
        <f t="shared" si="220"/>
        <v>0</v>
      </c>
      <c r="O539" s="12">
        <f t="shared" si="221"/>
        <v>0</v>
      </c>
      <c r="P539" s="4">
        <f t="shared" si="222"/>
        <v>4.7742801376936024E-18</v>
      </c>
      <c r="Q539" s="11">
        <f t="shared" si="213"/>
        <v>7.0162025031046233E-17</v>
      </c>
      <c r="R539" s="10">
        <f t="shared" si="223"/>
        <v>1.9591425439687505E-16</v>
      </c>
      <c r="S539" s="9">
        <f t="shared" si="224"/>
        <v>151.358709016955</v>
      </c>
      <c r="T539" s="8">
        <f t="shared" si="225"/>
        <v>5736.6950928912156</v>
      </c>
      <c r="U539" s="7">
        <f t="shared" si="226"/>
        <v>-31.787160193651413</v>
      </c>
      <c r="V539" s="9">
        <f t="shared" si="227"/>
        <v>2701.8182393228817</v>
      </c>
      <c r="W539" s="8">
        <f t="shared" si="228"/>
        <v>126802.19062939732</v>
      </c>
      <c r="X539" s="7">
        <f t="shared" si="229"/>
        <v>-31.787160193651413</v>
      </c>
      <c r="Y539" s="6">
        <f t="shared" si="214"/>
        <v>2706.0545554613409</v>
      </c>
      <c r="Z539" s="4">
        <f t="shared" si="215"/>
        <v>-0.99999999999999978</v>
      </c>
      <c r="AA539" s="4">
        <f t="shared" si="230"/>
        <v>0</v>
      </c>
      <c r="AB539" s="5">
        <f t="shared" si="231"/>
        <v>-6.2224328325447421E-14</v>
      </c>
      <c r="AC539" s="418">
        <f t="shared" si="235"/>
        <v>-8.8809535105885023E-15</v>
      </c>
      <c r="AD539" s="628">
        <f t="shared" si="232"/>
        <v>3.4737888644621001E-13</v>
      </c>
      <c r="AE539" s="4">
        <f t="shared" si="216"/>
        <v>7.0002140005924085</v>
      </c>
      <c r="AF539" s="3">
        <f t="shared" si="233"/>
        <v>62.202113734169757</v>
      </c>
      <c r="AG539" s="2">
        <f t="shared" si="217"/>
        <v>386.56740425826052</v>
      </c>
      <c r="AH539" s="22">
        <f t="shared" si="218"/>
        <v>-0.24003424009478536</v>
      </c>
    </row>
    <row r="540" spans="6:34" x14ac:dyDescent="0.35">
      <c r="F540" s="21">
        <f t="shared" si="219"/>
        <v>51.000000000000455</v>
      </c>
      <c r="G540" s="20">
        <f t="shared" si="234"/>
        <v>356.63043478260749</v>
      </c>
      <c r="H540" s="19">
        <f t="shared" si="207"/>
        <v>6.6304347826074945</v>
      </c>
      <c r="I540" s="18">
        <f t="shared" si="208"/>
        <v>1.8944099378878556E-2</v>
      </c>
      <c r="J540" s="17">
        <f t="shared" si="209"/>
        <v>127072.3724533296</v>
      </c>
      <c r="K540" s="16">
        <f t="shared" si="210"/>
        <v>31.786343404089173</v>
      </c>
      <c r="L540" s="15">
        <f t="shared" si="211"/>
        <v>2.0162431749324881E-17</v>
      </c>
      <c r="M540" s="14">
        <f t="shared" si="212"/>
        <v>4.7924084024970306E-20</v>
      </c>
      <c r="N540" s="13">
        <f t="shared" si="220"/>
        <v>0</v>
      </c>
      <c r="O540" s="12">
        <f t="shared" si="221"/>
        <v>0</v>
      </c>
      <c r="P540" s="4">
        <f t="shared" si="222"/>
        <v>2.3794403324393622E-18</v>
      </c>
      <c r="Q540" s="11">
        <f t="shared" si="213"/>
        <v>3.4967858472825452E-17</v>
      </c>
      <c r="R540" s="10">
        <f t="shared" si="223"/>
        <v>1.0206729729520962E-16</v>
      </c>
      <c r="S540" s="9">
        <f t="shared" si="224"/>
        <v>151.358709016955</v>
      </c>
      <c r="T540" s="8">
        <f t="shared" si="225"/>
        <v>5751.8309637929115</v>
      </c>
      <c r="U540" s="7">
        <f t="shared" si="226"/>
        <v>-31.78634340408917</v>
      </c>
      <c r="V540" s="9">
        <f t="shared" si="227"/>
        <v>2698.6395233035164</v>
      </c>
      <c r="W540" s="8">
        <f t="shared" si="228"/>
        <v>127072.3724533296</v>
      </c>
      <c r="X540" s="7">
        <f t="shared" si="229"/>
        <v>-31.78634340408917</v>
      </c>
      <c r="Y540" s="6">
        <f t="shared" si="214"/>
        <v>2702.8808215552363</v>
      </c>
      <c r="Z540" s="4">
        <f t="shared" si="215"/>
        <v>-0.99999999999999989</v>
      </c>
      <c r="AA540" s="4">
        <f t="shared" si="230"/>
        <v>0</v>
      </c>
      <c r="AB540" s="5">
        <f t="shared" si="231"/>
        <v>-3.2417595328834219E-14</v>
      </c>
      <c r="AC540" s="418">
        <f t="shared" si="235"/>
        <v>-4.6358840988385253E-15</v>
      </c>
      <c r="AD540" s="628">
        <f t="shared" si="232"/>
        <v>1.7546759402956095E-13</v>
      </c>
      <c r="AE540" s="4">
        <f t="shared" si="216"/>
        <v>7.0473205409451518</v>
      </c>
      <c r="AF540" s="3">
        <f t="shared" si="233"/>
        <v>61.229459168013477</v>
      </c>
      <c r="AG540" s="2">
        <f t="shared" si="217"/>
        <v>383.53311813353946</v>
      </c>
      <c r="AH540" s="22">
        <f t="shared" si="218"/>
        <v>-0.2475712865512244</v>
      </c>
    </row>
    <row r="541" spans="6:34" x14ac:dyDescent="0.35">
      <c r="F541" s="21">
        <f t="shared" si="219"/>
        <v>51.100000000000456</v>
      </c>
      <c r="G541" s="20">
        <f t="shared" si="234"/>
        <v>356.63043478260749</v>
      </c>
      <c r="H541" s="19">
        <f t="shared" si="207"/>
        <v>6.6304347826074945</v>
      </c>
      <c r="I541" s="18">
        <f t="shared" si="208"/>
        <v>1.8944099378878556E-2</v>
      </c>
      <c r="J541" s="17">
        <f t="shared" si="209"/>
        <v>127342.23640565996</v>
      </c>
      <c r="K541" s="16">
        <f t="shared" si="210"/>
        <v>31.785527606913849</v>
      </c>
      <c r="L541" s="15">
        <f t="shared" si="211"/>
        <v>9.9949009061393868E-18</v>
      </c>
      <c r="M541" s="14">
        <f t="shared" si="212"/>
        <v>2.3756879963802706E-20</v>
      </c>
      <c r="N541" s="13">
        <f t="shared" si="220"/>
        <v>0</v>
      </c>
      <c r="O541" s="12">
        <f t="shared" si="221"/>
        <v>0</v>
      </c>
      <c r="P541" s="4">
        <f t="shared" si="222"/>
        <v>1.1608185053535747E-18</v>
      </c>
      <c r="Q541" s="11">
        <f t="shared" si="213"/>
        <v>1.7059195246231293E-17</v>
      </c>
      <c r="R541" s="10">
        <f t="shared" si="223"/>
        <v>5.2051880449773781E-17</v>
      </c>
      <c r="S541" s="9">
        <f t="shared" si="224"/>
        <v>151.358709016955</v>
      </c>
      <c r="T541" s="8">
        <f t="shared" si="225"/>
        <v>5766.9668346946073</v>
      </c>
      <c r="U541" s="7">
        <f t="shared" si="226"/>
        <v>-31.785527606913849</v>
      </c>
      <c r="V541" s="9">
        <f t="shared" si="227"/>
        <v>2695.4608889631077</v>
      </c>
      <c r="W541" s="8">
        <f t="shared" si="228"/>
        <v>127342.23640565996</v>
      </c>
      <c r="X541" s="7">
        <f t="shared" si="229"/>
        <v>-31.785527606913849</v>
      </c>
      <c r="Y541" s="6">
        <f t="shared" si="214"/>
        <v>2699.7071809226027</v>
      </c>
      <c r="Z541" s="4">
        <f t="shared" si="215"/>
        <v>-1</v>
      </c>
      <c r="AA541" s="4">
        <f t="shared" si="230"/>
        <v>0</v>
      </c>
      <c r="AB541" s="5">
        <f t="shared" si="231"/>
        <v>-1.6532198277428271E-14</v>
      </c>
      <c r="AC541" s="418">
        <f t="shared" si="235"/>
        <v>-2.3688256794223328E-15</v>
      </c>
      <c r="AD541" s="628">
        <f t="shared" si="232"/>
        <v>8.6778712244901302E-14</v>
      </c>
      <c r="AE541" s="4">
        <f t="shared" si="216"/>
        <v>7.0955624962742938</v>
      </c>
      <c r="AF541" s="3">
        <f t="shared" si="233"/>
        <v>60.257948939624214</v>
      </c>
      <c r="AG541" s="2">
        <f t="shared" si="217"/>
        <v>380.47824712137378</v>
      </c>
      <c r="AH541" s="22">
        <f t="shared" si="218"/>
        <v>-0.25528999940388697</v>
      </c>
    </row>
    <row r="542" spans="6:34" x14ac:dyDescent="0.35">
      <c r="F542" s="21">
        <f t="shared" si="219"/>
        <v>51.200000000000458</v>
      </c>
      <c r="G542" s="20">
        <f t="shared" si="234"/>
        <v>356.63043478260749</v>
      </c>
      <c r="H542" s="19">
        <f t="shared" ref="H542:H605" si="236">G542-(TotalWeightE-PropellantWeight)</f>
        <v>6.6304347826074945</v>
      </c>
      <c r="I542" s="18">
        <f t="shared" ref="I542:I605" si="237">(G542-(TotalWeightE-PropellantWeight))/(PropellantWeight)</f>
        <v>1.8944099378878556E-2</v>
      </c>
      <c r="J542" s="17">
        <f t="shared" ref="J542:J605" si="238">W542</f>
        <v>127611.78249455628</v>
      </c>
      <c r="K542" s="16">
        <f t="shared" ref="K542:K605" si="239">$L$23*(20902231^2)/((20902231+W542)^2)</f>
        <v>31.784712801988167</v>
      </c>
      <c r="L542" s="15">
        <f t="shared" ref="L542:L605" si="240">M542/$L$22</f>
        <v>4.8462360114999286E-18</v>
      </c>
      <c r="M542" s="14">
        <f t="shared" ref="M542:M605" si="241">$L$22*(EXP(-K542*(W542-0)/($L$25*AF542)))</f>
        <v>1.1519018375734181E-20</v>
      </c>
      <c r="N542" s="13">
        <f t="shared" si="220"/>
        <v>0</v>
      </c>
      <c r="O542" s="12">
        <f t="shared" si="221"/>
        <v>0</v>
      </c>
      <c r="P542" s="4">
        <f t="shared" si="222"/>
        <v>5.5378321889461533E-19</v>
      </c>
      <c r="Q542" s="11">
        <f t="shared" ref="Q542:Q605" si="242">(M542*$L$25*AF542)/144</f>
        <v>8.1383058692126777E-18</v>
      </c>
      <c r="R542" s="10">
        <f t="shared" si="223"/>
        <v>2.5959127430665056E-17</v>
      </c>
      <c r="S542" s="9">
        <f t="shared" si="224"/>
        <v>151.358709016955</v>
      </c>
      <c r="T542" s="8">
        <f t="shared" si="225"/>
        <v>5782.1027055963032</v>
      </c>
      <c r="U542" s="7">
        <f t="shared" si="226"/>
        <v>-31.784712801988167</v>
      </c>
      <c r="V542" s="9">
        <f t="shared" si="227"/>
        <v>2692.2823362024164</v>
      </c>
      <c r="W542" s="8">
        <f t="shared" si="228"/>
        <v>127611.78249455628</v>
      </c>
      <c r="X542" s="7">
        <f t="shared" si="229"/>
        <v>-31.784712801988167</v>
      </c>
      <c r="Y542" s="6">
        <f t="shared" ref="Y542:Y605" si="243">SQRT((S542^2)+(V542^2))</f>
        <v>2696.533633504841</v>
      </c>
      <c r="Z542" s="4">
        <f t="shared" ref="Z542:Z605" si="244">X542/K542</f>
        <v>-1</v>
      </c>
      <c r="AA542" s="4">
        <f t="shared" si="230"/>
        <v>0</v>
      </c>
      <c r="AB542" s="5">
        <f t="shared" si="231"/>
        <v>-8.2448787264638965E-15</v>
      </c>
      <c r="AC542" s="418">
        <f t="shared" si="235"/>
        <v>-1.1836841436493756E-15</v>
      </c>
      <c r="AD542" s="628">
        <f t="shared" si="232"/>
        <v>4.1977715404888832E-14</v>
      </c>
      <c r="AE542" s="4">
        <f t="shared" ref="AE542:AE605" si="245">Y542/AG542</f>
        <v>7.1449847973133709</v>
      </c>
      <c r="AF542" s="3">
        <f t="shared" si="233"/>
        <v>59.287583019597491</v>
      </c>
      <c r="AG542" s="2">
        <f t="shared" ref="AG542:AG605" si="246">SQRT($L$27*$L$25*AF542)</f>
        <v>377.40229125732793</v>
      </c>
      <c r="AH542" s="22">
        <f t="shared" ref="AH542:AH605" si="247">IF(AE542&lt;0.2,DragCoefficient*(4/3),IF(AE542&gt;0.9,DragCoefficient*1.8-(AE542-1)*0.4*DragCoefficient,DragCoefficient))</f>
        <v>-0.26319756757013935</v>
      </c>
    </row>
    <row r="543" spans="6:34" x14ac:dyDescent="0.35">
      <c r="F543" s="21">
        <f t="shared" ref="F543:F606" si="248">F542+$G$28</f>
        <v>51.300000000000459</v>
      </c>
      <c r="G543" s="20">
        <f t="shared" si="234"/>
        <v>356.63043478260749</v>
      </c>
      <c r="H543" s="19">
        <f t="shared" si="236"/>
        <v>6.6304347826074945</v>
      </c>
      <c r="I543" s="18">
        <f t="shared" si="237"/>
        <v>1.8944099378878556E-2</v>
      </c>
      <c r="J543" s="17">
        <f t="shared" si="238"/>
        <v>127881.01072817652</v>
      </c>
      <c r="K543" s="16">
        <f t="shared" si="239"/>
        <v>31.783898989175022</v>
      </c>
      <c r="L543" s="15">
        <f t="shared" si="240"/>
        <v>2.2959367571540544E-18</v>
      </c>
      <c r="M543" s="14">
        <f t="shared" si="241"/>
        <v>5.4572120780794717E-21</v>
      </c>
      <c r="N543" s="13">
        <f t="shared" ref="N543:N606" si="249">IF(I542&gt;0.02,(WeightFlowRate/$L$23)*ExhaustVelocityE+(ExitPressureE-Q543)*ExitAreaE,0)</f>
        <v>0</v>
      </c>
      <c r="O543" s="12">
        <f t="shared" ref="O543:O606" si="250">N543/WeightFlowRate</f>
        <v>0</v>
      </c>
      <c r="P543" s="4">
        <f t="shared" ref="P543:P606" si="251">Q543/$L$21</f>
        <v>2.5806952284627941E-19</v>
      </c>
      <c r="Q543" s="11">
        <f t="shared" si="242"/>
        <v>3.7925466875594641E-18</v>
      </c>
      <c r="R543" s="10">
        <f t="shared" ref="R543:R606" si="252">IF(W543&lt;InitialAltitudeE,0,(((N543-AB543)*COS(ElevationAngleR)*$L$23)/(G543)))</f>
        <v>1.2647196497082105E-17</v>
      </c>
      <c r="S543" s="9">
        <f t="shared" ref="S543:S606" si="253">IF(W542&lt;InitialAltitudeE,0,S542+(R542*TimeStep))</f>
        <v>151.358709016955</v>
      </c>
      <c r="T543" s="8">
        <f t="shared" ref="T543:T606" si="254">T542+(S543*TimeStep)</f>
        <v>5797.238576497999</v>
      </c>
      <c r="U543" s="7">
        <f t="shared" ref="U543:U606" si="255">IF(W542&lt;InitialAltitudeE,-K543,(((N543-AB543)*SIN(ElevationAngleR)*$L$23)/G543)-K543)</f>
        <v>-31.783898989175022</v>
      </c>
      <c r="V543" s="9">
        <f t="shared" ref="V543:V606" si="256">IF(W542&lt;InitialAltitudeE,0,V542+(U542*TimeStep))</f>
        <v>2689.1038649222178</v>
      </c>
      <c r="W543" s="8">
        <f t="shared" ref="W543:W606" si="257">IF(P542&gt;0.913499,W542,W542+V542*TimeStep)</f>
        <v>127881.01072817652</v>
      </c>
      <c r="X543" s="7">
        <f t="shared" ref="X543:X606" si="258">IF(N543&gt;0.002,SQRT((U543^2)+(R543^2)),-SQRT((U543^2)+(R543^2)))</f>
        <v>-31.783898989175022</v>
      </c>
      <c r="Y543" s="6">
        <f t="shared" si="243"/>
        <v>2693.3601792435575</v>
      </c>
      <c r="Z543" s="4">
        <f t="shared" si="244"/>
        <v>-1</v>
      </c>
      <c r="AA543" s="4">
        <f t="shared" ref="AA543:AA606" si="259">N543/G543</f>
        <v>0</v>
      </c>
      <c r="AB543" s="5">
        <f t="shared" ref="AB543:AB606" si="260">0.5*M543*(Y542^2)*CrossSectionalAreaE*AH543</f>
        <v>-4.0168762076734218E-15</v>
      </c>
      <c r="AC543" s="418">
        <f t="shared" si="235"/>
        <v>-5.7781313470697086E-16</v>
      </c>
      <c r="AD543" s="628">
        <f t="shared" ref="AD543:AD606" si="261">(1/2)*M543*(Y542^2)</f>
        <v>1.9840495728520231E-14</v>
      </c>
      <c r="AE543" s="4">
        <f t="shared" si="245"/>
        <v>7.1956348899815952</v>
      </c>
      <c r="AF543" s="3">
        <f t="shared" ref="AF543:AF606" si="262">IF(AF542&gt;4.67,$L$20+($L$26/1000)*W543,4.67)</f>
        <v>58.318361378564589</v>
      </c>
      <c r="AG543" s="2">
        <f t="shared" si="246"/>
        <v>374.30473063516519</v>
      </c>
      <c r="AH543" s="22">
        <f t="shared" si="247"/>
        <v>-0.27130158239705537</v>
      </c>
    </row>
    <row r="544" spans="6:34" x14ac:dyDescent="0.35">
      <c r="F544" s="21">
        <f t="shared" si="248"/>
        <v>51.40000000000046</v>
      </c>
      <c r="G544" s="20">
        <f t="shared" ref="G544:G607" si="263">IF(I543&gt;0.02,G543-((N543/O543)*TimeStep),G543)</f>
        <v>356.63043478260749</v>
      </c>
      <c r="H544" s="19">
        <f t="shared" si="236"/>
        <v>6.6304347826074945</v>
      </c>
      <c r="I544" s="18">
        <f t="shared" si="237"/>
        <v>1.8944099378878556E-2</v>
      </c>
      <c r="J544" s="17">
        <f t="shared" si="238"/>
        <v>128149.92111466874</v>
      </c>
      <c r="K544" s="16">
        <f t="shared" si="239"/>
        <v>31.783086168337483</v>
      </c>
      <c r="L544" s="15">
        <f t="shared" si="240"/>
        <v>1.0615816227251452E-18</v>
      </c>
      <c r="M544" s="14">
        <f t="shared" si="241"/>
        <v>2.5232733590553976E-21</v>
      </c>
      <c r="N544" s="13">
        <f t="shared" si="249"/>
        <v>0</v>
      </c>
      <c r="O544" s="12">
        <f t="shared" si="250"/>
        <v>0</v>
      </c>
      <c r="P544" s="4">
        <f t="shared" si="251"/>
        <v>1.1734388147873666E-19</v>
      </c>
      <c r="Q544" s="11">
        <f t="shared" si="242"/>
        <v>1.7244661209864715E-18</v>
      </c>
      <c r="R544" s="10">
        <f t="shared" si="252"/>
        <v>6.0126427498151286E-18</v>
      </c>
      <c r="S544" s="9">
        <f t="shared" si="253"/>
        <v>151.358709016955</v>
      </c>
      <c r="T544" s="8">
        <f t="shared" si="254"/>
        <v>5812.3744473996949</v>
      </c>
      <c r="U544" s="7">
        <f t="shared" si="255"/>
        <v>-31.783086168337483</v>
      </c>
      <c r="V544" s="9">
        <f t="shared" si="256"/>
        <v>2685.9254750233004</v>
      </c>
      <c r="W544" s="8">
        <f t="shared" si="257"/>
        <v>128149.92111466874</v>
      </c>
      <c r="X544" s="7">
        <f t="shared" si="258"/>
        <v>-31.783086168337483</v>
      </c>
      <c r="Y544" s="6">
        <f t="shared" si="243"/>
        <v>2690.1868180805623</v>
      </c>
      <c r="Z544" s="4">
        <f t="shared" si="244"/>
        <v>-1</v>
      </c>
      <c r="AA544" s="4">
        <f t="shared" si="259"/>
        <v>0</v>
      </c>
      <c r="AB544" s="5">
        <f t="shared" si="260"/>
        <v>-1.9096755247334635E-15</v>
      </c>
      <c r="AC544" s="418">
        <f t="shared" ref="AC544:AC607" si="264">(AB544/G544)*F544</f>
        <v>-2.7523540449130492E-16</v>
      </c>
      <c r="AD544" s="628">
        <f t="shared" si="261"/>
        <v>9.1521509921865552E-15</v>
      </c>
      <c r="AE544" s="4">
        <f t="shared" si="245"/>
        <v>7.2475629190272226</v>
      </c>
      <c r="AF544" s="3">
        <f t="shared" si="262"/>
        <v>57.350283987192597</v>
      </c>
      <c r="AG544" s="2">
        <f t="shared" si="246"/>
        <v>371.18502428146462</v>
      </c>
      <c r="AH544" s="22">
        <f t="shared" si="247"/>
        <v>-0.27961006704435565</v>
      </c>
    </row>
    <row r="545" spans="6:34" x14ac:dyDescent="0.35">
      <c r="F545" s="21">
        <f t="shared" si="248"/>
        <v>51.500000000000462</v>
      </c>
      <c r="G545" s="20">
        <f t="shared" si="263"/>
        <v>356.63043478260749</v>
      </c>
      <c r="H545" s="19">
        <f t="shared" si="236"/>
        <v>6.6304347826074945</v>
      </c>
      <c r="I545" s="18">
        <f t="shared" si="237"/>
        <v>1.8944099378878556E-2</v>
      </c>
      <c r="J545" s="17">
        <f t="shared" si="238"/>
        <v>128418.51366217107</v>
      </c>
      <c r="K545" s="16">
        <f t="shared" si="239"/>
        <v>31.782274339338787</v>
      </c>
      <c r="L545" s="15">
        <f t="shared" si="240"/>
        <v>4.7847728149399699E-19</v>
      </c>
      <c r="M545" s="14">
        <f t="shared" si="241"/>
        <v>1.1372926503830813E-21</v>
      </c>
      <c r="N545" s="13">
        <f t="shared" si="249"/>
        <v>0</v>
      </c>
      <c r="O545" s="12">
        <f t="shared" si="250"/>
        <v>0</v>
      </c>
      <c r="P545" s="4">
        <f t="shared" si="251"/>
        <v>5.1997646727933754E-20</v>
      </c>
      <c r="Q545" s="11">
        <f t="shared" si="242"/>
        <v>7.6414874830600491E-19</v>
      </c>
      <c r="R545" s="10">
        <f t="shared" si="252"/>
        <v>2.7860396366090918E-18</v>
      </c>
      <c r="S545" s="9">
        <f t="shared" si="253"/>
        <v>151.358709016955</v>
      </c>
      <c r="T545" s="8">
        <f t="shared" si="254"/>
        <v>5827.5103183013907</v>
      </c>
      <c r="U545" s="7">
        <f t="shared" si="255"/>
        <v>-31.782274339338787</v>
      </c>
      <c r="V545" s="9">
        <f t="shared" si="256"/>
        <v>2682.7471664064665</v>
      </c>
      <c r="W545" s="8">
        <f t="shared" si="257"/>
        <v>128418.51366217107</v>
      </c>
      <c r="X545" s="7">
        <f t="shared" si="258"/>
        <v>-31.782274339338787</v>
      </c>
      <c r="Y545" s="6">
        <f t="shared" si="243"/>
        <v>2687.0135499578719</v>
      </c>
      <c r="Z545" s="4">
        <f t="shared" si="244"/>
        <v>-1</v>
      </c>
      <c r="AA545" s="4">
        <f t="shared" si="259"/>
        <v>0</v>
      </c>
      <c r="AB545" s="5">
        <f t="shared" si="260"/>
        <v>-8.8487407723222597E-16</v>
      </c>
      <c r="AC545" s="418">
        <f t="shared" si="264"/>
        <v>-1.2778218158873325E-16</v>
      </c>
      <c r="AD545" s="628">
        <f t="shared" si="261"/>
        <v>4.1153532293374818E-15</v>
      </c>
      <c r="AE545" s="4">
        <f t="shared" si="245"/>
        <v>7.3008219283163864</v>
      </c>
      <c r="AF545" s="3">
        <f t="shared" si="262"/>
        <v>56.383350816184191</v>
      </c>
      <c r="AG545" s="2">
        <f t="shared" si="246"/>
        <v>368.04260894738923</v>
      </c>
      <c r="AH545" s="22">
        <f t="shared" si="247"/>
        <v>-0.28813150853062186</v>
      </c>
    </row>
    <row r="546" spans="6:34" x14ac:dyDescent="0.35">
      <c r="F546" s="21">
        <f t="shared" si="248"/>
        <v>51.600000000000463</v>
      </c>
      <c r="G546" s="20">
        <f t="shared" si="263"/>
        <v>356.63043478260749</v>
      </c>
      <c r="H546" s="19">
        <f t="shared" si="236"/>
        <v>6.6304347826074945</v>
      </c>
      <c r="I546" s="18">
        <f t="shared" si="237"/>
        <v>1.8944099378878556E-2</v>
      </c>
      <c r="J546" s="17">
        <f t="shared" si="238"/>
        <v>128686.78837881172</v>
      </c>
      <c r="K546" s="16">
        <f t="shared" si="239"/>
        <v>31.781463502042357</v>
      </c>
      <c r="L546" s="15">
        <f t="shared" si="240"/>
        <v>2.0995434408365498E-19</v>
      </c>
      <c r="M546" s="14">
        <f t="shared" si="241"/>
        <v>4.9904048045243949E-22</v>
      </c>
      <c r="N546" s="13">
        <f t="shared" si="249"/>
        <v>0</v>
      </c>
      <c r="O546" s="12">
        <f t="shared" si="250"/>
        <v>0</v>
      </c>
      <c r="P546" s="4">
        <f t="shared" si="251"/>
        <v>2.2425584149827689E-20</v>
      </c>
      <c r="Q546" s="11">
        <f t="shared" si="242"/>
        <v>3.2956264632098993E-19</v>
      </c>
      <c r="R546" s="10">
        <f t="shared" si="252"/>
        <v>1.2566327763637268E-18</v>
      </c>
      <c r="S546" s="9">
        <f t="shared" si="253"/>
        <v>151.358709016955</v>
      </c>
      <c r="T546" s="8">
        <f t="shared" si="254"/>
        <v>5842.6461892030866</v>
      </c>
      <c r="U546" s="7">
        <f t="shared" si="255"/>
        <v>-31.781463502042357</v>
      </c>
      <c r="V546" s="9">
        <f t="shared" si="256"/>
        <v>2679.5689389725326</v>
      </c>
      <c r="W546" s="8">
        <f t="shared" si="257"/>
        <v>128686.78837881172</v>
      </c>
      <c r="X546" s="7">
        <f t="shared" si="258"/>
        <v>-31.781463502042357</v>
      </c>
      <c r="Y546" s="6">
        <f t="shared" si="243"/>
        <v>2683.8403748177093</v>
      </c>
      <c r="Z546" s="4">
        <f t="shared" si="244"/>
        <v>-1</v>
      </c>
      <c r="AA546" s="4">
        <f t="shared" si="259"/>
        <v>0</v>
      </c>
      <c r="AB546" s="5">
        <f t="shared" si="260"/>
        <v>-3.9911914884240452E-16</v>
      </c>
      <c r="AC546" s="418">
        <f t="shared" si="264"/>
        <v>-5.7747589862379953E-17</v>
      </c>
      <c r="AD546" s="628">
        <f t="shared" si="261"/>
        <v>1.801546568785178E-15</v>
      </c>
      <c r="AE546" s="4">
        <f t="shared" si="245"/>
        <v>7.3554680795795377</v>
      </c>
      <c r="AF546" s="3">
        <f t="shared" si="262"/>
        <v>55.417561836277855</v>
      </c>
      <c r="AG546" s="2">
        <f t="shared" si="246"/>
        <v>364.87689781003388</v>
      </c>
      <c r="AH546" s="22">
        <f t="shared" si="247"/>
        <v>-0.29687489273272616</v>
      </c>
    </row>
    <row r="547" spans="6:34" x14ac:dyDescent="0.35">
      <c r="F547" s="21">
        <f t="shared" si="248"/>
        <v>51.700000000000465</v>
      </c>
      <c r="G547" s="20">
        <f t="shared" si="263"/>
        <v>356.63043478260749</v>
      </c>
      <c r="H547" s="19">
        <f t="shared" si="236"/>
        <v>6.6304347826074945</v>
      </c>
      <c r="I547" s="18">
        <f t="shared" si="237"/>
        <v>1.8944099378878556E-2</v>
      </c>
      <c r="J547" s="17">
        <f t="shared" si="238"/>
        <v>128954.74527270897</v>
      </c>
      <c r="K547" s="16">
        <f t="shared" si="239"/>
        <v>31.780653656311799</v>
      </c>
      <c r="L547" s="15">
        <f t="shared" si="240"/>
        <v>8.9566781903858132E-20</v>
      </c>
      <c r="M547" s="14">
        <f t="shared" si="241"/>
        <v>2.1289128390728038E-22</v>
      </c>
      <c r="N547" s="13">
        <f t="shared" si="249"/>
        <v>0</v>
      </c>
      <c r="O547" s="12">
        <f t="shared" si="250"/>
        <v>0</v>
      </c>
      <c r="P547" s="4">
        <f t="shared" si="251"/>
        <v>9.4002543596327018E-21</v>
      </c>
      <c r="Q547" s="11">
        <f t="shared" si="242"/>
        <v>1.3814457104676043E-19</v>
      </c>
      <c r="R547" s="10">
        <f t="shared" si="252"/>
        <v>5.5098374818208857E-19</v>
      </c>
      <c r="S547" s="9">
        <f t="shared" si="253"/>
        <v>151.358709016955</v>
      </c>
      <c r="T547" s="8">
        <f t="shared" si="254"/>
        <v>5857.7820601047824</v>
      </c>
      <c r="U547" s="7">
        <f t="shared" si="255"/>
        <v>-31.780653656311799</v>
      </c>
      <c r="V547" s="9">
        <f t="shared" si="256"/>
        <v>2676.3907926223283</v>
      </c>
      <c r="W547" s="8">
        <f t="shared" si="257"/>
        <v>128954.74527270897</v>
      </c>
      <c r="X547" s="7">
        <f t="shared" si="258"/>
        <v>-31.780653656311799</v>
      </c>
      <c r="Y547" s="6">
        <f t="shared" si="243"/>
        <v>2680.6672926025067</v>
      </c>
      <c r="Z547" s="4">
        <f t="shared" si="244"/>
        <v>-1</v>
      </c>
      <c r="AA547" s="4">
        <f t="shared" si="259"/>
        <v>0</v>
      </c>
      <c r="AB547" s="5">
        <f t="shared" si="260"/>
        <v>-1.7499795384676605E-16</v>
      </c>
      <c r="AC547" s="418">
        <f t="shared" si="264"/>
        <v>-2.5369102946564108E-17</v>
      </c>
      <c r="AD547" s="628">
        <f t="shared" si="261"/>
        <v>7.6672786931179383E-16</v>
      </c>
      <c r="AE547" s="4">
        <f t="shared" si="245"/>
        <v>7.4115608916592111</v>
      </c>
      <c r="AF547" s="3">
        <f t="shared" si="262"/>
        <v>54.452917018247774</v>
      </c>
      <c r="AG547" s="2">
        <f t="shared" si="246"/>
        <v>361.68727907494679</v>
      </c>
      <c r="AH547" s="22">
        <f t="shared" si="247"/>
        <v>-0.30584974266547371</v>
      </c>
    </row>
    <row r="548" spans="6:34" x14ac:dyDescent="0.35">
      <c r="F548" s="21">
        <f t="shared" si="248"/>
        <v>51.800000000000466</v>
      </c>
      <c r="G548" s="20">
        <f t="shared" si="263"/>
        <v>356.63043478260749</v>
      </c>
      <c r="H548" s="19">
        <f t="shared" si="236"/>
        <v>6.6304347826074945</v>
      </c>
      <c r="I548" s="18">
        <f t="shared" si="237"/>
        <v>1.8944099378878556E-2</v>
      </c>
      <c r="J548" s="17">
        <f t="shared" si="238"/>
        <v>129222.3843519712</v>
      </c>
      <c r="K548" s="16">
        <f t="shared" si="239"/>
        <v>31.779844802010864</v>
      </c>
      <c r="L548" s="15">
        <f t="shared" si="240"/>
        <v>3.7092752678873248E-20</v>
      </c>
      <c r="M548" s="14">
        <f t="shared" si="241"/>
        <v>8.8165763842413817E-23</v>
      </c>
      <c r="N548" s="13">
        <f t="shared" si="249"/>
        <v>0</v>
      </c>
      <c r="O548" s="12">
        <f t="shared" si="250"/>
        <v>0</v>
      </c>
      <c r="P548" s="4">
        <f t="shared" si="251"/>
        <v>3.824092668339164E-21</v>
      </c>
      <c r="Q548" s="11">
        <f t="shared" si="242"/>
        <v>5.6198228377664548E-20</v>
      </c>
      <c r="R548" s="10">
        <f t="shared" si="252"/>
        <v>2.3450223720340832E-19</v>
      </c>
      <c r="S548" s="9">
        <f t="shared" si="253"/>
        <v>151.358709016955</v>
      </c>
      <c r="T548" s="8">
        <f t="shared" si="254"/>
        <v>5872.9179310064783</v>
      </c>
      <c r="U548" s="7">
        <f t="shared" si="255"/>
        <v>-31.779844802010864</v>
      </c>
      <c r="V548" s="9">
        <f t="shared" si="256"/>
        <v>2673.2127272566972</v>
      </c>
      <c r="W548" s="8">
        <f t="shared" si="257"/>
        <v>129222.3843519712</v>
      </c>
      <c r="X548" s="7">
        <f t="shared" si="258"/>
        <v>-31.779844802010864</v>
      </c>
      <c r="Y548" s="6">
        <f t="shared" si="243"/>
        <v>2677.4943032549049</v>
      </c>
      <c r="Z548" s="4">
        <f t="shared" si="244"/>
        <v>-1</v>
      </c>
      <c r="AA548" s="4">
        <f t="shared" si="259"/>
        <v>0</v>
      </c>
      <c r="AB548" s="5">
        <f t="shared" si="260"/>
        <v>-7.4480257935890031E-17</v>
      </c>
      <c r="AC548" s="418">
        <f t="shared" si="264"/>
        <v>-1.0818138287695273E-17</v>
      </c>
      <c r="AD548" s="628">
        <f t="shared" si="261"/>
        <v>3.1677858147025361E-16</v>
      </c>
      <c r="AE548" s="4">
        <f t="shared" si="245"/>
        <v>7.4691635025682581</v>
      </c>
      <c r="AF548" s="3">
        <f t="shared" si="262"/>
        <v>53.489416332903772</v>
      </c>
      <c r="AG548" s="2">
        <f t="shared" si="246"/>
        <v>358.47311447048298</v>
      </c>
      <c r="AH548" s="22">
        <f t="shared" si="247"/>
        <v>-0.31506616041092117</v>
      </c>
    </row>
    <row r="549" spans="6:34" x14ac:dyDescent="0.35">
      <c r="F549" s="21">
        <f t="shared" si="248"/>
        <v>51.900000000000468</v>
      </c>
      <c r="G549" s="20">
        <f t="shared" si="263"/>
        <v>356.63043478260749</v>
      </c>
      <c r="H549" s="19">
        <f t="shared" si="236"/>
        <v>6.6304347826074945</v>
      </c>
      <c r="I549" s="18">
        <f t="shared" si="237"/>
        <v>1.8944099378878556E-2</v>
      </c>
      <c r="J549" s="17">
        <f t="shared" si="238"/>
        <v>129489.70562469687</v>
      </c>
      <c r="K549" s="16">
        <f t="shared" si="239"/>
        <v>31.779036939003532</v>
      </c>
      <c r="L549" s="15">
        <f t="shared" si="240"/>
        <v>1.4889063128832834E-20</v>
      </c>
      <c r="M549" s="14">
        <f t="shared" si="241"/>
        <v>3.5389814150922763E-23</v>
      </c>
      <c r="N549" s="13">
        <f t="shared" si="249"/>
        <v>0</v>
      </c>
      <c r="O549" s="12">
        <f t="shared" si="250"/>
        <v>0</v>
      </c>
      <c r="P549" s="4">
        <f t="shared" si="251"/>
        <v>1.5073772202913677E-21</v>
      </c>
      <c r="Q549" s="11">
        <f t="shared" si="242"/>
        <v>2.2152164349619316E-20</v>
      </c>
      <c r="R549" s="10">
        <f t="shared" si="252"/>
        <v>9.6728886528604124E-20</v>
      </c>
      <c r="S549" s="9">
        <f t="shared" si="253"/>
        <v>151.358709016955</v>
      </c>
      <c r="T549" s="8">
        <f t="shared" si="254"/>
        <v>5888.0538019081741</v>
      </c>
      <c r="U549" s="7">
        <f t="shared" si="255"/>
        <v>-31.779036939003532</v>
      </c>
      <c r="V549" s="9">
        <f t="shared" si="256"/>
        <v>2670.0347427764959</v>
      </c>
      <c r="W549" s="8">
        <f t="shared" si="257"/>
        <v>129489.70562469687</v>
      </c>
      <c r="X549" s="7">
        <f t="shared" si="258"/>
        <v>-31.779036939003532</v>
      </c>
      <c r="Y549" s="6">
        <f t="shared" si="243"/>
        <v>2674.3214067177541</v>
      </c>
      <c r="Z549" s="4">
        <f t="shared" si="244"/>
        <v>-1</v>
      </c>
      <c r="AA549" s="4">
        <f t="shared" si="259"/>
        <v>0</v>
      </c>
      <c r="AB549" s="5">
        <f t="shared" si="260"/>
        <v>-3.0722062631124282E-17</v>
      </c>
      <c r="AC549" s="418">
        <f t="shared" si="264"/>
        <v>-4.4709449756505342E-18</v>
      </c>
      <c r="AD549" s="628">
        <f t="shared" si="261"/>
        <v>1.2685435961565251E-16</v>
      </c>
      <c r="AE549" s="4">
        <f t="shared" si="245"/>
        <v>7.5283429569731304</v>
      </c>
      <c r="AF549" s="3">
        <f t="shared" si="262"/>
        <v>52.527059751091315</v>
      </c>
      <c r="AG549" s="2">
        <f t="shared" si="246"/>
        <v>355.2337376235846</v>
      </c>
      <c r="AH549" s="22">
        <f t="shared" si="247"/>
        <v>-0.32453487311570084</v>
      </c>
    </row>
    <row r="550" spans="6:34" x14ac:dyDescent="0.35">
      <c r="F550" s="21">
        <f t="shared" si="248"/>
        <v>52.000000000000469</v>
      </c>
      <c r="G550" s="20">
        <f t="shared" si="263"/>
        <v>356.63043478260749</v>
      </c>
      <c r="H550" s="19">
        <f t="shared" si="236"/>
        <v>6.6304347826074945</v>
      </c>
      <c r="I550" s="18">
        <f t="shared" si="237"/>
        <v>1.8944099378878556E-2</v>
      </c>
      <c r="J550" s="17">
        <f t="shared" si="238"/>
        <v>129756.70909897452</v>
      </c>
      <c r="K550" s="16">
        <f t="shared" si="239"/>
        <v>31.778230067153888</v>
      </c>
      <c r="L550" s="15">
        <f t="shared" si="240"/>
        <v>5.782942173917251E-21</v>
      </c>
      <c r="M550" s="14">
        <f t="shared" si="241"/>
        <v>1.3745475253183914E-23</v>
      </c>
      <c r="N550" s="13">
        <f t="shared" si="249"/>
        <v>0</v>
      </c>
      <c r="O550" s="12">
        <f t="shared" si="250"/>
        <v>0</v>
      </c>
      <c r="P550" s="4">
        <f t="shared" si="251"/>
        <v>5.7475464853508696E-22</v>
      </c>
      <c r="Q550" s="11">
        <f t="shared" si="242"/>
        <v>8.4464985032717275E-21</v>
      </c>
      <c r="R550" s="10">
        <f t="shared" si="252"/>
        <v>3.8604706785350353E-20</v>
      </c>
      <c r="S550" s="9">
        <f t="shared" si="253"/>
        <v>151.358709016955</v>
      </c>
      <c r="T550" s="8">
        <f t="shared" si="254"/>
        <v>5903.18967280987</v>
      </c>
      <c r="U550" s="7">
        <f t="shared" si="255"/>
        <v>-31.778230067153888</v>
      </c>
      <c r="V550" s="9">
        <f t="shared" si="256"/>
        <v>2666.8568390825958</v>
      </c>
      <c r="W550" s="8">
        <f t="shared" si="257"/>
        <v>129756.70909897452</v>
      </c>
      <c r="X550" s="7">
        <f t="shared" si="258"/>
        <v>-31.778230067153888</v>
      </c>
      <c r="Y550" s="6">
        <f t="shared" si="243"/>
        <v>2671.1486029341186</v>
      </c>
      <c r="Z550" s="4">
        <f t="shared" si="244"/>
        <v>-1</v>
      </c>
      <c r="AA550" s="4">
        <f t="shared" si="259"/>
        <v>0</v>
      </c>
      <c r="AB550" s="5">
        <f t="shared" si="260"/>
        <v>-1.2261241313524272E-17</v>
      </c>
      <c r="AC550" s="418">
        <f t="shared" si="264"/>
        <v>-1.7878018422401962E-18</v>
      </c>
      <c r="AD550" s="628">
        <f t="shared" si="261"/>
        <v>4.9153785048426431E-17</v>
      </c>
      <c r="AE550" s="4">
        <f t="shared" si="245"/>
        <v>7.589170522068641</v>
      </c>
      <c r="AF550" s="3">
        <f t="shared" si="262"/>
        <v>51.565847243691792</v>
      </c>
      <c r="AG550" s="2">
        <f t="shared" si="246"/>
        <v>351.96845230538082</v>
      </c>
      <c r="AH550" s="22">
        <f t="shared" si="247"/>
        <v>-0.33426728353098267</v>
      </c>
    </row>
    <row r="551" spans="6:34" x14ac:dyDescent="0.35">
      <c r="F551" s="21">
        <f t="shared" si="248"/>
        <v>52.10000000000047</v>
      </c>
      <c r="G551" s="20">
        <f t="shared" si="263"/>
        <v>356.63043478260749</v>
      </c>
      <c r="H551" s="19">
        <f t="shared" si="236"/>
        <v>6.6304347826074945</v>
      </c>
      <c r="I551" s="18">
        <f t="shared" si="237"/>
        <v>1.8944099378878556E-2</v>
      </c>
      <c r="J551" s="17">
        <f t="shared" si="238"/>
        <v>130023.39478288278</v>
      </c>
      <c r="K551" s="16">
        <f t="shared" si="239"/>
        <v>31.777424186326265</v>
      </c>
      <c r="L551" s="15">
        <f t="shared" si="240"/>
        <v>2.1694351209754196E-21</v>
      </c>
      <c r="M551" s="14">
        <f t="shared" si="241"/>
        <v>5.1565303390464748E-24</v>
      </c>
      <c r="N551" s="13">
        <f t="shared" si="249"/>
        <v>0</v>
      </c>
      <c r="O551" s="12">
        <f t="shared" si="250"/>
        <v>0</v>
      </c>
      <c r="P551" s="4">
        <f t="shared" si="251"/>
        <v>2.1160126732116374E-22</v>
      </c>
      <c r="Q551" s="11">
        <f t="shared" si="242"/>
        <v>3.1096569506205599E-21</v>
      </c>
      <c r="R551" s="10">
        <f t="shared" si="252"/>
        <v>1.4880559172033235E-20</v>
      </c>
      <c r="S551" s="9">
        <f t="shared" si="253"/>
        <v>151.358709016955</v>
      </c>
      <c r="T551" s="8">
        <f t="shared" si="254"/>
        <v>5918.3255437115658</v>
      </c>
      <c r="U551" s="7">
        <f t="shared" si="255"/>
        <v>-31.777424186326265</v>
      </c>
      <c r="V551" s="9">
        <f t="shared" si="256"/>
        <v>2663.6790160758806</v>
      </c>
      <c r="W551" s="8">
        <f t="shared" si="257"/>
        <v>130023.39478288278</v>
      </c>
      <c r="X551" s="7">
        <f t="shared" si="258"/>
        <v>-31.777424186326265</v>
      </c>
      <c r="Y551" s="6">
        <f t="shared" si="243"/>
        <v>2667.9758918472726</v>
      </c>
      <c r="Z551" s="4">
        <f t="shared" si="244"/>
        <v>-1</v>
      </c>
      <c r="AA551" s="4">
        <f t="shared" si="259"/>
        <v>0</v>
      </c>
      <c r="AB551" s="5">
        <f t="shared" si="260"/>
        <v>-4.7262145495096417E-18</v>
      </c>
      <c r="AC551" s="418">
        <f t="shared" si="264"/>
        <v>-6.9045082531880207E-19</v>
      </c>
      <c r="AD551" s="628">
        <f t="shared" si="261"/>
        <v>1.8396011860182703E-17</v>
      </c>
      <c r="AE551" s="4">
        <f t="shared" si="245"/>
        <v>7.6517220352172561</v>
      </c>
      <c r="AF551" s="3">
        <f t="shared" si="262"/>
        <v>50.605778781622064</v>
      </c>
      <c r="AG551" s="2">
        <f t="shared" si="246"/>
        <v>348.67653053362915</v>
      </c>
      <c r="AH551" s="22">
        <f t="shared" si="247"/>
        <v>-0.34427552563476105</v>
      </c>
    </row>
    <row r="552" spans="6:34" x14ac:dyDescent="0.35">
      <c r="F552" s="21">
        <f t="shared" si="248"/>
        <v>52.200000000000472</v>
      </c>
      <c r="G552" s="20">
        <f t="shared" si="263"/>
        <v>356.63043478260749</v>
      </c>
      <c r="H552" s="19">
        <f t="shared" si="236"/>
        <v>6.6304347826074945</v>
      </c>
      <c r="I552" s="18">
        <f t="shared" si="237"/>
        <v>1.8944099378878556E-2</v>
      </c>
      <c r="J552" s="17">
        <f t="shared" si="238"/>
        <v>130289.76268449037</v>
      </c>
      <c r="K552" s="16">
        <f t="shared" si="239"/>
        <v>31.776619296385114</v>
      </c>
      <c r="L552" s="15">
        <f t="shared" si="240"/>
        <v>7.8454015277589397E-22</v>
      </c>
      <c r="M552" s="14">
        <f t="shared" si="241"/>
        <v>1.8647734891330223E-24</v>
      </c>
      <c r="N552" s="13">
        <f t="shared" si="249"/>
        <v>0</v>
      </c>
      <c r="O552" s="12">
        <f t="shared" si="250"/>
        <v>0</v>
      </c>
      <c r="P552" s="4">
        <f t="shared" si="251"/>
        <v>7.5072071069949838E-23</v>
      </c>
      <c r="Q552" s="11">
        <f t="shared" si="242"/>
        <v>1.1032466419297355E-21</v>
      </c>
      <c r="R552" s="10">
        <f t="shared" si="252"/>
        <v>5.5290993544078871E-21</v>
      </c>
      <c r="S552" s="9">
        <f t="shared" si="253"/>
        <v>151.358709016955</v>
      </c>
      <c r="T552" s="8">
        <f t="shared" si="254"/>
        <v>5933.4614146132617</v>
      </c>
      <c r="U552" s="7">
        <f t="shared" si="255"/>
        <v>-31.776619296385114</v>
      </c>
      <c r="V552" s="9">
        <f t="shared" si="256"/>
        <v>2660.501273657248</v>
      </c>
      <c r="W552" s="8">
        <f t="shared" si="257"/>
        <v>130289.76268449037</v>
      </c>
      <c r="X552" s="7">
        <f t="shared" si="258"/>
        <v>-31.776619296385114</v>
      </c>
      <c r="Y552" s="6">
        <f t="shared" si="243"/>
        <v>2664.8032734007061</v>
      </c>
      <c r="Z552" s="4">
        <f t="shared" si="244"/>
        <v>-1</v>
      </c>
      <c r="AA552" s="4">
        <f t="shared" si="259"/>
        <v>0</v>
      </c>
      <c r="AB552" s="5">
        <f t="shared" si="260"/>
        <v>-1.7560973020153222E-18</v>
      </c>
      <c r="AC552" s="418">
        <f t="shared" si="264"/>
        <v>-2.5703997815295606E-19</v>
      </c>
      <c r="AD552" s="628">
        <f t="shared" si="261"/>
        <v>6.6368177597379149E-18</v>
      </c>
      <c r="AE552" s="4">
        <f t="shared" si="245"/>
        <v>7.7160782871967628</v>
      </c>
      <c r="AF552" s="3">
        <f t="shared" si="262"/>
        <v>49.646854335834746</v>
      </c>
      <c r="AG552" s="2">
        <f t="shared" si="246"/>
        <v>345.35721051747186</v>
      </c>
      <c r="AH552" s="22">
        <f t="shared" si="247"/>
        <v>-0.35457252595148192</v>
      </c>
    </row>
    <row r="553" spans="6:34" x14ac:dyDescent="0.35">
      <c r="F553" s="21">
        <f t="shared" si="248"/>
        <v>52.300000000000473</v>
      </c>
      <c r="G553" s="20">
        <f t="shared" si="263"/>
        <v>356.63043478260749</v>
      </c>
      <c r="H553" s="19">
        <f t="shared" si="236"/>
        <v>6.6304347826074945</v>
      </c>
      <c r="I553" s="18">
        <f t="shared" si="237"/>
        <v>1.8944099378878556E-2</v>
      </c>
      <c r="J553" s="17">
        <f t="shared" si="238"/>
        <v>130555.8128118561</v>
      </c>
      <c r="K553" s="16">
        <f t="shared" si="239"/>
        <v>31.775815397195096</v>
      </c>
      <c r="L553" s="15">
        <f t="shared" si="240"/>
        <v>2.7292562613916746E-22</v>
      </c>
      <c r="M553" s="14">
        <f t="shared" si="241"/>
        <v>6.4871692077018714E-25</v>
      </c>
      <c r="N553" s="13">
        <f t="shared" si="249"/>
        <v>0</v>
      </c>
      <c r="O553" s="12">
        <f t="shared" si="250"/>
        <v>0</v>
      </c>
      <c r="P553" s="4">
        <f t="shared" si="251"/>
        <v>2.5612225346219794E-23</v>
      </c>
      <c r="Q553" s="11">
        <f t="shared" si="242"/>
        <v>3.7639299413008087E-22</v>
      </c>
      <c r="R553" s="10">
        <f t="shared" si="252"/>
        <v>1.9762528611962632E-21</v>
      </c>
      <c r="S553" s="9">
        <f t="shared" si="253"/>
        <v>151.358709016955</v>
      </c>
      <c r="T553" s="8">
        <f t="shared" si="254"/>
        <v>5948.5972855149575</v>
      </c>
      <c r="U553" s="7">
        <f t="shared" si="255"/>
        <v>-31.775815397195096</v>
      </c>
      <c r="V553" s="9">
        <f t="shared" si="256"/>
        <v>2657.3236117276097</v>
      </c>
      <c r="W553" s="8">
        <f t="shared" si="257"/>
        <v>130555.8128118561</v>
      </c>
      <c r="X553" s="7">
        <f t="shared" si="258"/>
        <v>-31.775815397195096</v>
      </c>
      <c r="Y553" s="6">
        <f t="shared" si="243"/>
        <v>2661.6307475381227</v>
      </c>
      <c r="Z553" s="4">
        <f t="shared" si="244"/>
        <v>-1</v>
      </c>
      <c r="AA553" s="4">
        <f t="shared" si="259"/>
        <v>0</v>
      </c>
      <c r="AB553" s="5">
        <f t="shared" si="260"/>
        <v>-6.2767769128259319E-19</v>
      </c>
      <c r="AC553" s="418">
        <f t="shared" si="264"/>
        <v>-9.2049191690806548E-20</v>
      </c>
      <c r="AD553" s="628">
        <f t="shared" si="261"/>
        <v>2.3033266718981493E-18</v>
      </c>
      <c r="AE553" s="4">
        <f t="shared" si="245"/>
        <v>7.7823254454470261</v>
      </c>
      <c r="AF553" s="3">
        <f t="shared" si="262"/>
        <v>48.689073877318094</v>
      </c>
      <c r="AG553" s="2">
        <f t="shared" si="246"/>
        <v>342.00969442819741</v>
      </c>
      <c r="AH553" s="22">
        <f t="shared" si="247"/>
        <v>-0.36517207127152418</v>
      </c>
    </row>
    <row r="554" spans="6:34" x14ac:dyDescent="0.35">
      <c r="F554" s="21">
        <f t="shared" si="248"/>
        <v>52.400000000000475</v>
      </c>
      <c r="G554" s="20">
        <f t="shared" si="263"/>
        <v>356.63043478260749</v>
      </c>
      <c r="H554" s="19">
        <f t="shared" si="236"/>
        <v>6.6304347826074945</v>
      </c>
      <c r="I554" s="18">
        <f t="shared" si="237"/>
        <v>1.8944099378878556E-2</v>
      </c>
      <c r="J554" s="17">
        <f t="shared" si="238"/>
        <v>130821.54517302886</v>
      </c>
      <c r="K554" s="16">
        <f t="shared" si="239"/>
        <v>31.775012488621023</v>
      </c>
      <c r="L554" s="15">
        <f t="shared" si="240"/>
        <v>9.1128318613050816E-23</v>
      </c>
      <c r="M554" s="14">
        <f t="shared" si="241"/>
        <v>2.1660290051136048E-25</v>
      </c>
      <c r="N554" s="13">
        <f t="shared" si="249"/>
        <v>0</v>
      </c>
      <c r="O554" s="12">
        <f t="shared" si="250"/>
        <v>0</v>
      </c>
      <c r="P554" s="4">
        <f t="shared" si="251"/>
        <v>8.3837525960668875E-24</v>
      </c>
      <c r="Q554" s="11">
        <f t="shared" si="242"/>
        <v>1.2320623058024122E-22</v>
      </c>
      <c r="R554" s="10">
        <f t="shared" si="252"/>
        <v>6.7796894190298608E-22</v>
      </c>
      <c r="S554" s="9">
        <f t="shared" si="253"/>
        <v>151.358709016955</v>
      </c>
      <c r="T554" s="8">
        <f t="shared" si="254"/>
        <v>5963.7331564166534</v>
      </c>
      <c r="U554" s="7">
        <f t="shared" si="255"/>
        <v>-31.775012488621023</v>
      </c>
      <c r="V554" s="9">
        <f t="shared" si="256"/>
        <v>2654.1460301878901</v>
      </c>
      <c r="W554" s="8">
        <f t="shared" si="257"/>
        <v>130821.54517302886</v>
      </c>
      <c r="X554" s="7">
        <f t="shared" si="258"/>
        <v>-31.775012488621023</v>
      </c>
      <c r="Y554" s="6">
        <f t="shared" si="243"/>
        <v>2658.4583142034435</v>
      </c>
      <c r="Z554" s="4">
        <f t="shared" si="244"/>
        <v>-1</v>
      </c>
      <c r="AA554" s="4">
        <f t="shared" si="259"/>
        <v>0</v>
      </c>
      <c r="AB554" s="5">
        <f t="shared" si="260"/>
        <v>-2.1532972251201594E-19</v>
      </c>
      <c r="AC554" s="418">
        <f t="shared" si="264"/>
        <v>-3.1638571358913113E-20</v>
      </c>
      <c r="AD554" s="628">
        <f t="shared" si="261"/>
        <v>7.6723760699958194E-19</v>
      </c>
      <c r="AE554" s="4">
        <f t="shared" si="245"/>
        <v>7.8505555223431216</v>
      </c>
      <c r="AF554" s="3">
        <f t="shared" si="262"/>
        <v>47.732437377096176</v>
      </c>
      <c r="AG554" s="2">
        <f t="shared" si="246"/>
        <v>338.63314597767277</v>
      </c>
      <c r="AH554" s="22">
        <f t="shared" si="247"/>
        <v>-0.37608888357489956</v>
      </c>
    </row>
    <row r="555" spans="6:34" x14ac:dyDescent="0.35">
      <c r="F555" s="21">
        <f t="shared" si="248"/>
        <v>52.500000000000476</v>
      </c>
      <c r="G555" s="20">
        <f t="shared" si="263"/>
        <v>356.63043478260749</v>
      </c>
      <c r="H555" s="19">
        <f t="shared" si="236"/>
        <v>6.6304347826074945</v>
      </c>
      <c r="I555" s="18">
        <f t="shared" si="237"/>
        <v>1.8944099378878556E-2</v>
      </c>
      <c r="J555" s="17">
        <f t="shared" si="238"/>
        <v>131086.95977604765</v>
      </c>
      <c r="K555" s="16">
        <f t="shared" si="239"/>
        <v>31.774210570527917</v>
      </c>
      <c r="L555" s="15">
        <f t="shared" si="240"/>
        <v>2.9132912964237729E-23</v>
      </c>
      <c r="M555" s="14">
        <f t="shared" si="241"/>
        <v>6.9246020824696661E-26</v>
      </c>
      <c r="N555" s="13">
        <f t="shared" si="249"/>
        <v>0</v>
      </c>
      <c r="O555" s="12">
        <f t="shared" si="250"/>
        <v>0</v>
      </c>
      <c r="P555" s="4">
        <f t="shared" si="251"/>
        <v>2.6265595356768772E-24</v>
      </c>
      <c r="Q555" s="11">
        <f t="shared" si="242"/>
        <v>3.8599481088832788E-23</v>
      </c>
      <c r="R555" s="10">
        <f t="shared" si="252"/>
        <v>2.2269212024907217E-22</v>
      </c>
      <c r="S555" s="9">
        <f t="shared" si="253"/>
        <v>151.358709016955</v>
      </c>
      <c r="T555" s="8">
        <f t="shared" si="254"/>
        <v>5978.8690273183493</v>
      </c>
      <c r="U555" s="7">
        <f t="shared" si="255"/>
        <v>-31.774210570527917</v>
      </c>
      <c r="V555" s="9">
        <f t="shared" si="256"/>
        <v>2650.9685289390281</v>
      </c>
      <c r="W555" s="8">
        <f t="shared" si="257"/>
        <v>131086.95977604765</v>
      </c>
      <c r="X555" s="7">
        <f t="shared" si="258"/>
        <v>-31.774210570527917</v>
      </c>
      <c r="Y555" s="6">
        <f t="shared" si="243"/>
        <v>2655.2859733408063</v>
      </c>
      <c r="Z555" s="4">
        <f t="shared" si="244"/>
        <v>-1</v>
      </c>
      <c r="AA555" s="4">
        <f t="shared" si="259"/>
        <v>0</v>
      </c>
      <c r="AB555" s="5">
        <f t="shared" si="260"/>
        <v>-7.0729246570275652E-20</v>
      </c>
      <c r="AC555" s="418">
        <f t="shared" si="264"/>
        <v>-1.0412138400927634E-20</v>
      </c>
      <c r="AD555" s="628">
        <f t="shared" si="261"/>
        <v>2.4469468485139569E-19</v>
      </c>
      <c r="AE555" s="4">
        <f t="shared" si="245"/>
        <v>7.9208668942654787</v>
      </c>
      <c r="AF555" s="3">
        <f t="shared" si="262"/>
        <v>46.776944806228528</v>
      </c>
      <c r="AG555" s="2">
        <f t="shared" si="246"/>
        <v>335.2266877837792</v>
      </c>
      <c r="AH555" s="22">
        <f t="shared" si="247"/>
        <v>-0.38733870308247675</v>
      </c>
    </row>
    <row r="556" spans="6:34" x14ac:dyDescent="0.35">
      <c r="F556" s="21">
        <f t="shared" si="248"/>
        <v>52.600000000000477</v>
      </c>
      <c r="G556" s="20">
        <f t="shared" si="263"/>
        <v>356.63043478260749</v>
      </c>
      <c r="H556" s="19">
        <f t="shared" si="236"/>
        <v>6.6304347826074945</v>
      </c>
      <c r="I556" s="18">
        <f t="shared" si="237"/>
        <v>1.8944099378878556E-2</v>
      </c>
      <c r="J556" s="17">
        <f t="shared" si="238"/>
        <v>131352.05662894156</v>
      </c>
      <c r="K556" s="16">
        <f t="shared" si="239"/>
        <v>31.77340964278093</v>
      </c>
      <c r="L556" s="15">
        <f t="shared" si="240"/>
        <v>8.8938967402071752E-24</v>
      </c>
      <c r="M556" s="14">
        <f t="shared" si="241"/>
        <v>2.1139903161798435E-26</v>
      </c>
      <c r="N556" s="13">
        <f t="shared" si="249"/>
        <v>0</v>
      </c>
      <c r="O556" s="12">
        <f t="shared" si="250"/>
        <v>0</v>
      </c>
      <c r="P556" s="4">
        <f t="shared" si="251"/>
        <v>7.8549469996966284E-25</v>
      </c>
      <c r="Q556" s="11">
        <f t="shared" si="242"/>
        <v>1.154349916878768E-23</v>
      </c>
      <c r="R556" s="10">
        <f t="shared" si="252"/>
        <v>6.9853929412061575E-23</v>
      </c>
      <c r="S556" s="9">
        <f t="shared" si="253"/>
        <v>151.358709016955</v>
      </c>
      <c r="T556" s="8">
        <f t="shared" si="254"/>
        <v>5994.0048982200451</v>
      </c>
      <c r="U556" s="7">
        <f t="shared" si="255"/>
        <v>-31.77340964278093</v>
      </c>
      <c r="V556" s="9">
        <f t="shared" si="256"/>
        <v>2647.7911078819752</v>
      </c>
      <c r="W556" s="8">
        <f t="shared" si="257"/>
        <v>131352.05662894156</v>
      </c>
      <c r="X556" s="7">
        <f t="shared" si="258"/>
        <v>-31.77340964278093</v>
      </c>
      <c r="Y556" s="6">
        <f t="shared" si="243"/>
        <v>2652.1137248945674</v>
      </c>
      <c r="Z556" s="4">
        <f t="shared" si="244"/>
        <v>-1</v>
      </c>
      <c r="AA556" s="4">
        <f t="shared" si="259"/>
        <v>0</v>
      </c>
      <c r="AB556" s="5">
        <f t="shared" si="260"/>
        <v>-2.2186307228842862E-20</v>
      </c>
      <c r="AC556" s="418">
        <f t="shared" si="264"/>
        <v>-3.2722943597018503E-21</v>
      </c>
      <c r="AD556" s="628">
        <f t="shared" si="261"/>
        <v>7.4523904473348836E-20</v>
      </c>
      <c r="AE556" s="4">
        <f t="shared" si="245"/>
        <v>7.9933648781078572</v>
      </c>
      <c r="AF556" s="3">
        <f t="shared" si="262"/>
        <v>45.822596135810443</v>
      </c>
      <c r="AG556" s="2">
        <f t="shared" si="246"/>
        <v>331.78939849951655</v>
      </c>
      <c r="AH556" s="22">
        <f t="shared" si="247"/>
        <v>-0.39893838049725716</v>
      </c>
    </row>
    <row r="557" spans="6:34" x14ac:dyDescent="0.35">
      <c r="F557" s="21">
        <f t="shared" si="248"/>
        <v>52.700000000000479</v>
      </c>
      <c r="G557" s="20">
        <f t="shared" si="263"/>
        <v>356.63043478260749</v>
      </c>
      <c r="H557" s="19">
        <f t="shared" si="236"/>
        <v>6.6304347826074945</v>
      </c>
      <c r="I557" s="18">
        <f t="shared" si="237"/>
        <v>1.8944099378878556E-2</v>
      </c>
      <c r="J557" s="17">
        <f t="shared" si="238"/>
        <v>131616.83573972975</v>
      </c>
      <c r="K557" s="16">
        <f t="shared" si="239"/>
        <v>31.77260970524544</v>
      </c>
      <c r="L557" s="15">
        <f t="shared" si="240"/>
        <v>2.585470935998929E-24</v>
      </c>
      <c r="M557" s="14">
        <f t="shared" si="241"/>
        <v>6.1454058677758537E-27</v>
      </c>
      <c r="N557" s="13">
        <f t="shared" si="249"/>
        <v>0</v>
      </c>
      <c r="O557" s="12">
        <f t="shared" si="250"/>
        <v>0</v>
      </c>
      <c r="P557" s="4">
        <f t="shared" si="251"/>
        <v>2.2359460654755993E-25</v>
      </c>
      <c r="Q557" s="11">
        <f t="shared" si="242"/>
        <v>3.2859090646020295E-24</v>
      </c>
      <c r="R557" s="10">
        <f t="shared" si="252"/>
        <v>2.0865881792990607E-23</v>
      </c>
      <c r="S557" s="9">
        <f t="shared" si="253"/>
        <v>151.358709016955</v>
      </c>
      <c r="T557" s="8">
        <f t="shared" si="254"/>
        <v>6009.140769121741</v>
      </c>
      <c r="U557" s="7">
        <f t="shared" si="255"/>
        <v>-31.77260970524544</v>
      </c>
      <c r="V557" s="9">
        <f t="shared" si="256"/>
        <v>2644.6137669176969</v>
      </c>
      <c r="W557" s="8">
        <f t="shared" si="257"/>
        <v>131616.83573972975</v>
      </c>
      <c r="X557" s="7">
        <f t="shared" si="258"/>
        <v>-31.77260970524544</v>
      </c>
      <c r="Y557" s="6">
        <f t="shared" si="243"/>
        <v>2648.9415688093027</v>
      </c>
      <c r="Z557" s="4">
        <f t="shared" si="244"/>
        <v>-1</v>
      </c>
      <c r="AA557" s="4">
        <f t="shared" si="259"/>
        <v>0</v>
      </c>
      <c r="AB557" s="5">
        <f t="shared" si="260"/>
        <v>-6.6272129278395828E-21</v>
      </c>
      <c r="AC557" s="418">
        <f t="shared" si="264"/>
        <v>-9.7931664612428628E-22</v>
      </c>
      <c r="AD557" s="628">
        <f t="shared" si="261"/>
        <v>2.1612492779581657E-20</v>
      </c>
      <c r="AE557" s="4">
        <f t="shared" si="245"/>
        <v>8.0681623728862952</v>
      </c>
      <c r="AF557" s="3">
        <f t="shared" si="262"/>
        <v>44.869391336972967</v>
      </c>
      <c r="AG557" s="2">
        <f t="shared" si="246"/>
        <v>328.32030967934935</v>
      </c>
      <c r="AH557" s="22">
        <f t="shared" si="247"/>
        <v>-0.4109059796618072</v>
      </c>
    </row>
    <row r="558" spans="6:34" x14ac:dyDescent="0.35">
      <c r="F558" s="21">
        <f t="shared" si="248"/>
        <v>52.80000000000048</v>
      </c>
      <c r="G558" s="20">
        <f t="shared" si="263"/>
        <v>356.63043478260749</v>
      </c>
      <c r="H558" s="19">
        <f t="shared" si="236"/>
        <v>6.6304347826074945</v>
      </c>
      <c r="I558" s="18">
        <f t="shared" si="237"/>
        <v>1.8944099378878556E-2</v>
      </c>
      <c r="J558" s="17">
        <f t="shared" si="238"/>
        <v>131881.29711642151</v>
      </c>
      <c r="K558" s="16">
        <f t="shared" si="239"/>
        <v>31.771810757786941</v>
      </c>
      <c r="L558" s="15">
        <f t="shared" si="240"/>
        <v>7.1348391830316856E-25</v>
      </c>
      <c r="M558" s="14">
        <f t="shared" si="241"/>
        <v>1.6958799254148012E-27</v>
      </c>
      <c r="N558" s="13">
        <f t="shared" si="249"/>
        <v>0</v>
      </c>
      <c r="O558" s="12">
        <f t="shared" si="250"/>
        <v>0</v>
      </c>
      <c r="P558" s="4">
        <f t="shared" si="251"/>
        <v>6.0393695701584916E-26</v>
      </c>
      <c r="Q558" s="11">
        <f t="shared" si="242"/>
        <v>8.8753568440141856E-25</v>
      </c>
      <c r="R558" s="10">
        <f t="shared" si="252"/>
        <v>5.9170797677469941E-24</v>
      </c>
      <c r="S558" s="9">
        <f t="shared" si="253"/>
        <v>151.358709016955</v>
      </c>
      <c r="T558" s="8">
        <f t="shared" si="254"/>
        <v>6024.2766400234368</v>
      </c>
      <c r="U558" s="7">
        <f t="shared" si="255"/>
        <v>-31.771810757786941</v>
      </c>
      <c r="V558" s="9">
        <f t="shared" si="256"/>
        <v>2641.4365059471725</v>
      </c>
      <c r="W558" s="8">
        <f t="shared" si="257"/>
        <v>131881.29711642151</v>
      </c>
      <c r="X558" s="7">
        <f t="shared" si="258"/>
        <v>-31.771810757786941</v>
      </c>
      <c r="Y558" s="6">
        <f t="shared" si="243"/>
        <v>2645.7695050298098</v>
      </c>
      <c r="Z558" s="4">
        <f t="shared" si="244"/>
        <v>-1</v>
      </c>
      <c r="AA558" s="4">
        <f t="shared" si="259"/>
        <v>0</v>
      </c>
      <c r="AB558" s="5">
        <f t="shared" si="260"/>
        <v>-1.8793237650298502E-21</v>
      </c>
      <c r="AC558" s="418">
        <f t="shared" si="264"/>
        <v>-2.7823843709262767E-22</v>
      </c>
      <c r="AD558" s="628">
        <f t="shared" si="261"/>
        <v>5.9499026616868553E-21</v>
      </c>
      <c r="AE558" s="4">
        <f t="shared" si="245"/>
        <v>8.1453805753161497</v>
      </c>
      <c r="AF558" s="3">
        <f t="shared" si="262"/>
        <v>43.917330380882618</v>
      </c>
      <c r="AG558" s="2">
        <f t="shared" si="246"/>
        <v>324.81840235281066</v>
      </c>
      <c r="AH558" s="22">
        <f t="shared" si="247"/>
        <v>-0.42326089205058393</v>
      </c>
    </row>
    <row r="559" spans="6:34" x14ac:dyDescent="0.35">
      <c r="F559" s="21">
        <f t="shared" si="248"/>
        <v>52.900000000000482</v>
      </c>
      <c r="G559" s="20">
        <f t="shared" si="263"/>
        <v>356.63043478260749</v>
      </c>
      <c r="H559" s="19">
        <f t="shared" si="236"/>
        <v>6.6304347826074945</v>
      </c>
      <c r="I559" s="18">
        <f t="shared" si="237"/>
        <v>1.8944099378878556E-2</v>
      </c>
      <c r="J559" s="17">
        <f t="shared" si="238"/>
        <v>132145.44076701623</v>
      </c>
      <c r="K559" s="16">
        <f t="shared" si="239"/>
        <v>31.771012800271155</v>
      </c>
      <c r="L559" s="15">
        <f t="shared" si="240"/>
        <v>1.8628065918052248E-25</v>
      </c>
      <c r="M559" s="14">
        <f t="shared" si="241"/>
        <v>4.4277049880618387E-28</v>
      </c>
      <c r="N559" s="13">
        <f t="shared" si="249"/>
        <v>0</v>
      </c>
      <c r="O559" s="12">
        <f t="shared" si="250"/>
        <v>0</v>
      </c>
      <c r="P559" s="4">
        <f t="shared" si="251"/>
        <v>1.5426533699255678E-26</v>
      </c>
      <c r="Q559" s="11">
        <f t="shared" si="242"/>
        <v>2.2670576764109377E-25</v>
      </c>
      <c r="R559" s="10">
        <f t="shared" si="252"/>
        <v>1.5876416144348601E-24</v>
      </c>
      <c r="S559" s="9">
        <f t="shared" si="253"/>
        <v>151.358709016955</v>
      </c>
      <c r="T559" s="8">
        <f t="shared" si="254"/>
        <v>6039.4125109251327</v>
      </c>
      <c r="U559" s="7">
        <f t="shared" si="255"/>
        <v>-31.771012800271155</v>
      </c>
      <c r="V559" s="9">
        <f t="shared" si="256"/>
        <v>2638.2593248713938</v>
      </c>
      <c r="W559" s="8">
        <f t="shared" si="257"/>
        <v>132145.44076701623</v>
      </c>
      <c r="X559" s="7">
        <f t="shared" si="258"/>
        <v>-31.771012800271155</v>
      </c>
      <c r="Y559" s="6">
        <f t="shared" si="243"/>
        <v>2642.5975335011085</v>
      </c>
      <c r="Z559" s="4">
        <f t="shared" si="244"/>
        <v>-1</v>
      </c>
      <c r="AA559" s="4">
        <f t="shared" si="259"/>
        <v>0</v>
      </c>
      <c r="AB559" s="5">
        <f t="shared" si="260"/>
        <v>-5.0425086925841322E-22</v>
      </c>
      <c r="AC559" s="418">
        <f t="shared" si="264"/>
        <v>-7.4796956126390617E-23</v>
      </c>
      <c r="AD559" s="628">
        <f t="shared" si="261"/>
        <v>1.5497180594088429E-21</v>
      </c>
      <c r="AE559" s="4">
        <f t="shared" si="245"/>
        <v>8.2251497796474791</v>
      </c>
      <c r="AF559" s="3">
        <f t="shared" si="262"/>
        <v>42.966413238741609</v>
      </c>
      <c r="AG559" s="2">
        <f t="shared" si="246"/>
        <v>321.28260327125219</v>
      </c>
      <c r="AH559" s="22">
        <f t="shared" si="247"/>
        <v>-0.43602396474359673</v>
      </c>
    </row>
    <row r="560" spans="6:34" x14ac:dyDescent="0.35">
      <c r="F560" s="21">
        <f t="shared" si="248"/>
        <v>53.000000000000483</v>
      </c>
      <c r="G560" s="20">
        <f t="shared" si="263"/>
        <v>356.63043478260749</v>
      </c>
      <c r="H560" s="19">
        <f t="shared" si="236"/>
        <v>6.6304347826074945</v>
      </c>
      <c r="I560" s="18">
        <f t="shared" si="237"/>
        <v>1.8944099378878556E-2</v>
      </c>
      <c r="J560" s="17">
        <f t="shared" si="238"/>
        <v>132409.26669950338</v>
      </c>
      <c r="K560" s="16">
        <f t="shared" si="239"/>
        <v>31.770215832563952</v>
      </c>
      <c r="L560" s="15">
        <f t="shared" si="240"/>
        <v>4.5846306999459642E-26</v>
      </c>
      <c r="M560" s="14">
        <f t="shared" si="241"/>
        <v>1.0897208710701562E-28</v>
      </c>
      <c r="N560" s="13">
        <f t="shared" si="249"/>
        <v>0</v>
      </c>
      <c r="O560" s="12">
        <f t="shared" si="250"/>
        <v>0</v>
      </c>
      <c r="P560" s="4">
        <f t="shared" si="251"/>
        <v>3.7127624387210296E-27</v>
      </c>
      <c r="Q560" s="11">
        <f t="shared" si="242"/>
        <v>5.456213788194572E-26</v>
      </c>
      <c r="R560" s="10">
        <f t="shared" si="252"/>
        <v>4.0159985711752502E-25</v>
      </c>
      <c r="S560" s="9">
        <f t="shared" si="253"/>
        <v>151.358709016955</v>
      </c>
      <c r="T560" s="8">
        <f t="shared" si="254"/>
        <v>6054.5483818268285</v>
      </c>
      <c r="U560" s="7">
        <f t="shared" si="255"/>
        <v>-31.770215832563952</v>
      </c>
      <c r="V560" s="9">
        <f t="shared" si="256"/>
        <v>2635.0822235913665</v>
      </c>
      <c r="W560" s="8">
        <f t="shared" si="257"/>
        <v>132409.26669950338</v>
      </c>
      <c r="X560" s="7">
        <f t="shared" si="258"/>
        <v>-31.770215832563952</v>
      </c>
      <c r="Y560" s="6">
        <f t="shared" si="243"/>
        <v>2639.4256541684404</v>
      </c>
      <c r="Z560" s="4">
        <f t="shared" si="244"/>
        <v>-1</v>
      </c>
      <c r="AA560" s="4">
        <f t="shared" si="259"/>
        <v>0</v>
      </c>
      <c r="AB560" s="5">
        <f t="shared" si="260"/>
        <v>-1.2755213469108477E-22</v>
      </c>
      <c r="AC560" s="418">
        <f t="shared" si="264"/>
        <v>-1.8955934433213565E-23</v>
      </c>
      <c r="AD560" s="628">
        <f t="shared" si="261"/>
        <v>3.8049357160562506E-22</v>
      </c>
      <c r="AE560" s="4">
        <f t="shared" si="245"/>
        <v>8.3076102737367119</v>
      </c>
      <c r="AF560" s="3">
        <f t="shared" si="262"/>
        <v>42.01663988178791</v>
      </c>
      <c r="AG560" s="2">
        <f t="shared" si="246"/>
        <v>317.71178078882639</v>
      </c>
      <c r="AH560" s="22">
        <f t="shared" si="247"/>
        <v>-0.44921764379787399</v>
      </c>
    </row>
    <row r="561" spans="6:34" x14ac:dyDescent="0.35">
      <c r="F561" s="21">
        <f t="shared" si="248"/>
        <v>53.100000000000485</v>
      </c>
      <c r="G561" s="20">
        <f t="shared" si="263"/>
        <v>356.63043478260749</v>
      </c>
      <c r="H561" s="19">
        <f t="shared" si="236"/>
        <v>6.6304347826074945</v>
      </c>
      <c r="I561" s="18">
        <f t="shared" si="237"/>
        <v>1.8944099378878556E-2</v>
      </c>
      <c r="J561" s="17">
        <f t="shared" si="238"/>
        <v>132672.77492186252</v>
      </c>
      <c r="K561" s="16">
        <f t="shared" si="239"/>
        <v>31.769419854531382</v>
      </c>
      <c r="L561" s="15">
        <f t="shared" si="240"/>
        <v>1.0594132666213189E-26</v>
      </c>
      <c r="M561" s="14">
        <f t="shared" si="241"/>
        <v>2.518119393432213E-29</v>
      </c>
      <c r="N561" s="13">
        <f t="shared" si="249"/>
        <v>0</v>
      </c>
      <c r="O561" s="12">
        <f t="shared" si="250"/>
        <v>0</v>
      </c>
      <c r="P561" s="4">
        <f t="shared" si="251"/>
        <v>8.3857238063057726E-28</v>
      </c>
      <c r="Q561" s="11">
        <f t="shared" si="242"/>
        <v>1.2323519915731113E-26</v>
      </c>
      <c r="R561" s="10">
        <f t="shared" si="252"/>
        <v>9.5391574471436297E-26</v>
      </c>
      <c r="S561" s="9">
        <f t="shared" si="253"/>
        <v>151.358709016955</v>
      </c>
      <c r="T561" s="8">
        <f t="shared" si="254"/>
        <v>6069.6842527285244</v>
      </c>
      <c r="U561" s="7">
        <f t="shared" si="255"/>
        <v>-31.769419854531382</v>
      </c>
      <c r="V561" s="9">
        <f t="shared" si="256"/>
        <v>2631.9052020081103</v>
      </c>
      <c r="W561" s="8">
        <f t="shared" si="257"/>
        <v>132672.77492186252</v>
      </c>
      <c r="X561" s="7">
        <f t="shared" si="258"/>
        <v>-31.769419854531382</v>
      </c>
      <c r="Y561" s="6">
        <f t="shared" si="243"/>
        <v>2636.2538669772739</v>
      </c>
      <c r="Z561" s="4">
        <f t="shared" si="244"/>
        <v>-1</v>
      </c>
      <c r="AA561" s="4">
        <f t="shared" si="259"/>
        <v>0</v>
      </c>
      <c r="AB561" s="5">
        <f t="shared" si="260"/>
        <v>-3.0297318935087649E-23</v>
      </c>
      <c r="AC561" s="418">
        <f t="shared" si="264"/>
        <v>-4.5110777952359657E-24</v>
      </c>
      <c r="AD561" s="628">
        <f t="shared" si="261"/>
        <v>8.7713247211272984E-23</v>
      </c>
      <c r="AE561" s="4">
        <f t="shared" si="245"/>
        <v>8.3929133453408209</v>
      </c>
      <c r="AF561" s="3">
        <f t="shared" si="262"/>
        <v>41.06801028129496</v>
      </c>
      <c r="AG561" s="2">
        <f t="shared" si="246"/>
        <v>314.1047403331936</v>
      </c>
      <c r="AH561" s="22">
        <f t="shared" si="247"/>
        <v>-0.46286613525453146</v>
      </c>
    </row>
    <row r="562" spans="6:34" x14ac:dyDescent="0.35">
      <c r="F562" s="21">
        <f t="shared" si="248"/>
        <v>53.200000000000486</v>
      </c>
      <c r="G562" s="20">
        <f t="shared" si="263"/>
        <v>356.63043478260749</v>
      </c>
      <c r="H562" s="19">
        <f t="shared" si="236"/>
        <v>6.6304347826074945</v>
      </c>
      <c r="I562" s="18">
        <f t="shared" si="237"/>
        <v>1.8944099378878556E-2</v>
      </c>
      <c r="J562" s="17">
        <f t="shared" si="238"/>
        <v>132935.96544206335</v>
      </c>
      <c r="K562" s="16">
        <f t="shared" si="239"/>
        <v>31.76862486603968</v>
      </c>
      <c r="L562" s="15">
        <f t="shared" si="240"/>
        <v>2.2885660625618271E-27</v>
      </c>
      <c r="M562" s="14">
        <f t="shared" si="241"/>
        <v>5.4396926741032069E-30</v>
      </c>
      <c r="N562" s="13">
        <f t="shared" si="249"/>
        <v>0</v>
      </c>
      <c r="O562" s="12">
        <f t="shared" si="250"/>
        <v>0</v>
      </c>
      <c r="P562" s="4">
        <f t="shared" si="251"/>
        <v>1.7697076959351346E-28</v>
      </c>
      <c r="Q562" s="11">
        <f t="shared" si="242"/>
        <v>2.6007329289189827E-27</v>
      </c>
      <c r="R562" s="10">
        <f t="shared" si="252"/>
        <v>2.1184714172029717E-26</v>
      </c>
      <c r="S562" s="9">
        <f t="shared" si="253"/>
        <v>151.358709016955</v>
      </c>
      <c r="T562" s="8">
        <f t="shared" si="254"/>
        <v>6084.8201236302202</v>
      </c>
      <c r="U562" s="7">
        <f t="shared" si="255"/>
        <v>-31.76862486603968</v>
      </c>
      <c r="V562" s="9">
        <f t="shared" si="256"/>
        <v>2628.7282600226572</v>
      </c>
      <c r="W562" s="8">
        <f t="shared" si="257"/>
        <v>132935.96544206335</v>
      </c>
      <c r="X562" s="7">
        <f t="shared" si="258"/>
        <v>-31.76862486603968</v>
      </c>
      <c r="Y562" s="6">
        <f t="shared" si="243"/>
        <v>2633.0821718733023</v>
      </c>
      <c r="Z562" s="4">
        <f t="shared" si="244"/>
        <v>-1</v>
      </c>
      <c r="AA562" s="4">
        <f t="shared" si="259"/>
        <v>0</v>
      </c>
      <c r="AB562" s="5">
        <f t="shared" si="260"/>
        <v>-6.7284772829789686E-24</v>
      </c>
      <c r="AC562" s="418">
        <f t="shared" si="264"/>
        <v>-1.0037140875895359E-24</v>
      </c>
      <c r="AD562" s="628">
        <f t="shared" si="261"/>
        <v>1.8902481775082522E-23</v>
      </c>
      <c r="AE562" s="4">
        <f t="shared" si="245"/>
        <v>8.4812224150185482</v>
      </c>
      <c r="AF562" s="3">
        <f t="shared" si="262"/>
        <v>40.12052440857201</v>
      </c>
      <c r="AG562" s="2">
        <f t="shared" si="246"/>
        <v>310.46021941490892</v>
      </c>
      <c r="AH562" s="22">
        <f t="shared" si="247"/>
        <v>-0.47699558640296791</v>
      </c>
    </row>
    <row r="563" spans="6:34" x14ac:dyDescent="0.35">
      <c r="F563" s="21">
        <f t="shared" si="248"/>
        <v>53.300000000000487</v>
      </c>
      <c r="G563" s="20">
        <f t="shared" si="263"/>
        <v>356.63043478260749</v>
      </c>
      <c r="H563" s="19">
        <f t="shared" si="236"/>
        <v>6.6304347826074945</v>
      </c>
      <c r="I563" s="18">
        <f t="shared" si="237"/>
        <v>1.8944099378878556E-2</v>
      </c>
      <c r="J563" s="17">
        <f t="shared" si="238"/>
        <v>133198.83826806562</v>
      </c>
      <c r="K563" s="16">
        <f t="shared" si="239"/>
        <v>31.767830866955247</v>
      </c>
      <c r="L563" s="15">
        <f t="shared" si="240"/>
        <v>4.599741736383061E-28</v>
      </c>
      <c r="M563" s="14">
        <f t="shared" si="241"/>
        <v>1.0933126133208898E-30</v>
      </c>
      <c r="N563" s="13">
        <f t="shared" si="249"/>
        <v>0</v>
      </c>
      <c r="O563" s="12">
        <f t="shared" si="250"/>
        <v>0</v>
      </c>
      <c r="P563" s="4">
        <f t="shared" si="251"/>
        <v>3.4730007111519404E-29</v>
      </c>
      <c r="Q563" s="11">
        <f t="shared" si="242"/>
        <v>5.1038639501870368E-28</v>
      </c>
      <c r="R563" s="10">
        <f t="shared" si="252"/>
        <v>4.3779900933546047E-27</v>
      </c>
      <c r="S563" s="9">
        <f t="shared" si="253"/>
        <v>151.358709016955</v>
      </c>
      <c r="T563" s="8">
        <f t="shared" si="254"/>
        <v>6099.9559945319161</v>
      </c>
      <c r="U563" s="7">
        <f t="shared" si="255"/>
        <v>-31.767830866955247</v>
      </c>
      <c r="V563" s="9">
        <f t="shared" si="256"/>
        <v>2625.5513975360532</v>
      </c>
      <c r="W563" s="8">
        <f t="shared" si="257"/>
        <v>133198.83826806562</v>
      </c>
      <c r="X563" s="7">
        <f t="shared" si="258"/>
        <v>-31.767830866955247</v>
      </c>
      <c r="Y563" s="6">
        <f t="shared" si="243"/>
        <v>2629.9105688024451</v>
      </c>
      <c r="Z563" s="4">
        <f t="shared" si="244"/>
        <v>-1</v>
      </c>
      <c r="AA563" s="4">
        <f t="shared" si="259"/>
        <v>0</v>
      </c>
      <c r="AB563" s="5">
        <f t="shared" si="260"/>
        <v>-1.3904934779406148E-24</v>
      </c>
      <c r="AC563" s="418">
        <f t="shared" si="264"/>
        <v>-2.0781541659340701E-25</v>
      </c>
      <c r="AD563" s="628">
        <f t="shared" si="261"/>
        <v>3.7900347151800455E-24</v>
      </c>
      <c r="AE563" s="4">
        <f t="shared" si="245"/>
        <v>8.5727143148991978</v>
      </c>
      <c r="AF563" s="3">
        <f t="shared" si="262"/>
        <v>39.174182234963837</v>
      </c>
      <c r="AG563" s="2">
        <f t="shared" si="246"/>
        <v>306.77688211675451</v>
      </c>
      <c r="AH563" s="22">
        <f t="shared" si="247"/>
        <v>-0.49163429038387163</v>
      </c>
    </row>
    <row r="564" spans="6:34" x14ac:dyDescent="0.35">
      <c r="F564" s="21">
        <f t="shared" si="248"/>
        <v>53.400000000000489</v>
      </c>
      <c r="G564" s="20">
        <f t="shared" si="263"/>
        <v>356.63043478260749</v>
      </c>
      <c r="H564" s="19">
        <f t="shared" si="236"/>
        <v>6.6304347826074945</v>
      </c>
      <c r="I564" s="18">
        <f t="shared" si="237"/>
        <v>1.8944099378878556E-2</v>
      </c>
      <c r="J564" s="17">
        <f t="shared" si="238"/>
        <v>133461.39340781924</v>
      </c>
      <c r="K564" s="16">
        <f t="shared" si="239"/>
        <v>31.76703785714464</v>
      </c>
      <c r="L564" s="15">
        <f t="shared" si="240"/>
        <v>8.556799607016754E-29</v>
      </c>
      <c r="M564" s="14">
        <f t="shared" si="241"/>
        <v>2.0338656985918123E-31</v>
      </c>
      <c r="N564" s="13">
        <f t="shared" si="249"/>
        <v>0</v>
      </c>
      <c r="O564" s="12">
        <f t="shared" si="250"/>
        <v>0</v>
      </c>
      <c r="P564" s="4">
        <f t="shared" si="251"/>
        <v>6.3048622057982205E-30</v>
      </c>
      <c r="Q564" s="11">
        <f t="shared" si="242"/>
        <v>9.2655203955880941E-29</v>
      </c>
      <c r="R564" s="10">
        <f t="shared" si="252"/>
        <v>8.3755113791870571E-28</v>
      </c>
      <c r="S564" s="9">
        <f t="shared" si="253"/>
        <v>151.358709016955</v>
      </c>
      <c r="T564" s="8">
        <f t="shared" si="254"/>
        <v>6115.0918654336119</v>
      </c>
      <c r="U564" s="7">
        <f t="shared" si="255"/>
        <v>-31.76703785714464</v>
      </c>
      <c r="V564" s="9">
        <f t="shared" si="256"/>
        <v>2622.3746144493575</v>
      </c>
      <c r="W564" s="8">
        <f t="shared" si="257"/>
        <v>133461.39340781924</v>
      </c>
      <c r="X564" s="7">
        <f t="shared" si="258"/>
        <v>-31.76703785714464</v>
      </c>
      <c r="Y564" s="6">
        <f t="shared" si="243"/>
        <v>2626.7390577108522</v>
      </c>
      <c r="Z564" s="4">
        <f t="shared" si="244"/>
        <v>-1</v>
      </c>
      <c r="AA564" s="4">
        <f t="shared" si="259"/>
        <v>0</v>
      </c>
      <c r="AB564" s="5">
        <f t="shared" si="260"/>
        <v>-2.6601462540663879E-25</v>
      </c>
      <c r="AC564" s="418">
        <f t="shared" si="264"/>
        <v>-3.983165655890739E-26</v>
      </c>
      <c r="AD564" s="628">
        <f t="shared" si="261"/>
        <v>7.0335444599796311E-25</v>
      </c>
      <c r="AE564" s="4">
        <f t="shared" si="245"/>
        <v>8.6675807360403407</v>
      </c>
      <c r="AF564" s="3">
        <f t="shared" si="262"/>
        <v>38.228983731850803</v>
      </c>
      <c r="AG564" s="2">
        <f t="shared" si="246"/>
        <v>303.05331299525227</v>
      </c>
      <c r="AH564" s="22">
        <f t="shared" si="247"/>
        <v>-0.50681291776645454</v>
      </c>
    </row>
    <row r="565" spans="6:34" x14ac:dyDescent="0.35">
      <c r="F565" s="21">
        <f t="shared" si="248"/>
        <v>53.50000000000049</v>
      </c>
      <c r="G565" s="20">
        <f t="shared" si="263"/>
        <v>356.63043478260749</v>
      </c>
      <c r="H565" s="19">
        <f t="shared" si="236"/>
        <v>6.6304347826074945</v>
      </c>
      <c r="I565" s="18">
        <f t="shared" si="237"/>
        <v>1.8944099378878556E-2</v>
      </c>
      <c r="J565" s="17">
        <f t="shared" si="238"/>
        <v>133723.63086926416</v>
      </c>
      <c r="K565" s="16">
        <f t="shared" si="239"/>
        <v>31.766245836474614</v>
      </c>
      <c r="L565" s="15">
        <f t="shared" si="240"/>
        <v>1.464905559824873E-29</v>
      </c>
      <c r="M565" s="14">
        <f t="shared" si="241"/>
        <v>3.4819340251477405E-32</v>
      </c>
      <c r="N565" s="13">
        <f t="shared" si="249"/>
        <v>0</v>
      </c>
      <c r="O565" s="12">
        <f t="shared" si="250"/>
        <v>0</v>
      </c>
      <c r="P565" s="4">
        <f t="shared" si="251"/>
        <v>1.0527237750994286E-30</v>
      </c>
      <c r="Q565" s="11">
        <f t="shared" si="242"/>
        <v>1.5470653109807894E-29</v>
      </c>
      <c r="R565" s="10">
        <f t="shared" si="252"/>
        <v>1.4748707450647809E-28</v>
      </c>
      <c r="S565" s="9">
        <f t="shared" si="253"/>
        <v>151.358709016955</v>
      </c>
      <c r="T565" s="8">
        <f t="shared" si="254"/>
        <v>6130.2277363353078</v>
      </c>
      <c r="U565" s="7">
        <f t="shared" si="255"/>
        <v>-31.766245836474614</v>
      </c>
      <c r="V565" s="9">
        <f t="shared" si="256"/>
        <v>2619.1979106636431</v>
      </c>
      <c r="W565" s="8">
        <f t="shared" si="257"/>
        <v>133723.63086926416</v>
      </c>
      <c r="X565" s="7">
        <f t="shared" si="258"/>
        <v>-31.766245836474614</v>
      </c>
      <c r="Y565" s="6">
        <f t="shared" si="243"/>
        <v>2623.5676385449019</v>
      </c>
      <c r="Z565" s="4">
        <f t="shared" si="244"/>
        <v>-1</v>
      </c>
      <c r="AA565" s="4">
        <f t="shared" si="259"/>
        <v>0</v>
      </c>
      <c r="AB565" s="5">
        <f t="shared" si="260"/>
        <v>-4.6843371229435164E-26</v>
      </c>
      <c r="AC565" s="418">
        <f t="shared" si="264"/>
        <v>-7.0272195425566217E-27</v>
      </c>
      <c r="AD565" s="628">
        <f t="shared" si="261"/>
        <v>1.2012251207325844E-25</v>
      </c>
      <c r="AE565" s="4">
        <f t="shared" si="245"/>
        <v>8.7660298712793594</v>
      </c>
      <c r="AF565" s="3">
        <f t="shared" si="262"/>
        <v>37.284928870649082</v>
      </c>
      <c r="AG565" s="2">
        <f t="shared" si="246"/>
        <v>299.28801031589512</v>
      </c>
      <c r="AH565" s="22">
        <f t="shared" si="247"/>
        <v>-0.52256477940469759</v>
      </c>
    </row>
    <row r="566" spans="6:34" x14ac:dyDescent="0.35">
      <c r="F566" s="21">
        <f t="shared" si="248"/>
        <v>53.600000000000492</v>
      </c>
      <c r="G566" s="20">
        <f t="shared" si="263"/>
        <v>356.63043478260749</v>
      </c>
      <c r="H566" s="19">
        <f t="shared" si="236"/>
        <v>6.6304347826074945</v>
      </c>
      <c r="I566" s="18">
        <f t="shared" si="237"/>
        <v>1.8944099378878556E-2</v>
      </c>
      <c r="J566" s="17">
        <f t="shared" si="238"/>
        <v>133985.55066033054</v>
      </c>
      <c r="K566" s="16">
        <f t="shared" si="239"/>
        <v>31.765454804812116</v>
      </c>
      <c r="L566" s="15">
        <f t="shared" si="240"/>
        <v>2.2934477757901621E-30</v>
      </c>
      <c r="M566" s="14">
        <f t="shared" si="241"/>
        <v>5.4512960182756362E-33</v>
      </c>
      <c r="N566" s="13">
        <f t="shared" si="249"/>
        <v>0</v>
      </c>
      <c r="O566" s="12">
        <f t="shared" si="250"/>
        <v>0</v>
      </c>
      <c r="P566" s="4">
        <f t="shared" si="251"/>
        <v>1.6064579975624733E-31</v>
      </c>
      <c r="Q566" s="11">
        <f t="shared" si="242"/>
        <v>2.3608238935629913E-30</v>
      </c>
      <c r="R566" s="10">
        <f t="shared" si="252"/>
        <v>2.3755980413837975E-29</v>
      </c>
      <c r="S566" s="9">
        <f t="shared" si="253"/>
        <v>151.358709016955</v>
      </c>
      <c r="T566" s="8">
        <f t="shared" si="254"/>
        <v>6145.3636072370036</v>
      </c>
      <c r="U566" s="7">
        <f t="shared" si="255"/>
        <v>-31.765454804812116</v>
      </c>
      <c r="V566" s="9">
        <f t="shared" si="256"/>
        <v>2616.0212860799957</v>
      </c>
      <c r="W566" s="8">
        <f t="shared" si="257"/>
        <v>133985.55066033054</v>
      </c>
      <c r="X566" s="7">
        <f t="shared" si="258"/>
        <v>-31.765454804812116</v>
      </c>
      <c r="Y566" s="6">
        <f t="shared" si="243"/>
        <v>2620.3963112512033</v>
      </c>
      <c r="Z566" s="4">
        <f t="shared" si="244"/>
        <v>-1</v>
      </c>
      <c r="AA566" s="4">
        <f t="shared" si="259"/>
        <v>0</v>
      </c>
      <c r="AB566" s="5">
        <f t="shared" si="260"/>
        <v>-7.5451371801108262E-27</v>
      </c>
      <c r="AC566" s="418">
        <f t="shared" si="264"/>
        <v>-1.1340012332387373E-27</v>
      </c>
      <c r="AD566" s="628">
        <f t="shared" si="261"/>
        <v>1.8760927311037086E-26</v>
      </c>
      <c r="AE566" s="4">
        <f t="shared" si="245"/>
        <v>8.8682882855619987</v>
      </c>
      <c r="AF566" s="3">
        <f t="shared" si="262"/>
        <v>36.342017622810147</v>
      </c>
      <c r="AG566" s="2">
        <f t="shared" si="246"/>
        <v>295.47937853095448</v>
      </c>
      <c r="AH566" s="22">
        <f t="shared" si="247"/>
        <v>-0.53892612568991993</v>
      </c>
    </row>
    <row r="567" spans="6:34" x14ac:dyDescent="0.35">
      <c r="F567" s="21">
        <f t="shared" si="248"/>
        <v>53.700000000000493</v>
      </c>
      <c r="G567" s="20">
        <f t="shared" si="263"/>
        <v>356.63043478260749</v>
      </c>
      <c r="H567" s="19">
        <f t="shared" si="236"/>
        <v>6.6304347826074945</v>
      </c>
      <c r="I567" s="18">
        <f t="shared" si="237"/>
        <v>1.8944099378878556E-2</v>
      </c>
      <c r="J567" s="17">
        <f t="shared" si="238"/>
        <v>134247.15278893855</v>
      </c>
      <c r="K567" s="16">
        <f t="shared" si="239"/>
        <v>31.764664762024232</v>
      </c>
      <c r="L567" s="15">
        <f t="shared" si="240"/>
        <v>3.2608073161862562E-31</v>
      </c>
      <c r="M567" s="14">
        <f t="shared" si="241"/>
        <v>7.7506129098431123E-34</v>
      </c>
      <c r="N567" s="13">
        <f t="shared" si="249"/>
        <v>0</v>
      </c>
      <c r="O567" s="12">
        <f t="shared" si="250"/>
        <v>0</v>
      </c>
      <c r="P567" s="4">
        <f t="shared" si="251"/>
        <v>2.2248613439797104E-32</v>
      </c>
      <c r="Q567" s="11">
        <f t="shared" si="242"/>
        <v>3.2696191426739784E-31</v>
      </c>
      <c r="R567" s="10">
        <f t="shared" si="252"/>
        <v>3.475798649835266E-30</v>
      </c>
      <c r="S567" s="9">
        <f t="shared" si="253"/>
        <v>151.358709016955</v>
      </c>
      <c r="T567" s="8">
        <f t="shared" si="254"/>
        <v>6160.4994781386995</v>
      </c>
      <c r="U567" s="7">
        <f t="shared" si="255"/>
        <v>-31.764664762024232</v>
      </c>
      <c r="V567" s="9">
        <f t="shared" si="256"/>
        <v>2612.8447405995144</v>
      </c>
      <c r="W567" s="8">
        <f t="shared" si="257"/>
        <v>134247.15278893855</v>
      </c>
      <c r="X567" s="7">
        <f t="shared" si="258"/>
        <v>-31.764664762024232</v>
      </c>
      <c r="Y567" s="6">
        <f t="shared" si="243"/>
        <v>2617.2250757765987</v>
      </c>
      <c r="Z567" s="4">
        <f t="shared" si="244"/>
        <v>-1</v>
      </c>
      <c r="AA567" s="4">
        <f t="shared" si="259"/>
        <v>0</v>
      </c>
      <c r="AB567" s="5">
        <f t="shared" si="260"/>
        <v>-1.1039484444167441E-27</v>
      </c>
      <c r="AC567" s="418">
        <f t="shared" si="264"/>
        <v>-1.662281894177553E-28</v>
      </c>
      <c r="AD567" s="628">
        <f t="shared" si="261"/>
        <v>2.6609701974190986E-27</v>
      </c>
      <c r="AE567" s="4">
        <f t="shared" si="245"/>
        <v>8.9746030519231237</v>
      </c>
      <c r="AF567" s="3">
        <f t="shared" si="262"/>
        <v>35.400249959821281</v>
      </c>
      <c r="AG567" s="2">
        <f t="shared" si="246"/>
        <v>291.62571989362431</v>
      </c>
      <c r="AH567" s="22">
        <f t="shared" si="247"/>
        <v>-0.55593648830769971</v>
      </c>
    </row>
    <row r="568" spans="6:34" x14ac:dyDescent="0.35">
      <c r="F568" s="21">
        <f t="shared" si="248"/>
        <v>53.800000000000495</v>
      </c>
      <c r="G568" s="20">
        <f t="shared" si="263"/>
        <v>356.63043478260749</v>
      </c>
      <c r="H568" s="19">
        <f t="shared" si="236"/>
        <v>6.6304347826074945</v>
      </c>
      <c r="I568" s="18">
        <f t="shared" si="237"/>
        <v>1.8944099378878556E-2</v>
      </c>
      <c r="J568" s="17">
        <f t="shared" si="238"/>
        <v>134508.43726299849</v>
      </c>
      <c r="K568" s="16">
        <f t="shared" si="239"/>
        <v>31.763875707978233</v>
      </c>
      <c r="L568" s="15">
        <f t="shared" si="240"/>
        <v>4.1780354726049889E-32</v>
      </c>
      <c r="M568" s="14">
        <f t="shared" si="241"/>
        <v>9.9307725148347971E-35</v>
      </c>
      <c r="N568" s="13">
        <f t="shared" si="249"/>
        <v>0</v>
      </c>
      <c r="O568" s="12">
        <f t="shared" si="250"/>
        <v>0</v>
      </c>
      <c r="P568" s="4">
        <f t="shared" si="251"/>
        <v>2.7749436330088921E-33</v>
      </c>
      <c r="Q568" s="11">
        <f t="shared" si="242"/>
        <v>4.0780109047595057E-32</v>
      </c>
      <c r="R568" s="10">
        <f t="shared" si="252"/>
        <v>4.5841975830447466E-31</v>
      </c>
      <c r="S568" s="9">
        <f t="shared" si="253"/>
        <v>151.358709016955</v>
      </c>
      <c r="T568" s="8">
        <f t="shared" si="254"/>
        <v>6175.6353490403953</v>
      </c>
      <c r="U568" s="7">
        <f t="shared" si="255"/>
        <v>-31.763875707978233</v>
      </c>
      <c r="V568" s="9">
        <f t="shared" si="256"/>
        <v>2609.6682741233121</v>
      </c>
      <c r="W568" s="8">
        <f t="shared" si="257"/>
        <v>134508.43726299849</v>
      </c>
      <c r="X568" s="7">
        <f t="shared" si="258"/>
        <v>-31.763875707978233</v>
      </c>
      <c r="Y568" s="6">
        <f t="shared" si="243"/>
        <v>2614.0539320681632</v>
      </c>
      <c r="Z568" s="4">
        <f t="shared" si="244"/>
        <v>-1</v>
      </c>
      <c r="AA568" s="4">
        <f t="shared" si="259"/>
        <v>0</v>
      </c>
      <c r="AB568" s="5">
        <f t="shared" si="260"/>
        <v>-1.455987040831924E-28</v>
      </c>
      <c r="AC568" s="418">
        <f t="shared" si="264"/>
        <v>-2.1964503070106008E-29</v>
      </c>
      <c r="AD568" s="628">
        <f t="shared" si="261"/>
        <v>3.4012235949939045E-28</v>
      </c>
      <c r="AE568" s="4">
        <f t="shared" si="245"/>
        <v>9.0852441988824051</v>
      </c>
      <c r="AF568" s="3">
        <f t="shared" si="262"/>
        <v>34.459625853205523</v>
      </c>
      <c r="AG568" s="2">
        <f t="shared" si="246"/>
        <v>287.72522508417808</v>
      </c>
      <c r="AH568" s="22">
        <f t="shared" si="247"/>
        <v>-0.5736390718211849</v>
      </c>
    </row>
    <row r="569" spans="6:34" x14ac:dyDescent="0.35">
      <c r="F569" s="21">
        <f t="shared" si="248"/>
        <v>53.900000000000496</v>
      </c>
      <c r="G569" s="20">
        <f t="shared" si="263"/>
        <v>356.63043478260749</v>
      </c>
      <c r="H569" s="19">
        <f t="shared" si="236"/>
        <v>6.6304347826074945</v>
      </c>
      <c r="I569" s="18">
        <f t="shared" si="237"/>
        <v>1.8944099378878556E-2</v>
      </c>
      <c r="J569" s="17">
        <f t="shared" si="238"/>
        <v>134769.40409041083</v>
      </c>
      <c r="K569" s="16">
        <f t="shared" si="239"/>
        <v>31.76308764254156</v>
      </c>
      <c r="L569" s="15">
        <f t="shared" si="240"/>
        <v>4.7831816018200089E-33</v>
      </c>
      <c r="M569" s="14">
        <f t="shared" si="241"/>
        <v>1.1369144349365979E-35</v>
      </c>
      <c r="N569" s="13">
        <f t="shared" si="249"/>
        <v>0</v>
      </c>
      <c r="O569" s="12">
        <f t="shared" si="250"/>
        <v>0</v>
      </c>
      <c r="P569" s="4">
        <f t="shared" si="251"/>
        <v>3.0902544977379181E-34</v>
      </c>
      <c r="Q569" s="11">
        <f t="shared" si="242"/>
        <v>4.5413864953331674E-33</v>
      </c>
      <c r="R569" s="10">
        <f t="shared" si="252"/>
        <v>5.4037788407186816E-32</v>
      </c>
      <c r="S569" s="9">
        <f t="shared" si="253"/>
        <v>151.358709016955</v>
      </c>
      <c r="T569" s="8">
        <f t="shared" si="254"/>
        <v>6190.7712199420912</v>
      </c>
      <c r="U569" s="7">
        <f t="shared" si="255"/>
        <v>-31.76308764254156</v>
      </c>
      <c r="V569" s="9">
        <f t="shared" si="256"/>
        <v>2606.4918865525142</v>
      </c>
      <c r="W569" s="8">
        <f t="shared" si="257"/>
        <v>134769.40409041083</v>
      </c>
      <c r="X569" s="7">
        <f t="shared" si="258"/>
        <v>-31.76308764254156</v>
      </c>
      <c r="Y569" s="6">
        <f t="shared" si="243"/>
        <v>2610.8828800732067</v>
      </c>
      <c r="Z569" s="4">
        <f t="shared" si="244"/>
        <v>-1</v>
      </c>
      <c r="AA569" s="4">
        <f t="shared" si="259"/>
        <v>0</v>
      </c>
      <c r="AB569" s="5">
        <f t="shared" si="260"/>
        <v>-1.716294252391817E-29</v>
      </c>
      <c r="AC569" s="418">
        <f t="shared" si="264"/>
        <v>-2.5939530444256779E-30</v>
      </c>
      <c r="AD569" s="628">
        <f t="shared" si="261"/>
        <v>3.8844261751932077E-29</v>
      </c>
      <c r="AE569" s="4">
        <f t="shared" si="245"/>
        <v>9.2005075243597823</v>
      </c>
      <c r="AF569" s="3">
        <f t="shared" si="262"/>
        <v>33.520145274521099</v>
      </c>
      <c r="AG569" s="2">
        <f t="shared" si="246"/>
        <v>283.77596270211029</v>
      </c>
      <c r="AH569" s="22">
        <f t="shared" si="247"/>
        <v>-0.59208120389756524</v>
      </c>
    </row>
    <row r="570" spans="6:34" x14ac:dyDescent="0.35">
      <c r="F570" s="21">
        <f t="shared" si="248"/>
        <v>54.000000000000497</v>
      </c>
      <c r="G570" s="20">
        <f t="shared" si="263"/>
        <v>356.63043478260749</v>
      </c>
      <c r="H570" s="19">
        <f t="shared" si="236"/>
        <v>6.6304347826074945</v>
      </c>
      <c r="I570" s="18">
        <f t="shared" si="237"/>
        <v>1.8944099378878556E-2</v>
      </c>
      <c r="J570" s="17">
        <f t="shared" si="238"/>
        <v>135030.05327906608</v>
      </c>
      <c r="K570" s="16">
        <f t="shared" si="239"/>
        <v>31.762300565581864</v>
      </c>
      <c r="L570" s="15">
        <f t="shared" si="240"/>
        <v>4.8465000809812069E-34</v>
      </c>
      <c r="M570" s="14">
        <f t="shared" si="241"/>
        <v>1.1519646042484231E-36</v>
      </c>
      <c r="N570" s="13">
        <f t="shared" si="249"/>
        <v>0</v>
      </c>
      <c r="O570" s="12">
        <f t="shared" si="250"/>
        <v>0</v>
      </c>
      <c r="P570" s="4">
        <f t="shared" si="251"/>
        <v>3.0435111149475617E-35</v>
      </c>
      <c r="Q570" s="11">
        <f t="shared" si="242"/>
        <v>4.4726931991966503E-34</v>
      </c>
      <c r="R570" s="10">
        <f t="shared" si="252"/>
        <v>5.6394699878882373E-33</v>
      </c>
      <c r="S570" s="9">
        <f t="shared" si="253"/>
        <v>151.358709016955</v>
      </c>
      <c r="T570" s="8">
        <f t="shared" si="254"/>
        <v>6205.907090843787</v>
      </c>
      <c r="U570" s="7">
        <f t="shared" si="255"/>
        <v>-31.762300565581864</v>
      </c>
      <c r="V570" s="9">
        <f t="shared" si="256"/>
        <v>2603.3155777882598</v>
      </c>
      <c r="W570" s="8">
        <f t="shared" si="257"/>
        <v>135030.05327906608</v>
      </c>
      <c r="X570" s="7">
        <f t="shared" si="258"/>
        <v>-31.762300565581864</v>
      </c>
      <c r="Y570" s="6">
        <f t="shared" si="243"/>
        <v>2607.7119197392763</v>
      </c>
      <c r="Z570" s="4">
        <f t="shared" si="244"/>
        <v>-1</v>
      </c>
      <c r="AA570" s="4">
        <f t="shared" si="259"/>
        <v>0</v>
      </c>
      <c r="AB570" s="5">
        <f t="shared" si="260"/>
        <v>-1.79115212003411E-30</v>
      </c>
      <c r="AC570" s="418">
        <f t="shared" si="264"/>
        <v>-2.7121132984850869E-31</v>
      </c>
      <c r="AD570" s="628">
        <f t="shared" si="261"/>
        <v>3.926303980876107E-30</v>
      </c>
      <c r="AE570" s="4">
        <f t="shared" si="245"/>
        <v>9.3207178427794712</v>
      </c>
      <c r="AF570" s="3">
        <f t="shared" si="262"/>
        <v>32.581808195362157</v>
      </c>
      <c r="AG570" s="2">
        <f t="shared" si="246"/>
        <v>279.77586745203388</v>
      </c>
      <c r="AH570" s="22">
        <f t="shared" si="247"/>
        <v>-0.61131485484471548</v>
      </c>
    </row>
    <row r="571" spans="6:34" x14ac:dyDescent="0.35">
      <c r="F571" s="21">
        <f t="shared" si="248"/>
        <v>54.100000000000499</v>
      </c>
      <c r="G571" s="20">
        <f t="shared" si="263"/>
        <v>356.63043478260749</v>
      </c>
      <c r="H571" s="19">
        <f t="shared" si="236"/>
        <v>6.6304347826074945</v>
      </c>
      <c r="I571" s="18">
        <f t="shared" si="237"/>
        <v>1.8944099378878556E-2</v>
      </c>
      <c r="J571" s="17">
        <f t="shared" si="238"/>
        <v>135290.3848368449</v>
      </c>
      <c r="K571" s="16">
        <f t="shared" si="239"/>
        <v>31.761514476966912</v>
      </c>
      <c r="L571" s="15">
        <f t="shared" si="240"/>
        <v>4.3002750614636071E-35</v>
      </c>
      <c r="M571" s="14">
        <f t="shared" si="241"/>
        <v>1.0221323793592847E-37</v>
      </c>
      <c r="N571" s="13">
        <f t="shared" si="249"/>
        <v>0</v>
      </c>
      <c r="O571" s="12">
        <f t="shared" si="250"/>
        <v>0</v>
      </c>
      <c r="P571" s="4">
        <f t="shared" si="251"/>
        <v>2.6228142298776853E-36</v>
      </c>
      <c r="Q571" s="11">
        <f t="shared" si="242"/>
        <v>3.8544440699150342E-35</v>
      </c>
      <c r="R571" s="10">
        <f t="shared" si="252"/>
        <v>5.155709913995562E-34</v>
      </c>
      <c r="S571" s="9">
        <f t="shared" si="253"/>
        <v>151.358709016955</v>
      </c>
      <c r="T571" s="8">
        <f t="shared" si="254"/>
        <v>6221.0429617454829</v>
      </c>
      <c r="U571" s="7">
        <f t="shared" si="255"/>
        <v>-31.761514476966912</v>
      </c>
      <c r="V571" s="9">
        <f t="shared" si="256"/>
        <v>2600.1393477317015</v>
      </c>
      <c r="W571" s="8">
        <f t="shared" si="257"/>
        <v>135290.3848368449</v>
      </c>
      <c r="X571" s="7">
        <f t="shared" si="258"/>
        <v>-31.761514476966912</v>
      </c>
      <c r="Y571" s="6">
        <f t="shared" si="243"/>
        <v>2604.5410510141546</v>
      </c>
      <c r="Z571" s="4">
        <f t="shared" si="244"/>
        <v>-1</v>
      </c>
      <c r="AA571" s="4">
        <f t="shared" si="259"/>
        <v>0</v>
      </c>
      <c r="AB571" s="5">
        <f t="shared" si="260"/>
        <v>-1.637505078060013E-31</v>
      </c>
      <c r="AC571" s="418">
        <f t="shared" si="264"/>
        <v>-2.4840567737032609E-32</v>
      </c>
      <c r="AD571" s="628">
        <f t="shared" si="261"/>
        <v>3.4753326047033163E-31</v>
      </c>
      <c r="AE571" s="4">
        <f t="shared" si="245"/>
        <v>9.4462327464253466</v>
      </c>
      <c r="AF571" s="3">
        <f t="shared" si="262"/>
        <v>31.644614587358433</v>
      </c>
      <c r="AG571" s="2">
        <f t="shared" si="246"/>
        <v>275.72272681929923</v>
      </c>
      <c r="AH571" s="22">
        <f t="shared" si="247"/>
        <v>-0.63139723942805548</v>
      </c>
    </row>
    <row r="572" spans="6:34" x14ac:dyDescent="0.35">
      <c r="F572" s="21">
        <f t="shared" si="248"/>
        <v>54.2000000000005</v>
      </c>
      <c r="G572" s="20">
        <f t="shared" si="263"/>
        <v>356.63043478260749</v>
      </c>
      <c r="H572" s="19">
        <f t="shared" si="236"/>
        <v>6.6304347826074945</v>
      </c>
      <c r="I572" s="18">
        <f t="shared" si="237"/>
        <v>1.8944099378878556E-2</v>
      </c>
      <c r="J572" s="17">
        <f t="shared" si="238"/>
        <v>135550.39877161806</v>
      </c>
      <c r="K572" s="16">
        <f t="shared" si="239"/>
        <v>31.760729376564701</v>
      </c>
      <c r="L572" s="15">
        <f t="shared" si="240"/>
        <v>3.3018757052484839E-36</v>
      </c>
      <c r="M572" s="14">
        <f t="shared" si="241"/>
        <v>7.8482283638051217E-39</v>
      </c>
      <c r="N572" s="13">
        <f t="shared" si="249"/>
        <v>0</v>
      </c>
      <c r="O572" s="12">
        <f t="shared" si="250"/>
        <v>0</v>
      </c>
      <c r="P572" s="4">
        <f t="shared" si="251"/>
        <v>1.9543021967950563E-37</v>
      </c>
      <c r="Q572" s="11">
        <f t="shared" si="242"/>
        <v>2.8720099301923939E-36</v>
      </c>
      <c r="R572" s="10">
        <f t="shared" si="252"/>
        <v>4.0803909431793584E-35</v>
      </c>
      <c r="S572" s="9">
        <f t="shared" si="253"/>
        <v>151.358709016955</v>
      </c>
      <c r="T572" s="8">
        <f t="shared" si="254"/>
        <v>6236.1788326471788</v>
      </c>
      <c r="U572" s="7">
        <f t="shared" si="255"/>
        <v>-31.760729376564701</v>
      </c>
      <c r="V572" s="9">
        <f t="shared" si="256"/>
        <v>2596.9631962840049</v>
      </c>
      <c r="W572" s="8">
        <f t="shared" si="257"/>
        <v>135550.39877161806</v>
      </c>
      <c r="X572" s="7">
        <f t="shared" si="258"/>
        <v>-31.760729376564701</v>
      </c>
      <c r="Y572" s="6">
        <f t="shared" si="243"/>
        <v>2601.3702738458655</v>
      </c>
      <c r="Z572" s="4">
        <f t="shared" si="244"/>
        <v>-1</v>
      </c>
      <c r="AA572" s="4">
        <f t="shared" si="259"/>
        <v>0</v>
      </c>
      <c r="AB572" s="5">
        <f t="shared" si="260"/>
        <v>-1.2959730088359735E-32</v>
      </c>
      <c r="AC572" s="418">
        <f t="shared" si="264"/>
        <v>-1.969594578256562E-33</v>
      </c>
      <c r="AD572" s="628">
        <f t="shared" si="261"/>
        <v>2.6619754723350171E-32</v>
      </c>
      <c r="AE572" s="4">
        <f t="shared" si="245"/>
        <v>9.5774469801296434</v>
      </c>
      <c r="AF572" s="3">
        <f t="shared" si="262"/>
        <v>30.708564422175073</v>
      </c>
      <c r="AG572" s="2">
        <f t="shared" si="246"/>
        <v>271.61416599255898</v>
      </c>
      <c r="AH572" s="22">
        <f t="shared" si="247"/>
        <v>-0.65239151682074292</v>
      </c>
    </row>
    <row r="573" spans="6:34" x14ac:dyDescent="0.35">
      <c r="F573" s="21">
        <f t="shared" si="248"/>
        <v>54.300000000000502</v>
      </c>
      <c r="G573" s="20">
        <f t="shared" si="263"/>
        <v>356.63043478260749</v>
      </c>
      <c r="H573" s="19">
        <f t="shared" si="236"/>
        <v>6.6304347826074945</v>
      </c>
      <c r="I573" s="18">
        <f t="shared" si="237"/>
        <v>1.8944099378878556E-2</v>
      </c>
      <c r="J573" s="17">
        <f t="shared" si="238"/>
        <v>135810.09509124645</v>
      </c>
      <c r="K573" s="16">
        <f t="shared" si="239"/>
        <v>31.759945264243367</v>
      </c>
      <c r="L573" s="15">
        <f t="shared" si="240"/>
        <v>2.1648442040589206E-37</v>
      </c>
      <c r="M573" s="14">
        <f t="shared" si="241"/>
        <v>5.1456181886276478E-40</v>
      </c>
      <c r="N573" s="13">
        <f t="shared" si="249"/>
        <v>0</v>
      </c>
      <c r="O573" s="12">
        <f t="shared" si="250"/>
        <v>0</v>
      </c>
      <c r="P573" s="4">
        <f t="shared" si="251"/>
        <v>1.2423109779967863E-38</v>
      </c>
      <c r="Q573" s="11">
        <f t="shared" si="242"/>
        <v>1.8256795039400741E-37</v>
      </c>
      <c r="R573" s="10">
        <f t="shared" si="252"/>
        <v>2.7586590648854821E-36</v>
      </c>
      <c r="S573" s="9">
        <f t="shared" si="253"/>
        <v>151.358709016955</v>
      </c>
      <c r="T573" s="8">
        <f t="shared" si="254"/>
        <v>6251.3147035488746</v>
      </c>
      <c r="U573" s="7">
        <f t="shared" si="255"/>
        <v>-31.759945264243367</v>
      </c>
      <c r="V573" s="9">
        <f t="shared" si="256"/>
        <v>2593.7871233463484</v>
      </c>
      <c r="W573" s="8">
        <f t="shared" si="257"/>
        <v>135810.09509124645</v>
      </c>
      <c r="X573" s="7">
        <f t="shared" si="258"/>
        <v>-31.759945264243367</v>
      </c>
      <c r="Y573" s="6">
        <f t="shared" si="243"/>
        <v>2598.1995881826715</v>
      </c>
      <c r="Z573" s="4">
        <f t="shared" si="244"/>
        <v>-1</v>
      </c>
      <c r="AA573" s="4">
        <f t="shared" si="259"/>
        <v>0</v>
      </c>
      <c r="AB573" s="5">
        <f t="shared" si="260"/>
        <v>-8.7617773356946724E-34</v>
      </c>
      <c r="AC573" s="418">
        <f t="shared" si="264"/>
        <v>-1.3340547046082552E-34</v>
      </c>
      <c r="AD573" s="628">
        <f t="shared" si="261"/>
        <v>1.7410526664061695E-33</v>
      </c>
      <c r="AE573" s="4">
        <f t="shared" si="245"/>
        <v>9.7147975510742253</v>
      </c>
      <c r="AF573" s="3">
        <f t="shared" si="262"/>
        <v>29.773657671512865</v>
      </c>
      <c r="AG573" s="2">
        <f t="shared" si="246"/>
        <v>267.44763074299703</v>
      </c>
      <c r="AH573" s="22">
        <f t="shared" si="247"/>
        <v>-0.67436760817187624</v>
      </c>
    </row>
    <row r="574" spans="6:34" x14ac:dyDescent="0.35">
      <c r="F574" s="21">
        <f t="shared" si="248"/>
        <v>54.400000000000503</v>
      </c>
      <c r="G574" s="20">
        <f t="shared" si="263"/>
        <v>356.63043478260749</v>
      </c>
      <c r="H574" s="19">
        <f t="shared" si="236"/>
        <v>6.6304347826074945</v>
      </c>
      <c r="I574" s="18">
        <f t="shared" si="237"/>
        <v>1.8944099378878556E-2</v>
      </c>
      <c r="J574" s="17">
        <f t="shared" si="238"/>
        <v>136069.47380358109</v>
      </c>
      <c r="K574" s="16">
        <f t="shared" si="239"/>
        <v>31.759162139871229</v>
      </c>
      <c r="L574" s="15">
        <f t="shared" si="240"/>
        <v>1.1938874938803419E-38</v>
      </c>
      <c r="M574" s="14">
        <f t="shared" si="241"/>
        <v>2.8377511842041847E-41</v>
      </c>
      <c r="N574" s="13">
        <f t="shared" si="249"/>
        <v>0</v>
      </c>
      <c r="O574" s="12">
        <f t="shared" si="250"/>
        <v>0</v>
      </c>
      <c r="P574" s="4">
        <f t="shared" si="251"/>
        <v>6.6363388434006572E-40</v>
      </c>
      <c r="Q574" s="11">
        <f t="shared" si="242"/>
        <v>9.7526529364930866E-39</v>
      </c>
      <c r="R574" s="10">
        <f t="shared" si="252"/>
        <v>1.5695048629054061E-37</v>
      </c>
      <c r="S574" s="9">
        <f t="shared" si="253"/>
        <v>151.358709016955</v>
      </c>
      <c r="T574" s="8">
        <f t="shared" si="254"/>
        <v>6266.4505744505705</v>
      </c>
      <c r="U574" s="7">
        <f t="shared" si="255"/>
        <v>-31.759162139871229</v>
      </c>
      <c r="V574" s="9">
        <f t="shared" si="256"/>
        <v>2590.611128819924</v>
      </c>
      <c r="W574" s="8">
        <f t="shared" si="257"/>
        <v>136069.47380358109</v>
      </c>
      <c r="X574" s="7">
        <f t="shared" si="258"/>
        <v>-31.759162139871229</v>
      </c>
      <c r="Y574" s="6">
        <f t="shared" si="243"/>
        <v>2595.0289939730769</v>
      </c>
      <c r="Z574" s="4">
        <f t="shared" si="244"/>
        <v>-1</v>
      </c>
      <c r="AA574" s="4">
        <f t="shared" si="259"/>
        <v>0</v>
      </c>
      <c r="AB574" s="5">
        <f t="shared" si="260"/>
        <v>-4.9849045542124724E-35</v>
      </c>
      <c r="AC574" s="418">
        <f t="shared" si="264"/>
        <v>-7.6039165842495876E-36</v>
      </c>
      <c r="AD574" s="628">
        <f t="shared" si="261"/>
        <v>9.57831988787748E-35</v>
      </c>
      <c r="AE574" s="4">
        <f t="shared" si="245"/>
        <v>9.8587697242595898</v>
      </c>
      <c r="AF574" s="3">
        <f t="shared" si="262"/>
        <v>28.839894307108125</v>
      </c>
      <c r="AG574" s="2">
        <f t="shared" si="246"/>
        <v>263.22036791136918</v>
      </c>
      <c r="AH574" s="22">
        <f t="shared" si="247"/>
        <v>-0.69740315588153445</v>
      </c>
    </row>
    <row r="575" spans="6:34" x14ac:dyDescent="0.35">
      <c r="F575" s="21">
        <f t="shared" si="248"/>
        <v>54.500000000000504</v>
      </c>
      <c r="G575" s="20">
        <f t="shared" si="263"/>
        <v>356.63043478260749</v>
      </c>
      <c r="H575" s="19">
        <f t="shared" si="236"/>
        <v>6.6304347826074945</v>
      </c>
      <c r="I575" s="18">
        <f t="shared" si="237"/>
        <v>1.8944099378878556E-2</v>
      </c>
      <c r="J575" s="17">
        <f t="shared" si="238"/>
        <v>136328.53491646308</v>
      </c>
      <c r="K575" s="16">
        <f t="shared" si="239"/>
        <v>31.758380003316777</v>
      </c>
      <c r="L575" s="15">
        <f t="shared" si="240"/>
        <v>5.4448291982533636E-40</v>
      </c>
      <c r="M575" s="14">
        <f t="shared" si="241"/>
        <v>1.294181452132842E-42</v>
      </c>
      <c r="N575" s="13">
        <f t="shared" si="249"/>
        <v>0</v>
      </c>
      <c r="O575" s="12">
        <f t="shared" si="250"/>
        <v>0</v>
      </c>
      <c r="P575" s="4">
        <f t="shared" si="251"/>
        <v>2.9286883987504567E-41</v>
      </c>
      <c r="Q575" s="11">
        <f t="shared" si="242"/>
        <v>4.3039516495680641E-40</v>
      </c>
      <c r="R575" s="10">
        <f t="shared" si="252"/>
        <v>7.3879902520998355E-39</v>
      </c>
      <c r="S575" s="9">
        <f t="shared" si="253"/>
        <v>151.358709016955</v>
      </c>
      <c r="T575" s="8">
        <f t="shared" si="254"/>
        <v>6281.5864453522663</v>
      </c>
      <c r="U575" s="7">
        <f t="shared" si="255"/>
        <v>-31.758380003316777</v>
      </c>
      <c r="V575" s="9">
        <f t="shared" si="256"/>
        <v>2587.4352126059371</v>
      </c>
      <c r="W575" s="8">
        <f t="shared" si="257"/>
        <v>136328.53491646308</v>
      </c>
      <c r="X575" s="7">
        <f t="shared" si="258"/>
        <v>-31.758380003316777</v>
      </c>
      <c r="Y575" s="6">
        <f t="shared" si="243"/>
        <v>2591.8584911658295</v>
      </c>
      <c r="Z575" s="4">
        <f t="shared" si="244"/>
        <v>-1</v>
      </c>
      <c r="AA575" s="4">
        <f t="shared" si="259"/>
        <v>0</v>
      </c>
      <c r="AB575" s="5">
        <f t="shared" si="260"/>
        <v>-2.3464996588793286E-36</v>
      </c>
      <c r="AC575" s="418">
        <f t="shared" si="264"/>
        <v>-3.5859034713871086E-37</v>
      </c>
      <c r="AD575" s="628">
        <f t="shared" si="261"/>
        <v>4.3576225005277647E-36</v>
      </c>
      <c r="AE575" s="4">
        <f t="shared" si="245"/>
        <v>10.009904090927833</v>
      </c>
      <c r="AF575" s="3">
        <f t="shared" si="262"/>
        <v>27.907274300732979</v>
      </c>
      <c r="AG575" s="2">
        <f t="shared" si="246"/>
        <v>258.92940308138219</v>
      </c>
      <c r="AH575" s="22">
        <f t="shared" si="247"/>
        <v>-0.72158465454845333</v>
      </c>
    </row>
    <row r="576" spans="6:34" x14ac:dyDescent="0.35">
      <c r="F576" s="21">
        <f t="shared" si="248"/>
        <v>54.600000000000506</v>
      </c>
      <c r="G576" s="20">
        <f t="shared" si="263"/>
        <v>356.63043478260749</v>
      </c>
      <c r="H576" s="19">
        <f t="shared" si="236"/>
        <v>6.6304347826074945</v>
      </c>
      <c r="I576" s="18">
        <f t="shared" si="237"/>
        <v>1.8944099378878556E-2</v>
      </c>
      <c r="J576" s="17">
        <f t="shared" si="238"/>
        <v>136587.27843772367</v>
      </c>
      <c r="K576" s="16">
        <f t="shared" si="239"/>
        <v>31.757598854448705</v>
      </c>
      <c r="L576" s="15">
        <f t="shared" si="240"/>
        <v>2.0141941786656297E-41</v>
      </c>
      <c r="M576" s="14">
        <f t="shared" si="241"/>
        <v>4.7875381432703354E-44</v>
      </c>
      <c r="N576" s="13">
        <f t="shared" si="249"/>
        <v>0</v>
      </c>
      <c r="O576" s="12">
        <f t="shared" si="250"/>
        <v>0</v>
      </c>
      <c r="P576" s="4">
        <f t="shared" si="251"/>
        <v>1.0472421566225682E-42</v>
      </c>
      <c r="Q576" s="11">
        <f t="shared" si="242"/>
        <v>1.5390096158457754E-41</v>
      </c>
      <c r="R576" s="10">
        <f t="shared" si="252"/>
        <v>2.8224090591605979E-40</v>
      </c>
      <c r="S576" s="9">
        <f t="shared" si="253"/>
        <v>151.358709016955</v>
      </c>
      <c r="T576" s="8">
        <f t="shared" si="254"/>
        <v>6296.7223162539622</v>
      </c>
      <c r="U576" s="7">
        <f t="shared" si="255"/>
        <v>-31.757598854448705</v>
      </c>
      <c r="V576" s="9">
        <f t="shared" si="256"/>
        <v>2584.2593746056054</v>
      </c>
      <c r="W576" s="8">
        <f t="shared" si="257"/>
        <v>136587.27843772367</v>
      </c>
      <c r="X576" s="7">
        <f t="shared" si="258"/>
        <v>-31.757598854448705</v>
      </c>
      <c r="Y576" s="6">
        <f t="shared" si="243"/>
        <v>2588.6880797099202</v>
      </c>
      <c r="Z576" s="4">
        <f t="shared" si="244"/>
        <v>-1</v>
      </c>
      <c r="AA576" s="4">
        <f t="shared" si="259"/>
        <v>0</v>
      </c>
      <c r="AB576" s="5">
        <f t="shared" si="260"/>
        <v>-8.9642536989757445E-38</v>
      </c>
      <c r="AC576" s="418">
        <f t="shared" si="264"/>
        <v>-1.3724242359248865E-38</v>
      </c>
      <c r="AD576" s="628">
        <f t="shared" si="261"/>
        <v>1.6080695354613332E-37</v>
      </c>
      <c r="AE576" s="4">
        <f t="shared" si="245"/>
        <v>10.168804944455346</v>
      </c>
      <c r="AF576" s="3">
        <f t="shared" si="262"/>
        <v>26.975797624194854</v>
      </c>
      <c r="AG576" s="2">
        <f t="shared" si="246"/>
        <v>254.5715149272709</v>
      </c>
      <c r="AH576" s="22">
        <f t="shared" si="247"/>
        <v>-0.74700879111285545</v>
      </c>
    </row>
    <row r="577" spans="6:34" x14ac:dyDescent="0.35">
      <c r="F577" s="21">
        <f t="shared" si="248"/>
        <v>54.700000000000507</v>
      </c>
      <c r="G577" s="20">
        <f t="shared" si="263"/>
        <v>356.63043478260749</v>
      </c>
      <c r="H577" s="19">
        <f t="shared" si="236"/>
        <v>6.6304347826074945</v>
      </c>
      <c r="I577" s="18">
        <f t="shared" si="237"/>
        <v>1.8944099378878556E-2</v>
      </c>
      <c r="J577" s="17">
        <f t="shared" si="238"/>
        <v>136845.70437518423</v>
      </c>
      <c r="K577" s="16">
        <f t="shared" si="239"/>
        <v>31.756818693135823</v>
      </c>
      <c r="L577" s="15">
        <f t="shared" si="240"/>
        <v>5.9122123800233072E-43</v>
      </c>
      <c r="M577" s="14">
        <f t="shared" si="241"/>
        <v>1.4052737606077399E-45</v>
      </c>
      <c r="N577" s="13">
        <f t="shared" si="249"/>
        <v>0</v>
      </c>
      <c r="O577" s="12">
        <f t="shared" si="250"/>
        <v>0</v>
      </c>
      <c r="P577" s="4">
        <f t="shared" si="251"/>
        <v>2.967929732515253E-44</v>
      </c>
      <c r="Q577" s="11">
        <f t="shared" si="242"/>
        <v>4.3616200595157751E-43</v>
      </c>
      <c r="R577" s="10">
        <f t="shared" si="252"/>
        <v>8.5605088008870259E-42</v>
      </c>
      <c r="S577" s="9">
        <f t="shared" si="253"/>
        <v>151.358709016955</v>
      </c>
      <c r="T577" s="8">
        <f t="shared" si="254"/>
        <v>6311.858187155658</v>
      </c>
      <c r="U577" s="7">
        <f t="shared" si="255"/>
        <v>-31.756818693135823</v>
      </c>
      <c r="V577" s="9">
        <f t="shared" si="256"/>
        <v>2581.0836147201608</v>
      </c>
      <c r="W577" s="8">
        <f t="shared" si="257"/>
        <v>136845.70437518423</v>
      </c>
      <c r="X577" s="7">
        <f t="shared" si="258"/>
        <v>-31.756818693135823</v>
      </c>
      <c r="Y577" s="6">
        <f t="shared" si="243"/>
        <v>2585.517759554587</v>
      </c>
      <c r="Z577" s="4">
        <f t="shared" si="244"/>
        <v>-1</v>
      </c>
      <c r="AA577" s="4">
        <f t="shared" si="259"/>
        <v>0</v>
      </c>
      <c r="AB577" s="5">
        <f t="shared" si="260"/>
        <v>-2.7189032870482804E-39</v>
      </c>
      <c r="AC577" s="418">
        <f t="shared" si="264"/>
        <v>-4.170255684773526E-40</v>
      </c>
      <c r="AD577" s="628">
        <f t="shared" si="261"/>
        <v>4.7085847235556959E-39</v>
      </c>
      <c r="AE577" s="4">
        <f t="shared" si="245"/>
        <v>10.336150259426358</v>
      </c>
      <c r="AF577" s="3">
        <f t="shared" si="262"/>
        <v>26.045464249336874</v>
      </c>
      <c r="AG577" s="2">
        <f t="shared" si="246"/>
        <v>250.14320560952061</v>
      </c>
      <c r="AH577" s="22">
        <f t="shared" si="247"/>
        <v>-0.77378404150821722</v>
      </c>
    </row>
    <row r="578" spans="6:34" x14ac:dyDescent="0.35">
      <c r="F578" s="21">
        <f t="shared" si="248"/>
        <v>54.800000000000509</v>
      </c>
      <c r="G578" s="20">
        <f t="shared" si="263"/>
        <v>356.63043478260749</v>
      </c>
      <c r="H578" s="19">
        <f t="shared" si="236"/>
        <v>6.6304347826074945</v>
      </c>
      <c r="I578" s="18">
        <f t="shared" si="237"/>
        <v>1.8944099378878556E-2</v>
      </c>
      <c r="J578" s="17">
        <f t="shared" si="238"/>
        <v>137103.81273665625</v>
      </c>
      <c r="K578" s="16">
        <f t="shared" si="239"/>
        <v>31.756039519247174</v>
      </c>
      <c r="L578" s="15">
        <f t="shared" si="240"/>
        <v>1.3426881552603961E-44</v>
      </c>
      <c r="M578" s="14">
        <f t="shared" si="241"/>
        <v>3.1914354762384355E-47</v>
      </c>
      <c r="N578" s="13">
        <f t="shared" si="249"/>
        <v>0</v>
      </c>
      <c r="O578" s="12">
        <f t="shared" si="250"/>
        <v>0</v>
      </c>
      <c r="P578" s="4">
        <f t="shared" si="251"/>
        <v>6.4998278988472246E-46</v>
      </c>
      <c r="Q578" s="11">
        <f t="shared" si="242"/>
        <v>9.5520387280148076E-45</v>
      </c>
      <c r="R578" s="10">
        <f t="shared" si="252"/>
        <v>2.010168929568533E-43</v>
      </c>
      <c r="S578" s="9">
        <f t="shared" si="253"/>
        <v>151.358709016955</v>
      </c>
      <c r="T578" s="8">
        <f t="shared" si="254"/>
        <v>6326.9940580573539</v>
      </c>
      <c r="U578" s="7">
        <f t="shared" si="255"/>
        <v>-31.756039519247174</v>
      </c>
      <c r="V578" s="9">
        <f t="shared" si="256"/>
        <v>2577.9079328508474</v>
      </c>
      <c r="W578" s="8">
        <f t="shared" si="257"/>
        <v>137103.81273665625</v>
      </c>
      <c r="X578" s="7">
        <f t="shared" si="258"/>
        <v>-31.756039519247174</v>
      </c>
      <c r="Y578" s="6">
        <f t="shared" si="243"/>
        <v>2582.3475306493137</v>
      </c>
      <c r="Z578" s="4">
        <f t="shared" si="244"/>
        <v>-1</v>
      </c>
      <c r="AA578" s="4">
        <f t="shared" si="259"/>
        <v>0</v>
      </c>
      <c r="AB578" s="5">
        <f t="shared" si="260"/>
        <v>-6.3844977410219893E-41</v>
      </c>
      <c r="AC578" s="418">
        <f t="shared" si="264"/>
        <v>-9.8104491957137668E-42</v>
      </c>
      <c r="AD578" s="628">
        <f t="shared" si="261"/>
        <v>1.0667216834580236E-40</v>
      </c>
      <c r="AE578" s="4">
        <f t="shared" si="245"/>
        <v>10.51270364954452</v>
      </c>
      <c r="AF578" s="3">
        <f t="shared" si="262"/>
        <v>25.116274148037576</v>
      </c>
      <c r="AG578" s="2">
        <f t="shared" si="246"/>
        <v>245.64066644846383</v>
      </c>
      <c r="AH578" s="22">
        <f t="shared" si="247"/>
        <v>-0.80203258392712329</v>
      </c>
    </row>
    <row r="579" spans="6:34" x14ac:dyDescent="0.35">
      <c r="F579" s="21">
        <f t="shared" si="248"/>
        <v>54.90000000000051</v>
      </c>
      <c r="G579" s="20">
        <f t="shared" si="263"/>
        <v>356.63043478260749</v>
      </c>
      <c r="H579" s="19">
        <f t="shared" si="236"/>
        <v>6.6304347826074945</v>
      </c>
      <c r="I579" s="18">
        <f t="shared" si="237"/>
        <v>1.8944099378878556E-2</v>
      </c>
      <c r="J579" s="17">
        <f t="shared" si="238"/>
        <v>137361.60352994135</v>
      </c>
      <c r="K579" s="16">
        <f t="shared" si="239"/>
        <v>31.755261332651944</v>
      </c>
      <c r="L579" s="15">
        <f t="shared" si="240"/>
        <v>2.2917579283179559E-46</v>
      </c>
      <c r="M579" s="14">
        <f t="shared" si="241"/>
        <v>5.4472794198189493E-49</v>
      </c>
      <c r="N579" s="13">
        <f t="shared" si="249"/>
        <v>0</v>
      </c>
      <c r="O579" s="12">
        <f t="shared" si="250"/>
        <v>0</v>
      </c>
      <c r="P579" s="4">
        <f t="shared" si="251"/>
        <v>1.0684255584483373E-47</v>
      </c>
      <c r="Q579" s="11">
        <f t="shared" si="242"/>
        <v>1.5701403900416171E-46</v>
      </c>
      <c r="R579" s="10">
        <f t="shared" si="252"/>
        <v>3.5500602158365932E-45</v>
      </c>
      <c r="S579" s="9">
        <f t="shared" si="253"/>
        <v>151.358709016955</v>
      </c>
      <c r="T579" s="8">
        <f t="shared" si="254"/>
        <v>6342.1299289590497</v>
      </c>
      <c r="U579" s="7">
        <f t="shared" si="255"/>
        <v>-31.755261332651944</v>
      </c>
      <c r="V579" s="9">
        <f t="shared" si="256"/>
        <v>2574.7323288989228</v>
      </c>
      <c r="W579" s="8">
        <f t="shared" si="257"/>
        <v>137361.60352994135</v>
      </c>
      <c r="X579" s="7">
        <f t="shared" si="258"/>
        <v>-31.755261332651944</v>
      </c>
      <c r="Y579" s="6">
        <f t="shared" si="243"/>
        <v>2579.1773929438336</v>
      </c>
      <c r="Z579" s="4">
        <f t="shared" si="244"/>
        <v>-1</v>
      </c>
      <c r="AA579" s="4">
        <f t="shared" si="259"/>
        <v>0</v>
      </c>
      <c r="AB579" s="5">
        <f t="shared" si="260"/>
        <v>-1.1275346611473943E-42</v>
      </c>
      <c r="AC579" s="418">
        <f t="shared" si="264"/>
        <v>-1.7357366859260383E-43</v>
      </c>
      <c r="AD579" s="628">
        <f t="shared" si="261"/>
        <v>1.8162642525662885E-42</v>
      </c>
      <c r="AE579" s="4">
        <f t="shared" si="245"/>
        <v>10.699328785394913</v>
      </c>
      <c r="AF579" s="3">
        <f t="shared" si="262"/>
        <v>24.188227292211195</v>
      </c>
      <c r="AG579" s="2">
        <f t="shared" si="246"/>
        <v>241.05973792155373</v>
      </c>
      <c r="AH579" s="22">
        <f t="shared" si="247"/>
        <v>-0.83189260566318624</v>
      </c>
    </row>
    <row r="580" spans="6:34" x14ac:dyDescent="0.35">
      <c r="F580" s="21">
        <f t="shared" si="248"/>
        <v>55.000000000000512</v>
      </c>
      <c r="G580" s="20">
        <f t="shared" si="263"/>
        <v>356.63043478260749</v>
      </c>
      <c r="H580" s="19">
        <f t="shared" si="236"/>
        <v>6.6304347826074945</v>
      </c>
      <c r="I580" s="18">
        <f t="shared" si="237"/>
        <v>1.8944099378878556E-2</v>
      </c>
      <c r="J580" s="17">
        <f t="shared" si="238"/>
        <v>137619.07676283125</v>
      </c>
      <c r="K580" s="16">
        <f t="shared" si="239"/>
        <v>31.754484133219488</v>
      </c>
      <c r="L580" s="15">
        <f t="shared" si="240"/>
        <v>2.8427983807313801E-48</v>
      </c>
      <c r="M580" s="14">
        <f t="shared" si="241"/>
        <v>6.7570474711604173E-51</v>
      </c>
      <c r="N580" s="13">
        <f t="shared" si="249"/>
        <v>0</v>
      </c>
      <c r="O580" s="12">
        <f t="shared" si="250"/>
        <v>0</v>
      </c>
      <c r="P580" s="4">
        <f t="shared" si="251"/>
        <v>1.274535593955571E-49</v>
      </c>
      <c r="Q580" s="11">
        <f t="shared" si="242"/>
        <v>1.8730362623687559E-48</v>
      </c>
      <c r="R580" s="10">
        <f t="shared" si="252"/>
        <v>4.5598628145276244E-47</v>
      </c>
      <c r="S580" s="9">
        <f t="shared" si="253"/>
        <v>151.358709016955</v>
      </c>
      <c r="T580" s="8">
        <f t="shared" si="254"/>
        <v>6357.2657998607456</v>
      </c>
      <c r="U580" s="7">
        <f t="shared" si="255"/>
        <v>-31.754484133219488</v>
      </c>
      <c r="V580" s="9">
        <f t="shared" si="256"/>
        <v>2571.5568027656577</v>
      </c>
      <c r="W580" s="8">
        <f t="shared" si="257"/>
        <v>137619.07676283125</v>
      </c>
      <c r="X580" s="7">
        <f t="shared" si="258"/>
        <v>-31.754484133219488</v>
      </c>
      <c r="Y580" s="6">
        <f t="shared" si="243"/>
        <v>2576.007346388129</v>
      </c>
      <c r="Z580" s="4">
        <f t="shared" si="244"/>
        <v>-1</v>
      </c>
      <c r="AA580" s="4">
        <f t="shared" si="259"/>
        <v>0</v>
      </c>
      <c r="AB580" s="5">
        <f t="shared" si="260"/>
        <v>-1.4482580747564605E-44</v>
      </c>
      <c r="AC580" s="418">
        <f t="shared" si="264"/>
        <v>-2.2335220537237987E-45</v>
      </c>
      <c r="AD580" s="628">
        <f t="shared" si="261"/>
        <v>2.2474467020787689E-44</v>
      </c>
      <c r="AE580" s="4">
        <f t="shared" si="245"/>
        <v>10.897006893212023</v>
      </c>
      <c r="AF580" s="3">
        <f t="shared" si="262"/>
        <v>23.261323653807608</v>
      </c>
      <c r="AG580" s="2">
        <f t="shared" si="246"/>
        <v>236.395862793551</v>
      </c>
      <c r="AH580" s="22">
        <f t="shared" si="247"/>
        <v>-0.8635211029139237</v>
      </c>
    </row>
    <row r="581" spans="6:34" x14ac:dyDescent="0.35">
      <c r="F581" s="21">
        <f t="shared" si="248"/>
        <v>55.100000000000513</v>
      </c>
      <c r="G581" s="20">
        <f t="shared" si="263"/>
        <v>356.63043478260749</v>
      </c>
      <c r="H581" s="19">
        <f t="shared" si="236"/>
        <v>6.6304347826074945</v>
      </c>
      <c r="I581" s="18">
        <f t="shared" si="237"/>
        <v>1.8944099378878556E-2</v>
      </c>
      <c r="J581" s="17">
        <f t="shared" si="238"/>
        <v>137876.23244310782</v>
      </c>
      <c r="K581" s="16">
        <f t="shared" si="239"/>
        <v>31.753707920819359</v>
      </c>
      <c r="L581" s="15">
        <f t="shared" si="240"/>
        <v>2.4645773267159003E-50</v>
      </c>
      <c r="M581" s="14">
        <f t="shared" si="241"/>
        <v>5.8580538478710233E-53</v>
      </c>
      <c r="N581" s="13">
        <f t="shared" si="249"/>
        <v>0</v>
      </c>
      <c r="O581" s="12">
        <f t="shared" si="250"/>
        <v>0</v>
      </c>
      <c r="P581" s="4">
        <f t="shared" si="251"/>
        <v>1.0609889036037763E-51</v>
      </c>
      <c r="Q581" s="11">
        <f t="shared" si="242"/>
        <v>1.5592116060510867E-50</v>
      </c>
      <c r="R581" s="10">
        <f t="shared" si="252"/>
        <v>4.0968166656987205E-49</v>
      </c>
      <c r="S581" s="9">
        <f t="shared" si="253"/>
        <v>151.358709016955</v>
      </c>
      <c r="T581" s="8">
        <f t="shared" si="254"/>
        <v>6372.4016707624414</v>
      </c>
      <c r="U581" s="7">
        <f t="shared" si="255"/>
        <v>-31.753707920819359</v>
      </c>
      <c r="V581" s="9">
        <f t="shared" si="256"/>
        <v>2568.3813543523356</v>
      </c>
      <c r="W581" s="8">
        <f t="shared" si="257"/>
        <v>137876.23244310782</v>
      </c>
      <c r="X581" s="7">
        <f t="shared" si="258"/>
        <v>-31.753707920819359</v>
      </c>
      <c r="Y581" s="6">
        <f t="shared" si="243"/>
        <v>2572.8373909324346</v>
      </c>
      <c r="Z581" s="4">
        <f t="shared" si="244"/>
        <v>-1</v>
      </c>
      <c r="AA581" s="4">
        <f t="shared" si="259"/>
        <v>0</v>
      </c>
      <c r="AB581" s="5">
        <f t="shared" si="260"/>
        <v>-1.3011899827318952E-46</v>
      </c>
      <c r="AC581" s="418">
        <f t="shared" si="264"/>
        <v>-2.0103603354052442E-47</v>
      </c>
      <c r="AD581" s="628">
        <f t="shared" si="261"/>
        <v>1.943647742490712E-46</v>
      </c>
      <c r="AE581" s="4">
        <f t="shared" si="245"/>
        <v>11.106858144095852</v>
      </c>
      <c r="AF581" s="3">
        <f t="shared" si="262"/>
        <v>22.335563204811933</v>
      </c>
      <c r="AG581" s="2">
        <f t="shared" si="246"/>
        <v>231.64403088195513</v>
      </c>
      <c r="AH581" s="22">
        <f t="shared" si="247"/>
        <v>-0.89709730305533653</v>
      </c>
    </row>
    <row r="582" spans="6:34" x14ac:dyDescent="0.35">
      <c r="F582" s="21">
        <f t="shared" si="248"/>
        <v>55.200000000000514</v>
      </c>
      <c r="G582" s="20">
        <f t="shared" si="263"/>
        <v>356.63043478260749</v>
      </c>
      <c r="H582" s="19">
        <f t="shared" si="236"/>
        <v>6.6304347826074945</v>
      </c>
      <c r="I582" s="18">
        <f t="shared" si="237"/>
        <v>1.8944099378878556E-2</v>
      </c>
      <c r="J582" s="17">
        <f t="shared" si="238"/>
        <v>138133.07057854306</v>
      </c>
      <c r="K582" s="16">
        <f t="shared" si="239"/>
        <v>31.75293269532127</v>
      </c>
      <c r="L582" s="15">
        <f t="shared" si="240"/>
        <v>1.4266164179263999E-52</v>
      </c>
      <c r="M582" s="14">
        <f t="shared" si="241"/>
        <v>3.3909245637692598E-55</v>
      </c>
      <c r="N582" s="13">
        <f t="shared" si="249"/>
        <v>0</v>
      </c>
      <c r="O582" s="12">
        <f t="shared" si="250"/>
        <v>0</v>
      </c>
      <c r="P582" s="4">
        <f t="shared" si="251"/>
        <v>5.8872781815067005E-54</v>
      </c>
      <c r="Q582" s="11">
        <f t="shared" si="242"/>
        <v>8.6518458746149617E-53</v>
      </c>
      <c r="R582" s="10">
        <f t="shared" si="252"/>
        <v>2.4598197393516548E-51</v>
      </c>
      <c r="S582" s="9">
        <f t="shared" si="253"/>
        <v>151.358709016955</v>
      </c>
      <c r="T582" s="8">
        <f t="shared" si="254"/>
        <v>6387.5375416641373</v>
      </c>
      <c r="U582" s="7">
        <f t="shared" si="255"/>
        <v>-31.75293269532127</v>
      </c>
      <c r="V582" s="9">
        <f t="shared" si="256"/>
        <v>2565.2059835602536</v>
      </c>
      <c r="W582" s="8">
        <f t="shared" si="257"/>
        <v>138133.07057854306</v>
      </c>
      <c r="X582" s="7">
        <f t="shared" si="258"/>
        <v>-31.75293269532127</v>
      </c>
      <c r="Y582" s="6">
        <f t="shared" si="243"/>
        <v>2569.6675265272365</v>
      </c>
      <c r="Z582" s="4">
        <f t="shared" si="244"/>
        <v>-1</v>
      </c>
      <c r="AA582" s="4">
        <f t="shared" si="259"/>
        <v>0</v>
      </c>
      <c r="AB582" s="5">
        <f t="shared" si="260"/>
        <v>-7.8126337235661237E-49</v>
      </c>
      <c r="AC582" s="418">
        <f t="shared" si="264"/>
        <v>-1.209255687344063E-49</v>
      </c>
      <c r="AD582" s="628">
        <f t="shared" si="261"/>
        <v>1.1223099418453213E-48</v>
      </c>
      <c r="AE582" s="4">
        <f t="shared" si="245"/>
        <v>11.330167998812055</v>
      </c>
      <c r="AF582" s="3">
        <f t="shared" si="262"/>
        <v>21.410945917245044</v>
      </c>
      <c r="AG582" s="2">
        <f t="shared" si="246"/>
        <v>226.79871355805676</v>
      </c>
      <c r="AH582" s="22">
        <f t="shared" si="247"/>
        <v>-0.93282687980992873</v>
      </c>
    </row>
    <row r="583" spans="6:34" x14ac:dyDescent="0.35">
      <c r="F583" s="21">
        <f t="shared" si="248"/>
        <v>55.300000000000516</v>
      </c>
      <c r="G583" s="20">
        <f t="shared" si="263"/>
        <v>356.63043478260749</v>
      </c>
      <c r="H583" s="19">
        <f t="shared" si="236"/>
        <v>6.6304347826074945</v>
      </c>
      <c r="I583" s="18">
        <f t="shared" si="237"/>
        <v>1.8944099378878556E-2</v>
      </c>
      <c r="J583" s="17">
        <f t="shared" si="238"/>
        <v>138389.59117689909</v>
      </c>
      <c r="K583" s="16">
        <f t="shared" si="239"/>
        <v>31.752158456595097</v>
      </c>
      <c r="L583" s="15">
        <f t="shared" si="240"/>
        <v>5.2247156939180012E-55</v>
      </c>
      <c r="M583" s="14">
        <f t="shared" si="241"/>
        <v>1.2418626732873697E-57</v>
      </c>
      <c r="N583" s="13">
        <f t="shared" si="249"/>
        <v>0</v>
      </c>
      <c r="O583" s="12">
        <f t="shared" si="250"/>
        <v>0</v>
      </c>
      <c r="P583" s="4">
        <f t="shared" si="251"/>
        <v>2.0631106271555206E-56</v>
      </c>
      <c r="Q583" s="11">
        <f t="shared" si="242"/>
        <v>3.0319129856135986E-55</v>
      </c>
      <c r="R583" s="10">
        <f t="shared" si="252"/>
        <v>9.3536793737982407E-54</v>
      </c>
      <c r="S583" s="9">
        <f t="shared" si="253"/>
        <v>151.358709016955</v>
      </c>
      <c r="T583" s="8">
        <f t="shared" si="254"/>
        <v>6402.6734125658331</v>
      </c>
      <c r="U583" s="7">
        <f t="shared" si="255"/>
        <v>-31.752158456595097</v>
      </c>
      <c r="V583" s="9">
        <f t="shared" si="256"/>
        <v>2562.0306902907214</v>
      </c>
      <c r="W583" s="8">
        <f t="shared" si="257"/>
        <v>138389.59117689909</v>
      </c>
      <c r="X583" s="7">
        <f t="shared" si="258"/>
        <v>-31.752158456595097</v>
      </c>
      <c r="Y583" s="6">
        <f t="shared" si="243"/>
        <v>2566.4977531232771</v>
      </c>
      <c r="Z583" s="4">
        <f t="shared" si="244"/>
        <v>-1</v>
      </c>
      <c r="AA583" s="4">
        <f t="shared" si="259"/>
        <v>0</v>
      </c>
      <c r="AB583" s="5">
        <f t="shared" si="260"/>
        <v>-2.9708222007528966E-51</v>
      </c>
      <c r="AC583" s="418">
        <f t="shared" si="264"/>
        <v>-4.6066306091285065E-52</v>
      </c>
      <c r="AD583" s="628">
        <f t="shared" si="261"/>
        <v>4.1001283359978554E-51</v>
      </c>
      <c r="AE583" s="4">
        <f t="shared" si="245"/>
        <v>11.568419924571778</v>
      </c>
      <c r="AF583" s="3">
        <f t="shared" si="262"/>
        <v>20.487471763163342</v>
      </c>
      <c r="AG583" s="2">
        <f t="shared" si="246"/>
        <v>221.85378555215956</v>
      </c>
      <c r="AH583" s="22">
        <f t="shared" si="247"/>
        <v>-0.97094718793148471</v>
      </c>
    </row>
    <row r="584" spans="6:34" x14ac:dyDescent="0.35">
      <c r="F584" s="21">
        <f t="shared" si="248"/>
        <v>55.400000000000517</v>
      </c>
      <c r="G584" s="20">
        <f t="shared" si="263"/>
        <v>356.63043478260749</v>
      </c>
      <c r="H584" s="19">
        <f t="shared" si="236"/>
        <v>6.6304347826074945</v>
      </c>
      <c r="I584" s="18">
        <f t="shared" si="237"/>
        <v>1.8944099378878556E-2</v>
      </c>
      <c r="J584" s="17">
        <f t="shared" si="238"/>
        <v>138645.79424592818</v>
      </c>
      <c r="K584" s="16">
        <f t="shared" si="239"/>
        <v>31.7513852045109</v>
      </c>
      <c r="L584" s="15">
        <f t="shared" si="240"/>
        <v>1.1357541272250044E-57</v>
      </c>
      <c r="M584" s="14">
        <f t="shared" si="241"/>
        <v>2.6995739850011131E-60</v>
      </c>
      <c r="N584" s="13">
        <f t="shared" si="249"/>
        <v>0</v>
      </c>
      <c r="O584" s="12">
        <f t="shared" si="250"/>
        <v>0</v>
      </c>
      <c r="P584" s="4">
        <f t="shared" si="251"/>
        <v>4.2829083843805867E-59</v>
      </c>
      <c r="Q584" s="11">
        <f t="shared" si="242"/>
        <v>6.2940907656029431E-58</v>
      </c>
      <c r="R584" s="10">
        <f t="shared" si="252"/>
        <v>2.1135022004571075E-56</v>
      </c>
      <c r="S584" s="9">
        <f t="shared" si="253"/>
        <v>151.358709016955</v>
      </c>
      <c r="T584" s="8">
        <f t="shared" si="254"/>
        <v>6417.809283467529</v>
      </c>
      <c r="U584" s="7">
        <f t="shared" si="255"/>
        <v>-31.7513852045109</v>
      </c>
      <c r="V584" s="9">
        <f t="shared" si="256"/>
        <v>2558.8554744450621</v>
      </c>
      <c r="W584" s="8">
        <f t="shared" si="257"/>
        <v>138645.79424592818</v>
      </c>
      <c r="X584" s="7">
        <f t="shared" si="258"/>
        <v>-31.7513852045109</v>
      </c>
      <c r="Y584" s="6">
        <f t="shared" si="243"/>
        <v>2563.3280706715523</v>
      </c>
      <c r="Z584" s="4">
        <f t="shared" si="244"/>
        <v>-1</v>
      </c>
      <c r="AA584" s="4">
        <f t="shared" si="259"/>
        <v>0</v>
      </c>
      <c r="AB584" s="5">
        <f t="shared" si="260"/>
        <v>-6.7126945531685796E-54</v>
      </c>
      <c r="AC584" s="418">
        <f t="shared" si="264"/>
        <v>-1.0427693263818972E-54</v>
      </c>
      <c r="AD584" s="628">
        <f t="shared" si="261"/>
        <v>8.8909264062813802E-54</v>
      </c>
      <c r="AE584" s="4">
        <f t="shared" si="245"/>
        <v>11.823336388766723</v>
      </c>
      <c r="AF584" s="3">
        <f t="shared" si="262"/>
        <v>19.565140714658639</v>
      </c>
      <c r="AG584" s="2">
        <f t="shared" si="246"/>
        <v>216.8024309201719</v>
      </c>
      <c r="AH584" s="22">
        <f t="shared" si="247"/>
        <v>-1.0117338222026757</v>
      </c>
    </row>
    <row r="585" spans="6:34" x14ac:dyDescent="0.35">
      <c r="F585" s="21">
        <f t="shared" si="248"/>
        <v>55.500000000000519</v>
      </c>
      <c r="G585" s="20">
        <f t="shared" si="263"/>
        <v>356.63043478260749</v>
      </c>
      <c r="H585" s="19">
        <f t="shared" si="236"/>
        <v>6.6304347826074945</v>
      </c>
      <c r="I585" s="18">
        <f t="shared" si="237"/>
        <v>1.8944099378878556E-2</v>
      </c>
      <c r="J585" s="17">
        <f t="shared" si="238"/>
        <v>138901.67979337269</v>
      </c>
      <c r="K585" s="16">
        <f t="shared" si="239"/>
        <v>31.750612938938929</v>
      </c>
      <c r="L585" s="15">
        <f t="shared" si="240"/>
        <v>1.3578176690939627E-60</v>
      </c>
      <c r="M585" s="14">
        <f t="shared" si="241"/>
        <v>3.2273968176694397E-63</v>
      </c>
      <c r="N585" s="13">
        <f t="shared" si="249"/>
        <v>0</v>
      </c>
      <c r="O585" s="12">
        <f t="shared" si="250"/>
        <v>0</v>
      </c>
      <c r="P585" s="4">
        <f t="shared" si="251"/>
        <v>4.8792259973818812E-62</v>
      </c>
      <c r="Q585" s="11">
        <f t="shared" si="242"/>
        <v>7.1704291890550366E-61</v>
      </c>
      <c r="R585" s="10">
        <f t="shared" si="252"/>
        <v>2.6295539403896844E-59</v>
      </c>
      <c r="S585" s="9">
        <f t="shared" si="253"/>
        <v>151.358709016955</v>
      </c>
      <c r="T585" s="8">
        <f t="shared" si="254"/>
        <v>6432.9451543692248</v>
      </c>
      <c r="U585" s="7">
        <f t="shared" si="255"/>
        <v>-31.750612938938929</v>
      </c>
      <c r="V585" s="9">
        <f t="shared" si="256"/>
        <v>2555.680335924611</v>
      </c>
      <c r="W585" s="8">
        <f t="shared" si="257"/>
        <v>138901.67979337269</v>
      </c>
      <c r="X585" s="7">
        <f t="shared" si="258"/>
        <v>-31.750612938938929</v>
      </c>
      <c r="Y585" s="6">
        <f t="shared" si="243"/>
        <v>2560.1584791233163</v>
      </c>
      <c r="Z585" s="4">
        <f t="shared" si="244"/>
        <v>-1</v>
      </c>
      <c r="AA585" s="4">
        <f t="shared" si="259"/>
        <v>0</v>
      </c>
      <c r="AB585" s="5">
        <f t="shared" si="260"/>
        <v>-8.3517265366930643E-57</v>
      </c>
      <c r="AC585" s="418">
        <f t="shared" si="264"/>
        <v>-1.2997231239364625E-57</v>
      </c>
      <c r="AD585" s="628">
        <f t="shared" si="261"/>
        <v>1.0603048737568101E-56</v>
      </c>
      <c r="AE585" s="4">
        <f t="shared" si="245"/>
        <v>12.096930723432106</v>
      </c>
      <c r="AF585" s="3">
        <f t="shared" si="262"/>
        <v>18.643952743858392</v>
      </c>
      <c r="AG585" s="2">
        <f t="shared" si="246"/>
        <v>211.63702906591132</v>
      </c>
      <c r="AH585" s="22">
        <f t="shared" si="247"/>
        <v>-1.0555089157491371</v>
      </c>
    </row>
    <row r="586" spans="6:34" x14ac:dyDescent="0.35">
      <c r="F586" s="21">
        <f t="shared" si="248"/>
        <v>55.60000000000052</v>
      </c>
      <c r="G586" s="20">
        <f t="shared" si="263"/>
        <v>356.63043478260749</v>
      </c>
      <c r="H586" s="19">
        <f t="shared" si="236"/>
        <v>6.6304347826074945</v>
      </c>
      <c r="I586" s="18">
        <f t="shared" si="237"/>
        <v>1.8944099378878556E-2</v>
      </c>
      <c r="J586" s="17">
        <f t="shared" si="238"/>
        <v>139157.24782696515</v>
      </c>
      <c r="K586" s="16">
        <f t="shared" si="239"/>
        <v>31.749841659749581</v>
      </c>
      <c r="L586" s="15">
        <f t="shared" si="240"/>
        <v>8.1435114959919956E-64</v>
      </c>
      <c r="M586" s="14">
        <f t="shared" si="241"/>
        <v>1.9356312474823374E-66</v>
      </c>
      <c r="N586" s="13">
        <f t="shared" si="249"/>
        <v>0</v>
      </c>
      <c r="O586" s="12">
        <f t="shared" si="250"/>
        <v>0</v>
      </c>
      <c r="P586" s="4">
        <f t="shared" si="251"/>
        <v>2.7819074759815512E-65</v>
      </c>
      <c r="Q586" s="11">
        <f t="shared" si="242"/>
        <v>4.0882448523048631E-64</v>
      </c>
      <c r="R586" s="10">
        <f t="shared" si="252"/>
        <v>1.6434410096084246E-62</v>
      </c>
      <c r="S586" s="9">
        <f t="shared" si="253"/>
        <v>151.358709016955</v>
      </c>
      <c r="T586" s="8">
        <f t="shared" si="254"/>
        <v>6448.0810252709207</v>
      </c>
      <c r="U586" s="7">
        <f t="shared" si="255"/>
        <v>-31.749841659749581</v>
      </c>
      <c r="V586" s="9">
        <f t="shared" si="256"/>
        <v>2552.5052746307169</v>
      </c>
      <c r="W586" s="8">
        <f t="shared" si="257"/>
        <v>139157.24782696515</v>
      </c>
      <c r="X586" s="7">
        <f t="shared" si="258"/>
        <v>-31.749841659749581</v>
      </c>
      <c r="Y586" s="6">
        <f t="shared" si="243"/>
        <v>2556.9889784300813</v>
      </c>
      <c r="Z586" s="4">
        <f t="shared" si="244"/>
        <v>-1</v>
      </c>
      <c r="AA586" s="4">
        <f t="shared" si="259"/>
        <v>0</v>
      </c>
      <c r="AB586" s="5">
        <f t="shared" si="260"/>
        <v>-5.2197331572526226E-60</v>
      </c>
      <c r="AC586" s="418">
        <f t="shared" si="264"/>
        <v>-8.1377564906976389E-61</v>
      </c>
      <c r="AD586" s="628">
        <f t="shared" si="261"/>
        <v>6.343461794343926E-60</v>
      </c>
      <c r="AE586" s="4">
        <f t="shared" si="245"/>
        <v>12.391573439573325</v>
      </c>
      <c r="AF586" s="3">
        <f t="shared" si="262"/>
        <v>17.723907822925526</v>
      </c>
      <c r="AG586" s="2">
        <f t="shared" si="246"/>
        <v>206.34901539332887</v>
      </c>
      <c r="AH586" s="22">
        <f t="shared" si="247"/>
        <v>-1.1026517503317321</v>
      </c>
    </row>
    <row r="587" spans="6:34" x14ac:dyDescent="0.35">
      <c r="F587" s="21">
        <f t="shared" si="248"/>
        <v>55.700000000000522</v>
      </c>
      <c r="G587" s="20">
        <f t="shared" si="263"/>
        <v>356.63043478260749</v>
      </c>
      <c r="H587" s="19">
        <f t="shared" si="236"/>
        <v>6.6304347826074945</v>
      </c>
      <c r="I587" s="18">
        <f t="shared" si="237"/>
        <v>1.8944099378878556E-2</v>
      </c>
      <c r="J587" s="17">
        <f t="shared" si="238"/>
        <v>139412.49835442821</v>
      </c>
      <c r="K587" s="16">
        <f t="shared" si="239"/>
        <v>31.749071366813439</v>
      </c>
      <c r="L587" s="15">
        <f t="shared" si="240"/>
        <v>2.1910225572999111E-67</v>
      </c>
      <c r="M587" s="14">
        <f t="shared" si="241"/>
        <v>5.2078415164461586E-70</v>
      </c>
      <c r="N587" s="13">
        <f t="shared" si="249"/>
        <v>0</v>
      </c>
      <c r="O587" s="12">
        <f t="shared" si="250"/>
        <v>0</v>
      </c>
      <c r="P587" s="4">
        <f t="shared" si="251"/>
        <v>7.0967091045954662E-69</v>
      </c>
      <c r="Q587" s="11">
        <f t="shared" si="242"/>
        <v>1.0429205397972724E-67</v>
      </c>
      <c r="R587" s="10">
        <f t="shared" si="252"/>
        <v>4.614608290230989E-66</v>
      </c>
      <c r="S587" s="9">
        <f t="shared" si="253"/>
        <v>151.358709016955</v>
      </c>
      <c r="T587" s="8">
        <f t="shared" si="254"/>
        <v>6463.2168961726165</v>
      </c>
      <c r="U587" s="7">
        <f t="shared" si="255"/>
        <v>-31.749071366813439</v>
      </c>
      <c r="V587" s="9">
        <f t="shared" si="256"/>
        <v>2549.3302904647421</v>
      </c>
      <c r="W587" s="8">
        <f t="shared" si="257"/>
        <v>139412.49835442821</v>
      </c>
      <c r="X587" s="7">
        <f t="shared" si="258"/>
        <v>-31.749071366813439</v>
      </c>
      <c r="Y587" s="6">
        <f t="shared" si="243"/>
        <v>2553.8195685436208</v>
      </c>
      <c r="Z587" s="4">
        <f t="shared" si="244"/>
        <v>-1</v>
      </c>
      <c r="AA587" s="4">
        <f t="shared" si="259"/>
        <v>0</v>
      </c>
      <c r="AB587" s="5">
        <f t="shared" si="260"/>
        <v>-1.4656457858496932E-63</v>
      </c>
      <c r="AC587" s="418">
        <f t="shared" si="264"/>
        <v>-2.2891055364243412E-64</v>
      </c>
      <c r="AD587" s="628">
        <f t="shared" si="261"/>
        <v>1.7024935525654506E-63</v>
      </c>
      <c r="AE587" s="4">
        <f t="shared" si="245"/>
        <v>12.710078002755042</v>
      </c>
      <c r="AF587" s="3">
        <f t="shared" si="262"/>
        <v>16.805005924058491</v>
      </c>
      <c r="AG587" s="2">
        <f t="shared" si="246"/>
        <v>200.92870932735849</v>
      </c>
      <c r="AH587" s="22">
        <f t="shared" si="247"/>
        <v>-1.1536124804408066</v>
      </c>
    </row>
    <row r="588" spans="6:34" x14ac:dyDescent="0.35">
      <c r="F588" s="21">
        <f t="shared" si="248"/>
        <v>55.800000000000523</v>
      </c>
      <c r="G588" s="20">
        <f t="shared" si="263"/>
        <v>356.63043478260749</v>
      </c>
      <c r="H588" s="19">
        <f t="shared" si="236"/>
        <v>6.6304347826074945</v>
      </c>
      <c r="I588" s="18">
        <f t="shared" si="237"/>
        <v>1.8944099378878556E-2</v>
      </c>
      <c r="J588" s="17">
        <f t="shared" si="238"/>
        <v>139667.4313834747</v>
      </c>
      <c r="K588" s="16">
        <f t="shared" si="239"/>
        <v>31.748302060001251</v>
      </c>
      <c r="L588" s="15">
        <f t="shared" si="240"/>
        <v>2.3052071725705096E-71</v>
      </c>
      <c r="M588" s="14">
        <f t="shared" si="241"/>
        <v>5.4792469284828439E-74</v>
      </c>
      <c r="N588" s="13">
        <f t="shared" si="249"/>
        <v>0</v>
      </c>
      <c r="O588" s="12">
        <f t="shared" si="250"/>
        <v>0</v>
      </c>
      <c r="P588" s="4">
        <f t="shared" si="251"/>
        <v>7.0587872964214644E-73</v>
      </c>
      <c r="Q588" s="11">
        <f t="shared" si="242"/>
        <v>1.0373476140836754E-71</v>
      </c>
      <c r="R588" s="10">
        <f t="shared" si="252"/>
        <v>5.0753022778588994E-70</v>
      </c>
      <c r="S588" s="9">
        <f t="shared" si="253"/>
        <v>151.358709016955</v>
      </c>
      <c r="T588" s="8">
        <f t="shared" si="254"/>
        <v>6478.3527670743124</v>
      </c>
      <c r="U588" s="7">
        <f t="shared" si="255"/>
        <v>-31.748302060001251</v>
      </c>
      <c r="V588" s="9">
        <f t="shared" si="256"/>
        <v>2546.1553833280609</v>
      </c>
      <c r="W588" s="8">
        <f t="shared" si="257"/>
        <v>139667.4313834747</v>
      </c>
      <c r="X588" s="7">
        <f t="shared" si="258"/>
        <v>-31.748302060001251</v>
      </c>
      <c r="Y588" s="6">
        <f t="shared" si="243"/>
        <v>2550.650249415969</v>
      </c>
      <c r="Z588" s="4">
        <f t="shared" si="244"/>
        <v>-1</v>
      </c>
      <c r="AA588" s="4">
        <f t="shared" si="259"/>
        <v>0</v>
      </c>
      <c r="AB588" s="5">
        <f t="shared" si="260"/>
        <v>-1.6119668079313614E-67</v>
      </c>
      <c r="AC588" s="418">
        <f t="shared" si="264"/>
        <v>-2.5221556858264377E-68</v>
      </c>
      <c r="AD588" s="628">
        <f t="shared" si="261"/>
        <v>1.7867808860868552E-67</v>
      </c>
      <c r="AE588" s="4">
        <f t="shared" si="245"/>
        <v>13.055813199833645</v>
      </c>
      <c r="AF588" s="3">
        <f t="shared" si="262"/>
        <v>15.887247019491156</v>
      </c>
      <c r="AG588" s="2">
        <f t="shared" si="246"/>
        <v>195.36509985057606</v>
      </c>
      <c r="AH588" s="22">
        <f t="shared" si="247"/>
        <v>-1.2089301119733835</v>
      </c>
    </row>
    <row r="589" spans="6:34" x14ac:dyDescent="0.35">
      <c r="F589" s="21">
        <f t="shared" si="248"/>
        <v>55.900000000000524</v>
      </c>
      <c r="G589" s="20">
        <f t="shared" si="263"/>
        <v>356.63043478260749</v>
      </c>
      <c r="H589" s="19">
        <f t="shared" si="236"/>
        <v>6.6304347826074945</v>
      </c>
      <c r="I589" s="18">
        <f t="shared" si="237"/>
        <v>1.8944099378878556E-2</v>
      </c>
      <c r="J589" s="17">
        <f t="shared" si="238"/>
        <v>139922.04692180752</v>
      </c>
      <c r="K589" s="16">
        <f t="shared" si="239"/>
        <v>31.747533739183964</v>
      </c>
      <c r="L589" s="15">
        <f t="shared" si="240"/>
        <v>7.9968308165500369E-76</v>
      </c>
      <c r="M589" s="14">
        <f t="shared" si="241"/>
        <v>1.9007667167857783E-78</v>
      </c>
      <c r="N589" s="13">
        <f t="shared" si="249"/>
        <v>0</v>
      </c>
      <c r="O589" s="12">
        <f t="shared" si="250"/>
        <v>0</v>
      </c>
      <c r="P589" s="4">
        <f t="shared" si="251"/>
        <v>2.3074351355565467E-77</v>
      </c>
      <c r="Q589" s="11">
        <f t="shared" si="242"/>
        <v>3.3909682102701912E-76</v>
      </c>
      <c r="R589" s="10">
        <f t="shared" si="252"/>
        <v>1.8439087426304403E-74</v>
      </c>
      <c r="S589" s="9">
        <f t="shared" si="253"/>
        <v>151.358709016955</v>
      </c>
      <c r="T589" s="8">
        <f t="shared" si="254"/>
        <v>6493.4886379760082</v>
      </c>
      <c r="U589" s="7">
        <f t="shared" si="255"/>
        <v>-31.747533739183964</v>
      </c>
      <c r="V589" s="9">
        <f t="shared" si="256"/>
        <v>2542.9805531220609</v>
      </c>
      <c r="W589" s="8">
        <f t="shared" si="257"/>
        <v>139922.04692180752</v>
      </c>
      <c r="X589" s="7">
        <f t="shared" si="258"/>
        <v>-31.747533739183964</v>
      </c>
      <c r="Y589" s="6">
        <f t="shared" si="243"/>
        <v>2547.481020999423</v>
      </c>
      <c r="Z589" s="4">
        <f t="shared" si="244"/>
        <v>-1</v>
      </c>
      <c r="AA589" s="4">
        <f t="shared" si="259"/>
        <v>0</v>
      </c>
      <c r="AB589" s="5">
        <f t="shared" si="260"/>
        <v>-5.8564387444301017E-72</v>
      </c>
      <c r="AC589" s="418">
        <f t="shared" si="264"/>
        <v>-9.1796687518608684E-73</v>
      </c>
      <c r="AD589" s="628">
        <f t="shared" si="261"/>
        <v>6.1830199195360259E-72</v>
      </c>
      <c r="AE589" s="4">
        <f t="shared" si="245"/>
        <v>13.432852420858511</v>
      </c>
      <c r="AF589" s="3">
        <f t="shared" si="262"/>
        <v>14.970631081493025</v>
      </c>
      <c r="AG589" s="2">
        <f t="shared" si="246"/>
        <v>189.64557498180346</v>
      </c>
      <c r="AH589" s="22">
        <f t="shared" si="247"/>
        <v>-1.2692563873373617</v>
      </c>
    </row>
    <row r="590" spans="6:34" x14ac:dyDescent="0.35">
      <c r="F590" s="21">
        <f t="shared" si="248"/>
        <v>56.000000000000526</v>
      </c>
      <c r="G590" s="20">
        <f t="shared" si="263"/>
        <v>356.63043478260749</v>
      </c>
      <c r="H590" s="19">
        <f t="shared" si="236"/>
        <v>6.6304347826074945</v>
      </c>
      <c r="I590" s="18">
        <f t="shared" si="237"/>
        <v>1.8944099378878556E-2</v>
      </c>
      <c r="J590" s="17">
        <f t="shared" si="238"/>
        <v>140176.34497711973</v>
      </c>
      <c r="K590" s="16">
        <f t="shared" si="239"/>
        <v>31.74676640423268</v>
      </c>
      <c r="L590" s="15">
        <f t="shared" si="240"/>
        <v>7.3804875166586723E-81</v>
      </c>
      <c r="M590" s="14">
        <f t="shared" si="241"/>
        <v>1.7542680778345998E-83</v>
      </c>
      <c r="N590" s="13">
        <f t="shared" si="249"/>
        <v>0</v>
      </c>
      <c r="O590" s="12">
        <f t="shared" si="250"/>
        <v>0</v>
      </c>
      <c r="P590" s="4">
        <f t="shared" si="251"/>
        <v>1.999365849078861E-82</v>
      </c>
      <c r="Q590" s="11">
        <f t="shared" si="242"/>
        <v>2.9382347223775902E-81</v>
      </c>
      <c r="R590" s="10">
        <f t="shared" si="252"/>
        <v>1.7860136508160609E-79</v>
      </c>
      <c r="S590" s="9">
        <f t="shared" si="253"/>
        <v>151.358709016955</v>
      </c>
      <c r="T590" s="8">
        <f t="shared" si="254"/>
        <v>6508.6245088777041</v>
      </c>
      <c r="U590" s="7">
        <f t="shared" si="255"/>
        <v>-31.74676640423268</v>
      </c>
      <c r="V590" s="9">
        <f t="shared" si="256"/>
        <v>2539.8057997481424</v>
      </c>
      <c r="W590" s="8">
        <f t="shared" si="257"/>
        <v>140176.34497711973</v>
      </c>
      <c r="X590" s="7">
        <f t="shared" si="258"/>
        <v>-31.74676640423268</v>
      </c>
      <c r="Y590" s="6">
        <f t="shared" si="243"/>
        <v>2544.3118832465448</v>
      </c>
      <c r="Z590" s="4">
        <f t="shared" si="244"/>
        <v>-1</v>
      </c>
      <c r="AA590" s="4">
        <f t="shared" si="259"/>
        <v>0</v>
      </c>
      <c r="AB590" s="5">
        <f t="shared" si="260"/>
        <v>-5.6725581374482284E-77</v>
      </c>
      <c r="AC590" s="418">
        <f t="shared" si="264"/>
        <v>-8.9073512722138522E-78</v>
      </c>
      <c r="AD590" s="628">
        <f t="shared" si="261"/>
        <v>5.6923012943529768E-77</v>
      </c>
      <c r="AE590" s="4">
        <f t="shared" si="245"/>
        <v>13.846175099254015</v>
      </c>
      <c r="AF590" s="3">
        <f t="shared" si="262"/>
        <v>14.055158082369019</v>
      </c>
      <c r="AG590" s="2">
        <f t="shared" si="246"/>
        <v>183.75557617956338</v>
      </c>
      <c r="AH590" s="22">
        <f t="shared" si="247"/>
        <v>-1.3353880158806426</v>
      </c>
    </row>
    <row r="591" spans="6:34" x14ac:dyDescent="0.35">
      <c r="F591" s="21">
        <f t="shared" si="248"/>
        <v>56.100000000000527</v>
      </c>
      <c r="G591" s="20">
        <f t="shared" si="263"/>
        <v>356.63043478260749</v>
      </c>
      <c r="H591" s="19">
        <f t="shared" si="236"/>
        <v>6.6304347826074945</v>
      </c>
      <c r="I591" s="18">
        <f t="shared" si="237"/>
        <v>1.8944099378878556E-2</v>
      </c>
      <c r="J591" s="17">
        <f t="shared" si="238"/>
        <v>140430.32555709456</v>
      </c>
      <c r="K591" s="16">
        <f t="shared" si="239"/>
        <v>31.746000055018648</v>
      </c>
      <c r="L591" s="15">
        <f t="shared" si="240"/>
        <v>1.37829440467179E-86</v>
      </c>
      <c r="M591" s="14">
        <f t="shared" si="241"/>
        <v>3.2760679704643777E-89</v>
      </c>
      <c r="N591" s="13">
        <f t="shared" si="249"/>
        <v>0</v>
      </c>
      <c r="O591" s="12">
        <f t="shared" si="250"/>
        <v>0</v>
      </c>
      <c r="P591" s="4">
        <f t="shared" si="251"/>
        <v>3.4908903593887023E-88</v>
      </c>
      <c r="Q591" s="11">
        <f t="shared" si="242"/>
        <v>5.1301542790153464E-87</v>
      </c>
      <c r="R591" s="10">
        <f t="shared" si="252"/>
        <v>3.5087430923559337E-85</v>
      </c>
      <c r="S591" s="9">
        <f t="shared" si="253"/>
        <v>151.358709016955</v>
      </c>
      <c r="T591" s="8">
        <f t="shared" si="254"/>
        <v>6523.7603797794</v>
      </c>
      <c r="U591" s="7">
        <f t="shared" si="255"/>
        <v>-31.746000055018648</v>
      </c>
      <c r="V591" s="9">
        <f t="shared" si="256"/>
        <v>2536.6311231077193</v>
      </c>
      <c r="W591" s="8">
        <f t="shared" si="257"/>
        <v>140430.32555709456</v>
      </c>
      <c r="X591" s="7">
        <f t="shared" si="258"/>
        <v>-31.746000055018648</v>
      </c>
      <c r="Y591" s="6">
        <f t="shared" si="243"/>
        <v>2541.1428361101644</v>
      </c>
      <c r="Z591" s="4">
        <f t="shared" si="244"/>
        <v>-1</v>
      </c>
      <c r="AA591" s="4">
        <f t="shared" si="259"/>
        <v>0</v>
      </c>
      <c r="AB591" s="5">
        <f t="shared" si="260"/>
        <v>-1.1144119291397706E-82</v>
      </c>
      <c r="AC591" s="418">
        <f t="shared" si="264"/>
        <v>-1.7530334802426875E-83</v>
      </c>
      <c r="AD591" s="628">
        <f t="shared" si="261"/>
        <v>1.06038506113989E-82</v>
      </c>
      <c r="AE591" s="4">
        <f t="shared" si="245"/>
        <v>14.301943309323383</v>
      </c>
      <c r="AF591" s="3">
        <f t="shared" si="262"/>
        <v>13.140827994459642</v>
      </c>
      <c r="AG591" s="2">
        <f t="shared" si="246"/>
        <v>177.67815052473344</v>
      </c>
      <c r="AH591" s="22">
        <f t="shared" si="247"/>
        <v>-1.4083109294917411</v>
      </c>
    </row>
    <row r="592" spans="6:34" x14ac:dyDescent="0.35">
      <c r="F592" s="21">
        <f t="shared" si="248"/>
        <v>56.200000000000529</v>
      </c>
      <c r="G592" s="20">
        <f t="shared" si="263"/>
        <v>356.63043478260749</v>
      </c>
      <c r="H592" s="19">
        <f t="shared" si="236"/>
        <v>6.6304347826074945</v>
      </c>
      <c r="I592" s="18">
        <f t="shared" si="237"/>
        <v>1.8944099378878556E-2</v>
      </c>
      <c r="J592" s="17">
        <f t="shared" si="238"/>
        <v>140683.98866940534</v>
      </c>
      <c r="K592" s="16">
        <f t="shared" si="239"/>
        <v>31.745234691413337</v>
      </c>
      <c r="L592" s="15">
        <f t="shared" si="240"/>
        <v>3.6528519602859974E-93</v>
      </c>
      <c r="M592" s="14">
        <f t="shared" si="241"/>
        <v>8.6824638244037874E-96</v>
      </c>
      <c r="N592" s="13">
        <f t="shared" si="249"/>
        <v>0</v>
      </c>
      <c r="O592" s="12">
        <f t="shared" si="250"/>
        <v>0</v>
      </c>
      <c r="P592" s="4">
        <f t="shared" si="251"/>
        <v>8.6088715709885654E-95</v>
      </c>
      <c r="Q592" s="11">
        <f t="shared" si="242"/>
        <v>1.2651454150835707E-93</v>
      </c>
      <c r="R592" s="10">
        <f t="shared" si="252"/>
        <v>9.8091582961019348E-92</v>
      </c>
      <c r="S592" s="9">
        <f t="shared" si="253"/>
        <v>151.358709016955</v>
      </c>
      <c r="T592" s="8">
        <f t="shared" si="254"/>
        <v>6538.8962506810958</v>
      </c>
      <c r="U592" s="7">
        <f t="shared" si="255"/>
        <v>-31.745234691413337</v>
      </c>
      <c r="V592" s="9">
        <f t="shared" si="256"/>
        <v>2533.4565231022175</v>
      </c>
      <c r="W592" s="8">
        <f t="shared" si="257"/>
        <v>140683.98866940534</v>
      </c>
      <c r="X592" s="7">
        <f t="shared" si="258"/>
        <v>-31.745234691413337</v>
      </c>
      <c r="Y592" s="6">
        <f t="shared" si="243"/>
        <v>2537.9738795433764</v>
      </c>
      <c r="Z592" s="4">
        <f t="shared" si="244"/>
        <v>-1</v>
      </c>
      <c r="AA592" s="4">
        <f t="shared" si="259"/>
        <v>0</v>
      </c>
      <c r="AB592" s="5">
        <f t="shared" si="260"/>
        <v>-3.1154868658840626E-89</v>
      </c>
      <c r="AC592" s="418">
        <f t="shared" si="264"/>
        <v>-4.9095743039826769E-90</v>
      </c>
      <c r="AD592" s="628">
        <f t="shared" si="261"/>
        <v>2.8033100963020154E-89</v>
      </c>
      <c r="AE592" s="4">
        <f t="shared" si="245"/>
        <v>14.807889074788433</v>
      </c>
      <c r="AF592" s="3">
        <f t="shared" si="262"/>
        <v>12.227640790140811</v>
      </c>
      <c r="AG592" s="2">
        <f t="shared" si="246"/>
        <v>171.39336111481762</v>
      </c>
      <c r="AH592" s="22">
        <f t="shared" si="247"/>
        <v>-1.4892622519661494</v>
      </c>
    </row>
    <row r="593" spans="6:34" x14ac:dyDescent="0.35">
      <c r="F593" s="21">
        <f t="shared" si="248"/>
        <v>56.30000000000053</v>
      </c>
      <c r="G593" s="20">
        <f t="shared" si="263"/>
        <v>356.63043478260749</v>
      </c>
      <c r="H593" s="19">
        <f t="shared" si="236"/>
        <v>6.6304347826074945</v>
      </c>
      <c r="I593" s="18">
        <f t="shared" si="237"/>
        <v>1.8944099378878556E-2</v>
      </c>
      <c r="J593" s="17">
        <f t="shared" si="238"/>
        <v>140937.33432171558</v>
      </c>
      <c r="K593" s="16">
        <f t="shared" si="239"/>
        <v>31.744470313288375</v>
      </c>
      <c r="L593" s="15">
        <f t="shared" si="240"/>
        <v>8.6030175602724871E-101</v>
      </c>
      <c r="M593" s="14">
        <f t="shared" si="241"/>
        <v>2.0448512439011675E-103</v>
      </c>
      <c r="N593" s="13">
        <f t="shared" si="249"/>
        <v>0</v>
      </c>
      <c r="O593" s="12">
        <f t="shared" si="250"/>
        <v>0</v>
      </c>
      <c r="P593" s="4">
        <f t="shared" si="251"/>
        <v>1.8762890537116138E-102</v>
      </c>
      <c r="Q593" s="11">
        <f t="shared" si="242"/>
        <v>2.7573631155960621E-101</v>
      </c>
      <c r="R593" s="10">
        <f t="shared" si="252"/>
        <v>2.4445716950877065E-99</v>
      </c>
      <c r="S593" s="9">
        <f t="shared" si="253"/>
        <v>151.358709016955</v>
      </c>
      <c r="T593" s="8">
        <f t="shared" si="254"/>
        <v>6554.0321215827917</v>
      </c>
      <c r="U593" s="7">
        <f t="shared" si="255"/>
        <v>-31.744470313288375</v>
      </c>
      <c r="V593" s="9">
        <f t="shared" si="256"/>
        <v>2530.2819996330763</v>
      </c>
      <c r="W593" s="8">
        <f t="shared" si="257"/>
        <v>140937.33432171558</v>
      </c>
      <c r="X593" s="7">
        <f t="shared" si="258"/>
        <v>-31.744470313288375</v>
      </c>
      <c r="Y593" s="6">
        <f t="shared" si="243"/>
        <v>2534.8050134995469</v>
      </c>
      <c r="Z593" s="4">
        <f t="shared" si="244"/>
        <v>-1</v>
      </c>
      <c r="AA593" s="4">
        <f t="shared" si="259"/>
        <v>0</v>
      </c>
      <c r="AB593" s="5">
        <f t="shared" si="260"/>
        <v>-7.7642044086333351E-97</v>
      </c>
      <c r="AC593" s="418">
        <f t="shared" si="264"/>
        <v>-1.2257078072221194E-97</v>
      </c>
      <c r="AD593" s="628">
        <f t="shared" si="261"/>
        <v>6.5857618278638574E-97</v>
      </c>
      <c r="AE593" s="4">
        <f t="shared" si="245"/>
        <v>15.373868875108938</v>
      </c>
      <c r="AF593" s="3">
        <f t="shared" si="262"/>
        <v>11.315596441823971</v>
      </c>
      <c r="AG593" s="2">
        <f t="shared" si="246"/>
        <v>164.87749662048458</v>
      </c>
      <c r="AH593" s="22">
        <f t="shared" si="247"/>
        <v>-1.57981902001743</v>
      </c>
    </row>
    <row r="594" spans="6:34" x14ac:dyDescent="0.35">
      <c r="F594" s="21">
        <f t="shared" si="248"/>
        <v>56.400000000000531</v>
      </c>
      <c r="G594" s="20">
        <f t="shared" si="263"/>
        <v>356.63043478260749</v>
      </c>
      <c r="H594" s="19">
        <f t="shared" si="236"/>
        <v>6.6304347826074945</v>
      </c>
      <c r="I594" s="18">
        <f t="shared" si="237"/>
        <v>1.8944099378878556E-2</v>
      </c>
      <c r="J594" s="17">
        <f t="shared" si="238"/>
        <v>141190.36252167888</v>
      </c>
      <c r="K594" s="16">
        <f t="shared" si="239"/>
        <v>31.743706920515539</v>
      </c>
      <c r="L594" s="15">
        <f t="shared" si="240"/>
        <v>9.5820311998208465E-110</v>
      </c>
      <c r="M594" s="14">
        <f t="shared" si="241"/>
        <v>2.2775529958854168E-112</v>
      </c>
      <c r="N594" s="13">
        <f t="shared" si="249"/>
        <v>0</v>
      </c>
      <c r="O594" s="12">
        <f t="shared" si="250"/>
        <v>0</v>
      </c>
      <c r="P594" s="4">
        <f t="shared" si="251"/>
        <v>1.9215797633496608E-111</v>
      </c>
      <c r="Q594" s="11">
        <f t="shared" si="242"/>
        <v>2.8239215874840066E-110</v>
      </c>
      <c r="R594" s="10">
        <f t="shared" si="252"/>
        <v>2.8916809424771379E-108</v>
      </c>
      <c r="S594" s="9">
        <f t="shared" si="253"/>
        <v>151.358709016955</v>
      </c>
      <c r="T594" s="8">
        <f t="shared" si="254"/>
        <v>6569.1679924844875</v>
      </c>
      <c r="U594" s="7">
        <f t="shared" si="255"/>
        <v>-31.743706920515539</v>
      </c>
      <c r="V594" s="9">
        <f t="shared" si="256"/>
        <v>2527.1075526017476</v>
      </c>
      <c r="W594" s="8">
        <f t="shared" si="257"/>
        <v>141190.36252167888</v>
      </c>
      <c r="X594" s="7">
        <f t="shared" si="258"/>
        <v>-31.743706920515539</v>
      </c>
      <c r="Y594" s="6">
        <f t="shared" si="243"/>
        <v>2531.6362379323127</v>
      </c>
      <c r="Z594" s="4">
        <f t="shared" si="244"/>
        <v>-1</v>
      </c>
      <c r="AA594" s="4">
        <f t="shared" si="259"/>
        <v>0</v>
      </c>
      <c r="AB594" s="5">
        <f t="shared" si="260"/>
        <v>-9.1842681346011698E-106</v>
      </c>
      <c r="AC594" s="418">
        <f t="shared" si="264"/>
        <v>-1.452463593319694E-106</v>
      </c>
      <c r="AD594" s="628">
        <f t="shared" si="261"/>
        <v>7.3169082703441124E-106</v>
      </c>
      <c r="AE594" s="4">
        <f t="shared" si="245"/>
        <v>16.012677930925076</v>
      </c>
      <c r="AF594" s="3">
        <f t="shared" si="262"/>
        <v>10.404694921956093</v>
      </c>
      <c r="AG594" s="2">
        <f t="shared" si="246"/>
        <v>158.10198948940305</v>
      </c>
      <c r="AH594" s="22">
        <f t="shared" si="247"/>
        <v>-1.6820284689480123</v>
      </c>
    </row>
    <row r="595" spans="6:34" x14ac:dyDescent="0.35">
      <c r="F595" s="21">
        <f t="shared" si="248"/>
        <v>56.500000000000533</v>
      </c>
      <c r="G595" s="20">
        <f t="shared" si="263"/>
        <v>356.63043478260749</v>
      </c>
      <c r="H595" s="19">
        <f t="shared" si="236"/>
        <v>6.6304347826074945</v>
      </c>
      <c r="I595" s="18">
        <f t="shared" si="237"/>
        <v>1.8944099378878556E-2</v>
      </c>
      <c r="J595" s="17">
        <f t="shared" si="238"/>
        <v>141443.07327693905</v>
      </c>
      <c r="K595" s="16">
        <f t="shared" si="239"/>
        <v>31.742944512966808</v>
      </c>
      <c r="L595" s="15">
        <f t="shared" si="240"/>
        <v>2.1129062031285824E-120</v>
      </c>
      <c r="M595" s="14">
        <f t="shared" si="241"/>
        <v>5.022166754216327E-123</v>
      </c>
      <c r="N595" s="13">
        <f t="shared" si="249"/>
        <v>0</v>
      </c>
      <c r="O595" s="12">
        <f t="shared" si="250"/>
        <v>0</v>
      </c>
      <c r="P595" s="4">
        <f t="shared" si="251"/>
        <v>3.8667291663016078E-122</v>
      </c>
      <c r="Q595" s="11">
        <f t="shared" si="242"/>
        <v>5.6824807244216405E-121</v>
      </c>
      <c r="R595" s="10">
        <f t="shared" si="252"/>
        <v>6.8012535800334988E-119</v>
      </c>
      <c r="S595" s="9">
        <f t="shared" si="253"/>
        <v>151.358709016955</v>
      </c>
      <c r="T595" s="8">
        <f t="shared" si="254"/>
        <v>6584.3038633861834</v>
      </c>
      <c r="U595" s="7">
        <f t="shared" si="255"/>
        <v>-31.742944512966808</v>
      </c>
      <c r="V595" s="9">
        <f t="shared" si="256"/>
        <v>2523.933181909696</v>
      </c>
      <c r="W595" s="8">
        <f t="shared" si="257"/>
        <v>141443.07327693905</v>
      </c>
      <c r="X595" s="7">
        <f t="shared" si="258"/>
        <v>-31.742944512966808</v>
      </c>
      <c r="Y595" s="6">
        <f t="shared" si="243"/>
        <v>2528.4675527955828</v>
      </c>
      <c r="Z595" s="4">
        <f t="shared" si="244"/>
        <v>-1</v>
      </c>
      <c r="AA595" s="4">
        <f t="shared" si="259"/>
        <v>0</v>
      </c>
      <c r="AB595" s="5">
        <f t="shared" si="260"/>
        <v>-2.1601462185151726E-116</v>
      </c>
      <c r="AC595" s="418">
        <f t="shared" si="264"/>
        <v>-3.4222615190009181E-117</v>
      </c>
      <c r="AD595" s="628">
        <f t="shared" si="261"/>
        <v>1.6093990484547805E-116</v>
      </c>
      <c r="AE595" s="4">
        <f t="shared" si="245"/>
        <v>16.741281526764016</v>
      </c>
      <c r="AF595" s="3">
        <f t="shared" si="262"/>
        <v>9.4949362030195061</v>
      </c>
      <c r="AG595" s="2">
        <f t="shared" si="246"/>
        <v>151.03189972364797</v>
      </c>
      <c r="AH595" s="22">
        <f t="shared" si="247"/>
        <v>-1.7986050442822425</v>
      </c>
    </row>
    <row r="596" spans="6:34" x14ac:dyDescent="0.35">
      <c r="F596" s="21">
        <f t="shared" si="248"/>
        <v>56.600000000000534</v>
      </c>
      <c r="G596" s="20">
        <f t="shared" si="263"/>
        <v>356.63043478260749</v>
      </c>
      <c r="H596" s="19">
        <f t="shared" si="236"/>
        <v>6.6304347826074945</v>
      </c>
      <c r="I596" s="18">
        <f t="shared" si="237"/>
        <v>1.8944099378878556E-2</v>
      </c>
      <c r="J596" s="17">
        <f t="shared" si="238"/>
        <v>141695.46659513001</v>
      </c>
      <c r="K596" s="16">
        <f t="shared" si="239"/>
        <v>31.742183090514338</v>
      </c>
      <c r="L596" s="15">
        <f t="shared" si="240"/>
        <v>2.6775029822522125E-133</v>
      </c>
      <c r="M596" s="14">
        <f t="shared" si="241"/>
        <v>6.3641568385152836E-136</v>
      </c>
      <c r="N596" s="13">
        <f t="shared" si="249"/>
        <v>0</v>
      </c>
      <c r="O596" s="12">
        <f t="shared" si="250"/>
        <v>0</v>
      </c>
      <c r="P596" s="4">
        <f t="shared" si="251"/>
        <v>4.4310691885057497E-135</v>
      </c>
      <c r="Q596" s="11">
        <f t="shared" si="242"/>
        <v>6.5118254135046777E-134</v>
      </c>
      <c r="R596" s="10">
        <f t="shared" si="252"/>
        <v>9.240607962745315E-132</v>
      </c>
      <c r="S596" s="9">
        <f t="shared" si="253"/>
        <v>151.358709016955</v>
      </c>
      <c r="T596" s="8">
        <f t="shared" si="254"/>
        <v>6599.4397342878792</v>
      </c>
      <c r="U596" s="7">
        <f t="shared" si="255"/>
        <v>-31.742183090514338</v>
      </c>
      <c r="V596" s="9">
        <f t="shared" si="256"/>
        <v>2520.7588874583994</v>
      </c>
      <c r="W596" s="8">
        <f t="shared" si="257"/>
        <v>141695.46659513001</v>
      </c>
      <c r="X596" s="7">
        <f t="shared" si="258"/>
        <v>-31.742183090514338</v>
      </c>
      <c r="Y596" s="6">
        <f t="shared" si="243"/>
        <v>2525.2989580435396</v>
      </c>
      <c r="Z596" s="4">
        <f t="shared" si="244"/>
        <v>-1</v>
      </c>
      <c r="AA596" s="4">
        <f t="shared" si="259"/>
        <v>0</v>
      </c>
      <c r="AB596" s="5">
        <f t="shared" si="260"/>
        <v>-2.9349095887418989E-129</v>
      </c>
      <c r="AC596" s="418">
        <f t="shared" si="264"/>
        <v>-4.6579278300813813E-130</v>
      </c>
      <c r="AD596" s="628">
        <f t="shared" si="261"/>
        <v>2.034349880868168E-129</v>
      </c>
      <c r="AE596" s="4">
        <f t="shared" si="245"/>
        <v>17.582741793628966</v>
      </c>
      <c r="AF596" s="3">
        <f t="shared" si="262"/>
        <v>8.5863202575320088</v>
      </c>
      <c r="AG596" s="2">
        <f t="shared" si="246"/>
        <v>143.62372988714259</v>
      </c>
      <c r="AH596" s="22">
        <f t="shared" si="247"/>
        <v>-1.9332386869806344</v>
      </c>
    </row>
    <row r="597" spans="6:34" x14ac:dyDescent="0.35">
      <c r="F597" s="21">
        <f t="shared" si="248"/>
        <v>56.700000000000536</v>
      </c>
      <c r="G597" s="20">
        <f t="shared" si="263"/>
        <v>356.63043478260749</v>
      </c>
      <c r="H597" s="19">
        <f t="shared" si="236"/>
        <v>6.6304347826074945</v>
      </c>
      <c r="I597" s="18">
        <f t="shared" si="237"/>
        <v>1.8944099378878556E-2</v>
      </c>
      <c r="J597" s="17">
        <f t="shared" si="238"/>
        <v>141947.54248387585</v>
      </c>
      <c r="K597" s="16">
        <f t="shared" si="239"/>
        <v>31.741422653030408</v>
      </c>
      <c r="L597" s="15">
        <f t="shared" si="240"/>
        <v>3.1652108190209101E-149</v>
      </c>
      <c r="M597" s="14">
        <f t="shared" si="241"/>
        <v>7.523389595730801E-152</v>
      </c>
      <c r="N597" s="13">
        <f t="shared" si="249"/>
        <v>0</v>
      </c>
      <c r="O597" s="12">
        <f t="shared" si="250"/>
        <v>0</v>
      </c>
      <c r="P597" s="4">
        <f t="shared" si="251"/>
        <v>4.6845744382478815E-151</v>
      </c>
      <c r="Q597" s="11">
        <f t="shared" si="242"/>
        <v>6.8843725025932012E-150</v>
      </c>
      <c r="R597" s="10">
        <f t="shared" si="252"/>
        <v>1.1786172597400736E-147</v>
      </c>
      <c r="S597" s="9">
        <f t="shared" si="253"/>
        <v>151.358709016955</v>
      </c>
      <c r="T597" s="8">
        <f t="shared" si="254"/>
        <v>6614.5756051895751</v>
      </c>
      <c r="U597" s="7">
        <f t="shared" si="255"/>
        <v>-31.741422653030408</v>
      </c>
      <c r="V597" s="9">
        <f t="shared" si="256"/>
        <v>2517.584669149348</v>
      </c>
      <c r="W597" s="8">
        <f t="shared" si="257"/>
        <v>141947.54248387585</v>
      </c>
      <c r="X597" s="7">
        <f t="shared" si="258"/>
        <v>-31.741422653030408</v>
      </c>
      <c r="Y597" s="6">
        <f t="shared" si="243"/>
        <v>2522.1304536306425</v>
      </c>
      <c r="Z597" s="4">
        <f t="shared" si="244"/>
        <v>-1</v>
      </c>
      <c r="AA597" s="4">
        <f t="shared" si="259"/>
        <v>0</v>
      </c>
      <c r="AB597" s="5">
        <f t="shared" si="260"/>
        <v>-3.7434063981653435E-145</v>
      </c>
      <c r="AC597" s="418">
        <f t="shared" si="264"/>
        <v>-5.9515712085918764E-146</v>
      </c>
      <c r="AD597" s="628">
        <f t="shared" si="261"/>
        <v>2.3988834905877171E-145</v>
      </c>
      <c r="AE597" s="4">
        <f t="shared" si="245"/>
        <v>18.569357510082735</v>
      </c>
      <c r="AF597" s="3">
        <f t="shared" si="262"/>
        <v>7.6788470580470403</v>
      </c>
      <c r="AG597" s="2">
        <f t="shared" si="246"/>
        <v>135.82217113657182</v>
      </c>
      <c r="AH597" s="22">
        <f t="shared" si="247"/>
        <v>-2.0910972016132381</v>
      </c>
    </row>
    <row r="598" spans="6:34" x14ac:dyDescent="0.35">
      <c r="F598" s="21">
        <f t="shared" si="248"/>
        <v>56.800000000000537</v>
      </c>
      <c r="G598" s="20">
        <f t="shared" si="263"/>
        <v>356.63043478260749</v>
      </c>
      <c r="H598" s="19">
        <f t="shared" si="236"/>
        <v>6.6304347826074945</v>
      </c>
      <c r="I598" s="18">
        <f t="shared" si="237"/>
        <v>1.8944099378878556E-2</v>
      </c>
      <c r="J598" s="17">
        <f t="shared" si="238"/>
        <v>142199.30095079078</v>
      </c>
      <c r="K598" s="16">
        <f t="shared" si="239"/>
        <v>31.740663200387541</v>
      </c>
      <c r="L598" s="15">
        <f t="shared" si="240"/>
        <v>2.1522256852951865E-169</v>
      </c>
      <c r="M598" s="14">
        <f t="shared" si="241"/>
        <v>5.1156252313781289E-172</v>
      </c>
      <c r="N598" s="13">
        <f t="shared" si="249"/>
        <v>0</v>
      </c>
      <c r="O598" s="12">
        <f t="shared" si="250"/>
        <v>0</v>
      </c>
      <c r="P598" s="4">
        <f t="shared" si="251"/>
        <v>2.8093727909073782E-171</v>
      </c>
      <c r="Q598" s="11">
        <f t="shared" si="242"/>
        <v>4.1286074212730588E-170</v>
      </c>
      <c r="R598" s="10">
        <f t="shared" si="252"/>
        <v>8.7150171097093498E-168</v>
      </c>
      <c r="S598" s="9">
        <f t="shared" si="253"/>
        <v>151.358709016955</v>
      </c>
      <c r="T598" s="8">
        <f t="shared" si="254"/>
        <v>6629.7114760912709</v>
      </c>
      <c r="U598" s="7">
        <f t="shared" si="255"/>
        <v>-31.740663200387541</v>
      </c>
      <c r="V598" s="9">
        <f t="shared" si="256"/>
        <v>2514.4105268840449</v>
      </c>
      <c r="W598" s="8">
        <f t="shared" si="257"/>
        <v>142199.30095079078</v>
      </c>
      <c r="X598" s="7">
        <f t="shared" si="258"/>
        <v>-31.740663200387541</v>
      </c>
      <c r="Y598" s="6">
        <f t="shared" si="243"/>
        <v>2518.9620395116276</v>
      </c>
      <c r="Z598" s="4">
        <f t="shared" si="244"/>
        <v>-1</v>
      </c>
      <c r="AA598" s="4">
        <f t="shared" si="259"/>
        <v>0</v>
      </c>
      <c r="AB598" s="5">
        <f t="shared" si="260"/>
        <v>-2.7679766725799622E-165</v>
      </c>
      <c r="AC598" s="418">
        <f t="shared" si="264"/>
        <v>-4.4085153612417057E-166</v>
      </c>
      <c r="AD598" s="628">
        <f t="shared" si="261"/>
        <v>1.6270609322070238E-165</v>
      </c>
      <c r="AE598" s="4">
        <f t="shared" si="245"/>
        <v>19.7480366621405</v>
      </c>
      <c r="AF598" s="3">
        <f t="shared" si="262"/>
        <v>6.7725165771532261</v>
      </c>
      <c r="AG598" s="2">
        <f t="shared" si="246"/>
        <v>127.55506193386802</v>
      </c>
      <c r="AH598" s="22">
        <f t="shared" si="247"/>
        <v>-2.2796858659424801</v>
      </c>
    </row>
    <row r="599" spans="6:34" x14ac:dyDescent="0.35">
      <c r="F599" s="21">
        <f t="shared" si="248"/>
        <v>56.900000000000539</v>
      </c>
      <c r="G599" s="20">
        <f t="shared" si="263"/>
        <v>356.63043478260749</v>
      </c>
      <c r="H599" s="19">
        <f t="shared" si="236"/>
        <v>6.6304347826074945</v>
      </c>
      <c r="I599" s="18">
        <f t="shared" si="237"/>
        <v>1.8944099378878556E-2</v>
      </c>
      <c r="J599" s="17">
        <f t="shared" si="238"/>
        <v>142450.74200347919</v>
      </c>
      <c r="K599" s="16">
        <f t="shared" si="239"/>
        <v>31.739904732458385</v>
      </c>
      <c r="L599" s="15">
        <f t="shared" si="240"/>
        <v>9.3759123786020311E-196</v>
      </c>
      <c r="M599" s="14">
        <f t="shared" si="241"/>
        <v>2.2285606132699168E-198</v>
      </c>
      <c r="N599" s="13">
        <f t="shared" si="249"/>
        <v>0</v>
      </c>
      <c r="O599" s="12">
        <f t="shared" si="250"/>
        <v>0</v>
      </c>
      <c r="P599" s="4">
        <f t="shared" si="251"/>
        <v>1.0602919169185123E-197</v>
      </c>
      <c r="Q599" s="11">
        <f t="shared" si="242"/>
        <v>1.5581873260371907E-196</v>
      </c>
      <c r="R599" s="10">
        <f t="shared" si="252"/>
        <v>4.170341945296856E-194</v>
      </c>
      <c r="S599" s="9">
        <f t="shared" si="253"/>
        <v>151.358709016955</v>
      </c>
      <c r="T599" s="8">
        <f t="shared" si="254"/>
        <v>6644.8473469929668</v>
      </c>
      <c r="U599" s="7">
        <f t="shared" si="255"/>
        <v>-31.739904732458385</v>
      </c>
      <c r="V599" s="9">
        <f t="shared" si="256"/>
        <v>2511.2364605640059</v>
      </c>
      <c r="W599" s="8">
        <f t="shared" si="257"/>
        <v>142450.74200347919</v>
      </c>
      <c r="X599" s="7">
        <f t="shared" si="258"/>
        <v>-31.739904732458385</v>
      </c>
      <c r="Y599" s="6">
        <f t="shared" si="243"/>
        <v>2515.7937156415101</v>
      </c>
      <c r="Z599" s="4">
        <f t="shared" si="244"/>
        <v>-1</v>
      </c>
      <c r="AA599" s="4">
        <f t="shared" si="259"/>
        <v>0</v>
      </c>
      <c r="AB599" s="5">
        <f t="shared" si="260"/>
        <v>-1.3245423475305625E-191</v>
      </c>
      <c r="AC599" s="418">
        <f t="shared" si="264"/>
        <v>-2.1132929841063938E-192</v>
      </c>
      <c r="AD599" s="628">
        <f t="shared" si="261"/>
        <v>7.0702977019243295E-192</v>
      </c>
      <c r="AE599" s="4">
        <f t="shared" si="245"/>
        <v>21.190058496687314</v>
      </c>
      <c r="AF599" s="3">
        <f t="shared" si="262"/>
        <v>5.8673287874750031</v>
      </c>
      <c r="AG599" s="2">
        <f t="shared" si="246"/>
        <v>118.7251897409726</v>
      </c>
      <c r="AH599" s="22">
        <f t="shared" si="247"/>
        <v>-2.5104093594699699</v>
      </c>
    </row>
    <row r="600" spans="6:34" x14ac:dyDescent="0.35">
      <c r="F600" s="21">
        <f t="shared" si="248"/>
        <v>57.00000000000054</v>
      </c>
      <c r="G600" s="20">
        <f t="shared" si="263"/>
        <v>356.63043478260749</v>
      </c>
      <c r="H600" s="19">
        <f t="shared" si="236"/>
        <v>6.6304347826074945</v>
      </c>
      <c r="I600" s="18">
        <f t="shared" si="237"/>
        <v>1.8944099378878556E-2</v>
      </c>
      <c r="J600" s="17">
        <f t="shared" si="238"/>
        <v>142701.86564953558</v>
      </c>
      <c r="K600" s="16">
        <f t="shared" si="239"/>
        <v>31.739147249115764</v>
      </c>
      <c r="L600" s="15">
        <f t="shared" si="240"/>
        <v>1.1153479557155643E-231</v>
      </c>
      <c r="M600" s="14">
        <f t="shared" si="241"/>
        <v>2.6510705559403247E-234</v>
      </c>
      <c r="N600" s="13">
        <f t="shared" si="249"/>
        <v>0</v>
      </c>
      <c r="O600" s="12">
        <f t="shared" si="250"/>
        <v>0</v>
      </c>
      <c r="P600" s="4">
        <f t="shared" si="251"/>
        <v>1.0669669262659174E-233</v>
      </c>
      <c r="Q600" s="11">
        <f t="shared" si="242"/>
        <v>1.5679968085017313E-232</v>
      </c>
      <c r="R600" s="10">
        <f t="shared" si="252"/>
        <v>5.5225806152077202E-230</v>
      </c>
      <c r="S600" s="9">
        <f t="shared" si="253"/>
        <v>151.358709016955</v>
      </c>
      <c r="T600" s="8">
        <f t="shared" si="254"/>
        <v>6659.9832178946626</v>
      </c>
      <c r="U600" s="7">
        <f t="shared" si="255"/>
        <v>-31.739147249115764</v>
      </c>
      <c r="V600" s="9">
        <f t="shared" si="256"/>
        <v>2508.0624700907601</v>
      </c>
      <c r="W600" s="8">
        <f t="shared" si="257"/>
        <v>142701.86564953558</v>
      </c>
      <c r="X600" s="7">
        <f t="shared" si="258"/>
        <v>-31.739147249115764</v>
      </c>
      <c r="Y600" s="6">
        <f t="shared" si="243"/>
        <v>2512.6254819755859</v>
      </c>
      <c r="Z600" s="4">
        <f t="shared" si="244"/>
        <v>-1</v>
      </c>
      <c r="AA600" s="4">
        <f t="shared" si="259"/>
        <v>0</v>
      </c>
      <c r="AB600" s="5">
        <f t="shared" si="260"/>
        <v>-1.7540268851918611E-227</v>
      </c>
      <c r="AC600" s="418">
        <f t="shared" si="264"/>
        <v>-2.8034492489930626E-228</v>
      </c>
      <c r="AD600" s="628">
        <f t="shared" si="261"/>
        <v>8.3896017670255218E-228</v>
      </c>
      <c r="AE600" s="4">
        <f t="shared" si="245"/>
        <v>23.010208395276877</v>
      </c>
      <c r="AF600" s="3">
        <f t="shared" si="262"/>
        <v>4.9632836616719942</v>
      </c>
      <c r="AG600" s="2">
        <f t="shared" si="246"/>
        <v>109.19612020946897</v>
      </c>
      <c r="AH600" s="22">
        <f t="shared" si="247"/>
        <v>-2.8016333432442999</v>
      </c>
    </row>
    <row r="601" spans="6:34" x14ac:dyDescent="0.35">
      <c r="F601" s="21">
        <f t="shared" si="248"/>
        <v>57.100000000000541</v>
      </c>
      <c r="G601" s="20">
        <f t="shared" si="263"/>
        <v>356.63043478260749</v>
      </c>
      <c r="H601" s="19">
        <f t="shared" si="236"/>
        <v>6.6304347826074945</v>
      </c>
      <c r="I601" s="18">
        <f t="shared" si="237"/>
        <v>1.8944099378878556E-2</v>
      </c>
      <c r="J601" s="17">
        <f t="shared" si="238"/>
        <v>142952.67189654466</v>
      </c>
      <c r="K601" s="16">
        <f t="shared" si="239"/>
        <v>31.7383907502327</v>
      </c>
      <c r="L601" s="15">
        <f t="shared" si="240"/>
        <v>1.5896599311085236E-283</v>
      </c>
      <c r="M601" s="14">
        <f t="shared" si="241"/>
        <v>3.7784626902518496E-286</v>
      </c>
      <c r="N601" s="13">
        <f t="shared" si="249"/>
        <v>0</v>
      </c>
      <c r="O601" s="12">
        <f t="shared" si="250"/>
        <v>0</v>
      </c>
      <c r="P601" s="4">
        <f t="shared" si="251"/>
        <v>1.2440634130070045E-285</v>
      </c>
      <c r="Q601" s="11">
        <f t="shared" si="242"/>
        <v>1.828254853217999E-284</v>
      </c>
      <c r="R601" s="10">
        <f t="shared" si="252"/>
        <v>8.9265136967490764E-282</v>
      </c>
      <c r="S601" s="9">
        <f t="shared" si="253"/>
        <v>151.358709016955</v>
      </c>
      <c r="T601" s="8">
        <f t="shared" si="254"/>
        <v>6675.1190887963585</v>
      </c>
      <c r="U601" s="7">
        <f t="shared" si="255"/>
        <v>-31.7383907502327</v>
      </c>
      <c r="V601" s="9">
        <f t="shared" si="256"/>
        <v>2504.8885553658488</v>
      </c>
      <c r="W601" s="8">
        <f t="shared" si="257"/>
        <v>142952.67189654466</v>
      </c>
      <c r="X601" s="7">
        <f t="shared" si="258"/>
        <v>-31.7383907502327</v>
      </c>
      <c r="Y601" s="6">
        <f t="shared" si="243"/>
        <v>2509.4573384694327</v>
      </c>
      <c r="Z601" s="4">
        <f t="shared" si="244"/>
        <v>-1</v>
      </c>
      <c r="AA601" s="4">
        <f t="shared" si="259"/>
        <v>0</v>
      </c>
      <c r="AB601" s="5">
        <f t="shared" si="260"/>
        <v>-2.8351501057341016E-279</v>
      </c>
      <c r="AC601" s="418">
        <f t="shared" si="264"/>
        <v>-4.5393509708755175E-280</v>
      </c>
      <c r="AD601" s="628">
        <f t="shared" si="261"/>
        <v>1.192725933727206E-279</v>
      </c>
      <c r="AE601" s="4">
        <f t="shared" si="245"/>
        <v>25.408191539362416</v>
      </c>
      <c r="AF601" s="3">
        <f t="shared" si="262"/>
        <v>4.0603811724392926</v>
      </c>
      <c r="AG601" s="2">
        <f t="shared" si="246"/>
        <v>98.765680925451804</v>
      </c>
      <c r="AH601" s="22">
        <f t="shared" si="247"/>
        <v>-3.185310646297987</v>
      </c>
    </row>
    <row r="602" spans="6:34" x14ac:dyDescent="0.35">
      <c r="F602" s="21">
        <f t="shared" si="248"/>
        <v>57.200000000000543</v>
      </c>
      <c r="G602" s="20">
        <f t="shared" si="263"/>
        <v>356.63043478260749</v>
      </c>
      <c r="H602" s="19">
        <f t="shared" si="236"/>
        <v>6.6304347826074945</v>
      </c>
      <c r="I602" s="18">
        <f t="shared" si="237"/>
        <v>1.8944099378878556E-2</v>
      </c>
      <c r="J602" s="17">
        <f t="shared" si="238"/>
        <v>143203.16075208125</v>
      </c>
      <c r="K602" s="16">
        <f t="shared" si="239"/>
        <v>31.737635235682362</v>
      </c>
      <c r="L602" s="15">
        <f t="shared" si="240"/>
        <v>4.9281275306955354E-247</v>
      </c>
      <c r="M602" s="14">
        <f t="shared" si="241"/>
        <v>1.1713666327710217E-249</v>
      </c>
      <c r="N602" s="13">
        <f t="shared" si="249"/>
        <v>0</v>
      </c>
      <c r="O602" s="12">
        <f t="shared" si="250"/>
        <v>0</v>
      </c>
      <c r="P602" s="4">
        <f t="shared" si="251"/>
        <v>4.4357831176928223E-249</v>
      </c>
      <c r="Q602" s="11">
        <f t="shared" si="242"/>
        <v>6.5187529252567996E-248</v>
      </c>
      <c r="R602" s="10">
        <f t="shared" si="252"/>
        <v>2.5182207550533374E-245</v>
      </c>
      <c r="S602" s="9">
        <f t="shared" si="253"/>
        <v>151.358709016955</v>
      </c>
      <c r="T602" s="8">
        <f t="shared" si="254"/>
        <v>6690.2549596980543</v>
      </c>
      <c r="U602" s="7">
        <f t="shared" si="255"/>
        <v>-31.737635235682362</v>
      </c>
      <c r="V602" s="9">
        <f t="shared" si="256"/>
        <v>2501.7147162908254</v>
      </c>
      <c r="W602" s="8">
        <f t="shared" si="257"/>
        <v>143203.16075208125</v>
      </c>
      <c r="X602" s="7">
        <f t="shared" si="258"/>
        <v>-31.737635235682362</v>
      </c>
      <c r="Y602" s="6">
        <f t="shared" si="243"/>
        <v>2506.2892850789121</v>
      </c>
      <c r="Z602" s="4">
        <f t="shared" si="244"/>
        <v>-1</v>
      </c>
      <c r="AA602" s="4">
        <f t="shared" si="259"/>
        <v>0</v>
      </c>
      <c r="AB602" s="5">
        <f t="shared" si="260"/>
        <v>-7.9981211954577583E-243</v>
      </c>
      <c r="AC602" s="418">
        <f t="shared" si="264"/>
        <v>-1.2828196579999222E-243</v>
      </c>
      <c r="AD602" s="628">
        <f t="shared" si="261"/>
        <v>3.6882681384526946E-243</v>
      </c>
      <c r="AE602" s="4">
        <f t="shared" si="245"/>
        <v>23.661926311205658</v>
      </c>
      <c r="AF602" s="3">
        <f t="shared" si="262"/>
        <v>4.67</v>
      </c>
      <c r="AG602" s="2">
        <f t="shared" si="246"/>
        <v>105.92076283713217</v>
      </c>
      <c r="AH602" s="22">
        <f t="shared" si="247"/>
        <v>-2.9059082097929054</v>
      </c>
    </row>
    <row r="603" spans="6:34" x14ac:dyDescent="0.35">
      <c r="F603" s="21">
        <f t="shared" si="248"/>
        <v>57.300000000000544</v>
      </c>
      <c r="G603" s="20">
        <f t="shared" si="263"/>
        <v>356.63043478260749</v>
      </c>
      <c r="H603" s="19">
        <f t="shared" si="236"/>
        <v>6.6304347826074945</v>
      </c>
      <c r="I603" s="18">
        <f t="shared" si="237"/>
        <v>1.8944099378878556E-2</v>
      </c>
      <c r="J603" s="17">
        <f t="shared" si="238"/>
        <v>143453.33222371034</v>
      </c>
      <c r="K603" s="16">
        <f t="shared" si="239"/>
        <v>31.736880705338098</v>
      </c>
      <c r="L603" s="15">
        <f t="shared" si="240"/>
        <v>1.8546272905159207E-247</v>
      </c>
      <c r="M603" s="14">
        <f t="shared" si="241"/>
        <v>4.4082636068272915E-250</v>
      </c>
      <c r="N603" s="13">
        <f t="shared" si="249"/>
        <v>0</v>
      </c>
      <c r="O603" s="12">
        <f t="shared" si="250"/>
        <v>0</v>
      </c>
      <c r="P603" s="4">
        <f t="shared" si="251"/>
        <v>1.6693408142629414E-249</v>
      </c>
      <c r="Q603" s="11">
        <f t="shared" si="242"/>
        <v>2.4532354327294449E-248</v>
      </c>
      <c r="R603" s="10">
        <f t="shared" si="252"/>
        <v>9.4374679216961303E-246</v>
      </c>
      <c r="S603" s="9">
        <f t="shared" si="253"/>
        <v>151.358709016955</v>
      </c>
      <c r="T603" s="8">
        <f t="shared" si="254"/>
        <v>6705.3908305997502</v>
      </c>
      <c r="U603" s="7">
        <f t="shared" si="255"/>
        <v>-31.736880705338098</v>
      </c>
      <c r="V603" s="9">
        <f t="shared" si="256"/>
        <v>2498.5409527672573</v>
      </c>
      <c r="W603" s="8">
        <f t="shared" si="257"/>
        <v>143453.33222371034</v>
      </c>
      <c r="X603" s="7">
        <f t="shared" si="258"/>
        <v>-31.736880705338098</v>
      </c>
      <c r="Y603" s="6">
        <f t="shared" si="243"/>
        <v>2503.1213217601726</v>
      </c>
      <c r="Z603" s="4">
        <f t="shared" si="244"/>
        <v>-1</v>
      </c>
      <c r="AA603" s="4">
        <f t="shared" si="259"/>
        <v>0</v>
      </c>
      <c r="AB603" s="5">
        <f t="shared" si="260"/>
        <v>-2.9974342823003125E-243</v>
      </c>
      <c r="AC603" s="418">
        <f t="shared" si="264"/>
        <v>-4.8159934661915664E-244</v>
      </c>
      <c r="AD603" s="628">
        <f t="shared" si="261"/>
        <v>1.3845223022320006E-243</v>
      </c>
      <c r="AE603" s="4">
        <f t="shared" si="245"/>
        <v>23.632017507361308</v>
      </c>
      <c r="AF603" s="3">
        <f t="shared" si="262"/>
        <v>4.67</v>
      </c>
      <c r="AG603" s="2">
        <f t="shared" si="246"/>
        <v>105.92076283713217</v>
      </c>
      <c r="AH603" s="22">
        <f t="shared" si="247"/>
        <v>-2.9011228011778099</v>
      </c>
    </row>
    <row r="604" spans="6:34" x14ac:dyDescent="0.35">
      <c r="F604" s="21">
        <f t="shared" si="248"/>
        <v>57.400000000000546</v>
      </c>
      <c r="G604" s="20">
        <f t="shared" si="263"/>
        <v>356.63043478260749</v>
      </c>
      <c r="H604" s="19">
        <f t="shared" si="236"/>
        <v>6.6304347826074945</v>
      </c>
      <c r="I604" s="18">
        <f t="shared" si="237"/>
        <v>1.8944099378878556E-2</v>
      </c>
      <c r="J604" s="17">
        <f t="shared" si="238"/>
        <v>143703.18631898708</v>
      </c>
      <c r="K604" s="16">
        <f t="shared" si="239"/>
        <v>31.736127159073451</v>
      </c>
      <c r="L604" s="15">
        <f t="shared" si="240"/>
        <v>6.9885971441787485E-248</v>
      </c>
      <c r="M604" s="14">
        <f t="shared" si="241"/>
        <v>1.6611196551998466E-250</v>
      </c>
      <c r="N604" s="13">
        <f t="shared" si="249"/>
        <v>0</v>
      </c>
      <c r="O604" s="12">
        <f t="shared" si="250"/>
        <v>0</v>
      </c>
      <c r="P604" s="4">
        <f t="shared" si="251"/>
        <v>6.2904015846621497E-250</v>
      </c>
      <c r="Q604" s="11">
        <f t="shared" si="242"/>
        <v>9.2442693078250797E-249</v>
      </c>
      <c r="R604" s="10">
        <f t="shared" si="252"/>
        <v>3.5413863772267394E-246</v>
      </c>
      <c r="S604" s="9">
        <f t="shared" si="253"/>
        <v>151.358709016955</v>
      </c>
      <c r="T604" s="8">
        <f t="shared" si="254"/>
        <v>6720.526701501446</v>
      </c>
      <c r="U604" s="7">
        <f t="shared" si="255"/>
        <v>-31.736127159073451</v>
      </c>
      <c r="V604" s="9">
        <f t="shared" si="256"/>
        <v>2495.3672646967234</v>
      </c>
      <c r="W604" s="8">
        <f t="shared" si="257"/>
        <v>143703.18631898708</v>
      </c>
      <c r="X604" s="7">
        <f t="shared" si="258"/>
        <v>-31.736127159073451</v>
      </c>
      <c r="Y604" s="6">
        <f t="shared" si="243"/>
        <v>2499.9534484696483</v>
      </c>
      <c r="Z604" s="4">
        <f t="shared" si="244"/>
        <v>-1</v>
      </c>
      <c r="AA604" s="4">
        <f t="shared" si="259"/>
        <v>0</v>
      </c>
      <c r="AB604" s="5">
        <f t="shared" si="260"/>
        <v>-1.124779763178571E-243</v>
      </c>
      <c r="AC604" s="418">
        <f t="shared" si="264"/>
        <v>-1.8103434847282761E-244</v>
      </c>
      <c r="AD604" s="628">
        <f t="shared" si="261"/>
        <v>5.2039692366678989E-244</v>
      </c>
      <c r="AE604" s="4">
        <f t="shared" si="245"/>
        <v>23.602109553475106</v>
      </c>
      <c r="AF604" s="3">
        <f t="shared" si="262"/>
        <v>4.67</v>
      </c>
      <c r="AG604" s="2">
        <f t="shared" si="246"/>
        <v>105.92076283713217</v>
      </c>
      <c r="AH604" s="22">
        <f t="shared" si="247"/>
        <v>-2.8963375285560171</v>
      </c>
    </row>
    <row r="605" spans="6:34" x14ac:dyDescent="0.35">
      <c r="F605" s="21">
        <f t="shared" si="248"/>
        <v>57.500000000000547</v>
      </c>
      <c r="G605" s="20">
        <f t="shared" si="263"/>
        <v>356.63043478260749</v>
      </c>
      <c r="H605" s="19">
        <f t="shared" si="236"/>
        <v>6.6304347826074945</v>
      </c>
      <c r="I605" s="18">
        <f t="shared" si="237"/>
        <v>1.8944099378878556E-2</v>
      </c>
      <c r="J605" s="17">
        <f t="shared" si="238"/>
        <v>143952.72304545675</v>
      </c>
      <c r="K605" s="16">
        <f t="shared" si="239"/>
        <v>31.735374596762096</v>
      </c>
      <c r="L605" s="15">
        <f t="shared" si="240"/>
        <v>2.6368287679029089E-248</v>
      </c>
      <c r="M605" s="14">
        <f t="shared" si="241"/>
        <v>6.2674782984284236E-251</v>
      </c>
      <c r="N605" s="13">
        <f t="shared" si="249"/>
        <v>0</v>
      </c>
      <c r="O605" s="12">
        <f t="shared" si="250"/>
        <v>0</v>
      </c>
      <c r="P605" s="4">
        <f t="shared" si="251"/>
        <v>2.3733964797091418E-250</v>
      </c>
      <c r="Q605" s="11">
        <f t="shared" si="242"/>
        <v>3.487903902061238E-249</v>
      </c>
      <c r="R605" s="10">
        <f t="shared" si="252"/>
        <v>1.3305989384019609E-246</v>
      </c>
      <c r="S605" s="9">
        <f t="shared" si="253"/>
        <v>151.358709016955</v>
      </c>
      <c r="T605" s="8">
        <f t="shared" si="254"/>
        <v>6735.6625724031419</v>
      </c>
      <c r="U605" s="7">
        <f t="shared" si="255"/>
        <v>-31.735374596762096</v>
      </c>
      <c r="V605" s="9">
        <f t="shared" si="256"/>
        <v>2492.193651980816</v>
      </c>
      <c r="W605" s="8">
        <f t="shared" si="257"/>
        <v>143952.72304545675</v>
      </c>
      <c r="X605" s="7">
        <f t="shared" si="258"/>
        <v>-31.735374596762096</v>
      </c>
      <c r="Y605" s="6">
        <f t="shared" si="243"/>
        <v>2496.7856651640636</v>
      </c>
      <c r="Z605" s="4">
        <f t="shared" si="244"/>
        <v>-1</v>
      </c>
      <c r="AA605" s="4">
        <f t="shared" si="259"/>
        <v>0</v>
      </c>
      <c r="AB605" s="5">
        <f t="shared" si="260"/>
        <v>-4.2261154231734173E-244</v>
      </c>
      <c r="AC605" s="418">
        <f t="shared" si="264"/>
        <v>-6.8138221848788973E-245</v>
      </c>
      <c r="AD605" s="628">
        <f t="shared" si="261"/>
        <v>1.9585140287614183E-244</v>
      </c>
      <c r="AE605" s="4">
        <f t="shared" si="245"/>
        <v>23.572202449138484</v>
      </c>
      <c r="AF605" s="3">
        <f t="shared" si="262"/>
        <v>4.67</v>
      </c>
      <c r="AG605" s="2">
        <f t="shared" si="246"/>
        <v>105.92076283713217</v>
      </c>
      <c r="AH605" s="22">
        <f t="shared" si="247"/>
        <v>-2.8915523918621577</v>
      </c>
    </row>
    <row r="606" spans="6:34" x14ac:dyDescent="0.35">
      <c r="F606" s="21">
        <f t="shared" si="248"/>
        <v>57.600000000000549</v>
      </c>
      <c r="G606" s="20">
        <f t="shared" si="263"/>
        <v>356.63043478260749</v>
      </c>
      <c r="H606" s="19">
        <f t="shared" ref="H606:H669" si="265">G606-(TotalWeightE-PropellantWeight)</f>
        <v>6.6304347826074945</v>
      </c>
      <c r="I606" s="18">
        <f t="shared" ref="I606:I669" si="266">(G606-(TotalWeightE-PropellantWeight))/(PropellantWeight)</f>
        <v>1.8944099378878556E-2</v>
      </c>
      <c r="J606" s="17">
        <f t="shared" ref="J606:J669" si="267">W606</f>
        <v>144201.94241065482</v>
      </c>
      <c r="K606" s="16">
        <f t="shared" ref="K606:K669" si="268">$L$23*(20902231^2)/((20902231+W606)^2)</f>
        <v>31.734623018277922</v>
      </c>
      <c r="L606" s="15">
        <f t="shared" ref="L606:L669" si="269">M606/$L$22</f>
        <v>9.9616738990537346E-249</v>
      </c>
      <c r="M606" s="14">
        <f t="shared" ref="M606:M669" si="270">$L$22*(EXP(-K606*(W606-0)/($L$25*AF606)))</f>
        <v>2.3677902690660822E-251</v>
      </c>
      <c r="N606" s="13">
        <f t="shared" si="249"/>
        <v>0</v>
      </c>
      <c r="O606" s="12">
        <f t="shared" si="250"/>
        <v>0</v>
      </c>
      <c r="P606" s="4">
        <f t="shared" si="251"/>
        <v>8.966453207664313E-251</v>
      </c>
      <c r="Q606" s="11">
        <f t="shared" ref="Q606:Q669" si="271">(M606*$L$25*AF606)/144</f>
        <v>1.3176950163208502E-249</v>
      </c>
      <c r="R606" s="10">
        <f t="shared" si="252"/>
        <v>5.0058400808659746E-247</v>
      </c>
      <c r="S606" s="9">
        <f t="shared" si="253"/>
        <v>151.358709016955</v>
      </c>
      <c r="T606" s="8">
        <f t="shared" si="254"/>
        <v>6750.7984433048377</v>
      </c>
      <c r="U606" s="7">
        <f t="shared" si="255"/>
        <v>-31.734623018277922</v>
      </c>
      <c r="V606" s="9">
        <f t="shared" si="256"/>
        <v>2489.0201145211399</v>
      </c>
      <c r="W606" s="8">
        <f t="shared" si="257"/>
        <v>144201.94241065482</v>
      </c>
      <c r="X606" s="7">
        <f t="shared" si="258"/>
        <v>-31.734623018277922</v>
      </c>
      <c r="Y606" s="6">
        <f t="shared" ref="Y606:Y669" si="272">SQRT((S606^2)+(V606^2))</f>
        <v>2493.6179718004337</v>
      </c>
      <c r="Z606" s="4">
        <f t="shared" ref="Z606:Z669" si="273">X606/K606</f>
        <v>-1</v>
      </c>
      <c r="AA606" s="4">
        <f t="shared" si="259"/>
        <v>0</v>
      </c>
      <c r="AB606" s="5">
        <f t="shared" si="260"/>
        <v>-1.5899049188401327E-244</v>
      </c>
      <c r="AC606" s="418">
        <f t="shared" si="264"/>
        <v>-2.5678830069849864E-245</v>
      </c>
      <c r="AD606" s="628">
        <f t="shared" si="261"/>
        <v>7.3803296459098663E-245</v>
      </c>
      <c r="AE606" s="4">
        <f t="shared" ref="AE606:AE669" si="274">Y606/AG606</f>
        <v>23.542296193945621</v>
      </c>
      <c r="AF606" s="3">
        <f t="shared" si="262"/>
        <v>4.67</v>
      </c>
      <c r="AG606" s="2">
        <f t="shared" ref="AG606:AG669" si="275">SQRT($L$27*$L$25*AF606)</f>
        <v>105.92076283713217</v>
      </c>
      <c r="AH606" s="22">
        <f t="shared" ref="AH606:AH635" si="276">IF(AE606&lt;0.2,DragCoefficient*(4/3),IF(AE606&gt;0.9,DragCoefficient*1.8-(AE606-1)*0.4*DragCoefficient,DragCoefficient))</f>
        <v>-2.8867673910312996</v>
      </c>
    </row>
    <row r="607" spans="6:34" x14ac:dyDescent="0.35">
      <c r="F607" s="21">
        <f t="shared" ref="F607:F670" si="277">F606+$G$28</f>
        <v>57.70000000000055</v>
      </c>
      <c r="G607" s="20">
        <f t="shared" si="263"/>
        <v>356.63043478260749</v>
      </c>
      <c r="H607" s="19">
        <f t="shared" si="265"/>
        <v>6.6304347826074945</v>
      </c>
      <c r="I607" s="18">
        <f t="shared" si="266"/>
        <v>1.8944099378878556E-2</v>
      </c>
      <c r="J607" s="17">
        <f t="shared" si="267"/>
        <v>144450.84442210695</v>
      </c>
      <c r="K607" s="16">
        <f t="shared" si="268"/>
        <v>31.733872423494972</v>
      </c>
      <c r="L607" s="15">
        <f t="shared" si="269"/>
        <v>3.7682620226621157E-249</v>
      </c>
      <c r="M607" s="14">
        <f t="shared" si="270"/>
        <v>8.9567820016655827E-252</v>
      </c>
      <c r="N607" s="13">
        <f t="shared" ref="N607:N670" si="278">IF(I606&gt;0.02,(WeightFlowRate/$L$23)*ExhaustVelocityE+(ExitPressureE-Q607)*ExitAreaE,0)</f>
        <v>0</v>
      </c>
      <c r="O607" s="12">
        <f t="shared" ref="O607:O670" si="279">N607/WeightFlowRate</f>
        <v>0</v>
      </c>
      <c r="P607" s="4">
        <f t="shared" ref="P607:P670" si="280">Q607/$L$21</f>
        <v>3.391793933711068E-251</v>
      </c>
      <c r="Q607" s="11">
        <f t="shared" si="271"/>
        <v>4.9845238237769109E-250</v>
      </c>
      <c r="R607" s="10">
        <f t="shared" ref="R607:R670" si="281">IF(W607&lt;InitialAltitudeE,0,(((N607-AB607)*COS(ElevationAngleR)*$L$23)/(G607)))</f>
        <v>1.8856566216135728E-247</v>
      </c>
      <c r="S607" s="9">
        <f t="shared" ref="S607:S670" si="282">IF(W606&lt;InitialAltitudeE,0,S606+(R606*TimeStep))</f>
        <v>151.358709016955</v>
      </c>
      <c r="T607" s="8">
        <f t="shared" ref="T607:T670" si="283">T606+(S607*TimeStep)</f>
        <v>6765.9343142065336</v>
      </c>
      <c r="U607" s="7">
        <f t="shared" ref="U607:U670" si="284">IF(W606&lt;InitialAltitudeE,-K607,(((N607-AB607)*SIN(ElevationAngleR)*$L$23)/G607)-K607)</f>
        <v>-31.733872423494972</v>
      </c>
      <c r="V607" s="9">
        <f t="shared" ref="V607:V670" si="285">IF(W606&lt;InitialAltitudeE,0,V606+(U606*TimeStep))</f>
        <v>2485.8466522193121</v>
      </c>
      <c r="W607" s="8">
        <f t="shared" ref="W607:W670" si="286">IF(P606&gt;0.913499,W606,W606+V606*TimeStep)</f>
        <v>144450.84442210695</v>
      </c>
      <c r="X607" s="7">
        <f t="shared" ref="X607:X670" si="287">IF(N607&gt;0.002,SQRT((U607^2)+(R607^2)),-SQRT((U607^2)+(R607^2)))</f>
        <v>-31.733872423494972</v>
      </c>
      <c r="Y607" s="6">
        <f t="shared" si="272"/>
        <v>2490.4503683360649</v>
      </c>
      <c r="Z607" s="4">
        <f t="shared" si="273"/>
        <v>-1</v>
      </c>
      <c r="AA607" s="4">
        <f t="shared" ref="AA607:AA670" si="288">N607/G607</f>
        <v>0</v>
      </c>
      <c r="AB607" s="5">
        <f t="shared" ref="AB607:AB670" si="289">0.5*M607*(Y606^2)*CrossSectionalAreaE*AH607</f>
        <v>-5.9890341871014197E-245</v>
      </c>
      <c r="AC607" s="418">
        <f t="shared" si="264"/>
        <v>-9.6897863696463223E-246</v>
      </c>
      <c r="AD607" s="628">
        <f t="shared" ref="AD607:AD670" si="290">(1/2)*M607*(Y606^2)</f>
        <v>2.7847220073062011E-245</v>
      </c>
      <c r="AE607" s="4">
        <f t="shared" si="274"/>
        <v>23.512390787493448</v>
      </c>
      <c r="AF607" s="3">
        <f t="shared" ref="AF607:AF670" si="291">IF(AF606&gt;4.67,$L$20+($L$26/1000)*W607,4.67)</f>
        <v>4.67</v>
      </c>
      <c r="AG607" s="2">
        <f t="shared" si="275"/>
        <v>105.92076283713217</v>
      </c>
      <c r="AH607" s="22">
        <f t="shared" si="276"/>
        <v>-2.8819825259989518</v>
      </c>
    </row>
    <row r="608" spans="6:34" x14ac:dyDescent="0.35">
      <c r="F608" s="21">
        <f t="shared" si="277"/>
        <v>57.800000000000551</v>
      </c>
      <c r="G608" s="20">
        <f t="shared" ref="G608:G671" si="292">IF(I607&gt;0.02,G607-((N607/O607)*TimeStep),G607)</f>
        <v>356.63043478260749</v>
      </c>
      <c r="H608" s="19">
        <f t="shared" si="265"/>
        <v>6.6304347826074945</v>
      </c>
      <c r="I608" s="18">
        <f t="shared" si="266"/>
        <v>1.8944099378878556E-2</v>
      </c>
      <c r="J608" s="17">
        <f t="shared" si="267"/>
        <v>144699.42908732887</v>
      </c>
      <c r="K608" s="16">
        <f t="shared" si="268"/>
        <v>31.733122812287434</v>
      </c>
      <c r="L608" s="15">
        <f t="shared" si="269"/>
        <v>1.4272766333173813E-249</v>
      </c>
      <c r="M608" s="14">
        <f t="shared" si="270"/>
        <v>3.3924938297320834E-252</v>
      </c>
      <c r="N608" s="13">
        <f t="shared" si="278"/>
        <v>0</v>
      </c>
      <c r="O608" s="12">
        <f t="shared" si="279"/>
        <v>0</v>
      </c>
      <c r="P608" s="4">
        <f t="shared" si="280"/>
        <v>1.2846846099076386E-251</v>
      </c>
      <c r="Q608" s="11">
        <f t="shared" si="271"/>
        <v>1.8879510870278187E-250</v>
      </c>
      <c r="R608" s="10">
        <f t="shared" si="281"/>
        <v>7.1122005180394094E-248</v>
      </c>
      <c r="S608" s="9">
        <f t="shared" si="282"/>
        <v>151.358709016955</v>
      </c>
      <c r="T608" s="8">
        <f t="shared" si="283"/>
        <v>6781.0701851082295</v>
      </c>
      <c r="U608" s="7">
        <f t="shared" si="284"/>
        <v>-31.733122812287434</v>
      </c>
      <c r="V608" s="9">
        <f t="shared" si="285"/>
        <v>2482.6732649769624</v>
      </c>
      <c r="W608" s="8">
        <f t="shared" si="286"/>
        <v>144699.42908732887</v>
      </c>
      <c r="X608" s="7">
        <f t="shared" si="287"/>
        <v>-31.733122812287434</v>
      </c>
      <c r="Y608" s="6">
        <f t="shared" si="272"/>
        <v>2487.282854728559</v>
      </c>
      <c r="Z608" s="4">
        <f t="shared" si="273"/>
        <v>-1</v>
      </c>
      <c r="AA608" s="4">
        <f t="shared" si="288"/>
        <v>0</v>
      </c>
      <c r="AB608" s="5">
        <f t="shared" si="289"/>
        <v>-2.2589060786480499E-245</v>
      </c>
      <c r="AC608" s="418">
        <f t="shared" ref="AC608:AC671" si="293">(AB608/G608)*F608</f>
        <v>-3.6610664321301509E-246</v>
      </c>
      <c r="AD608" s="628">
        <f t="shared" si="290"/>
        <v>1.052070524169849E-245</v>
      </c>
      <c r="AE608" s="4">
        <f t="shared" si="274"/>
        <v>23.482486229381678</v>
      </c>
      <c r="AF608" s="3">
        <f t="shared" si="291"/>
        <v>4.67</v>
      </c>
      <c r="AG608" s="2">
        <f t="shared" si="275"/>
        <v>105.92076283713217</v>
      </c>
      <c r="AH608" s="22">
        <f t="shared" si="276"/>
        <v>-2.8771977967010689</v>
      </c>
    </row>
    <row r="609" spans="6:34" x14ac:dyDescent="0.35">
      <c r="F609" s="21">
        <f t="shared" si="277"/>
        <v>57.900000000000553</v>
      </c>
      <c r="G609" s="20">
        <f t="shared" si="292"/>
        <v>356.63043478260749</v>
      </c>
      <c r="H609" s="19">
        <f t="shared" si="265"/>
        <v>6.6304347826074945</v>
      </c>
      <c r="I609" s="18">
        <f t="shared" si="266"/>
        <v>1.8944099378878556E-2</v>
      </c>
      <c r="J609" s="17">
        <f t="shared" si="267"/>
        <v>144947.69641382658</v>
      </c>
      <c r="K609" s="16">
        <f t="shared" si="268"/>
        <v>31.732374184529732</v>
      </c>
      <c r="L609" s="15">
        <f t="shared" si="269"/>
        <v>5.4129425463343232E-250</v>
      </c>
      <c r="M609" s="14">
        <f t="shared" si="270"/>
        <v>1.2866023138382052E-252</v>
      </c>
      <c r="N609" s="13">
        <f t="shared" si="278"/>
        <v>0</v>
      </c>
      <c r="O609" s="12">
        <f t="shared" si="279"/>
        <v>0</v>
      </c>
      <c r="P609" s="4">
        <f t="shared" si="280"/>
        <v>4.8721627057167945E-252</v>
      </c>
      <c r="Q609" s="11">
        <f t="shared" si="271"/>
        <v>7.1600490933690966E-251</v>
      </c>
      <c r="R609" s="10">
        <f t="shared" si="281"/>
        <v>2.6859691447439702E-248</v>
      </c>
      <c r="S609" s="9">
        <f t="shared" si="282"/>
        <v>151.358709016955</v>
      </c>
      <c r="T609" s="8">
        <f t="shared" si="283"/>
        <v>6796.2060560099253</v>
      </c>
      <c r="U609" s="7">
        <f t="shared" si="284"/>
        <v>-31.732374184529732</v>
      </c>
      <c r="V609" s="9">
        <f t="shared" si="285"/>
        <v>2479.4999526957336</v>
      </c>
      <c r="W609" s="8">
        <f t="shared" si="286"/>
        <v>144947.69641382658</v>
      </c>
      <c r="X609" s="7">
        <f t="shared" si="287"/>
        <v>-31.732374184529732</v>
      </c>
      <c r="Y609" s="6">
        <f t="shared" si="272"/>
        <v>2484.1154309358139</v>
      </c>
      <c r="Z609" s="4">
        <f t="shared" si="273"/>
        <v>-1</v>
      </c>
      <c r="AA609" s="4">
        <f t="shared" si="288"/>
        <v>0</v>
      </c>
      <c r="AB609" s="5">
        <f t="shared" si="289"/>
        <v>-8.5309068729628833E-246</v>
      </c>
      <c r="AC609" s="418">
        <f t="shared" si="293"/>
        <v>-1.3850178217281095E-246</v>
      </c>
      <c r="AD609" s="628">
        <f t="shared" si="290"/>
        <v>3.9798314977991173E-246</v>
      </c>
      <c r="AE609" s="4">
        <f t="shared" si="274"/>
        <v>23.452582519212829</v>
      </c>
      <c r="AF609" s="3">
        <f t="shared" si="291"/>
        <v>4.67</v>
      </c>
      <c r="AG609" s="2">
        <f t="shared" si="275"/>
        <v>105.92076283713217</v>
      </c>
      <c r="AH609" s="22">
        <f t="shared" si="276"/>
        <v>-2.872413203074053</v>
      </c>
    </row>
    <row r="610" spans="6:34" x14ac:dyDescent="0.35">
      <c r="F610" s="21">
        <f t="shared" si="277"/>
        <v>58.000000000000554</v>
      </c>
      <c r="G610" s="20">
        <f t="shared" si="292"/>
        <v>356.63043478260749</v>
      </c>
      <c r="H610" s="19">
        <f t="shared" si="265"/>
        <v>6.6304347826074945</v>
      </c>
      <c r="I610" s="18">
        <f t="shared" si="266"/>
        <v>1.8944099378878556E-2</v>
      </c>
      <c r="J610" s="17">
        <f t="shared" si="267"/>
        <v>145195.64640909614</v>
      </c>
      <c r="K610" s="16">
        <f t="shared" si="268"/>
        <v>31.731626540096403</v>
      </c>
      <c r="L610" s="15">
        <f t="shared" si="269"/>
        <v>2.0554967205420327E-250</v>
      </c>
      <c r="M610" s="14">
        <f t="shared" si="270"/>
        <v>4.8857101550563573E-253</v>
      </c>
      <c r="N610" s="13">
        <f t="shared" si="278"/>
        <v>0</v>
      </c>
      <c r="O610" s="12">
        <f t="shared" si="279"/>
        <v>0</v>
      </c>
      <c r="P610" s="4">
        <f t="shared" si="280"/>
        <v>1.850142390727959E-252</v>
      </c>
      <c r="Q610" s="11">
        <f t="shared" si="271"/>
        <v>2.7189384155401554E-251</v>
      </c>
      <c r="R610" s="10">
        <f t="shared" si="281"/>
        <v>1.0156722659506712E-248</v>
      </c>
      <c r="S610" s="9">
        <f t="shared" si="282"/>
        <v>151.358709016955</v>
      </c>
      <c r="T610" s="8">
        <f t="shared" si="283"/>
        <v>6811.3419269116212</v>
      </c>
      <c r="U610" s="7">
        <f t="shared" si="284"/>
        <v>-31.731626540096403</v>
      </c>
      <c r="V610" s="9">
        <f t="shared" si="285"/>
        <v>2476.3267152772805</v>
      </c>
      <c r="W610" s="8">
        <f t="shared" si="286"/>
        <v>145195.64640909614</v>
      </c>
      <c r="X610" s="7">
        <f t="shared" si="287"/>
        <v>-31.731626540096403</v>
      </c>
      <c r="Y610" s="6">
        <f t="shared" si="272"/>
        <v>2480.948096916025</v>
      </c>
      <c r="Z610" s="4">
        <f t="shared" si="273"/>
        <v>-1</v>
      </c>
      <c r="AA610" s="4">
        <f t="shared" si="288"/>
        <v>0</v>
      </c>
      <c r="AB610" s="5">
        <f t="shared" si="289"/>
        <v>-3.2258767868691539E-246</v>
      </c>
      <c r="AC610" s="418">
        <f t="shared" si="293"/>
        <v>-5.2463512754446896E-247</v>
      </c>
      <c r="AD610" s="628">
        <f t="shared" si="290"/>
        <v>1.5074442113642807E-246</v>
      </c>
      <c r="AE610" s="4">
        <f t="shared" si="274"/>
        <v>23.422679656592219</v>
      </c>
      <c r="AF610" s="3">
        <f t="shared" si="291"/>
        <v>4.67</v>
      </c>
      <c r="AG610" s="2">
        <f t="shared" si="275"/>
        <v>105.92076283713217</v>
      </c>
      <c r="AH610" s="22">
        <f t="shared" si="276"/>
        <v>-2.8676287450547551</v>
      </c>
    </row>
    <row r="611" spans="6:34" x14ac:dyDescent="0.35">
      <c r="F611" s="21">
        <f t="shared" si="277"/>
        <v>58.100000000000556</v>
      </c>
      <c r="G611" s="20">
        <f t="shared" si="292"/>
        <v>356.63043478260749</v>
      </c>
      <c r="H611" s="19">
        <f t="shared" si="265"/>
        <v>6.6304347826074945</v>
      </c>
      <c r="I611" s="18">
        <f t="shared" si="266"/>
        <v>1.8944099378878556E-2</v>
      </c>
      <c r="J611" s="17">
        <f t="shared" si="267"/>
        <v>145443.27908062388</v>
      </c>
      <c r="K611" s="16">
        <f t="shared" si="268"/>
        <v>31.730879878862172</v>
      </c>
      <c r="L611" s="15">
        <f t="shared" si="269"/>
        <v>7.8155253841223282E-251</v>
      </c>
      <c r="M611" s="14">
        <f t="shared" si="270"/>
        <v>1.8576722285520362E-253</v>
      </c>
      <c r="N611" s="13">
        <f t="shared" si="278"/>
        <v>0</v>
      </c>
      <c r="O611" s="12">
        <f t="shared" si="279"/>
        <v>0</v>
      </c>
      <c r="P611" s="4">
        <f t="shared" si="280"/>
        <v>7.0347155869760216E-253</v>
      </c>
      <c r="Q611" s="11">
        <f t="shared" si="271"/>
        <v>1.0338100757911127E-251</v>
      </c>
      <c r="R611" s="10">
        <f t="shared" si="281"/>
        <v>3.8455779413271094E-249</v>
      </c>
      <c r="S611" s="9">
        <f t="shared" si="282"/>
        <v>151.358709016955</v>
      </c>
      <c r="T611" s="8">
        <f t="shared" si="283"/>
        <v>6826.477797813317</v>
      </c>
      <c r="U611" s="7">
        <f t="shared" si="284"/>
        <v>-31.730879878862172</v>
      </c>
      <c r="V611" s="9">
        <f t="shared" si="285"/>
        <v>2473.153552623271</v>
      </c>
      <c r="W611" s="8">
        <f t="shared" si="286"/>
        <v>145443.27908062388</v>
      </c>
      <c r="X611" s="7">
        <f t="shared" si="287"/>
        <v>-31.730879878862172</v>
      </c>
      <c r="Y611" s="6">
        <f t="shared" si="272"/>
        <v>2477.7808526276867</v>
      </c>
      <c r="Z611" s="4">
        <f t="shared" si="273"/>
        <v>-1</v>
      </c>
      <c r="AA611" s="4">
        <f t="shared" si="288"/>
        <v>0</v>
      </c>
      <c r="AB611" s="5">
        <f t="shared" si="289"/>
        <v>-1.221394048936814E-246</v>
      </c>
      <c r="AC611" s="418">
        <f t="shared" si="293"/>
        <v>-1.9898187962136979E-247</v>
      </c>
      <c r="AD611" s="628">
        <f t="shared" si="290"/>
        <v>5.7170823803736092E-247</v>
      </c>
      <c r="AE611" s="4">
        <f t="shared" si="274"/>
        <v>23.392777641127996</v>
      </c>
      <c r="AF611" s="3">
        <f t="shared" si="291"/>
        <v>4.67</v>
      </c>
      <c r="AG611" s="2">
        <f t="shared" si="275"/>
        <v>105.92076283713217</v>
      </c>
      <c r="AH611" s="22">
        <f t="shared" si="276"/>
        <v>-2.8628444225804794</v>
      </c>
    </row>
    <row r="612" spans="6:34" x14ac:dyDescent="0.35">
      <c r="F612" s="21">
        <f t="shared" si="277"/>
        <v>58.200000000000557</v>
      </c>
      <c r="G612" s="20">
        <f t="shared" si="292"/>
        <v>356.63043478260749</v>
      </c>
      <c r="H612" s="19">
        <f t="shared" si="265"/>
        <v>6.6304347826074945</v>
      </c>
      <c r="I612" s="18">
        <f t="shared" si="266"/>
        <v>1.8944099378878556E-2</v>
      </c>
      <c r="J612" s="17">
        <f t="shared" si="267"/>
        <v>145690.59443588622</v>
      </c>
      <c r="K612" s="16">
        <f t="shared" si="268"/>
        <v>31.730134200701972</v>
      </c>
      <c r="L612" s="15">
        <f t="shared" si="269"/>
        <v>2.9754831604645708E-251</v>
      </c>
      <c r="M612" s="14">
        <f t="shared" si="270"/>
        <v>7.072425924108238E-254</v>
      </c>
      <c r="N612" s="13">
        <f t="shared" si="278"/>
        <v>0</v>
      </c>
      <c r="O612" s="12">
        <f t="shared" si="279"/>
        <v>0</v>
      </c>
      <c r="P612" s="4">
        <f t="shared" si="280"/>
        <v>2.6782176167233302E-253</v>
      </c>
      <c r="Q612" s="11">
        <f t="shared" si="271"/>
        <v>3.9358639636489353E-252</v>
      </c>
      <c r="R612" s="10">
        <f t="shared" si="281"/>
        <v>1.4578907976818091E-249</v>
      </c>
      <c r="S612" s="9">
        <f t="shared" si="282"/>
        <v>151.358709016955</v>
      </c>
      <c r="T612" s="8">
        <f t="shared" si="283"/>
        <v>6841.6136687150129</v>
      </c>
      <c r="U612" s="7">
        <f t="shared" si="284"/>
        <v>-31.730134200701972</v>
      </c>
      <c r="V612" s="9">
        <f t="shared" si="285"/>
        <v>2469.980464635385</v>
      </c>
      <c r="W612" s="8">
        <f t="shared" si="286"/>
        <v>145690.59443588622</v>
      </c>
      <c r="X612" s="7">
        <f t="shared" si="287"/>
        <v>-31.730134200701972</v>
      </c>
      <c r="Y612" s="6">
        <f t="shared" si="272"/>
        <v>2474.613698029596</v>
      </c>
      <c r="Z612" s="4">
        <f t="shared" si="273"/>
        <v>-1</v>
      </c>
      <c r="AA612" s="4">
        <f t="shared" si="288"/>
        <v>0</v>
      </c>
      <c r="AB612" s="5">
        <f t="shared" si="289"/>
        <v>-4.6304071103387929E-247</v>
      </c>
      <c r="AC612" s="418">
        <f t="shared" si="293"/>
        <v>-7.5565534384633818E-248</v>
      </c>
      <c r="AD612" s="628">
        <f t="shared" si="290"/>
        <v>2.1710218622899958E-247</v>
      </c>
      <c r="AE612" s="4">
        <f t="shared" si="274"/>
        <v>23.362876472431161</v>
      </c>
      <c r="AF612" s="3">
        <f t="shared" si="291"/>
        <v>4.67</v>
      </c>
      <c r="AG612" s="2">
        <f t="shared" si="275"/>
        <v>105.92076283713217</v>
      </c>
      <c r="AH612" s="22">
        <f t="shared" si="276"/>
        <v>-2.8580602355889861</v>
      </c>
    </row>
    <row r="613" spans="6:34" x14ac:dyDescent="0.35">
      <c r="F613" s="21">
        <f t="shared" si="277"/>
        <v>58.300000000000558</v>
      </c>
      <c r="G613" s="20">
        <f t="shared" si="292"/>
        <v>356.63043478260749</v>
      </c>
      <c r="H613" s="19">
        <f t="shared" si="265"/>
        <v>6.6304347826074945</v>
      </c>
      <c r="I613" s="18">
        <f t="shared" si="266"/>
        <v>1.8944099378878556E-2</v>
      </c>
      <c r="J613" s="17">
        <f t="shared" si="267"/>
        <v>145937.59248234975</v>
      </c>
      <c r="K613" s="16">
        <f t="shared" si="268"/>
        <v>31.729389505490857</v>
      </c>
      <c r="L613" s="15">
        <f t="shared" si="269"/>
        <v>1.1342653223592893E-251</v>
      </c>
      <c r="M613" s="14">
        <f t="shared" si="270"/>
        <v>2.6960352447157946E-254</v>
      </c>
      <c r="N613" s="13">
        <f t="shared" si="278"/>
        <v>0</v>
      </c>
      <c r="O613" s="12">
        <f t="shared" si="279"/>
        <v>0</v>
      </c>
      <c r="P613" s="4">
        <f t="shared" si="280"/>
        <v>1.0209465839849395E-253</v>
      </c>
      <c r="Q613" s="11">
        <f t="shared" si="271"/>
        <v>1.5003660806447121E-252</v>
      </c>
      <c r="R613" s="10">
        <f t="shared" si="281"/>
        <v>5.5340569808723925E-250</v>
      </c>
      <c r="S613" s="9">
        <f t="shared" si="282"/>
        <v>151.358709016955</v>
      </c>
      <c r="T613" s="8">
        <f t="shared" si="283"/>
        <v>6856.7495396167087</v>
      </c>
      <c r="U613" s="7">
        <f t="shared" si="284"/>
        <v>-31.729389505490857</v>
      </c>
      <c r="V613" s="9">
        <f t="shared" si="285"/>
        <v>2466.8074512153148</v>
      </c>
      <c r="W613" s="8">
        <f t="shared" si="286"/>
        <v>145937.59248234975</v>
      </c>
      <c r="X613" s="7">
        <f t="shared" si="287"/>
        <v>-31.729389505490857</v>
      </c>
      <c r="Y613" s="6">
        <f t="shared" si="272"/>
        <v>2471.4466330808514</v>
      </c>
      <c r="Z613" s="4">
        <f t="shared" si="273"/>
        <v>-1</v>
      </c>
      <c r="AA613" s="4">
        <f t="shared" si="288"/>
        <v>0</v>
      </c>
      <c r="AB613" s="5">
        <f t="shared" si="289"/>
        <v>-1.7576718938069812E-247</v>
      </c>
      <c r="AC613" s="418">
        <f t="shared" si="293"/>
        <v>-2.8733462266453054E-248</v>
      </c>
      <c r="AD613" s="628">
        <f t="shared" si="290"/>
        <v>8.2548729768946043E-248</v>
      </c>
      <c r="AE613" s="4">
        <f t="shared" si="274"/>
        <v>23.332976150115559</v>
      </c>
      <c r="AF613" s="3">
        <f t="shared" si="291"/>
        <v>4.67</v>
      </c>
      <c r="AG613" s="2">
        <f t="shared" si="275"/>
        <v>105.92076283713217</v>
      </c>
      <c r="AH613" s="22">
        <f t="shared" si="276"/>
        <v>-2.8532761840184899</v>
      </c>
    </row>
    <row r="614" spans="6:34" x14ac:dyDescent="0.35">
      <c r="F614" s="21">
        <f t="shared" si="277"/>
        <v>58.40000000000056</v>
      </c>
      <c r="G614" s="20">
        <f t="shared" si="292"/>
        <v>356.63043478260749</v>
      </c>
      <c r="H614" s="19">
        <f t="shared" si="265"/>
        <v>6.6304347826074945</v>
      </c>
      <c r="I614" s="18">
        <f t="shared" si="266"/>
        <v>1.8944099378878556E-2</v>
      </c>
      <c r="J614" s="17">
        <f t="shared" si="267"/>
        <v>146184.27322747128</v>
      </c>
      <c r="K614" s="16">
        <f t="shared" si="268"/>
        <v>31.728645793104086</v>
      </c>
      <c r="L614" s="15">
        <f t="shared" si="269"/>
        <v>4.3294184351941448E-252</v>
      </c>
      <c r="M614" s="14">
        <f t="shared" si="270"/>
        <v>1.0290594678612963E-254</v>
      </c>
      <c r="N614" s="13">
        <f t="shared" si="278"/>
        <v>0</v>
      </c>
      <c r="O614" s="12">
        <f t="shared" si="279"/>
        <v>0</v>
      </c>
      <c r="P614" s="4">
        <f t="shared" si="280"/>
        <v>3.8968880339733907E-254</v>
      </c>
      <c r="Q614" s="11">
        <f t="shared" si="271"/>
        <v>5.7268016936037693E-253</v>
      </c>
      <c r="R614" s="10">
        <f t="shared" si="281"/>
        <v>2.1033784313009702E-250</v>
      </c>
      <c r="S614" s="9">
        <f t="shared" si="282"/>
        <v>151.358709016955</v>
      </c>
      <c r="T614" s="8">
        <f t="shared" si="283"/>
        <v>6871.8854105184046</v>
      </c>
      <c r="U614" s="7">
        <f t="shared" si="284"/>
        <v>-31.728645793104086</v>
      </c>
      <c r="V614" s="9">
        <f t="shared" si="285"/>
        <v>2463.6345122647658</v>
      </c>
      <c r="W614" s="8">
        <f t="shared" si="286"/>
        <v>146184.27322747128</v>
      </c>
      <c r="X614" s="7">
        <f t="shared" si="287"/>
        <v>-31.728645793104086</v>
      </c>
      <c r="Y614" s="6">
        <f t="shared" si="272"/>
        <v>2468.2796577408585</v>
      </c>
      <c r="Z614" s="4">
        <f t="shared" si="273"/>
        <v>-1</v>
      </c>
      <c r="AA614" s="4">
        <f t="shared" si="288"/>
        <v>0</v>
      </c>
      <c r="AB614" s="5">
        <f t="shared" si="289"/>
        <v>-6.6805404489252817E-248</v>
      </c>
      <c r="AC614" s="418">
        <f t="shared" si="293"/>
        <v>-1.093971585613722E-248</v>
      </c>
      <c r="AD614" s="628">
        <f t="shared" si="290"/>
        <v>3.1427725490450649E-248</v>
      </c>
      <c r="AE614" s="4">
        <f t="shared" si="274"/>
        <v>23.303076673797939</v>
      </c>
      <c r="AF614" s="3">
        <f t="shared" si="291"/>
        <v>4.67</v>
      </c>
      <c r="AG614" s="2">
        <f t="shared" si="275"/>
        <v>105.92076283713217</v>
      </c>
      <c r="AH614" s="22">
        <f t="shared" si="276"/>
        <v>-2.8484922678076701</v>
      </c>
    </row>
    <row r="615" spans="6:34" x14ac:dyDescent="0.35">
      <c r="F615" s="21">
        <f t="shared" si="277"/>
        <v>58.500000000000561</v>
      </c>
      <c r="G615" s="20">
        <f t="shared" si="292"/>
        <v>356.63043478260749</v>
      </c>
      <c r="H615" s="19">
        <f t="shared" si="265"/>
        <v>6.6304347826074945</v>
      </c>
      <c r="I615" s="18">
        <f t="shared" si="266"/>
        <v>1.8944099378878556E-2</v>
      </c>
      <c r="J615" s="17">
        <f t="shared" si="267"/>
        <v>146430.63667869775</v>
      </c>
      <c r="K615" s="16">
        <f t="shared" si="268"/>
        <v>31.72790306341707</v>
      </c>
      <c r="L615" s="15">
        <f t="shared" si="269"/>
        <v>1.6546347056720738E-252</v>
      </c>
      <c r="M615" s="14">
        <f t="shared" si="270"/>
        <v>3.9329012319119521E-255</v>
      </c>
      <c r="N615" s="13">
        <f t="shared" si="278"/>
        <v>0</v>
      </c>
      <c r="O615" s="12">
        <f t="shared" si="279"/>
        <v>0</v>
      </c>
      <c r="P615" s="4">
        <f t="shared" si="280"/>
        <v>1.4893284817921374E-254</v>
      </c>
      <c r="Q615" s="11">
        <f t="shared" si="271"/>
        <v>2.1886923097359336E-253</v>
      </c>
      <c r="R615" s="10">
        <f t="shared" si="281"/>
        <v>8.0047222392337814E-251</v>
      </c>
      <c r="S615" s="9">
        <f t="shared" si="282"/>
        <v>151.358709016955</v>
      </c>
      <c r="T615" s="8">
        <f t="shared" si="283"/>
        <v>6887.0212814201004</v>
      </c>
      <c r="U615" s="7">
        <f t="shared" si="284"/>
        <v>-31.72790306341707</v>
      </c>
      <c r="V615" s="9">
        <f t="shared" si="285"/>
        <v>2460.4616476854553</v>
      </c>
      <c r="W615" s="8">
        <f t="shared" si="286"/>
        <v>146430.63667869775</v>
      </c>
      <c r="X615" s="7">
        <f t="shared" si="287"/>
        <v>-31.72790306341707</v>
      </c>
      <c r="Y615" s="6">
        <f t="shared" si="272"/>
        <v>2465.1127719693282</v>
      </c>
      <c r="Z615" s="4">
        <f t="shared" si="273"/>
        <v>-1</v>
      </c>
      <c r="AA615" s="4">
        <f t="shared" si="288"/>
        <v>0</v>
      </c>
      <c r="AB615" s="5">
        <f t="shared" si="289"/>
        <v>-2.5423799115662427E-248</v>
      </c>
      <c r="AC615" s="418">
        <f t="shared" si="293"/>
        <v>-4.1704019152848812E-249</v>
      </c>
      <c r="AD615" s="628">
        <f t="shared" si="290"/>
        <v>1.198041252035878E-248</v>
      </c>
      <c r="AE615" s="4">
        <f t="shared" si="274"/>
        <v>23.273178043097936</v>
      </c>
      <c r="AF615" s="3">
        <f t="shared" si="291"/>
        <v>4.67</v>
      </c>
      <c r="AG615" s="2">
        <f t="shared" si="275"/>
        <v>105.92076283713217</v>
      </c>
      <c r="AH615" s="22">
        <f t="shared" si="276"/>
        <v>-2.8437084868956699</v>
      </c>
    </row>
    <row r="616" spans="6:34" x14ac:dyDescent="0.35">
      <c r="F616" s="21">
        <f t="shared" si="277"/>
        <v>58.600000000000563</v>
      </c>
      <c r="G616" s="20">
        <f t="shared" si="292"/>
        <v>356.63043478260749</v>
      </c>
      <c r="H616" s="19">
        <f t="shared" si="265"/>
        <v>6.6304347826074945</v>
      </c>
      <c r="I616" s="18">
        <f t="shared" si="266"/>
        <v>1.8944099378878556E-2</v>
      </c>
      <c r="J616" s="17">
        <f t="shared" si="267"/>
        <v>146676.68284346629</v>
      </c>
      <c r="K616" s="16">
        <f t="shared" si="268"/>
        <v>31.72716131630542</v>
      </c>
      <c r="L616" s="15">
        <f t="shared" si="269"/>
        <v>6.3318740414921799E-253</v>
      </c>
      <c r="M616" s="14">
        <f t="shared" si="270"/>
        <v>1.5050231409222762E-255</v>
      </c>
      <c r="N616" s="13">
        <f t="shared" si="278"/>
        <v>0</v>
      </c>
      <c r="O616" s="12">
        <f t="shared" si="279"/>
        <v>0</v>
      </c>
      <c r="P616" s="4">
        <f t="shared" si="280"/>
        <v>5.6992883811682486E-255</v>
      </c>
      <c r="Q616" s="11">
        <f t="shared" si="271"/>
        <v>8.375579197827544E-254</v>
      </c>
      <c r="R616" s="10">
        <f t="shared" si="281"/>
        <v>3.050212389580903E-251</v>
      </c>
      <c r="S616" s="9">
        <f t="shared" si="282"/>
        <v>151.358709016955</v>
      </c>
      <c r="T616" s="8">
        <f t="shared" si="283"/>
        <v>6902.1571523217963</v>
      </c>
      <c r="U616" s="7">
        <f t="shared" si="284"/>
        <v>-31.72716131630542</v>
      </c>
      <c r="V616" s="9">
        <f t="shared" si="285"/>
        <v>2457.2888573791138</v>
      </c>
      <c r="W616" s="8">
        <f t="shared" si="286"/>
        <v>146676.68284346629</v>
      </c>
      <c r="X616" s="7">
        <f t="shared" si="287"/>
        <v>-31.72716131630542</v>
      </c>
      <c r="Y616" s="6">
        <f t="shared" si="272"/>
        <v>2461.9459757262812</v>
      </c>
      <c r="Z616" s="4">
        <f t="shared" si="273"/>
        <v>-1</v>
      </c>
      <c r="AA616" s="4">
        <f t="shared" si="288"/>
        <v>0</v>
      </c>
      <c r="AB616" s="5">
        <f t="shared" si="289"/>
        <v>-9.6877798798216005E-249</v>
      </c>
      <c r="AC616" s="418">
        <f t="shared" si="293"/>
        <v>-1.5918548883905789E-249</v>
      </c>
      <c r="AD616" s="628">
        <f t="shared" si="290"/>
        <v>4.5728479974992005E-249</v>
      </c>
      <c r="AE616" s="4">
        <f t="shared" si="274"/>
        <v>23.243280257638094</v>
      </c>
      <c r="AF616" s="3">
        <f t="shared" si="291"/>
        <v>4.67</v>
      </c>
      <c r="AG616" s="2">
        <f t="shared" si="275"/>
        <v>105.92076283713217</v>
      </c>
      <c r="AH616" s="22">
        <f t="shared" si="276"/>
        <v>-2.8389248412220955</v>
      </c>
    </row>
    <row r="617" spans="6:34" x14ac:dyDescent="0.35">
      <c r="F617" s="21">
        <f t="shared" si="277"/>
        <v>58.700000000000564</v>
      </c>
      <c r="G617" s="20">
        <f t="shared" si="292"/>
        <v>356.63043478260749</v>
      </c>
      <c r="H617" s="19">
        <f t="shared" si="265"/>
        <v>6.6304347826074945</v>
      </c>
      <c r="I617" s="18">
        <f t="shared" si="266"/>
        <v>1.8944099378878556E-2</v>
      </c>
      <c r="J617" s="17">
        <f t="shared" si="267"/>
        <v>146922.41172920421</v>
      </c>
      <c r="K617" s="16">
        <f t="shared" si="268"/>
        <v>31.726420551644882</v>
      </c>
      <c r="L617" s="15">
        <f t="shared" si="269"/>
        <v>2.4261624990641548E-253</v>
      </c>
      <c r="M617" s="14">
        <f t="shared" si="270"/>
        <v>5.7667456440255895E-256</v>
      </c>
      <c r="N617" s="13">
        <f t="shared" si="278"/>
        <v>0</v>
      </c>
      <c r="O617" s="12">
        <f t="shared" si="279"/>
        <v>0</v>
      </c>
      <c r="P617" s="4">
        <f t="shared" si="280"/>
        <v>2.183776817279181E-255</v>
      </c>
      <c r="Q617" s="11">
        <f t="shared" si="271"/>
        <v>3.2092420071139408E-254</v>
      </c>
      <c r="R617" s="10">
        <f t="shared" si="281"/>
        <v>1.1637742981994915E-251</v>
      </c>
      <c r="S617" s="9">
        <f t="shared" si="282"/>
        <v>151.358709016955</v>
      </c>
      <c r="T617" s="8">
        <f t="shared" si="283"/>
        <v>6917.2930232234921</v>
      </c>
      <c r="U617" s="7">
        <f t="shared" si="284"/>
        <v>-31.726420551644882</v>
      </c>
      <c r="V617" s="9">
        <f t="shared" si="285"/>
        <v>2454.116141247483</v>
      </c>
      <c r="W617" s="8">
        <f t="shared" si="286"/>
        <v>146922.41172920421</v>
      </c>
      <c r="X617" s="7">
        <f t="shared" si="287"/>
        <v>-31.726420551644882</v>
      </c>
      <c r="Y617" s="6">
        <f t="shared" si="272"/>
        <v>2458.7792689720472</v>
      </c>
      <c r="Z617" s="4">
        <f t="shared" si="273"/>
        <v>-1</v>
      </c>
      <c r="AA617" s="4">
        <f t="shared" si="288"/>
        <v>0</v>
      </c>
      <c r="AB617" s="5">
        <f t="shared" si="289"/>
        <v>-3.696263666511311E-249</v>
      </c>
      <c r="AC617" s="418">
        <f t="shared" si="293"/>
        <v>-6.0839080477378668E-250</v>
      </c>
      <c r="AD617" s="628">
        <f t="shared" si="290"/>
        <v>1.7476635878236463E-249</v>
      </c>
      <c r="AE617" s="4">
        <f t="shared" si="274"/>
        <v>23.213383317043899</v>
      </c>
      <c r="AF617" s="3">
        <f t="shared" si="291"/>
        <v>4.67</v>
      </c>
      <c r="AG617" s="2">
        <f t="shared" si="275"/>
        <v>105.92076283713217</v>
      </c>
      <c r="AH617" s="22">
        <f t="shared" si="276"/>
        <v>-2.8341413307270238</v>
      </c>
    </row>
    <row r="618" spans="6:34" x14ac:dyDescent="0.35">
      <c r="F618" s="21">
        <f t="shared" si="277"/>
        <v>58.800000000000566</v>
      </c>
      <c r="G618" s="20">
        <f t="shared" si="292"/>
        <v>356.63043478260749</v>
      </c>
      <c r="H618" s="19">
        <f t="shared" si="265"/>
        <v>6.6304347826074945</v>
      </c>
      <c r="I618" s="18">
        <f t="shared" si="266"/>
        <v>1.8944099378878556E-2</v>
      </c>
      <c r="J618" s="17">
        <f t="shared" si="267"/>
        <v>147167.82334332896</v>
      </c>
      <c r="K618" s="16">
        <f t="shared" si="268"/>
        <v>31.72568076931141</v>
      </c>
      <c r="L618" s="15">
        <f t="shared" si="269"/>
        <v>9.3081826370052063E-254</v>
      </c>
      <c r="M618" s="14">
        <f t="shared" si="270"/>
        <v>2.2124619309897676E-256</v>
      </c>
      <c r="N618" s="13">
        <f t="shared" si="278"/>
        <v>0</v>
      </c>
      <c r="O618" s="12">
        <f t="shared" si="279"/>
        <v>0</v>
      </c>
      <c r="P618" s="4">
        <f t="shared" si="280"/>
        <v>8.3782489678796493E-256</v>
      </c>
      <c r="Q618" s="11">
        <f t="shared" si="271"/>
        <v>1.2312535017785639E-254</v>
      </c>
      <c r="R618" s="10">
        <f t="shared" si="281"/>
        <v>4.4459258204592184E-252</v>
      </c>
      <c r="S618" s="9">
        <f t="shared" si="282"/>
        <v>151.358709016955</v>
      </c>
      <c r="T618" s="8">
        <f t="shared" si="283"/>
        <v>6932.428894125188</v>
      </c>
      <c r="U618" s="7">
        <f t="shared" si="284"/>
        <v>-31.72568076931141</v>
      </c>
      <c r="V618" s="9">
        <f t="shared" si="285"/>
        <v>2450.9434991923185</v>
      </c>
      <c r="W618" s="8">
        <f t="shared" si="286"/>
        <v>147167.82334332896</v>
      </c>
      <c r="X618" s="7">
        <f t="shared" si="287"/>
        <v>-31.72568076931141</v>
      </c>
      <c r="Y618" s="6">
        <f t="shared" si="272"/>
        <v>2455.6126516672712</v>
      </c>
      <c r="Z618" s="4">
        <f t="shared" si="273"/>
        <v>-1</v>
      </c>
      <c r="AA618" s="4">
        <f t="shared" si="288"/>
        <v>0</v>
      </c>
      <c r="AB618" s="5">
        <f t="shared" si="289"/>
        <v>-1.4120705449151395E-249</v>
      </c>
      <c r="AC618" s="418">
        <f t="shared" si="293"/>
        <v>-2.3281733678064729E-250</v>
      </c>
      <c r="AD618" s="628">
        <f t="shared" si="290"/>
        <v>6.6878249397955757E-250</v>
      </c>
      <c r="AE618" s="4">
        <f t="shared" si="274"/>
        <v>23.183487220943785</v>
      </c>
      <c r="AF618" s="3">
        <f t="shared" si="291"/>
        <v>4.67</v>
      </c>
      <c r="AG618" s="2">
        <f t="shared" si="275"/>
        <v>105.92076283713217</v>
      </c>
      <c r="AH618" s="22">
        <f t="shared" si="276"/>
        <v>-2.8293579553510058</v>
      </c>
    </row>
    <row r="619" spans="6:34" x14ac:dyDescent="0.35">
      <c r="F619" s="21">
        <f t="shared" si="277"/>
        <v>58.900000000000567</v>
      </c>
      <c r="G619" s="20">
        <f t="shared" si="292"/>
        <v>356.63043478260749</v>
      </c>
      <c r="H619" s="19">
        <f t="shared" si="265"/>
        <v>6.6304347826074945</v>
      </c>
      <c r="I619" s="18">
        <f t="shared" si="266"/>
        <v>1.8944099378878556E-2</v>
      </c>
      <c r="J619" s="17">
        <f t="shared" si="267"/>
        <v>147412.91769324819</v>
      </c>
      <c r="K619" s="16">
        <f t="shared" si="268"/>
        <v>31.724941969181089</v>
      </c>
      <c r="L619" s="15">
        <f t="shared" si="269"/>
        <v>3.5757505094515304E-254</v>
      </c>
      <c r="M619" s="14">
        <f t="shared" si="270"/>
        <v>8.4992013859153426E-257</v>
      </c>
      <c r="N619" s="13">
        <f t="shared" si="278"/>
        <v>0</v>
      </c>
      <c r="O619" s="12">
        <f t="shared" si="279"/>
        <v>0</v>
      </c>
      <c r="P619" s="4">
        <f t="shared" si="280"/>
        <v>3.2185152766669611E-256</v>
      </c>
      <c r="Q619" s="11">
        <f t="shared" si="271"/>
        <v>4.7298763979401041E-255</v>
      </c>
      <c r="R619" s="10">
        <f t="shared" si="281"/>
        <v>1.7006319579598708E-252</v>
      </c>
      <c r="S619" s="9">
        <f t="shared" si="282"/>
        <v>151.358709016955</v>
      </c>
      <c r="T619" s="8">
        <f t="shared" si="283"/>
        <v>6947.5647650268838</v>
      </c>
      <c r="U619" s="7">
        <f t="shared" si="284"/>
        <v>-31.724941969181089</v>
      </c>
      <c r="V619" s="9">
        <f t="shared" si="285"/>
        <v>2447.7709311153876</v>
      </c>
      <c r="W619" s="8">
        <f t="shared" si="286"/>
        <v>147412.91769324819</v>
      </c>
      <c r="X619" s="7">
        <f t="shared" si="287"/>
        <v>-31.724941969181089</v>
      </c>
      <c r="Y619" s="6">
        <f t="shared" si="272"/>
        <v>2452.4461237729097</v>
      </c>
      <c r="Z619" s="4">
        <f t="shared" si="273"/>
        <v>-1</v>
      </c>
      <c r="AA619" s="4">
        <f t="shared" si="288"/>
        <v>0</v>
      </c>
      <c r="AB619" s="5">
        <f t="shared" si="289"/>
        <v>-5.4013773341104779E-250</v>
      </c>
      <c r="AC619" s="418">
        <f t="shared" si="293"/>
        <v>-8.9207508375733725E-251</v>
      </c>
      <c r="AD619" s="628">
        <f t="shared" si="290"/>
        <v>2.5625234519030518E-250</v>
      </c>
      <c r="AE619" s="4">
        <f t="shared" si="274"/>
        <v>23.153591968969153</v>
      </c>
      <c r="AF619" s="3">
        <f t="shared" si="291"/>
        <v>4.67</v>
      </c>
      <c r="AG619" s="2">
        <f t="shared" si="275"/>
        <v>105.92076283713217</v>
      </c>
      <c r="AH619" s="22">
        <f t="shared" si="276"/>
        <v>-2.8245747150350646</v>
      </c>
    </row>
    <row r="620" spans="6:34" x14ac:dyDescent="0.35">
      <c r="F620" s="21">
        <f t="shared" si="277"/>
        <v>59.000000000000568</v>
      </c>
      <c r="G620" s="20">
        <f t="shared" si="292"/>
        <v>356.63043478260749</v>
      </c>
      <c r="H620" s="19">
        <f t="shared" si="265"/>
        <v>6.6304347826074945</v>
      </c>
      <c r="I620" s="18">
        <f t="shared" si="266"/>
        <v>1.8944099378878556E-2</v>
      </c>
      <c r="J620" s="17">
        <f t="shared" si="267"/>
        <v>147657.69478635973</v>
      </c>
      <c r="K620" s="16">
        <f t="shared" si="268"/>
        <v>31.724204151130234</v>
      </c>
      <c r="L620" s="15">
        <f t="shared" si="269"/>
        <v>1.3753927668009285E-254</v>
      </c>
      <c r="M620" s="14">
        <f t="shared" si="270"/>
        <v>3.2691710674091268E-257</v>
      </c>
      <c r="N620" s="13">
        <f t="shared" si="278"/>
        <v>0</v>
      </c>
      <c r="O620" s="12">
        <f t="shared" si="279"/>
        <v>0</v>
      </c>
      <c r="P620" s="4">
        <f t="shared" si="280"/>
        <v>1.2379841993073012E-256</v>
      </c>
      <c r="Q620" s="11">
        <f t="shared" si="271"/>
        <v>1.8193209421054074E-255</v>
      </c>
      <c r="R620" s="10">
        <f t="shared" si="281"/>
        <v>6.5134792815124453E-253</v>
      </c>
      <c r="S620" s="9">
        <f t="shared" si="282"/>
        <v>151.358709016955</v>
      </c>
      <c r="T620" s="8">
        <f t="shared" si="283"/>
        <v>6962.7006359285797</v>
      </c>
      <c r="U620" s="7">
        <f t="shared" si="284"/>
        <v>-31.724204151130234</v>
      </c>
      <c r="V620" s="9">
        <f t="shared" si="285"/>
        <v>2444.5984369184694</v>
      </c>
      <c r="W620" s="8">
        <f t="shared" si="286"/>
        <v>147657.69478635973</v>
      </c>
      <c r="X620" s="7">
        <f t="shared" si="287"/>
        <v>-31.724204151130234</v>
      </c>
      <c r="Y620" s="6">
        <f t="shared" si="272"/>
        <v>2449.2796852502374</v>
      </c>
      <c r="Z620" s="4">
        <f t="shared" si="273"/>
        <v>-1</v>
      </c>
      <c r="AA620" s="4">
        <f t="shared" si="288"/>
        <v>0</v>
      </c>
      <c r="AB620" s="5">
        <f t="shared" si="289"/>
        <v>-2.0687462206440375E-250</v>
      </c>
      <c r="AC620" s="418">
        <f t="shared" si="293"/>
        <v>-3.4224792702395555E-251</v>
      </c>
      <c r="AD620" s="628">
        <f t="shared" si="290"/>
        <v>9.8312015994503065E-251</v>
      </c>
      <c r="AE620" s="4">
        <f t="shared" si="274"/>
        <v>23.12369756075439</v>
      </c>
      <c r="AF620" s="3">
        <f t="shared" si="291"/>
        <v>4.67</v>
      </c>
      <c r="AG620" s="2">
        <f t="shared" si="275"/>
        <v>105.92076283713217</v>
      </c>
      <c r="AH620" s="22">
        <f t="shared" si="276"/>
        <v>-2.8197916097207023</v>
      </c>
    </row>
    <row r="621" spans="6:34" x14ac:dyDescent="0.35">
      <c r="F621" s="21">
        <f t="shared" si="277"/>
        <v>59.10000000000057</v>
      </c>
      <c r="G621" s="20">
        <f t="shared" si="292"/>
        <v>356.63043478260749</v>
      </c>
      <c r="H621" s="19">
        <f t="shared" si="265"/>
        <v>6.6304347826074945</v>
      </c>
      <c r="I621" s="18">
        <f t="shared" si="266"/>
        <v>1.8944099378878556E-2</v>
      </c>
      <c r="J621" s="17">
        <f t="shared" si="267"/>
        <v>147902.15463005158</v>
      </c>
      <c r="K621" s="16">
        <f t="shared" si="268"/>
        <v>31.723467315035272</v>
      </c>
      <c r="L621" s="15">
        <f t="shared" si="269"/>
        <v>5.2971636207871107E-255</v>
      </c>
      <c r="M621" s="14">
        <f t="shared" si="270"/>
        <v>1.2590828210248883E-257</v>
      </c>
      <c r="N621" s="13">
        <f t="shared" si="278"/>
        <v>0</v>
      </c>
      <c r="O621" s="12">
        <f t="shared" si="279"/>
        <v>0</v>
      </c>
      <c r="P621" s="4">
        <f t="shared" si="280"/>
        <v>4.7679506697806116E-257</v>
      </c>
      <c r="Q621" s="11">
        <f t="shared" si="271"/>
        <v>7.0069008225719219E-256</v>
      </c>
      <c r="R621" s="10">
        <f t="shared" si="281"/>
        <v>2.4978722073888768E-253</v>
      </c>
      <c r="S621" s="9">
        <f t="shared" si="282"/>
        <v>151.358709016955</v>
      </c>
      <c r="T621" s="8">
        <f t="shared" si="283"/>
        <v>6977.8365068302755</v>
      </c>
      <c r="U621" s="7">
        <f t="shared" si="284"/>
        <v>-31.723467315035272</v>
      </c>
      <c r="V621" s="9">
        <f t="shared" si="285"/>
        <v>2441.4260165033565</v>
      </c>
      <c r="W621" s="8">
        <f t="shared" si="286"/>
        <v>147902.15463005158</v>
      </c>
      <c r="X621" s="7">
        <f t="shared" si="287"/>
        <v>-31.723467315035272</v>
      </c>
      <c r="Y621" s="6">
        <f t="shared" si="272"/>
        <v>2446.1133360608474</v>
      </c>
      <c r="Z621" s="4">
        <f t="shared" si="273"/>
        <v>-1</v>
      </c>
      <c r="AA621" s="4">
        <f t="shared" si="288"/>
        <v>0</v>
      </c>
      <c r="AB621" s="5">
        <f t="shared" si="289"/>
        <v>-7.9334921711574415E-251</v>
      </c>
      <c r="AC621" s="418">
        <f t="shared" si="293"/>
        <v>-1.3147206227679915E-251</v>
      </c>
      <c r="AD621" s="628">
        <f t="shared" si="290"/>
        <v>3.7766006502190744E-251</v>
      </c>
      <c r="AE621" s="4">
        <f t="shared" si="274"/>
        <v>23.093803995936899</v>
      </c>
      <c r="AF621" s="3">
        <f t="shared" si="291"/>
        <v>4.67</v>
      </c>
      <c r="AG621" s="2">
        <f t="shared" si="275"/>
        <v>105.92076283713217</v>
      </c>
      <c r="AH621" s="22">
        <f t="shared" si="276"/>
        <v>-2.8150086393499039</v>
      </c>
    </row>
    <row r="622" spans="6:34" x14ac:dyDescent="0.35">
      <c r="F622" s="21">
        <f t="shared" si="277"/>
        <v>59.200000000000571</v>
      </c>
      <c r="G622" s="20">
        <f t="shared" si="292"/>
        <v>356.63043478260749</v>
      </c>
      <c r="H622" s="19">
        <f t="shared" si="265"/>
        <v>6.6304347826074945</v>
      </c>
      <c r="I622" s="18">
        <f t="shared" si="266"/>
        <v>1.8944099378878556E-2</v>
      </c>
      <c r="J622" s="17">
        <f t="shared" si="267"/>
        <v>148146.2972317019</v>
      </c>
      <c r="K622" s="16">
        <f t="shared" si="268"/>
        <v>31.722731460772831</v>
      </c>
      <c r="L622" s="15">
        <f t="shared" si="269"/>
        <v>2.0427587323078563E-255</v>
      </c>
      <c r="M622" s="14">
        <f t="shared" si="270"/>
        <v>4.8554332308225433E-258</v>
      </c>
      <c r="N622" s="13">
        <f t="shared" si="278"/>
        <v>0</v>
      </c>
      <c r="O622" s="12">
        <f t="shared" si="279"/>
        <v>0</v>
      </c>
      <c r="P622" s="4">
        <f t="shared" si="280"/>
        <v>1.838676990774205E-257</v>
      </c>
      <c r="Q622" s="11">
        <f t="shared" si="271"/>
        <v>2.7020890548963357E-256</v>
      </c>
      <c r="R622" s="10">
        <f t="shared" si="281"/>
        <v>9.5913950455584244E-254</v>
      </c>
      <c r="S622" s="9">
        <f t="shared" si="282"/>
        <v>151.358709016955</v>
      </c>
      <c r="T622" s="8">
        <f t="shared" si="283"/>
        <v>6992.9723777319714</v>
      </c>
      <c r="U622" s="7">
        <f t="shared" si="284"/>
        <v>-31.722731460772831</v>
      </c>
      <c r="V622" s="9">
        <f t="shared" si="285"/>
        <v>2438.2536697718529</v>
      </c>
      <c r="W622" s="8">
        <f t="shared" si="286"/>
        <v>148146.2972317019</v>
      </c>
      <c r="X622" s="7">
        <f t="shared" si="287"/>
        <v>-31.722731460772831</v>
      </c>
      <c r="Y622" s="6">
        <f t="shared" si="272"/>
        <v>2442.9470761666507</v>
      </c>
      <c r="Z622" s="4">
        <f t="shared" si="273"/>
        <v>-1</v>
      </c>
      <c r="AA622" s="4">
        <f t="shared" si="288"/>
        <v>0</v>
      </c>
      <c r="AB622" s="5">
        <f t="shared" si="289"/>
        <v>-3.0463230776709464E-251</v>
      </c>
      <c r="AC622" s="418">
        <f t="shared" si="293"/>
        <v>-5.0568406004959644E-252</v>
      </c>
      <c r="AD622" s="628">
        <f t="shared" si="290"/>
        <v>1.4526170636217831E-251</v>
      </c>
      <c r="AE622" s="4">
        <f t="shared" si="274"/>
        <v>23.063911274157078</v>
      </c>
      <c r="AF622" s="3">
        <f t="shared" si="291"/>
        <v>4.67</v>
      </c>
      <c r="AG622" s="2">
        <f t="shared" si="275"/>
        <v>105.92076283713217</v>
      </c>
      <c r="AH622" s="22">
        <f t="shared" si="276"/>
        <v>-2.8102258038651322</v>
      </c>
    </row>
    <row r="623" spans="6:34" x14ac:dyDescent="0.35">
      <c r="F623" s="21">
        <f t="shared" si="277"/>
        <v>59.300000000000573</v>
      </c>
      <c r="G623" s="20">
        <f t="shared" si="292"/>
        <v>356.63043478260749</v>
      </c>
      <c r="H623" s="19">
        <f t="shared" si="265"/>
        <v>6.6304347826074945</v>
      </c>
      <c r="I623" s="18">
        <f t="shared" si="266"/>
        <v>1.8944099378878556E-2</v>
      </c>
      <c r="J623" s="17">
        <f t="shared" si="267"/>
        <v>148390.1225986791</v>
      </c>
      <c r="K623" s="16">
        <f t="shared" si="268"/>
        <v>31.721996588219714</v>
      </c>
      <c r="L623" s="15">
        <f t="shared" si="269"/>
        <v>7.8876514487948706E-256</v>
      </c>
      <c r="M623" s="14">
        <f t="shared" si="270"/>
        <v>1.8748158728640527E-258</v>
      </c>
      <c r="N623" s="13">
        <f t="shared" si="278"/>
        <v>0</v>
      </c>
      <c r="O623" s="12">
        <f t="shared" si="279"/>
        <v>0</v>
      </c>
      <c r="P623" s="4">
        <f t="shared" si="280"/>
        <v>7.0996358996155224E-258</v>
      </c>
      <c r="Q623" s="11">
        <f t="shared" si="271"/>
        <v>1.0433506567144526E-256</v>
      </c>
      <c r="R623" s="10">
        <f t="shared" si="281"/>
        <v>3.6876324559574069E-254</v>
      </c>
      <c r="S623" s="9">
        <f t="shared" si="282"/>
        <v>151.358709016955</v>
      </c>
      <c r="T623" s="8">
        <f t="shared" si="283"/>
        <v>7008.1082486336672</v>
      </c>
      <c r="U623" s="7">
        <f t="shared" si="284"/>
        <v>-31.721996588219714</v>
      </c>
      <c r="V623" s="9">
        <f t="shared" si="285"/>
        <v>2435.0813966257756</v>
      </c>
      <c r="W623" s="8">
        <f t="shared" si="286"/>
        <v>148390.1225986791</v>
      </c>
      <c r="X623" s="7">
        <f t="shared" si="287"/>
        <v>-31.721996588219714</v>
      </c>
      <c r="Y623" s="6">
        <f t="shared" si="272"/>
        <v>2439.7809055298835</v>
      </c>
      <c r="Z623" s="4">
        <f t="shared" si="273"/>
        <v>-1</v>
      </c>
      <c r="AA623" s="4">
        <f t="shared" si="288"/>
        <v>0</v>
      </c>
      <c r="AB623" s="5">
        <f t="shared" si="289"/>
        <v>-1.1712289817270679E-251</v>
      </c>
      <c r="AC623" s="418">
        <f t="shared" si="293"/>
        <v>-1.9475028444712815E-252</v>
      </c>
      <c r="AD623" s="628">
        <f t="shared" si="290"/>
        <v>5.5944415814003215E-252</v>
      </c>
      <c r="AE623" s="4">
        <f t="shared" si="274"/>
        <v>23.034019395058401</v>
      </c>
      <c r="AF623" s="3">
        <f t="shared" si="291"/>
        <v>4.67</v>
      </c>
      <c r="AG623" s="2">
        <f t="shared" si="275"/>
        <v>105.92076283713217</v>
      </c>
      <c r="AH623" s="22">
        <f t="shared" si="276"/>
        <v>-2.8054431032093441</v>
      </c>
    </row>
    <row r="624" spans="6:34" x14ac:dyDescent="0.35">
      <c r="F624" s="21">
        <f t="shared" si="277"/>
        <v>59.400000000000574</v>
      </c>
      <c r="G624" s="20">
        <f t="shared" si="292"/>
        <v>356.63043478260749</v>
      </c>
      <c r="H624" s="19">
        <f t="shared" si="265"/>
        <v>6.6304347826074945</v>
      </c>
      <c r="I624" s="18">
        <f t="shared" si="266"/>
        <v>1.8944099378878556E-2</v>
      </c>
      <c r="J624" s="17">
        <f t="shared" si="267"/>
        <v>148633.63073834169</v>
      </c>
      <c r="K624" s="16">
        <f t="shared" si="268"/>
        <v>31.721262697252886</v>
      </c>
      <c r="L624" s="15">
        <f t="shared" si="269"/>
        <v>3.0495461184818969E-256</v>
      </c>
      <c r="M624" s="14">
        <f t="shared" si="270"/>
        <v>7.2484661690196199E-259</v>
      </c>
      <c r="N624" s="13">
        <f t="shared" si="278"/>
        <v>0</v>
      </c>
      <c r="O624" s="12">
        <f t="shared" si="279"/>
        <v>0</v>
      </c>
      <c r="P624" s="4">
        <f t="shared" si="280"/>
        <v>2.7448813174440132E-258</v>
      </c>
      <c r="Q624" s="11">
        <f t="shared" si="271"/>
        <v>4.0338318269441602E-257</v>
      </c>
      <c r="R624" s="10">
        <f t="shared" si="281"/>
        <v>1.4196054858696674E-254</v>
      </c>
      <c r="S624" s="9">
        <f t="shared" si="282"/>
        <v>151.358709016955</v>
      </c>
      <c r="T624" s="8">
        <f t="shared" si="283"/>
        <v>7023.2441195353631</v>
      </c>
      <c r="U624" s="7">
        <f t="shared" si="284"/>
        <v>-31.721262697252886</v>
      </c>
      <c r="V624" s="9">
        <f t="shared" si="285"/>
        <v>2431.9091969669535</v>
      </c>
      <c r="W624" s="8">
        <f t="shared" si="286"/>
        <v>148633.63073834169</v>
      </c>
      <c r="X624" s="7">
        <f t="shared" si="287"/>
        <v>-31.721262697252886</v>
      </c>
      <c r="Y624" s="6">
        <f t="shared" si="272"/>
        <v>2436.6148241131036</v>
      </c>
      <c r="Z624" s="4">
        <f t="shared" si="273"/>
        <v>-1</v>
      </c>
      <c r="AA624" s="4">
        <f t="shared" si="288"/>
        <v>0</v>
      </c>
      <c r="AB624" s="5">
        <f t="shared" si="289"/>
        <v>-4.508809127610343E-252</v>
      </c>
      <c r="AC624" s="418">
        <f t="shared" si="293"/>
        <v>-7.5098263092244207E-253</v>
      </c>
      <c r="AD624" s="628">
        <f t="shared" si="290"/>
        <v>2.1573359304704563E-252</v>
      </c>
      <c r="AE624" s="4">
        <f t="shared" si="274"/>
        <v>23.004128358287375</v>
      </c>
      <c r="AF624" s="3">
        <f t="shared" si="291"/>
        <v>4.67</v>
      </c>
      <c r="AG624" s="2">
        <f t="shared" si="275"/>
        <v>105.92076283713217</v>
      </c>
      <c r="AH624" s="22">
        <f t="shared" si="276"/>
        <v>-2.8006605373259799</v>
      </c>
    </row>
    <row r="625" spans="6:34" x14ac:dyDescent="0.35">
      <c r="F625" s="21">
        <f t="shared" si="277"/>
        <v>59.500000000000576</v>
      </c>
      <c r="G625" s="20">
        <f t="shared" si="292"/>
        <v>356.63043478260749</v>
      </c>
      <c r="H625" s="19">
        <f t="shared" si="265"/>
        <v>6.6304347826074945</v>
      </c>
      <c r="I625" s="18">
        <f t="shared" si="266"/>
        <v>1.8944099378878556E-2</v>
      </c>
      <c r="J625" s="17">
        <f t="shared" si="267"/>
        <v>148876.82165803839</v>
      </c>
      <c r="K625" s="16">
        <f t="shared" si="268"/>
        <v>31.720529787749484</v>
      </c>
      <c r="L625" s="15">
        <f t="shared" si="269"/>
        <v>1.1805366403005793E-256</v>
      </c>
      <c r="M625" s="14">
        <f t="shared" si="270"/>
        <v>2.8060175403304468E-259</v>
      </c>
      <c r="N625" s="13">
        <f t="shared" si="278"/>
        <v>0</v>
      </c>
      <c r="O625" s="12">
        <f t="shared" si="279"/>
        <v>0</v>
      </c>
      <c r="P625" s="4">
        <f t="shared" si="280"/>
        <v>1.0625951674842395E-258</v>
      </c>
      <c r="Q625" s="11">
        <f t="shared" si="271"/>
        <v>1.5615721446733966E-257</v>
      </c>
      <c r="R625" s="10">
        <f t="shared" si="281"/>
        <v>5.4719460068573152E-255</v>
      </c>
      <c r="S625" s="9">
        <f t="shared" si="282"/>
        <v>151.358709016955</v>
      </c>
      <c r="T625" s="8">
        <f t="shared" si="283"/>
        <v>7038.379990437059</v>
      </c>
      <c r="U625" s="7">
        <f t="shared" si="284"/>
        <v>-31.720529787749484</v>
      </c>
      <c r="V625" s="9">
        <f t="shared" si="285"/>
        <v>2428.7370706972283</v>
      </c>
      <c r="W625" s="8">
        <f t="shared" si="286"/>
        <v>148876.82165803839</v>
      </c>
      <c r="X625" s="7">
        <f t="shared" si="287"/>
        <v>-31.720529787749484</v>
      </c>
      <c r="Y625" s="6">
        <f t="shared" si="272"/>
        <v>2433.4488318791978</v>
      </c>
      <c r="Z625" s="4">
        <f t="shared" si="273"/>
        <v>-1</v>
      </c>
      <c r="AA625" s="4">
        <f t="shared" si="288"/>
        <v>0</v>
      </c>
      <c r="AB625" s="5">
        <f t="shared" si="289"/>
        <v>-1.7379448267202835E-252</v>
      </c>
      <c r="AC625" s="418">
        <f t="shared" si="293"/>
        <v>-2.8995763430255887E-253</v>
      </c>
      <c r="AD625" s="628">
        <f t="shared" si="290"/>
        <v>8.3297918662021279E-253</v>
      </c>
      <c r="AE625" s="4">
        <f t="shared" si="274"/>
        <v>22.974238163493609</v>
      </c>
      <c r="AF625" s="3">
        <f t="shared" si="291"/>
        <v>4.67</v>
      </c>
      <c r="AG625" s="2">
        <f t="shared" si="275"/>
        <v>105.92076283713217</v>
      </c>
      <c r="AH625" s="22">
        <f t="shared" si="276"/>
        <v>-2.7958781061589777</v>
      </c>
    </row>
    <row r="626" spans="6:34" x14ac:dyDescent="0.35">
      <c r="F626" s="21">
        <f t="shared" si="277"/>
        <v>59.600000000000577</v>
      </c>
      <c r="G626" s="20">
        <f t="shared" si="292"/>
        <v>356.63043478260749</v>
      </c>
      <c r="H626" s="19">
        <f t="shared" si="265"/>
        <v>6.6304347826074945</v>
      </c>
      <c r="I626" s="18">
        <f t="shared" si="266"/>
        <v>1.8944099378878556E-2</v>
      </c>
      <c r="J626" s="17">
        <f t="shared" si="267"/>
        <v>149119.69536510811</v>
      </c>
      <c r="K626" s="16">
        <f t="shared" si="268"/>
        <v>31.719797859586819</v>
      </c>
      <c r="L626" s="15">
        <f t="shared" si="269"/>
        <v>4.5759410239674351E-257</v>
      </c>
      <c r="M626" s="14">
        <f t="shared" si="270"/>
        <v>1.0876554219868196E-259</v>
      </c>
      <c r="N626" s="13">
        <f t="shared" si="278"/>
        <v>0</v>
      </c>
      <c r="O626" s="12">
        <f t="shared" si="279"/>
        <v>0</v>
      </c>
      <c r="P626" s="4">
        <f t="shared" si="280"/>
        <v>4.1187817919168175E-259</v>
      </c>
      <c r="Q626" s="11">
        <f t="shared" si="271"/>
        <v>6.0528930613084842E-258</v>
      </c>
      <c r="R626" s="10">
        <f t="shared" si="281"/>
        <v>2.1118833973009453E-255</v>
      </c>
      <c r="S626" s="9">
        <f t="shared" si="282"/>
        <v>151.358709016955</v>
      </c>
      <c r="T626" s="8">
        <f t="shared" si="283"/>
        <v>7053.5158613387548</v>
      </c>
      <c r="U626" s="7">
        <f t="shared" si="284"/>
        <v>-31.719797859586819</v>
      </c>
      <c r="V626" s="9">
        <f t="shared" si="285"/>
        <v>2425.5650177184534</v>
      </c>
      <c r="W626" s="8">
        <f t="shared" si="286"/>
        <v>149119.69536510811</v>
      </c>
      <c r="X626" s="7">
        <f t="shared" si="287"/>
        <v>-31.719797859586819</v>
      </c>
      <c r="Y626" s="6">
        <f t="shared" si="272"/>
        <v>2430.2829287913783</v>
      </c>
      <c r="Z626" s="4">
        <f t="shared" si="273"/>
        <v>-1</v>
      </c>
      <c r="AA626" s="4">
        <f t="shared" si="288"/>
        <v>0</v>
      </c>
      <c r="AB626" s="5">
        <f t="shared" si="289"/>
        <v>-6.7075530723001561E-253</v>
      </c>
      <c r="AC626" s="418">
        <f t="shared" si="293"/>
        <v>-1.1209647975018804E-253</v>
      </c>
      <c r="AD626" s="628">
        <f t="shared" si="290"/>
        <v>3.2203699910556087E-253</v>
      </c>
      <c r="AE626" s="4">
        <f t="shared" si="274"/>
        <v>22.944348810329799</v>
      </c>
      <c r="AF626" s="3">
        <f t="shared" si="291"/>
        <v>4.67</v>
      </c>
      <c r="AG626" s="2">
        <f t="shared" si="275"/>
        <v>105.92076283713217</v>
      </c>
      <c r="AH626" s="22">
        <f t="shared" si="276"/>
        <v>-2.7910958096527683</v>
      </c>
    </row>
    <row r="627" spans="6:34" x14ac:dyDescent="0.35">
      <c r="F627" s="21">
        <f t="shared" si="277"/>
        <v>59.700000000000578</v>
      </c>
      <c r="G627" s="20">
        <f t="shared" si="292"/>
        <v>356.63043478260749</v>
      </c>
      <c r="H627" s="19">
        <f t="shared" si="265"/>
        <v>6.6304347826074945</v>
      </c>
      <c r="I627" s="18">
        <f t="shared" si="266"/>
        <v>1.8944099378878556E-2</v>
      </c>
      <c r="J627" s="17">
        <f t="shared" si="267"/>
        <v>149362.25186687996</v>
      </c>
      <c r="K627" s="16">
        <f t="shared" si="268"/>
        <v>31.719066912642383</v>
      </c>
      <c r="L627" s="15">
        <f t="shared" si="269"/>
        <v>1.7759795496487184E-257</v>
      </c>
      <c r="M627" s="14">
        <f t="shared" si="270"/>
        <v>4.2213257915600384E-260</v>
      </c>
      <c r="N627" s="13">
        <f t="shared" si="278"/>
        <v>0</v>
      </c>
      <c r="O627" s="12">
        <f t="shared" si="279"/>
        <v>0</v>
      </c>
      <c r="P627" s="4">
        <f t="shared" si="280"/>
        <v>1.5985503732667484E-259</v>
      </c>
      <c r="Q627" s="11">
        <f t="shared" si="271"/>
        <v>2.3492029807180911E-258</v>
      </c>
      <c r="R627" s="10">
        <f t="shared" si="281"/>
        <v>8.1611614691391894E-256</v>
      </c>
      <c r="S627" s="9">
        <f t="shared" si="282"/>
        <v>151.358709016955</v>
      </c>
      <c r="T627" s="8">
        <f t="shared" si="283"/>
        <v>7068.6517322404507</v>
      </c>
      <c r="U627" s="7">
        <f t="shared" si="284"/>
        <v>-31.719066912642383</v>
      </c>
      <c r="V627" s="9">
        <f t="shared" si="285"/>
        <v>2422.3930379324947</v>
      </c>
      <c r="W627" s="8">
        <f t="shared" si="286"/>
        <v>149362.25186687996</v>
      </c>
      <c r="X627" s="7">
        <f t="shared" si="287"/>
        <v>-31.719066912642383</v>
      </c>
      <c r="Y627" s="6">
        <f t="shared" si="272"/>
        <v>2427.1171148131893</v>
      </c>
      <c r="Z627" s="4">
        <f t="shared" si="273"/>
        <v>-1</v>
      </c>
      <c r="AA627" s="4">
        <f t="shared" si="288"/>
        <v>0</v>
      </c>
      <c r="AB627" s="5">
        <f t="shared" si="289"/>
        <v>-2.5920665769627013E-253</v>
      </c>
      <c r="AC627" s="418">
        <f t="shared" si="293"/>
        <v>-4.3391241899756559E-254</v>
      </c>
      <c r="AD627" s="628">
        <f t="shared" si="290"/>
        <v>1.2466155735335513E-253</v>
      </c>
      <c r="AE627" s="4">
        <f t="shared" si="274"/>
        <v>22.914460298451758</v>
      </c>
      <c r="AF627" s="3">
        <f t="shared" si="291"/>
        <v>4.67</v>
      </c>
      <c r="AG627" s="2">
        <f t="shared" si="275"/>
        <v>105.92076283713217</v>
      </c>
      <c r="AH627" s="22">
        <f t="shared" si="276"/>
        <v>-2.786313647752281</v>
      </c>
    </row>
    <row r="628" spans="6:34" x14ac:dyDescent="0.35">
      <c r="F628" s="21">
        <f t="shared" si="277"/>
        <v>59.80000000000058</v>
      </c>
      <c r="G628" s="20">
        <f t="shared" si="292"/>
        <v>356.63043478260749</v>
      </c>
      <c r="H628" s="19">
        <f t="shared" si="265"/>
        <v>6.6304347826074945</v>
      </c>
      <c r="I628" s="18">
        <f t="shared" si="266"/>
        <v>1.8944099378878556E-2</v>
      </c>
      <c r="J628" s="17">
        <f t="shared" si="267"/>
        <v>149604.49117067322</v>
      </c>
      <c r="K628" s="16">
        <f t="shared" si="268"/>
        <v>31.718336946793819</v>
      </c>
      <c r="L628" s="15">
        <f t="shared" si="269"/>
        <v>6.9016353432562968E-258</v>
      </c>
      <c r="M628" s="14">
        <f t="shared" si="270"/>
        <v>1.6404497047385891E-260</v>
      </c>
      <c r="N628" s="13">
        <f t="shared" si="278"/>
        <v>0</v>
      </c>
      <c r="O628" s="12">
        <f t="shared" si="279"/>
        <v>0</v>
      </c>
      <c r="P628" s="4">
        <f t="shared" si="280"/>
        <v>6.2121276994971835E-260</v>
      </c>
      <c r="Q628" s="11">
        <f t="shared" si="271"/>
        <v>9.1292393110123101E-259</v>
      </c>
      <c r="R628" s="10">
        <f t="shared" si="281"/>
        <v>3.1578231992742475E-256</v>
      </c>
      <c r="S628" s="9">
        <f t="shared" si="282"/>
        <v>151.358709016955</v>
      </c>
      <c r="T628" s="8">
        <f t="shared" si="283"/>
        <v>7083.7876031421465</v>
      </c>
      <c r="U628" s="7">
        <f t="shared" si="284"/>
        <v>-31.718336946793819</v>
      </c>
      <c r="V628" s="9">
        <f t="shared" si="285"/>
        <v>2419.2211312412305</v>
      </c>
      <c r="W628" s="8">
        <f t="shared" si="286"/>
        <v>149604.49117067322</v>
      </c>
      <c r="X628" s="7">
        <f t="shared" si="287"/>
        <v>-31.718336946793819</v>
      </c>
      <c r="Y628" s="6">
        <f t="shared" si="272"/>
        <v>2423.9513899085059</v>
      </c>
      <c r="Z628" s="4">
        <f t="shared" si="273"/>
        <v>-1</v>
      </c>
      <c r="AA628" s="4">
        <f t="shared" si="288"/>
        <v>0</v>
      </c>
      <c r="AB628" s="5">
        <f t="shared" si="289"/>
        <v>-1.0029562583399738E-253</v>
      </c>
      <c r="AC628" s="418">
        <f t="shared" si="293"/>
        <v>-1.681762923158571E-254</v>
      </c>
      <c r="AD628" s="628">
        <f t="shared" si="290"/>
        <v>4.8318605232533396E-254</v>
      </c>
      <c r="AE628" s="4">
        <f t="shared" si="274"/>
        <v>22.884572627518427</v>
      </c>
      <c r="AF628" s="3">
        <f t="shared" si="291"/>
        <v>4.67</v>
      </c>
      <c r="AG628" s="2">
        <f t="shared" si="275"/>
        <v>105.92076283713217</v>
      </c>
      <c r="AH628" s="22">
        <f t="shared" si="276"/>
        <v>-2.7815316204029483</v>
      </c>
    </row>
    <row r="629" spans="6:34" x14ac:dyDescent="0.35">
      <c r="F629" s="21">
        <f t="shared" si="277"/>
        <v>59.900000000000581</v>
      </c>
      <c r="G629" s="20">
        <f t="shared" si="292"/>
        <v>356.63043478260749</v>
      </c>
      <c r="H629" s="19">
        <f t="shared" si="265"/>
        <v>6.6304347826074945</v>
      </c>
      <c r="I629" s="18">
        <f t="shared" si="266"/>
        <v>1.8944099378878556E-2</v>
      </c>
      <c r="J629" s="17">
        <f t="shared" si="267"/>
        <v>149846.41328379736</v>
      </c>
      <c r="K629" s="16">
        <f t="shared" si="268"/>
        <v>31.717607961918961</v>
      </c>
      <c r="L629" s="15">
        <f t="shared" si="269"/>
        <v>2.6854834240742883E-258</v>
      </c>
      <c r="M629" s="14">
        <f t="shared" si="270"/>
        <v>6.3831255506821757E-261</v>
      </c>
      <c r="N629" s="13">
        <f t="shared" si="278"/>
        <v>0</v>
      </c>
      <c r="O629" s="12">
        <f t="shared" si="279"/>
        <v>0</v>
      </c>
      <c r="P629" s="4">
        <f t="shared" si="280"/>
        <v>2.4171902941138786E-260</v>
      </c>
      <c r="Q629" s="11">
        <f t="shared" si="271"/>
        <v>3.5522625616675534E-259</v>
      </c>
      <c r="R629" s="10">
        <f t="shared" si="281"/>
        <v>1.2234250304384986E-256</v>
      </c>
      <c r="S629" s="9">
        <f t="shared" si="282"/>
        <v>151.358709016955</v>
      </c>
      <c r="T629" s="8">
        <f t="shared" si="283"/>
        <v>7098.9234740438424</v>
      </c>
      <c r="U629" s="7">
        <f t="shared" si="284"/>
        <v>-31.717607961918961</v>
      </c>
      <c r="V629" s="9">
        <f t="shared" si="285"/>
        <v>2416.0492975465513</v>
      </c>
      <c r="W629" s="8">
        <f t="shared" si="286"/>
        <v>149846.41328379736</v>
      </c>
      <c r="X629" s="7">
        <f t="shared" si="287"/>
        <v>-31.717607961918961</v>
      </c>
      <c r="Y629" s="6">
        <f t="shared" si="272"/>
        <v>2420.7857540415393</v>
      </c>
      <c r="Z629" s="4">
        <f t="shared" si="273"/>
        <v>-1</v>
      </c>
      <c r="AA629" s="4">
        <f t="shared" si="288"/>
        <v>0</v>
      </c>
      <c r="AB629" s="5">
        <f t="shared" si="289"/>
        <v>-3.885720363223857E-254</v>
      </c>
      <c r="AC629" s="418">
        <f t="shared" si="293"/>
        <v>-6.5264942937075011E-255</v>
      </c>
      <c r="AD629" s="628">
        <f t="shared" si="290"/>
        <v>1.8752155836199535E-254</v>
      </c>
      <c r="AE629" s="4">
        <f t="shared" si="274"/>
        <v>22.85468579719193</v>
      </c>
      <c r="AF629" s="3">
        <f t="shared" si="291"/>
        <v>4.67</v>
      </c>
      <c r="AG629" s="2">
        <f t="shared" si="275"/>
        <v>105.92076283713217</v>
      </c>
      <c r="AH629" s="22">
        <f t="shared" si="276"/>
        <v>-2.7767497275507091</v>
      </c>
    </row>
    <row r="630" spans="6:34" x14ac:dyDescent="0.35">
      <c r="F630" s="21">
        <f t="shared" si="277"/>
        <v>60.000000000000583</v>
      </c>
      <c r="G630" s="20">
        <f t="shared" si="292"/>
        <v>356.63043478260749</v>
      </c>
      <c r="H630" s="19">
        <f t="shared" si="265"/>
        <v>6.6304347826074945</v>
      </c>
      <c r="I630" s="18">
        <f t="shared" si="266"/>
        <v>1.8944099378878556E-2</v>
      </c>
      <c r="J630" s="17">
        <f t="shared" si="267"/>
        <v>150088.01821355202</v>
      </c>
      <c r="K630" s="16">
        <f t="shared" si="268"/>
        <v>31.716879957895809</v>
      </c>
      <c r="L630" s="15">
        <f t="shared" si="269"/>
        <v>1.0462832528132197E-258</v>
      </c>
      <c r="M630" s="14">
        <f t="shared" si="270"/>
        <v>2.4869106636117419E-261</v>
      </c>
      <c r="N630" s="13">
        <f t="shared" si="278"/>
        <v>0</v>
      </c>
      <c r="O630" s="12">
        <f t="shared" si="279"/>
        <v>0</v>
      </c>
      <c r="P630" s="4">
        <f t="shared" si="280"/>
        <v>9.4175436009842639E-261</v>
      </c>
      <c r="Q630" s="11">
        <f t="shared" si="271"/>
        <v>1.3839865085554646E-259</v>
      </c>
      <c r="R630" s="10">
        <f t="shared" si="281"/>
        <v>4.7459212382900983E-257</v>
      </c>
      <c r="S630" s="9">
        <f t="shared" si="282"/>
        <v>151.358709016955</v>
      </c>
      <c r="T630" s="8">
        <f t="shared" si="283"/>
        <v>7114.0593449455382</v>
      </c>
      <c r="U630" s="7">
        <f t="shared" si="284"/>
        <v>-31.716879957895809</v>
      </c>
      <c r="V630" s="9">
        <f t="shared" si="285"/>
        <v>2412.8775367503595</v>
      </c>
      <c r="W630" s="8">
        <f t="shared" si="286"/>
        <v>150088.01821355202</v>
      </c>
      <c r="X630" s="7">
        <f t="shared" si="287"/>
        <v>-31.716879957895809</v>
      </c>
      <c r="Y630" s="6">
        <f t="shared" si="272"/>
        <v>2417.6202071768348</v>
      </c>
      <c r="Z630" s="4">
        <f t="shared" si="273"/>
        <v>-1</v>
      </c>
      <c r="AA630" s="4">
        <f t="shared" si="288"/>
        <v>0</v>
      </c>
      <c r="AB630" s="5">
        <f t="shared" si="289"/>
        <v>-1.5073520926141834E-254</v>
      </c>
      <c r="AC630" s="418">
        <f t="shared" si="293"/>
        <v>-2.5359901100976536E-255</v>
      </c>
      <c r="AD630" s="628">
        <f t="shared" si="290"/>
        <v>7.2869014951627404E-255</v>
      </c>
      <c r="AE630" s="4">
        <f t="shared" si="274"/>
        <v>22.824799807137534</v>
      </c>
      <c r="AF630" s="3">
        <f t="shared" si="291"/>
        <v>4.67</v>
      </c>
      <c r="AG630" s="2">
        <f t="shared" si="275"/>
        <v>105.92076283713217</v>
      </c>
      <c r="AH630" s="22">
        <f t="shared" si="276"/>
        <v>-2.7719679691420058</v>
      </c>
    </row>
    <row r="631" spans="6:34" x14ac:dyDescent="0.35">
      <c r="F631" s="21">
        <f t="shared" si="277"/>
        <v>60.100000000000584</v>
      </c>
      <c r="G631" s="20">
        <f t="shared" si="292"/>
        <v>356.63043478260749</v>
      </c>
      <c r="H631" s="19">
        <f t="shared" si="265"/>
        <v>6.6304347826074945</v>
      </c>
      <c r="I631" s="18">
        <f t="shared" si="266"/>
        <v>1.8944099378878556E-2</v>
      </c>
      <c r="J631" s="17">
        <f t="shared" si="267"/>
        <v>150329.30596722706</v>
      </c>
      <c r="K631" s="16">
        <f t="shared" si="268"/>
        <v>31.716152934602523</v>
      </c>
      <c r="L631" s="15">
        <f t="shared" si="269"/>
        <v>4.081617609199476E-259</v>
      </c>
      <c r="M631" s="14">
        <f t="shared" si="270"/>
        <v>9.7015968953062339E-262</v>
      </c>
      <c r="N631" s="13">
        <f t="shared" si="278"/>
        <v>0</v>
      </c>
      <c r="O631" s="12">
        <f t="shared" si="279"/>
        <v>0</v>
      </c>
      <c r="P631" s="4">
        <f t="shared" si="280"/>
        <v>3.6738437410546251E-261</v>
      </c>
      <c r="Q631" s="11">
        <f t="shared" si="271"/>
        <v>5.3990195188787136E-260</v>
      </c>
      <c r="R631" s="10">
        <f t="shared" si="281"/>
        <v>1.8433899271011359E-257</v>
      </c>
      <c r="S631" s="9">
        <f t="shared" si="282"/>
        <v>151.358709016955</v>
      </c>
      <c r="T631" s="8">
        <f t="shared" si="283"/>
        <v>7129.1952158472341</v>
      </c>
      <c r="U631" s="7">
        <f t="shared" si="284"/>
        <v>-31.716152934602523</v>
      </c>
      <c r="V631" s="9">
        <f t="shared" si="285"/>
        <v>2409.7058487545701</v>
      </c>
      <c r="W631" s="8">
        <f t="shared" si="286"/>
        <v>150329.30596722706</v>
      </c>
      <c r="X631" s="7">
        <f t="shared" si="287"/>
        <v>-31.716152934602523</v>
      </c>
      <c r="Y631" s="6">
        <f t="shared" si="272"/>
        <v>2414.4547492792781</v>
      </c>
      <c r="Z631" s="4">
        <f t="shared" si="273"/>
        <v>-1</v>
      </c>
      <c r="AA631" s="4">
        <f t="shared" si="288"/>
        <v>0</v>
      </c>
      <c r="AB631" s="5">
        <f t="shared" si="289"/>
        <v>-5.8547909343748731E-255</v>
      </c>
      <c r="AC631" s="418">
        <f t="shared" si="293"/>
        <v>-9.8665986084565602E-256</v>
      </c>
      <c r="AD631" s="628">
        <f t="shared" si="290"/>
        <v>2.8352371047506421E-255</v>
      </c>
      <c r="AE631" s="4">
        <f t="shared" si="274"/>
        <v>22.794914657023725</v>
      </c>
      <c r="AF631" s="3">
        <f t="shared" si="291"/>
        <v>4.67</v>
      </c>
      <c r="AG631" s="2">
        <f t="shared" si="275"/>
        <v>105.92076283713217</v>
      </c>
      <c r="AH631" s="22">
        <f t="shared" si="276"/>
        <v>-2.7671863451237964</v>
      </c>
    </row>
    <row r="632" spans="6:34" x14ac:dyDescent="0.35">
      <c r="F632" s="21">
        <f t="shared" si="277"/>
        <v>60.200000000000585</v>
      </c>
      <c r="G632" s="20">
        <f t="shared" si="292"/>
        <v>356.63043478260749</v>
      </c>
      <c r="H632" s="19">
        <f t="shared" si="265"/>
        <v>6.6304347826074945</v>
      </c>
      <c r="I632" s="18">
        <f t="shared" si="266"/>
        <v>1.8944099378878556E-2</v>
      </c>
      <c r="J632" s="17">
        <f t="shared" si="267"/>
        <v>150570.27655210253</v>
      </c>
      <c r="K632" s="16">
        <f t="shared" si="268"/>
        <v>31.715426891917435</v>
      </c>
      <c r="L632" s="15">
        <f t="shared" si="269"/>
        <v>1.5943053802026467E-259</v>
      </c>
      <c r="M632" s="14">
        <f t="shared" si="270"/>
        <v>3.789504458203671E-262</v>
      </c>
      <c r="N632" s="13">
        <f t="shared" si="278"/>
        <v>0</v>
      </c>
      <c r="O632" s="12">
        <f t="shared" si="279"/>
        <v>0</v>
      </c>
      <c r="P632" s="4">
        <f t="shared" si="280"/>
        <v>1.4350263555277002E-261</v>
      </c>
      <c r="Q632" s="11">
        <f t="shared" si="271"/>
        <v>2.1088908101941616E-260</v>
      </c>
      <c r="R632" s="10">
        <f t="shared" si="281"/>
        <v>7.1691442100285184E-258</v>
      </c>
      <c r="S632" s="9">
        <f t="shared" si="282"/>
        <v>151.358709016955</v>
      </c>
      <c r="T632" s="8">
        <f t="shared" si="283"/>
        <v>7144.3310867489299</v>
      </c>
      <c r="U632" s="7">
        <f t="shared" si="284"/>
        <v>-31.715426891917435</v>
      </c>
      <c r="V632" s="9">
        <f t="shared" si="285"/>
        <v>2406.53423346111</v>
      </c>
      <c r="W632" s="8">
        <f t="shared" si="286"/>
        <v>150570.27655210253</v>
      </c>
      <c r="X632" s="7">
        <f t="shared" si="287"/>
        <v>-31.715426891917435</v>
      </c>
      <c r="Y632" s="6">
        <f t="shared" si="272"/>
        <v>2411.2893803140951</v>
      </c>
      <c r="Z632" s="4">
        <f t="shared" si="273"/>
        <v>-1</v>
      </c>
      <c r="AA632" s="4">
        <f t="shared" si="288"/>
        <v>0</v>
      </c>
      <c r="AB632" s="5">
        <f t="shared" si="289"/>
        <v>-2.2769919652380862E-255</v>
      </c>
      <c r="AC632" s="418">
        <f t="shared" si="293"/>
        <v>-3.8436124048383978E-256</v>
      </c>
      <c r="AD632" s="628">
        <f t="shared" si="290"/>
        <v>1.1045631937140769E-255</v>
      </c>
      <c r="AE632" s="4">
        <f t="shared" si="274"/>
        <v>22.765030346522202</v>
      </c>
      <c r="AF632" s="3">
        <f t="shared" si="291"/>
        <v>4.67</v>
      </c>
      <c r="AG632" s="2">
        <f t="shared" si="275"/>
        <v>105.92076283713217</v>
      </c>
      <c r="AH632" s="22">
        <f t="shared" si="276"/>
        <v>-2.762404855443553</v>
      </c>
    </row>
    <row r="633" spans="6:34" x14ac:dyDescent="0.35">
      <c r="F633" s="21">
        <f t="shared" si="277"/>
        <v>60.300000000000587</v>
      </c>
      <c r="G633" s="20">
        <f t="shared" si="292"/>
        <v>356.63043478260749</v>
      </c>
      <c r="H633" s="19">
        <f t="shared" si="265"/>
        <v>6.6304347826074945</v>
      </c>
      <c r="I633" s="18">
        <f t="shared" si="266"/>
        <v>1.8944099378878556E-2</v>
      </c>
      <c r="J633" s="17">
        <f t="shared" si="267"/>
        <v>150810.92997544864</v>
      </c>
      <c r="K633" s="16">
        <f t="shared" si="268"/>
        <v>31.714701829719068</v>
      </c>
      <c r="L633" s="15">
        <f t="shared" si="269"/>
        <v>6.2354352932985996E-260</v>
      </c>
      <c r="M633" s="14">
        <f t="shared" si="270"/>
        <v>1.4821006148641441E-262</v>
      </c>
      <c r="N633" s="13">
        <f t="shared" si="278"/>
        <v>0</v>
      </c>
      <c r="O633" s="12">
        <f t="shared" si="279"/>
        <v>0</v>
      </c>
      <c r="P633" s="4">
        <f t="shared" si="280"/>
        <v>5.6124843428262997E-262</v>
      </c>
      <c r="Q633" s="11">
        <f t="shared" si="271"/>
        <v>8.2480134301035345E-261</v>
      </c>
      <c r="R633" s="10">
        <f t="shared" si="281"/>
        <v>2.7917128803800321E-258</v>
      </c>
      <c r="S633" s="9">
        <f t="shared" si="282"/>
        <v>151.358709016955</v>
      </c>
      <c r="T633" s="8">
        <f t="shared" si="283"/>
        <v>7159.4669576506258</v>
      </c>
      <c r="U633" s="7">
        <f t="shared" si="284"/>
        <v>-31.714701829719068</v>
      </c>
      <c r="V633" s="9">
        <f t="shared" si="285"/>
        <v>2403.3626907719181</v>
      </c>
      <c r="W633" s="8">
        <f t="shared" si="286"/>
        <v>150810.92997544864</v>
      </c>
      <c r="X633" s="7">
        <f t="shared" si="287"/>
        <v>-31.714701829719068</v>
      </c>
      <c r="Y633" s="6">
        <f t="shared" si="272"/>
        <v>2408.1241002468528</v>
      </c>
      <c r="Z633" s="4">
        <f t="shared" si="273"/>
        <v>-1</v>
      </c>
      <c r="AA633" s="4">
        <f t="shared" si="288"/>
        <v>0</v>
      </c>
      <c r="AB633" s="5">
        <f t="shared" si="289"/>
        <v>-8.8667595624383759E-256</v>
      </c>
      <c r="AC633" s="418">
        <f t="shared" si="293"/>
        <v>-1.4992147317459242E-256</v>
      </c>
      <c r="AD633" s="628">
        <f t="shared" si="290"/>
        <v>4.3087010117622524E-256</v>
      </c>
      <c r="AE633" s="4">
        <f t="shared" si="274"/>
        <v>22.735146875307883</v>
      </c>
      <c r="AF633" s="3">
        <f t="shared" si="291"/>
        <v>4.67</v>
      </c>
      <c r="AG633" s="2">
        <f t="shared" si="275"/>
        <v>105.92076283713217</v>
      </c>
      <c r="AH633" s="22">
        <f t="shared" si="276"/>
        <v>-2.7576235000492613</v>
      </c>
    </row>
    <row r="634" spans="6:34" x14ac:dyDescent="0.35">
      <c r="F634" s="21">
        <f t="shared" si="277"/>
        <v>60.400000000000588</v>
      </c>
      <c r="G634" s="20">
        <f t="shared" si="292"/>
        <v>356.63043478260749</v>
      </c>
      <c r="H634" s="19">
        <f t="shared" si="265"/>
        <v>6.6304347826074945</v>
      </c>
      <c r="I634" s="18">
        <f t="shared" si="266"/>
        <v>1.8944099378878556E-2</v>
      </c>
      <c r="J634" s="17">
        <f t="shared" si="267"/>
        <v>151051.26624452585</v>
      </c>
      <c r="K634" s="16">
        <f t="shared" si="268"/>
        <v>31.713977747886105</v>
      </c>
      <c r="L634" s="15">
        <f t="shared" si="269"/>
        <v>2.4418446069338178E-260</v>
      </c>
      <c r="M634" s="14">
        <f t="shared" si="270"/>
        <v>5.8040204462209913E-263</v>
      </c>
      <c r="N634" s="13">
        <f t="shared" si="278"/>
        <v>0</v>
      </c>
      <c r="O634" s="12">
        <f t="shared" si="279"/>
        <v>0</v>
      </c>
      <c r="P634" s="4">
        <f t="shared" si="280"/>
        <v>2.1978922046965745E-262</v>
      </c>
      <c r="Q634" s="11">
        <f t="shared" si="271"/>
        <v>3.2299857451590336E-261</v>
      </c>
      <c r="R634" s="10">
        <f t="shared" si="281"/>
        <v>1.0884974503328683E-258</v>
      </c>
      <c r="S634" s="9">
        <f t="shared" si="282"/>
        <v>151.358709016955</v>
      </c>
      <c r="T634" s="8">
        <f t="shared" si="283"/>
        <v>7174.6028285523216</v>
      </c>
      <c r="U634" s="7">
        <f t="shared" si="284"/>
        <v>-31.713977747886105</v>
      </c>
      <c r="V634" s="9">
        <f t="shared" si="285"/>
        <v>2400.1912205889462</v>
      </c>
      <c r="W634" s="8">
        <f t="shared" si="286"/>
        <v>151051.26624452585</v>
      </c>
      <c r="X634" s="7">
        <f t="shared" si="287"/>
        <v>-31.713977747886105</v>
      </c>
      <c r="Y634" s="6">
        <f t="shared" si="272"/>
        <v>2404.9589090434652</v>
      </c>
      <c r="Z634" s="4">
        <f t="shared" si="273"/>
        <v>-1</v>
      </c>
      <c r="AA634" s="4">
        <f t="shared" si="288"/>
        <v>0</v>
      </c>
      <c r="AB634" s="5">
        <f t="shared" si="289"/>
        <v>-3.4571768623694977E-256</v>
      </c>
      <c r="AC634" s="418">
        <f t="shared" si="293"/>
        <v>-5.8551784178040466E-257</v>
      </c>
      <c r="AD634" s="628">
        <f t="shared" si="290"/>
        <v>1.6828936286162899E-256</v>
      </c>
      <c r="AE634" s="4">
        <f t="shared" si="274"/>
        <v>22.705264243058956</v>
      </c>
      <c r="AF634" s="3">
        <f t="shared" si="291"/>
        <v>4.67</v>
      </c>
      <c r="AG634" s="2">
        <f t="shared" si="275"/>
        <v>105.92076283713217</v>
      </c>
      <c r="AH634" s="22">
        <f t="shared" si="276"/>
        <v>-2.7528422788894327</v>
      </c>
    </row>
    <row r="635" spans="6:34" x14ac:dyDescent="0.35">
      <c r="F635" s="21">
        <f t="shared" si="277"/>
        <v>60.50000000000059</v>
      </c>
      <c r="G635" s="20">
        <f t="shared" si="292"/>
        <v>356.63043478260749</v>
      </c>
      <c r="H635" s="19">
        <f t="shared" si="265"/>
        <v>6.6304347826074945</v>
      </c>
      <c r="I635" s="18">
        <f t="shared" si="266"/>
        <v>1.8944099378878556E-2</v>
      </c>
      <c r="J635" s="17">
        <f t="shared" si="267"/>
        <v>151291.28536658475</v>
      </c>
      <c r="K635" s="16">
        <f t="shared" si="268"/>
        <v>31.713254646297404</v>
      </c>
      <c r="L635" s="15">
        <f t="shared" si="269"/>
        <v>9.5746997355832532E-261</v>
      </c>
      <c r="M635" s="14">
        <f t="shared" si="270"/>
        <v>2.2758103801507834E-263</v>
      </c>
      <c r="N635" s="13">
        <f t="shared" si="278"/>
        <v>0</v>
      </c>
      <c r="O635" s="12">
        <f t="shared" si="279"/>
        <v>0</v>
      </c>
      <c r="P635" s="4">
        <f t="shared" si="280"/>
        <v>8.6181396848072041E-263</v>
      </c>
      <c r="Q635" s="11">
        <f t="shared" si="271"/>
        <v>1.2665074416404122E-261</v>
      </c>
      <c r="R635" s="10">
        <f t="shared" si="281"/>
        <v>4.2494939811637174E-259</v>
      </c>
      <c r="S635" s="9">
        <f t="shared" si="282"/>
        <v>151.358709016955</v>
      </c>
      <c r="T635" s="8">
        <f t="shared" si="283"/>
        <v>7189.7386994540175</v>
      </c>
      <c r="U635" s="7">
        <f t="shared" si="284"/>
        <v>-31.713254646297404</v>
      </c>
      <c r="V635" s="9">
        <f t="shared" si="285"/>
        <v>2397.0198228141576</v>
      </c>
      <c r="W635" s="8">
        <f t="shared" si="286"/>
        <v>151291.28536658475</v>
      </c>
      <c r="X635" s="7">
        <f t="shared" si="287"/>
        <v>-31.713254646297404</v>
      </c>
      <c r="Y635" s="6">
        <f t="shared" si="272"/>
        <v>2401.7938066701927</v>
      </c>
      <c r="Z635" s="4">
        <f t="shared" si="273"/>
        <v>-1</v>
      </c>
      <c r="AA635" s="4">
        <f t="shared" si="288"/>
        <v>0</v>
      </c>
      <c r="AB635" s="5">
        <f t="shared" si="289"/>
        <v>-1.3496818264447917E-256</v>
      </c>
      <c r="AC635" s="418">
        <f t="shared" si="293"/>
        <v>-2.289646158485769E-257</v>
      </c>
      <c r="AD635" s="628">
        <f t="shared" si="290"/>
        <v>6.5814471648300158E-257</v>
      </c>
      <c r="AE635" s="4">
        <f t="shared" si="274"/>
        <v>22.67538244945689</v>
      </c>
      <c r="AF635" s="3">
        <f t="shared" si="291"/>
        <v>4.67</v>
      </c>
      <c r="AG635" s="2">
        <f t="shared" si="275"/>
        <v>105.92076283713217</v>
      </c>
      <c r="AH635" s="22">
        <f t="shared" si="276"/>
        <v>-2.7480611919131026</v>
      </c>
    </row>
    <row r="636" spans="6:34" x14ac:dyDescent="0.35">
      <c r="F636" s="21">
        <f t="shared" si="277"/>
        <v>60.600000000000591</v>
      </c>
      <c r="G636" s="20">
        <f t="shared" si="292"/>
        <v>356.63043478260749</v>
      </c>
      <c r="H636" s="19">
        <f t="shared" si="265"/>
        <v>6.6304347826074945</v>
      </c>
      <c r="I636" s="18">
        <f t="shared" si="266"/>
        <v>1.8944099378878556E-2</v>
      </c>
      <c r="J636" s="17">
        <f t="shared" si="267"/>
        <v>151530.98734886615</v>
      </c>
      <c r="K636" s="16">
        <f t="shared" si="268"/>
        <v>31.712532524831968</v>
      </c>
      <c r="L636" s="15">
        <f t="shared" si="269"/>
        <v>3.7591366270758905E-261</v>
      </c>
      <c r="M636" s="14">
        <f t="shared" si="270"/>
        <v>8.9350918488966842E-264</v>
      </c>
      <c r="N636" s="13">
        <f t="shared" si="278"/>
        <v>0</v>
      </c>
      <c r="O636" s="12">
        <f t="shared" si="279"/>
        <v>0</v>
      </c>
      <c r="P636" s="4">
        <f t="shared" si="280"/>
        <v>3.38358021045989E-263</v>
      </c>
      <c r="Q636" s="11">
        <f t="shared" si="271"/>
        <v>4.9724530730097457E-262</v>
      </c>
      <c r="R636" s="10">
        <f t="shared" si="281"/>
        <v>1.661116385133284E-259</v>
      </c>
      <c r="S636" s="9">
        <f t="shared" si="282"/>
        <v>151.358709016955</v>
      </c>
      <c r="T636" s="8">
        <f t="shared" si="283"/>
        <v>7204.8745703557133</v>
      </c>
      <c r="U636" s="7">
        <f t="shared" si="284"/>
        <v>-31.712532524831968</v>
      </c>
      <c r="V636" s="9">
        <f t="shared" si="285"/>
        <v>2393.8484973495279</v>
      </c>
      <c r="W636" s="8">
        <f t="shared" si="286"/>
        <v>151530.98734886615</v>
      </c>
      <c r="X636" s="7">
        <f t="shared" si="287"/>
        <v>-31.712532524831968</v>
      </c>
      <c r="Y636" s="6">
        <f t="shared" si="272"/>
        <v>2398.6287930936442</v>
      </c>
      <c r="Z636" s="4">
        <f t="shared" si="273"/>
        <v>-1</v>
      </c>
      <c r="AA636" s="4">
        <f t="shared" si="288"/>
        <v>0</v>
      </c>
      <c r="AB636" s="5">
        <f t="shared" si="289"/>
        <v>-5.2758719192493088E-257</v>
      </c>
      <c r="AC636" s="418">
        <f t="shared" si="293"/>
        <v>-8.9649622444983635E-258</v>
      </c>
      <c r="AD636" s="628">
        <f t="shared" si="290"/>
        <v>2.5771545685891869E-257</v>
      </c>
      <c r="AE636" s="4">
        <f t="shared" si="274"/>
        <v>22.645501494186441</v>
      </c>
      <c r="AF636" s="3">
        <f t="shared" si="291"/>
        <v>4.67</v>
      </c>
      <c r="AG636" s="2">
        <f t="shared" si="275"/>
        <v>105.92076283713217</v>
      </c>
      <c r="AH636" s="22">
        <f t="shared" ref="AH636:AH667" si="294">IF(AE636&lt;0.2,DragCoefficient*(4/3),IF(AE636&gt;1,DragCoefficient*1.8-(AE636-1)*0.4*DragCoefficient,DragCoefficient*(1+AE636*3/2)))</f>
        <v>-2.743280239069831</v>
      </c>
    </row>
    <row r="637" spans="6:34" x14ac:dyDescent="0.35">
      <c r="F637" s="21">
        <f t="shared" si="277"/>
        <v>60.700000000000593</v>
      </c>
      <c r="G637" s="20">
        <f t="shared" si="292"/>
        <v>356.63043478260749</v>
      </c>
      <c r="H637" s="19">
        <f t="shared" si="265"/>
        <v>6.6304347826074945</v>
      </c>
      <c r="I637" s="18">
        <f t="shared" si="266"/>
        <v>1.8944099378878556E-2</v>
      </c>
      <c r="J637" s="17">
        <f t="shared" si="267"/>
        <v>151770.37219860111</v>
      </c>
      <c r="K637" s="16">
        <f t="shared" si="268"/>
        <v>31.71181138336901</v>
      </c>
      <c r="L637" s="15">
        <f t="shared" si="269"/>
        <v>1.4777697695145167E-261</v>
      </c>
      <c r="M637" s="14">
        <f t="shared" si="270"/>
        <v>3.5125109651590547E-264</v>
      </c>
      <c r="N637" s="13">
        <f t="shared" si="278"/>
        <v>0</v>
      </c>
      <c r="O637" s="12">
        <f t="shared" si="279"/>
        <v>0</v>
      </c>
      <c r="P637" s="4">
        <f t="shared" si="280"/>
        <v>1.3301332310538142E-263</v>
      </c>
      <c r="Q637" s="11">
        <f t="shared" si="271"/>
        <v>1.9547416230357237E-262</v>
      </c>
      <c r="R637" s="10">
        <f t="shared" si="281"/>
        <v>6.5015342064056778E-260</v>
      </c>
      <c r="S637" s="9">
        <f t="shared" si="282"/>
        <v>151.358709016955</v>
      </c>
      <c r="T637" s="8">
        <f t="shared" si="283"/>
        <v>7220.0104412574092</v>
      </c>
      <c r="U637" s="7">
        <f t="shared" si="284"/>
        <v>-31.71181138336901</v>
      </c>
      <c r="V637" s="9">
        <f t="shared" si="285"/>
        <v>2390.6772440970449</v>
      </c>
      <c r="W637" s="8">
        <f t="shared" si="286"/>
        <v>151770.37219860111</v>
      </c>
      <c r="X637" s="7">
        <f t="shared" si="287"/>
        <v>-31.71181138336901</v>
      </c>
      <c r="Y637" s="6">
        <f t="shared" si="272"/>
        <v>2395.4638682807804</v>
      </c>
      <c r="Z637" s="4">
        <f t="shared" si="273"/>
        <v>-1</v>
      </c>
      <c r="AA637" s="4">
        <f t="shared" si="288"/>
        <v>0</v>
      </c>
      <c r="AB637" s="5">
        <f t="shared" si="289"/>
        <v>-2.0649523452182611E-257</v>
      </c>
      <c r="AC637" s="418">
        <f t="shared" si="293"/>
        <v>-3.5146357441746446E-258</v>
      </c>
      <c r="AD637" s="628">
        <f t="shared" si="290"/>
        <v>1.0104475571478569E-257</v>
      </c>
      <c r="AE637" s="4">
        <f t="shared" si="274"/>
        <v>22.615621376935678</v>
      </c>
      <c r="AF637" s="3">
        <f t="shared" si="291"/>
        <v>4.67</v>
      </c>
      <c r="AG637" s="2">
        <f t="shared" si="275"/>
        <v>105.92076283713217</v>
      </c>
      <c r="AH637" s="22">
        <f t="shared" si="294"/>
        <v>-2.7384994203097088</v>
      </c>
    </row>
    <row r="638" spans="6:34" x14ac:dyDescent="0.35">
      <c r="F638" s="21">
        <f t="shared" si="277"/>
        <v>60.800000000000594</v>
      </c>
      <c r="G638" s="20">
        <f t="shared" si="292"/>
        <v>356.63043478260749</v>
      </c>
      <c r="H638" s="19">
        <f t="shared" si="265"/>
        <v>6.6304347826074945</v>
      </c>
      <c r="I638" s="18">
        <f t="shared" si="266"/>
        <v>1.8944099378878556E-2</v>
      </c>
      <c r="J638" s="17">
        <f t="shared" si="267"/>
        <v>152009.43992301082</v>
      </c>
      <c r="K638" s="16">
        <f t="shared" si="268"/>
        <v>31.711091221787889</v>
      </c>
      <c r="L638" s="15">
        <f t="shared" si="269"/>
        <v>5.8167591127333841E-262</v>
      </c>
      <c r="M638" s="14">
        <f t="shared" si="270"/>
        <v>1.382585473505598E-264</v>
      </c>
      <c r="N638" s="13">
        <f t="shared" si="278"/>
        <v>0</v>
      </c>
      <c r="O638" s="12">
        <f t="shared" si="279"/>
        <v>0</v>
      </c>
      <c r="P638" s="4">
        <f t="shared" si="280"/>
        <v>5.2356359918118959E-264</v>
      </c>
      <c r="Q638" s="11">
        <f t="shared" si="271"/>
        <v>7.6942033755147794E-263</v>
      </c>
      <c r="R638" s="10">
        <f t="shared" si="281"/>
        <v>2.5479124008238909E-260</v>
      </c>
      <c r="S638" s="9">
        <f t="shared" si="282"/>
        <v>151.358709016955</v>
      </c>
      <c r="T638" s="8">
        <f t="shared" si="283"/>
        <v>7235.146312159105</v>
      </c>
      <c r="U638" s="7">
        <f t="shared" si="284"/>
        <v>-31.711091221787889</v>
      </c>
      <c r="V638" s="9">
        <f t="shared" si="285"/>
        <v>2387.5060629587078</v>
      </c>
      <c r="W638" s="8">
        <f t="shared" si="286"/>
        <v>152009.43992301082</v>
      </c>
      <c r="X638" s="7">
        <f t="shared" si="287"/>
        <v>-31.711091221787889</v>
      </c>
      <c r="Y638" s="6">
        <f t="shared" si="272"/>
        <v>2392.2990321989155</v>
      </c>
      <c r="Z638" s="4">
        <f t="shared" si="273"/>
        <v>-1</v>
      </c>
      <c r="AA638" s="4">
        <f t="shared" si="288"/>
        <v>0</v>
      </c>
      <c r="AB638" s="5">
        <f t="shared" si="289"/>
        <v>-8.0924248346001733E-258</v>
      </c>
      <c r="AC638" s="418">
        <f t="shared" si="293"/>
        <v>-1.3796338785376449E-258</v>
      </c>
      <c r="AD638" s="628">
        <f t="shared" si="290"/>
        <v>3.9668085725047181E-258</v>
      </c>
      <c r="AE638" s="4">
        <f t="shared" si="274"/>
        <v>22.585742097396015</v>
      </c>
      <c r="AF638" s="3">
        <f t="shared" si="291"/>
        <v>4.67</v>
      </c>
      <c r="AG638" s="2">
        <f t="shared" si="275"/>
        <v>105.92076283713217</v>
      </c>
      <c r="AH638" s="22">
        <f t="shared" si="294"/>
        <v>-2.7337187355833623</v>
      </c>
    </row>
    <row r="639" spans="6:34" x14ac:dyDescent="0.35">
      <c r="F639" s="21">
        <f t="shared" si="277"/>
        <v>60.900000000000595</v>
      </c>
      <c r="G639" s="20">
        <f t="shared" si="292"/>
        <v>356.63043478260749</v>
      </c>
      <c r="H639" s="19">
        <f t="shared" si="265"/>
        <v>6.6304347826074945</v>
      </c>
      <c r="I639" s="18">
        <f t="shared" si="266"/>
        <v>1.8944099378878556E-2</v>
      </c>
      <c r="J639" s="17">
        <f t="shared" si="267"/>
        <v>152248.19052930668</v>
      </c>
      <c r="K639" s="16">
        <f t="shared" si="268"/>
        <v>31.710372039968149</v>
      </c>
      <c r="L639" s="15">
        <f t="shared" si="269"/>
        <v>2.2925083521153583E-262</v>
      </c>
      <c r="M639" s="14">
        <f t="shared" si="270"/>
        <v>5.4490631021429948E-265</v>
      </c>
      <c r="N639" s="13">
        <f t="shared" si="278"/>
        <v>0</v>
      </c>
      <c r="O639" s="12">
        <f t="shared" si="279"/>
        <v>0</v>
      </c>
      <c r="P639" s="4">
        <f t="shared" si="280"/>
        <v>2.063475383326348E-264</v>
      </c>
      <c r="Q639" s="11">
        <f t="shared" si="271"/>
        <v>3.0324490252017608E-263</v>
      </c>
      <c r="R639" s="10">
        <f t="shared" si="281"/>
        <v>9.997833253467073E-261</v>
      </c>
      <c r="S639" s="9">
        <f t="shared" si="282"/>
        <v>151.358709016955</v>
      </c>
      <c r="T639" s="8">
        <f t="shared" si="283"/>
        <v>7250.2821830608009</v>
      </c>
      <c r="U639" s="7">
        <f t="shared" si="284"/>
        <v>-31.710372039968149</v>
      </c>
      <c r="V639" s="9">
        <f t="shared" si="285"/>
        <v>2384.3349538365292</v>
      </c>
      <c r="W639" s="8">
        <f t="shared" si="286"/>
        <v>152248.19052930668</v>
      </c>
      <c r="X639" s="7">
        <f t="shared" si="287"/>
        <v>-31.710372039968149</v>
      </c>
      <c r="Y639" s="6">
        <f t="shared" si="272"/>
        <v>2389.1342848157201</v>
      </c>
      <c r="Z639" s="4">
        <f t="shared" si="273"/>
        <v>-1</v>
      </c>
      <c r="AA639" s="4">
        <f t="shared" si="288"/>
        <v>0</v>
      </c>
      <c r="AB639" s="5">
        <f t="shared" si="289"/>
        <v>-3.1754119210058585E-258</v>
      </c>
      <c r="AC639" s="418">
        <f t="shared" si="293"/>
        <v>-5.422492505642139E-259</v>
      </c>
      <c r="AD639" s="628">
        <f t="shared" si="290"/>
        <v>1.5592751969467196E-258</v>
      </c>
      <c r="AE639" s="4">
        <f t="shared" si="274"/>
        <v>22.555863655262232</v>
      </c>
      <c r="AF639" s="3">
        <f t="shared" si="291"/>
        <v>4.67</v>
      </c>
      <c r="AG639" s="2">
        <f t="shared" si="275"/>
        <v>105.92076283713217</v>
      </c>
      <c r="AH639" s="22">
        <f t="shared" si="294"/>
        <v>-2.7289381848419576</v>
      </c>
    </row>
    <row r="640" spans="6:34" x14ac:dyDescent="0.35">
      <c r="F640" s="21">
        <f t="shared" si="277"/>
        <v>61.000000000000597</v>
      </c>
      <c r="G640" s="20">
        <f t="shared" si="292"/>
        <v>356.63043478260749</v>
      </c>
      <c r="H640" s="19">
        <f t="shared" si="265"/>
        <v>6.6304347826074945</v>
      </c>
      <c r="I640" s="18">
        <f t="shared" si="266"/>
        <v>1.8944099378878556E-2</v>
      </c>
      <c r="J640" s="17">
        <f t="shared" si="267"/>
        <v>152486.62402469033</v>
      </c>
      <c r="K640" s="16">
        <f t="shared" si="268"/>
        <v>31.709653837789492</v>
      </c>
      <c r="L640" s="15">
        <f t="shared" si="269"/>
        <v>9.0468259391008158E-263</v>
      </c>
      <c r="M640" s="14">
        <f t="shared" si="270"/>
        <v>2.1503400574648729E-265</v>
      </c>
      <c r="N640" s="13">
        <f t="shared" si="278"/>
        <v>0</v>
      </c>
      <c r="O640" s="12">
        <f t="shared" si="279"/>
        <v>0</v>
      </c>
      <c r="P640" s="4">
        <f t="shared" si="280"/>
        <v>8.1430031019723159E-265</v>
      </c>
      <c r="Q640" s="11">
        <f t="shared" si="271"/>
        <v>1.1966821614796806E-263</v>
      </c>
      <c r="R640" s="10">
        <f t="shared" si="281"/>
        <v>3.928076587678063E-261</v>
      </c>
      <c r="S640" s="9">
        <f t="shared" si="282"/>
        <v>151.358709016955</v>
      </c>
      <c r="T640" s="8">
        <f t="shared" si="283"/>
        <v>7265.4180539624967</v>
      </c>
      <c r="U640" s="7">
        <f t="shared" si="284"/>
        <v>-31.709653837789492</v>
      </c>
      <c r="V640" s="9">
        <f t="shared" si="285"/>
        <v>2381.1639166325322</v>
      </c>
      <c r="W640" s="8">
        <f t="shared" si="286"/>
        <v>152486.62402469033</v>
      </c>
      <c r="X640" s="7">
        <f t="shared" si="287"/>
        <v>-31.709653837789492</v>
      </c>
      <c r="Y640" s="6">
        <f t="shared" si="272"/>
        <v>2385.9696260992218</v>
      </c>
      <c r="Z640" s="4">
        <f t="shared" si="273"/>
        <v>-1</v>
      </c>
      <c r="AA640" s="4">
        <f t="shared" si="288"/>
        <v>0</v>
      </c>
      <c r="AB640" s="5">
        <f t="shared" si="289"/>
        <v>-1.2475964448408286E-258</v>
      </c>
      <c r="AC640" s="418">
        <f t="shared" si="293"/>
        <v>-2.1339564914498085E-259</v>
      </c>
      <c r="AD640" s="628">
        <f t="shared" si="290"/>
        <v>6.1370303458489896E-259</v>
      </c>
      <c r="AE640" s="4">
        <f t="shared" si="274"/>
        <v>22.525986050232476</v>
      </c>
      <c r="AF640" s="3">
        <f t="shared" si="291"/>
        <v>4.67</v>
      </c>
      <c r="AG640" s="2">
        <f t="shared" si="275"/>
        <v>105.92076283713217</v>
      </c>
      <c r="AH640" s="22">
        <f t="shared" si="294"/>
        <v>-2.7241577680371964</v>
      </c>
    </row>
    <row r="641" spans="6:34" x14ac:dyDescent="0.35">
      <c r="F641" s="21">
        <f t="shared" si="277"/>
        <v>61.100000000000598</v>
      </c>
      <c r="G641" s="20">
        <f t="shared" si="292"/>
        <v>356.63043478260749</v>
      </c>
      <c r="H641" s="19">
        <f t="shared" si="265"/>
        <v>6.6304347826074945</v>
      </c>
      <c r="I641" s="18">
        <f t="shared" si="266"/>
        <v>1.8944099378878556E-2</v>
      </c>
      <c r="J641" s="17">
        <f t="shared" si="267"/>
        <v>152724.7404163536</v>
      </c>
      <c r="K641" s="16">
        <f t="shared" si="268"/>
        <v>31.70893661513179</v>
      </c>
      <c r="L641" s="15">
        <f t="shared" si="269"/>
        <v>3.5746779095991702E-263</v>
      </c>
      <c r="M641" s="14">
        <f t="shared" si="270"/>
        <v>8.4966519233262673E-266</v>
      </c>
      <c r="N641" s="13">
        <f t="shared" si="278"/>
        <v>0</v>
      </c>
      <c r="O641" s="12">
        <f t="shared" si="279"/>
        <v>0</v>
      </c>
      <c r="P641" s="4">
        <f t="shared" si="280"/>
        <v>3.2175498348662966E-265</v>
      </c>
      <c r="Q641" s="11">
        <f t="shared" si="271"/>
        <v>4.7284576007637623E-264</v>
      </c>
      <c r="R641" s="10">
        <f t="shared" si="281"/>
        <v>1.5452778186359555E-261</v>
      </c>
      <c r="S641" s="9">
        <f t="shared" si="282"/>
        <v>151.358709016955</v>
      </c>
      <c r="T641" s="8">
        <f t="shared" si="283"/>
        <v>7280.5539248641926</v>
      </c>
      <c r="U641" s="7">
        <f t="shared" si="284"/>
        <v>-31.70893661513179</v>
      </c>
      <c r="V641" s="9">
        <f t="shared" si="285"/>
        <v>2377.9929512487533</v>
      </c>
      <c r="W641" s="8">
        <f t="shared" si="286"/>
        <v>152724.7404163536</v>
      </c>
      <c r="X641" s="7">
        <f t="shared" si="287"/>
        <v>-31.70893661513179</v>
      </c>
      <c r="Y641" s="6">
        <f t="shared" si="272"/>
        <v>2382.8050560178094</v>
      </c>
      <c r="Z641" s="4">
        <f t="shared" si="273"/>
        <v>-1</v>
      </c>
      <c r="AA641" s="4">
        <f t="shared" si="288"/>
        <v>0</v>
      </c>
      <c r="AB641" s="5">
        <f t="shared" si="289"/>
        <v>-4.9079570364517901E-259</v>
      </c>
      <c r="AC641" s="418">
        <f t="shared" si="293"/>
        <v>-8.4085974072853289E-260</v>
      </c>
      <c r="AD641" s="628">
        <f t="shared" si="290"/>
        <v>2.4185086939924326E-259</v>
      </c>
      <c r="AE641" s="4">
        <f t="shared" si="274"/>
        <v>22.496109282008305</v>
      </c>
      <c r="AF641" s="3">
        <f t="shared" si="291"/>
        <v>4.67</v>
      </c>
      <c r="AG641" s="2">
        <f t="shared" si="275"/>
        <v>105.92076283713217</v>
      </c>
      <c r="AH641" s="22">
        <f t="shared" si="294"/>
        <v>-2.7193774851213286</v>
      </c>
    </row>
    <row r="642" spans="6:34" x14ac:dyDescent="0.35">
      <c r="F642" s="21">
        <f t="shared" si="277"/>
        <v>61.2000000000006</v>
      </c>
      <c r="G642" s="20">
        <f t="shared" si="292"/>
        <v>356.63043478260749</v>
      </c>
      <c r="H642" s="19">
        <f t="shared" si="265"/>
        <v>6.6304347826074945</v>
      </c>
      <c r="I642" s="18">
        <f t="shared" si="266"/>
        <v>1.8944099378878556E-2</v>
      </c>
      <c r="J642" s="17">
        <f t="shared" si="267"/>
        <v>152962.53971147849</v>
      </c>
      <c r="K642" s="16">
        <f t="shared" si="268"/>
        <v>31.708220371875111</v>
      </c>
      <c r="L642" s="15">
        <f t="shared" si="269"/>
        <v>1.4142718142078716E-263</v>
      </c>
      <c r="M642" s="14">
        <f t="shared" si="270"/>
        <v>3.3615826751906898E-266</v>
      </c>
      <c r="N642" s="13">
        <f t="shared" si="278"/>
        <v>0</v>
      </c>
      <c r="O642" s="12">
        <f t="shared" si="279"/>
        <v>0</v>
      </c>
      <c r="P642" s="4">
        <f t="shared" si="280"/>
        <v>1.2729790368080581E-265</v>
      </c>
      <c r="Q642" s="11">
        <f t="shared" si="271"/>
        <v>1.8707487719325787E-264</v>
      </c>
      <c r="R642" s="10">
        <f t="shared" si="281"/>
        <v>6.086752822817201E-262</v>
      </c>
      <c r="S642" s="9">
        <f t="shared" si="282"/>
        <v>151.358709016955</v>
      </c>
      <c r="T642" s="8">
        <f t="shared" si="283"/>
        <v>7295.6897957658884</v>
      </c>
      <c r="U642" s="7">
        <f t="shared" si="284"/>
        <v>-31.708220371875111</v>
      </c>
      <c r="V642" s="9">
        <f t="shared" si="285"/>
        <v>2374.8220575872401</v>
      </c>
      <c r="W642" s="8">
        <f t="shared" si="286"/>
        <v>152962.53971147849</v>
      </c>
      <c r="X642" s="7">
        <f t="shared" si="287"/>
        <v>-31.708220371875111</v>
      </c>
      <c r="Y642" s="6">
        <f t="shared" si="272"/>
        <v>2379.6405745402335</v>
      </c>
      <c r="Z642" s="4">
        <f t="shared" si="273"/>
        <v>-1</v>
      </c>
      <c r="AA642" s="4">
        <f t="shared" si="288"/>
        <v>0</v>
      </c>
      <c r="AB642" s="5">
        <f t="shared" si="289"/>
        <v>-1.9332136257710843E-259</v>
      </c>
      <c r="AC642" s="418">
        <f t="shared" si="293"/>
        <v>-3.3175147816341534E-260</v>
      </c>
      <c r="AD642" s="628">
        <f t="shared" si="290"/>
        <v>9.5431297156670768E-260</v>
      </c>
      <c r="AE642" s="4">
        <f t="shared" si="274"/>
        <v>22.466233350294694</v>
      </c>
      <c r="AF642" s="3">
        <f t="shared" si="291"/>
        <v>4.67</v>
      </c>
      <c r="AG642" s="2">
        <f t="shared" si="275"/>
        <v>105.92076283713217</v>
      </c>
      <c r="AH642" s="22">
        <f t="shared" si="294"/>
        <v>-2.7145973360471509</v>
      </c>
    </row>
    <row r="643" spans="6:34" x14ac:dyDescent="0.35">
      <c r="F643" s="21">
        <f t="shared" si="277"/>
        <v>61.300000000000601</v>
      </c>
      <c r="G643" s="20">
        <f t="shared" si="292"/>
        <v>356.63043478260749</v>
      </c>
      <c r="H643" s="19">
        <f t="shared" si="265"/>
        <v>6.6304347826074945</v>
      </c>
      <c r="I643" s="18">
        <f t="shared" si="266"/>
        <v>1.8944099378878556E-2</v>
      </c>
      <c r="J643" s="17">
        <f t="shared" si="267"/>
        <v>153200.0219172372</v>
      </c>
      <c r="K643" s="16">
        <f t="shared" si="268"/>
        <v>31.707505107899664</v>
      </c>
      <c r="L643" s="15">
        <f t="shared" si="269"/>
        <v>5.6025282799259059E-264</v>
      </c>
      <c r="M643" s="14">
        <f t="shared" si="270"/>
        <v>1.3316649468555885E-266</v>
      </c>
      <c r="N643" s="13">
        <f t="shared" si="278"/>
        <v>0</v>
      </c>
      <c r="O643" s="12">
        <f t="shared" si="279"/>
        <v>0</v>
      </c>
      <c r="P643" s="4">
        <f t="shared" si="280"/>
        <v>5.0428078830550249E-266</v>
      </c>
      <c r="Q643" s="11">
        <f t="shared" si="271"/>
        <v>7.4108264013302541E-265</v>
      </c>
      <c r="R643" s="10">
        <f t="shared" si="281"/>
        <v>2.4005852741237569E-262</v>
      </c>
      <c r="S643" s="9">
        <f t="shared" si="282"/>
        <v>151.358709016955</v>
      </c>
      <c r="T643" s="8">
        <f t="shared" si="283"/>
        <v>7310.8256666675843</v>
      </c>
      <c r="U643" s="7">
        <f t="shared" si="284"/>
        <v>-31.707505107899664</v>
      </c>
      <c r="V643" s="9">
        <f t="shared" si="285"/>
        <v>2371.6512355500527</v>
      </c>
      <c r="W643" s="8">
        <f t="shared" si="286"/>
        <v>153200.0219172372</v>
      </c>
      <c r="X643" s="7">
        <f t="shared" si="287"/>
        <v>-31.707505107899664</v>
      </c>
      <c r="Y643" s="6">
        <f t="shared" si="272"/>
        <v>2376.4761816356104</v>
      </c>
      <c r="Z643" s="4">
        <f t="shared" si="273"/>
        <v>-1</v>
      </c>
      <c r="AA643" s="4">
        <f t="shared" si="288"/>
        <v>0</v>
      </c>
      <c r="AB643" s="5">
        <f t="shared" si="289"/>
        <v>-7.624499132549769E-260</v>
      </c>
      <c r="AC643" s="418">
        <f t="shared" si="293"/>
        <v>-1.3105493845756856E-260</v>
      </c>
      <c r="AD643" s="628">
        <f t="shared" si="290"/>
        <v>3.770402398900919E-260</v>
      </c>
      <c r="AE643" s="4">
        <f t="shared" si="274"/>
        <v>22.436358254800066</v>
      </c>
      <c r="AF643" s="3">
        <f t="shared" si="291"/>
        <v>4.67</v>
      </c>
      <c r="AG643" s="2">
        <f t="shared" si="275"/>
        <v>105.92076283713217</v>
      </c>
      <c r="AH643" s="22">
        <f t="shared" si="294"/>
        <v>-2.709817320768011</v>
      </c>
    </row>
    <row r="644" spans="6:34" x14ac:dyDescent="0.35">
      <c r="F644" s="21">
        <f t="shared" si="277"/>
        <v>61.400000000000603</v>
      </c>
      <c r="G644" s="20">
        <f t="shared" si="292"/>
        <v>356.63043478260749</v>
      </c>
      <c r="H644" s="19">
        <f t="shared" si="265"/>
        <v>6.6304347826074945</v>
      </c>
      <c r="I644" s="18">
        <f t="shared" si="266"/>
        <v>1.8944099378878556E-2</v>
      </c>
      <c r="J644" s="17">
        <f t="shared" si="267"/>
        <v>153437.1870407922</v>
      </c>
      <c r="K644" s="16">
        <f t="shared" si="268"/>
        <v>31.70679082308585</v>
      </c>
      <c r="L644" s="15">
        <f t="shared" si="269"/>
        <v>2.2222368462528322E-264</v>
      </c>
      <c r="M644" s="14">
        <f t="shared" si="270"/>
        <v>5.2820347598583567E-267</v>
      </c>
      <c r="N644" s="13">
        <f t="shared" si="278"/>
        <v>0</v>
      </c>
      <c r="O644" s="12">
        <f t="shared" si="279"/>
        <v>0</v>
      </c>
      <c r="P644" s="4">
        <f t="shared" si="280"/>
        <v>2.0002243498621527E-266</v>
      </c>
      <c r="Q644" s="11">
        <f t="shared" si="271"/>
        <v>2.9394963608175078E-265</v>
      </c>
      <c r="R644" s="10">
        <f t="shared" si="281"/>
        <v>9.4798374723854712E-263</v>
      </c>
      <c r="S644" s="9">
        <f t="shared" si="282"/>
        <v>151.358709016955</v>
      </c>
      <c r="T644" s="8">
        <f t="shared" si="283"/>
        <v>7325.9615375692802</v>
      </c>
      <c r="U644" s="7">
        <f t="shared" si="284"/>
        <v>-31.70679082308585</v>
      </c>
      <c r="V644" s="9">
        <f t="shared" si="285"/>
        <v>2368.4804850392625</v>
      </c>
      <c r="W644" s="8">
        <f t="shared" si="286"/>
        <v>153437.1870407922</v>
      </c>
      <c r="X644" s="7">
        <f t="shared" si="287"/>
        <v>-31.70679082308585</v>
      </c>
      <c r="Y644" s="6">
        <f t="shared" si="272"/>
        <v>2373.3118772734229</v>
      </c>
      <c r="Z644" s="4">
        <f t="shared" si="273"/>
        <v>-1</v>
      </c>
      <c r="AA644" s="4">
        <f t="shared" si="288"/>
        <v>0</v>
      </c>
      <c r="AB644" s="5">
        <f t="shared" si="289"/>
        <v>-3.0108912757243563E-260</v>
      </c>
      <c r="AC644" s="418">
        <f t="shared" si="293"/>
        <v>-5.1837618525790821E-261</v>
      </c>
      <c r="AD644" s="628">
        <f t="shared" si="290"/>
        <v>1.4915512865175272E-260</v>
      </c>
      <c r="AE644" s="4">
        <f t="shared" si="274"/>
        <v>22.406483995236307</v>
      </c>
      <c r="AF644" s="3">
        <f t="shared" si="291"/>
        <v>4.67</v>
      </c>
      <c r="AG644" s="2">
        <f t="shared" si="275"/>
        <v>105.92076283713217</v>
      </c>
      <c r="AH644" s="22">
        <f t="shared" si="294"/>
        <v>-2.7050374392378091</v>
      </c>
    </row>
    <row r="645" spans="6:34" x14ac:dyDescent="0.35">
      <c r="F645" s="21">
        <f t="shared" si="277"/>
        <v>61.500000000000604</v>
      </c>
      <c r="G645" s="20">
        <f t="shared" si="292"/>
        <v>356.63043478260749</v>
      </c>
      <c r="H645" s="19">
        <f t="shared" si="265"/>
        <v>6.6304347826074945</v>
      </c>
      <c r="I645" s="18">
        <f t="shared" si="266"/>
        <v>1.8944099378878556E-2</v>
      </c>
      <c r="J645" s="17">
        <f t="shared" si="267"/>
        <v>153674.03508929611</v>
      </c>
      <c r="K645" s="16">
        <f t="shared" si="268"/>
        <v>31.706077517314213</v>
      </c>
      <c r="L645" s="15">
        <f t="shared" si="269"/>
        <v>8.8257508005113625E-265</v>
      </c>
      <c r="M645" s="14">
        <f t="shared" si="270"/>
        <v>2.0977927077735457E-267</v>
      </c>
      <c r="N645" s="13">
        <f t="shared" si="278"/>
        <v>0</v>
      </c>
      <c r="O645" s="12">
        <f t="shared" si="279"/>
        <v>0</v>
      </c>
      <c r="P645" s="4">
        <f t="shared" si="280"/>
        <v>7.944014467569363E-267</v>
      </c>
      <c r="Q645" s="11">
        <f t="shared" si="271"/>
        <v>1.1674391234818762E-265</v>
      </c>
      <c r="R645" s="10">
        <f t="shared" si="281"/>
        <v>3.7483214922395105E-263</v>
      </c>
      <c r="S645" s="9">
        <f t="shared" si="282"/>
        <v>151.358709016955</v>
      </c>
      <c r="T645" s="8">
        <f t="shared" si="283"/>
        <v>7341.097408470976</v>
      </c>
      <c r="U645" s="7">
        <f t="shared" si="284"/>
        <v>-31.706077517314213</v>
      </c>
      <c r="V645" s="9">
        <f t="shared" si="285"/>
        <v>2365.3098059569538</v>
      </c>
      <c r="W645" s="8">
        <f t="shared" si="286"/>
        <v>153674.03508929611</v>
      </c>
      <c r="X645" s="7">
        <f t="shared" si="287"/>
        <v>-31.706077517314213</v>
      </c>
      <c r="Y645" s="6">
        <f t="shared" si="272"/>
        <v>2370.1476614235244</v>
      </c>
      <c r="Z645" s="4">
        <f t="shared" si="273"/>
        <v>-1</v>
      </c>
      <c r="AA645" s="4">
        <f t="shared" si="288"/>
        <v>0</v>
      </c>
      <c r="AB645" s="5">
        <f t="shared" si="289"/>
        <v>-1.1905044271559783E-260</v>
      </c>
      <c r="AC645" s="418">
        <f t="shared" si="293"/>
        <v>-2.0529942239709277E-261</v>
      </c>
      <c r="AD645" s="628">
        <f t="shared" si="290"/>
        <v>5.9080233228228152E-261</v>
      </c>
      <c r="AE645" s="4">
        <f t="shared" si="274"/>
        <v>22.37661057131881</v>
      </c>
      <c r="AF645" s="3">
        <f t="shared" si="291"/>
        <v>4.67</v>
      </c>
      <c r="AG645" s="2">
        <f t="shared" si="275"/>
        <v>105.92076283713217</v>
      </c>
      <c r="AH645" s="22">
        <f t="shared" si="294"/>
        <v>-2.7002576914110095</v>
      </c>
    </row>
    <row r="646" spans="6:34" x14ac:dyDescent="0.35">
      <c r="F646" s="21">
        <f t="shared" si="277"/>
        <v>61.600000000000605</v>
      </c>
      <c r="G646" s="20">
        <f t="shared" si="292"/>
        <v>356.63043478260749</v>
      </c>
      <c r="H646" s="19">
        <f t="shared" si="265"/>
        <v>6.6304347826074945</v>
      </c>
      <c r="I646" s="18">
        <f t="shared" si="266"/>
        <v>1.8944099378878556E-2</v>
      </c>
      <c r="J646" s="17">
        <f t="shared" si="267"/>
        <v>153910.56606989182</v>
      </c>
      <c r="K646" s="16">
        <f t="shared" si="268"/>
        <v>31.705365190465489</v>
      </c>
      <c r="L646" s="15">
        <f t="shared" si="269"/>
        <v>3.5096832357746224E-265</v>
      </c>
      <c r="M646" s="14">
        <f t="shared" si="270"/>
        <v>8.3421660831127001E-268</v>
      </c>
      <c r="N646" s="13">
        <f t="shared" si="278"/>
        <v>0</v>
      </c>
      <c r="O646" s="12">
        <f t="shared" si="279"/>
        <v>0</v>
      </c>
      <c r="P646" s="4">
        <f t="shared" si="280"/>
        <v>3.1590484517151607E-267</v>
      </c>
      <c r="Q646" s="11">
        <f t="shared" si="271"/>
        <v>4.6424849433029102E-266</v>
      </c>
      <c r="R646" s="10">
        <f t="shared" si="281"/>
        <v>1.4839691334116587E-263</v>
      </c>
      <c r="S646" s="9">
        <f t="shared" si="282"/>
        <v>151.358709016955</v>
      </c>
      <c r="T646" s="8">
        <f t="shared" si="283"/>
        <v>7356.2332793726719</v>
      </c>
      <c r="U646" s="7">
        <f t="shared" si="284"/>
        <v>-31.705365190465489</v>
      </c>
      <c r="V646" s="9">
        <f t="shared" si="285"/>
        <v>2362.1391982052223</v>
      </c>
      <c r="W646" s="8">
        <f t="shared" si="286"/>
        <v>153910.56606989182</v>
      </c>
      <c r="X646" s="7">
        <f t="shared" si="287"/>
        <v>-31.705365190465489</v>
      </c>
      <c r="Y646" s="6">
        <f t="shared" si="272"/>
        <v>2366.983534056139</v>
      </c>
      <c r="Z646" s="4">
        <f t="shared" si="273"/>
        <v>-1</v>
      </c>
      <c r="AA646" s="4">
        <f t="shared" si="288"/>
        <v>0</v>
      </c>
      <c r="AB646" s="5">
        <f t="shared" si="289"/>
        <v>-4.7132345150945591E-261</v>
      </c>
      <c r="AC646" s="418">
        <f t="shared" si="293"/>
        <v>-8.1410675537775796E-262</v>
      </c>
      <c r="AD646" s="628">
        <f t="shared" si="290"/>
        <v>2.3431475831266013E-261</v>
      </c>
      <c r="AE646" s="4">
        <f t="shared" si="274"/>
        <v>22.346737982766452</v>
      </c>
      <c r="AF646" s="3">
        <f t="shared" si="291"/>
        <v>4.67</v>
      </c>
      <c r="AG646" s="2">
        <f t="shared" si="275"/>
        <v>105.92076283713217</v>
      </c>
      <c r="AH646" s="22">
        <f t="shared" si="294"/>
        <v>-2.6954780772426328</v>
      </c>
    </row>
    <row r="647" spans="6:34" x14ac:dyDescent="0.35">
      <c r="F647" s="21">
        <f t="shared" si="277"/>
        <v>61.700000000000607</v>
      </c>
      <c r="G647" s="20">
        <f t="shared" si="292"/>
        <v>356.63043478260749</v>
      </c>
      <c r="H647" s="19">
        <f t="shared" si="265"/>
        <v>6.6304347826074945</v>
      </c>
      <c r="I647" s="18">
        <f t="shared" si="266"/>
        <v>1.8944099378878556E-2</v>
      </c>
      <c r="J647" s="17">
        <f t="shared" si="267"/>
        <v>154146.77998971235</v>
      </c>
      <c r="K647" s="16">
        <f t="shared" si="268"/>
        <v>31.704653842420601</v>
      </c>
      <c r="L647" s="15">
        <f t="shared" si="269"/>
        <v>1.3974588877186877E-265</v>
      </c>
      <c r="M647" s="14">
        <f t="shared" si="270"/>
        <v>3.3216200302185485E-268</v>
      </c>
      <c r="N647" s="13">
        <f t="shared" si="278"/>
        <v>0</v>
      </c>
      <c r="O647" s="12">
        <f t="shared" si="279"/>
        <v>0</v>
      </c>
      <c r="P647" s="4">
        <f t="shared" si="280"/>
        <v>1.2578458051667887E-267</v>
      </c>
      <c r="Q647" s="11">
        <f t="shared" si="271"/>
        <v>1.8485092269835404E-266</v>
      </c>
      <c r="R647" s="10">
        <f t="shared" si="281"/>
        <v>5.8825401638791174E-264</v>
      </c>
      <c r="S647" s="9">
        <f t="shared" si="282"/>
        <v>151.358709016955</v>
      </c>
      <c r="T647" s="8">
        <f t="shared" si="283"/>
        <v>7371.3691502743677</v>
      </c>
      <c r="U647" s="7">
        <f t="shared" si="284"/>
        <v>-31.704653842420601</v>
      </c>
      <c r="V647" s="9">
        <f t="shared" si="285"/>
        <v>2358.9686616861759</v>
      </c>
      <c r="W647" s="8">
        <f t="shared" si="286"/>
        <v>154146.77998971235</v>
      </c>
      <c r="X647" s="7">
        <f t="shared" si="287"/>
        <v>-31.704653842420601</v>
      </c>
      <c r="Y647" s="6">
        <f t="shared" si="272"/>
        <v>2363.8194951418664</v>
      </c>
      <c r="Z647" s="4">
        <f t="shared" si="273"/>
        <v>-1</v>
      </c>
      <c r="AA647" s="4">
        <f t="shared" si="288"/>
        <v>0</v>
      </c>
      <c r="AB647" s="5">
        <f t="shared" si="289"/>
        <v>-1.8683536410951629E-261</v>
      </c>
      <c r="AC647" s="418">
        <f t="shared" si="293"/>
        <v>-3.232405549622896E-262</v>
      </c>
      <c r="AD647" s="628">
        <f t="shared" si="290"/>
        <v>9.3048725434204822E-262</v>
      </c>
      <c r="AE647" s="4">
        <f t="shared" si="274"/>
        <v>22.31686622930167</v>
      </c>
      <c r="AF647" s="3">
        <f t="shared" si="291"/>
        <v>4.67</v>
      </c>
      <c r="AG647" s="2">
        <f t="shared" si="275"/>
        <v>105.92076283713217</v>
      </c>
      <c r="AH647" s="22">
        <f t="shared" si="294"/>
        <v>-2.6906985966882675</v>
      </c>
    </row>
    <row r="648" spans="6:34" x14ac:dyDescent="0.35">
      <c r="F648" s="21">
        <f t="shared" si="277"/>
        <v>61.800000000000608</v>
      </c>
      <c r="G648" s="20">
        <f t="shared" si="292"/>
        <v>356.63043478260749</v>
      </c>
      <c r="H648" s="19">
        <f t="shared" si="265"/>
        <v>6.6304347826074945</v>
      </c>
      <c r="I648" s="18">
        <f t="shared" si="266"/>
        <v>1.8944099378878556E-2</v>
      </c>
      <c r="J648" s="17">
        <f t="shared" si="267"/>
        <v>154382.67685588097</v>
      </c>
      <c r="K648" s="16">
        <f t="shared" si="268"/>
        <v>31.703943473060605</v>
      </c>
      <c r="L648" s="15">
        <f t="shared" si="269"/>
        <v>5.5714075935116826E-266</v>
      </c>
      <c r="M648" s="14">
        <f t="shared" si="270"/>
        <v>1.3242678709017918E-268</v>
      </c>
      <c r="N648" s="13">
        <f t="shared" si="278"/>
        <v>0</v>
      </c>
      <c r="O648" s="12">
        <f t="shared" si="279"/>
        <v>0</v>
      </c>
      <c r="P648" s="4">
        <f t="shared" si="280"/>
        <v>5.0147963077564173E-268</v>
      </c>
      <c r="Q648" s="11">
        <f t="shared" si="271"/>
        <v>7.3696610572243802E-267</v>
      </c>
      <c r="R648" s="10">
        <f t="shared" si="281"/>
        <v>2.3348384622600355E-264</v>
      </c>
      <c r="S648" s="9">
        <f t="shared" si="282"/>
        <v>151.358709016955</v>
      </c>
      <c r="T648" s="8">
        <f t="shared" si="283"/>
        <v>7386.5050211760636</v>
      </c>
      <c r="U648" s="7">
        <f t="shared" si="284"/>
        <v>-31.703943473060605</v>
      </c>
      <c r="V648" s="9">
        <f t="shared" si="285"/>
        <v>2355.7981963019338</v>
      </c>
      <c r="W648" s="8">
        <f t="shared" si="286"/>
        <v>154382.67685588097</v>
      </c>
      <c r="X648" s="7">
        <f t="shared" si="287"/>
        <v>-31.703943473060605</v>
      </c>
      <c r="Y648" s="6">
        <f t="shared" si="272"/>
        <v>2360.6555446516809</v>
      </c>
      <c r="Z648" s="4">
        <f t="shared" si="273"/>
        <v>-1</v>
      </c>
      <c r="AA648" s="4">
        <f t="shared" si="288"/>
        <v>0</v>
      </c>
      <c r="AB648" s="5">
        <f t="shared" si="289"/>
        <v>-7.4156806767230613E-262</v>
      </c>
      <c r="AC648" s="418">
        <f t="shared" si="293"/>
        <v>-1.2850531562199692E-262</v>
      </c>
      <c r="AD648" s="628">
        <f t="shared" si="290"/>
        <v>3.6997677883474673E-262</v>
      </c>
      <c r="AE648" s="4">
        <f t="shared" si="274"/>
        <v>22.286995310650429</v>
      </c>
      <c r="AF648" s="3">
        <f t="shared" si="291"/>
        <v>4.67</v>
      </c>
      <c r="AG648" s="2">
        <f t="shared" si="275"/>
        <v>105.92076283713217</v>
      </c>
      <c r="AH648" s="22">
        <f t="shared" si="294"/>
        <v>-2.6859192497040691</v>
      </c>
    </row>
    <row r="649" spans="6:34" x14ac:dyDescent="0.35">
      <c r="F649" s="21">
        <f t="shared" si="277"/>
        <v>61.90000000000061</v>
      </c>
      <c r="G649" s="20">
        <f t="shared" si="292"/>
        <v>356.63043478260749</v>
      </c>
      <c r="H649" s="19">
        <f t="shared" si="265"/>
        <v>6.6304347826074945</v>
      </c>
      <c r="I649" s="18">
        <f t="shared" si="266"/>
        <v>1.8944099378878556E-2</v>
      </c>
      <c r="J649" s="17">
        <f t="shared" si="267"/>
        <v>154618.25667551116</v>
      </c>
      <c r="K649" s="16">
        <f t="shared" si="268"/>
        <v>31.703234082266743</v>
      </c>
      <c r="L649" s="15">
        <f t="shared" si="269"/>
        <v>2.2240549381924513E-266</v>
      </c>
      <c r="M649" s="14">
        <f t="shared" si="270"/>
        <v>5.2863561825896377E-269</v>
      </c>
      <c r="N649" s="13">
        <f t="shared" si="278"/>
        <v>0</v>
      </c>
      <c r="O649" s="12">
        <f t="shared" si="279"/>
        <v>0</v>
      </c>
      <c r="P649" s="4">
        <f t="shared" si="280"/>
        <v>2.0018608053885052E-268</v>
      </c>
      <c r="Q649" s="11">
        <f t="shared" si="271"/>
        <v>2.9419012685793215E-267</v>
      </c>
      <c r="R649" s="10">
        <f t="shared" si="281"/>
        <v>9.2789874443298775E-265</v>
      </c>
      <c r="S649" s="9">
        <f t="shared" si="282"/>
        <v>151.358709016955</v>
      </c>
      <c r="T649" s="8">
        <f t="shared" si="283"/>
        <v>7401.6408920777594</v>
      </c>
      <c r="U649" s="7">
        <f t="shared" si="284"/>
        <v>-31.703234082266743</v>
      </c>
      <c r="V649" s="9">
        <f t="shared" si="285"/>
        <v>2352.6278019546276</v>
      </c>
      <c r="W649" s="8">
        <f t="shared" si="286"/>
        <v>154618.25667551116</v>
      </c>
      <c r="X649" s="7">
        <f t="shared" si="287"/>
        <v>-31.703234082266743</v>
      </c>
      <c r="Y649" s="6">
        <f t="shared" si="272"/>
        <v>2357.4916825569376</v>
      </c>
      <c r="Z649" s="4">
        <f t="shared" si="273"/>
        <v>-1</v>
      </c>
      <c r="AA649" s="4">
        <f t="shared" si="288"/>
        <v>0</v>
      </c>
      <c r="AB649" s="5">
        <f t="shared" si="289"/>
        <v>-2.9470992962771178E-262</v>
      </c>
      <c r="AC649" s="418">
        <f t="shared" si="293"/>
        <v>-5.1152517745928534E-263</v>
      </c>
      <c r="AD649" s="628">
        <f t="shared" si="290"/>
        <v>1.4729624277504586E-262</v>
      </c>
      <c r="AE649" s="4">
        <f t="shared" si="274"/>
        <v>22.257125226542289</v>
      </c>
      <c r="AF649" s="3">
        <f t="shared" si="291"/>
        <v>4.67</v>
      </c>
      <c r="AG649" s="2">
        <f t="shared" si="275"/>
        <v>105.92076283713217</v>
      </c>
      <c r="AH649" s="22">
        <f t="shared" si="294"/>
        <v>-2.6811400362467661</v>
      </c>
    </row>
    <row r="650" spans="6:34" x14ac:dyDescent="0.35">
      <c r="F650" s="21">
        <f t="shared" si="277"/>
        <v>62.000000000000611</v>
      </c>
      <c r="G650" s="20">
        <f t="shared" si="292"/>
        <v>356.63043478260749</v>
      </c>
      <c r="H650" s="19">
        <f t="shared" si="265"/>
        <v>6.6304347826074945</v>
      </c>
      <c r="I650" s="18">
        <f t="shared" si="266"/>
        <v>1.8944099378878556E-2</v>
      </c>
      <c r="J650" s="17">
        <f t="shared" si="267"/>
        <v>154853.51945570661</v>
      </c>
      <c r="K650" s="16">
        <f t="shared" si="268"/>
        <v>31.702525669920448</v>
      </c>
      <c r="L650" s="15">
        <f t="shared" si="269"/>
        <v>8.889568733828291E-267</v>
      </c>
      <c r="M650" s="14">
        <f t="shared" si="270"/>
        <v>2.1129615923436465E-269</v>
      </c>
      <c r="N650" s="13">
        <f t="shared" si="278"/>
        <v>0</v>
      </c>
      <c r="O650" s="12">
        <f t="shared" si="279"/>
        <v>0</v>
      </c>
      <c r="P650" s="4">
        <f t="shared" si="280"/>
        <v>8.0014566724331917E-269</v>
      </c>
      <c r="Q650" s="11">
        <f t="shared" si="271"/>
        <v>1.1758807341525088E-267</v>
      </c>
      <c r="R650" s="10">
        <f t="shared" si="281"/>
        <v>3.6922921028215428E-265</v>
      </c>
      <c r="S650" s="9">
        <f t="shared" si="282"/>
        <v>151.358709016955</v>
      </c>
      <c r="T650" s="8">
        <f t="shared" si="283"/>
        <v>7416.7767629794553</v>
      </c>
      <c r="U650" s="7">
        <f t="shared" si="284"/>
        <v>-31.702525669920448</v>
      </c>
      <c r="V650" s="9">
        <f t="shared" si="285"/>
        <v>2349.457478546401</v>
      </c>
      <c r="W650" s="8">
        <f t="shared" si="286"/>
        <v>154853.51945570661</v>
      </c>
      <c r="X650" s="7">
        <f t="shared" si="287"/>
        <v>-31.702525669920448</v>
      </c>
      <c r="Y650" s="6">
        <f t="shared" si="272"/>
        <v>2354.3279088293734</v>
      </c>
      <c r="Z650" s="4">
        <f t="shared" si="273"/>
        <v>-1</v>
      </c>
      <c r="AA650" s="4">
        <f t="shared" si="288"/>
        <v>0</v>
      </c>
      <c r="AB650" s="5">
        <f t="shared" si="289"/>
        <v>-1.1727089322148324E-262</v>
      </c>
      <c r="AC650" s="418">
        <f t="shared" si="293"/>
        <v>-2.0387478663070689E-263</v>
      </c>
      <c r="AD650" s="628">
        <f t="shared" si="290"/>
        <v>5.8716741403048564E-263</v>
      </c>
      <c r="AE650" s="4">
        <f t="shared" si="274"/>
        <v>22.227255976710424</v>
      </c>
      <c r="AF650" s="3">
        <f t="shared" si="291"/>
        <v>4.67</v>
      </c>
      <c r="AG650" s="2">
        <f t="shared" si="275"/>
        <v>105.92076283713217</v>
      </c>
      <c r="AH650" s="22">
        <f t="shared" si="294"/>
        <v>-2.6763609562736677</v>
      </c>
    </row>
    <row r="651" spans="6:34" x14ac:dyDescent="0.35">
      <c r="F651" s="21">
        <f t="shared" si="277"/>
        <v>62.100000000000612</v>
      </c>
      <c r="G651" s="20">
        <f t="shared" si="292"/>
        <v>356.63043478260749</v>
      </c>
      <c r="H651" s="19">
        <f t="shared" si="265"/>
        <v>6.6304347826074945</v>
      </c>
      <c r="I651" s="18">
        <f t="shared" si="266"/>
        <v>1.8944099378878556E-2</v>
      </c>
      <c r="J651" s="17">
        <f t="shared" si="267"/>
        <v>155088.46520356127</v>
      </c>
      <c r="K651" s="16">
        <f t="shared" si="268"/>
        <v>31.701818235903279</v>
      </c>
      <c r="L651" s="15">
        <f t="shared" si="269"/>
        <v>3.5577087395492886E-267</v>
      </c>
      <c r="M651" s="14">
        <f t="shared" si="270"/>
        <v>8.4563179030347041E-270</v>
      </c>
      <c r="N651" s="13">
        <f t="shared" si="278"/>
        <v>0</v>
      </c>
      <c r="O651" s="12">
        <f t="shared" si="279"/>
        <v>0</v>
      </c>
      <c r="P651" s="4">
        <f t="shared" si="280"/>
        <v>3.2022759691719355E-269</v>
      </c>
      <c r="Q651" s="11">
        <f t="shared" si="271"/>
        <v>4.7060113823546708E-268</v>
      </c>
      <c r="R651" s="10">
        <f t="shared" si="281"/>
        <v>1.4711031923314647E-265</v>
      </c>
      <c r="S651" s="9">
        <f t="shared" si="282"/>
        <v>151.358709016955</v>
      </c>
      <c r="T651" s="8">
        <f t="shared" si="283"/>
        <v>7431.9126338811511</v>
      </c>
      <c r="U651" s="7">
        <f t="shared" si="284"/>
        <v>-31.701818235903279</v>
      </c>
      <c r="V651" s="9">
        <f t="shared" si="285"/>
        <v>2346.287225979409</v>
      </c>
      <c r="W651" s="8">
        <f t="shared" si="286"/>
        <v>155088.46520356127</v>
      </c>
      <c r="X651" s="7">
        <f t="shared" si="287"/>
        <v>-31.701818235903279</v>
      </c>
      <c r="Y651" s="6">
        <f t="shared" si="272"/>
        <v>2351.1642234411083</v>
      </c>
      <c r="Z651" s="4">
        <f t="shared" si="273"/>
        <v>-1</v>
      </c>
      <c r="AA651" s="4">
        <f t="shared" si="288"/>
        <v>0</v>
      </c>
      <c r="AB651" s="5">
        <f t="shared" si="289"/>
        <v>-4.6723709983252237E-263</v>
      </c>
      <c r="AC651" s="418">
        <f t="shared" si="293"/>
        <v>-8.1359920718171345E-264</v>
      </c>
      <c r="AD651" s="628">
        <f t="shared" si="290"/>
        <v>2.3436092712886281E-263</v>
      </c>
      <c r="AE651" s="4">
        <f t="shared" si="274"/>
        <v>22.197387560891613</v>
      </c>
      <c r="AF651" s="3">
        <f t="shared" si="291"/>
        <v>4.67</v>
      </c>
      <c r="AG651" s="2">
        <f t="shared" si="275"/>
        <v>105.92076283713217</v>
      </c>
      <c r="AH651" s="22">
        <f t="shared" si="294"/>
        <v>-2.6715820097426581</v>
      </c>
    </row>
    <row r="652" spans="6:34" x14ac:dyDescent="0.35">
      <c r="F652" s="21">
        <f t="shared" si="277"/>
        <v>62.200000000000614</v>
      </c>
      <c r="G652" s="20">
        <f t="shared" si="292"/>
        <v>356.63043478260749</v>
      </c>
      <c r="H652" s="19">
        <f t="shared" si="265"/>
        <v>6.6304347826074945</v>
      </c>
      <c r="I652" s="18">
        <f t="shared" si="266"/>
        <v>1.8944099378878556E-2</v>
      </c>
      <c r="J652" s="17">
        <f t="shared" si="267"/>
        <v>155323.0939261592</v>
      </c>
      <c r="K652" s="16">
        <f t="shared" si="268"/>
        <v>31.701111780097001</v>
      </c>
      <c r="L652" s="15">
        <f t="shared" si="269"/>
        <v>1.4256552610788159E-267</v>
      </c>
      <c r="M652" s="14">
        <f t="shared" si="270"/>
        <v>3.3886399900582373E-270</v>
      </c>
      <c r="N652" s="13">
        <f t="shared" si="278"/>
        <v>0</v>
      </c>
      <c r="O652" s="12">
        <f t="shared" si="279"/>
        <v>0</v>
      </c>
      <c r="P652" s="4">
        <f t="shared" si="280"/>
        <v>1.2832252208073106E-269</v>
      </c>
      <c r="Q652" s="11">
        <f t="shared" si="271"/>
        <v>1.8858063931339928E-268</v>
      </c>
      <c r="R652" s="10">
        <f t="shared" si="281"/>
        <v>5.8686978798533463E-266</v>
      </c>
      <c r="S652" s="9">
        <f t="shared" si="282"/>
        <v>151.358709016955</v>
      </c>
      <c r="T652" s="8">
        <f t="shared" si="283"/>
        <v>7447.048504782847</v>
      </c>
      <c r="U652" s="7">
        <f t="shared" si="284"/>
        <v>-31.701111780097001</v>
      </c>
      <c r="V652" s="9">
        <f t="shared" si="285"/>
        <v>2343.1170441558188</v>
      </c>
      <c r="W652" s="8">
        <f t="shared" si="286"/>
        <v>155323.0939261592</v>
      </c>
      <c r="X652" s="7">
        <f t="shared" si="287"/>
        <v>-31.701111780097001</v>
      </c>
      <c r="Y652" s="6">
        <f t="shared" si="272"/>
        <v>2348.0006263646483</v>
      </c>
      <c r="Z652" s="4">
        <f t="shared" si="273"/>
        <v>-1</v>
      </c>
      <c r="AA652" s="4">
        <f t="shared" si="288"/>
        <v>0</v>
      </c>
      <c r="AB652" s="5">
        <f t="shared" si="289"/>
        <v>-1.8639571931253847E-263</v>
      </c>
      <c r="AC652" s="418">
        <f t="shared" si="293"/>
        <v>-3.2509322285708145E-264</v>
      </c>
      <c r="AD652" s="628">
        <f t="shared" si="290"/>
        <v>9.3661555342153847E-264</v>
      </c>
      <c r="AE652" s="4">
        <f t="shared" si="274"/>
        <v>22.167519978826284</v>
      </c>
      <c r="AF652" s="3">
        <f t="shared" si="291"/>
        <v>4.67</v>
      </c>
      <c r="AG652" s="2">
        <f t="shared" si="275"/>
        <v>105.92076283713217</v>
      </c>
      <c r="AH652" s="22">
        <f t="shared" si="294"/>
        <v>-2.6668031966122054</v>
      </c>
    </row>
    <row r="653" spans="6:34" x14ac:dyDescent="0.35">
      <c r="F653" s="21">
        <f t="shared" si="277"/>
        <v>62.300000000000615</v>
      </c>
      <c r="G653" s="20">
        <f t="shared" si="292"/>
        <v>356.63043478260749</v>
      </c>
      <c r="H653" s="19">
        <f t="shared" si="265"/>
        <v>6.6304347826074945</v>
      </c>
      <c r="I653" s="18">
        <f t="shared" si="266"/>
        <v>1.8944099378878556E-2</v>
      </c>
      <c r="J653" s="17">
        <f t="shared" si="267"/>
        <v>155557.40563057479</v>
      </c>
      <c r="K653" s="16">
        <f t="shared" si="268"/>
        <v>31.700406302383549</v>
      </c>
      <c r="L653" s="15">
        <f t="shared" si="269"/>
        <v>5.7202235116606121E-268</v>
      </c>
      <c r="M653" s="14">
        <f t="shared" si="270"/>
        <v>1.3596399264866109E-270</v>
      </c>
      <c r="N653" s="13">
        <f t="shared" si="278"/>
        <v>0</v>
      </c>
      <c r="O653" s="12">
        <f t="shared" si="279"/>
        <v>0</v>
      </c>
      <c r="P653" s="4">
        <f t="shared" si="280"/>
        <v>5.1487447766743497E-270</v>
      </c>
      <c r="Q653" s="11">
        <f t="shared" si="271"/>
        <v>7.5665094942251967E-269</v>
      </c>
      <c r="R653" s="10">
        <f t="shared" si="281"/>
        <v>2.3441845632017931E-266</v>
      </c>
      <c r="S653" s="9">
        <f t="shared" si="282"/>
        <v>151.358709016955</v>
      </c>
      <c r="T653" s="8">
        <f t="shared" si="283"/>
        <v>7462.1843756845428</v>
      </c>
      <c r="U653" s="7">
        <f t="shared" si="284"/>
        <v>-31.700406302383549</v>
      </c>
      <c r="V653" s="9">
        <f t="shared" si="285"/>
        <v>2339.946932977809</v>
      </c>
      <c r="W653" s="8">
        <f t="shared" si="286"/>
        <v>155557.40563057479</v>
      </c>
      <c r="X653" s="7">
        <f t="shared" si="287"/>
        <v>-31.700406302383549</v>
      </c>
      <c r="Y653" s="6">
        <f t="shared" si="272"/>
        <v>2344.8371175728889</v>
      </c>
      <c r="Z653" s="4">
        <f t="shared" si="273"/>
        <v>-1</v>
      </c>
      <c r="AA653" s="4">
        <f t="shared" si="288"/>
        <v>0</v>
      </c>
      <c r="AB653" s="5">
        <f t="shared" si="289"/>
        <v>-7.4453648288718183E-264</v>
      </c>
      <c r="AC653" s="418">
        <f t="shared" si="293"/>
        <v>-1.3006355700445682E-264</v>
      </c>
      <c r="AD653" s="628">
        <f t="shared" si="290"/>
        <v>3.7479201582649292E-264</v>
      </c>
      <c r="AE653" s="4">
        <f t="shared" si="274"/>
        <v>22.13765323025855</v>
      </c>
      <c r="AF653" s="3">
        <f t="shared" si="291"/>
        <v>4.67</v>
      </c>
      <c r="AG653" s="2">
        <f t="shared" si="275"/>
        <v>105.92076283713217</v>
      </c>
      <c r="AH653" s="22">
        <f t="shared" si="294"/>
        <v>-2.6620245168413685</v>
      </c>
    </row>
    <row r="654" spans="6:34" x14ac:dyDescent="0.35">
      <c r="F654" s="21">
        <f t="shared" si="277"/>
        <v>62.400000000000617</v>
      </c>
      <c r="G654" s="20">
        <f t="shared" si="292"/>
        <v>356.63043478260749</v>
      </c>
      <c r="H654" s="19">
        <f t="shared" si="265"/>
        <v>6.6304347826074945</v>
      </c>
      <c r="I654" s="18">
        <f t="shared" si="266"/>
        <v>1.8944099378878556E-2</v>
      </c>
      <c r="J654" s="17">
        <f t="shared" si="267"/>
        <v>155791.40032387257</v>
      </c>
      <c r="K654" s="16">
        <f t="shared" si="268"/>
        <v>31.699701802645009</v>
      </c>
      <c r="L654" s="15">
        <f t="shared" si="269"/>
        <v>2.2980831517963377E-268</v>
      </c>
      <c r="M654" s="14">
        <f t="shared" si="270"/>
        <v>5.4623138435047149E-271</v>
      </c>
      <c r="N654" s="13">
        <f t="shared" si="278"/>
        <v>0</v>
      </c>
      <c r="O654" s="12">
        <f t="shared" si="279"/>
        <v>0</v>
      </c>
      <c r="P654" s="4">
        <f t="shared" si="280"/>
        <v>2.0684932328351896E-270</v>
      </c>
      <c r="Q654" s="11">
        <f t="shared" si="271"/>
        <v>3.0398231731924033E-269</v>
      </c>
      <c r="R654" s="10">
        <f t="shared" si="281"/>
        <v>9.3754730849504325E-267</v>
      </c>
      <c r="S654" s="9">
        <f t="shared" si="282"/>
        <v>151.358709016955</v>
      </c>
      <c r="T654" s="8">
        <f t="shared" si="283"/>
        <v>7477.3202465862387</v>
      </c>
      <c r="U654" s="7">
        <f t="shared" si="284"/>
        <v>-31.699701802645009</v>
      </c>
      <c r="V654" s="9">
        <f t="shared" si="285"/>
        <v>2336.7768923475705</v>
      </c>
      <c r="W654" s="8">
        <f t="shared" si="286"/>
        <v>155791.40032387257</v>
      </c>
      <c r="X654" s="7">
        <f t="shared" si="287"/>
        <v>-31.699701802645009</v>
      </c>
      <c r="Y654" s="6">
        <f t="shared" si="272"/>
        <v>2341.6736970391175</v>
      </c>
      <c r="Z654" s="4">
        <f t="shared" si="273"/>
        <v>-1</v>
      </c>
      <c r="AA654" s="4">
        <f t="shared" si="288"/>
        <v>0</v>
      </c>
      <c r="AB654" s="5">
        <f t="shared" si="289"/>
        <v>-2.9777441015729203E-264</v>
      </c>
      <c r="AC654" s="418">
        <f t="shared" si="293"/>
        <v>-5.2101899842456715E-265</v>
      </c>
      <c r="AD654" s="628">
        <f t="shared" si="290"/>
        <v>1.5016613882572693E-264</v>
      </c>
      <c r="AE654" s="4">
        <f t="shared" si="274"/>
        <v>22.107787314936211</v>
      </c>
      <c r="AF654" s="3">
        <f t="shared" si="291"/>
        <v>4.67</v>
      </c>
      <c r="AG654" s="2">
        <f t="shared" si="275"/>
        <v>105.92076283713217</v>
      </c>
      <c r="AH654" s="22">
        <f t="shared" si="294"/>
        <v>-2.6572459703897935</v>
      </c>
    </row>
    <row r="655" spans="6:34" x14ac:dyDescent="0.35">
      <c r="F655" s="21">
        <f t="shared" si="277"/>
        <v>62.500000000000618</v>
      </c>
      <c r="G655" s="20">
        <f t="shared" si="292"/>
        <v>356.63043478260749</v>
      </c>
      <c r="H655" s="19">
        <f t="shared" si="265"/>
        <v>6.6304347826074945</v>
      </c>
      <c r="I655" s="18">
        <f t="shared" si="266"/>
        <v>1.8944099378878556E-2</v>
      </c>
      <c r="J655" s="17">
        <f t="shared" si="267"/>
        <v>156025.07801310733</v>
      </c>
      <c r="K655" s="16">
        <f t="shared" si="268"/>
        <v>31.698998280763639</v>
      </c>
      <c r="L655" s="15">
        <f t="shared" si="269"/>
        <v>9.2442707454532857E-269</v>
      </c>
      <c r="M655" s="14">
        <f t="shared" si="270"/>
        <v>2.1972707134867914E-271</v>
      </c>
      <c r="N655" s="13">
        <f t="shared" si="278"/>
        <v>0</v>
      </c>
      <c r="O655" s="12">
        <f t="shared" si="279"/>
        <v>0</v>
      </c>
      <c r="P655" s="4">
        <f t="shared" si="280"/>
        <v>8.3207221916750958E-271</v>
      </c>
      <c r="Q655" s="11">
        <f t="shared" si="271"/>
        <v>1.2227994626446785E-269</v>
      </c>
      <c r="R655" s="10">
        <f t="shared" si="281"/>
        <v>3.7544457030364005E-267</v>
      </c>
      <c r="S655" s="9">
        <f t="shared" si="282"/>
        <v>151.358709016955</v>
      </c>
      <c r="T655" s="8">
        <f t="shared" si="283"/>
        <v>7492.4561174879345</v>
      </c>
      <c r="U655" s="7">
        <f t="shared" si="284"/>
        <v>-31.698998280763639</v>
      </c>
      <c r="V655" s="9">
        <f t="shared" si="285"/>
        <v>2333.606922167306</v>
      </c>
      <c r="W655" s="8">
        <f t="shared" si="286"/>
        <v>156025.07801310733</v>
      </c>
      <c r="X655" s="7">
        <f t="shared" si="287"/>
        <v>-31.698998280763639</v>
      </c>
      <c r="Y655" s="6">
        <f t="shared" si="272"/>
        <v>2338.5103647370147</v>
      </c>
      <c r="Z655" s="4">
        <f t="shared" si="273"/>
        <v>-1</v>
      </c>
      <c r="AA655" s="4">
        <f t="shared" si="288"/>
        <v>0</v>
      </c>
      <c r="AB655" s="5">
        <f t="shared" si="289"/>
        <v>-1.1924495378092744E-264</v>
      </c>
      <c r="AC655" s="418">
        <f t="shared" si="293"/>
        <v>-2.0897850784527335E-265</v>
      </c>
      <c r="AD655" s="628">
        <f t="shared" si="290"/>
        <v>6.0242963401896589E-265</v>
      </c>
      <c r="AE655" s="4">
        <f t="shared" si="274"/>
        <v>22.077922232610785</v>
      </c>
      <c r="AF655" s="3">
        <f t="shared" si="291"/>
        <v>4.67</v>
      </c>
      <c r="AG655" s="2">
        <f t="shared" si="275"/>
        <v>105.92076283713217</v>
      </c>
      <c r="AH655" s="22">
        <f t="shared" si="294"/>
        <v>-2.6524675572177254</v>
      </c>
    </row>
    <row r="656" spans="6:34" x14ac:dyDescent="0.35">
      <c r="F656" s="21">
        <f t="shared" si="277"/>
        <v>62.60000000000062</v>
      </c>
      <c r="G656" s="20">
        <f t="shared" si="292"/>
        <v>356.63043478260749</v>
      </c>
      <c r="H656" s="19">
        <f t="shared" si="265"/>
        <v>6.6304347826074945</v>
      </c>
      <c r="I656" s="18">
        <f t="shared" si="266"/>
        <v>1.8944099378878556E-2</v>
      </c>
      <c r="J656" s="17">
        <f t="shared" si="267"/>
        <v>156258.43870532405</v>
      </c>
      <c r="K656" s="16">
        <f t="shared" si="268"/>
        <v>31.69829573662189</v>
      </c>
      <c r="L656" s="15">
        <f t="shared" si="269"/>
        <v>3.7233483301751208E-269</v>
      </c>
      <c r="M656" s="14">
        <f t="shared" si="270"/>
        <v>8.8500266459932439E-272</v>
      </c>
      <c r="N656" s="13">
        <f t="shared" si="278"/>
        <v>0</v>
      </c>
      <c r="O656" s="12">
        <f t="shared" si="279"/>
        <v>0</v>
      </c>
      <c r="P656" s="4">
        <f t="shared" si="280"/>
        <v>3.3513673421413197E-271</v>
      </c>
      <c r="Q656" s="11">
        <f t="shared" si="271"/>
        <v>4.92511357871729E-270</v>
      </c>
      <c r="R656" s="10">
        <f t="shared" si="281"/>
        <v>1.5053920483550529E-267</v>
      </c>
      <c r="S656" s="9">
        <f t="shared" si="282"/>
        <v>151.358709016955</v>
      </c>
      <c r="T656" s="8">
        <f t="shared" si="283"/>
        <v>7507.5919883896304</v>
      </c>
      <c r="U656" s="7">
        <f t="shared" si="284"/>
        <v>-31.69829573662189</v>
      </c>
      <c r="V656" s="9">
        <f t="shared" si="285"/>
        <v>2330.4370223392298</v>
      </c>
      <c r="W656" s="8">
        <f t="shared" si="286"/>
        <v>156258.43870532405</v>
      </c>
      <c r="X656" s="7">
        <f t="shared" si="287"/>
        <v>-31.69829573662189</v>
      </c>
      <c r="Y656" s="6">
        <f t="shared" si="272"/>
        <v>2335.3471206406589</v>
      </c>
      <c r="Z656" s="4">
        <f t="shared" si="273"/>
        <v>-1</v>
      </c>
      <c r="AA656" s="4">
        <f t="shared" si="288"/>
        <v>0</v>
      </c>
      <c r="AB656" s="5">
        <f t="shared" si="289"/>
        <v>-4.7812758374184316E-265</v>
      </c>
      <c r="AC656" s="418">
        <f t="shared" si="293"/>
        <v>-8.3926619332095702E-266</v>
      </c>
      <c r="AD656" s="628">
        <f t="shared" si="290"/>
        <v>2.419876382102101E-265</v>
      </c>
      <c r="AE656" s="4">
        <f t="shared" si="274"/>
        <v>22.048057983037548</v>
      </c>
      <c r="AF656" s="3">
        <f t="shared" si="291"/>
        <v>4.67</v>
      </c>
      <c r="AG656" s="2">
        <f t="shared" si="275"/>
        <v>105.92076283713217</v>
      </c>
      <c r="AH656" s="22">
        <f t="shared" si="294"/>
        <v>-2.6476892772860077</v>
      </c>
    </row>
    <row r="657" spans="6:34" x14ac:dyDescent="0.35">
      <c r="F657" s="21">
        <f t="shared" si="277"/>
        <v>62.700000000000621</v>
      </c>
      <c r="G657" s="20">
        <f t="shared" si="292"/>
        <v>356.63043478260749</v>
      </c>
      <c r="H657" s="19">
        <f t="shared" si="265"/>
        <v>6.6304347826074945</v>
      </c>
      <c r="I657" s="18">
        <f t="shared" si="266"/>
        <v>1.8944099378878556E-2</v>
      </c>
      <c r="J657" s="17">
        <f t="shared" si="267"/>
        <v>156491.48240755798</v>
      </c>
      <c r="K657" s="16">
        <f t="shared" si="268"/>
        <v>31.697594170102366</v>
      </c>
      <c r="L657" s="15">
        <f t="shared" si="269"/>
        <v>1.501580734458232E-269</v>
      </c>
      <c r="M657" s="14">
        <f t="shared" si="270"/>
        <v>3.5691072477337714E-272</v>
      </c>
      <c r="N657" s="13">
        <f t="shared" si="278"/>
        <v>0</v>
      </c>
      <c r="O657" s="12">
        <f t="shared" si="279"/>
        <v>0</v>
      </c>
      <c r="P657" s="4">
        <f t="shared" si="280"/>
        <v>1.3515653623563092E-271</v>
      </c>
      <c r="Q657" s="11">
        <f t="shared" si="271"/>
        <v>1.9862379259242414E-270</v>
      </c>
      <c r="R657" s="10">
        <f t="shared" si="281"/>
        <v>6.0437218306657183E-268</v>
      </c>
      <c r="S657" s="9">
        <f t="shared" si="282"/>
        <v>151.358709016955</v>
      </c>
      <c r="T657" s="8">
        <f t="shared" si="283"/>
        <v>7522.7278592913262</v>
      </c>
      <c r="U657" s="7">
        <f t="shared" si="284"/>
        <v>-31.697594170102366</v>
      </c>
      <c r="V657" s="9">
        <f t="shared" si="285"/>
        <v>2327.2671927655674</v>
      </c>
      <c r="W657" s="8">
        <f t="shared" si="286"/>
        <v>156491.48240755798</v>
      </c>
      <c r="X657" s="7">
        <f t="shared" si="287"/>
        <v>-31.697594170102366</v>
      </c>
      <c r="Y657" s="6">
        <f t="shared" si="272"/>
        <v>2332.1839647245247</v>
      </c>
      <c r="Z657" s="4">
        <f t="shared" si="273"/>
        <v>-1</v>
      </c>
      <c r="AA657" s="4">
        <f t="shared" si="288"/>
        <v>0</v>
      </c>
      <c r="AB657" s="5">
        <f t="shared" si="289"/>
        <v>-1.9195465519175428E-265</v>
      </c>
      <c r="AC657" s="418">
        <f t="shared" si="293"/>
        <v>-3.3747980280650106E-266</v>
      </c>
      <c r="AD657" s="628">
        <f t="shared" si="290"/>
        <v>9.7326809536183406E-266</v>
      </c>
      <c r="AE657" s="4">
        <f t="shared" si="274"/>
        <v>22.018194565975513</v>
      </c>
      <c r="AF657" s="3">
        <f t="shared" si="291"/>
        <v>4.67</v>
      </c>
      <c r="AG657" s="2">
        <f t="shared" si="275"/>
        <v>105.92076283713217</v>
      </c>
      <c r="AH657" s="22">
        <f t="shared" si="294"/>
        <v>-2.6429111305560817</v>
      </c>
    </row>
    <row r="658" spans="6:34" x14ac:dyDescent="0.35">
      <c r="F658" s="21">
        <f t="shared" si="277"/>
        <v>62.800000000000622</v>
      </c>
      <c r="G658" s="20">
        <f t="shared" si="292"/>
        <v>356.63043478260749</v>
      </c>
      <c r="H658" s="19">
        <f t="shared" si="265"/>
        <v>6.6304347826074945</v>
      </c>
      <c r="I658" s="18">
        <f t="shared" si="266"/>
        <v>1.8944099378878556E-2</v>
      </c>
      <c r="J658" s="17">
        <f t="shared" si="267"/>
        <v>156724.20912683452</v>
      </c>
      <c r="K658" s="16">
        <f t="shared" si="268"/>
        <v>31.696893581087842</v>
      </c>
      <c r="L658" s="15">
        <f t="shared" si="269"/>
        <v>6.0634197233245183E-270</v>
      </c>
      <c r="M658" s="14">
        <f t="shared" si="270"/>
        <v>1.4412142340370047E-272</v>
      </c>
      <c r="N658" s="13">
        <f t="shared" si="278"/>
        <v>0</v>
      </c>
      <c r="O658" s="12">
        <f t="shared" si="279"/>
        <v>0</v>
      </c>
      <c r="P658" s="4">
        <f t="shared" si="280"/>
        <v>5.4576539825081582E-272</v>
      </c>
      <c r="Q658" s="11">
        <f t="shared" si="271"/>
        <v>8.0204773136021009E-271</v>
      </c>
      <c r="R658" s="10">
        <f t="shared" si="281"/>
        <v>2.4294629647646399E-268</v>
      </c>
      <c r="S658" s="9">
        <f t="shared" si="282"/>
        <v>151.358709016955</v>
      </c>
      <c r="T658" s="8">
        <f t="shared" si="283"/>
        <v>7537.8637301930221</v>
      </c>
      <c r="U658" s="7">
        <f t="shared" si="284"/>
        <v>-31.696893581087842</v>
      </c>
      <c r="V658" s="9">
        <f t="shared" si="285"/>
        <v>2324.0974333485574</v>
      </c>
      <c r="W658" s="8">
        <f t="shared" si="286"/>
        <v>156724.20912683452</v>
      </c>
      <c r="X658" s="7">
        <f t="shared" si="287"/>
        <v>-31.696893581087842</v>
      </c>
      <c r="Y658" s="6">
        <f t="shared" si="272"/>
        <v>2329.0208969634923</v>
      </c>
      <c r="Z658" s="4">
        <f t="shared" si="273"/>
        <v>-1</v>
      </c>
      <c r="AA658" s="4">
        <f t="shared" si="288"/>
        <v>0</v>
      </c>
      <c r="AB658" s="5">
        <f t="shared" si="289"/>
        <v>-7.7162175687223063E-266</v>
      </c>
      <c r="AC658" s="418">
        <f t="shared" si="293"/>
        <v>-1.3587692357528372E-266</v>
      </c>
      <c r="AD658" s="628">
        <f t="shared" si="290"/>
        <v>3.9194412319038494E-266</v>
      </c>
      <c r="AE658" s="4">
        <f t="shared" si="274"/>
        <v>21.988331981187525</v>
      </c>
      <c r="AF658" s="3">
        <f t="shared" si="291"/>
        <v>4.67</v>
      </c>
      <c r="AG658" s="2">
        <f t="shared" si="275"/>
        <v>105.92076283713217</v>
      </c>
      <c r="AH658" s="22">
        <f t="shared" si="294"/>
        <v>-2.6381331169900037</v>
      </c>
    </row>
    <row r="659" spans="6:34" x14ac:dyDescent="0.35">
      <c r="F659" s="21">
        <f t="shared" si="277"/>
        <v>62.900000000000624</v>
      </c>
      <c r="G659" s="20">
        <f t="shared" si="292"/>
        <v>356.63043478260749</v>
      </c>
      <c r="H659" s="19">
        <f t="shared" si="265"/>
        <v>6.6304347826074945</v>
      </c>
      <c r="I659" s="18">
        <f t="shared" si="266"/>
        <v>1.8944099378878556E-2</v>
      </c>
      <c r="J659" s="17">
        <f t="shared" si="267"/>
        <v>156956.61887016939</v>
      </c>
      <c r="K659" s="16">
        <f t="shared" si="268"/>
        <v>31.696193969461252</v>
      </c>
      <c r="L659" s="15">
        <f t="shared" si="269"/>
        <v>2.4515480911768641E-270</v>
      </c>
      <c r="M659" s="14">
        <f t="shared" si="270"/>
        <v>5.8270846579182881E-273</v>
      </c>
      <c r="N659" s="13">
        <f t="shared" si="278"/>
        <v>0</v>
      </c>
      <c r="O659" s="12">
        <f t="shared" si="279"/>
        <v>0</v>
      </c>
      <c r="P659" s="4">
        <f t="shared" si="280"/>
        <v>2.2066262626770157E-272</v>
      </c>
      <c r="Q659" s="11">
        <f t="shared" si="271"/>
        <v>3.2428211711703436E-271</v>
      </c>
      <c r="R659" s="10">
        <f t="shared" si="281"/>
        <v>9.7783813762311888E-269</v>
      </c>
      <c r="S659" s="9">
        <f t="shared" si="282"/>
        <v>151.358709016955</v>
      </c>
      <c r="T659" s="8">
        <f t="shared" si="283"/>
        <v>7552.9996010947179</v>
      </c>
      <c r="U659" s="7">
        <f t="shared" si="284"/>
        <v>-31.696193969461252</v>
      </c>
      <c r="V659" s="9">
        <f t="shared" si="285"/>
        <v>2320.9277439904486</v>
      </c>
      <c r="W659" s="8">
        <f t="shared" si="286"/>
        <v>156956.61887016939</v>
      </c>
      <c r="X659" s="7">
        <f t="shared" si="287"/>
        <v>-31.696193969461252</v>
      </c>
      <c r="Y659" s="6">
        <f t="shared" si="272"/>
        <v>2325.8579173328435</v>
      </c>
      <c r="Z659" s="4">
        <f t="shared" si="273"/>
        <v>-1</v>
      </c>
      <c r="AA659" s="4">
        <f t="shared" si="288"/>
        <v>0</v>
      </c>
      <c r="AB659" s="5">
        <f t="shared" si="289"/>
        <v>-3.1057118080518551E-266</v>
      </c>
      <c r="AC659" s="418">
        <f t="shared" si="293"/>
        <v>-5.4776388573101844E-267</v>
      </c>
      <c r="AD659" s="628">
        <f t="shared" si="290"/>
        <v>1.580403935579419E-266</v>
      </c>
      <c r="AE659" s="4">
        <f t="shared" si="274"/>
        <v>21.958470228440216</v>
      </c>
      <c r="AF659" s="3">
        <f t="shared" si="291"/>
        <v>4.67</v>
      </c>
      <c r="AG659" s="2">
        <f t="shared" si="275"/>
        <v>105.92076283713217</v>
      </c>
      <c r="AH659" s="22">
        <f t="shared" si="294"/>
        <v>-2.6333552365504347</v>
      </c>
    </row>
    <row r="660" spans="6:34" x14ac:dyDescent="0.35">
      <c r="F660" s="21">
        <f t="shared" si="277"/>
        <v>63.000000000000625</v>
      </c>
      <c r="G660" s="20">
        <f t="shared" si="292"/>
        <v>356.63043478260749</v>
      </c>
      <c r="H660" s="19">
        <f t="shared" si="265"/>
        <v>6.6304347826074945</v>
      </c>
      <c r="I660" s="18">
        <f t="shared" si="266"/>
        <v>1.8944099378878556E-2</v>
      </c>
      <c r="J660" s="17">
        <f t="shared" si="267"/>
        <v>157188.71164456842</v>
      </c>
      <c r="K660" s="16">
        <f t="shared" si="268"/>
        <v>31.695495335105722</v>
      </c>
      <c r="L660" s="15">
        <f t="shared" si="269"/>
        <v>9.9246901852860866E-271</v>
      </c>
      <c r="M660" s="14">
        <f t="shared" si="270"/>
        <v>2.35899961014065E-273</v>
      </c>
      <c r="N660" s="13">
        <f t="shared" si="278"/>
        <v>0</v>
      </c>
      <c r="O660" s="12">
        <f t="shared" si="279"/>
        <v>0</v>
      </c>
      <c r="P660" s="4">
        <f t="shared" si="280"/>
        <v>8.9331643505602104E-273</v>
      </c>
      <c r="Q660" s="11">
        <f t="shared" si="271"/>
        <v>1.3128029413733562E-271</v>
      </c>
      <c r="R660" s="10">
        <f t="shared" si="281"/>
        <v>3.940709671855731E-269</v>
      </c>
      <c r="S660" s="9">
        <f t="shared" si="282"/>
        <v>151.358709016955</v>
      </c>
      <c r="T660" s="8">
        <f t="shared" si="283"/>
        <v>7568.1354719964138</v>
      </c>
      <c r="U660" s="7">
        <f t="shared" si="284"/>
        <v>-31.695495335105722</v>
      </c>
      <c r="V660" s="9">
        <f t="shared" si="285"/>
        <v>2317.7581245935025</v>
      </c>
      <c r="W660" s="8">
        <f t="shared" si="286"/>
        <v>157188.71164456842</v>
      </c>
      <c r="X660" s="7">
        <f t="shared" si="287"/>
        <v>-31.695495335105722</v>
      </c>
      <c r="Y660" s="6">
        <f t="shared" si="272"/>
        <v>2322.6950258082679</v>
      </c>
      <c r="Z660" s="4">
        <f t="shared" si="273"/>
        <v>-1</v>
      </c>
      <c r="AA660" s="4">
        <f t="shared" si="288"/>
        <v>0</v>
      </c>
      <c r="AB660" s="5">
        <f t="shared" si="289"/>
        <v>-1.2516088388345897E-266</v>
      </c>
      <c r="AC660" s="418">
        <f t="shared" si="293"/>
        <v>-2.2110103108458938E-267</v>
      </c>
      <c r="AD660" s="628">
        <f t="shared" si="290"/>
        <v>6.3806398988911359E-267</v>
      </c>
      <c r="AE660" s="4">
        <f t="shared" si="274"/>
        <v>21.928609307504072</v>
      </c>
      <c r="AF660" s="3">
        <f t="shared" si="291"/>
        <v>4.67</v>
      </c>
      <c r="AG660" s="2">
        <f t="shared" si="275"/>
        <v>105.92076283713217</v>
      </c>
      <c r="AH660" s="22">
        <f t="shared" si="294"/>
        <v>-2.6285774892006519</v>
      </c>
    </row>
    <row r="661" spans="6:34" x14ac:dyDescent="0.35">
      <c r="F661" s="21">
        <f t="shared" si="277"/>
        <v>63.100000000000627</v>
      </c>
      <c r="G661" s="20">
        <f t="shared" si="292"/>
        <v>356.63043478260749</v>
      </c>
      <c r="H661" s="19">
        <f t="shared" si="265"/>
        <v>6.6304347826074945</v>
      </c>
      <c r="I661" s="18">
        <f t="shared" si="266"/>
        <v>1.8944099378878556E-2</v>
      </c>
      <c r="J661" s="17">
        <f t="shared" si="267"/>
        <v>157420.48745702778</v>
      </c>
      <c r="K661" s="16">
        <f t="shared" si="268"/>
        <v>31.694797677904528</v>
      </c>
      <c r="L661" s="15">
        <f t="shared" si="269"/>
        <v>4.022973505301122E-271</v>
      </c>
      <c r="M661" s="14">
        <f t="shared" si="270"/>
        <v>9.5622057247502362E-274</v>
      </c>
      <c r="N661" s="13">
        <f t="shared" si="278"/>
        <v>0</v>
      </c>
      <c r="O661" s="12">
        <f t="shared" si="279"/>
        <v>0</v>
      </c>
      <c r="P661" s="4">
        <f t="shared" si="280"/>
        <v>3.6210584743576345E-273</v>
      </c>
      <c r="Q661" s="11">
        <f t="shared" si="271"/>
        <v>5.3214471708712121E-272</v>
      </c>
      <c r="R661" s="10">
        <f t="shared" si="281"/>
        <v>1.5901298649617139E-269</v>
      </c>
      <c r="S661" s="9">
        <f t="shared" si="282"/>
        <v>151.358709016955</v>
      </c>
      <c r="T661" s="8">
        <f t="shared" si="283"/>
        <v>7583.2713428981097</v>
      </c>
      <c r="U661" s="7">
        <f t="shared" si="284"/>
        <v>-31.694797677904528</v>
      </c>
      <c r="V661" s="9">
        <f t="shared" si="285"/>
        <v>2314.5885750599919</v>
      </c>
      <c r="W661" s="8">
        <f t="shared" si="286"/>
        <v>157420.48745702778</v>
      </c>
      <c r="X661" s="7">
        <f t="shared" si="287"/>
        <v>-31.694797677904528</v>
      </c>
      <c r="Y661" s="6">
        <f t="shared" si="272"/>
        <v>2319.5322223658636</v>
      </c>
      <c r="Z661" s="4">
        <f t="shared" si="273"/>
        <v>-1</v>
      </c>
      <c r="AA661" s="4">
        <f t="shared" si="288"/>
        <v>0</v>
      </c>
      <c r="AB661" s="5">
        <f t="shared" si="289"/>
        <v>-5.0504116253347675E-267</v>
      </c>
      <c r="AC661" s="418">
        <f t="shared" si="293"/>
        <v>-8.9358883167917657E-268</v>
      </c>
      <c r="AD661" s="628">
        <f t="shared" si="290"/>
        <v>2.5793630079994771E-267</v>
      </c>
      <c r="AE661" s="4">
        <f t="shared" si="274"/>
        <v>21.898749218153434</v>
      </c>
      <c r="AF661" s="3">
        <f t="shared" si="291"/>
        <v>4.67</v>
      </c>
      <c r="AG661" s="2">
        <f t="shared" si="275"/>
        <v>105.92076283713217</v>
      </c>
      <c r="AH661" s="22">
        <f t="shared" si="294"/>
        <v>-2.6237998749045497</v>
      </c>
    </row>
    <row r="662" spans="6:34" x14ac:dyDescent="0.35">
      <c r="F662" s="21">
        <f t="shared" si="277"/>
        <v>63.200000000000628</v>
      </c>
      <c r="G662" s="20">
        <f t="shared" si="292"/>
        <v>356.63043478260749</v>
      </c>
      <c r="H662" s="19">
        <f t="shared" si="265"/>
        <v>6.6304347826074945</v>
      </c>
      <c r="I662" s="18">
        <f t="shared" si="266"/>
        <v>1.8944099378878556E-2</v>
      </c>
      <c r="J662" s="17">
        <f t="shared" si="267"/>
        <v>157651.94631453376</v>
      </c>
      <c r="K662" s="16">
        <f t="shared" si="268"/>
        <v>31.694100997741149</v>
      </c>
      <c r="L662" s="15">
        <f t="shared" si="269"/>
        <v>1.6327924180444541E-271</v>
      </c>
      <c r="M662" s="14">
        <f t="shared" si="270"/>
        <v>3.8809842984498629E-274</v>
      </c>
      <c r="N662" s="13">
        <f t="shared" si="278"/>
        <v>0</v>
      </c>
      <c r="O662" s="12">
        <f t="shared" si="279"/>
        <v>0</v>
      </c>
      <c r="P662" s="4">
        <f t="shared" si="280"/>
        <v>1.4696683471655662E-273</v>
      </c>
      <c r="Q662" s="11">
        <f t="shared" si="271"/>
        <v>2.159800103623169E-272</v>
      </c>
      <c r="R662" s="10">
        <f t="shared" si="281"/>
        <v>6.4245297136587651E-270</v>
      </c>
      <c r="S662" s="9">
        <f t="shared" si="282"/>
        <v>151.358709016955</v>
      </c>
      <c r="T662" s="8">
        <f t="shared" si="283"/>
        <v>7598.4072137998055</v>
      </c>
      <c r="U662" s="7">
        <f t="shared" si="284"/>
        <v>-31.694100997741149</v>
      </c>
      <c r="V662" s="9">
        <f t="shared" si="285"/>
        <v>2311.4190952922013</v>
      </c>
      <c r="W662" s="8">
        <f t="shared" si="286"/>
        <v>157651.94631453376</v>
      </c>
      <c r="X662" s="7">
        <f t="shared" si="287"/>
        <v>-31.694100997741149</v>
      </c>
      <c r="Y662" s="6">
        <f t="shared" si="272"/>
        <v>2316.3695069821433</v>
      </c>
      <c r="Z662" s="4">
        <f t="shared" si="273"/>
        <v>-1</v>
      </c>
      <c r="AA662" s="4">
        <f t="shared" si="288"/>
        <v>0</v>
      </c>
      <c r="AB662" s="5">
        <f t="shared" si="289"/>
        <v>-2.0404949474961336E-267</v>
      </c>
      <c r="AC662" s="418">
        <f t="shared" si="293"/>
        <v>-3.6160481020181889E-268</v>
      </c>
      <c r="AD662" s="628">
        <f t="shared" si="290"/>
        <v>1.0440293553243298E-267</v>
      </c>
      <c r="AE662" s="4">
        <f t="shared" si="274"/>
        <v>21.868889960166563</v>
      </c>
      <c r="AF662" s="3">
        <f t="shared" si="291"/>
        <v>4.67</v>
      </c>
      <c r="AG662" s="2">
        <f t="shared" si="275"/>
        <v>105.92076283713217</v>
      </c>
      <c r="AH662" s="22">
        <f t="shared" si="294"/>
        <v>-2.6190223936266501</v>
      </c>
    </row>
    <row r="663" spans="6:34" x14ac:dyDescent="0.35">
      <c r="F663" s="21">
        <f t="shared" si="277"/>
        <v>63.30000000000063</v>
      </c>
      <c r="G663" s="20">
        <f t="shared" si="292"/>
        <v>356.63043478260749</v>
      </c>
      <c r="H663" s="19">
        <f t="shared" si="265"/>
        <v>6.6304347826074945</v>
      </c>
      <c r="I663" s="18">
        <f t="shared" si="266"/>
        <v>1.8944099378878556E-2</v>
      </c>
      <c r="J663" s="17">
        <f t="shared" si="267"/>
        <v>157883.08822406299</v>
      </c>
      <c r="K663" s="16">
        <f t="shared" si="268"/>
        <v>31.693405294499172</v>
      </c>
      <c r="L663" s="15">
        <f t="shared" si="269"/>
        <v>6.6354179424291821E-272</v>
      </c>
      <c r="M663" s="14">
        <f t="shared" si="270"/>
        <v>1.5771724907359922E-274</v>
      </c>
      <c r="N663" s="13">
        <f t="shared" si="278"/>
        <v>0</v>
      </c>
      <c r="O663" s="12">
        <f t="shared" si="279"/>
        <v>0</v>
      </c>
      <c r="P663" s="4">
        <f t="shared" si="280"/>
        <v>5.972506739026965E-274</v>
      </c>
      <c r="Q663" s="11">
        <f t="shared" si="271"/>
        <v>8.7770963419866892E-273</v>
      </c>
      <c r="R663" s="10">
        <f t="shared" si="281"/>
        <v>2.5989659516141464E-270</v>
      </c>
      <c r="S663" s="9">
        <f t="shared" si="282"/>
        <v>151.358709016955</v>
      </c>
      <c r="T663" s="8">
        <f t="shared" si="283"/>
        <v>7613.5430847015014</v>
      </c>
      <c r="U663" s="7">
        <f t="shared" si="284"/>
        <v>-31.693405294499172</v>
      </c>
      <c r="V663" s="9">
        <f t="shared" si="285"/>
        <v>2308.249685192427</v>
      </c>
      <c r="W663" s="8">
        <f t="shared" si="286"/>
        <v>157883.08822406299</v>
      </c>
      <c r="X663" s="7">
        <f t="shared" si="287"/>
        <v>-31.693405294499172</v>
      </c>
      <c r="Y663" s="6">
        <f t="shared" si="272"/>
        <v>2313.2068796340327</v>
      </c>
      <c r="Z663" s="4">
        <f t="shared" si="273"/>
        <v>-1</v>
      </c>
      <c r="AA663" s="4">
        <f t="shared" si="288"/>
        <v>0</v>
      </c>
      <c r="AB663" s="5">
        <f t="shared" si="289"/>
        <v>-8.254576022441636E-268</v>
      </c>
      <c r="AC663" s="418">
        <f t="shared" si="293"/>
        <v>-1.4651432162234608E-268</v>
      </c>
      <c r="AD663" s="628">
        <f t="shared" si="290"/>
        <v>4.2312128811934562E-268</v>
      </c>
      <c r="AE663" s="4">
        <f t="shared" si="274"/>
        <v>21.839031533325606</v>
      </c>
      <c r="AF663" s="3">
        <f t="shared" si="291"/>
        <v>4.67</v>
      </c>
      <c r="AG663" s="2">
        <f t="shared" si="275"/>
        <v>105.92076283713217</v>
      </c>
      <c r="AH663" s="22">
        <f t="shared" si="294"/>
        <v>-2.6142450453320971</v>
      </c>
    </row>
    <row r="664" spans="6:34" x14ac:dyDescent="0.35">
      <c r="F664" s="21">
        <f t="shared" si="277"/>
        <v>63.400000000000631</v>
      </c>
      <c r="G664" s="20">
        <f t="shared" si="292"/>
        <v>356.63043478260749</v>
      </c>
      <c r="H664" s="19">
        <f t="shared" si="265"/>
        <v>6.6304347826074945</v>
      </c>
      <c r="I664" s="18">
        <f t="shared" si="266"/>
        <v>1.8944099378878556E-2</v>
      </c>
      <c r="J664" s="17">
        <f t="shared" si="267"/>
        <v>158113.91319258223</v>
      </c>
      <c r="K664" s="16">
        <f t="shared" si="268"/>
        <v>31.692710568062438</v>
      </c>
      <c r="L664" s="15">
        <f t="shared" si="269"/>
        <v>2.6999704567417492E-272</v>
      </c>
      <c r="M664" s="14">
        <f t="shared" si="270"/>
        <v>6.4175597786294635E-275</v>
      </c>
      <c r="N664" s="13">
        <f t="shared" si="278"/>
        <v>0</v>
      </c>
      <c r="O664" s="12">
        <f t="shared" si="279"/>
        <v>0</v>
      </c>
      <c r="P664" s="4">
        <f t="shared" si="280"/>
        <v>2.4302300002764175E-274</v>
      </c>
      <c r="Q664" s="11">
        <f t="shared" si="271"/>
        <v>3.5714254964721183E-273</v>
      </c>
      <c r="R664" s="10">
        <f t="shared" si="281"/>
        <v>1.0527136275293074E-270</v>
      </c>
      <c r="S664" s="9">
        <f t="shared" si="282"/>
        <v>151.358709016955</v>
      </c>
      <c r="T664" s="8">
        <f t="shared" si="283"/>
        <v>7628.6789556031972</v>
      </c>
      <c r="U664" s="7">
        <f t="shared" si="284"/>
        <v>-31.692710568062438</v>
      </c>
      <c r="V664" s="9">
        <f t="shared" si="285"/>
        <v>2305.080344662977</v>
      </c>
      <c r="W664" s="8">
        <f t="shared" si="286"/>
        <v>158113.91319258223</v>
      </c>
      <c r="X664" s="7">
        <f t="shared" si="287"/>
        <v>-31.692710568062438</v>
      </c>
      <c r="Y664" s="6">
        <f t="shared" si="272"/>
        <v>2310.0443402988758</v>
      </c>
      <c r="Z664" s="4">
        <f t="shared" si="273"/>
        <v>-1</v>
      </c>
      <c r="AA664" s="4">
        <f t="shared" si="288"/>
        <v>0</v>
      </c>
      <c r="AB664" s="5">
        <f t="shared" si="289"/>
        <v>-3.343523859134837E-268</v>
      </c>
      <c r="AC664" s="418">
        <f t="shared" si="293"/>
        <v>-5.943951833453806E-269</v>
      </c>
      <c r="AD664" s="628">
        <f t="shared" si="290"/>
        <v>1.716994395616413E-268</v>
      </c>
      <c r="AE664" s="4">
        <f t="shared" si="274"/>
        <v>21.809173937416677</v>
      </c>
      <c r="AF664" s="3">
        <f t="shared" si="291"/>
        <v>4.67</v>
      </c>
      <c r="AG664" s="2">
        <f t="shared" si="275"/>
        <v>105.92076283713217</v>
      </c>
      <c r="AH664" s="22">
        <f t="shared" si="294"/>
        <v>-2.6094678299866683</v>
      </c>
    </row>
    <row r="665" spans="6:34" x14ac:dyDescent="0.35">
      <c r="F665" s="21">
        <f t="shared" si="277"/>
        <v>63.500000000000632</v>
      </c>
      <c r="G665" s="20">
        <f t="shared" si="292"/>
        <v>356.63043478260749</v>
      </c>
      <c r="H665" s="19">
        <f t="shared" si="265"/>
        <v>6.6304347826074945</v>
      </c>
      <c r="I665" s="18">
        <f t="shared" si="266"/>
        <v>1.8944099378878556E-2</v>
      </c>
      <c r="J665" s="17">
        <f t="shared" si="267"/>
        <v>158344.42122704853</v>
      </c>
      <c r="K665" s="16">
        <f t="shared" si="268"/>
        <v>31.692016818314869</v>
      </c>
      <c r="L665" s="15">
        <f t="shared" si="269"/>
        <v>1.100026327721972E-272</v>
      </c>
      <c r="M665" s="14">
        <f t="shared" si="270"/>
        <v>2.6146525783623552E-275</v>
      </c>
      <c r="N665" s="13">
        <f t="shared" si="278"/>
        <v>0</v>
      </c>
      <c r="O665" s="12">
        <f t="shared" si="279"/>
        <v>0</v>
      </c>
      <c r="P665" s="4">
        <f t="shared" si="280"/>
        <v>9.9012823493999286E-275</v>
      </c>
      <c r="Q665" s="11">
        <f t="shared" si="271"/>
        <v>1.4550759486301371E-273</v>
      </c>
      <c r="R665" s="10">
        <f t="shared" si="281"/>
        <v>4.269433114449526E-271</v>
      </c>
      <c r="S665" s="9">
        <f t="shared" si="282"/>
        <v>151.358709016955</v>
      </c>
      <c r="T665" s="8">
        <f t="shared" si="283"/>
        <v>7643.8148265048931</v>
      </c>
      <c r="U665" s="7">
        <f t="shared" si="284"/>
        <v>-31.692016818314869</v>
      </c>
      <c r="V665" s="9">
        <f t="shared" si="285"/>
        <v>2301.9110736061707</v>
      </c>
      <c r="W665" s="8">
        <f t="shared" si="286"/>
        <v>158344.42122704853</v>
      </c>
      <c r="X665" s="7">
        <f t="shared" si="287"/>
        <v>-31.692016818314869</v>
      </c>
      <c r="Y665" s="6">
        <f t="shared" si="272"/>
        <v>2306.8818889544373</v>
      </c>
      <c r="Z665" s="4">
        <f t="shared" si="273"/>
        <v>-1</v>
      </c>
      <c r="AA665" s="4">
        <f t="shared" si="288"/>
        <v>0</v>
      </c>
      <c r="AB665" s="5">
        <f t="shared" si="289"/>
        <v>-1.3560146947698684E-268</v>
      </c>
      <c r="AC665" s="418">
        <f t="shared" si="293"/>
        <v>-2.4144583501510749E-269</v>
      </c>
      <c r="AD665" s="628">
        <f t="shared" si="290"/>
        <v>6.9762916229113301E-269</v>
      </c>
      <c r="AE665" s="4">
        <f t="shared" si="274"/>
        <v>21.779317172229842</v>
      </c>
      <c r="AF665" s="3">
        <f t="shared" si="291"/>
        <v>4.67</v>
      </c>
      <c r="AG665" s="2">
        <f t="shared" si="275"/>
        <v>105.92076283713217</v>
      </c>
      <c r="AH665" s="22">
        <f t="shared" si="294"/>
        <v>-2.6046907475567744</v>
      </c>
    </row>
    <row r="666" spans="6:34" x14ac:dyDescent="0.35">
      <c r="F666" s="21">
        <f t="shared" si="277"/>
        <v>63.600000000000634</v>
      </c>
      <c r="G666" s="20">
        <f t="shared" si="292"/>
        <v>356.63043478260749</v>
      </c>
      <c r="H666" s="19">
        <f t="shared" si="265"/>
        <v>6.6304347826074945</v>
      </c>
      <c r="I666" s="18">
        <f t="shared" si="266"/>
        <v>1.8944099378878556E-2</v>
      </c>
      <c r="J666" s="17">
        <f t="shared" si="267"/>
        <v>158574.61233440915</v>
      </c>
      <c r="K666" s="16">
        <f t="shared" si="268"/>
        <v>31.691324045140625</v>
      </c>
      <c r="L666" s="15">
        <f t="shared" si="269"/>
        <v>4.4874580519384457E-273</v>
      </c>
      <c r="M666" s="14">
        <f t="shared" si="270"/>
        <v>1.0666239043652491E-275</v>
      </c>
      <c r="N666" s="13">
        <f t="shared" si="278"/>
        <v>0</v>
      </c>
      <c r="O666" s="12">
        <f t="shared" si="279"/>
        <v>0</v>
      </c>
      <c r="P666" s="4">
        <f t="shared" si="280"/>
        <v>4.0391387081928681E-275</v>
      </c>
      <c r="Q666" s="11">
        <f t="shared" si="271"/>
        <v>5.9358509131179739E-274</v>
      </c>
      <c r="R666" s="10">
        <f t="shared" si="281"/>
        <v>1.7337257712449432E-271</v>
      </c>
      <c r="S666" s="9">
        <f t="shared" si="282"/>
        <v>151.358709016955</v>
      </c>
      <c r="T666" s="8">
        <f t="shared" si="283"/>
        <v>7658.9506974065889</v>
      </c>
      <c r="U666" s="7">
        <f t="shared" si="284"/>
        <v>-31.691324045140625</v>
      </c>
      <c r="V666" s="9">
        <f t="shared" si="285"/>
        <v>2298.7418719243392</v>
      </c>
      <c r="W666" s="8">
        <f t="shared" si="286"/>
        <v>158574.61233440915</v>
      </c>
      <c r="X666" s="7">
        <f t="shared" si="287"/>
        <v>-31.691324045140625</v>
      </c>
      <c r="Y666" s="6">
        <f t="shared" si="272"/>
        <v>2303.7195255789047</v>
      </c>
      <c r="Z666" s="4">
        <f t="shared" si="273"/>
        <v>-1</v>
      </c>
      <c r="AA666" s="4">
        <f t="shared" si="288"/>
        <v>0</v>
      </c>
      <c r="AB666" s="5">
        <f t="shared" si="289"/>
        <v>-5.5064865978407153E-269</v>
      </c>
      <c r="AC666" s="418">
        <f t="shared" si="293"/>
        <v>-9.8200409574172581E-270</v>
      </c>
      <c r="AD666" s="628">
        <f t="shared" si="290"/>
        <v>2.8381283756228842E-269</v>
      </c>
      <c r="AE666" s="4">
        <f t="shared" si="274"/>
        <v>21.749461237559178</v>
      </c>
      <c r="AF666" s="3">
        <f t="shared" si="291"/>
        <v>4.67</v>
      </c>
      <c r="AG666" s="2">
        <f t="shared" si="275"/>
        <v>105.92076283713217</v>
      </c>
      <c r="AH666" s="22">
        <f t="shared" si="294"/>
        <v>-2.5999137980094682</v>
      </c>
    </row>
    <row r="667" spans="6:34" x14ac:dyDescent="0.35">
      <c r="F667" s="21">
        <f t="shared" si="277"/>
        <v>63.700000000000635</v>
      </c>
      <c r="G667" s="20">
        <f t="shared" si="292"/>
        <v>356.63043478260749</v>
      </c>
      <c r="H667" s="19">
        <f t="shared" si="265"/>
        <v>6.6304347826074945</v>
      </c>
      <c r="I667" s="18">
        <f t="shared" si="266"/>
        <v>1.8944099378878556E-2</v>
      </c>
      <c r="J667" s="17">
        <f t="shared" si="267"/>
        <v>158804.48652160159</v>
      </c>
      <c r="K667" s="16">
        <f t="shared" si="268"/>
        <v>31.690632248423999</v>
      </c>
      <c r="L667" s="15">
        <f t="shared" si="269"/>
        <v>1.8329511718673824E-273</v>
      </c>
      <c r="M667" s="14">
        <f t="shared" si="270"/>
        <v>4.356741640411581E-276</v>
      </c>
      <c r="N667" s="13">
        <f t="shared" si="278"/>
        <v>0</v>
      </c>
      <c r="O667" s="12">
        <f t="shared" si="279"/>
        <v>0</v>
      </c>
      <c r="P667" s="4">
        <f t="shared" si="280"/>
        <v>1.6498302475092592E-275</v>
      </c>
      <c r="Q667" s="11">
        <f t="shared" si="271"/>
        <v>2.4245630290693813E-274</v>
      </c>
      <c r="R667" s="10">
        <f t="shared" si="281"/>
        <v>7.0492144720734714E-272</v>
      </c>
      <c r="S667" s="9">
        <f t="shared" si="282"/>
        <v>151.358709016955</v>
      </c>
      <c r="T667" s="8">
        <f t="shared" si="283"/>
        <v>7674.0865683082848</v>
      </c>
      <c r="U667" s="7">
        <f t="shared" si="284"/>
        <v>-31.690632248423999</v>
      </c>
      <c r="V667" s="9">
        <f t="shared" si="285"/>
        <v>2295.5727395198251</v>
      </c>
      <c r="W667" s="8">
        <f t="shared" si="286"/>
        <v>158804.48652160159</v>
      </c>
      <c r="X667" s="7">
        <f t="shared" si="287"/>
        <v>-31.690632248423999</v>
      </c>
      <c r="Y667" s="6">
        <f t="shared" si="272"/>
        <v>2300.5572501508918</v>
      </c>
      <c r="Z667" s="4">
        <f t="shared" si="273"/>
        <v>-1</v>
      </c>
      <c r="AA667" s="4">
        <f t="shared" si="288"/>
        <v>0</v>
      </c>
      <c r="AB667" s="5">
        <f t="shared" si="289"/>
        <v>-2.2389010799501666E-269</v>
      </c>
      <c r="AC667" s="418">
        <f t="shared" si="293"/>
        <v>-3.9990417217129328E-270</v>
      </c>
      <c r="AD667" s="628">
        <f t="shared" si="290"/>
        <v>1.1560883303902938E-269</v>
      </c>
      <c r="AE667" s="4">
        <f t="shared" si="274"/>
        <v>21.71960613320277</v>
      </c>
      <c r="AF667" s="3">
        <f t="shared" si="291"/>
        <v>4.67</v>
      </c>
      <c r="AG667" s="2">
        <f t="shared" si="275"/>
        <v>105.92076283713217</v>
      </c>
      <c r="AH667" s="22">
        <f t="shared" si="294"/>
        <v>-2.5951369813124434</v>
      </c>
    </row>
    <row r="668" spans="6:34" x14ac:dyDescent="0.35">
      <c r="F668" s="21">
        <f t="shared" si="277"/>
        <v>63.800000000000637</v>
      </c>
      <c r="G668" s="20">
        <f t="shared" si="292"/>
        <v>356.63043478260749</v>
      </c>
      <c r="H668" s="19">
        <f t="shared" si="265"/>
        <v>6.6304347826074945</v>
      </c>
      <c r="I668" s="18">
        <f t="shared" si="266"/>
        <v>1.8944099378878556E-2</v>
      </c>
      <c r="J668" s="17">
        <f t="shared" si="267"/>
        <v>159034.04379555356</v>
      </c>
      <c r="K668" s="16">
        <f t="shared" si="268"/>
        <v>31.689941428049469</v>
      </c>
      <c r="L668" s="15">
        <f t="shared" si="269"/>
        <v>7.4964298030683093E-274</v>
      </c>
      <c r="M668" s="14">
        <f t="shared" si="270"/>
        <v>1.7818263998913064E-276</v>
      </c>
      <c r="N668" s="13">
        <f t="shared" si="278"/>
        <v>0</v>
      </c>
      <c r="O668" s="12">
        <f t="shared" si="279"/>
        <v>0</v>
      </c>
      <c r="P668" s="4">
        <f t="shared" si="280"/>
        <v>6.7474992390723729E-276</v>
      </c>
      <c r="Q668" s="11">
        <f t="shared" si="271"/>
        <v>9.9160124009284442E-275</v>
      </c>
      <c r="R668" s="10">
        <f t="shared" si="281"/>
        <v>2.8697963534100635E-272</v>
      </c>
      <c r="S668" s="9">
        <f t="shared" si="282"/>
        <v>151.358709016955</v>
      </c>
      <c r="T668" s="8">
        <f t="shared" si="283"/>
        <v>7689.2224392099806</v>
      </c>
      <c r="U668" s="7">
        <f t="shared" si="284"/>
        <v>-31.689941428049469</v>
      </c>
      <c r="V668" s="9">
        <f t="shared" si="285"/>
        <v>2292.4036762949827</v>
      </c>
      <c r="W668" s="8">
        <f t="shared" si="286"/>
        <v>159034.04379555356</v>
      </c>
      <c r="X668" s="7">
        <f t="shared" si="287"/>
        <v>-31.689941428049469</v>
      </c>
      <c r="Y668" s="6">
        <f t="shared" si="272"/>
        <v>2297.3950626494416</v>
      </c>
      <c r="Z668" s="4">
        <f t="shared" si="273"/>
        <v>-1</v>
      </c>
      <c r="AA668" s="4">
        <f t="shared" si="288"/>
        <v>0</v>
      </c>
      <c r="AB668" s="5">
        <f t="shared" si="289"/>
        <v>-9.1147604890462663E-270</v>
      </c>
      <c r="AC668" s="418">
        <f t="shared" si="293"/>
        <v>-1.6306003708170279E-270</v>
      </c>
      <c r="AD668" s="628">
        <f t="shared" si="290"/>
        <v>4.715214827335225E-270</v>
      </c>
      <c r="AE668" s="4">
        <f t="shared" si="274"/>
        <v>21.689751858962765</v>
      </c>
      <c r="AF668" s="3">
        <f t="shared" si="291"/>
        <v>4.67</v>
      </c>
      <c r="AG668" s="2">
        <f t="shared" si="275"/>
        <v>105.92076283713217</v>
      </c>
      <c r="AH668" s="22">
        <f t="shared" ref="AH668:AH699" si="295">IF(AE668&lt;0.2,DragCoefficient*(4/3),IF(AE668&gt;1,DragCoefficient*1.8-(AE668-1)*0.4*DragCoefficient,DragCoefficient*(1+AE668*3/2)))</f>
        <v>-2.5903602974340427</v>
      </c>
    </row>
    <row r="669" spans="6:34" x14ac:dyDescent="0.35">
      <c r="F669" s="21">
        <f t="shared" si="277"/>
        <v>63.900000000000638</v>
      </c>
      <c r="G669" s="20">
        <f t="shared" si="292"/>
        <v>356.63043478260749</v>
      </c>
      <c r="H669" s="19">
        <f t="shared" si="265"/>
        <v>6.6304347826074945</v>
      </c>
      <c r="I669" s="18">
        <f t="shared" si="266"/>
        <v>1.8944099378878556E-2</v>
      </c>
      <c r="J669" s="17">
        <f t="shared" si="267"/>
        <v>159263.28416318307</v>
      </c>
      <c r="K669" s="16">
        <f t="shared" si="268"/>
        <v>31.689251583901665</v>
      </c>
      <c r="L669" s="15">
        <f t="shared" si="269"/>
        <v>3.0698069643099867E-274</v>
      </c>
      <c r="M669" s="14">
        <f t="shared" si="270"/>
        <v>7.2966241734684067E-277</v>
      </c>
      <c r="N669" s="13">
        <f t="shared" si="278"/>
        <v>0</v>
      </c>
      <c r="O669" s="12">
        <f t="shared" si="279"/>
        <v>0</v>
      </c>
      <c r="P669" s="4">
        <f t="shared" si="280"/>
        <v>2.7631180041601409E-276</v>
      </c>
      <c r="Q669" s="11">
        <f t="shared" si="271"/>
        <v>4.0606321577366136E-275</v>
      </c>
      <c r="R669" s="10">
        <f t="shared" si="281"/>
        <v>1.1697993561808975E-272</v>
      </c>
      <c r="S669" s="9">
        <f t="shared" si="282"/>
        <v>151.358709016955</v>
      </c>
      <c r="T669" s="8">
        <f t="shared" si="283"/>
        <v>7704.3583101116765</v>
      </c>
      <c r="U669" s="7">
        <f t="shared" si="284"/>
        <v>-31.689251583901665</v>
      </c>
      <c r="V669" s="9">
        <f t="shared" si="285"/>
        <v>2289.2346821521778</v>
      </c>
      <c r="W669" s="8">
        <f t="shared" si="286"/>
        <v>159263.28416318307</v>
      </c>
      <c r="X669" s="7">
        <f t="shared" si="287"/>
        <v>-31.689251583901665</v>
      </c>
      <c r="Y669" s="6">
        <f t="shared" si="272"/>
        <v>2294.2329630540271</v>
      </c>
      <c r="Z669" s="4">
        <f t="shared" si="273"/>
        <v>-1</v>
      </c>
      <c r="AA669" s="4">
        <f t="shared" si="288"/>
        <v>0</v>
      </c>
      <c r="AB669" s="5">
        <f t="shared" si="289"/>
        <v>-3.715399853776961E-270</v>
      </c>
      <c r="AC669" s="418">
        <f t="shared" si="293"/>
        <v>-6.6571449742103902E-271</v>
      </c>
      <c r="AD669" s="628">
        <f t="shared" si="290"/>
        <v>1.9255879022832506E-270</v>
      </c>
      <c r="AE669" s="4">
        <f t="shared" si="274"/>
        <v>21.659898414645369</v>
      </c>
      <c r="AF669" s="3">
        <f t="shared" si="291"/>
        <v>4.67</v>
      </c>
      <c r="AG669" s="2">
        <f t="shared" si="275"/>
        <v>105.92076283713217</v>
      </c>
      <c r="AH669" s="22">
        <f t="shared" si="295"/>
        <v>-2.5855837463432589</v>
      </c>
    </row>
    <row r="670" spans="6:34" x14ac:dyDescent="0.35">
      <c r="F670" s="21">
        <f t="shared" si="277"/>
        <v>64.000000000000639</v>
      </c>
      <c r="G670" s="20">
        <f t="shared" si="292"/>
        <v>356.63043478260749</v>
      </c>
      <c r="H670" s="19">
        <f t="shared" ref="H670:H733" si="296">G670-(TotalWeightE-PropellantWeight)</f>
        <v>6.6304347826074945</v>
      </c>
      <c r="I670" s="18">
        <f t="shared" ref="I670:I733" si="297">(G670-(TotalWeightE-PropellantWeight))/(PropellantWeight)</f>
        <v>1.8944099378878556E-2</v>
      </c>
      <c r="J670" s="17">
        <f t="shared" ref="J670:J733" si="298">W670</f>
        <v>159492.20763139828</v>
      </c>
      <c r="K670" s="16">
        <f t="shared" ref="K670:K733" si="299">$L$23*(20902231^2)/((20902231+W670)^2)</f>
        <v>31.688562715865427</v>
      </c>
      <c r="L670" s="15">
        <f t="shared" ref="L670:L733" si="300">M670/$L$22</f>
        <v>1.2586952068354432E-274</v>
      </c>
      <c r="M670" s="14">
        <f t="shared" ref="M670:M733" si="301">$L$22*(EXP(-K670*(W670-0)/($L$25*AF670)))</f>
        <v>2.9917926371271652E-277</v>
      </c>
      <c r="N670" s="13">
        <f t="shared" si="278"/>
        <v>0</v>
      </c>
      <c r="O670" s="12">
        <f t="shared" si="279"/>
        <v>0</v>
      </c>
      <c r="P670" s="4">
        <f t="shared" si="280"/>
        <v>1.1329453050930953E-276</v>
      </c>
      <c r="Q670" s="11">
        <f t="shared" ref="Q670:Q733" si="302">(M670*$L$25*AF670)/144</f>
        <v>1.6649575341665769E-275</v>
      </c>
      <c r="R670" s="10">
        <f t="shared" si="281"/>
        <v>4.7744299679637576E-273</v>
      </c>
      <c r="S670" s="9">
        <f t="shared" si="282"/>
        <v>151.358709016955</v>
      </c>
      <c r="T670" s="8">
        <f t="shared" si="283"/>
        <v>7719.4941810133723</v>
      </c>
      <c r="U670" s="7">
        <f t="shared" si="284"/>
        <v>-31.688562715865427</v>
      </c>
      <c r="V670" s="9">
        <f t="shared" si="285"/>
        <v>2286.0657569937875</v>
      </c>
      <c r="W670" s="8">
        <f t="shared" si="286"/>
        <v>159492.20763139828</v>
      </c>
      <c r="X670" s="7">
        <f t="shared" si="287"/>
        <v>-31.688562715865427</v>
      </c>
      <c r="Y670" s="6">
        <f t="shared" ref="Y670:Y733" si="303">SQRT((S670^2)+(V670^2))</f>
        <v>2291.0709513445581</v>
      </c>
      <c r="Z670" s="4">
        <f t="shared" ref="Z670:Z733" si="304">X670/K670</f>
        <v>-1</v>
      </c>
      <c r="AA670" s="4">
        <f t="shared" si="288"/>
        <v>0</v>
      </c>
      <c r="AB670" s="5">
        <f t="shared" si="289"/>
        <v>-1.516406750534896E-270</v>
      </c>
      <c r="AC670" s="418">
        <f t="shared" si="293"/>
        <v>-2.7213053785887191E-271</v>
      </c>
      <c r="AD670" s="628">
        <f t="shared" si="290"/>
        <v>7.8736575858429793E-271</v>
      </c>
      <c r="AE670" s="4">
        <f t="shared" ref="AE670:AE733" si="305">Y670/AG670</f>
        <v>21.630045800060905</v>
      </c>
      <c r="AF670" s="3">
        <f t="shared" si="291"/>
        <v>4.67</v>
      </c>
      <c r="AG670" s="2">
        <f t="shared" ref="AG670:AG733" si="306">SQRT($L$27*$L$25*AF670)</f>
        <v>105.92076283713217</v>
      </c>
      <c r="AH670" s="22">
        <f t="shared" si="295"/>
        <v>-2.5808073280097448</v>
      </c>
    </row>
    <row r="671" spans="6:34" x14ac:dyDescent="0.35">
      <c r="F671" s="21">
        <f t="shared" ref="F671:F734" si="307">F670+$G$28</f>
        <v>64.100000000000634</v>
      </c>
      <c r="G671" s="20">
        <f t="shared" si="292"/>
        <v>356.63043478260749</v>
      </c>
      <c r="H671" s="19">
        <f t="shared" si="296"/>
        <v>6.6304347826074945</v>
      </c>
      <c r="I671" s="18">
        <f t="shared" si="297"/>
        <v>1.8944099378878556E-2</v>
      </c>
      <c r="J671" s="17">
        <f t="shared" si="298"/>
        <v>159720.81420709766</v>
      </c>
      <c r="K671" s="16">
        <f t="shared" si="299"/>
        <v>31.687874823825702</v>
      </c>
      <c r="L671" s="15">
        <f t="shared" si="300"/>
        <v>5.1675290890110004E-275</v>
      </c>
      <c r="M671" s="14">
        <f t="shared" si="301"/>
        <v>1.2282699891670247E-277</v>
      </c>
      <c r="N671" s="13">
        <f t="shared" ref="N671:N734" si="308">IF(I670&gt;0.02,(WeightFlowRate/$L$23)*ExhaustVelocityE+(ExitPressureE-Q671)*ExitAreaE,0)</f>
        <v>0</v>
      </c>
      <c r="O671" s="12">
        <f t="shared" ref="O671:O734" si="309">N671/WeightFlowRate</f>
        <v>0</v>
      </c>
      <c r="P671" s="4">
        <f t="shared" ref="P671:P734" si="310">Q671/$L$21</f>
        <v>4.6512672714836271E-277</v>
      </c>
      <c r="Q671" s="11">
        <f t="shared" si="302"/>
        <v>6.8354248455469236E-276</v>
      </c>
      <c r="R671" s="10">
        <f t="shared" ref="R671:R734" si="311">IF(W671&lt;InitialAltitudeE,0,(((N671-AB671)*COS(ElevationAngleR)*$L$23)/(G671)))</f>
        <v>1.9511085642138509E-273</v>
      </c>
      <c r="S671" s="9">
        <f t="shared" ref="S671:S734" si="312">IF(W670&lt;InitialAltitudeE,0,S670+(R670*TimeStep))</f>
        <v>151.358709016955</v>
      </c>
      <c r="T671" s="8">
        <f t="shared" ref="T671:T734" si="313">T670+(S671*TimeStep)</f>
        <v>7734.6300519150682</v>
      </c>
      <c r="U671" s="7">
        <f t="shared" ref="U671:U734" si="314">IF(W670&lt;InitialAltitudeE,-K671,(((N671-AB671)*SIN(ElevationAngleR)*$L$23)/G671)-K671)</f>
        <v>-31.687874823825702</v>
      </c>
      <c r="V671" s="9">
        <f t="shared" ref="V671:V734" si="315">IF(W670&lt;InitialAltitudeE,0,V670+(U670*TimeStep))</f>
        <v>2282.8969007222008</v>
      </c>
      <c r="W671" s="8">
        <f t="shared" ref="W671:W734" si="316">IF(P670&gt;0.913499,W670,W670+V670*TimeStep)</f>
        <v>159720.81420709766</v>
      </c>
      <c r="X671" s="7">
        <f t="shared" ref="X671:X734" si="317">IF(N671&gt;0.002,SQRT((U671^2)+(R671^2)),-SQRT((U671^2)+(R671^2)))</f>
        <v>-31.687874823825702</v>
      </c>
      <c r="Y671" s="6">
        <f t="shared" si="303"/>
        <v>2287.9090275013796</v>
      </c>
      <c r="Z671" s="4">
        <f t="shared" si="304"/>
        <v>-1</v>
      </c>
      <c r="AA671" s="4">
        <f t="shared" ref="AA671:AA734" si="318">N671/G671</f>
        <v>0</v>
      </c>
      <c r="AB671" s="5">
        <f t="shared" ref="AB671:AB734" si="319">0.5*M671*(Y670^2)*CrossSectionalAreaE*AH671</f>
        <v>-6.1969161086306073E-271</v>
      </c>
      <c r="AC671" s="418">
        <f t="shared" si="293"/>
        <v>-1.1138205935939318E-271</v>
      </c>
      <c r="AD671" s="628">
        <f t="shared" ref="AD671:AD734" si="320">(1/2)*M671*(Y670^2)</f>
        <v>3.2235983353071192E-271</v>
      </c>
      <c r="AE671" s="4">
        <f t="shared" si="305"/>
        <v>21.600194015023817</v>
      </c>
      <c r="AF671" s="3">
        <f t="shared" ref="AF671:AF734" si="321">IF(AF670&gt;4.67,$L$20+($L$26/1000)*W671,4.67)</f>
        <v>4.67</v>
      </c>
      <c r="AG671" s="2">
        <f t="shared" si="306"/>
        <v>105.92076283713217</v>
      </c>
      <c r="AH671" s="22">
        <f t="shared" si="295"/>
        <v>-2.5760310424038106</v>
      </c>
    </row>
    <row r="672" spans="6:34" x14ac:dyDescent="0.35">
      <c r="F672" s="21">
        <f t="shared" si="307"/>
        <v>64.200000000000628</v>
      </c>
      <c r="G672" s="20">
        <f t="shared" ref="G672:G735" si="322">IF(I671&gt;0.02,G671-((N671/O671)*TimeStep),G671)</f>
        <v>356.63043478260749</v>
      </c>
      <c r="H672" s="19">
        <f t="shared" si="296"/>
        <v>6.6304347826074945</v>
      </c>
      <c r="I672" s="18">
        <f t="shared" si="297"/>
        <v>1.8944099378878556E-2</v>
      </c>
      <c r="J672" s="17">
        <f t="shared" si="298"/>
        <v>159949.10389716987</v>
      </c>
      <c r="K672" s="16">
        <f t="shared" si="299"/>
        <v>31.687187907667678</v>
      </c>
      <c r="L672" s="15">
        <f t="shared" si="300"/>
        <v>2.1242128877259275E-275</v>
      </c>
      <c r="M672" s="14">
        <f t="shared" si="301"/>
        <v>5.0490416128357567E-278</v>
      </c>
      <c r="N672" s="13">
        <f t="shared" si="308"/>
        <v>0</v>
      </c>
      <c r="O672" s="12">
        <f t="shared" si="309"/>
        <v>0</v>
      </c>
      <c r="P672" s="4">
        <f t="shared" si="310"/>
        <v>1.9119934715712054E-277</v>
      </c>
      <c r="Q672" s="11">
        <f t="shared" si="302"/>
        <v>2.8098337328898723E-276</v>
      </c>
      <c r="R672" s="10">
        <f t="shared" si="311"/>
        <v>7.9834573408288849E-274</v>
      </c>
      <c r="S672" s="9">
        <f t="shared" si="312"/>
        <v>151.358709016955</v>
      </c>
      <c r="T672" s="8">
        <f t="shared" si="313"/>
        <v>7749.765922816764</v>
      </c>
      <c r="U672" s="7">
        <f t="shared" si="314"/>
        <v>-31.687187907667678</v>
      </c>
      <c r="V672" s="9">
        <f t="shared" si="315"/>
        <v>2279.7281132398184</v>
      </c>
      <c r="W672" s="8">
        <f t="shared" si="316"/>
        <v>159949.10389716987</v>
      </c>
      <c r="X672" s="7">
        <f t="shared" si="317"/>
        <v>-31.687187907667678</v>
      </c>
      <c r="Y672" s="6">
        <f t="shared" si="303"/>
        <v>2284.7471915052793</v>
      </c>
      <c r="Z672" s="4">
        <f t="shared" si="304"/>
        <v>-1</v>
      </c>
      <c r="AA672" s="4">
        <f t="shared" si="318"/>
        <v>0</v>
      </c>
      <c r="AB672" s="5">
        <f t="shared" si="319"/>
        <v>-2.53562596696825E-271</v>
      </c>
      <c r="AC672" s="418">
        <f t="shared" ref="AC672:AC735" si="323">(AB672/G672)*F672</f>
        <v>-4.5645904331915483E-272</v>
      </c>
      <c r="AD672" s="628">
        <f t="shared" si="320"/>
        <v>1.3214674136170867E-271</v>
      </c>
      <c r="AE672" s="4">
        <f t="shared" si="305"/>
        <v>21.570343059352719</v>
      </c>
      <c r="AF672" s="3">
        <f t="shared" si="321"/>
        <v>4.67</v>
      </c>
      <c r="AG672" s="2">
        <f t="shared" si="306"/>
        <v>105.92076283713217</v>
      </c>
      <c r="AH672" s="22">
        <f t="shared" si="295"/>
        <v>-2.5712548894964353</v>
      </c>
    </row>
    <row r="673" spans="6:34" x14ac:dyDescent="0.35">
      <c r="F673" s="21">
        <f t="shared" si="307"/>
        <v>64.300000000000622</v>
      </c>
      <c r="G673" s="20">
        <f t="shared" si="322"/>
        <v>356.63043478260749</v>
      </c>
      <c r="H673" s="19">
        <f t="shared" si="296"/>
        <v>6.6304347826074945</v>
      </c>
      <c r="I673" s="18">
        <f t="shared" si="297"/>
        <v>1.8944099378878556E-2</v>
      </c>
      <c r="J673" s="17">
        <f t="shared" si="298"/>
        <v>160177.07670849384</v>
      </c>
      <c r="K673" s="16">
        <f t="shared" si="299"/>
        <v>31.686501967276637</v>
      </c>
      <c r="L673" s="15">
        <f t="shared" si="300"/>
        <v>8.7431076172007022E-276</v>
      </c>
      <c r="M673" s="14">
        <f t="shared" si="301"/>
        <v>2.0781492495324349E-278</v>
      </c>
      <c r="N673" s="13">
        <f t="shared" si="308"/>
        <v>0</v>
      </c>
      <c r="O673" s="12">
        <f t="shared" si="309"/>
        <v>0</v>
      </c>
      <c r="P673" s="4">
        <f t="shared" si="310"/>
        <v>7.8696277486708615E-278</v>
      </c>
      <c r="Q673" s="11">
        <f t="shared" si="302"/>
        <v>1.1565073752752129E-276</v>
      </c>
      <c r="R673" s="10">
        <f t="shared" si="311"/>
        <v>3.2707711356412746E-274</v>
      </c>
      <c r="S673" s="9">
        <f t="shared" si="312"/>
        <v>151.358709016955</v>
      </c>
      <c r="T673" s="8">
        <f t="shared" si="313"/>
        <v>7764.9017937184599</v>
      </c>
      <c r="U673" s="7">
        <f t="shared" si="314"/>
        <v>-31.686501967276637</v>
      </c>
      <c r="V673" s="9">
        <f t="shared" si="315"/>
        <v>2276.5593944490515</v>
      </c>
      <c r="W673" s="8">
        <f t="shared" si="316"/>
        <v>160177.07670849384</v>
      </c>
      <c r="X673" s="7">
        <f t="shared" si="317"/>
        <v>-31.686501967276637</v>
      </c>
      <c r="Y673" s="6">
        <f t="shared" si="303"/>
        <v>2281.5854433374857</v>
      </c>
      <c r="Z673" s="4">
        <f t="shared" si="304"/>
        <v>-1</v>
      </c>
      <c r="AA673" s="4">
        <f t="shared" si="318"/>
        <v>0</v>
      </c>
      <c r="AB673" s="5">
        <f t="shared" si="319"/>
        <v>-1.0388296535547313E-271</v>
      </c>
      <c r="AC673" s="418">
        <f t="shared" si="323"/>
        <v>-1.8729962507066286E-272</v>
      </c>
      <c r="AD673" s="628">
        <f t="shared" si="320"/>
        <v>5.4240419950089929E-272</v>
      </c>
      <c r="AE673" s="4">
        <f t="shared" si="305"/>
        <v>21.540492932870386</v>
      </c>
      <c r="AF673" s="3">
        <f t="shared" si="321"/>
        <v>4.67</v>
      </c>
      <c r="AG673" s="2">
        <f t="shared" si="306"/>
        <v>105.92076283713217</v>
      </c>
      <c r="AH673" s="22">
        <f t="shared" si="295"/>
        <v>-2.5664788692592619</v>
      </c>
    </row>
    <row r="674" spans="6:34" x14ac:dyDescent="0.35">
      <c r="F674" s="21">
        <f t="shared" si="307"/>
        <v>64.400000000000617</v>
      </c>
      <c r="G674" s="20">
        <f t="shared" si="322"/>
        <v>356.63043478260749</v>
      </c>
      <c r="H674" s="19">
        <f t="shared" si="296"/>
        <v>6.6304347826074945</v>
      </c>
      <c r="I674" s="18">
        <f t="shared" si="297"/>
        <v>1.8944099378878556E-2</v>
      </c>
      <c r="J674" s="17">
        <f t="shared" si="298"/>
        <v>160404.73264793874</v>
      </c>
      <c r="K674" s="16">
        <f t="shared" si="299"/>
        <v>31.685817002538091</v>
      </c>
      <c r="L674" s="15">
        <f t="shared" si="300"/>
        <v>3.603182020230145E-276</v>
      </c>
      <c r="M674" s="14">
        <f t="shared" si="301"/>
        <v>8.5644033438850315E-279</v>
      </c>
      <c r="N674" s="13">
        <f t="shared" si="308"/>
        <v>0</v>
      </c>
      <c r="O674" s="12">
        <f t="shared" si="309"/>
        <v>0</v>
      </c>
      <c r="P674" s="4">
        <f t="shared" si="310"/>
        <v>3.2432062432961086E-278</v>
      </c>
      <c r="Q674" s="11">
        <f t="shared" si="302"/>
        <v>4.7661618308998853E-277</v>
      </c>
      <c r="R674" s="10">
        <f t="shared" si="311"/>
        <v>1.3417103977333942E-274</v>
      </c>
      <c r="S674" s="9">
        <f t="shared" si="312"/>
        <v>151.358709016955</v>
      </c>
      <c r="T674" s="8">
        <f t="shared" si="313"/>
        <v>7780.0376646201557</v>
      </c>
      <c r="U674" s="7">
        <f t="shared" si="314"/>
        <v>-31.685817002538091</v>
      </c>
      <c r="V674" s="9">
        <f t="shared" si="315"/>
        <v>2273.3907442523237</v>
      </c>
      <c r="W674" s="8">
        <f t="shared" si="316"/>
        <v>160404.73264793874</v>
      </c>
      <c r="X674" s="7">
        <f t="shared" si="317"/>
        <v>-31.685817002538091</v>
      </c>
      <c r="Y674" s="6">
        <f t="shared" si="303"/>
        <v>2278.4237829796753</v>
      </c>
      <c r="Z674" s="4">
        <f t="shared" si="304"/>
        <v>-1</v>
      </c>
      <c r="AA674" s="4">
        <f t="shared" si="318"/>
        <v>0</v>
      </c>
      <c r="AB674" s="5">
        <f t="shared" si="319"/>
        <v>-4.2614065302826191E-272</v>
      </c>
      <c r="AC674" s="418">
        <f t="shared" si="323"/>
        <v>-7.6952092077472687E-273</v>
      </c>
      <c r="AD674" s="628">
        <f t="shared" si="320"/>
        <v>2.2291566633083146E-272</v>
      </c>
      <c r="AE674" s="4">
        <f t="shared" si="305"/>
        <v>21.510643635403827</v>
      </c>
      <c r="AF674" s="3">
        <f t="shared" si="321"/>
        <v>4.67</v>
      </c>
      <c r="AG674" s="2">
        <f t="shared" si="306"/>
        <v>105.92076283713217</v>
      </c>
      <c r="AH674" s="22">
        <f t="shared" si="295"/>
        <v>-2.5617029816646126</v>
      </c>
    </row>
    <row r="675" spans="6:34" x14ac:dyDescent="0.35">
      <c r="F675" s="21">
        <f t="shared" si="307"/>
        <v>64.500000000000611</v>
      </c>
      <c r="G675" s="20">
        <f t="shared" si="322"/>
        <v>356.63043478260749</v>
      </c>
      <c r="H675" s="19">
        <f t="shared" si="296"/>
        <v>6.6304347826074945</v>
      </c>
      <c r="I675" s="18">
        <f t="shared" si="297"/>
        <v>1.8944099378878556E-2</v>
      </c>
      <c r="J675" s="17">
        <f t="shared" si="298"/>
        <v>160632.07172236397</v>
      </c>
      <c r="K675" s="16">
        <f t="shared" si="299"/>
        <v>31.685133013337715</v>
      </c>
      <c r="L675" s="15">
        <f t="shared" si="300"/>
        <v>1.4868223821056152E-276</v>
      </c>
      <c r="M675" s="14">
        <f t="shared" si="301"/>
        <v>3.5340281200268367E-279</v>
      </c>
      <c r="N675" s="13">
        <f t="shared" si="308"/>
        <v>0</v>
      </c>
      <c r="O675" s="12">
        <f t="shared" si="309"/>
        <v>0</v>
      </c>
      <c r="P675" s="4">
        <f t="shared" si="310"/>
        <v>1.3382814426925133E-278</v>
      </c>
      <c r="Q675" s="11">
        <f t="shared" si="302"/>
        <v>1.966716099029268E-277</v>
      </c>
      <c r="R675" s="10">
        <f t="shared" si="311"/>
        <v>5.5108273310248583E-275</v>
      </c>
      <c r="S675" s="9">
        <f t="shared" si="312"/>
        <v>151.358709016955</v>
      </c>
      <c r="T675" s="8">
        <f t="shared" si="313"/>
        <v>7795.1735355218516</v>
      </c>
      <c r="U675" s="7">
        <f t="shared" si="314"/>
        <v>-31.685133013337715</v>
      </c>
      <c r="V675" s="9">
        <f t="shared" si="315"/>
        <v>2270.2221625520697</v>
      </c>
      <c r="W675" s="8">
        <f t="shared" si="316"/>
        <v>160632.07172236397</v>
      </c>
      <c r="X675" s="7">
        <f t="shared" si="317"/>
        <v>-31.685133013337715</v>
      </c>
      <c r="Y675" s="6">
        <f t="shared" si="303"/>
        <v>2275.2622104139723</v>
      </c>
      <c r="Z675" s="4">
        <f t="shared" si="304"/>
        <v>-1</v>
      </c>
      <c r="AA675" s="4">
        <f t="shared" si="318"/>
        <v>0</v>
      </c>
      <c r="AB675" s="5">
        <f t="shared" si="319"/>
        <v>-1.7502939244833709E-272</v>
      </c>
      <c r="AC675" s="418">
        <f t="shared" si="323"/>
        <v>-3.1655727363256496E-273</v>
      </c>
      <c r="AD675" s="628">
        <f t="shared" si="320"/>
        <v>9.1729497784270222E-273</v>
      </c>
      <c r="AE675" s="4">
        <f t="shared" si="305"/>
        <v>21.480795166784276</v>
      </c>
      <c r="AF675" s="3">
        <f t="shared" si="321"/>
        <v>4.67</v>
      </c>
      <c r="AG675" s="2">
        <f t="shared" si="306"/>
        <v>105.92076283713217</v>
      </c>
      <c r="AH675" s="22">
        <f t="shared" si="295"/>
        <v>-2.5569272266854841</v>
      </c>
    </row>
    <row r="676" spans="6:34" x14ac:dyDescent="0.35">
      <c r="F676" s="21">
        <f t="shared" si="307"/>
        <v>64.600000000000605</v>
      </c>
      <c r="G676" s="20">
        <f t="shared" si="322"/>
        <v>356.63043478260749</v>
      </c>
      <c r="H676" s="19">
        <f t="shared" si="296"/>
        <v>6.6304347826074945</v>
      </c>
      <c r="I676" s="18">
        <f t="shared" si="297"/>
        <v>1.8944099378878556E-2</v>
      </c>
      <c r="J676" s="17">
        <f t="shared" si="298"/>
        <v>160859.09393861916</v>
      </c>
      <c r="K676" s="16">
        <f t="shared" si="299"/>
        <v>31.684449999561295</v>
      </c>
      <c r="L676" s="15">
        <f t="shared" si="300"/>
        <v>6.143055052961675E-277</v>
      </c>
      <c r="M676" s="14">
        <f t="shared" si="301"/>
        <v>1.4601427555384605E-279</v>
      </c>
      <c r="N676" s="13">
        <f t="shared" si="308"/>
        <v>0</v>
      </c>
      <c r="O676" s="12">
        <f t="shared" si="309"/>
        <v>0</v>
      </c>
      <c r="P676" s="4">
        <f t="shared" si="310"/>
        <v>5.5293333472519012E-279</v>
      </c>
      <c r="Q676" s="11">
        <f t="shared" si="302"/>
        <v>8.1258161131344953E-278</v>
      </c>
      <c r="R676" s="10">
        <f t="shared" si="311"/>
        <v>2.2663350691024548E-275</v>
      </c>
      <c r="S676" s="9">
        <f t="shared" si="312"/>
        <v>151.358709016955</v>
      </c>
      <c r="T676" s="8">
        <f t="shared" si="313"/>
        <v>7810.3094064235474</v>
      </c>
      <c r="U676" s="7">
        <f t="shared" si="314"/>
        <v>-31.684449999561295</v>
      </c>
      <c r="V676" s="9">
        <f t="shared" si="315"/>
        <v>2267.0536492507358</v>
      </c>
      <c r="W676" s="8">
        <f t="shared" si="316"/>
        <v>160859.09393861916</v>
      </c>
      <c r="X676" s="7">
        <f t="shared" si="317"/>
        <v>-31.684449999561295</v>
      </c>
      <c r="Y676" s="6">
        <f t="shared" si="303"/>
        <v>2272.1007256229545</v>
      </c>
      <c r="Z676" s="4">
        <f t="shared" si="304"/>
        <v>-1</v>
      </c>
      <c r="AA676" s="4">
        <f t="shared" si="318"/>
        <v>0</v>
      </c>
      <c r="AB676" s="5">
        <f t="shared" si="319"/>
        <v>-7.1981070427694264E-273</v>
      </c>
      <c r="AC676" s="418">
        <f t="shared" si="323"/>
        <v>-1.3038643638094423E-273</v>
      </c>
      <c r="AD676" s="628">
        <f t="shared" si="320"/>
        <v>3.7794467418102032E-273</v>
      </c>
      <c r="AE676" s="4">
        <f t="shared" si="305"/>
        <v>21.450947526847251</v>
      </c>
      <c r="AF676" s="3">
        <f t="shared" si="321"/>
        <v>4.67</v>
      </c>
      <c r="AG676" s="2">
        <f t="shared" si="306"/>
        <v>105.92076283713217</v>
      </c>
      <c r="AH676" s="22">
        <f t="shared" si="295"/>
        <v>-2.5521516042955605</v>
      </c>
    </row>
    <row r="677" spans="6:34" x14ac:dyDescent="0.35">
      <c r="F677" s="21">
        <f t="shared" si="307"/>
        <v>64.7000000000006</v>
      </c>
      <c r="G677" s="20">
        <f t="shared" si="322"/>
        <v>356.63043478260749</v>
      </c>
      <c r="H677" s="19">
        <f t="shared" si="296"/>
        <v>6.6304347826074945</v>
      </c>
      <c r="I677" s="18">
        <f t="shared" si="297"/>
        <v>1.8944099378878556E-2</v>
      </c>
      <c r="J677" s="17">
        <f t="shared" si="298"/>
        <v>161085.79930354422</v>
      </c>
      <c r="K677" s="16">
        <f t="shared" si="299"/>
        <v>31.683767961094865</v>
      </c>
      <c r="L677" s="15">
        <f t="shared" si="300"/>
        <v>2.5413358994161864E-277</v>
      </c>
      <c r="M677" s="14">
        <f t="shared" si="301"/>
        <v>6.0405012993223335E-280</v>
      </c>
      <c r="N677" s="13">
        <f t="shared" si="308"/>
        <v>0</v>
      </c>
      <c r="O677" s="12">
        <f t="shared" si="309"/>
        <v>0</v>
      </c>
      <c r="P677" s="4">
        <f t="shared" si="310"/>
        <v>2.2874438229941724E-279</v>
      </c>
      <c r="Q677" s="11">
        <f t="shared" si="302"/>
        <v>3.3615893105837064E-278</v>
      </c>
      <c r="R677" s="10">
        <f t="shared" si="311"/>
        <v>9.3321269850177924E-276</v>
      </c>
      <c r="S677" s="9">
        <f t="shared" si="312"/>
        <v>151.358709016955</v>
      </c>
      <c r="T677" s="8">
        <f t="shared" si="313"/>
        <v>7825.4452773252433</v>
      </c>
      <c r="U677" s="7">
        <f t="shared" si="314"/>
        <v>-31.683767961094865</v>
      </c>
      <c r="V677" s="9">
        <f t="shared" si="315"/>
        <v>2263.8852042507797</v>
      </c>
      <c r="W677" s="8">
        <f t="shared" si="316"/>
        <v>161085.79930354422</v>
      </c>
      <c r="X677" s="7">
        <f t="shared" si="317"/>
        <v>-31.683767961094865</v>
      </c>
      <c r="Y677" s="6">
        <f t="shared" si="303"/>
        <v>2268.9393285896549</v>
      </c>
      <c r="Z677" s="4">
        <f t="shared" si="304"/>
        <v>-1</v>
      </c>
      <c r="AA677" s="4">
        <f t="shared" si="318"/>
        <v>0</v>
      </c>
      <c r="AB677" s="5">
        <f t="shared" si="319"/>
        <v>-2.9639769463338102E-273</v>
      </c>
      <c r="AC677" s="418">
        <f t="shared" si="323"/>
        <v>-5.377255829124534E-274</v>
      </c>
      <c r="AD677" s="628">
        <f t="shared" si="320"/>
        <v>1.5591867920541343E-273</v>
      </c>
      <c r="AE677" s="4">
        <f t="shared" si="305"/>
        <v>21.421100715432562</v>
      </c>
      <c r="AF677" s="3">
        <f t="shared" si="321"/>
        <v>4.67</v>
      </c>
      <c r="AG677" s="2">
        <f t="shared" si="306"/>
        <v>105.92076283713217</v>
      </c>
      <c r="AH677" s="22">
        <f t="shared" si="295"/>
        <v>-2.54737611446921</v>
      </c>
    </row>
    <row r="678" spans="6:34" x14ac:dyDescent="0.35">
      <c r="F678" s="21">
        <f t="shared" si="307"/>
        <v>64.800000000000594</v>
      </c>
      <c r="G678" s="20">
        <f t="shared" si="322"/>
        <v>356.63043478260749</v>
      </c>
      <c r="H678" s="19">
        <f t="shared" si="296"/>
        <v>6.6304347826074945</v>
      </c>
      <c r="I678" s="18">
        <f t="shared" si="297"/>
        <v>1.8944099378878556E-2</v>
      </c>
      <c r="J678" s="17">
        <f t="shared" si="298"/>
        <v>161312.18782396929</v>
      </c>
      <c r="K678" s="16">
        <f t="shared" si="299"/>
        <v>31.683086897824559</v>
      </c>
      <c r="L678" s="15">
        <f t="shared" si="300"/>
        <v>1.0526694044296595E-277</v>
      </c>
      <c r="M678" s="14">
        <f t="shared" si="301"/>
        <v>2.5020899073888575E-280</v>
      </c>
      <c r="N678" s="13">
        <f t="shared" si="308"/>
        <v>0</v>
      </c>
      <c r="O678" s="12">
        <f t="shared" si="309"/>
        <v>0</v>
      </c>
      <c r="P678" s="4">
        <f t="shared" si="310"/>
        <v>9.4750250345526681E-280</v>
      </c>
      <c r="Q678" s="11">
        <f t="shared" si="302"/>
        <v>1.3924338842111274E-278</v>
      </c>
      <c r="R678" s="10">
        <f t="shared" si="311"/>
        <v>3.8475677306135565E-276</v>
      </c>
      <c r="S678" s="9">
        <f t="shared" si="312"/>
        <v>151.358709016955</v>
      </c>
      <c r="T678" s="8">
        <f t="shared" si="313"/>
        <v>7840.5811482269391</v>
      </c>
      <c r="U678" s="7">
        <f t="shared" si="314"/>
        <v>-31.683086897824559</v>
      </c>
      <c r="V678" s="9">
        <f t="shared" si="315"/>
        <v>2260.7168274546702</v>
      </c>
      <c r="W678" s="8">
        <f t="shared" si="316"/>
        <v>161312.18782396929</v>
      </c>
      <c r="X678" s="7">
        <f t="shared" si="317"/>
        <v>-31.683086897824559</v>
      </c>
      <c r="Y678" s="6">
        <f t="shared" si="303"/>
        <v>2265.7780192975633</v>
      </c>
      <c r="Z678" s="4">
        <f t="shared" si="304"/>
        <v>-1</v>
      </c>
      <c r="AA678" s="4">
        <f t="shared" si="318"/>
        <v>0</v>
      </c>
      <c r="AB678" s="5">
        <f t="shared" si="319"/>
        <v>-1.2220260259322579E-273</v>
      </c>
      <c r="AC678" s="418">
        <f t="shared" si="323"/>
        <v>-2.2204298555921489E-274</v>
      </c>
      <c r="AD678" s="628">
        <f t="shared" si="320"/>
        <v>6.4404866071733223E-274</v>
      </c>
      <c r="AE678" s="4">
        <f t="shared" si="305"/>
        <v>21.391254732384343</v>
      </c>
      <c r="AF678" s="3">
        <f t="shared" si="321"/>
        <v>4.67</v>
      </c>
      <c r="AG678" s="2">
        <f t="shared" si="306"/>
        <v>105.92076283713217</v>
      </c>
      <c r="AH678" s="22">
        <f t="shared" si="295"/>
        <v>-2.542600757181495</v>
      </c>
    </row>
    <row r="679" spans="6:34" x14ac:dyDescent="0.35">
      <c r="F679" s="21">
        <f t="shared" si="307"/>
        <v>64.900000000000588</v>
      </c>
      <c r="G679" s="20">
        <f t="shared" si="322"/>
        <v>356.63043478260749</v>
      </c>
      <c r="H679" s="19">
        <f t="shared" si="296"/>
        <v>6.6304347826074945</v>
      </c>
      <c r="I679" s="18">
        <f t="shared" si="297"/>
        <v>1.8944099378878556E-2</v>
      </c>
      <c r="J679" s="17">
        <f t="shared" si="298"/>
        <v>161538.25950671476</v>
      </c>
      <c r="K679" s="16">
        <f t="shared" si="299"/>
        <v>31.682406809636745</v>
      </c>
      <c r="L679" s="15">
        <f t="shared" si="300"/>
        <v>4.3659033045981968E-278</v>
      </c>
      <c r="M679" s="14">
        <f t="shared" si="301"/>
        <v>1.0377315564699454E-280</v>
      </c>
      <c r="N679" s="13">
        <f t="shared" si="308"/>
        <v>0</v>
      </c>
      <c r="O679" s="12">
        <f t="shared" si="309"/>
        <v>0</v>
      </c>
      <c r="P679" s="4">
        <f t="shared" si="310"/>
        <v>3.9297278837430416E-280</v>
      </c>
      <c r="Q679" s="11">
        <f t="shared" si="302"/>
        <v>5.7750625893849523E-279</v>
      </c>
      <c r="R679" s="10">
        <f t="shared" si="311"/>
        <v>1.5883306955576736E-276</v>
      </c>
      <c r="S679" s="9">
        <f t="shared" si="312"/>
        <v>151.358709016955</v>
      </c>
      <c r="T679" s="8">
        <f t="shared" si="313"/>
        <v>7855.717019128635</v>
      </c>
      <c r="U679" s="7">
        <f t="shared" si="314"/>
        <v>-31.682406809636745</v>
      </c>
      <c r="V679" s="9">
        <f t="shared" si="315"/>
        <v>2257.5485187648878</v>
      </c>
      <c r="W679" s="8">
        <f t="shared" si="316"/>
        <v>161538.25950671476</v>
      </c>
      <c r="X679" s="7">
        <f t="shared" si="317"/>
        <v>-31.682406809636745</v>
      </c>
      <c r="Y679" s="6">
        <f t="shared" si="303"/>
        <v>2262.6167977306318</v>
      </c>
      <c r="Z679" s="4">
        <f t="shared" si="304"/>
        <v>-1</v>
      </c>
      <c r="AA679" s="4">
        <f t="shared" si="318"/>
        <v>0</v>
      </c>
      <c r="AB679" s="5">
        <f t="shared" si="319"/>
        <v>-5.0446972832081681E-274</v>
      </c>
      <c r="AC679" s="418">
        <f t="shared" si="323"/>
        <v>-9.1803957752452611E-275</v>
      </c>
      <c r="AD679" s="628">
        <f t="shared" si="320"/>
        <v>2.6637272059973001E-274</v>
      </c>
      <c r="AE679" s="4">
        <f t="shared" si="305"/>
        <v>21.361409577551079</v>
      </c>
      <c r="AF679" s="3">
        <f t="shared" si="321"/>
        <v>4.67</v>
      </c>
      <c r="AG679" s="2">
        <f t="shared" si="306"/>
        <v>105.92076283713217</v>
      </c>
      <c r="AH679" s="22">
        <f t="shared" si="295"/>
        <v>-2.5378255324081729</v>
      </c>
    </row>
    <row r="680" spans="6:34" x14ac:dyDescent="0.35">
      <c r="F680" s="21">
        <f t="shared" si="307"/>
        <v>65.000000000000583</v>
      </c>
      <c r="G680" s="20">
        <f t="shared" si="322"/>
        <v>356.63043478260749</v>
      </c>
      <c r="H680" s="19">
        <f t="shared" si="296"/>
        <v>6.6304347826074945</v>
      </c>
      <c r="I680" s="18">
        <f t="shared" si="297"/>
        <v>1.8944099378878556E-2</v>
      </c>
      <c r="J680" s="17">
        <f t="shared" si="298"/>
        <v>161764.01435859126</v>
      </c>
      <c r="K680" s="16">
        <f t="shared" si="299"/>
        <v>31.681727696417902</v>
      </c>
      <c r="L680" s="15">
        <f t="shared" si="300"/>
        <v>1.8130439286821864E-278</v>
      </c>
      <c r="M680" s="14">
        <f t="shared" si="301"/>
        <v>4.3094241140846886E-281</v>
      </c>
      <c r="N680" s="13">
        <f t="shared" si="308"/>
        <v>0</v>
      </c>
      <c r="O680" s="12">
        <f t="shared" si="309"/>
        <v>0</v>
      </c>
      <c r="P680" s="4">
        <f t="shared" si="310"/>
        <v>1.6319118367760383E-280</v>
      </c>
      <c r="Q680" s="11">
        <f t="shared" si="302"/>
        <v>2.3982304313557468E-279</v>
      </c>
      <c r="R680" s="10">
        <f t="shared" si="311"/>
        <v>6.5651478944494047E-277</v>
      </c>
      <c r="S680" s="9">
        <f t="shared" si="312"/>
        <v>151.358709016955</v>
      </c>
      <c r="T680" s="8">
        <f t="shared" si="313"/>
        <v>7870.8528900303309</v>
      </c>
      <c r="U680" s="7">
        <f t="shared" si="314"/>
        <v>-31.681727696417902</v>
      </c>
      <c r="V680" s="9">
        <f t="shared" si="315"/>
        <v>2254.3802780839242</v>
      </c>
      <c r="W680" s="8">
        <f t="shared" si="316"/>
        <v>161764.01435859126</v>
      </c>
      <c r="X680" s="7">
        <f t="shared" si="317"/>
        <v>-31.681727696417902</v>
      </c>
      <c r="Y680" s="6">
        <f t="shared" si="303"/>
        <v>2259.455663873277</v>
      </c>
      <c r="Z680" s="4">
        <f t="shared" si="304"/>
        <v>-1</v>
      </c>
      <c r="AA680" s="4">
        <f t="shared" si="318"/>
        <v>0</v>
      </c>
      <c r="AB680" s="5">
        <f t="shared" si="319"/>
        <v>-2.0851566893228346E-274</v>
      </c>
      <c r="AC680" s="418">
        <f t="shared" si="323"/>
        <v>-3.8004379768822634E-275</v>
      </c>
      <c r="AD680" s="628">
        <f t="shared" si="320"/>
        <v>1.1030907831428253E-274</v>
      </c>
      <c r="AE680" s="4">
        <f t="shared" si="305"/>
        <v>21.331565250785651</v>
      </c>
      <c r="AF680" s="3">
        <f t="shared" si="321"/>
        <v>4.67</v>
      </c>
      <c r="AG680" s="2">
        <f t="shared" si="306"/>
        <v>105.92076283713217</v>
      </c>
      <c r="AH680" s="22">
        <f t="shared" si="295"/>
        <v>-2.5330504401257041</v>
      </c>
    </row>
    <row r="681" spans="6:34" x14ac:dyDescent="0.35">
      <c r="F681" s="21">
        <f t="shared" si="307"/>
        <v>65.100000000000577</v>
      </c>
      <c r="G681" s="20">
        <f t="shared" si="322"/>
        <v>356.63043478260749</v>
      </c>
      <c r="H681" s="19">
        <f t="shared" si="296"/>
        <v>6.6304347826074945</v>
      </c>
      <c r="I681" s="18">
        <f t="shared" si="297"/>
        <v>1.8944099378878556E-2</v>
      </c>
      <c r="J681" s="17">
        <f t="shared" si="298"/>
        <v>161989.45238639964</v>
      </c>
      <c r="K681" s="16">
        <f t="shared" si="299"/>
        <v>31.681049558054717</v>
      </c>
      <c r="L681" s="15">
        <f t="shared" si="300"/>
        <v>7.538667021385936E-279</v>
      </c>
      <c r="M681" s="14">
        <f t="shared" si="301"/>
        <v>1.7918657643132231E-281</v>
      </c>
      <c r="N681" s="13">
        <f t="shared" si="308"/>
        <v>0</v>
      </c>
      <c r="O681" s="12">
        <f t="shared" si="309"/>
        <v>0</v>
      </c>
      <c r="P681" s="4">
        <f t="shared" si="310"/>
        <v>6.7855167495334285E-281</v>
      </c>
      <c r="Q681" s="11">
        <f t="shared" si="302"/>
        <v>9.9718823005501125E-280</v>
      </c>
      <c r="R681" s="10">
        <f t="shared" si="311"/>
        <v>2.7170456602376397E-277</v>
      </c>
      <c r="S681" s="9">
        <f t="shared" si="312"/>
        <v>151.358709016955</v>
      </c>
      <c r="T681" s="8">
        <f t="shared" si="313"/>
        <v>7885.9887609320267</v>
      </c>
      <c r="U681" s="7">
        <f t="shared" si="314"/>
        <v>-31.681049558054717</v>
      </c>
      <c r="V681" s="9">
        <f t="shared" si="315"/>
        <v>2251.2121053142823</v>
      </c>
      <c r="W681" s="8">
        <f t="shared" si="316"/>
        <v>161989.45238639964</v>
      </c>
      <c r="X681" s="7">
        <f t="shared" si="317"/>
        <v>-31.681049558054717</v>
      </c>
      <c r="Y681" s="6">
        <f t="shared" si="303"/>
        <v>2256.2946177103827</v>
      </c>
      <c r="Z681" s="4">
        <f t="shared" si="304"/>
        <v>-1</v>
      </c>
      <c r="AA681" s="4">
        <f t="shared" si="318"/>
        <v>0</v>
      </c>
      <c r="AB681" s="5">
        <f t="shared" si="319"/>
        <v>-8.6296089969733033E-275</v>
      </c>
      <c r="AC681" s="418">
        <f t="shared" si="323"/>
        <v>-1.5752652912122264E-275</v>
      </c>
      <c r="AD681" s="628">
        <f t="shared" si="320"/>
        <v>4.5738627017400081E-275</v>
      </c>
      <c r="AE681" s="4">
        <f t="shared" si="305"/>
        <v>21.301721751945347</v>
      </c>
      <c r="AF681" s="3">
        <f t="shared" si="321"/>
        <v>4.67</v>
      </c>
      <c r="AG681" s="2">
        <f t="shared" si="306"/>
        <v>105.92076283713217</v>
      </c>
      <c r="AH681" s="22">
        <f t="shared" si="295"/>
        <v>-2.5282754803112555</v>
      </c>
    </row>
    <row r="682" spans="6:34" x14ac:dyDescent="0.35">
      <c r="F682" s="21">
        <f t="shared" si="307"/>
        <v>65.200000000000571</v>
      </c>
      <c r="G682" s="20">
        <f t="shared" si="322"/>
        <v>356.63043478260749</v>
      </c>
      <c r="H682" s="19">
        <f t="shared" si="296"/>
        <v>6.6304347826074945</v>
      </c>
      <c r="I682" s="18">
        <f t="shared" si="297"/>
        <v>1.8944099378878556E-2</v>
      </c>
      <c r="J682" s="17">
        <f t="shared" si="298"/>
        <v>162214.57359693106</v>
      </c>
      <c r="K682" s="16">
        <f t="shared" si="299"/>
        <v>31.68037239443402</v>
      </c>
      <c r="L682" s="15">
        <f t="shared" si="300"/>
        <v>3.1385766145251791E-279</v>
      </c>
      <c r="M682" s="14">
        <f t="shared" si="301"/>
        <v>7.4600827550648983E-282</v>
      </c>
      <c r="N682" s="13">
        <f t="shared" si="308"/>
        <v>0</v>
      </c>
      <c r="O682" s="12">
        <f t="shared" si="309"/>
        <v>0</v>
      </c>
      <c r="P682" s="4">
        <f t="shared" si="310"/>
        <v>2.8250172248142661E-281</v>
      </c>
      <c r="Q682" s="11">
        <f t="shared" si="302"/>
        <v>4.1515982205499079E-280</v>
      </c>
      <c r="R682" s="10">
        <f t="shared" si="311"/>
        <v>1.1258955586495061E-277</v>
      </c>
      <c r="S682" s="9">
        <f t="shared" si="312"/>
        <v>151.358709016955</v>
      </c>
      <c r="T682" s="8">
        <f t="shared" si="313"/>
        <v>7901.1246318337226</v>
      </c>
      <c r="U682" s="7">
        <f t="shared" si="314"/>
        <v>-31.68037239443402</v>
      </c>
      <c r="V682" s="9">
        <f t="shared" si="315"/>
        <v>2248.0440003584768</v>
      </c>
      <c r="W682" s="8">
        <f t="shared" si="316"/>
        <v>162214.57359693106</v>
      </c>
      <c r="X682" s="7">
        <f t="shared" si="317"/>
        <v>-31.68037239443402</v>
      </c>
      <c r="Y682" s="6">
        <f t="shared" si="303"/>
        <v>2253.1336592273042</v>
      </c>
      <c r="Z682" s="4">
        <f t="shared" si="304"/>
        <v>-1</v>
      </c>
      <c r="AA682" s="4">
        <f t="shared" si="318"/>
        <v>0</v>
      </c>
      <c r="AB682" s="5">
        <f t="shared" si="319"/>
        <v>-3.5759569979859204E-275</v>
      </c>
      <c r="AC682" s="418">
        <f t="shared" si="323"/>
        <v>-6.5376471980246889E-276</v>
      </c>
      <c r="AD682" s="628">
        <f t="shared" si="320"/>
        <v>1.8989138596568341E-275</v>
      </c>
      <c r="AE682" s="4">
        <f t="shared" si="305"/>
        <v>21.2718790808919</v>
      </c>
      <c r="AF682" s="3">
        <f t="shared" si="321"/>
        <v>4.67</v>
      </c>
      <c r="AG682" s="2">
        <f t="shared" si="306"/>
        <v>105.92076283713217</v>
      </c>
      <c r="AH682" s="22">
        <f t="shared" si="295"/>
        <v>-2.5235006529427042</v>
      </c>
    </row>
    <row r="683" spans="6:34" x14ac:dyDescent="0.35">
      <c r="F683" s="21">
        <f t="shared" si="307"/>
        <v>65.300000000000566</v>
      </c>
      <c r="G683" s="20">
        <f t="shared" si="322"/>
        <v>356.63043478260749</v>
      </c>
      <c r="H683" s="19">
        <f t="shared" si="296"/>
        <v>6.6304347826074945</v>
      </c>
      <c r="I683" s="18">
        <f t="shared" si="297"/>
        <v>1.8944099378878556E-2</v>
      </c>
      <c r="J683" s="17">
        <f t="shared" si="298"/>
        <v>162439.37799696691</v>
      </c>
      <c r="K683" s="16">
        <f t="shared" si="299"/>
        <v>31.679696205442838</v>
      </c>
      <c r="L683" s="15">
        <f t="shared" si="300"/>
        <v>1.3083464657117177E-279</v>
      </c>
      <c r="M683" s="14">
        <f t="shared" si="301"/>
        <v>3.1098087143501816E-282</v>
      </c>
      <c r="N683" s="13">
        <f t="shared" si="308"/>
        <v>0</v>
      </c>
      <c r="O683" s="12">
        <f t="shared" si="309"/>
        <v>0</v>
      </c>
      <c r="P683" s="4">
        <f t="shared" si="310"/>
        <v>1.1776361566434586E-281</v>
      </c>
      <c r="Q683" s="11">
        <f t="shared" si="302"/>
        <v>1.7306344646084955E-280</v>
      </c>
      <c r="R683" s="10">
        <f t="shared" si="311"/>
        <v>4.6714093940906233E-278</v>
      </c>
      <c r="S683" s="9">
        <f t="shared" si="312"/>
        <v>151.358709016955</v>
      </c>
      <c r="T683" s="8">
        <f t="shared" si="313"/>
        <v>7916.2605027354184</v>
      </c>
      <c r="U683" s="7">
        <f t="shared" si="314"/>
        <v>-31.679696205442838</v>
      </c>
      <c r="V683" s="9">
        <f t="shared" si="315"/>
        <v>2244.8759631190333</v>
      </c>
      <c r="W683" s="8">
        <f t="shared" si="316"/>
        <v>162439.37799696691</v>
      </c>
      <c r="X683" s="7">
        <f t="shared" si="317"/>
        <v>-31.679696205442838</v>
      </c>
      <c r="Y683" s="6">
        <f t="shared" si="303"/>
        <v>2249.9727884098702</v>
      </c>
      <c r="Z683" s="4">
        <f t="shared" si="304"/>
        <v>-1</v>
      </c>
      <c r="AA683" s="4">
        <f t="shared" si="318"/>
        <v>0</v>
      </c>
      <c r="AB683" s="5">
        <f t="shared" si="319"/>
        <v>-1.4836863850224815E-275</v>
      </c>
      <c r="AC683" s="418">
        <f t="shared" si="323"/>
        <v>-2.716670017269481E-276</v>
      </c>
      <c r="AD683" s="628">
        <f t="shared" si="320"/>
        <v>7.8936450088190063E-276</v>
      </c>
      <c r="AE683" s="4">
        <f t="shared" si="305"/>
        <v>21.242037237491527</v>
      </c>
      <c r="AF683" s="3">
        <f t="shared" si="321"/>
        <v>4.67</v>
      </c>
      <c r="AG683" s="2">
        <f t="shared" si="306"/>
        <v>105.92076283713217</v>
      </c>
      <c r="AH683" s="22">
        <f t="shared" si="295"/>
        <v>-2.5187259579986443</v>
      </c>
    </row>
    <row r="684" spans="6:34" x14ac:dyDescent="0.35">
      <c r="F684" s="21">
        <f t="shared" si="307"/>
        <v>65.40000000000056</v>
      </c>
      <c r="G684" s="20">
        <f t="shared" si="322"/>
        <v>356.63043478260749</v>
      </c>
      <c r="H684" s="19">
        <f t="shared" si="296"/>
        <v>6.6304347826074945</v>
      </c>
      <c r="I684" s="18">
        <f t="shared" si="297"/>
        <v>1.8944099378878556E-2</v>
      </c>
      <c r="J684" s="17">
        <f t="shared" si="298"/>
        <v>162663.86559327881</v>
      </c>
      <c r="K684" s="16">
        <f t="shared" si="299"/>
        <v>31.679020990968329</v>
      </c>
      <c r="L684" s="15">
        <f t="shared" si="300"/>
        <v>5.4609043945838712E-280</v>
      </c>
      <c r="M684" s="14">
        <f t="shared" si="301"/>
        <v>1.2980023655486404E-282</v>
      </c>
      <c r="N684" s="13">
        <f t="shared" si="308"/>
        <v>0</v>
      </c>
      <c r="O684" s="12">
        <f t="shared" si="309"/>
        <v>0</v>
      </c>
      <c r="P684" s="4">
        <f t="shared" si="310"/>
        <v>4.9153329271515206E-282</v>
      </c>
      <c r="Q684" s="11">
        <f t="shared" si="302"/>
        <v>7.2234913311419794E-281</v>
      </c>
      <c r="R684" s="10">
        <f t="shared" si="311"/>
        <v>1.9406459789220764E-278</v>
      </c>
      <c r="S684" s="9">
        <f t="shared" si="312"/>
        <v>151.358709016955</v>
      </c>
      <c r="T684" s="8">
        <f t="shared" si="313"/>
        <v>7931.3963736371143</v>
      </c>
      <c r="U684" s="7">
        <f t="shared" si="314"/>
        <v>-31.679020990968329</v>
      </c>
      <c r="V684" s="9">
        <f t="shared" si="315"/>
        <v>2241.707993498489</v>
      </c>
      <c r="W684" s="8">
        <f t="shared" si="316"/>
        <v>162663.86559327881</v>
      </c>
      <c r="X684" s="7">
        <f t="shared" si="317"/>
        <v>-31.679020990968329</v>
      </c>
      <c r="Y684" s="6">
        <f t="shared" si="303"/>
        <v>2246.8120052443865</v>
      </c>
      <c r="Z684" s="4">
        <f t="shared" si="304"/>
        <v>-1</v>
      </c>
      <c r="AA684" s="4">
        <f t="shared" si="318"/>
        <v>0</v>
      </c>
      <c r="AB684" s="5">
        <f t="shared" si="319"/>
        <v>-6.1636858904245577E-276</v>
      </c>
      <c r="AC684" s="418">
        <f t="shared" si="323"/>
        <v>-1.1303159178758585E-276</v>
      </c>
      <c r="AD684" s="628">
        <f t="shared" si="320"/>
        <v>3.2854890166817549E-276</v>
      </c>
      <c r="AE684" s="4">
        <f t="shared" si="305"/>
        <v>21.212196221614931</v>
      </c>
      <c r="AF684" s="3">
        <f t="shared" si="321"/>
        <v>4.67</v>
      </c>
      <c r="AG684" s="2">
        <f t="shared" si="306"/>
        <v>105.92076283713217</v>
      </c>
      <c r="AH684" s="22">
        <f t="shared" si="295"/>
        <v>-2.5139513954583892</v>
      </c>
    </row>
    <row r="685" spans="6:34" x14ac:dyDescent="0.35">
      <c r="F685" s="21">
        <f t="shared" si="307"/>
        <v>65.500000000000554</v>
      </c>
      <c r="G685" s="20">
        <f t="shared" si="322"/>
        <v>356.63043478260749</v>
      </c>
      <c r="H685" s="19">
        <f t="shared" si="296"/>
        <v>6.6304347826074945</v>
      </c>
      <c r="I685" s="18">
        <f t="shared" si="297"/>
        <v>1.8944099378878556E-2</v>
      </c>
      <c r="J685" s="17">
        <f t="shared" si="298"/>
        <v>162888.03639262865</v>
      </c>
      <c r="K685" s="16">
        <f t="shared" si="299"/>
        <v>31.67834675089787</v>
      </c>
      <c r="L685" s="15">
        <f t="shared" si="300"/>
        <v>2.282222994328687E-280</v>
      </c>
      <c r="M685" s="14">
        <f t="shared" si="301"/>
        <v>5.424615835219856E-283</v>
      </c>
      <c r="N685" s="13">
        <f t="shared" si="308"/>
        <v>0</v>
      </c>
      <c r="O685" s="12">
        <f t="shared" si="309"/>
        <v>0</v>
      </c>
      <c r="P685" s="4">
        <f t="shared" si="310"/>
        <v>2.0542175838588272E-282</v>
      </c>
      <c r="Q685" s="11">
        <f t="shared" si="302"/>
        <v>3.0188439174318095E-281</v>
      </c>
      <c r="R685" s="10">
        <f t="shared" si="311"/>
        <v>8.0722234532979645E-279</v>
      </c>
      <c r="S685" s="9">
        <f t="shared" si="312"/>
        <v>151.358709016955</v>
      </c>
      <c r="T685" s="8">
        <f t="shared" si="313"/>
        <v>7946.5322445388101</v>
      </c>
      <c r="U685" s="7">
        <f t="shared" si="314"/>
        <v>-31.67834675089787</v>
      </c>
      <c r="V685" s="9">
        <f t="shared" si="315"/>
        <v>2238.5400913993922</v>
      </c>
      <c r="W685" s="8">
        <f t="shared" si="316"/>
        <v>162888.03639262865</v>
      </c>
      <c r="X685" s="7">
        <f t="shared" si="317"/>
        <v>-31.67834675089787</v>
      </c>
      <c r="Y685" s="6">
        <f t="shared" si="303"/>
        <v>2243.6513097176394</v>
      </c>
      <c r="Z685" s="4">
        <f t="shared" si="304"/>
        <v>-1</v>
      </c>
      <c r="AA685" s="4">
        <f t="shared" si="318"/>
        <v>0</v>
      </c>
      <c r="AB685" s="5">
        <f t="shared" si="319"/>
        <v>-2.5638189728495906E-276</v>
      </c>
      <c r="AC685" s="418">
        <f t="shared" si="323"/>
        <v>-4.708800100698511E-277</v>
      </c>
      <c r="AD685" s="628">
        <f t="shared" si="320"/>
        <v>1.3692175693551692E-276</v>
      </c>
      <c r="AE685" s="4">
        <f t="shared" si="305"/>
        <v>21.182356033137371</v>
      </c>
      <c r="AF685" s="3">
        <f t="shared" si="321"/>
        <v>4.67</v>
      </c>
      <c r="AG685" s="2">
        <f t="shared" si="306"/>
        <v>105.92076283713217</v>
      </c>
      <c r="AH685" s="22">
        <f t="shared" si="295"/>
        <v>-2.5091769653019793</v>
      </c>
    </row>
    <row r="686" spans="6:34" x14ac:dyDescent="0.35">
      <c r="F686" s="21">
        <f t="shared" si="307"/>
        <v>65.600000000000549</v>
      </c>
      <c r="G686" s="20">
        <f t="shared" si="322"/>
        <v>356.63043478260749</v>
      </c>
      <c r="H686" s="19">
        <f t="shared" si="296"/>
        <v>6.6304347826074945</v>
      </c>
      <c r="I686" s="18">
        <f t="shared" si="297"/>
        <v>1.8944099378878556E-2</v>
      </c>
      <c r="J686" s="17">
        <f t="shared" si="298"/>
        <v>163111.89040176859</v>
      </c>
      <c r="K686" s="16">
        <f t="shared" si="299"/>
        <v>31.677673485118955</v>
      </c>
      <c r="L686" s="15">
        <f t="shared" si="300"/>
        <v>9.5499961186407722E-281</v>
      </c>
      <c r="M686" s="14">
        <f t="shared" si="301"/>
        <v>2.269938577439725E-283</v>
      </c>
      <c r="N686" s="13">
        <f t="shared" si="308"/>
        <v>0</v>
      </c>
      <c r="O686" s="12">
        <f t="shared" si="309"/>
        <v>0</v>
      </c>
      <c r="P686" s="4">
        <f t="shared" si="310"/>
        <v>8.5959040818734588E-283</v>
      </c>
      <c r="Q686" s="11">
        <f t="shared" si="302"/>
        <v>1.2632397345000191E-281</v>
      </c>
      <c r="R686" s="10">
        <f t="shared" si="311"/>
        <v>3.3619280485329781E-279</v>
      </c>
      <c r="S686" s="9">
        <f t="shared" si="312"/>
        <v>151.358709016955</v>
      </c>
      <c r="T686" s="8">
        <f t="shared" si="313"/>
        <v>7961.668115440506</v>
      </c>
      <c r="U686" s="7">
        <f t="shared" si="314"/>
        <v>-31.677673485118955</v>
      </c>
      <c r="V686" s="9">
        <f t="shared" si="315"/>
        <v>2235.3722567243026</v>
      </c>
      <c r="W686" s="8">
        <f t="shared" si="316"/>
        <v>163111.89040176859</v>
      </c>
      <c r="X686" s="7">
        <f t="shared" si="317"/>
        <v>-31.677673485118955</v>
      </c>
      <c r="Y686" s="6">
        <f t="shared" si="303"/>
        <v>2240.4907018168992</v>
      </c>
      <c r="Z686" s="4">
        <f t="shared" si="304"/>
        <v>-1</v>
      </c>
      <c r="AA686" s="4">
        <f t="shared" si="318"/>
        <v>0</v>
      </c>
      <c r="AB686" s="5">
        <f t="shared" si="319"/>
        <v>-1.0677820015825431E-276</v>
      </c>
      <c r="AC686" s="418">
        <f t="shared" si="323"/>
        <v>-1.9641200658186649E-277</v>
      </c>
      <c r="AD686" s="628">
        <f t="shared" si="320"/>
        <v>5.71340271184365E-277</v>
      </c>
      <c r="AE686" s="4">
        <f t="shared" si="305"/>
        <v>21.15251667193866</v>
      </c>
      <c r="AF686" s="3">
        <f t="shared" si="321"/>
        <v>4.67</v>
      </c>
      <c r="AG686" s="2">
        <f t="shared" si="306"/>
        <v>105.92076283713217</v>
      </c>
      <c r="AH686" s="22">
        <f t="shared" si="295"/>
        <v>-2.5044026675101856</v>
      </c>
    </row>
    <row r="687" spans="6:34" x14ac:dyDescent="0.35">
      <c r="F687" s="21">
        <f t="shared" si="307"/>
        <v>65.700000000000543</v>
      </c>
      <c r="G687" s="20">
        <f t="shared" si="322"/>
        <v>356.63043478260749</v>
      </c>
      <c r="H687" s="19">
        <f t="shared" si="296"/>
        <v>6.6304347826074945</v>
      </c>
      <c r="I687" s="18">
        <f t="shared" si="297"/>
        <v>1.8944099378878556E-2</v>
      </c>
      <c r="J687" s="17">
        <f t="shared" si="298"/>
        <v>163335.42762744101</v>
      </c>
      <c r="K687" s="16">
        <f t="shared" si="299"/>
        <v>31.677001193519281</v>
      </c>
      <c r="L687" s="15">
        <f t="shared" si="300"/>
        <v>4.0012883309541995E-281</v>
      </c>
      <c r="M687" s="14">
        <f t="shared" si="301"/>
        <v>9.5106622338450372E-284</v>
      </c>
      <c r="N687" s="13">
        <f t="shared" si="308"/>
        <v>0</v>
      </c>
      <c r="O687" s="12">
        <f t="shared" si="309"/>
        <v>0</v>
      </c>
      <c r="P687" s="4">
        <f t="shared" si="310"/>
        <v>3.601539756614807E-283</v>
      </c>
      <c r="Q687" s="11">
        <f t="shared" si="302"/>
        <v>5.292762788653378E-282</v>
      </c>
      <c r="R687" s="10">
        <f t="shared" si="311"/>
        <v>1.4019481202085581E-279</v>
      </c>
      <c r="S687" s="9">
        <f t="shared" si="312"/>
        <v>151.358709016955</v>
      </c>
      <c r="T687" s="8">
        <f t="shared" si="313"/>
        <v>7976.8039863422018</v>
      </c>
      <c r="U687" s="7">
        <f t="shared" si="314"/>
        <v>-31.677001193519281</v>
      </c>
      <c r="V687" s="9">
        <f t="shared" si="315"/>
        <v>2232.2044893757907</v>
      </c>
      <c r="W687" s="8">
        <f t="shared" si="316"/>
        <v>163335.42762744101</v>
      </c>
      <c r="X687" s="7">
        <f t="shared" si="317"/>
        <v>-31.677001193519281</v>
      </c>
      <c r="Y687" s="6">
        <f t="shared" si="303"/>
        <v>2237.3301815299219</v>
      </c>
      <c r="Z687" s="4">
        <f t="shared" si="304"/>
        <v>-1</v>
      </c>
      <c r="AA687" s="4">
        <f t="shared" si="318"/>
        <v>0</v>
      </c>
      <c r="AB687" s="5">
        <f t="shared" si="319"/>
        <v>-4.4527275667437401E-277</v>
      </c>
      <c r="AC687" s="418">
        <f t="shared" si="323"/>
        <v>-8.2030071637995047E-278</v>
      </c>
      <c r="AD687" s="628">
        <f t="shared" si="320"/>
        <v>2.3870804411591658E-277</v>
      </c>
      <c r="AE687" s="4">
        <f t="shared" si="305"/>
        <v>21.122678137903204</v>
      </c>
      <c r="AF687" s="3">
        <f t="shared" si="321"/>
        <v>4.67</v>
      </c>
      <c r="AG687" s="2">
        <f t="shared" si="306"/>
        <v>105.92076283713217</v>
      </c>
      <c r="AH687" s="22">
        <f t="shared" si="295"/>
        <v>-2.4996285020645126</v>
      </c>
    </row>
    <row r="688" spans="6:34" x14ac:dyDescent="0.35">
      <c r="F688" s="21">
        <f t="shared" si="307"/>
        <v>65.800000000000537</v>
      </c>
      <c r="G688" s="20">
        <f t="shared" si="322"/>
        <v>356.63043478260749</v>
      </c>
      <c r="H688" s="19">
        <f t="shared" si="296"/>
        <v>6.6304347826074945</v>
      </c>
      <c r="I688" s="18">
        <f t="shared" si="297"/>
        <v>1.8944099378878556E-2</v>
      </c>
      <c r="J688" s="17">
        <f t="shared" si="298"/>
        <v>163558.64807637859</v>
      </c>
      <c r="K688" s="16">
        <f t="shared" si="299"/>
        <v>31.676329875986696</v>
      </c>
      <c r="L688" s="15">
        <f t="shared" si="300"/>
        <v>1.678602840247715E-281</v>
      </c>
      <c r="M688" s="14">
        <f t="shared" si="301"/>
        <v>3.989871090984794E-284</v>
      </c>
      <c r="N688" s="13">
        <f t="shared" si="308"/>
        <v>0</v>
      </c>
      <c r="O688" s="12">
        <f t="shared" si="309"/>
        <v>0</v>
      </c>
      <c r="P688" s="4">
        <f t="shared" si="310"/>
        <v>1.5109020806998374E-283</v>
      </c>
      <c r="Q688" s="11">
        <f t="shared" si="302"/>
        <v>2.2203965110587958E-282</v>
      </c>
      <c r="R688" s="10">
        <f t="shared" si="311"/>
        <v>5.8536084456915524E-280</v>
      </c>
      <c r="S688" s="9">
        <f t="shared" si="312"/>
        <v>151.358709016955</v>
      </c>
      <c r="T688" s="8">
        <f t="shared" si="313"/>
        <v>7991.9398572438977</v>
      </c>
      <c r="U688" s="7">
        <f t="shared" si="314"/>
        <v>-31.676329875986696</v>
      </c>
      <c r="V688" s="9">
        <f t="shared" si="315"/>
        <v>2229.0367892564386</v>
      </c>
      <c r="W688" s="8">
        <f t="shared" si="316"/>
        <v>163558.64807637859</v>
      </c>
      <c r="X688" s="7">
        <f t="shared" si="317"/>
        <v>-31.676329875986696</v>
      </c>
      <c r="Y688" s="6">
        <f t="shared" si="303"/>
        <v>2234.1697488449554</v>
      </c>
      <c r="Z688" s="4">
        <f t="shared" si="304"/>
        <v>-1</v>
      </c>
      <c r="AA688" s="4">
        <f t="shared" si="318"/>
        <v>0</v>
      </c>
      <c r="AB688" s="5">
        <f t="shared" si="319"/>
        <v>-1.8591646377882595E-277</v>
      </c>
      <c r="AC688" s="418">
        <f t="shared" si="323"/>
        <v>-3.4302465868074176E-278</v>
      </c>
      <c r="AD688" s="628">
        <f t="shared" si="320"/>
        <v>9.9859418141933464E-278</v>
      </c>
      <c r="AE688" s="4">
        <f t="shared" si="305"/>
        <v>21.092840430920049</v>
      </c>
      <c r="AF688" s="3">
        <f t="shared" si="321"/>
        <v>4.67</v>
      </c>
      <c r="AG688" s="2">
        <f t="shared" si="306"/>
        <v>105.92076283713217</v>
      </c>
      <c r="AH688" s="22">
        <f t="shared" si="295"/>
        <v>-2.4948544689472083</v>
      </c>
    </row>
    <row r="689" spans="6:34" x14ac:dyDescent="0.35">
      <c r="F689" s="21">
        <f t="shared" si="307"/>
        <v>65.900000000000531</v>
      </c>
      <c r="G689" s="20">
        <f t="shared" si="322"/>
        <v>356.63043478260749</v>
      </c>
      <c r="H689" s="19">
        <f t="shared" si="296"/>
        <v>6.6304347826074945</v>
      </c>
      <c r="I689" s="18">
        <f t="shared" si="297"/>
        <v>1.8944099378878556E-2</v>
      </c>
      <c r="J689" s="17">
        <f t="shared" si="298"/>
        <v>163781.55175530424</v>
      </c>
      <c r="K689" s="16">
        <f t="shared" si="299"/>
        <v>31.675659532409217</v>
      </c>
      <c r="L689" s="15">
        <f t="shared" si="300"/>
        <v>7.0509467166840747E-282</v>
      </c>
      <c r="M689" s="14">
        <f t="shared" si="301"/>
        <v>1.6759395250886377E-284</v>
      </c>
      <c r="N689" s="13">
        <f t="shared" si="308"/>
        <v>0</v>
      </c>
      <c r="O689" s="12">
        <f t="shared" si="309"/>
        <v>0</v>
      </c>
      <c r="P689" s="4">
        <f t="shared" si="310"/>
        <v>6.3465221252512154E-284</v>
      </c>
      <c r="Q689" s="11">
        <f t="shared" si="302"/>
        <v>9.3267431187453586E-283</v>
      </c>
      <c r="R689" s="10">
        <f t="shared" si="311"/>
        <v>2.447166401291637E-280</v>
      </c>
      <c r="S689" s="9">
        <f t="shared" si="312"/>
        <v>151.358709016955</v>
      </c>
      <c r="T689" s="8">
        <f t="shared" si="313"/>
        <v>8007.0757281455935</v>
      </c>
      <c r="U689" s="7">
        <f t="shared" si="314"/>
        <v>-31.675659532409217</v>
      </c>
      <c r="V689" s="9">
        <f t="shared" si="315"/>
        <v>2225.86915626884</v>
      </c>
      <c r="W689" s="8">
        <f t="shared" si="316"/>
        <v>163781.55175530424</v>
      </c>
      <c r="X689" s="7">
        <f t="shared" si="317"/>
        <v>-31.675659532409217</v>
      </c>
      <c r="Y689" s="6">
        <f t="shared" si="303"/>
        <v>2231.0094037507411</v>
      </c>
      <c r="Z689" s="4">
        <f t="shared" si="304"/>
        <v>-1</v>
      </c>
      <c r="AA689" s="4">
        <f t="shared" si="318"/>
        <v>0</v>
      </c>
      <c r="AB689" s="5">
        <f t="shared" si="319"/>
        <v>-7.7724454552707275E-278</v>
      </c>
      <c r="AC689" s="418">
        <f t="shared" si="323"/>
        <v>-1.4362323165564129E-278</v>
      </c>
      <c r="AD689" s="628">
        <f t="shared" si="320"/>
        <v>4.1827381923585267E-278</v>
      </c>
      <c r="AE689" s="4">
        <f t="shared" si="305"/>
        <v>21.063003550882904</v>
      </c>
      <c r="AF689" s="3">
        <f t="shared" si="321"/>
        <v>4.67</v>
      </c>
      <c r="AG689" s="2">
        <f t="shared" si="306"/>
        <v>105.92076283713217</v>
      </c>
      <c r="AH689" s="22">
        <f t="shared" si="295"/>
        <v>-2.4900805681412645</v>
      </c>
    </row>
    <row r="690" spans="6:34" x14ac:dyDescent="0.35">
      <c r="F690" s="21">
        <f t="shared" si="307"/>
        <v>66.000000000000526</v>
      </c>
      <c r="G690" s="20">
        <f t="shared" si="322"/>
        <v>356.63043478260749</v>
      </c>
      <c r="H690" s="19">
        <f t="shared" si="296"/>
        <v>6.6304347826074945</v>
      </c>
      <c r="I690" s="18">
        <f t="shared" si="297"/>
        <v>1.8944099378878556E-2</v>
      </c>
      <c r="J690" s="17">
        <f t="shared" si="298"/>
        <v>164004.13867093113</v>
      </c>
      <c r="K690" s="16">
        <f t="shared" si="299"/>
        <v>31.674990162675048</v>
      </c>
      <c r="L690" s="15">
        <f t="shared" si="300"/>
        <v>2.9655018866426846E-282</v>
      </c>
      <c r="M690" s="14">
        <f t="shared" si="301"/>
        <v>7.0487014343609972E-285</v>
      </c>
      <c r="N690" s="13">
        <f t="shared" si="308"/>
        <v>0</v>
      </c>
      <c r="O690" s="12">
        <f t="shared" si="309"/>
        <v>0</v>
      </c>
      <c r="P690" s="4">
        <f t="shared" si="310"/>
        <v>2.6692335217224561E-284</v>
      </c>
      <c r="Q690" s="11">
        <f t="shared" si="302"/>
        <v>3.9226610874005143E-283</v>
      </c>
      <c r="R690" s="10">
        <f t="shared" si="311"/>
        <v>1.0243570236517291E-280</v>
      </c>
      <c r="S690" s="9">
        <f t="shared" si="312"/>
        <v>151.358709016955</v>
      </c>
      <c r="T690" s="8">
        <f t="shared" si="313"/>
        <v>8022.2115990472894</v>
      </c>
      <c r="U690" s="7">
        <f t="shared" si="314"/>
        <v>-31.674990162675048</v>
      </c>
      <c r="V690" s="9">
        <f t="shared" si="315"/>
        <v>2222.7015903155989</v>
      </c>
      <c r="W690" s="8">
        <f t="shared" si="316"/>
        <v>164004.13867093113</v>
      </c>
      <c r="X690" s="7">
        <f t="shared" si="317"/>
        <v>-31.674990162675048</v>
      </c>
      <c r="Y690" s="6">
        <f t="shared" si="303"/>
        <v>2227.8491462365155</v>
      </c>
      <c r="Z690" s="4">
        <f t="shared" si="304"/>
        <v>-1</v>
      </c>
      <c r="AA690" s="4">
        <f t="shared" si="318"/>
        <v>0</v>
      </c>
      <c r="AB690" s="5">
        <f t="shared" si="319"/>
        <v>-3.2534604466840671E-278</v>
      </c>
      <c r="AC690" s="418">
        <f t="shared" si="323"/>
        <v>-6.0210337800261751E-279</v>
      </c>
      <c r="AD690" s="628">
        <f t="shared" si="320"/>
        <v>1.7542113690448018E-278</v>
      </c>
      <c r="AE690" s="4">
        <f t="shared" si="305"/>
        <v>21.033167497690155</v>
      </c>
      <c r="AF690" s="3">
        <f t="shared" si="321"/>
        <v>4.67</v>
      </c>
      <c r="AG690" s="2">
        <f t="shared" si="306"/>
        <v>105.92076283713217</v>
      </c>
      <c r="AH690" s="22">
        <f t="shared" si="295"/>
        <v>-2.485306799630425</v>
      </c>
    </row>
    <row r="691" spans="6:34" x14ac:dyDescent="0.35">
      <c r="F691" s="21">
        <f t="shared" si="307"/>
        <v>66.10000000000052</v>
      </c>
      <c r="G691" s="20">
        <f t="shared" si="322"/>
        <v>356.63043478260749</v>
      </c>
      <c r="H691" s="19">
        <f t="shared" si="296"/>
        <v>6.6304347826074945</v>
      </c>
      <c r="I691" s="18">
        <f t="shared" si="297"/>
        <v>1.8944099378878556E-2</v>
      </c>
      <c r="J691" s="17">
        <f t="shared" si="298"/>
        <v>164226.40882996269</v>
      </c>
      <c r="K691" s="16">
        <f t="shared" si="299"/>
        <v>31.674321766672559</v>
      </c>
      <c r="L691" s="15">
        <f t="shared" si="300"/>
        <v>1.2488209883011847E-282</v>
      </c>
      <c r="M691" s="14">
        <f t="shared" si="301"/>
        <v>2.968322607093086E-285</v>
      </c>
      <c r="N691" s="13">
        <f t="shared" si="308"/>
        <v>0</v>
      </c>
      <c r="O691" s="12">
        <f t="shared" si="309"/>
        <v>0</v>
      </c>
      <c r="P691" s="4">
        <f t="shared" si="310"/>
        <v>1.1240575700249867E-284</v>
      </c>
      <c r="Q691" s="11">
        <f t="shared" si="302"/>
        <v>1.6518962668690281E-283</v>
      </c>
      <c r="R691" s="10">
        <f t="shared" si="311"/>
        <v>4.2932593304542703E-281</v>
      </c>
      <c r="S691" s="9">
        <f t="shared" si="312"/>
        <v>151.358709016955</v>
      </c>
      <c r="T691" s="8">
        <f t="shared" si="313"/>
        <v>8037.3474699489852</v>
      </c>
      <c r="U691" s="7">
        <f t="shared" si="314"/>
        <v>-31.674321766672559</v>
      </c>
      <c r="V691" s="9">
        <f t="shared" si="315"/>
        <v>2219.5340912993315</v>
      </c>
      <c r="W691" s="8">
        <f t="shared" si="316"/>
        <v>164226.40882996269</v>
      </c>
      <c r="X691" s="7">
        <f t="shared" si="317"/>
        <v>-31.674321766672559</v>
      </c>
      <c r="Y691" s="6">
        <f t="shared" si="303"/>
        <v>2224.6889762920187</v>
      </c>
      <c r="Z691" s="4">
        <f t="shared" si="304"/>
        <v>-1</v>
      </c>
      <c r="AA691" s="4">
        <f t="shared" si="318"/>
        <v>0</v>
      </c>
      <c r="AB691" s="5">
        <f t="shared" si="319"/>
        <v>-1.3635821394767191E-278</v>
      </c>
      <c r="AC691" s="418">
        <f t="shared" si="323"/>
        <v>-2.5273440129795542E-279</v>
      </c>
      <c r="AD691" s="628">
        <f t="shared" si="320"/>
        <v>7.3663553382848725E-279</v>
      </c>
      <c r="AE691" s="4">
        <f t="shared" si="305"/>
        <v>21.003332271244929</v>
      </c>
      <c r="AF691" s="3">
        <f t="shared" si="321"/>
        <v>4.67</v>
      </c>
      <c r="AG691" s="2">
        <f t="shared" si="306"/>
        <v>105.92076283713217</v>
      </c>
      <c r="AH691" s="22">
        <f t="shared" si="295"/>
        <v>-2.4805331633991887</v>
      </c>
    </row>
    <row r="692" spans="6:34" x14ac:dyDescent="0.35">
      <c r="F692" s="21">
        <f t="shared" si="307"/>
        <v>66.200000000000514</v>
      </c>
      <c r="G692" s="20">
        <f t="shared" si="322"/>
        <v>356.63043478260749</v>
      </c>
      <c r="H692" s="19">
        <f t="shared" si="296"/>
        <v>6.6304347826074945</v>
      </c>
      <c r="I692" s="18">
        <f t="shared" si="297"/>
        <v>1.8944099378878556E-2</v>
      </c>
      <c r="J692" s="17">
        <f t="shared" si="298"/>
        <v>164448.36223909262</v>
      </c>
      <c r="K692" s="16">
        <f t="shared" si="299"/>
        <v>31.673654344290245</v>
      </c>
      <c r="L692" s="15">
        <f t="shared" si="300"/>
        <v>5.2656659693221415E-283</v>
      </c>
      <c r="M692" s="14">
        <f t="shared" si="301"/>
        <v>1.2515961442481797E-285</v>
      </c>
      <c r="N692" s="13">
        <f t="shared" si="308"/>
        <v>0</v>
      </c>
      <c r="O692" s="12">
        <f t="shared" si="309"/>
        <v>0</v>
      </c>
      <c r="P692" s="4">
        <f t="shared" si="310"/>
        <v>4.7395997901118047E-285</v>
      </c>
      <c r="Q692" s="11">
        <f t="shared" si="302"/>
        <v>6.9652368424198073E-284</v>
      </c>
      <c r="R692" s="10">
        <f t="shared" si="311"/>
        <v>1.8016512565003503E-281</v>
      </c>
      <c r="S692" s="9">
        <f t="shared" si="312"/>
        <v>151.358709016955</v>
      </c>
      <c r="T692" s="8">
        <f t="shared" si="313"/>
        <v>8052.4833408506811</v>
      </c>
      <c r="U692" s="7">
        <f t="shared" si="314"/>
        <v>-31.673654344290245</v>
      </c>
      <c r="V692" s="9">
        <f t="shared" si="315"/>
        <v>2216.3666591226643</v>
      </c>
      <c r="W692" s="8">
        <f t="shared" si="316"/>
        <v>164448.36223909262</v>
      </c>
      <c r="X692" s="7">
        <f t="shared" si="317"/>
        <v>-31.673654344290245</v>
      </c>
      <c r="Y692" s="6">
        <f t="shared" si="303"/>
        <v>2221.5288939074908</v>
      </c>
      <c r="Z692" s="4">
        <f t="shared" si="304"/>
        <v>-1</v>
      </c>
      <c r="AA692" s="4">
        <f t="shared" si="318"/>
        <v>0</v>
      </c>
      <c r="AB692" s="5">
        <f t="shared" si="319"/>
        <v>-5.722224738447661E-279</v>
      </c>
      <c r="AC692" s="418">
        <f t="shared" si="323"/>
        <v>-1.0621955972886932E-279</v>
      </c>
      <c r="AD692" s="628">
        <f t="shared" si="320"/>
        <v>3.09722550208243E-279</v>
      </c>
      <c r="AE692" s="4">
        <f t="shared" si="305"/>
        <v>20.973497871455088</v>
      </c>
      <c r="AF692" s="3">
        <f t="shared" si="321"/>
        <v>4.67</v>
      </c>
      <c r="AG692" s="2">
        <f t="shared" si="306"/>
        <v>105.92076283713217</v>
      </c>
      <c r="AH692" s="22">
        <f t="shared" si="295"/>
        <v>-2.4757596594328142</v>
      </c>
    </row>
    <row r="693" spans="6:34" x14ac:dyDescent="0.35">
      <c r="F693" s="21">
        <f t="shared" si="307"/>
        <v>66.300000000000509</v>
      </c>
      <c r="G693" s="20">
        <f t="shared" si="322"/>
        <v>356.63043478260749</v>
      </c>
      <c r="H693" s="19">
        <f t="shared" si="296"/>
        <v>6.6304347826074945</v>
      </c>
      <c r="I693" s="18">
        <f t="shared" si="297"/>
        <v>1.8944099378878556E-2</v>
      </c>
      <c r="J693" s="17">
        <f t="shared" si="298"/>
        <v>164669.99890500488</v>
      </c>
      <c r="K693" s="16">
        <f t="shared" si="299"/>
        <v>31.672987895416831</v>
      </c>
      <c r="L693" s="15">
        <f t="shared" si="300"/>
        <v>2.2230922013989369E-283</v>
      </c>
      <c r="M693" s="14">
        <f t="shared" si="301"/>
        <v>5.2840678535051327E-286</v>
      </c>
      <c r="N693" s="13">
        <f t="shared" si="308"/>
        <v>0</v>
      </c>
      <c r="O693" s="12">
        <f t="shared" si="309"/>
        <v>0</v>
      </c>
      <c r="P693" s="4">
        <f t="shared" si="310"/>
        <v>2.0009942507815362E-285</v>
      </c>
      <c r="Q693" s="11">
        <f t="shared" si="302"/>
        <v>2.9406277943743853E-284</v>
      </c>
      <c r="R693" s="10">
        <f t="shared" si="311"/>
        <v>7.5701080461608652E-282</v>
      </c>
      <c r="S693" s="9">
        <f t="shared" si="312"/>
        <v>151.358709016955</v>
      </c>
      <c r="T693" s="8">
        <f t="shared" si="313"/>
        <v>8067.6192117523769</v>
      </c>
      <c r="U693" s="7">
        <f t="shared" si="314"/>
        <v>-31.672987895416831</v>
      </c>
      <c r="V693" s="9">
        <f t="shared" si="315"/>
        <v>2213.1992936882352</v>
      </c>
      <c r="W693" s="8">
        <f t="shared" si="316"/>
        <v>164669.99890500488</v>
      </c>
      <c r="X693" s="7">
        <f t="shared" si="317"/>
        <v>-31.672987895416831</v>
      </c>
      <c r="Y693" s="6">
        <f t="shared" si="303"/>
        <v>2218.3688990736828</v>
      </c>
      <c r="Z693" s="4">
        <f t="shared" si="304"/>
        <v>-1</v>
      </c>
      <c r="AA693" s="4">
        <f t="shared" si="318"/>
        <v>0</v>
      </c>
      <c r="AB693" s="5">
        <f t="shared" si="319"/>
        <v>-2.40434209329762E-279</v>
      </c>
      <c r="AC693" s="418">
        <f t="shared" si="323"/>
        <v>-4.4698339019440185E-280</v>
      </c>
      <c r="AD693" s="628">
        <f t="shared" si="320"/>
        <v>1.3038941070114E-279</v>
      </c>
      <c r="AE693" s="4">
        <f t="shared" si="305"/>
        <v>20.943664298233312</v>
      </c>
      <c r="AF693" s="3">
        <f t="shared" si="321"/>
        <v>4.67</v>
      </c>
      <c r="AG693" s="2">
        <f t="shared" si="306"/>
        <v>105.92076283713217</v>
      </c>
      <c r="AH693" s="22">
        <f t="shared" si="295"/>
        <v>-2.4709862877173299</v>
      </c>
    </row>
    <row r="694" spans="6:34" x14ac:dyDescent="0.35">
      <c r="F694" s="21">
        <f t="shared" si="307"/>
        <v>66.400000000000503</v>
      </c>
      <c r="G694" s="20">
        <f t="shared" si="322"/>
        <v>356.63043478260749</v>
      </c>
      <c r="H694" s="19">
        <f t="shared" si="296"/>
        <v>6.6304347826074945</v>
      </c>
      <c r="I694" s="18">
        <f t="shared" si="297"/>
        <v>1.8944099378878556E-2</v>
      </c>
      <c r="J694" s="17">
        <f t="shared" si="298"/>
        <v>164891.3188343737</v>
      </c>
      <c r="K694" s="16">
        <f t="shared" si="299"/>
        <v>31.672322419941171</v>
      </c>
      <c r="L694" s="15">
        <f t="shared" si="300"/>
        <v>9.3975061153386692E-284</v>
      </c>
      <c r="M694" s="14">
        <f t="shared" si="301"/>
        <v>2.2336932285548481E-286</v>
      </c>
      <c r="N694" s="13">
        <f t="shared" si="308"/>
        <v>0</v>
      </c>
      <c r="O694" s="12">
        <f t="shared" si="309"/>
        <v>0</v>
      </c>
      <c r="P694" s="4">
        <f t="shared" si="310"/>
        <v>8.4586485871543654E-286</v>
      </c>
      <c r="Q694" s="11">
        <f t="shared" si="302"/>
        <v>1.2430688958010108E-284</v>
      </c>
      <c r="R694" s="10">
        <f t="shared" si="311"/>
        <v>3.1847920408957462E-282</v>
      </c>
      <c r="S694" s="9">
        <f t="shared" si="312"/>
        <v>151.358709016955</v>
      </c>
      <c r="T694" s="8">
        <f t="shared" si="313"/>
        <v>8082.7550826540728</v>
      </c>
      <c r="U694" s="7">
        <f t="shared" si="314"/>
        <v>-31.672322419941171</v>
      </c>
      <c r="V694" s="9">
        <f t="shared" si="315"/>
        <v>2210.0319948986935</v>
      </c>
      <c r="W694" s="8">
        <f t="shared" si="316"/>
        <v>164891.3188343737</v>
      </c>
      <c r="X694" s="7">
        <f t="shared" si="317"/>
        <v>-31.672322419941171</v>
      </c>
      <c r="Y694" s="6">
        <f t="shared" si="303"/>
        <v>2215.2089917818539</v>
      </c>
      <c r="Z694" s="4">
        <f t="shared" si="304"/>
        <v>-1</v>
      </c>
      <c r="AA694" s="4">
        <f t="shared" si="318"/>
        <v>0</v>
      </c>
      <c r="AB694" s="5">
        <f t="shared" si="319"/>
        <v>-1.0115218324008263E-279</v>
      </c>
      <c r="AC694" s="418">
        <f t="shared" si="323"/>
        <v>-1.8833235506766948E-280</v>
      </c>
      <c r="AD694" s="628">
        <f t="shared" si="320"/>
        <v>5.4961815235752317E-280</v>
      </c>
      <c r="AE694" s="4">
        <f t="shared" si="305"/>
        <v>20.913831551497076</v>
      </c>
      <c r="AF694" s="3">
        <f t="shared" si="321"/>
        <v>4.67</v>
      </c>
      <c r="AG694" s="2">
        <f t="shared" si="306"/>
        <v>105.92076283713217</v>
      </c>
      <c r="AH694" s="22">
        <f t="shared" si="295"/>
        <v>-2.4662130482395321</v>
      </c>
    </row>
    <row r="695" spans="6:34" x14ac:dyDescent="0.35">
      <c r="F695" s="21">
        <f t="shared" si="307"/>
        <v>66.500000000000497</v>
      </c>
      <c r="G695" s="20">
        <f t="shared" si="322"/>
        <v>356.63043478260749</v>
      </c>
      <c r="H695" s="19">
        <f t="shared" si="296"/>
        <v>6.6304347826074945</v>
      </c>
      <c r="I695" s="18">
        <f t="shared" si="297"/>
        <v>1.8944099378878556E-2</v>
      </c>
      <c r="J695" s="17">
        <f t="shared" si="298"/>
        <v>165112.32203386357</v>
      </c>
      <c r="K695" s="16">
        <f t="shared" si="299"/>
        <v>31.671657917752295</v>
      </c>
      <c r="L695" s="15">
        <f t="shared" si="300"/>
        <v>3.9775775124702918E-284</v>
      </c>
      <c r="M695" s="14">
        <f t="shared" si="301"/>
        <v>9.4543039893906362E-287</v>
      </c>
      <c r="N695" s="13">
        <f t="shared" si="308"/>
        <v>0</v>
      </c>
      <c r="O695" s="12">
        <f t="shared" si="309"/>
        <v>0</v>
      </c>
      <c r="P695" s="4">
        <f t="shared" si="310"/>
        <v>3.5801977666434654E-286</v>
      </c>
      <c r="Q695" s="11">
        <f t="shared" si="302"/>
        <v>5.261398955962467E-285</v>
      </c>
      <c r="R695" s="10">
        <f t="shared" si="311"/>
        <v>1.3415524029772651E-282</v>
      </c>
      <c r="S695" s="9">
        <f t="shared" si="312"/>
        <v>151.358709016955</v>
      </c>
      <c r="T695" s="8">
        <f t="shared" si="313"/>
        <v>8097.8909535557686</v>
      </c>
      <c r="U695" s="7">
        <f t="shared" si="314"/>
        <v>-31.671657917752295</v>
      </c>
      <c r="V695" s="9">
        <f t="shared" si="315"/>
        <v>2206.8647626566994</v>
      </c>
      <c r="W695" s="8">
        <f t="shared" si="316"/>
        <v>165112.32203386357</v>
      </c>
      <c r="X695" s="7">
        <f t="shared" si="317"/>
        <v>-31.671657917752295</v>
      </c>
      <c r="Y695" s="6">
        <f t="shared" si="303"/>
        <v>2212.0491720237796</v>
      </c>
      <c r="Z695" s="4">
        <f t="shared" si="304"/>
        <v>-1</v>
      </c>
      <c r="AA695" s="4">
        <f t="shared" si="318"/>
        <v>0</v>
      </c>
      <c r="AB695" s="5">
        <f t="shared" si="319"/>
        <v>-4.2609047231216583E-280</v>
      </c>
      <c r="AC695" s="418">
        <f t="shared" si="323"/>
        <v>-7.9452042353119748E-281</v>
      </c>
      <c r="AD695" s="628">
        <f t="shared" si="320"/>
        <v>2.3196848057763326E-280</v>
      </c>
      <c r="AE695" s="4">
        <f t="shared" si="305"/>
        <v>20.883999631168738</v>
      </c>
      <c r="AF695" s="3">
        <f t="shared" si="321"/>
        <v>4.67</v>
      </c>
      <c r="AG695" s="2">
        <f t="shared" si="306"/>
        <v>105.92076283713217</v>
      </c>
      <c r="AH695" s="22">
        <f t="shared" si="295"/>
        <v>-2.461439940986998</v>
      </c>
    </row>
    <row r="696" spans="6:34" x14ac:dyDescent="0.35">
      <c r="F696" s="21">
        <f t="shared" si="307"/>
        <v>66.600000000000492</v>
      </c>
      <c r="G696" s="20">
        <f t="shared" si="322"/>
        <v>356.63043478260749</v>
      </c>
      <c r="H696" s="19">
        <f t="shared" si="296"/>
        <v>6.6304347826074945</v>
      </c>
      <c r="I696" s="18">
        <f t="shared" si="297"/>
        <v>1.8944099378878556E-2</v>
      </c>
      <c r="J696" s="17">
        <f t="shared" si="298"/>
        <v>165333.00851012924</v>
      </c>
      <c r="K696" s="16">
        <f t="shared" si="299"/>
        <v>31.670994388739416</v>
      </c>
      <c r="L696" s="15">
        <f t="shared" si="300"/>
        <v>1.6856814183492451E-284</v>
      </c>
      <c r="M696" s="14">
        <f t="shared" si="301"/>
        <v>4.0066961632743204E-287</v>
      </c>
      <c r="N696" s="13">
        <f t="shared" si="308"/>
        <v>0</v>
      </c>
      <c r="O696" s="12">
        <f t="shared" si="309"/>
        <v>0</v>
      </c>
      <c r="P696" s="4">
        <f t="shared" si="310"/>
        <v>1.5172734736973735E-286</v>
      </c>
      <c r="Q696" s="11">
        <f t="shared" si="302"/>
        <v>2.2297598039968534E-285</v>
      </c>
      <c r="R696" s="10">
        <f t="shared" si="311"/>
        <v>5.6582440349875396E-283</v>
      </c>
      <c r="S696" s="9">
        <f t="shared" si="312"/>
        <v>151.358709016955</v>
      </c>
      <c r="T696" s="8">
        <f t="shared" si="313"/>
        <v>8113.0268244574645</v>
      </c>
      <c r="U696" s="7">
        <f t="shared" si="314"/>
        <v>-31.670994388739416</v>
      </c>
      <c r="V696" s="9">
        <f t="shared" si="315"/>
        <v>2203.6975968649244</v>
      </c>
      <c r="W696" s="8">
        <f t="shared" si="316"/>
        <v>165333.00851012924</v>
      </c>
      <c r="X696" s="7">
        <f t="shared" si="317"/>
        <v>-31.670994388739416</v>
      </c>
      <c r="Y696" s="6">
        <f t="shared" si="303"/>
        <v>2208.8894397917525</v>
      </c>
      <c r="Z696" s="4">
        <f t="shared" si="304"/>
        <v>-1</v>
      </c>
      <c r="AA696" s="4">
        <f t="shared" si="318"/>
        <v>0</v>
      </c>
      <c r="AB696" s="5">
        <f t="shared" si="319"/>
        <v>-1.7971149453236771E-280</v>
      </c>
      <c r="AC696" s="418">
        <f t="shared" si="323"/>
        <v>-3.3560751883533534E-281</v>
      </c>
      <c r="AD696" s="628">
        <f t="shared" si="320"/>
        <v>9.8027057832000718E-281</v>
      </c>
      <c r="AE696" s="4">
        <f t="shared" si="305"/>
        <v>20.854168537175525</v>
      </c>
      <c r="AF696" s="3">
        <f t="shared" si="321"/>
        <v>4.67</v>
      </c>
      <c r="AG696" s="2">
        <f t="shared" si="306"/>
        <v>105.92076283713217</v>
      </c>
      <c r="AH696" s="22">
        <f t="shared" si="295"/>
        <v>-2.456666965948084</v>
      </c>
    </row>
    <row r="697" spans="6:34" x14ac:dyDescent="0.35">
      <c r="F697" s="21">
        <f t="shared" si="307"/>
        <v>66.700000000000486</v>
      </c>
      <c r="G697" s="20">
        <f t="shared" si="322"/>
        <v>356.63043478260749</v>
      </c>
      <c r="H697" s="19">
        <f t="shared" si="296"/>
        <v>6.6304347826074945</v>
      </c>
      <c r="I697" s="18">
        <f t="shared" si="297"/>
        <v>1.8944099378878556E-2</v>
      </c>
      <c r="J697" s="17">
        <f t="shared" si="298"/>
        <v>165553.37826981573</v>
      </c>
      <c r="K697" s="16">
        <f t="shared" si="299"/>
        <v>31.670331832791895</v>
      </c>
      <c r="L697" s="15">
        <f t="shared" si="300"/>
        <v>7.1529152775010279E-285</v>
      </c>
      <c r="M697" s="14">
        <f t="shared" si="301"/>
        <v>1.7001764323092194E-287</v>
      </c>
      <c r="N697" s="13">
        <f t="shared" si="308"/>
        <v>0</v>
      </c>
      <c r="O697" s="12">
        <f t="shared" si="309"/>
        <v>0</v>
      </c>
      <c r="P697" s="4">
        <f t="shared" si="310"/>
        <v>6.4383035204748565E-287</v>
      </c>
      <c r="Q697" s="11">
        <f t="shared" si="302"/>
        <v>9.4616235271701637E-286</v>
      </c>
      <c r="R697" s="10">
        <f t="shared" si="311"/>
        <v>2.3894782780540948E-283</v>
      </c>
      <c r="S697" s="9">
        <f t="shared" si="312"/>
        <v>151.358709016955</v>
      </c>
      <c r="T697" s="8">
        <f t="shared" si="313"/>
        <v>8128.1626953591604</v>
      </c>
      <c r="U697" s="7">
        <f t="shared" si="314"/>
        <v>-31.670331832791895</v>
      </c>
      <c r="V697" s="9">
        <f t="shared" si="315"/>
        <v>2200.5304974260507</v>
      </c>
      <c r="W697" s="8">
        <f t="shared" si="316"/>
        <v>165553.37826981573</v>
      </c>
      <c r="X697" s="7">
        <f t="shared" si="317"/>
        <v>-31.670331832791895</v>
      </c>
      <c r="Y697" s="6">
        <f t="shared" si="303"/>
        <v>2205.729795078586</v>
      </c>
      <c r="Z697" s="4">
        <f t="shared" si="304"/>
        <v>-1</v>
      </c>
      <c r="AA697" s="4">
        <f t="shared" si="318"/>
        <v>0</v>
      </c>
      <c r="AB697" s="5">
        <f t="shared" si="319"/>
        <v>-7.5892222012067307E-281</v>
      </c>
      <c r="AC697" s="418">
        <f t="shared" si="323"/>
        <v>-1.4193996682561864E-281</v>
      </c>
      <c r="AD697" s="628">
        <f t="shared" si="320"/>
        <v>4.1477440972449923E-281</v>
      </c>
      <c r="AE697" s="4">
        <f t="shared" si="305"/>
        <v>20.824338269449594</v>
      </c>
      <c r="AF697" s="3">
        <f t="shared" si="321"/>
        <v>4.67</v>
      </c>
      <c r="AG697" s="2">
        <f t="shared" si="306"/>
        <v>105.92076283713217</v>
      </c>
      <c r="AH697" s="22">
        <f t="shared" si="295"/>
        <v>-2.4518941231119351</v>
      </c>
    </row>
    <row r="698" spans="6:34" x14ac:dyDescent="0.35">
      <c r="F698" s="21">
        <f t="shared" si="307"/>
        <v>66.80000000000048</v>
      </c>
      <c r="G698" s="20">
        <f t="shared" si="322"/>
        <v>356.63043478260749</v>
      </c>
      <c r="H698" s="19">
        <f t="shared" si="296"/>
        <v>6.6304347826074945</v>
      </c>
      <c r="I698" s="18">
        <f t="shared" si="297"/>
        <v>1.8944099378878556E-2</v>
      </c>
      <c r="J698" s="17">
        <f t="shared" si="298"/>
        <v>165773.43131955832</v>
      </c>
      <c r="K698" s="16">
        <f t="shared" si="299"/>
        <v>31.669670249799267</v>
      </c>
      <c r="L698" s="15">
        <f t="shared" si="300"/>
        <v>3.0390742933652076E-285</v>
      </c>
      <c r="M698" s="14">
        <f t="shared" si="301"/>
        <v>7.2235756878997615E-288</v>
      </c>
      <c r="N698" s="13">
        <f t="shared" si="308"/>
        <v>0</v>
      </c>
      <c r="O698" s="12">
        <f t="shared" si="309"/>
        <v>0</v>
      </c>
      <c r="P698" s="4">
        <f t="shared" si="310"/>
        <v>2.7354556796587253E-287</v>
      </c>
      <c r="Q698" s="11">
        <f t="shared" si="302"/>
        <v>4.0199800667802826E-286</v>
      </c>
      <c r="R698" s="10">
        <f t="shared" si="311"/>
        <v>1.0103498672334821E-283</v>
      </c>
      <c r="S698" s="9">
        <f t="shared" si="312"/>
        <v>151.358709016955</v>
      </c>
      <c r="T698" s="8">
        <f t="shared" si="313"/>
        <v>8143.2985662608562</v>
      </c>
      <c r="U698" s="7">
        <f t="shared" si="314"/>
        <v>-31.669670249799267</v>
      </c>
      <c r="V698" s="9">
        <f t="shared" si="315"/>
        <v>2197.3634642427714</v>
      </c>
      <c r="W698" s="8">
        <f t="shared" si="316"/>
        <v>165773.43131955832</v>
      </c>
      <c r="X698" s="7">
        <f t="shared" si="317"/>
        <v>-31.669670249799267</v>
      </c>
      <c r="Y698" s="6">
        <f t="shared" si="303"/>
        <v>2202.5702378776195</v>
      </c>
      <c r="Z698" s="4">
        <f t="shared" si="304"/>
        <v>-1</v>
      </c>
      <c r="AA698" s="4">
        <f t="shared" si="318"/>
        <v>0</v>
      </c>
      <c r="AB698" s="5">
        <f t="shared" si="319"/>
        <v>-3.2089723157638294E-281</v>
      </c>
      <c r="AC698" s="418">
        <f t="shared" si="323"/>
        <v>-6.0106858469242304E-282</v>
      </c>
      <c r="AD698" s="628">
        <f t="shared" si="320"/>
        <v>1.7572228880242663E-281</v>
      </c>
      <c r="AE698" s="4">
        <f t="shared" si="305"/>
        <v>20.794508827928063</v>
      </c>
      <c r="AF698" s="3">
        <f t="shared" si="321"/>
        <v>4.67</v>
      </c>
      <c r="AG698" s="2">
        <f t="shared" si="306"/>
        <v>105.92076283713217</v>
      </c>
      <c r="AH698" s="22">
        <f t="shared" si="295"/>
        <v>-2.4471214124684901</v>
      </c>
    </row>
    <row r="699" spans="6:34" x14ac:dyDescent="0.35">
      <c r="F699" s="21">
        <f t="shared" si="307"/>
        <v>66.900000000000475</v>
      </c>
      <c r="G699" s="20">
        <f t="shared" si="322"/>
        <v>356.63043478260749</v>
      </c>
      <c r="H699" s="19">
        <f t="shared" si="296"/>
        <v>6.6304347826074945</v>
      </c>
      <c r="I699" s="18">
        <f t="shared" si="297"/>
        <v>1.8944099378878556E-2</v>
      </c>
      <c r="J699" s="17">
        <f t="shared" si="298"/>
        <v>165993.16766598259</v>
      </c>
      <c r="K699" s="16">
        <f t="shared" si="299"/>
        <v>31.66900963965125</v>
      </c>
      <c r="L699" s="15">
        <f t="shared" si="300"/>
        <v>1.292855918733579E-285</v>
      </c>
      <c r="M699" s="14">
        <f t="shared" si="301"/>
        <v>3.0729892332378436E-288</v>
      </c>
      <c r="N699" s="13">
        <f t="shared" si="308"/>
        <v>0</v>
      </c>
      <c r="O699" s="12">
        <f t="shared" si="309"/>
        <v>0</v>
      </c>
      <c r="P699" s="4">
        <f t="shared" si="310"/>
        <v>1.1636931922332504E-287</v>
      </c>
      <c r="Q699" s="11">
        <f t="shared" si="302"/>
        <v>1.7101441165404703E-286</v>
      </c>
      <c r="R699" s="10">
        <f t="shared" si="311"/>
        <v>4.2774770629415337E-284</v>
      </c>
      <c r="S699" s="9">
        <f t="shared" si="312"/>
        <v>151.358709016955</v>
      </c>
      <c r="T699" s="8">
        <f t="shared" si="313"/>
        <v>8158.4344371625521</v>
      </c>
      <c r="U699" s="7">
        <f t="shared" si="314"/>
        <v>-31.66900963965125</v>
      </c>
      <c r="V699" s="9">
        <f t="shared" si="315"/>
        <v>2194.1964972177916</v>
      </c>
      <c r="W699" s="8">
        <f t="shared" si="316"/>
        <v>165993.16766598259</v>
      </c>
      <c r="X699" s="7">
        <f t="shared" si="317"/>
        <v>-31.66900963965125</v>
      </c>
      <c r="Y699" s="6">
        <f t="shared" si="303"/>
        <v>2199.4107681827209</v>
      </c>
      <c r="Z699" s="4">
        <f t="shared" si="304"/>
        <v>-1</v>
      </c>
      <c r="AA699" s="4">
        <f t="shared" si="318"/>
        <v>0</v>
      </c>
      <c r="AB699" s="5">
        <f t="shared" si="319"/>
        <v>-1.3585695333319759E-281</v>
      </c>
      <c r="AC699" s="418">
        <f t="shared" si="323"/>
        <v>-2.5485290349746212E-282</v>
      </c>
      <c r="AD699" s="628">
        <f t="shared" si="320"/>
        <v>7.454020384022148E-282</v>
      </c>
      <c r="AE699" s="4">
        <f t="shared" si="305"/>
        <v>20.764680212553031</v>
      </c>
      <c r="AF699" s="3">
        <f t="shared" si="321"/>
        <v>4.67</v>
      </c>
      <c r="AG699" s="2">
        <f t="shared" si="306"/>
        <v>105.92076283713217</v>
      </c>
      <c r="AH699" s="22">
        <f t="shared" si="295"/>
        <v>-2.4423488340084849</v>
      </c>
    </row>
    <row r="700" spans="6:34" x14ac:dyDescent="0.35">
      <c r="F700" s="21">
        <f t="shared" si="307"/>
        <v>67.000000000000469</v>
      </c>
      <c r="G700" s="20">
        <f t="shared" si="322"/>
        <v>356.63043478260749</v>
      </c>
      <c r="H700" s="19">
        <f t="shared" si="296"/>
        <v>6.6304347826074945</v>
      </c>
      <c r="I700" s="18">
        <f t="shared" si="297"/>
        <v>1.8944099378878556E-2</v>
      </c>
      <c r="J700" s="17">
        <f t="shared" si="298"/>
        <v>166212.58731570438</v>
      </c>
      <c r="K700" s="16">
        <f t="shared" si="299"/>
        <v>31.668350002237705</v>
      </c>
      <c r="L700" s="15">
        <f t="shared" si="300"/>
        <v>5.506928463637618E-286</v>
      </c>
      <c r="M700" s="14">
        <f t="shared" si="301"/>
        <v>1.3089418265220253E-288</v>
      </c>
      <c r="N700" s="13">
        <f t="shared" si="308"/>
        <v>0</v>
      </c>
      <c r="O700" s="12">
        <f t="shared" si="309"/>
        <v>0</v>
      </c>
      <c r="P700" s="4">
        <f t="shared" si="310"/>
        <v>4.9567589631549602E-288</v>
      </c>
      <c r="Q700" s="11">
        <f t="shared" si="302"/>
        <v>7.2843703430806143E-287</v>
      </c>
      <c r="R700" s="10">
        <f t="shared" si="311"/>
        <v>1.8132208255220362E-284</v>
      </c>
      <c r="S700" s="9">
        <f t="shared" si="312"/>
        <v>151.358709016955</v>
      </c>
      <c r="T700" s="8">
        <f t="shared" si="313"/>
        <v>8173.5703080642479</v>
      </c>
      <c r="U700" s="7">
        <f t="shared" si="314"/>
        <v>-31.668350002237705</v>
      </c>
      <c r="V700" s="9">
        <f t="shared" si="315"/>
        <v>2191.0295962538266</v>
      </c>
      <c r="W700" s="8">
        <f t="shared" si="316"/>
        <v>166212.58731570438</v>
      </c>
      <c r="X700" s="7">
        <f t="shared" si="317"/>
        <v>-31.668350002237705</v>
      </c>
      <c r="Y700" s="6">
        <f t="shared" si="303"/>
        <v>2196.2513859882902</v>
      </c>
      <c r="Z700" s="4">
        <f t="shared" si="304"/>
        <v>-1</v>
      </c>
      <c r="AA700" s="4">
        <f t="shared" si="318"/>
        <v>0</v>
      </c>
      <c r="AB700" s="5">
        <f t="shared" si="319"/>
        <v>-5.7589708477905247E-282</v>
      </c>
      <c r="AC700" s="418">
        <f t="shared" si="323"/>
        <v>-1.0819352729588896E-282</v>
      </c>
      <c r="AD700" s="628">
        <f t="shared" si="320"/>
        <v>3.1659426530352241E-282</v>
      </c>
      <c r="AE700" s="4">
        <f t="shared" si="305"/>
        <v>20.734852423271636</v>
      </c>
      <c r="AF700" s="3">
        <f t="shared" si="321"/>
        <v>4.67</v>
      </c>
      <c r="AG700" s="2">
        <f t="shared" si="306"/>
        <v>105.92076283713217</v>
      </c>
      <c r="AH700" s="22">
        <f t="shared" ref="AH700:AH724" si="324">IF(AE700&lt;0.2,DragCoefficient*(4/3),IF(AE700&gt;1,DragCoefficient*1.8-(AE700-1)*0.4*DragCoefficient,DragCoefficient*(1+AE700*3/2)))</f>
        <v>-2.4375763877234622</v>
      </c>
    </row>
    <row r="701" spans="6:34" x14ac:dyDescent="0.35">
      <c r="F701" s="21">
        <f t="shared" si="307"/>
        <v>67.100000000000463</v>
      </c>
      <c r="G701" s="20">
        <f t="shared" si="322"/>
        <v>356.63043478260749</v>
      </c>
      <c r="H701" s="19">
        <f t="shared" si="296"/>
        <v>6.6304347826074945</v>
      </c>
      <c r="I701" s="18">
        <f t="shared" si="297"/>
        <v>1.8944099378878556E-2</v>
      </c>
      <c r="J701" s="17">
        <f t="shared" si="298"/>
        <v>166431.69027532978</v>
      </c>
      <c r="K701" s="16">
        <f t="shared" si="299"/>
        <v>31.667691337448687</v>
      </c>
      <c r="L701" s="15">
        <f t="shared" si="300"/>
        <v>2.3486546321504876E-286</v>
      </c>
      <c r="M701" s="14">
        <f t="shared" si="301"/>
        <v>5.5825171951584935E-289</v>
      </c>
      <c r="N701" s="13">
        <f t="shared" si="308"/>
        <v>0</v>
      </c>
      <c r="O701" s="12">
        <f t="shared" si="309"/>
        <v>0</v>
      </c>
      <c r="P701" s="4">
        <f t="shared" si="310"/>
        <v>2.1140123711680427E-288</v>
      </c>
      <c r="Q701" s="11">
        <f t="shared" si="302"/>
        <v>3.1067173400823282E-287</v>
      </c>
      <c r="R701" s="10">
        <f t="shared" si="311"/>
        <v>7.6959232071086109E-285</v>
      </c>
      <c r="S701" s="9">
        <f t="shared" si="312"/>
        <v>151.358709016955</v>
      </c>
      <c r="T701" s="8">
        <f t="shared" si="313"/>
        <v>8188.7061789659438</v>
      </c>
      <c r="U701" s="7">
        <f t="shared" si="314"/>
        <v>-31.667691337448687</v>
      </c>
      <c r="V701" s="9">
        <f t="shared" si="315"/>
        <v>2187.8627612536029</v>
      </c>
      <c r="W701" s="8">
        <f t="shared" si="316"/>
        <v>166431.69027532978</v>
      </c>
      <c r="X701" s="7">
        <f t="shared" si="317"/>
        <v>-31.667691337448687</v>
      </c>
      <c r="Y701" s="6">
        <f t="shared" si="303"/>
        <v>2193.0920912892643</v>
      </c>
      <c r="Z701" s="4">
        <f t="shared" si="304"/>
        <v>-1</v>
      </c>
      <c r="AA701" s="4">
        <f t="shared" si="318"/>
        <v>0</v>
      </c>
      <c r="AB701" s="5">
        <f t="shared" si="319"/>
        <v>-2.4443022478419253E-282</v>
      </c>
      <c r="AC701" s="418">
        <f t="shared" si="323"/>
        <v>-4.5989535618341754E-283</v>
      </c>
      <c r="AD701" s="628">
        <f t="shared" si="320"/>
        <v>1.3463692090555615E-282</v>
      </c>
      <c r="AE701" s="4">
        <f t="shared" si="305"/>
        <v>20.705025460036072</v>
      </c>
      <c r="AF701" s="3">
        <f t="shared" si="321"/>
        <v>4.67</v>
      </c>
      <c r="AG701" s="2">
        <f t="shared" si="306"/>
        <v>105.92076283713217</v>
      </c>
      <c r="AH701" s="22">
        <f t="shared" si="324"/>
        <v>-2.4328040736057717</v>
      </c>
    </row>
    <row r="702" spans="6:34" x14ac:dyDescent="0.35">
      <c r="F702" s="21">
        <f t="shared" si="307"/>
        <v>67.200000000000458</v>
      </c>
      <c r="G702" s="20">
        <f t="shared" si="322"/>
        <v>356.63043478260749</v>
      </c>
      <c r="H702" s="19">
        <f t="shared" si="296"/>
        <v>6.6304347826074945</v>
      </c>
      <c r="I702" s="18">
        <f t="shared" si="297"/>
        <v>1.8944099378878556E-2</v>
      </c>
      <c r="J702" s="17">
        <f t="shared" si="298"/>
        <v>166650.47655145513</v>
      </c>
      <c r="K702" s="16">
        <f t="shared" si="299"/>
        <v>31.667033645174403</v>
      </c>
      <c r="L702" s="15">
        <f t="shared" si="300"/>
        <v>1.0029498568830021E-286</v>
      </c>
      <c r="M702" s="14">
        <f t="shared" si="301"/>
        <v>2.3839115148252078E-289</v>
      </c>
      <c r="N702" s="13">
        <f t="shared" si="308"/>
        <v>0</v>
      </c>
      <c r="O702" s="12">
        <f t="shared" si="309"/>
        <v>0</v>
      </c>
      <c r="P702" s="4">
        <f t="shared" si="310"/>
        <v>9.0275018561180768E-289</v>
      </c>
      <c r="Q702" s="11">
        <f t="shared" si="302"/>
        <v>1.3266666239295186E-287</v>
      </c>
      <c r="R702" s="10">
        <f t="shared" si="311"/>
        <v>3.2705265587913522E-285</v>
      </c>
      <c r="S702" s="9">
        <f t="shared" si="312"/>
        <v>151.358709016955</v>
      </c>
      <c r="T702" s="8">
        <f t="shared" si="313"/>
        <v>8203.8420498676387</v>
      </c>
      <c r="U702" s="7">
        <f t="shared" si="314"/>
        <v>-31.667033645174403</v>
      </c>
      <c r="V702" s="9">
        <f t="shared" si="315"/>
        <v>2184.6959921198581</v>
      </c>
      <c r="W702" s="8">
        <f t="shared" si="316"/>
        <v>166650.47655145513</v>
      </c>
      <c r="X702" s="7">
        <f t="shared" si="317"/>
        <v>-31.667033645174403</v>
      </c>
      <c r="Y702" s="6">
        <f t="shared" si="303"/>
        <v>2189.9328840811195</v>
      </c>
      <c r="Z702" s="4">
        <f t="shared" si="304"/>
        <v>-1</v>
      </c>
      <c r="AA702" s="4">
        <f t="shared" si="318"/>
        <v>0</v>
      </c>
      <c r="AB702" s="5">
        <f t="shared" si="319"/>
        <v>-1.0387519734989477E-282</v>
      </c>
      <c r="AC702" s="418">
        <f t="shared" si="323"/>
        <v>-1.957324047839061E-283</v>
      </c>
      <c r="AD702" s="628">
        <f t="shared" si="320"/>
        <v>5.7328934901939216E-283</v>
      </c>
      <c r="AE702" s="4">
        <f t="shared" si="305"/>
        <v>20.675199322803635</v>
      </c>
      <c r="AF702" s="3">
        <f t="shared" si="321"/>
        <v>4.67</v>
      </c>
      <c r="AG702" s="2">
        <f t="shared" si="306"/>
        <v>105.92076283713217</v>
      </c>
      <c r="AH702" s="22">
        <f t="shared" si="324"/>
        <v>-2.4280318916485819</v>
      </c>
    </row>
    <row r="703" spans="6:34" x14ac:dyDescent="0.35">
      <c r="F703" s="21">
        <f t="shared" si="307"/>
        <v>67.300000000000452</v>
      </c>
      <c r="G703" s="20">
        <f t="shared" si="322"/>
        <v>356.63043478260749</v>
      </c>
      <c r="H703" s="19">
        <f t="shared" si="296"/>
        <v>6.6304347826074945</v>
      </c>
      <c r="I703" s="18">
        <f t="shared" si="297"/>
        <v>1.8944099378878556E-2</v>
      </c>
      <c r="J703" s="17">
        <f t="shared" si="298"/>
        <v>166868.94615066712</v>
      </c>
      <c r="K703" s="16">
        <f t="shared" si="299"/>
        <v>31.666376925305219</v>
      </c>
      <c r="L703" s="15">
        <f t="shared" si="300"/>
        <v>4.2883432680180631E-287</v>
      </c>
      <c r="M703" s="14">
        <f t="shared" si="301"/>
        <v>1.0192963113752134E-289</v>
      </c>
      <c r="N703" s="13">
        <f t="shared" si="308"/>
        <v>0</v>
      </c>
      <c r="O703" s="12">
        <f t="shared" si="309"/>
        <v>0</v>
      </c>
      <c r="P703" s="4">
        <f t="shared" si="310"/>
        <v>3.8599164799741871E-289</v>
      </c>
      <c r="Q703" s="11">
        <f t="shared" si="302"/>
        <v>5.672468914162344E-288</v>
      </c>
      <c r="R703" s="10">
        <f t="shared" si="311"/>
        <v>1.3916225978965505E-285</v>
      </c>
      <c r="S703" s="9">
        <f t="shared" si="312"/>
        <v>151.358709016955</v>
      </c>
      <c r="T703" s="8">
        <f t="shared" si="313"/>
        <v>8218.9779207693337</v>
      </c>
      <c r="U703" s="7">
        <f t="shared" si="314"/>
        <v>-31.666376925305219</v>
      </c>
      <c r="V703" s="9">
        <f t="shared" si="315"/>
        <v>2181.5292887553405</v>
      </c>
      <c r="W703" s="8">
        <f t="shared" si="316"/>
        <v>166868.94615066712</v>
      </c>
      <c r="X703" s="7">
        <f t="shared" si="317"/>
        <v>-31.666376925305219</v>
      </c>
      <c r="Y703" s="6">
        <f t="shared" si="303"/>
        <v>2186.7737643598757</v>
      </c>
      <c r="Z703" s="4">
        <f t="shared" si="304"/>
        <v>-1</v>
      </c>
      <c r="AA703" s="4">
        <f t="shared" si="318"/>
        <v>0</v>
      </c>
      <c r="AB703" s="5">
        <f t="shared" si="319"/>
        <v>-4.419932674281625E-283</v>
      </c>
      <c r="AC703" s="418">
        <f t="shared" si="323"/>
        <v>-8.3408884931674445E-284</v>
      </c>
      <c r="AD703" s="628">
        <f t="shared" si="320"/>
        <v>2.4441737016803409E-283</v>
      </c>
      <c r="AE703" s="4">
        <f t="shared" si="305"/>
        <v>20.645374011536745</v>
      </c>
      <c r="AF703" s="3">
        <f t="shared" si="321"/>
        <v>4.67</v>
      </c>
      <c r="AG703" s="2">
        <f t="shared" si="306"/>
        <v>105.92076283713217</v>
      </c>
      <c r="AH703" s="22">
        <f t="shared" si="324"/>
        <v>-2.4232598418458795</v>
      </c>
    </row>
    <row r="704" spans="6:34" x14ac:dyDescent="0.35">
      <c r="F704" s="21">
        <f t="shared" si="307"/>
        <v>67.400000000000446</v>
      </c>
      <c r="G704" s="20">
        <f t="shared" si="322"/>
        <v>356.63043478260749</v>
      </c>
      <c r="H704" s="19">
        <f t="shared" si="296"/>
        <v>6.6304347826074945</v>
      </c>
      <c r="I704" s="18">
        <f t="shared" si="297"/>
        <v>1.8944099378878556E-2</v>
      </c>
      <c r="J704" s="17">
        <f t="shared" si="298"/>
        <v>167087.09907954265</v>
      </c>
      <c r="K704" s="16">
        <f t="shared" si="299"/>
        <v>31.665721177731701</v>
      </c>
      <c r="L704" s="15">
        <f t="shared" si="300"/>
        <v>1.8359043201367931E-287</v>
      </c>
      <c r="M704" s="14">
        <f t="shared" si="301"/>
        <v>4.3637609785331436E-290</v>
      </c>
      <c r="N704" s="13">
        <f t="shared" si="308"/>
        <v>0</v>
      </c>
      <c r="O704" s="12">
        <f t="shared" si="309"/>
        <v>0</v>
      </c>
      <c r="P704" s="4">
        <f t="shared" si="310"/>
        <v>1.6524883616014585E-289</v>
      </c>
      <c r="Q704" s="11">
        <f t="shared" si="302"/>
        <v>2.4284693492285157E-288</v>
      </c>
      <c r="R704" s="10">
        <f t="shared" si="311"/>
        <v>5.9288711477009937E-286</v>
      </c>
      <c r="S704" s="9">
        <f t="shared" si="312"/>
        <v>151.358709016955</v>
      </c>
      <c r="T704" s="8">
        <f t="shared" si="313"/>
        <v>8234.1137916710286</v>
      </c>
      <c r="U704" s="7">
        <f t="shared" si="314"/>
        <v>-31.665721177731701</v>
      </c>
      <c r="V704" s="9">
        <f t="shared" si="315"/>
        <v>2178.3626510628101</v>
      </c>
      <c r="W704" s="8">
        <f t="shared" si="316"/>
        <v>167087.09907954265</v>
      </c>
      <c r="X704" s="7">
        <f t="shared" si="317"/>
        <v>-31.665721177731701</v>
      </c>
      <c r="Y704" s="6">
        <f t="shared" si="303"/>
        <v>2183.6147321221006</v>
      </c>
      <c r="Z704" s="4">
        <f t="shared" si="304"/>
        <v>-1</v>
      </c>
      <c r="AA704" s="4">
        <f t="shared" si="318"/>
        <v>0</v>
      </c>
      <c r="AB704" s="5">
        <f t="shared" si="319"/>
        <v>-1.8830688253365981E-283</v>
      </c>
      <c r="AC704" s="418">
        <f t="shared" si="323"/>
        <v>-3.5588336397888734E-284</v>
      </c>
      <c r="AD704" s="628">
        <f t="shared" si="320"/>
        <v>1.0433707763470123E-283</v>
      </c>
      <c r="AE704" s="4">
        <f t="shared" si="305"/>
        <v>20.615549526203001</v>
      </c>
      <c r="AF704" s="3">
        <f t="shared" si="321"/>
        <v>4.67</v>
      </c>
      <c r="AG704" s="2">
        <f t="shared" si="306"/>
        <v>105.92076283713217</v>
      </c>
      <c r="AH704" s="22">
        <f t="shared" si="324"/>
        <v>-2.4184879241924802</v>
      </c>
    </row>
    <row r="705" spans="6:34" x14ac:dyDescent="0.35">
      <c r="F705" s="21">
        <f t="shared" si="307"/>
        <v>67.500000000000441</v>
      </c>
      <c r="G705" s="20">
        <f t="shared" si="322"/>
        <v>356.63043478260749</v>
      </c>
      <c r="H705" s="19">
        <f t="shared" si="296"/>
        <v>6.6304347826074945</v>
      </c>
      <c r="I705" s="18">
        <f t="shared" si="297"/>
        <v>1.8944099378878556E-2</v>
      </c>
      <c r="J705" s="17">
        <f t="shared" si="298"/>
        <v>167304.93534464893</v>
      </c>
      <c r="K705" s="16">
        <f t="shared" si="299"/>
        <v>31.665066402344547</v>
      </c>
      <c r="L705" s="15">
        <f t="shared" si="300"/>
        <v>7.8697447721369761E-288</v>
      </c>
      <c r="M705" s="14">
        <f t="shared" si="301"/>
        <v>1.8705596348892379E-290</v>
      </c>
      <c r="N705" s="13">
        <f t="shared" si="308"/>
        <v>0</v>
      </c>
      <c r="O705" s="12">
        <f t="shared" si="309"/>
        <v>0</v>
      </c>
      <c r="P705" s="4">
        <f t="shared" si="310"/>
        <v>7.083518188878874E-290</v>
      </c>
      <c r="Q705" s="11">
        <f t="shared" si="302"/>
        <v>1.0409820248128184E-288</v>
      </c>
      <c r="R705" s="10">
        <f t="shared" si="311"/>
        <v>2.529118675816665E-286</v>
      </c>
      <c r="S705" s="9">
        <f t="shared" si="312"/>
        <v>151.358709016955</v>
      </c>
      <c r="T705" s="8">
        <f t="shared" si="313"/>
        <v>8249.2496625727235</v>
      </c>
      <c r="U705" s="7">
        <f t="shared" si="314"/>
        <v>-31.665066402344547</v>
      </c>
      <c r="V705" s="9">
        <f t="shared" si="315"/>
        <v>2175.1960789450368</v>
      </c>
      <c r="W705" s="8">
        <f t="shared" si="316"/>
        <v>167304.93534464893</v>
      </c>
      <c r="X705" s="7">
        <f t="shared" si="317"/>
        <v>-31.665066402344547</v>
      </c>
      <c r="Y705" s="6">
        <f t="shared" si="303"/>
        <v>2180.4557873649128</v>
      </c>
      <c r="Z705" s="4">
        <f t="shared" si="304"/>
        <v>-1</v>
      </c>
      <c r="AA705" s="4">
        <f t="shared" si="318"/>
        <v>0</v>
      </c>
      <c r="AB705" s="5">
        <f t="shared" si="319"/>
        <v>-8.0327340826991492E-284</v>
      </c>
      <c r="AC705" s="418">
        <f t="shared" si="323"/>
        <v>-1.5203681393953737E-284</v>
      </c>
      <c r="AD705" s="628">
        <f t="shared" si="320"/>
        <v>4.4595762520163707E-284</v>
      </c>
      <c r="AE705" s="4">
        <f t="shared" si="305"/>
        <v>20.585725866775196</v>
      </c>
      <c r="AF705" s="3">
        <f t="shared" si="321"/>
        <v>4.67</v>
      </c>
      <c r="AG705" s="2">
        <f t="shared" si="306"/>
        <v>105.92076283713217</v>
      </c>
      <c r="AH705" s="22">
        <f t="shared" si="324"/>
        <v>-2.4137161386840313</v>
      </c>
    </row>
    <row r="706" spans="6:34" x14ac:dyDescent="0.35">
      <c r="F706" s="21">
        <f t="shared" si="307"/>
        <v>67.600000000000435</v>
      </c>
      <c r="G706" s="20">
        <f t="shared" si="322"/>
        <v>356.63043478260749</v>
      </c>
      <c r="H706" s="19">
        <f t="shared" si="296"/>
        <v>6.6304347826074945</v>
      </c>
      <c r="I706" s="18">
        <f t="shared" si="297"/>
        <v>1.8944099378878556E-2</v>
      </c>
      <c r="J706" s="17">
        <f t="shared" si="298"/>
        <v>167522.45495254343</v>
      </c>
      <c r="K706" s="16">
        <f t="shared" si="299"/>
        <v>31.664412599034645</v>
      </c>
      <c r="L706" s="15">
        <f t="shared" si="300"/>
        <v>3.377701567681565E-288</v>
      </c>
      <c r="M706" s="14">
        <f t="shared" si="301"/>
        <v>8.0284588562223113E-291</v>
      </c>
      <c r="N706" s="13">
        <f t="shared" si="308"/>
        <v>0</v>
      </c>
      <c r="O706" s="12">
        <f t="shared" si="309"/>
        <v>0</v>
      </c>
      <c r="P706" s="4">
        <f t="shared" si="310"/>
        <v>3.0402524076749821E-290</v>
      </c>
      <c r="Q706" s="11">
        <f t="shared" si="302"/>
        <v>4.4679042573115182E-289</v>
      </c>
      <c r="R706" s="10">
        <f t="shared" si="311"/>
        <v>1.080221886495788E-286</v>
      </c>
      <c r="S706" s="9">
        <f t="shared" si="312"/>
        <v>151.358709016955</v>
      </c>
      <c r="T706" s="8">
        <f t="shared" si="313"/>
        <v>8264.3855334744185</v>
      </c>
      <c r="U706" s="7">
        <f t="shared" si="314"/>
        <v>-31.664412599034645</v>
      </c>
      <c r="V706" s="9">
        <f t="shared" si="315"/>
        <v>2172.0295723048025</v>
      </c>
      <c r="W706" s="8">
        <f t="shared" si="316"/>
        <v>167522.45495254343</v>
      </c>
      <c r="X706" s="7">
        <f t="shared" si="317"/>
        <v>-31.664412599034645</v>
      </c>
      <c r="Y706" s="6">
        <f t="shared" si="303"/>
        <v>2177.2969300859868</v>
      </c>
      <c r="Z706" s="4">
        <f t="shared" si="304"/>
        <v>-1</v>
      </c>
      <c r="AA706" s="4">
        <f t="shared" si="318"/>
        <v>0</v>
      </c>
      <c r="AB706" s="5">
        <f t="shared" si="319"/>
        <v>-3.430892843227453E-284</v>
      </c>
      <c r="AC706" s="418">
        <f t="shared" si="323"/>
        <v>-6.5033248310272434E-285</v>
      </c>
      <c r="AD706" s="628">
        <f t="shared" si="320"/>
        <v>1.9085201976911921E-284</v>
      </c>
      <c r="AE706" s="4">
        <f t="shared" si="305"/>
        <v>20.555903033231377</v>
      </c>
      <c r="AF706" s="3">
        <f t="shared" si="321"/>
        <v>4.67</v>
      </c>
      <c r="AG706" s="2">
        <f t="shared" si="306"/>
        <v>105.92076283713217</v>
      </c>
      <c r="AH706" s="22">
        <f t="shared" si="324"/>
        <v>-2.4089444853170208</v>
      </c>
    </row>
    <row r="707" spans="6:34" x14ac:dyDescent="0.35">
      <c r="F707" s="21">
        <f t="shared" si="307"/>
        <v>67.700000000000429</v>
      </c>
      <c r="G707" s="20">
        <f t="shared" si="322"/>
        <v>356.63043478260749</v>
      </c>
      <c r="H707" s="19">
        <f t="shared" si="296"/>
        <v>6.6304347826074945</v>
      </c>
      <c r="I707" s="18">
        <f t="shared" si="297"/>
        <v>1.8944099378878556E-2</v>
      </c>
      <c r="J707" s="17">
        <f t="shared" si="298"/>
        <v>167739.6579097739</v>
      </c>
      <c r="K707" s="16">
        <f t="shared" si="299"/>
        <v>31.663759767693037</v>
      </c>
      <c r="L707" s="15">
        <f t="shared" si="300"/>
        <v>1.451549493329289E-288</v>
      </c>
      <c r="M707" s="14">
        <f t="shared" si="301"/>
        <v>3.4501879906943867E-291</v>
      </c>
      <c r="N707" s="13">
        <f t="shared" si="308"/>
        <v>0</v>
      </c>
      <c r="O707" s="12">
        <f t="shared" si="309"/>
        <v>0</v>
      </c>
      <c r="P707" s="4">
        <f t="shared" si="310"/>
        <v>1.3065324906672799E-290</v>
      </c>
      <c r="Q707" s="11">
        <f t="shared" si="302"/>
        <v>1.9200583683880151E-289</v>
      </c>
      <c r="R707" s="10">
        <f t="shared" si="311"/>
        <v>4.6195876667034304E-287</v>
      </c>
      <c r="S707" s="9">
        <f t="shared" si="312"/>
        <v>151.358709016955</v>
      </c>
      <c r="T707" s="8">
        <f t="shared" si="313"/>
        <v>8279.5214043761134</v>
      </c>
      <c r="U707" s="7">
        <f t="shared" si="314"/>
        <v>-31.663759767693037</v>
      </c>
      <c r="V707" s="9">
        <f t="shared" si="315"/>
        <v>2168.8631310448991</v>
      </c>
      <c r="W707" s="8">
        <f t="shared" si="316"/>
        <v>167739.6579097739</v>
      </c>
      <c r="X707" s="7">
        <f t="shared" si="317"/>
        <v>-31.663759767693037</v>
      </c>
      <c r="Y707" s="6">
        <f t="shared" si="303"/>
        <v>2174.1381602835554</v>
      </c>
      <c r="Z707" s="4">
        <f t="shared" si="304"/>
        <v>-1</v>
      </c>
      <c r="AA707" s="4">
        <f t="shared" si="318"/>
        <v>0</v>
      </c>
      <c r="AB707" s="5">
        <f t="shared" si="319"/>
        <v>-1.4672272856615933E-284</v>
      </c>
      <c r="AC707" s="418">
        <f t="shared" si="323"/>
        <v>-2.7852723029609131E-285</v>
      </c>
      <c r="AD707" s="628">
        <f t="shared" si="320"/>
        <v>8.1780184114426609E-285</v>
      </c>
      <c r="AE707" s="4">
        <f t="shared" si="305"/>
        <v>20.526081025554863</v>
      </c>
      <c r="AF707" s="3">
        <f t="shared" si="321"/>
        <v>4.67</v>
      </c>
      <c r="AG707" s="2">
        <f t="shared" si="306"/>
        <v>105.92076283713217</v>
      </c>
      <c r="AH707" s="22">
        <f t="shared" si="324"/>
        <v>-2.4041729640887781</v>
      </c>
    </row>
    <row r="708" spans="6:34" x14ac:dyDescent="0.35">
      <c r="F708" s="21">
        <f t="shared" si="307"/>
        <v>67.800000000000423</v>
      </c>
      <c r="G708" s="20">
        <f t="shared" si="322"/>
        <v>356.63043478260749</v>
      </c>
      <c r="H708" s="19">
        <f t="shared" si="296"/>
        <v>6.6304347826074945</v>
      </c>
      <c r="I708" s="18">
        <f t="shared" si="297"/>
        <v>1.8944099378878556E-2</v>
      </c>
      <c r="J708" s="17">
        <f t="shared" si="298"/>
        <v>167956.54422287838</v>
      </c>
      <c r="K708" s="16">
        <f t="shared" si="299"/>
        <v>31.663107908210947</v>
      </c>
      <c r="L708" s="15">
        <f t="shared" si="300"/>
        <v>6.2458606257780035E-289</v>
      </c>
      <c r="M708" s="14">
        <f t="shared" si="301"/>
        <v>1.4845786121411735E-291</v>
      </c>
      <c r="N708" s="13">
        <f t="shared" si="308"/>
        <v>0</v>
      </c>
      <c r="O708" s="12">
        <f t="shared" si="309"/>
        <v>0</v>
      </c>
      <c r="P708" s="4">
        <f t="shared" si="310"/>
        <v>5.6218681328196446E-291</v>
      </c>
      <c r="Q708" s="11">
        <f t="shared" si="302"/>
        <v>8.2618036914499755E-290</v>
      </c>
      <c r="R708" s="10">
        <f t="shared" si="311"/>
        <v>1.9780617328917133E-287</v>
      </c>
      <c r="S708" s="9">
        <f t="shared" si="312"/>
        <v>151.358709016955</v>
      </c>
      <c r="T708" s="8">
        <f t="shared" si="313"/>
        <v>8294.6572752778084</v>
      </c>
      <c r="U708" s="7">
        <f t="shared" si="314"/>
        <v>-31.663107908210947</v>
      </c>
      <c r="V708" s="9">
        <f t="shared" si="315"/>
        <v>2165.6967550681297</v>
      </c>
      <c r="W708" s="8">
        <f t="shared" si="316"/>
        <v>167956.54422287838</v>
      </c>
      <c r="X708" s="7">
        <f t="shared" si="317"/>
        <v>-31.663107908210947</v>
      </c>
      <c r="Y708" s="6">
        <f t="shared" si="303"/>
        <v>2170.9794779564145</v>
      </c>
      <c r="Z708" s="4">
        <f t="shared" si="304"/>
        <v>-1</v>
      </c>
      <c r="AA708" s="4">
        <f t="shared" si="318"/>
        <v>0</v>
      </c>
      <c r="AB708" s="5">
        <f t="shared" si="319"/>
        <v>-6.2825220704012598E-285</v>
      </c>
      <c r="AC708" s="418">
        <f t="shared" si="323"/>
        <v>-1.1943876765112856E-285</v>
      </c>
      <c r="AD708" s="628">
        <f t="shared" si="320"/>
        <v>3.5087100552166607E-285</v>
      </c>
      <c r="AE708" s="4">
        <f t="shared" si="305"/>
        <v>20.496259843734279</v>
      </c>
      <c r="AF708" s="3">
        <f t="shared" si="321"/>
        <v>4.67</v>
      </c>
      <c r="AG708" s="2">
        <f t="shared" si="306"/>
        <v>105.92076283713217</v>
      </c>
      <c r="AH708" s="22">
        <f t="shared" si="324"/>
        <v>-2.3994015749974849</v>
      </c>
    </row>
    <row r="709" spans="6:34" x14ac:dyDescent="0.35">
      <c r="F709" s="21">
        <f t="shared" si="307"/>
        <v>67.900000000000418</v>
      </c>
      <c r="G709" s="20">
        <f t="shared" si="322"/>
        <v>356.63043478260749</v>
      </c>
      <c r="H709" s="19">
        <f t="shared" si="296"/>
        <v>6.6304347826074945</v>
      </c>
      <c r="I709" s="18">
        <f t="shared" si="297"/>
        <v>1.8944099378878556E-2</v>
      </c>
      <c r="J709" s="17">
        <f t="shared" si="298"/>
        <v>168173.1138983852</v>
      </c>
      <c r="K709" s="16">
        <f t="shared" si="299"/>
        <v>31.662457020479767</v>
      </c>
      <c r="L709" s="15">
        <f t="shared" si="300"/>
        <v>2.6909307310209816E-289</v>
      </c>
      <c r="M709" s="14">
        <f t="shared" si="301"/>
        <v>6.3960732545637713E-292</v>
      </c>
      <c r="N709" s="13">
        <f t="shared" si="308"/>
        <v>0</v>
      </c>
      <c r="O709" s="12">
        <f t="shared" si="309"/>
        <v>0</v>
      </c>
      <c r="P709" s="4">
        <f t="shared" si="310"/>
        <v>2.4220933880457078E-291</v>
      </c>
      <c r="Q709" s="11">
        <f t="shared" si="302"/>
        <v>3.5594680667751938E-290</v>
      </c>
      <c r="R709" s="10">
        <f t="shared" si="311"/>
        <v>8.4805255447905949E-288</v>
      </c>
      <c r="S709" s="9">
        <f t="shared" si="312"/>
        <v>151.358709016955</v>
      </c>
      <c r="T709" s="8">
        <f t="shared" si="313"/>
        <v>8309.7931461795033</v>
      </c>
      <c r="U709" s="7">
        <f t="shared" si="314"/>
        <v>-31.662457020479767</v>
      </c>
      <c r="V709" s="9">
        <f t="shared" si="315"/>
        <v>2162.5304442773086</v>
      </c>
      <c r="W709" s="8">
        <f t="shared" si="316"/>
        <v>168173.1138983852</v>
      </c>
      <c r="X709" s="7">
        <f t="shared" si="317"/>
        <v>-31.662457020479767</v>
      </c>
      <c r="Y709" s="6">
        <f t="shared" si="303"/>
        <v>2167.8208831039278</v>
      </c>
      <c r="Z709" s="4">
        <f t="shared" si="304"/>
        <v>-1</v>
      </c>
      <c r="AA709" s="4">
        <f t="shared" si="318"/>
        <v>0</v>
      </c>
      <c r="AB709" s="5">
        <f t="shared" si="319"/>
        <v>-2.6934998042685096E-285</v>
      </c>
      <c r="AC709" s="418">
        <f t="shared" si="323"/>
        <v>-5.1282397370632997E-286</v>
      </c>
      <c r="AD709" s="628">
        <f t="shared" si="320"/>
        <v>1.5072832386020864E-285</v>
      </c>
      <c r="AE709" s="4">
        <f t="shared" si="305"/>
        <v>20.466439487763626</v>
      </c>
      <c r="AF709" s="3">
        <f t="shared" si="321"/>
        <v>4.67</v>
      </c>
      <c r="AG709" s="2">
        <f t="shared" si="306"/>
        <v>105.92076283713217</v>
      </c>
      <c r="AH709" s="22">
        <f t="shared" si="324"/>
        <v>-2.3946303180421804</v>
      </c>
    </row>
    <row r="710" spans="6:34" x14ac:dyDescent="0.35">
      <c r="F710" s="21">
        <f t="shared" si="307"/>
        <v>68.000000000000412</v>
      </c>
      <c r="G710" s="20">
        <f t="shared" si="322"/>
        <v>356.63043478260749</v>
      </c>
      <c r="H710" s="19">
        <f t="shared" si="296"/>
        <v>6.6304347826074945</v>
      </c>
      <c r="I710" s="18">
        <f t="shared" si="297"/>
        <v>1.8944099378878556E-2</v>
      </c>
      <c r="J710" s="17">
        <f t="shared" si="298"/>
        <v>168389.36694281292</v>
      </c>
      <c r="K710" s="16">
        <f t="shared" si="299"/>
        <v>31.661807104391041</v>
      </c>
      <c r="L710" s="15">
        <f t="shared" si="300"/>
        <v>1.1608135244243332E-289</v>
      </c>
      <c r="M710" s="14">
        <f t="shared" si="301"/>
        <v>2.7591376662041977E-292</v>
      </c>
      <c r="N710" s="13">
        <f t="shared" si="308"/>
        <v>0</v>
      </c>
      <c r="O710" s="12">
        <f t="shared" si="309"/>
        <v>0</v>
      </c>
      <c r="P710" s="4">
        <f t="shared" si="310"/>
        <v>1.0448424888274425E-291</v>
      </c>
      <c r="Q710" s="11">
        <f t="shared" si="302"/>
        <v>1.5354831040565209E-290</v>
      </c>
      <c r="R710" s="10">
        <f t="shared" si="311"/>
        <v>3.6404234190807755E-288</v>
      </c>
      <c r="S710" s="9">
        <f t="shared" si="312"/>
        <v>151.358709016955</v>
      </c>
      <c r="T710" s="8">
        <f t="shared" si="313"/>
        <v>8324.9290170811983</v>
      </c>
      <c r="U710" s="7">
        <f t="shared" si="314"/>
        <v>-31.661807104391041</v>
      </c>
      <c r="V710" s="9">
        <f t="shared" si="315"/>
        <v>2159.3641985752606</v>
      </c>
      <c r="W710" s="8">
        <f t="shared" si="316"/>
        <v>168389.36694281292</v>
      </c>
      <c r="X710" s="7">
        <f t="shared" si="317"/>
        <v>-31.661807104391041</v>
      </c>
      <c r="Y710" s="6">
        <f t="shared" si="303"/>
        <v>2164.662375726029</v>
      </c>
      <c r="Z710" s="4">
        <f t="shared" si="304"/>
        <v>-1</v>
      </c>
      <c r="AA710" s="4">
        <f t="shared" si="318"/>
        <v>0</v>
      </c>
      <c r="AB710" s="5">
        <f t="shared" si="319"/>
        <v>-1.1562349190460091E-285</v>
      </c>
      <c r="AC710" s="418">
        <f t="shared" si="323"/>
        <v>-2.2046344570411161E-286</v>
      </c>
      <c r="AD710" s="628">
        <f t="shared" si="320"/>
        <v>6.48321113993645E-286</v>
      </c>
      <c r="AE710" s="4">
        <f t="shared" si="305"/>
        <v>20.436619957642272</v>
      </c>
      <c r="AF710" s="3">
        <f t="shared" si="321"/>
        <v>4.67</v>
      </c>
      <c r="AG710" s="2">
        <f t="shared" si="306"/>
        <v>105.92076283713217</v>
      </c>
      <c r="AH710" s="22">
        <f t="shared" si="324"/>
        <v>-2.3898591932227635</v>
      </c>
    </row>
    <row r="711" spans="6:34" x14ac:dyDescent="0.35">
      <c r="F711" s="21">
        <f t="shared" si="307"/>
        <v>68.100000000000406</v>
      </c>
      <c r="G711" s="20">
        <f t="shared" si="322"/>
        <v>356.63043478260749</v>
      </c>
      <c r="H711" s="19">
        <f t="shared" si="296"/>
        <v>6.6304347826074945</v>
      </c>
      <c r="I711" s="18">
        <f t="shared" si="297"/>
        <v>1.8944099378878556E-2</v>
      </c>
      <c r="J711" s="17">
        <f t="shared" si="298"/>
        <v>168605.30336267044</v>
      </c>
      <c r="K711" s="16">
        <f t="shared" si="299"/>
        <v>31.661158159836482</v>
      </c>
      <c r="L711" s="15">
        <f t="shared" si="300"/>
        <v>5.0138580441069314E-290</v>
      </c>
      <c r="M711" s="14">
        <f t="shared" si="301"/>
        <v>1.1917439185037766E-292</v>
      </c>
      <c r="N711" s="13">
        <f t="shared" si="308"/>
        <v>0</v>
      </c>
      <c r="O711" s="12">
        <f t="shared" si="309"/>
        <v>0</v>
      </c>
      <c r="P711" s="4">
        <f t="shared" si="310"/>
        <v>4.512948727083564E-292</v>
      </c>
      <c r="Q711" s="11">
        <f t="shared" si="302"/>
        <v>6.6321542184667255E-291</v>
      </c>
      <c r="R711" s="10">
        <f t="shared" si="311"/>
        <v>1.5646858322940036E-288</v>
      </c>
      <c r="S711" s="9">
        <f t="shared" si="312"/>
        <v>151.358709016955</v>
      </c>
      <c r="T711" s="8">
        <f t="shared" si="313"/>
        <v>8340.0648879828932</v>
      </c>
      <c r="U711" s="7">
        <f t="shared" si="314"/>
        <v>-31.661158159836482</v>
      </c>
      <c r="V711" s="9">
        <f t="shared" si="315"/>
        <v>2156.1980178648214</v>
      </c>
      <c r="W711" s="8">
        <f t="shared" si="316"/>
        <v>168605.30336267044</v>
      </c>
      <c r="X711" s="7">
        <f t="shared" si="317"/>
        <v>-31.661158159836482</v>
      </c>
      <c r="Y711" s="6">
        <f t="shared" si="303"/>
        <v>2161.5039558232279</v>
      </c>
      <c r="Z711" s="4">
        <f t="shared" si="304"/>
        <v>-1</v>
      </c>
      <c r="AA711" s="4">
        <f t="shared" si="318"/>
        <v>0</v>
      </c>
      <c r="AB711" s="5">
        <f t="shared" si="319"/>
        <v>-4.9695988305989754E-286</v>
      </c>
      <c r="AC711" s="418">
        <f t="shared" si="323"/>
        <v>-9.4896466301337981E-287</v>
      </c>
      <c r="AD711" s="628">
        <f t="shared" si="320"/>
        <v>2.7921148991010627E-286</v>
      </c>
      <c r="AE711" s="4">
        <f t="shared" si="305"/>
        <v>20.406801253375029</v>
      </c>
      <c r="AF711" s="3">
        <f t="shared" si="321"/>
        <v>4.67</v>
      </c>
      <c r="AG711" s="2">
        <f t="shared" si="306"/>
        <v>105.92076283713217</v>
      </c>
      <c r="AH711" s="22">
        <f t="shared" si="324"/>
        <v>-2.3850882005400047</v>
      </c>
    </row>
    <row r="712" spans="6:34" x14ac:dyDescent="0.35">
      <c r="F712" s="21">
        <f t="shared" si="307"/>
        <v>68.200000000000401</v>
      </c>
      <c r="G712" s="20">
        <f t="shared" si="322"/>
        <v>356.63043478260749</v>
      </c>
      <c r="H712" s="19">
        <f t="shared" si="296"/>
        <v>6.6304347826074945</v>
      </c>
      <c r="I712" s="18">
        <f t="shared" si="297"/>
        <v>1.8944099378878556E-2</v>
      </c>
      <c r="J712" s="17">
        <f t="shared" si="298"/>
        <v>168820.92316445694</v>
      </c>
      <c r="K712" s="16">
        <f t="shared" si="299"/>
        <v>31.660510186707995</v>
      </c>
      <c r="L712" s="15">
        <f t="shared" si="300"/>
        <v>2.1683588854894093E-290</v>
      </c>
      <c r="M712" s="14">
        <f t="shared" si="301"/>
        <v>5.1539722349197768E-293</v>
      </c>
      <c r="N712" s="13">
        <f t="shared" si="308"/>
        <v>0</v>
      </c>
      <c r="O712" s="12">
        <f t="shared" si="309"/>
        <v>0</v>
      </c>
      <c r="P712" s="4">
        <f t="shared" si="310"/>
        <v>1.9517290649326295E-292</v>
      </c>
      <c r="Q712" s="11">
        <f t="shared" si="302"/>
        <v>2.8682284985014799E-291</v>
      </c>
      <c r="R712" s="10">
        <f t="shared" si="311"/>
        <v>6.733617283422489E-289</v>
      </c>
      <c r="S712" s="9">
        <f t="shared" si="312"/>
        <v>151.358709016955</v>
      </c>
      <c r="T712" s="8">
        <f t="shared" si="313"/>
        <v>8355.2007588845881</v>
      </c>
      <c r="U712" s="7">
        <f t="shared" si="314"/>
        <v>-31.660510186707995</v>
      </c>
      <c r="V712" s="9">
        <f t="shared" si="315"/>
        <v>2153.0319020488378</v>
      </c>
      <c r="W712" s="8">
        <f t="shared" si="316"/>
        <v>168820.92316445694</v>
      </c>
      <c r="X712" s="7">
        <f t="shared" si="317"/>
        <v>-31.660510186707995</v>
      </c>
      <c r="Y712" s="6">
        <f t="shared" si="303"/>
        <v>2158.3456233966135</v>
      </c>
      <c r="Z712" s="4">
        <f t="shared" si="304"/>
        <v>-1</v>
      </c>
      <c r="AA712" s="4">
        <f t="shared" si="318"/>
        <v>0</v>
      </c>
      <c r="AB712" s="5">
        <f t="shared" si="319"/>
        <v>-2.1386642536627573E-286</v>
      </c>
      <c r="AC712" s="418">
        <f t="shared" si="323"/>
        <v>-4.0898613206893412E-287</v>
      </c>
      <c r="AD712" s="628">
        <f t="shared" si="320"/>
        <v>1.2039935167022049E-286</v>
      </c>
      <c r="AE712" s="4">
        <f t="shared" si="305"/>
        <v>20.37698337497218</v>
      </c>
      <c r="AF712" s="3">
        <f t="shared" si="321"/>
        <v>4.67</v>
      </c>
      <c r="AG712" s="2">
        <f t="shared" si="306"/>
        <v>105.92076283713217</v>
      </c>
      <c r="AH712" s="22">
        <f t="shared" si="324"/>
        <v>-2.3803173399955488</v>
      </c>
    </row>
    <row r="713" spans="6:34" x14ac:dyDescent="0.35">
      <c r="F713" s="21">
        <f t="shared" si="307"/>
        <v>68.300000000000395</v>
      </c>
      <c r="G713" s="20">
        <f t="shared" si="322"/>
        <v>356.63043478260749</v>
      </c>
      <c r="H713" s="19">
        <f t="shared" si="296"/>
        <v>6.6304347826074945</v>
      </c>
      <c r="I713" s="18">
        <f t="shared" si="297"/>
        <v>1.8944099378878556E-2</v>
      </c>
      <c r="J713" s="17">
        <f t="shared" si="298"/>
        <v>169036.22635466183</v>
      </c>
      <c r="K713" s="16">
        <f t="shared" si="299"/>
        <v>31.65986318489762</v>
      </c>
      <c r="L713" s="15">
        <f t="shared" si="300"/>
        <v>9.3894417601323162E-291</v>
      </c>
      <c r="M713" s="14">
        <f t="shared" si="301"/>
        <v>2.2317764119658501E-293</v>
      </c>
      <c r="N713" s="13">
        <f t="shared" si="308"/>
        <v>0</v>
      </c>
      <c r="O713" s="12">
        <f t="shared" si="309"/>
        <v>0</v>
      </c>
      <c r="P713" s="4">
        <f t="shared" si="310"/>
        <v>8.4513899010800695E-293</v>
      </c>
      <c r="Q713" s="11">
        <f t="shared" si="302"/>
        <v>1.2420021713957619E-291</v>
      </c>
      <c r="R713" s="10">
        <f t="shared" si="311"/>
        <v>2.9014537087817049E-289</v>
      </c>
      <c r="S713" s="9">
        <f t="shared" si="312"/>
        <v>151.358709016955</v>
      </c>
      <c r="T713" s="8">
        <f t="shared" si="313"/>
        <v>8370.3366297862831</v>
      </c>
      <c r="U713" s="7">
        <f t="shared" si="314"/>
        <v>-31.65986318489762</v>
      </c>
      <c r="V713" s="9">
        <f t="shared" si="315"/>
        <v>2149.8658510301671</v>
      </c>
      <c r="W713" s="8">
        <f t="shared" si="316"/>
        <v>169036.22635466183</v>
      </c>
      <c r="X713" s="7">
        <f t="shared" si="317"/>
        <v>-31.65986318489762</v>
      </c>
      <c r="Y713" s="6">
        <f t="shared" si="303"/>
        <v>2155.1873784478566</v>
      </c>
      <c r="Z713" s="4">
        <f t="shared" si="304"/>
        <v>-1</v>
      </c>
      <c r="AA713" s="4">
        <f t="shared" si="318"/>
        <v>0</v>
      </c>
      <c r="AB713" s="5">
        <f t="shared" si="319"/>
        <v>-9.2153074186520073E-287</v>
      </c>
      <c r="AC713" s="418">
        <f t="shared" si="323"/>
        <v>-1.7648675920707799E-287</v>
      </c>
      <c r="AD713" s="628">
        <f t="shared" si="320"/>
        <v>5.1983159188288068E-287</v>
      </c>
      <c r="AE713" s="4">
        <f t="shared" si="305"/>
        <v>20.347166322449503</v>
      </c>
      <c r="AF713" s="3">
        <f t="shared" si="321"/>
        <v>4.67</v>
      </c>
      <c r="AG713" s="2">
        <f t="shared" si="306"/>
        <v>105.92076283713217</v>
      </c>
      <c r="AH713" s="22">
        <f t="shared" si="324"/>
        <v>-2.3755466115919206</v>
      </c>
    </row>
    <row r="714" spans="6:34" x14ac:dyDescent="0.35">
      <c r="F714" s="21">
        <f t="shared" si="307"/>
        <v>68.400000000000389</v>
      </c>
      <c r="G714" s="20">
        <f t="shared" si="322"/>
        <v>356.63043478260749</v>
      </c>
      <c r="H714" s="19">
        <f t="shared" si="296"/>
        <v>6.6304347826074945</v>
      </c>
      <c r="I714" s="18">
        <f t="shared" si="297"/>
        <v>1.8944099378878556E-2</v>
      </c>
      <c r="J714" s="17">
        <f t="shared" si="298"/>
        <v>169251.21293976484</v>
      </c>
      <c r="K714" s="16">
        <f t="shared" si="299"/>
        <v>31.65921715429759</v>
      </c>
      <c r="L714" s="15">
        <f t="shared" si="300"/>
        <v>4.0709688740312455E-291</v>
      </c>
      <c r="M714" s="14">
        <f t="shared" si="301"/>
        <v>9.6762859166848674E-294</v>
      </c>
      <c r="N714" s="13">
        <f t="shared" si="308"/>
        <v>0</v>
      </c>
      <c r="O714" s="12">
        <f t="shared" si="309"/>
        <v>0</v>
      </c>
      <c r="P714" s="4">
        <f t="shared" si="310"/>
        <v>3.6642588674104656E-293</v>
      </c>
      <c r="Q714" s="11">
        <f t="shared" si="302"/>
        <v>5.3849337483511005E-292</v>
      </c>
      <c r="R714" s="10">
        <f t="shared" si="311"/>
        <v>1.2517820278019405E-289</v>
      </c>
      <c r="S714" s="9">
        <f t="shared" si="312"/>
        <v>151.358709016955</v>
      </c>
      <c r="T714" s="8">
        <f t="shared" si="313"/>
        <v>8385.472500687978</v>
      </c>
      <c r="U714" s="7">
        <f t="shared" si="314"/>
        <v>-31.65921715429759</v>
      </c>
      <c r="V714" s="9">
        <f t="shared" si="315"/>
        <v>2146.6998647116775</v>
      </c>
      <c r="W714" s="8">
        <f t="shared" si="316"/>
        <v>169251.21293976484</v>
      </c>
      <c r="X714" s="7">
        <f t="shared" si="317"/>
        <v>-31.65921715429759</v>
      </c>
      <c r="Y714" s="6">
        <f t="shared" si="303"/>
        <v>2152.0292209792165</v>
      </c>
      <c r="Z714" s="4">
        <f t="shared" si="304"/>
        <v>-1</v>
      </c>
      <c r="AA714" s="4">
        <f t="shared" si="318"/>
        <v>0</v>
      </c>
      <c r="AB714" s="5">
        <f t="shared" si="319"/>
        <v>-3.9757850254251188E-287</v>
      </c>
      <c r="AC714" s="418">
        <f t="shared" si="323"/>
        <v>-7.6253642206630349E-288</v>
      </c>
      <c r="AD714" s="628">
        <f t="shared" si="320"/>
        <v>2.2472364311611488E-287</v>
      </c>
      <c r="AE714" s="4">
        <f t="shared" si="305"/>
        <v>20.317350095828324</v>
      </c>
      <c r="AF714" s="3">
        <f t="shared" si="321"/>
        <v>4.67</v>
      </c>
      <c r="AG714" s="2">
        <f t="shared" si="306"/>
        <v>105.92076283713217</v>
      </c>
      <c r="AH714" s="22">
        <f t="shared" si="324"/>
        <v>-2.3707760153325319</v>
      </c>
    </row>
    <row r="715" spans="6:34" x14ac:dyDescent="0.35">
      <c r="F715" s="21">
        <f t="shared" si="307"/>
        <v>68.500000000000384</v>
      </c>
      <c r="G715" s="20">
        <f t="shared" si="322"/>
        <v>356.63043478260749</v>
      </c>
      <c r="H715" s="19">
        <f t="shared" si="296"/>
        <v>6.6304347826074945</v>
      </c>
      <c r="I715" s="18">
        <f t="shared" si="297"/>
        <v>1.8944099378878556E-2</v>
      </c>
      <c r="J715" s="17">
        <f t="shared" si="298"/>
        <v>169465.88292623599</v>
      </c>
      <c r="K715" s="16">
        <f t="shared" si="299"/>
        <v>31.658572094800288</v>
      </c>
      <c r="L715" s="15">
        <f t="shared" si="300"/>
        <v>1.7672789911680637E-291</v>
      </c>
      <c r="M715" s="14">
        <f t="shared" si="301"/>
        <v>4.2006454341073704E-294</v>
      </c>
      <c r="N715" s="13">
        <f t="shared" si="308"/>
        <v>0</v>
      </c>
      <c r="O715" s="12">
        <f t="shared" si="309"/>
        <v>0</v>
      </c>
      <c r="P715" s="4">
        <f t="shared" si="310"/>
        <v>1.5907190437845869E-293</v>
      </c>
      <c r="Q715" s="11">
        <f t="shared" si="302"/>
        <v>2.3376941894593689E-292</v>
      </c>
      <c r="R715" s="10">
        <f t="shared" si="311"/>
        <v>5.4073880539308658E-290</v>
      </c>
      <c r="S715" s="9">
        <f t="shared" si="312"/>
        <v>151.358709016955</v>
      </c>
      <c r="T715" s="8">
        <f t="shared" si="313"/>
        <v>8400.608371589673</v>
      </c>
      <c r="U715" s="7">
        <f t="shared" si="314"/>
        <v>-31.658572094800288</v>
      </c>
      <c r="V715" s="9">
        <f t="shared" si="315"/>
        <v>2143.5339429962478</v>
      </c>
      <c r="W715" s="8">
        <f t="shared" si="316"/>
        <v>169465.88292623599</v>
      </c>
      <c r="X715" s="7">
        <f t="shared" si="317"/>
        <v>-31.658572094800288</v>
      </c>
      <c r="Y715" s="6">
        <f t="shared" si="303"/>
        <v>2148.8711509935442</v>
      </c>
      <c r="Z715" s="4">
        <f t="shared" si="304"/>
        <v>-1</v>
      </c>
      <c r="AA715" s="4">
        <f t="shared" si="318"/>
        <v>0</v>
      </c>
      <c r="AB715" s="5">
        <f t="shared" si="319"/>
        <v>-1.7174405746367342E-287</v>
      </c>
      <c r="AC715" s="418">
        <f t="shared" si="323"/>
        <v>-3.2987840601526353E-288</v>
      </c>
      <c r="AD715" s="628">
        <f t="shared" si="320"/>
        <v>9.7270770895173188E-288</v>
      </c>
      <c r="AE715" s="4">
        <f t="shared" si="305"/>
        <v>20.287534695135559</v>
      </c>
      <c r="AF715" s="3">
        <f t="shared" si="321"/>
        <v>4.67</v>
      </c>
      <c r="AG715" s="2">
        <f t="shared" si="306"/>
        <v>105.92076283713217</v>
      </c>
      <c r="AH715" s="22">
        <f t="shared" si="324"/>
        <v>-2.3660055512216895</v>
      </c>
    </row>
    <row r="716" spans="6:34" x14ac:dyDescent="0.35">
      <c r="F716" s="21">
        <f t="shared" si="307"/>
        <v>68.600000000000378</v>
      </c>
      <c r="G716" s="20">
        <f t="shared" si="322"/>
        <v>356.63043478260749</v>
      </c>
      <c r="H716" s="19">
        <f t="shared" si="296"/>
        <v>6.6304347826074945</v>
      </c>
      <c r="I716" s="18">
        <f t="shared" si="297"/>
        <v>1.8944099378878556E-2</v>
      </c>
      <c r="J716" s="17">
        <f t="shared" si="298"/>
        <v>169680.23632053562</v>
      </c>
      <c r="K716" s="16">
        <f t="shared" si="299"/>
        <v>31.657928006298274</v>
      </c>
      <c r="L716" s="15">
        <f t="shared" si="300"/>
        <v>7.6817769718829879E-292</v>
      </c>
      <c r="M716" s="14">
        <f t="shared" si="301"/>
        <v>1.8258815684468674E-294</v>
      </c>
      <c r="N716" s="13">
        <f t="shared" si="308"/>
        <v>0</v>
      </c>
      <c r="O716" s="12">
        <f t="shared" si="309"/>
        <v>0</v>
      </c>
      <c r="P716" s="4">
        <f t="shared" si="310"/>
        <v>6.9143293053032842E-294</v>
      </c>
      <c r="Q716" s="11">
        <f t="shared" si="302"/>
        <v>1.0161183085204188E-292</v>
      </c>
      <c r="R716" s="10">
        <f t="shared" si="311"/>
        <v>2.3387943305308046E-290</v>
      </c>
      <c r="S716" s="9">
        <f t="shared" si="312"/>
        <v>151.358709016955</v>
      </c>
      <c r="T716" s="8">
        <f t="shared" si="313"/>
        <v>8415.7442424913679</v>
      </c>
      <c r="U716" s="7">
        <f t="shared" si="314"/>
        <v>-31.657928006298274</v>
      </c>
      <c r="V716" s="9">
        <f t="shared" si="315"/>
        <v>2140.3680857867676</v>
      </c>
      <c r="W716" s="8">
        <f t="shared" si="316"/>
        <v>169680.23632053562</v>
      </c>
      <c r="X716" s="7">
        <f t="shared" si="317"/>
        <v>-31.657928006298274</v>
      </c>
      <c r="Y716" s="6">
        <f t="shared" si="303"/>
        <v>2145.7131684942865</v>
      </c>
      <c r="Z716" s="4">
        <f t="shared" si="304"/>
        <v>-1</v>
      </c>
      <c r="AA716" s="4">
        <f t="shared" si="318"/>
        <v>0</v>
      </c>
      <c r="AB716" s="5">
        <f t="shared" si="319"/>
        <v>-7.4282449103389526E-288</v>
      </c>
      <c r="AC716" s="418">
        <f t="shared" si="323"/>
        <v>-1.428867396468504E-288</v>
      </c>
      <c r="AD716" s="628">
        <f t="shared" si="320"/>
        <v>4.2156384775552742E-288</v>
      </c>
      <c r="AE716" s="4">
        <f t="shared" si="305"/>
        <v>20.257720120403754</v>
      </c>
      <c r="AF716" s="3">
        <f t="shared" si="321"/>
        <v>4.67</v>
      </c>
      <c r="AG716" s="2">
        <f t="shared" si="306"/>
        <v>105.92076283713217</v>
      </c>
      <c r="AH716" s="22">
        <f t="shared" si="324"/>
        <v>-2.3612352192646004</v>
      </c>
    </row>
    <row r="717" spans="6:34" x14ac:dyDescent="0.35">
      <c r="F717" s="21">
        <f t="shared" si="307"/>
        <v>68.700000000000372</v>
      </c>
      <c r="G717" s="20">
        <f t="shared" si="322"/>
        <v>356.63043478260749</v>
      </c>
      <c r="H717" s="19">
        <f t="shared" si="296"/>
        <v>6.6304347826074945</v>
      </c>
      <c r="I717" s="18">
        <f t="shared" si="297"/>
        <v>1.8944099378878556E-2</v>
      </c>
      <c r="J717" s="17">
        <f t="shared" si="298"/>
        <v>169894.2731291143</v>
      </c>
      <c r="K717" s="16">
        <f t="shared" si="299"/>
        <v>31.657284888684281</v>
      </c>
      <c r="L717" s="15">
        <f t="shared" si="300"/>
        <v>3.3432391394119293E-292</v>
      </c>
      <c r="M717" s="14">
        <f t="shared" si="301"/>
        <v>7.9465451104682142E-295</v>
      </c>
      <c r="N717" s="13">
        <f t="shared" si="308"/>
        <v>0</v>
      </c>
      <c r="O717" s="12">
        <f t="shared" si="309"/>
        <v>0</v>
      </c>
      <c r="P717" s="4">
        <f t="shared" si="310"/>
        <v>3.0092329471271391E-294</v>
      </c>
      <c r="Q717" s="11">
        <f t="shared" si="302"/>
        <v>4.4223185751848154E-293</v>
      </c>
      <c r="R717" s="10">
        <f t="shared" si="311"/>
        <v>1.0128429464836962E-290</v>
      </c>
      <c r="S717" s="9">
        <f t="shared" si="312"/>
        <v>151.358709016955</v>
      </c>
      <c r="T717" s="8">
        <f t="shared" si="313"/>
        <v>8430.8801133930629</v>
      </c>
      <c r="U717" s="7">
        <f t="shared" si="314"/>
        <v>-31.657284888684281</v>
      </c>
      <c r="V717" s="9">
        <f t="shared" si="315"/>
        <v>2137.2022929861378</v>
      </c>
      <c r="W717" s="8">
        <f t="shared" si="316"/>
        <v>169894.2731291143</v>
      </c>
      <c r="X717" s="7">
        <f t="shared" si="317"/>
        <v>-31.657284888684281</v>
      </c>
      <c r="Y717" s="6">
        <f t="shared" si="303"/>
        <v>2142.5552734854905</v>
      </c>
      <c r="Z717" s="4">
        <f t="shared" si="304"/>
        <v>-1</v>
      </c>
      <c r="AA717" s="4">
        <f t="shared" si="318"/>
        <v>0</v>
      </c>
      <c r="AB717" s="5">
        <f t="shared" si="319"/>
        <v>-3.2168905850232172E-288</v>
      </c>
      <c r="AC717" s="418">
        <f t="shared" si="323"/>
        <v>-6.196901936476964E-289</v>
      </c>
      <c r="AD717" s="628">
        <f t="shared" si="320"/>
        <v>1.8293284578225435E-288</v>
      </c>
      <c r="AE717" s="4">
        <f t="shared" si="305"/>
        <v>20.227906371671111</v>
      </c>
      <c r="AF717" s="3">
        <f t="shared" si="321"/>
        <v>4.67</v>
      </c>
      <c r="AG717" s="2">
        <f t="shared" si="306"/>
        <v>105.92076283713217</v>
      </c>
      <c r="AH717" s="22">
        <f t="shared" si="324"/>
        <v>-2.3564650194673775</v>
      </c>
    </row>
    <row r="718" spans="6:34" x14ac:dyDescent="0.35">
      <c r="F718" s="21">
        <f t="shared" si="307"/>
        <v>68.800000000000367</v>
      </c>
      <c r="G718" s="20">
        <f t="shared" si="322"/>
        <v>356.63043478260749</v>
      </c>
      <c r="H718" s="19">
        <f t="shared" si="296"/>
        <v>6.6304347826074945</v>
      </c>
      <c r="I718" s="18">
        <f t="shared" si="297"/>
        <v>1.8944099378878556E-2</v>
      </c>
      <c r="J718" s="17">
        <f t="shared" si="298"/>
        <v>170107.9933584129</v>
      </c>
      <c r="K718" s="16">
        <f t="shared" si="299"/>
        <v>31.656642741851176</v>
      </c>
      <c r="L718" s="15">
        <f t="shared" si="300"/>
        <v>1.4568749745714879E-292</v>
      </c>
      <c r="M718" s="14">
        <f t="shared" si="301"/>
        <v>3.4628461270589693E-295</v>
      </c>
      <c r="N718" s="13">
        <f t="shared" si="308"/>
        <v>0</v>
      </c>
      <c r="O718" s="12">
        <f t="shared" si="309"/>
        <v>0</v>
      </c>
      <c r="P718" s="4">
        <f t="shared" si="310"/>
        <v>1.3113259298874702E-294</v>
      </c>
      <c r="Q718" s="11">
        <f t="shared" si="302"/>
        <v>1.9271027267593751E-293</v>
      </c>
      <c r="R718" s="10">
        <f t="shared" si="311"/>
        <v>4.3917506542687243E-291</v>
      </c>
      <c r="S718" s="9">
        <f t="shared" si="312"/>
        <v>151.358709016955</v>
      </c>
      <c r="T718" s="8">
        <f t="shared" si="313"/>
        <v>8446.0159842947578</v>
      </c>
      <c r="U718" s="7">
        <f t="shared" si="314"/>
        <v>-31.656642741851176</v>
      </c>
      <c r="V718" s="9">
        <f t="shared" si="315"/>
        <v>2134.0365644972694</v>
      </c>
      <c r="W718" s="8">
        <f t="shared" si="316"/>
        <v>170107.9933584129</v>
      </c>
      <c r="X718" s="7">
        <f t="shared" si="317"/>
        <v>-31.656642741851176</v>
      </c>
      <c r="Y718" s="6">
        <f t="shared" si="303"/>
        <v>2139.3974659718065</v>
      </c>
      <c r="Z718" s="4">
        <f t="shared" si="304"/>
        <v>-1</v>
      </c>
      <c r="AA718" s="4">
        <f t="shared" si="318"/>
        <v>0</v>
      </c>
      <c r="AB718" s="5">
        <f t="shared" si="319"/>
        <v>-1.3948639698320724E-288</v>
      </c>
      <c r="AC718" s="418">
        <f t="shared" si="323"/>
        <v>-2.6909268465251941E-289</v>
      </c>
      <c r="AD718" s="628">
        <f t="shared" si="320"/>
        <v>7.9481721973630921E-289</v>
      </c>
      <c r="AE718" s="4">
        <f t="shared" si="305"/>
        <v>20.198093448981538</v>
      </c>
      <c r="AF718" s="3">
        <f t="shared" si="321"/>
        <v>4.67</v>
      </c>
      <c r="AG718" s="2">
        <f t="shared" si="306"/>
        <v>105.92076283713217</v>
      </c>
      <c r="AH718" s="22">
        <f t="shared" si="324"/>
        <v>-2.3516949518370462</v>
      </c>
    </row>
    <row r="719" spans="6:34" x14ac:dyDescent="0.35">
      <c r="F719" s="21">
        <f t="shared" si="307"/>
        <v>68.900000000000361</v>
      </c>
      <c r="G719" s="20">
        <f t="shared" si="322"/>
        <v>356.63043478260749</v>
      </c>
      <c r="H719" s="19">
        <f t="shared" si="296"/>
        <v>6.6304347826074945</v>
      </c>
      <c r="I719" s="18">
        <f t="shared" si="297"/>
        <v>1.8944099378878556E-2</v>
      </c>
      <c r="J719" s="17">
        <f t="shared" si="298"/>
        <v>170321.39701486262</v>
      </c>
      <c r="K719" s="16">
        <f t="shared" si="299"/>
        <v>31.656001565692044</v>
      </c>
      <c r="L719" s="15">
        <f t="shared" si="300"/>
        <v>6.3566183840807765E-293</v>
      </c>
      <c r="M719" s="14">
        <f t="shared" si="301"/>
        <v>1.5109046237121596E-295</v>
      </c>
      <c r="N719" s="13">
        <f t="shared" si="308"/>
        <v>0</v>
      </c>
      <c r="O719" s="12">
        <f t="shared" si="309"/>
        <v>0</v>
      </c>
      <c r="P719" s="4">
        <f t="shared" si="310"/>
        <v>5.7215606410538231E-295</v>
      </c>
      <c r="Q719" s="11">
        <f t="shared" si="302"/>
        <v>8.4083101396768117E-294</v>
      </c>
      <c r="R719" s="10">
        <f t="shared" si="311"/>
        <v>1.9066836530194346E-291</v>
      </c>
      <c r="S719" s="9">
        <f t="shared" si="312"/>
        <v>151.358709016955</v>
      </c>
      <c r="T719" s="8">
        <f t="shared" si="313"/>
        <v>8461.1518551964527</v>
      </c>
      <c r="U719" s="7">
        <f t="shared" si="314"/>
        <v>-31.656001565692044</v>
      </c>
      <c r="V719" s="9">
        <f t="shared" si="315"/>
        <v>2130.8709002230844</v>
      </c>
      <c r="W719" s="8">
        <f t="shared" si="316"/>
        <v>170321.39701486262</v>
      </c>
      <c r="X719" s="7">
        <f t="shared" si="317"/>
        <v>-31.656001565692044</v>
      </c>
      <c r="Y719" s="6">
        <f t="shared" si="303"/>
        <v>2136.2397459584954</v>
      </c>
      <c r="Z719" s="4">
        <f t="shared" si="304"/>
        <v>-1</v>
      </c>
      <c r="AA719" s="4">
        <f t="shared" si="318"/>
        <v>0</v>
      </c>
      <c r="AB719" s="5">
        <f t="shared" si="319"/>
        <v>-6.055818143681595E-289</v>
      </c>
      <c r="AC719" s="418">
        <f t="shared" si="323"/>
        <v>-1.1699670847049442E-289</v>
      </c>
      <c r="AD719" s="628">
        <f t="shared" si="320"/>
        <v>3.4577214867398284E-289</v>
      </c>
      <c r="AE719" s="4">
        <f t="shared" si="305"/>
        <v>20.168281352384703</v>
      </c>
      <c r="AF719" s="3">
        <f t="shared" si="321"/>
        <v>4.67</v>
      </c>
      <c r="AG719" s="2">
        <f t="shared" si="306"/>
        <v>105.92076283713217</v>
      </c>
      <c r="AH719" s="22">
        <f t="shared" si="324"/>
        <v>-2.3469250163815527</v>
      </c>
    </row>
    <row r="720" spans="6:34" x14ac:dyDescent="0.35">
      <c r="F720" s="21">
        <f t="shared" si="307"/>
        <v>69.000000000000355</v>
      </c>
      <c r="G720" s="20">
        <f t="shared" si="322"/>
        <v>356.63043478260749</v>
      </c>
      <c r="H720" s="19">
        <f t="shared" si="296"/>
        <v>6.6304347826074945</v>
      </c>
      <c r="I720" s="18">
        <f t="shared" si="297"/>
        <v>1.8944099378878556E-2</v>
      </c>
      <c r="J720" s="17">
        <f t="shared" si="298"/>
        <v>170534.48410488493</v>
      </c>
      <c r="K720" s="16">
        <f t="shared" si="299"/>
        <v>31.655361360100098</v>
      </c>
      <c r="L720" s="15">
        <f t="shared" si="300"/>
        <v>2.7770195341849199E-293</v>
      </c>
      <c r="M720" s="14">
        <f t="shared" si="301"/>
        <v>6.6006977308041366E-296</v>
      </c>
      <c r="N720" s="13">
        <f t="shared" si="308"/>
        <v>0</v>
      </c>
      <c r="O720" s="12">
        <f t="shared" si="309"/>
        <v>0</v>
      </c>
      <c r="P720" s="4">
        <f t="shared" si="310"/>
        <v>2.4995814922634739E-295</v>
      </c>
      <c r="Q720" s="11">
        <f t="shared" si="302"/>
        <v>3.6733432930069255E-294</v>
      </c>
      <c r="R720" s="10">
        <f t="shared" si="311"/>
        <v>8.2882897317803531E-292</v>
      </c>
      <c r="S720" s="9">
        <f t="shared" si="312"/>
        <v>151.358709016955</v>
      </c>
      <c r="T720" s="8">
        <f t="shared" si="313"/>
        <v>8476.2877260981477</v>
      </c>
      <c r="U720" s="7">
        <f t="shared" si="314"/>
        <v>-31.655361360100098</v>
      </c>
      <c r="V720" s="9">
        <f t="shared" si="315"/>
        <v>2127.7053000665151</v>
      </c>
      <c r="W720" s="8">
        <f t="shared" si="316"/>
        <v>170534.48410488493</v>
      </c>
      <c r="X720" s="7">
        <f t="shared" si="317"/>
        <v>-31.655361360100098</v>
      </c>
      <c r="Y720" s="6">
        <f t="shared" si="303"/>
        <v>2133.0821134514294</v>
      </c>
      <c r="Z720" s="4">
        <f t="shared" si="304"/>
        <v>-1</v>
      </c>
      <c r="AA720" s="4">
        <f t="shared" si="318"/>
        <v>0</v>
      </c>
      <c r="AB720" s="5">
        <f t="shared" si="319"/>
        <v>-2.6324437857491681E-289</v>
      </c>
      <c r="AC720" s="418">
        <f t="shared" si="323"/>
        <v>-5.0931890130862119E-290</v>
      </c>
      <c r="AD720" s="628">
        <f t="shared" si="320"/>
        <v>1.5061208886629932E-289</v>
      </c>
      <c r="AE720" s="4">
        <f t="shared" si="305"/>
        <v>20.138470081936045</v>
      </c>
      <c r="AF720" s="3">
        <f t="shared" si="321"/>
        <v>4.67</v>
      </c>
      <c r="AG720" s="2">
        <f t="shared" si="306"/>
        <v>105.92076283713217</v>
      </c>
      <c r="AH720" s="22">
        <f t="shared" si="324"/>
        <v>-2.3421552131097672</v>
      </c>
    </row>
    <row r="721" spans="6:34" x14ac:dyDescent="0.35">
      <c r="F721" s="21">
        <f t="shared" si="307"/>
        <v>69.10000000000035</v>
      </c>
      <c r="G721" s="20">
        <f t="shared" si="322"/>
        <v>356.63043478260749</v>
      </c>
      <c r="H721" s="19">
        <f t="shared" si="296"/>
        <v>6.6304347826074945</v>
      </c>
      <c r="I721" s="18">
        <f t="shared" si="297"/>
        <v>1.8944099378878556E-2</v>
      </c>
      <c r="J721" s="17">
        <f t="shared" si="298"/>
        <v>170747.25463489158</v>
      </c>
      <c r="K721" s="16">
        <f t="shared" si="299"/>
        <v>31.654722124968746</v>
      </c>
      <c r="L721" s="15">
        <f t="shared" si="300"/>
        <v>1.2147323345348536E-293</v>
      </c>
      <c r="M721" s="14">
        <f t="shared" si="301"/>
        <v>2.8872972859558935E-296</v>
      </c>
      <c r="N721" s="13">
        <f t="shared" si="308"/>
        <v>0</v>
      </c>
      <c r="O721" s="12">
        <f t="shared" si="309"/>
        <v>0</v>
      </c>
      <c r="P721" s="4">
        <f t="shared" si="310"/>
        <v>1.0933745420514338E-295</v>
      </c>
      <c r="Q721" s="11">
        <f t="shared" si="302"/>
        <v>1.606805000445171E-294</v>
      </c>
      <c r="R721" s="10">
        <f t="shared" si="311"/>
        <v>3.6074176731482653E-292</v>
      </c>
      <c r="S721" s="9">
        <f t="shared" si="312"/>
        <v>151.358709016955</v>
      </c>
      <c r="T721" s="8">
        <f t="shared" si="313"/>
        <v>8491.4235969998426</v>
      </c>
      <c r="U721" s="7">
        <f t="shared" si="314"/>
        <v>-31.654722124968746</v>
      </c>
      <c r="V721" s="9">
        <f t="shared" si="315"/>
        <v>2124.5397639305052</v>
      </c>
      <c r="W721" s="8">
        <f t="shared" si="316"/>
        <v>170747.25463489158</v>
      </c>
      <c r="X721" s="7">
        <f t="shared" si="317"/>
        <v>-31.654722124968746</v>
      </c>
      <c r="Y721" s="6">
        <f t="shared" si="303"/>
        <v>2129.9245684571006</v>
      </c>
      <c r="Z721" s="4">
        <f t="shared" si="304"/>
        <v>-1</v>
      </c>
      <c r="AA721" s="4">
        <f t="shared" si="318"/>
        <v>0</v>
      </c>
      <c r="AB721" s="5">
        <f t="shared" si="319"/>
        <v>-1.1457519637457256E-289</v>
      </c>
      <c r="AC721" s="418">
        <f t="shared" si="323"/>
        <v>-2.2199860968986247E-290</v>
      </c>
      <c r="AD721" s="628">
        <f t="shared" si="320"/>
        <v>6.5686580648773149E-290</v>
      </c>
      <c r="AE721" s="4">
        <f t="shared" si="305"/>
        <v>20.108659637696853</v>
      </c>
      <c r="AF721" s="3">
        <f t="shared" si="321"/>
        <v>4.67</v>
      </c>
      <c r="AG721" s="2">
        <f t="shared" si="306"/>
        <v>105.92076283713217</v>
      </c>
      <c r="AH721" s="22">
        <f t="shared" si="324"/>
        <v>-2.3373855420314968</v>
      </c>
    </row>
    <row r="722" spans="6:34" x14ac:dyDescent="0.35">
      <c r="F722" s="21">
        <f t="shared" si="307"/>
        <v>69.200000000000344</v>
      </c>
      <c r="G722" s="20">
        <f t="shared" si="322"/>
        <v>356.63043478260749</v>
      </c>
      <c r="H722" s="19">
        <f t="shared" si="296"/>
        <v>6.6304347826074945</v>
      </c>
      <c r="I722" s="18">
        <f t="shared" si="297"/>
        <v>1.8944099378878556E-2</v>
      </c>
      <c r="J722" s="17">
        <f t="shared" si="298"/>
        <v>170959.70861128462</v>
      </c>
      <c r="K722" s="16">
        <f t="shared" si="299"/>
        <v>31.65408386019153</v>
      </c>
      <c r="L722" s="15">
        <f t="shared" si="300"/>
        <v>5.3202376835458535E-294</v>
      </c>
      <c r="M722" s="14">
        <f t="shared" si="301"/>
        <v>1.2645672950020138E-296</v>
      </c>
      <c r="N722" s="13">
        <f t="shared" si="308"/>
        <v>0</v>
      </c>
      <c r="O722" s="12">
        <f t="shared" si="309"/>
        <v>0</v>
      </c>
      <c r="P722" s="4">
        <f t="shared" si="310"/>
        <v>4.7887195190858105E-296</v>
      </c>
      <c r="Q722" s="11">
        <f t="shared" si="302"/>
        <v>7.0374223772941243E-295</v>
      </c>
      <c r="R722" s="10">
        <f t="shared" si="311"/>
        <v>1.5720742973407561E-292</v>
      </c>
      <c r="S722" s="9">
        <f t="shared" si="312"/>
        <v>151.358709016955</v>
      </c>
      <c r="T722" s="8">
        <f t="shared" si="313"/>
        <v>8506.5594679015376</v>
      </c>
      <c r="U722" s="7">
        <f t="shared" si="314"/>
        <v>-31.65408386019153</v>
      </c>
      <c r="V722" s="9">
        <f t="shared" si="315"/>
        <v>2121.3742917180084</v>
      </c>
      <c r="W722" s="8">
        <f t="shared" si="316"/>
        <v>170959.70861128462</v>
      </c>
      <c r="X722" s="7">
        <f t="shared" si="317"/>
        <v>-31.65408386019153</v>
      </c>
      <c r="Y722" s="6">
        <f t="shared" si="303"/>
        <v>2126.7671109826201</v>
      </c>
      <c r="Z722" s="4">
        <f t="shared" si="304"/>
        <v>-1</v>
      </c>
      <c r="AA722" s="4">
        <f t="shared" si="318"/>
        <v>0</v>
      </c>
      <c r="AB722" s="5">
        <f t="shared" si="319"/>
        <v>-4.993065335183113E-290</v>
      </c>
      <c r="AC722" s="418">
        <f t="shared" si="323"/>
        <v>-9.6884642334379874E-291</v>
      </c>
      <c r="AD722" s="628">
        <f t="shared" si="320"/>
        <v>2.8684045069465548E-290</v>
      </c>
      <c r="AE722" s="4">
        <f t="shared" si="305"/>
        <v>20.078850019734269</v>
      </c>
      <c r="AF722" s="3">
        <f t="shared" si="321"/>
        <v>4.67</v>
      </c>
      <c r="AG722" s="2">
        <f t="shared" si="306"/>
        <v>105.92076283713217</v>
      </c>
      <c r="AH722" s="22">
        <f t="shared" si="324"/>
        <v>-2.3326160031574834</v>
      </c>
    </row>
    <row r="723" spans="6:34" x14ac:dyDescent="0.35">
      <c r="F723" s="21">
        <f t="shared" si="307"/>
        <v>69.300000000000338</v>
      </c>
      <c r="G723" s="20">
        <f t="shared" si="322"/>
        <v>356.63043478260749</v>
      </c>
      <c r="H723" s="19">
        <f t="shared" si="296"/>
        <v>6.6304347826074945</v>
      </c>
      <c r="I723" s="18">
        <f t="shared" si="297"/>
        <v>1.8944099378878556E-2</v>
      </c>
      <c r="J723" s="17">
        <f t="shared" si="298"/>
        <v>171171.84604045641</v>
      </c>
      <c r="K723" s="16">
        <f t="shared" si="299"/>
        <v>31.653446565662179</v>
      </c>
      <c r="L723" s="15">
        <f t="shared" si="300"/>
        <v>2.3330829902815732E-294</v>
      </c>
      <c r="M723" s="14">
        <f t="shared" si="301"/>
        <v>5.5455049596002715E-297</v>
      </c>
      <c r="N723" s="13">
        <f t="shared" si="308"/>
        <v>0</v>
      </c>
      <c r="O723" s="12">
        <f t="shared" si="309"/>
        <v>0</v>
      </c>
      <c r="P723" s="4">
        <f t="shared" si="310"/>
        <v>2.099996413649358E-296</v>
      </c>
      <c r="Q723" s="11">
        <f t="shared" si="302"/>
        <v>3.0861197225588809E-295</v>
      </c>
      <c r="R723" s="10">
        <f t="shared" si="311"/>
        <v>6.8595361793935665E-293</v>
      </c>
      <c r="S723" s="9">
        <f t="shared" si="312"/>
        <v>151.358709016955</v>
      </c>
      <c r="T723" s="8">
        <f t="shared" si="313"/>
        <v>8521.6953388032325</v>
      </c>
      <c r="U723" s="7">
        <f t="shared" si="314"/>
        <v>-31.653446565662179</v>
      </c>
      <c r="V723" s="9">
        <f t="shared" si="315"/>
        <v>2118.2088833319895</v>
      </c>
      <c r="W723" s="8">
        <f t="shared" si="316"/>
        <v>171171.84604045641</v>
      </c>
      <c r="X723" s="7">
        <f t="shared" si="317"/>
        <v>-31.653446565662179</v>
      </c>
      <c r="Y723" s="6">
        <f t="shared" si="303"/>
        <v>2123.6097410357283</v>
      </c>
      <c r="Z723" s="4">
        <f t="shared" si="304"/>
        <v>-1</v>
      </c>
      <c r="AA723" s="4">
        <f t="shared" si="318"/>
        <v>0</v>
      </c>
      <c r="AB723" s="5">
        <f t="shared" si="319"/>
        <v>-2.178657355488875E-290</v>
      </c>
      <c r="AC723" s="418">
        <f t="shared" si="323"/>
        <v>-4.2335409435095965E-291</v>
      </c>
      <c r="AD723" s="628">
        <f t="shared" si="320"/>
        <v>1.2541543060795951E-290</v>
      </c>
      <c r="AE723" s="4">
        <f t="shared" si="305"/>
        <v>20.049041228121364</v>
      </c>
      <c r="AF723" s="3">
        <f t="shared" si="321"/>
        <v>4.67</v>
      </c>
      <c r="AG723" s="2">
        <f t="shared" si="306"/>
        <v>105.92076283713217</v>
      </c>
      <c r="AH723" s="22">
        <f t="shared" si="324"/>
        <v>-2.3278465964994184</v>
      </c>
    </row>
    <row r="724" spans="6:34" x14ac:dyDescent="0.35">
      <c r="F724" s="21">
        <f t="shared" si="307"/>
        <v>69.400000000000333</v>
      </c>
      <c r="G724" s="20">
        <f t="shared" si="322"/>
        <v>356.63043478260749</v>
      </c>
      <c r="H724" s="19">
        <f t="shared" si="296"/>
        <v>6.6304347826074945</v>
      </c>
      <c r="I724" s="18">
        <f t="shared" si="297"/>
        <v>1.8944099378878556E-2</v>
      </c>
      <c r="J724" s="17">
        <f t="shared" si="298"/>
        <v>171383.66692878961</v>
      </c>
      <c r="K724" s="16">
        <f t="shared" si="299"/>
        <v>31.652810241274604</v>
      </c>
      <c r="L724" s="15">
        <f t="shared" si="300"/>
        <v>1.0244198212853913E-294</v>
      </c>
      <c r="M724" s="14">
        <f t="shared" si="301"/>
        <v>2.4349434732132463E-297</v>
      </c>
      <c r="N724" s="13">
        <f t="shared" si="308"/>
        <v>0</v>
      </c>
      <c r="O724" s="12">
        <f t="shared" si="309"/>
        <v>0</v>
      </c>
      <c r="P724" s="4">
        <f t="shared" si="310"/>
        <v>9.2207519395227612E-297</v>
      </c>
      <c r="Q724" s="11">
        <f t="shared" si="302"/>
        <v>1.3550663340387817E-295</v>
      </c>
      <c r="R724" s="10">
        <f t="shared" si="311"/>
        <v>2.996825055014074E-293</v>
      </c>
      <c r="S724" s="9">
        <f t="shared" si="312"/>
        <v>151.358709016955</v>
      </c>
      <c r="T724" s="8">
        <f t="shared" si="313"/>
        <v>8536.8312097049275</v>
      </c>
      <c r="U724" s="7">
        <f t="shared" si="314"/>
        <v>-31.652810241274604</v>
      </c>
      <c r="V724" s="9">
        <f t="shared" si="315"/>
        <v>2115.0435386754234</v>
      </c>
      <c r="W724" s="8">
        <f t="shared" si="316"/>
        <v>171383.66692878961</v>
      </c>
      <c r="X724" s="7">
        <f t="shared" si="317"/>
        <v>-31.652810241274604</v>
      </c>
      <c r="Y724" s="6">
        <f t="shared" si="303"/>
        <v>2120.4524586247949</v>
      </c>
      <c r="Z724" s="4">
        <f t="shared" si="304"/>
        <v>-1</v>
      </c>
      <c r="AA724" s="4">
        <f t="shared" si="318"/>
        <v>0</v>
      </c>
      <c r="AB724" s="5">
        <f t="shared" si="319"/>
        <v>-9.5182163610907302E-291</v>
      </c>
      <c r="AC724" s="418">
        <f t="shared" si="323"/>
        <v>-1.8522373612402495E-291</v>
      </c>
      <c r="AD724" s="628">
        <f t="shared" si="320"/>
        <v>5.4904546095368394E-291</v>
      </c>
      <c r="AE724" s="4">
        <f t="shared" si="305"/>
        <v>20.019233262937163</v>
      </c>
      <c r="AF724" s="3">
        <f t="shared" si="321"/>
        <v>4.67</v>
      </c>
      <c r="AG724" s="2">
        <f t="shared" si="306"/>
        <v>105.92076283713217</v>
      </c>
      <c r="AH724" s="22">
        <f t="shared" si="324"/>
        <v>-2.3230773220699463</v>
      </c>
    </row>
    <row r="725" spans="6:34" x14ac:dyDescent="0.35">
      <c r="F725" s="21">
        <f t="shared" si="307"/>
        <v>69.500000000000327</v>
      </c>
      <c r="G725" s="20">
        <f t="shared" si="322"/>
        <v>356.63043478260749</v>
      </c>
      <c r="H725" s="19">
        <f t="shared" si="296"/>
        <v>6.6304347826074945</v>
      </c>
      <c r="I725" s="18">
        <f t="shared" si="297"/>
        <v>1.8944099378878556E-2</v>
      </c>
      <c r="J725" s="17">
        <f t="shared" si="298"/>
        <v>171595.17128265716</v>
      </c>
      <c r="K725" s="16">
        <f t="shared" si="299"/>
        <v>31.652174886922865</v>
      </c>
      <c r="L725" s="15">
        <f t="shared" si="300"/>
        <v>4.5037504193041177E-295</v>
      </c>
      <c r="M725" s="14">
        <f t="shared" si="301"/>
        <v>1.0704964371643957E-297</v>
      </c>
      <c r="N725" s="13">
        <f t="shared" si="308"/>
        <v>0</v>
      </c>
      <c r="O725" s="12">
        <f t="shared" si="309"/>
        <v>0</v>
      </c>
      <c r="P725" s="4">
        <f t="shared" si="310"/>
        <v>4.0538033871521209E-297</v>
      </c>
      <c r="Q725" s="11">
        <f t="shared" si="302"/>
        <v>5.9574018808562934E-296</v>
      </c>
      <c r="R725" s="10">
        <f t="shared" si="311"/>
        <v>-2.021446310685685E-292</v>
      </c>
      <c r="S725" s="9">
        <f t="shared" si="312"/>
        <v>151.358709016955</v>
      </c>
      <c r="T725" s="8">
        <f t="shared" si="313"/>
        <v>8551.9670806066224</v>
      </c>
      <c r="U725" s="7">
        <f t="shared" si="314"/>
        <v>-31.652174886922865</v>
      </c>
      <c r="V725" s="9">
        <f t="shared" si="315"/>
        <v>2111.8782576512958</v>
      </c>
      <c r="W725" s="8">
        <f t="shared" si="316"/>
        <v>171595.17128265716</v>
      </c>
      <c r="X725" s="7">
        <f t="shared" si="317"/>
        <v>-31.652174886922865</v>
      </c>
      <c r="Y725" s="6">
        <f t="shared" si="303"/>
        <v>2117.2952637588251</v>
      </c>
      <c r="Z725" s="4">
        <f t="shared" si="304"/>
        <v>-1</v>
      </c>
      <c r="AA725" s="4">
        <f t="shared" si="318"/>
        <v>0</v>
      </c>
      <c r="AB725" s="5">
        <f t="shared" si="319"/>
        <v>6.4203158323316353E-290</v>
      </c>
      <c r="AC725" s="418">
        <f t="shared" si="323"/>
        <v>1.2511886446793297E-290</v>
      </c>
      <c r="AD725" s="628">
        <f t="shared" si="320"/>
        <v>2.4066465365043185E-291</v>
      </c>
      <c r="AE725" s="4">
        <f t="shared" si="305"/>
        <v>19.989426124266679</v>
      </c>
      <c r="AF725" s="3">
        <f t="shared" si="321"/>
        <v>4.67</v>
      </c>
      <c r="AG725" s="2">
        <f t="shared" si="306"/>
        <v>105.92076283713217</v>
      </c>
      <c r="AH725" s="22">
        <f t="shared" ref="AH725:AH788" si="325">DragCoefficient*AE725^(3/2)</f>
        <v>35.748718704532429</v>
      </c>
    </row>
    <row r="726" spans="6:34" x14ac:dyDescent="0.35">
      <c r="F726" s="21">
        <f t="shared" si="307"/>
        <v>69.600000000000321</v>
      </c>
      <c r="G726" s="20">
        <f t="shared" si="322"/>
        <v>356.63043478260749</v>
      </c>
      <c r="H726" s="19">
        <f t="shared" si="296"/>
        <v>6.6304347826074945</v>
      </c>
      <c r="I726" s="18">
        <f t="shared" si="297"/>
        <v>1.8944099378878556E-2</v>
      </c>
      <c r="J726" s="17">
        <f t="shared" si="298"/>
        <v>171806.3591084223</v>
      </c>
      <c r="K726" s="16">
        <f t="shared" si="299"/>
        <v>31.65154050250117</v>
      </c>
      <c r="L726" s="15">
        <f t="shared" si="300"/>
        <v>1.9825271304149418E-295</v>
      </c>
      <c r="M726" s="14">
        <f t="shared" si="301"/>
        <v>4.7122687362832749E-298</v>
      </c>
      <c r="N726" s="13">
        <f t="shared" si="308"/>
        <v>0</v>
      </c>
      <c r="O726" s="12">
        <f t="shared" si="309"/>
        <v>0</v>
      </c>
      <c r="P726" s="4">
        <f t="shared" si="310"/>
        <v>1.7844628250156993E-297</v>
      </c>
      <c r="Q726" s="11">
        <f t="shared" si="302"/>
        <v>2.6224168206477785E-296</v>
      </c>
      <c r="R726" s="10">
        <f t="shared" si="311"/>
        <v>-8.851985927231863E-293</v>
      </c>
      <c r="S726" s="9">
        <f t="shared" si="312"/>
        <v>151.358709016955</v>
      </c>
      <c r="T726" s="8">
        <f t="shared" si="313"/>
        <v>8567.1029515083173</v>
      </c>
      <c r="U726" s="7">
        <f t="shared" si="314"/>
        <v>-31.65154050250117</v>
      </c>
      <c r="V726" s="9">
        <f t="shared" si="315"/>
        <v>2108.7130401626036</v>
      </c>
      <c r="W726" s="8">
        <f t="shared" si="316"/>
        <v>171806.3591084223</v>
      </c>
      <c r="X726" s="7">
        <f t="shared" si="317"/>
        <v>-31.65154050250117</v>
      </c>
      <c r="Y726" s="6">
        <f t="shared" si="303"/>
        <v>2114.1381564474659</v>
      </c>
      <c r="Z726" s="4">
        <f t="shared" si="304"/>
        <v>-1</v>
      </c>
      <c r="AA726" s="4">
        <f t="shared" si="318"/>
        <v>0</v>
      </c>
      <c r="AB726" s="5">
        <f t="shared" si="319"/>
        <v>2.8114793401020716E-290</v>
      </c>
      <c r="AC726" s="418">
        <f t="shared" si="323"/>
        <v>5.4868834229020811E-291</v>
      </c>
      <c r="AD726" s="628">
        <f t="shared" si="320"/>
        <v>1.05624071993661E-291</v>
      </c>
      <c r="AE726" s="4">
        <f t="shared" si="305"/>
        <v>19.959619812200991</v>
      </c>
      <c r="AF726" s="3">
        <f t="shared" si="321"/>
        <v>4.67</v>
      </c>
      <c r="AG726" s="2">
        <f t="shared" si="306"/>
        <v>105.92076283713217</v>
      </c>
      <c r="AH726" s="22">
        <f t="shared" si="325"/>
        <v>35.668790935209209</v>
      </c>
    </row>
    <row r="727" spans="6:34" x14ac:dyDescent="0.35">
      <c r="F727" s="21">
        <f t="shared" si="307"/>
        <v>69.700000000000315</v>
      </c>
      <c r="G727" s="20">
        <f t="shared" si="322"/>
        <v>356.63043478260749</v>
      </c>
      <c r="H727" s="19">
        <f t="shared" si="296"/>
        <v>6.6304347826074945</v>
      </c>
      <c r="I727" s="18">
        <f t="shared" si="297"/>
        <v>1.8944099378878556E-2</v>
      </c>
      <c r="J727" s="17">
        <f t="shared" si="298"/>
        <v>172017.23041243857</v>
      </c>
      <c r="K727" s="16">
        <f t="shared" si="299"/>
        <v>31.650907087903931</v>
      </c>
      <c r="L727" s="15">
        <f t="shared" si="300"/>
        <v>8.7380065946372792E-296</v>
      </c>
      <c r="M727" s="14">
        <f t="shared" si="301"/>
        <v>2.0769367874793348E-298</v>
      </c>
      <c r="N727" s="13">
        <f t="shared" si="308"/>
        <v>0</v>
      </c>
      <c r="O727" s="12">
        <f t="shared" si="309"/>
        <v>0</v>
      </c>
      <c r="P727" s="4">
        <f t="shared" si="310"/>
        <v>7.8650363435927934E-298</v>
      </c>
      <c r="Q727" s="11">
        <f t="shared" si="302"/>
        <v>1.1558326300388122E-296</v>
      </c>
      <c r="R727" s="10">
        <f t="shared" si="311"/>
        <v>-3.881184629147788E-293</v>
      </c>
      <c r="S727" s="9">
        <f t="shared" si="312"/>
        <v>151.358709016955</v>
      </c>
      <c r="T727" s="8">
        <f t="shared" si="313"/>
        <v>8582.2388224100123</v>
      </c>
      <c r="U727" s="7">
        <f t="shared" si="314"/>
        <v>-31.650907087903931</v>
      </c>
      <c r="V727" s="9">
        <f t="shared" si="315"/>
        <v>2105.5478861123534</v>
      </c>
      <c r="W727" s="8">
        <f t="shared" si="316"/>
        <v>172017.23041243857</v>
      </c>
      <c r="X727" s="7">
        <f t="shared" si="317"/>
        <v>-31.650907087903931</v>
      </c>
      <c r="Y727" s="6">
        <f t="shared" si="303"/>
        <v>2110.9811367010079</v>
      </c>
      <c r="Z727" s="4">
        <f t="shared" si="304"/>
        <v>-1</v>
      </c>
      <c r="AA727" s="4">
        <f t="shared" si="318"/>
        <v>0</v>
      </c>
      <c r="AB727" s="5">
        <f t="shared" si="319"/>
        <v>1.2327030894165709E-290</v>
      </c>
      <c r="AC727" s="418">
        <f t="shared" si="323"/>
        <v>2.4092000276058767E-291</v>
      </c>
      <c r="AD727" s="628">
        <f t="shared" si="320"/>
        <v>4.641517713398527E-292</v>
      </c>
      <c r="AE727" s="4">
        <f t="shared" si="305"/>
        <v>19.929814326837256</v>
      </c>
      <c r="AF727" s="3">
        <f t="shared" si="321"/>
        <v>4.67</v>
      </c>
      <c r="AG727" s="2">
        <f t="shared" si="306"/>
        <v>105.92076283713217</v>
      </c>
      <c r="AH727" s="22">
        <f t="shared" si="325"/>
        <v>35.58892503730025</v>
      </c>
    </row>
    <row r="728" spans="6:34" x14ac:dyDescent="0.35">
      <c r="F728" s="21">
        <f t="shared" si="307"/>
        <v>69.80000000000031</v>
      </c>
      <c r="G728" s="20">
        <f t="shared" si="322"/>
        <v>356.63043478260749</v>
      </c>
      <c r="H728" s="19">
        <f t="shared" si="296"/>
        <v>6.6304347826074945</v>
      </c>
      <c r="I728" s="18">
        <f t="shared" si="297"/>
        <v>1.8944099378878556E-2</v>
      </c>
      <c r="J728" s="17">
        <f t="shared" si="298"/>
        <v>172227.78520104982</v>
      </c>
      <c r="K728" s="16">
        <f t="shared" si="299"/>
        <v>31.650274643025707</v>
      </c>
      <c r="L728" s="15">
        <f t="shared" si="300"/>
        <v>3.8561500653315679E-296</v>
      </c>
      <c r="M728" s="14">
        <f t="shared" si="301"/>
        <v>9.1656830902866037E-299</v>
      </c>
      <c r="N728" s="13">
        <f t="shared" si="308"/>
        <v>0</v>
      </c>
      <c r="O728" s="12">
        <f t="shared" si="309"/>
        <v>0</v>
      </c>
      <c r="P728" s="4">
        <f t="shared" si="310"/>
        <v>3.4709015244728679E-298</v>
      </c>
      <c r="Q728" s="11">
        <f t="shared" si="302"/>
        <v>5.1007790204369139E-297</v>
      </c>
      <c r="R728" s="10">
        <f t="shared" si="311"/>
        <v>-1.7038560051602391E-293</v>
      </c>
      <c r="S728" s="9">
        <f t="shared" si="312"/>
        <v>151.358709016955</v>
      </c>
      <c r="T728" s="8">
        <f t="shared" si="313"/>
        <v>8597.3746933117072</v>
      </c>
      <c r="U728" s="7">
        <f t="shared" si="314"/>
        <v>-31.650274643025707</v>
      </c>
      <c r="V728" s="9">
        <f t="shared" si="315"/>
        <v>2102.3827954035628</v>
      </c>
      <c r="W728" s="8">
        <f t="shared" si="316"/>
        <v>172227.78520104982</v>
      </c>
      <c r="X728" s="7">
        <f t="shared" si="317"/>
        <v>-31.650274643025707</v>
      </c>
      <c r="Y728" s="6">
        <f t="shared" si="303"/>
        <v>2107.8242045303914</v>
      </c>
      <c r="Z728" s="4">
        <f t="shared" si="304"/>
        <v>-1</v>
      </c>
      <c r="AA728" s="4">
        <f t="shared" si="318"/>
        <v>0</v>
      </c>
      <c r="AB728" s="5">
        <f t="shared" si="319"/>
        <v>5.4116172307504675E-291</v>
      </c>
      <c r="AC728" s="418">
        <f t="shared" si="323"/>
        <v>1.0591661447420747E-291</v>
      </c>
      <c r="AD728" s="628">
        <f t="shared" si="320"/>
        <v>2.0422248037536748E-292</v>
      </c>
      <c r="AE728" s="4">
        <f t="shared" si="305"/>
        <v>19.900009668278756</v>
      </c>
      <c r="AF728" s="3">
        <f t="shared" si="321"/>
        <v>4.67</v>
      </c>
      <c r="AG728" s="2">
        <f t="shared" si="306"/>
        <v>105.92076283713217</v>
      </c>
      <c r="AH728" s="22">
        <f t="shared" si="325"/>
        <v>35.509121050706497</v>
      </c>
    </row>
    <row r="729" spans="6:34" x14ac:dyDescent="0.35">
      <c r="F729" s="21">
        <f t="shared" si="307"/>
        <v>69.900000000000304</v>
      </c>
      <c r="G729" s="20">
        <f t="shared" si="322"/>
        <v>356.63043478260749</v>
      </c>
      <c r="H729" s="19">
        <f t="shared" si="296"/>
        <v>6.6304347826074945</v>
      </c>
      <c r="I729" s="18">
        <f t="shared" si="297"/>
        <v>1.8944099378878556E-2</v>
      </c>
      <c r="J729" s="17">
        <f t="shared" si="298"/>
        <v>172438.02348059017</v>
      </c>
      <c r="K729" s="16">
        <f t="shared" si="299"/>
        <v>31.649643167761234</v>
      </c>
      <c r="L729" s="15">
        <f t="shared" si="300"/>
        <v>1.703898571023223E-296</v>
      </c>
      <c r="M729" s="14">
        <f t="shared" si="301"/>
        <v>4.0499965134650986E-299</v>
      </c>
      <c r="N729" s="13">
        <f t="shared" si="308"/>
        <v>0</v>
      </c>
      <c r="O729" s="12">
        <f t="shared" si="309"/>
        <v>0</v>
      </c>
      <c r="P729" s="4">
        <f t="shared" si="310"/>
        <v>1.5336706423543011E-298</v>
      </c>
      <c r="Q729" s="11">
        <f t="shared" si="302"/>
        <v>2.253856809714273E-297</v>
      </c>
      <c r="R729" s="10">
        <f t="shared" si="311"/>
        <v>-7.489389005669018E-294</v>
      </c>
      <c r="S729" s="9">
        <f t="shared" si="312"/>
        <v>151.358709016955</v>
      </c>
      <c r="T729" s="8">
        <f t="shared" si="313"/>
        <v>8612.5105642134022</v>
      </c>
      <c r="U729" s="7">
        <f t="shared" si="314"/>
        <v>-31.649643167761234</v>
      </c>
      <c r="V729" s="9">
        <f t="shared" si="315"/>
        <v>2099.2177679392603</v>
      </c>
      <c r="W729" s="8">
        <f t="shared" si="316"/>
        <v>172438.02348059017</v>
      </c>
      <c r="X729" s="7">
        <f t="shared" si="317"/>
        <v>-31.649643167761234</v>
      </c>
      <c r="Y729" s="6">
        <f t="shared" si="303"/>
        <v>2104.6673599472124</v>
      </c>
      <c r="Z729" s="4">
        <f t="shared" si="304"/>
        <v>-1</v>
      </c>
      <c r="AA729" s="4">
        <f t="shared" si="318"/>
        <v>0</v>
      </c>
      <c r="AB729" s="5">
        <f t="shared" si="319"/>
        <v>2.3787049180285602E-291</v>
      </c>
      <c r="AC729" s="418">
        <f t="shared" si="323"/>
        <v>4.6622906390911866E-292</v>
      </c>
      <c r="AD729" s="628">
        <f t="shared" si="320"/>
        <v>8.9969110811356208E-293</v>
      </c>
      <c r="AE729" s="4">
        <f t="shared" si="305"/>
        <v>19.870205836634973</v>
      </c>
      <c r="AF729" s="3">
        <f t="shared" si="321"/>
        <v>4.67</v>
      </c>
      <c r="AG729" s="2">
        <f t="shared" si="306"/>
        <v>105.92076283713217</v>
      </c>
      <c r="AH729" s="22">
        <f t="shared" si="325"/>
        <v>35.429379015437426</v>
      </c>
    </row>
    <row r="730" spans="6:34" x14ac:dyDescent="0.35">
      <c r="F730" s="21">
        <f t="shared" si="307"/>
        <v>70.000000000000298</v>
      </c>
      <c r="G730" s="20">
        <f t="shared" si="322"/>
        <v>356.63043478260749</v>
      </c>
      <c r="H730" s="19">
        <f t="shared" si="296"/>
        <v>6.6304347826074945</v>
      </c>
      <c r="I730" s="18">
        <f t="shared" si="297"/>
        <v>1.8944099378878556E-2</v>
      </c>
      <c r="J730" s="17">
        <f t="shared" si="298"/>
        <v>172647.9452573841</v>
      </c>
      <c r="K730" s="16">
        <f t="shared" si="299"/>
        <v>31.649012662005394</v>
      </c>
      <c r="L730" s="15">
        <f t="shared" si="300"/>
        <v>7.5384442821289773E-297</v>
      </c>
      <c r="M730" s="14">
        <f t="shared" si="301"/>
        <v>1.7918128214192365E-299</v>
      </c>
      <c r="N730" s="13">
        <f t="shared" si="308"/>
        <v>0</v>
      </c>
      <c r="O730" s="12">
        <f t="shared" si="309"/>
        <v>0</v>
      </c>
      <c r="P730" s="4">
        <f t="shared" si="310"/>
        <v>6.785316263034346E-299</v>
      </c>
      <c r="Q730" s="11">
        <f t="shared" si="302"/>
        <v>9.9715876689331704E-298</v>
      </c>
      <c r="R730" s="10">
        <f t="shared" si="311"/>
        <v>-3.2961329145838126E-294</v>
      </c>
      <c r="S730" s="9">
        <f t="shared" si="312"/>
        <v>151.358709016955</v>
      </c>
      <c r="T730" s="8">
        <f t="shared" si="313"/>
        <v>8627.6464351150971</v>
      </c>
      <c r="U730" s="7">
        <f t="shared" si="314"/>
        <v>-31.649012662005394</v>
      </c>
      <c r="V730" s="9">
        <f t="shared" si="315"/>
        <v>2096.0528036224841</v>
      </c>
      <c r="W730" s="8">
        <f t="shared" si="316"/>
        <v>172647.9452573841</v>
      </c>
      <c r="X730" s="7">
        <f t="shared" si="317"/>
        <v>-31.649012662005394</v>
      </c>
      <c r="Y730" s="6">
        <f t="shared" si="303"/>
        <v>2101.5106029637241</v>
      </c>
      <c r="Z730" s="4">
        <f t="shared" si="304"/>
        <v>-1</v>
      </c>
      <c r="AA730" s="4">
        <f t="shared" si="318"/>
        <v>0</v>
      </c>
      <c r="AB730" s="5">
        <f t="shared" si="319"/>
        <v>1.0468848084218246E-291</v>
      </c>
      <c r="AC730" s="418">
        <f t="shared" si="323"/>
        <v>2.0548424767560503E-292</v>
      </c>
      <c r="AD730" s="628">
        <f t="shared" si="320"/>
        <v>3.9685291622083845E-293</v>
      </c>
      <c r="AE730" s="4">
        <f t="shared" si="305"/>
        <v>19.840402832021589</v>
      </c>
      <c r="AF730" s="3">
        <f t="shared" si="321"/>
        <v>4.67</v>
      </c>
      <c r="AG730" s="2">
        <f t="shared" si="306"/>
        <v>105.92076283713217</v>
      </c>
      <c r="AH730" s="22">
        <f t="shared" si="325"/>
        <v>35.349698971611502</v>
      </c>
    </row>
    <row r="731" spans="6:34" x14ac:dyDescent="0.35">
      <c r="F731" s="21">
        <f t="shared" si="307"/>
        <v>70.100000000000293</v>
      </c>
      <c r="G731" s="20">
        <f t="shared" si="322"/>
        <v>356.63043478260749</v>
      </c>
      <c r="H731" s="19">
        <f t="shared" si="296"/>
        <v>6.6304347826074945</v>
      </c>
      <c r="I731" s="18">
        <f t="shared" si="297"/>
        <v>1.8944099378878556E-2</v>
      </c>
      <c r="J731" s="17">
        <f t="shared" si="298"/>
        <v>172857.55053774634</v>
      </c>
      <c r="K731" s="16">
        <f t="shared" si="299"/>
        <v>31.648383125653261</v>
      </c>
      <c r="L731" s="15">
        <f t="shared" si="300"/>
        <v>3.3393952319951755E-297</v>
      </c>
      <c r="M731" s="14">
        <f t="shared" si="301"/>
        <v>7.9374085269293318E-300</v>
      </c>
      <c r="N731" s="13">
        <f t="shared" si="308"/>
        <v>0</v>
      </c>
      <c r="O731" s="12">
        <f t="shared" si="309"/>
        <v>0</v>
      </c>
      <c r="P731" s="4">
        <f t="shared" si="310"/>
        <v>3.0057730651498545E-299</v>
      </c>
      <c r="Q731" s="11">
        <f t="shared" si="302"/>
        <v>4.4172339903072303E-298</v>
      </c>
      <c r="R731" s="10">
        <f t="shared" si="311"/>
        <v>-1.4524720552917485E-294</v>
      </c>
      <c r="S731" s="9">
        <f t="shared" si="312"/>
        <v>151.358709016955</v>
      </c>
      <c r="T731" s="8">
        <f t="shared" si="313"/>
        <v>8642.7823060167921</v>
      </c>
      <c r="U731" s="7">
        <f t="shared" si="314"/>
        <v>-31.648383125653261</v>
      </c>
      <c r="V731" s="9">
        <f t="shared" si="315"/>
        <v>2092.8879023562836</v>
      </c>
      <c r="W731" s="8">
        <f t="shared" si="316"/>
        <v>172857.55053774634</v>
      </c>
      <c r="X731" s="7">
        <f t="shared" si="317"/>
        <v>-31.648383125653261</v>
      </c>
      <c r="Y731" s="6">
        <f t="shared" si="303"/>
        <v>2098.3539335928444</v>
      </c>
      <c r="Z731" s="4">
        <f t="shared" si="304"/>
        <v>-1</v>
      </c>
      <c r="AA731" s="4">
        <f t="shared" si="318"/>
        <v>0</v>
      </c>
      <c r="AB731" s="5">
        <f t="shared" si="319"/>
        <v>4.6131966420842924E-292</v>
      </c>
      <c r="AC731" s="418">
        <f t="shared" si="323"/>
        <v>9.0677926803200986E-293</v>
      </c>
      <c r="AD731" s="628">
        <f t="shared" si="320"/>
        <v>1.7527174431124666E-293</v>
      </c>
      <c r="AE731" s="4">
        <f t="shared" si="305"/>
        <v>19.81060065456056</v>
      </c>
      <c r="AF731" s="3">
        <f t="shared" si="321"/>
        <v>4.67</v>
      </c>
      <c r="AG731" s="2">
        <f t="shared" si="306"/>
        <v>105.92076283713217</v>
      </c>
      <c r="AH731" s="22">
        <f t="shared" si="325"/>
        <v>35.270080959456394</v>
      </c>
    </row>
    <row r="732" spans="6:34" x14ac:dyDescent="0.35">
      <c r="F732" s="21">
        <f t="shared" si="307"/>
        <v>70.200000000000287</v>
      </c>
      <c r="G732" s="20">
        <f t="shared" si="322"/>
        <v>356.63043478260749</v>
      </c>
      <c r="H732" s="19">
        <f t="shared" si="296"/>
        <v>6.6304347826074945</v>
      </c>
      <c r="I732" s="18">
        <f t="shared" si="297"/>
        <v>1.8944099378878556E-2</v>
      </c>
      <c r="J732" s="17">
        <f t="shared" si="298"/>
        <v>173066.83932798196</v>
      </c>
      <c r="K732" s="16">
        <f t="shared" si="299"/>
        <v>31.647754558600052</v>
      </c>
      <c r="L732" s="15">
        <f t="shared" si="300"/>
        <v>1.481159893965134E-297</v>
      </c>
      <c r="M732" s="14">
        <f t="shared" si="301"/>
        <v>3.5205689519657269E-300</v>
      </c>
      <c r="N732" s="13">
        <f t="shared" si="308"/>
        <v>0</v>
      </c>
      <c r="O732" s="12">
        <f t="shared" si="309"/>
        <v>0</v>
      </c>
      <c r="P732" s="4">
        <f t="shared" si="310"/>
        <v>1.3331846652367284E-299</v>
      </c>
      <c r="Q732" s="11">
        <f t="shared" si="302"/>
        <v>1.9592259598435267E-298</v>
      </c>
      <c r="R732" s="10">
        <f t="shared" si="311"/>
        <v>-6.408487066176292E-295</v>
      </c>
      <c r="S732" s="9">
        <f t="shared" si="312"/>
        <v>151.358709016955</v>
      </c>
      <c r="T732" s="8">
        <f t="shared" si="313"/>
        <v>8657.918176918487</v>
      </c>
      <c r="U732" s="7">
        <f t="shared" si="314"/>
        <v>-31.647754558600052</v>
      </c>
      <c r="V732" s="9">
        <f t="shared" si="315"/>
        <v>2089.7230640437183</v>
      </c>
      <c r="W732" s="8">
        <f t="shared" si="316"/>
        <v>173066.83932798196</v>
      </c>
      <c r="X732" s="7">
        <f t="shared" si="317"/>
        <v>-31.647754558600052</v>
      </c>
      <c r="Y732" s="6">
        <f t="shared" si="303"/>
        <v>2095.1973518481609</v>
      </c>
      <c r="Z732" s="4">
        <f t="shared" si="304"/>
        <v>-1</v>
      </c>
      <c r="AA732" s="4">
        <f t="shared" si="318"/>
        <v>0</v>
      </c>
      <c r="AB732" s="5">
        <f t="shared" si="319"/>
        <v>2.0353996420665625E-292</v>
      </c>
      <c r="AC732" s="418">
        <f t="shared" si="323"/>
        <v>4.006530036063025E-293</v>
      </c>
      <c r="AD732" s="628">
        <f t="shared" si="320"/>
        <v>7.7506896190357478E-294</v>
      </c>
      <c r="AE732" s="4">
        <f t="shared" si="305"/>
        <v>19.780799304380167</v>
      </c>
      <c r="AF732" s="3">
        <f t="shared" si="321"/>
        <v>4.67</v>
      </c>
      <c r="AG732" s="2">
        <f t="shared" si="306"/>
        <v>105.92076283713217</v>
      </c>
      <c r="AH732" s="22">
        <f t="shared" si="325"/>
        <v>35.190525019309739</v>
      </c>
    </row>
    <row r="733" spans="6:34" x14ac:dyDescent="0.35">
      <c r="F733" s="21">
        <f t="shared" si="307"/>
        <v>70.300000000000281</v>
      </c>
      <c r="G733" s="20">
        <f t="shared" si="322"/>
        <v>356.63043478260749</v>
      </c>
      <c r="H733" s="19">
        <f t="shared" si="296"/>
        <v>6.6304347826074945</v>
      </c>
      <c r="I733" s="18">
        <f t="shared" si="297"/>
        <v>1.8944099378878556E-2</v>
      </c>
      <c r="J733" s="17">
        <f t="shared" si="298"/>
        <v>173275.81163438634</v>
      </c>
      <c r="K733" s="16">
        <f t="shared" si="299"/>
        <v>31.647126960741179</v>
      </c>
      <c r="L733" s="15">
        <f t="shared" si="300"/>
        <v>6.5778507879402445E-298</v>
      </c>
      <c r="M733" s="14">
        <f t="shared" si="301"/>
        <v>1.5634893537855166E-300</v>
      </c>
      <c r="N733" s="13">
        <f t="shared" si="308"/>
        <v>0</v>
      </c>
      <c r="O733" s="12">
        <f t="shared" si="309"/>
        <v>0</v>
      </c>
      <c r="P733" s="4">
        <f t="shared" si="310"/>
        <v>5.9206908291453473E-300</v>
      </c>
      <c r="Q733" s="11">
        <f t="shared" si="302"/>
        <v>8.700948544595881E-299</v>
      </c>
      <c r="R733" s="10">
        <f t="shared" si="311"/>
        <v>-2.831051766168148E-295</v>
      </c>
      <c r="S733" s="9">
        <f t="shared" si="312"/>
        <v>151.358709016955</v>
      </c>
      <c r="T733" s="8">
        <f t="shared" si="313"/>
        <v>8673.0540478201819</v>
      </c>
      <c r="U733" s="7">
        <f t="shared" si="314"/>
        <v>-31.647126960741179</v>
      </c>
      <c r="V733" s="9">
        <f t="shared" si="315"/>
        <v>2086.5582885878584</v>
      </c>
      <c r="W733" s="8">
        <f t="shared" si="316"/>
        <v>173275.81163438634</v>
      </c>
      <c r="X733" s="7">
        <f t="shared" si="317"/>
        <v>-31.647126960741179</v>
      </c>
      <c r="Y733" s="6">
        <f t="shared" si="303"/>
        <v>2092.040857743933</v>
      </c>
      <c r="Z733" s="4">
        <f t="shared" si="304"/>
        <v>-1</v>
      </c>
      <c r="AA733" s="4">
        <f t="shared" si="318"/>
        <v>0</v>
      </c>
      <c r="AB733" s="5">
        <f t="shared" si="319"/>
        <v>8.9917038015787431E-293</v>
      </c>
      <c r="AC733" s="418">
        <f t="shared" si="323"/>
        <v>1.7724700855559617E-293</v>
      </c>
      <c r="AD733" s="628">
        <f t="shared" si="320"/>
        <v>3.4317433889373221E-294</v>
      </c>
      <c r="AE733" s="4">
        <f t="shared" si="305"/>
        <v>19.750998781615039</v>
      </c>
      <c r="AF733" s="3">
        <f t="shared" si="321"/>
        <v>4.67</v>
      </c>
      <c r="AG733" s="2">
        <f t="shared" si="306"/>
        <v>105.92076283713217</v>
      </c>
      <c r="AH733" s="22">
        <f t="shared" si="325"/>
        <v>35.11103119161919</v>
      </c>
    </row>
    <row r="734" spans="6:34" x14ac:dyDescent="0.35">
      <c r="F734" s="21">
        <f t="shared" si="307"/>
        <v>70.400000000000276</v>
      </c>
      <c r="G734" s="20">
        <f t="shared" si="322"/>
        <v>356.63043478260749</v>
      </c>
      <c r="H734" s="19">
        <f t="shared" ref="H734:H797" si="326">G734-(TotalWeightE-PropellantWeight)</f>
        <v>6.6304347826074945</v>
      </c>
      <c r="I734" s="18">
        <f t="shared" ref="I734:I797" si="327">(G734-(TotalWeightE-PropellantWeight))/(PropellantWeight)</f>
        <v>1.8944099378878556E-2</v>
      </c>
      <c r="J734" s="17">
        <f t="shared" ref="J734:J797" si="328">W734</f>
        <v>173484.46746324512</v>
      </c>
      <c r="K734" s="16">
        <f t="shared" ref="K734:K797" si="329">$L$23*(20902231^2)/((20902231+W734)^2)</f>
        <v>31.646500331972206</v>
      </c>
      <c r="L734" s="15">
        <f t="shared" ref="L734:L797" si="330">M734/$L$22</f>
        <v>2.9249198444880501E-298</v>
      </c>
      <c r="M734" s="14">
        <f t="shared" ref="M734:M797" si="331">$L$22*(EXP(-K734*(W734-0)/($L$25*AF734)))</f>
        <v>6.9522419783636461E-301</v>
      </c>
      <c r="N734" s="13">
        <f t="shared" si="308"/>
        <v>0</v>
      </c>
      <c r="O734" s="12">
        <f t="shared" si="309"/>
        <v>0</v>
      </c>
      <c r="P734" s="4">
        <f t="shared" si="310"/>
        <v>2.6327058271062376E-300</v>
      </c>
      <c r="Q734" s="11">
        <f t="shared" ref="Q734:Q797" si="332">(M734*$L$25*AF734)/144</f>
        <v>3.8689805963091891E-299</v>
      </c>
      <c r="R734" s="10">
        <f t="shared" si="311"/>
        <v>-1.252231417631634E-295</v>
      </c>
      <c r="S734" s="9">
        <f t="shared" si="312"/>
        <v>151.358709016955</v>
      </c>
      <c r="T734" s="8">
        <f t="shared" si="313"/>
        <v>8688.1899187218769</v>
      </c>
      <c r="U734" s="7">
        <f t="shared" si="314"/>
        <v>-31.646500331972206</v>
      </c>
      <c r="V734" s="9">
        <f t="shared" si="315"/>
        <v>2083.3935758917842</v>
      </c>
      <c r="W734" s="8">
        <f t="shared" si="316"/>
        <v>173484.46746324512</v>
      </c>
      <c r="X734" s="7">
        <f t="shared" si="317"/>
        <v>-31.646500331972206</v>
      </c>
      <c r="Y734" s="6">
        <f t="shared" ref="Y734:Y797" si="333">SQRT((S734^2)+(V734^2))</f>
        <v>2088.8844512951009</v>
      </c>
      <c r="Z734" s="4">
        <f t="shared" ref="Z734:Z797" si="334">X734/K734</f>
        <v>-1</v>
      </c>
      <c r="AA734" s="4">
        <f t="shared" si="318"/>
        <v>0</v>
      </c>
      <c r="AB734" s="5">
        <f t="shared" si="319"/>
        <v>3.9772123325087737E-293</v>
      </c>
      <c r="AC734" s="418">
        <f t="shared" si="323"/>
        <v>7.8511456370597423E-294</v>
      </c>
      <c r="AD734" s="628">
        <f t="shared" si="320"/>
        <v>1.5213712613315414E-294</v>
      </c>
      <c r="AE734" s="4">
        <f t="shared" ref="AE734:AE797" si="335">Y734/AG734</f>
        <v>19.721199086406219</v>
      </c>
      <c r="AF734" s="3">
        <f t="shared" si="321"/>
        <v>4.67</v>
      </c>
      <c r="AG734" s="2">
        <f t="shared" ref="AG734:AG797" si="336">SQRT($L$27*$L$25*AF734)</f>
        <v>105.92076283713217</v>
      </c>
      <c r="AH734" s="22">
        <f t="shared" si="325"/>
        <v>35.031599516943089</v>
      </c>
    </row>
    <row r="735" spans="6:34" x14ac:dyDescent="0.35">
      <c r="F735" s="21">
        <f t="shared" ref="F735:F798" si="337">F734+$G$28</f>
        <v>70.50000000000027</v>
      </c>
      <c r="G735" s="20">
        <f t="shared" si="322"/>
        <v>356.63043478260749</v>
      </c>
      <c r="H735" s="19">
        <f t="shared" si="326"/>
        <v>6.6304347826074945</v>
      </c>
      <c r="I735" s="18">
        <f t="shared" si="327"/>
        <v>1.8944099378878556E-2</v>
      </c>
      <c r="J735" s="17">
        <f t="shared" si="328"/>
        <v>173692.80682083429</v>
      </c>
      <c r="K735" s="16">
        <f t="shared" si="329"/>
        <v>31.645874672188839</v>
      </c>
      <c r="L735" s="15">
        <f t="shared" si="330"/>
        <v>1.3022420744990703E-298</v>
      </c>
      <c r="M735" s="14">
        <f t="shared" si="331"/>
        <v>3.0952991868768401E-301</v>
      </c>
      <c r="N735" s="13">
        <f t="shared" ref="N735:N798" si="338">IF(I734&gt;0.02,(WeightFlowRate/$L$23)*ExhaustVelocityE+(ExitPressureE-Q735)*ExitAreaE,0)</f>
        <v>0</v>
      </c>
      <c r="O735" s="12">
        <f t="shared" ref="O735:O798" si="339">N735/WeightFlowRate</f>
        <v>0</v>
      </c>
      <c r="P735" s="4">
        <f t="shared" ref="P735:P798" si="340">Q735/$L$21</f>
        <v>1.1721416244268721E-300</v>
      </c>
      <c r="Q735" s="11">
        <f t="shared" si="332"/>
        <v>1.7225597916568521E-299</v>
      </c>
      <c r="R735" s="10">
        <f t="shared" ref="R735:R798" si="341">IF(W735&lt;InitialAltitudeE,0,(((N735-AB735)*COS(ElevationAngleR)*$L$23)/(G735)))</f>
        <v>-5.5458201657296504E-296</v>
      </c>
      <c r="S735" s="9">
        <f t="shared" ref="S735:S798" si="342">IF(W734&lt;InitialAltitudeE,0,S734+(R734*TimeStep))</f>
        <v>151.358709016955</v>
      </c>
      <c r="T735" s="8">
        <f t="shared" ref="T735:T798" si="343">T734+(S735*TimeStep)</f>
        <v>8703.3257896235718</v>
      </c>
      <c r="U735" s="7">
        <f t="shared" ref="U735:U798" si="344">IF(W734&lt;InitialAltitudeE,-K735,(((N735-AB735)*SIN(ElevationAngleR)*$L$23)/G735)-K735)</f>
        <v>-31.645874672188839</v>
      </c>
      <c r="V735" s="9">
        <f t="shared" ref="V735:V798" si="345">IF(W734&lt;InitialAltitudeE,0,V734+(U734*TimeStep))</f>
        <v>2080.228925858587</v>
      </c>
      <c r="W735" s="8">
        <f t="shared" ref="W735:W798" si="346">IF(P734&gt;0.913499,W734,W734+V734*TimeStep)</f>
        <v>173692.80682083429</v>
      </c>
      <c r="X735" s="7">
        <f t="shared" ref="X735:X798" si="347">IF(N735&gt;0.002,SQRT((U735^2)+(R735^2)),-SQRT((U735^2)+(R735^2)))</f>
        <v>-31.645874672188839</v>
      </c>
      <c r="Y735" s="6">
        <f t="shared" si="333"/>
        <v>2085.7281325172871</v>
      </c>
      <c r="Z735" s="4">
        <f t="shared" si="334"/>
        <v>-1</v>
      </c>
      <c r="AA735" s="4">
        <f t="shared" ref="AA735:AA798" si="348">N735/G735</f>
        <v>0</v>
      </c>
      <c r="AB735" s="5">
        <f t="shared" ref="AB735:AB798" si="349">0.5*M735*(Y734^2)*CrossSectionalAreaE*AH735</f>
        <v>1.7614079990687665E-293</v>
      </c>
      <c r="AC735" s="418">
        <f t="shared" si="323"/>
        <v>3.4820153251935692E-294</v>
      </c>
      <c r="AD735" s="628">
        <f t="shared" ref="AD735:AD798" si="350">(1/2)*M735*(Y734^2)</f>
        <v>6.7530734349408974E-295</v>
      </c>
      <c r="AE735" s="4">
        <f t="shared" si="335"/>
        <v>19.691400218901205</v>
      </c>
      <c r="AF735" s="3">
        <f t="shared" ref="AF735:AF798" si="351">IF(AF734&gt;4.67,$L$20+($L$26/1000)*W735,4.67)</f>
        <v>4.67</v>
      </c>
      <c r="AG735" s="2">
        <f t="shared" si="336"/>
        <v>105.92076283713217</v>
      </c>
      <c r="AH735" s="22">
        <f t="shared" si="325"/>
        <v>34.95223003595067</v>
      </c>
    </row>
    <row r="736" spans="6:34" x14ac:dyDescent="0.35">
      <c r="F736" s="21">
        <f t="shared" si="337"/>
        <v>70.600000000000264</v>
      </c>
      <c r="G736" s="20">
        <f t="shared" ref="G736:G799" si="352">IF(I735&gt;0.02,G735-((N735/O735)*TimeStep),G735)</f>
        <v>356.63043478260749</v>
      </c>
      <c r="H736" s="19">
        <f t="shared" si="326"/>
        <v>6.6304347826074945</v>
      </c>
      <c r="I736" s="18">
        <f t="shared" si="327"/>
        <v>1.8944099378878556E-2</v>
      </c>
      <c r="J736" s="17">
        <f t="shared" si="328"/>
        <v>173900.82971342016</v>
      </c>
      <c r="K736" s="16">
        <f t="shared" si="329"/>
        <v>31.645249981286998</v>
      </c>
      <c r="L736" s="15">
        <f t="shared" si="330"/>
        <v>5.8052002433446438E-299</v>
      </c>
      <c r="M736" s="14">
        <f t="shared" si="331"/>
        <v>1.3798380458405884E-301</v>
      </c>
      <c r="N736" s="13">
        <f t="shared" si="338"/>
        <v>0</v>
      </c>
      <c r="O736" s="12">
        <f t="shared" si="339"/>
        <v>0</v>
      </c>
      <c r="P736" s="4">
        <f t="shared" si="340"/>
        <v>5.2252319108755091E-301</v>
      </c>
      <c r="Q736" s="11">
        <f t="shared" si="332"/>
        <v>7.6789137116066935E-300</v>
      </c>
      <c r="R736" s="10">
        <f t="shared" si="341"/>
        <v>-2.4591854816736574E-296</v>
      </c>
      <c r="S736" s="9">
        <f t="shared" si="342"/>
        <v>151.358709016955</v>
      </c>
      <c r="T736" s="8">
        <f t="shared" si="343"/>
        <v>8718.4616605252668</v>
      </c>
      <c r="U736" s="7">
        <f t="shared" si="344"/>
        <v>-31.645249981286998</v>
      </c>
      <c r="V736" s="9">
        <f t="shared" si="345"/>
        <v>2077.064338391368</v>
      </c>
      <c r="W736" s="8">
        <f t="shared" si="346"/>
        <v>173900.82971342016</v>
      </c>
      <c r="X736" s="7">
        <f t="shared" si="347"/>
        <v>-31.645249981286998</v>
      </c>
      <c r="Y736" s="6">
        <f t="shared" si="333"/>
        <v>2082.5719014268029</v>
      </c>
      <c r="Z736" s="4">
        <f t="shared" si="334"/>
        <v>-1</v>
      </c>
      <c r="AA736" s="4">
        <f t="shared" si="348"/>
        <v>0</v>
      </c>
      <c r="AB736" s="5">
        <f t="shared" si="349"/>
        <v>7.8106192576907268E-294</v>
      </c>
      <c r="AC736" s="418">
        <f t="shared" ref="AC736:AC799" si="353">(AB736/G736)*F736</f>
        <v>1.5462217068745253E-294</v>
      </c>
      <c r="AD736" s="628">
        <f t="shared" si="350"/>
        <v>3.0013284000141112E-295</v>
      </c>
      <c r="AE736" s="4">
        <f t="shared" si="335"/>
        <v>19.66160217925399</v>
      </c>
      <c r="AF736" s="3">
        <f t="shared" si="351"/>
        <v>4.67</v>
      </c>
      <c r="AG736" s="2">
        <f t="shared" si="336"/>
        <v>105.92076283713217</v>
      </c>
      <c r="AH736" s="22">
        <f t="shared" si="325"/>
        <v>34.872922789422681</v>
      </c>
    </row>
    <row r="737" spans="6:34" x14ac:dyDescent="0.35">
      <c r="F737" s="21">
        <f t="shared" si="337"/>
        <v>70.700000000000259</v>
      </c>
      <c r="G737" s="20">
        <f t="shared" si="352"/>
        <v>356.63043478260749</v>
      </c>
      <c r="H737" s="19">
        <f t="shared" si="326"/>
        <v>6.6304347826074945</v>
      </c>
      <c r="I737" s="18">
        <f t="shared" si="327"/>
        <v>1.8944099378878556E-2</v>
      </c>
      <c r="J737" s="17">
        <f t="shared" si="328"/>
        <v>174108.53614725929</v>
      </c>
      <c r="K737" s="16">
        <f t="shared" si="329"/>
        <v>31.644626259162727</v>
      </c>
      <c r="L737" s="15">
        <f t="shared" si="330"/>
        <v>2.591136785039371E-299</v>
      </c>
      <c r="M737" s="14">
        <f t="shared" si="331"/>
        <v>6.1588730243600806E-302</v>
      </c>
      <c r="N737" s="13">
        <f t="shared" si="338"/>
        <v>0</v>
      </c>
      <c r="O737" s="12">
        <f t="shared" si="339"/>
        <v>0</v>
      </c>
      <c r="P737" s="4">
        <f t="shared" si="340"/>
        <v>2.3322693528363949E-301</v>
      </c>
      <c r="Q737" s="11">
        <f t="shared" si="332"/>
        <v>3.4274641619982543E-300</v>
      </c>
      <c r="R737" s="10">
        <f t="shared" si="341"/>
        <v>-1.0918450805526088E-296</v>
      </c>
      <c r="S737" s="9">
        <f t="shared" si="342"/>
        <v>151.358709016955</v>
      </c>
      <c r="T737" s="8">
        <f t="shared" si="343"/>
        <v>8733.5975314269617</v>
      </c>
      <c r="U737" s="7">
        <f t="shared" si="344"/>
        <v>-31.644626259162727</v>
      </c>
      <c r="V737" s="9">
        <f t="shared" si="345"/>
        <v>2073.8998133932391</v>
      </c>
      <c r="W737" s="8">
        <f t="shared" si="346"/>
        <v>174108.53614725929</v>
      </c>
      <c r="X737" s="7">
        <f t="shared" si="347"/>
        <v>-31.644626259162727</v>
      </c>
      <c r="Y737" s="6">
        <f t="shared" si="333"/>
        <v>2079.415758040655</v>
      </c>
      <c r="Z737" s="4">
        <f t="shared" si="334"/>
        <v>-1</v>
      </c>
      <c r="AA737" s="4">
        <f t="shared" si="348"/>
        <v>0</v>
      </c>
      <c r="AB737" s="5">
        <f t="shared" si="349"/>
        <v>3.4678092710498452E-294</v>
      </c>
      <c r="AC737" s="418">
        <f t="shared" si="353"/>
        <v>6.8747389889109328E-295</v>
      </c>
      <c r="AD737" s="628">
        <f t="shared" si="350"/>
        <v>1.3355841725556647E-295</v>
      </c>
      <c r="AE737" s="4">
        <f t="shared" si="335"/>
        <v>19.631804967625133</v>
      </c>
      <c r="AF737" s="3">
        <f t="shared" si="351"/>
        <v>4.67</v>
      </c>
      <c r="AG737" s="2">
        <f t="shared" si="336"/>
        <v>105.92076283713217</v>
      </c>
      <c r="AH737" s="22">
        <f t="shared" si="325"/>
        <v>34.793677818251737</v>
      </c>
    </row>
    <row r="738" spans="6:34" x14ac:dyDescent="0.35">
      <c r="F738" s="21">
        <f t="shared" si="337"/>
        <v>70.800000000000253</v>
      </c>
      <c r="G738" s="20">
        <f t="shared" si="352"/>
        <v>356.63043478260749</v>
      </c>
      <c r="H738" s="19">
        <f t="shared" si="326"/>
        <v>6.6304347826074945</v>
      </c>
      <c r="I738" s="18">
        <f t="shared" si="327"/>
        <v>1.8944099378878556E-2</v>
      </c>
      <c r="J738" s="17">
        <f t="shared" si="328"/>
        <v>174315.92612859863</v>
      </c>
      <c r="K738" s="16">
        <f t="shared" si="329"/>
        <v>31.644003505712266</v>
      </c>
      <c r="L738" s="15">
        <f t="shared" si="330"/>
        <v>1.1580066503129609E-299</v>
      </c>
      <c r="M738" s="14">
        <f t="shared" si="331"/>
        <v>2.7524660071288769E-302</v>
      </c>
      <c r="N738" s="13">
        <f t="shared" si="338"/>
        <v>0</v>
      </c>
      <c r="O738" s="12">
        <f t="shared" si="339"/>
        <v>0</v>
      </c>
      <c r="P738" s="4">
        <f t="shared" si="340"/>
        <v>1.0423160353785082E-301</v>
      </c>
      <c r="Q738" s="11">
        <f t="shared" si="332"/>
        <v>1.5317702701839461E-300</v>
      </c>
      <c r="R738" s="10">
        <f t="shared" si="341"/>
        <v>-4.8537220664880056E-297</v>
      </c>
      <c r="S738" s="9">
        <f t="shared" si="342"/>
        <v>151.358709016955</v>
      </c>
      <c r="T738" s="8">
        <f t="shared" si="343"/>
        <v>8748.7334023286567</v>
      </c>
      <c r="U738" s="7">
        <f t="shared" si="344"/>
        <v>-31.644003505712266</v>
      </c>
      <c r="V738" s="9">
        <f t="shared" si="345"/>
        <v>2070.7353507673229</v>
      </c>
      <c r="W738" s="8">
        <f t="shared" si="346"/>
        <v>174315.92612859863</v>
      </c>
      <c r="X738" s="7">
        <f t="shared" si="347"/>
        <v>-31.644003505712266</v>
      </c>
      <c r="Y738" s="6">
        <f t="shared" si="333"/>
        <v>2076.2597023765466</v>
      </c>
      <c r="Z738" s="4">
        <f t="shared" si="334"/>
        <v>-1</v>
      </c>
      <c r="AA738" s="4">
        <f t="shared" si="348"/>
        <v>0</v>
      </c>
      <c r="AB738" s="5">
        <f t="shared" si="349"/>
        <v>1.5415907147511582E-294</v>
      </c>
      <c r="AC738" s="418">
        <f t="shared" si="353"/>
        <v>3.0604404997266733E-295</v>
      </c>
      <c r="AD738" s="628">
        <f t="shared" si="350"/>
        <v>5.9507900756260121E-296</v>
      </c>
      <c r="AE738" s="4">
        <f t="shared" si="335"/>
        <v>19.602008584181771</v>
      </c>
      <c r="AF738" s="3">
        <f t="shared" si="351"/>
        <v>4.67</v>
      </c>
      <c r="AG738" s="2">
        <f t="shared" si="336"/>
        <v>105.92076283713217</v>
      </c>
      <c r="AH738" s="22">
        <f t="shared" si="325"/>
        <v>34.714495163442578</v>
      </c>
    </row>
    <row r="739" spans="6:34" x14ac:dyDescent="0.35">
      <c r="F739" s="21">
        <f t="shared" si="337"/>
        <v>70.900000000000247</v>
      </c>
      <c r="G739" s="20">
        <f t="shared" si="352"/>
        <v>356.63043478260749</v>
      </c>
      <c r="H739" s="19">
        <f t="shared" si="326"/>
        <v>6.6304347826074945</v>
      </c>
      <c r="I739" s="18">
        <f t="shared" si="327"/>
        <v>1.8944099378878556E-2</v>
      </c>
      <c r="J739" s="17">
        <f t="shared" si="328"/>
        <v>174522.99966367535</v>
      </c>
      <c r="K739" s="16">
        <f t="shared" si="329"/>
        <v>31.643381720832007</v>
      </c>
      <c r="L739" s="15">
        <f t="shared" si="330"/>
        <v>5.1817835914850275E-300</v>
      </c>
      <c r="M739" s="14">
        <f t="shared" si="331"/>
        <v>1.2316581418600761E-302</v>
      </c>
      <c r="N739" s="13">
        <f t="shared" si="338"/>
        <v>0</v>
      </c>
      <c r="O739" s="12">
        <f t="shared" si="339"/>
        <v>0</v>
      </c>
      <c r="P739" s="4">
        <f t="shared" si="340"/>
        <v>4.6640976783737821E-302</v>
      </c>
      <c r="Q739" s="11">
        <f t="shared" si="332"/>
        <v>6.854280197629812E-301</v>
      </c>
      <c r="R739" s="10">
        <f t="shared" si="341"/>
        <v>-2.1603934354068372E-297</v>
      </c>
      <c r="S739" s="9">
        <f t="shared" si="342"/>
        <v>151.358709016955</v>
      </c>
      <c r="T739" s="8">
        <f t="shared" si="343"/>
        <v>8763.8692732303516</v>
      </c>
      <c r="U739" s="7">
        <f t="shared" si="344"/>
        <v>-31.643381720832007</v>
      </c>
      <c r="V739" s="9">
        <f t="shared" si="345"/>
        <v>2067.5709504167517</v>
      </c>
      <c r="W739" s="8">
        <f t="shared" si="346"/>
        <v>174522.99966367535</v>
      </c>
      <c r="X739" s="7">
        <f t="shared" si="347"/>
        <v>-31.643381720832007</v>
      </c>
      <c r="Y739" s="6">
        <f t="shared" si="333"/>
        <v>2073.1037344528877</v>
      </c>
      <c r="Z739" s="4">
        <f t="shared" si="334"/>
        <v>-1</v>
      </c>
      <c r="AA739" s="4">
        <f t="shared" si="348"/>
        <v>0</v>
      </c>
      <c r="AB739" s="5">
        <f t="shared" si="349"/>
        <v>6.8616258092469127E-295</v>
      </c>
      <c r="AC739" s="418">
        <f t="shared" si="353"/>
        <v>1.3641271816079266E-295</v>
      </c>
      <c r="AD739" s="628">
        <f t="shared" si="350"/>
        <v>2.6547494303299716E-296</v>
      </c>
      <c r="AE739" s="4">
        <f t="shared" si="335"/>
        <v>19.572213029097718</v>
      </c>
      <c r="AF739" s="3">
        <f t="shared" si="351"/>
        <v>4.67</v>
      </c>
      <c r="AG739" s="2">
        <f t="shared" si="336"/>
        <v>105.92076283713217</v>
      </c>
      <c r="AH739" s="22">
        <f t="shared" si="325"/>
        <v>34.635374866112826</v>
      </c>
    </row>
    <row r="740" spans="6:34" x14ac:dyDescent="0.35">
      <c r="F740" s="21">
        <f t="shared" si="337"/>
        <v>71.000000000000242</v>
      </c>
      <c r="G740" s="20">
        <f t="shared" si="352"/>
        <v>356.63043478260749</v>
      </c>
      <c r="H740" s="19">
        <f t="shared" si="326"/>
        <v>6.6304347826074945</v>
      </c>
      <c r="I740" s="18">
        <f t="shared" si="327"/>
        <v>1.8944099378878556E-2</v>
      </c>
      <c r="J740" s="17">
        <f t="shared" si="328"/>
        <v>174729.75675871703</v>
      </c>
      <c r="K740" s="16">
        <f t="shared" si="329"/>
        <v>31.64276090441852</v>
      </c>
      <c r="L740" s="15">
        <f t="shared" si="330"/>
        <v>2.3216402225632421E-300</v>
      </c>
      <c r="M740" s="14">
        <f t="shared" si="331"/>
        <v>5.5183066450105701E-303</v>
      </c>
      <c r="N740" s="13">
        <f t="shared" si="338"/>
        <v>0</v>
      </c>
      <c r="O740" s="12">
        <f t="shared" si="339"/>
        <v>0</v>
      </c>
      <c r="P740" s="4">
        <f t="shared" si="340"/>
        <v>2.0896968352499553E-302</v>
      </c>
      <c r="Q740" s="11">
        <f t="shared" si="332"/>
        <v>3.0709836338370907E-301</v>
      </c>
      <c r="R740" s="10">
        <f t="shared" si="341"/>
        <v>-9.6279709534765682E-298</v>
      </c>
      <c r="S740" s="9">
        <f t="shared" si="342"/>
        <v>151.358709016955</v>
      </c>
      <c r="T740" s="8">
        <f t="shared" si="343"/>
        <v>8779.0051441320466</v>
      </c>
      <c r="U740" s="7">
        <f t="shared" si="344"/>
        <v>-31.64276090441852</v>
      </c>
      <c r="V740" s="9">
        <f t="shared" si="345"/>
        <v>2064.4066122446684</v>
      </c>
      <c r="W740" s="8">
        <f t="shared" si="346"/>
        <v>174729.75675871703</v>
      </c>
      <c r="X740" s="7">
        <f t="shared" si="347"/>
        <v>-31.64276090441852</v>
      </c>
      <c r="Y740" s="6">
        <f t="shared" si="333"/>
        <v>2069.9478542887955</v>
      </c>
      <c r="Z740" s="4">
        <f t="shared" si="334"/>
        <v>-1</v>
      </c>
      <c r="AA740" s="4">
        <f t="shared" si="348"/>
        <v>0</v>
      </c>
      <c r="AB740" s="5">
        <f t="shared" si="349"/>
        <v>3.0579399521556862E-295</v>
      </c>
      <c r="AC740" s="418">
        <f t="shared" si="353"/>
        <v>6.0879194658582989E-296</v>
      </c>
      <c r="AD740" s="628">
        <f t="shared" si="350"/>
        <v>1.1858176282992495E-296</v>
      </c>
      <c r="AE740" s="4">
        <f t="shared" si="335"/>
        <v>19.542418302553454</v>
      </c>
      <c r="AF740" s="3">
        <f t="shared" si="351"/>
        <v>4.67</v>
      </c>
      <c r="AG740" s="2">
        <f t="shared" si="336"/>
        <v>105.92076283713217</v>
      </c>
      <c r="AH740" s="22">
        <f t="shared" si="325"/>
        <v>34.556316967493025</v>
      </c>
    </row>
    <row r="741" spans="6:34" x14ac:dyDescent="0.35">
      <c r="F741" s="21">
        <f t="shared" si="337"/>
        <v>71.100000000000236</v>
      </c>
      <c r="G741" s="20">
        <f t="shared" si="352"/>
        <v>356.63043478260749</v>
      </c>
      <c r="H741" s="19">
        <f t="shared" si="326"/>
        <v>6.6304347826074945</v>
      </c>
      <c r="I741" s="18">
        <f t="shared" si="327"/>
        <v>1.8944099378878556E-2</v>
      </c>
      <c r="J741" s="17">
        <f t="shared" si="328"/>
        <v>174936.19741994151</v>
      </c>
      <c r="K741" s="16">
        <f t="shared" si="329"/>
        <v>31.642141056368512</v>
      </c>
      <c r="L741" s="15">
        <f t="shared" si="330"/>
        <v>1.0414967594432659E-300</v>
      </c>
      <c r="M741" s="14">
        <f t="shared" si="331"/>
        <v>2.4755336475206988E-303</v>
      </c>
      <c r="N741" s="13">
        <f t="shared" si="338"/>
        <v>0</v>
      </c>
      <c r="O741" s="12">
        <f t="shared" si="339"/>
        <v>0</v>
      </c>
      <c r="P741" s="4">
        <f t="shared" si="340"/>
        <v>9.3744606118547339E-303</v>
      </c>
      <c r="Q741" s="11">
        <f t="shared" si="332"/>
        <v>1.3776551042923317E-301</v>
      </c>
      <c r="R741" s="10">
        <f t="shared" si="341"/>
        <v>-4.2961613812030003E-298</v>
      </c>
      <c r="S741" s="9">
        <f t="shared" si="342"/>
        <v>151.358709016955</v>
      </c>
      <c r="T741" s="8">
        <f t="shared" si="343"/>
        <v>8794.1410150337415</v>
      </c>
      <c r="U741" s="7">
        <f t="shared" si="344"/>
        <v>-31.642141056368512</v>
      </c>
      <c r="V741" s="9">
        <f t="shared" si="345"/>
        <v>2061.2423361542265</v>
      </c>
      <c r="W741" s="8">
        <f t="shared" si="346"/>
        <v>174936.19741994151</v>
      </c>
      <c r="X741" s="7">
        <f t="shared" si="347"/>
        <v>-31.642141056368512</v>
      </c>
      <c r="Y741" s="6">
        <f t="shared" si="333"/>
        <v>2066.7920619041029</v>
      </c>
      <c r="Z741" s="4">
        <f t="shared" si="334"/>
        <v>-1</v>
      </c>
      <c r="AA741" s="4">
        <f t="shared" si="348"/>
        <v>0</v>
      </c>
      <c r="AB741" s="5">
        <f t="shared" si="349"/>
        <v>1.3645038598444486E-295</v>
      </c>
      <c r="AC741" s="418">
        <f t="shared" si="353"/>
        <v>2.7203574056734431E-296</v>
      </c>
      <c r="AD741" s="628">
        <f t="shared" si="350"/>
        <v>5.3034398533787179E-297</v>
      </c>
      <c r="AE741" s="4">
        <f t="shared" si="335"/>
        <v>19.512624404736222</v>
      </c>
      <c r="AF741" s="3">
        <f t="shared" si="351"/>
        <v>4.67</v>
      </c>
      <c r="AG741" s="2">
        <f t="shared" si="336"/>
        <v>105.92076283713217</v>
      </c>
      <c r="AH741" s="22">
        <f t="shared" si="325"/>
        <v>34.477321508927396</v>
      </c>
    </row>
    <row r="742" spans="6:34" x14ac:dyDescent="0.35">
      <c r="F742" s="21">
        <f t="shared" si="337"/>
        <v>71.20000000000023</v>
      </c>
      <c r="G742" s="20">
        <f t="shared" si="352"/>
        <v>356.63043478260749</v>
      </c>
      <c r="H742" s="19">
        <f t="shared" si="326"/>
        <v>6.6304347826074945</v>
      </c>
      <c r="I742" s="18">
        <f t="shared" si="327"/>
        <v>1.8944099378878556E-2</v>
      </c>
      <c r="J742" s="17">
        <f t="shared" si="328"/>
        <v>175142.32165355692</v>
      </c>
      <c r="K742" s="16">
        <f t="shared" si="329"/>
        <v>31.641522176578896</v>
      </c>
      <c r="L742" s="15">
        <f t="shared" si="330"/>
        <v>4.6780860748562293E-301</v>
      </c>
      <c r="M742" s="14">
        <f t="shared" si="331"/>
        <v>1.1119342791325772E-303</v>
      </c>
      <c r="N742" s="13">
        <f t="shared" si="338"/>
        <v>0</v>
      </c>
      <c r="O742" s="12">
        <f t="shared" si="339"/>
        <v>0</v>
      </c>
      <c r="P742" s="4">
        <f t="shared" si="340"/>
        <v>4.2107220449776879E-303</v>
      </c>
      <c r="Q742" s="11">
        <f t="shared" si="332"/>
        <v>6.1880069245627202E-302</v>
      </c>
      <c r="R742" s="10">
        <f t="shared" si="341"/>
        <v>-1.9194208622257107E-298</v>
      </c>
      <c r="S742" s="9">
        <f t="shared" si="342"/>
        <v>151.358709016955</v>
      </c>
      <c r="T742" s="8">
        <f t="shared" si="343"/>
        <v>8809.2768859354364</v>
      </c>
      <c r="U742" s="7">
        <f t="shared" si="344"/>
        <v>-31.641522176578896</v>
      </c>
      <c r="V742" s="9">
        <f t="shared" si="345"/>
        <v>2058.0781220485896</v>
      </c>
      <c r="W742" s="8">
        <f t="shared" si="346"/>
        <v>175142.32165355692</v>
      </c>
      <c r="X742" s="7">
        <f t="shared" si="347"/>
        <v>-31.641522176578896</v>
      </c>
      <c r="Y742" s="6">
        <f t="shared" si="333"/>
        <v>2063.636357319363</v>
      </c>
      <c r="Z742" s="4">
        <f t="shared" si="334"/>
        <v>-1</v>
      </c>
      <c r="AA742" s="4">
        <f t="shared" si="348"/>
        <v>0</v>
      </c>
      <c r="AB742" s="5">
        <f t="shared" si="349"/>
        <v>6.0962727951331273E-296</v>
      </c>
      <c r="AC742" s="418">
        <f t="shared" si="353"/>
        <v>1.2170992172276836E-296</v>
      </c>
      <c r="AD742" s="628">
        <f t="shared" si="350"/>
        <v>2.3748855938996652E-297</v>
      </c>
      <c r="AE742" s="4">
        <f t="shared" si="335"/>
        <v>19.482831335840071</v>
      </c>
      <c r="AF742" s="3">
        <f t="shared" si="351"/>
        <v>4.67</v>
      </c>
      <c r="AG742" s="2">
        <f t="shared" si="336"/>
        <v>105.92076283713217</v>
      </c>
      <c r="AH742" s="22">
        <f t="shared" si="325"/>
        <v>34.398388531874154</v>
      </c>
    </row>
    <row r="743" spans="6:34" x14ac:dyDescent="0.35">
      <c r="F743" s="21">
        <f t="shared" si="337"/>
        <v>71.300000000000225</v>
      </c>
      <c r="G743" s="20">
        <f t="shared" si="352"/>
        <v>356.63043478260749</v>
      </c>
      <c r="H743" s="19">
        <f t="shared" si="326"/>
        <v>6.6304347826074945</v>
      </c>
      <c r="I743" s="18">
        <f t="shared" si="327"/>
        <v>1.8944099378878556E-2</v>
      </c>
      <c r="J743" s="17">
        <f t="shared" si="328"/>
        <v>175348.12946576177</v>
      </c>
      <c r="K743" s="16">
        <f t="shared" si="329"/>
        <v>31.64090426494672</v>
      </c>
      <c r="L743" s="15">
        <f t="shared" si="330"/>
        <v>2.1039029450611598E-301</v>
      </c>
      <c r="M743" s="14">
        <f t="shared" si="331"/>
        <v>5.0007669101158706E-304</v>
      </c>
      <c r="N743" s="13">
        <f t="shared" si="338"/>
        <v>0</v>
      </c>
      <c r="O743" s="12">
        <f t="shared" si="339"/>
        <v>0</v>
      </c>
      <c r="P743" s="4">
        <f t="shared" si="340"/>
        <v>1.8937125930361949E-303</v>
      </c>
      <c r="Q743" s="11">
        <f t="shared" si="332"/>
        <v>2.7829684585370663E-302</v>
      </c>
      <c r="R743" s="10">
        <f t="shared" si="341"/>
        <v>-8.58625058398315E-299</v>
      </c>
      <c r="S743" s="9">
        <f t="shared" si="342"/>
        <v>151.358709016955</v>
      </c>
      <c r="T743" s="8">
        <f t="shared" si="343"/>
        <v>8824.4127568371314</v>
      </c>
      <c r="U743" s="7">
        <f t="shared" si="344"/>
        <v>-31.64090426494672</v>
      </c>
      <c r="V743" s="9">
        <f t="shared" si="345"/>
        <v>2054.9139698309318</v>
      </c>
      <c r="W743" s="8">
        <f t="shared" si="346"/>
        <v>175348.12946576177</v>
      </c>
      <c r="X743" s="7">
        <f t="shared" si="347"/>
        <v>-31.64090426494672</v>
      </c>
      <c r="Y743" s="6">
        <f t="shared" si="333"/>
        <v>2060.4807405558536</v>
      </c>
      <c r="Z743" s="4">
        <f t="shared" si="334"/>
        <v>-1</v>
      </c>
      <c r="AA743" s="4">
        <f t="shared" si="348"/>
        <v>0</v>
      </c>
      <c r="AB743" s="5">
        <f t="shared" si="349"/>
        <v>2.7270791350384466E-296</v>
      </c>
      <c r="AC743" s="418">
        <f t="shared" si="353"/>
        <v>5.4521634544950657E-297</v>
      </c>
      <c r="AD743" s="628">
        <f t="shared" si="350"/>
        <v>1.064812051792412E-297</v>
      </c>
      <c r="AE743" s="4">
        <f t="shared" si="335"/>
        <v>19.453039096065876</v>
      </c>
      <c r="AF743" s="3">
        <f t="shared" si="351"/>
        <v>4.67</v>
      </c>
      <c r="AG743" s="2">
        <f t="shared" si="336"/>
        <v>105.92076283713217</v>
      </c>
      <c r="AH743" s="22">
        <f t="shared" si="325"/>
        <v>34.319518077905862</v>
      </c>
    </row>
    <row r="744" spans="6:34" x14ac:dyDescent="0.35">
      <c r="F744" s="21">
        <f t="shared" si="337"/>
        <v>71.400000000000219</v>
      </c>
      <c r="G744" s="20">
        <f t="shared" si="352"/>
        <v>356.63043478260749</v>
      </c>
      <c r="H744" s="19">
        <f t="shared" si="326"/>
        <v>6.6304347826074945</v>
      </c>
      <c r="I744" s="18">
        <f t="shared" si="327"/>
        <v>1.8944099378878556E-2</v>
      </c>
      <c r="J744" s="17">
        <f t="shared" si="328"/>
        <v>175553.62086274487</v>
      </c>
      <c r="K744" s="16">
        <f t="shared" si="329"/>
        <v>31.640287321369218</v>
      </c>
      <c r="L744" s="15">
        <f t="shared" si="330"/>
        <v>9.4739334278990707E-302</v>
      </c>
      <c r="M744" s="14">
        <f t="shared" si="331"/>
        <v>2.2518592364773302E-304</v>
      </c>
      <c r="N744" s="13">
        <f t="shared" si="338"/>
        <v>0</v>
      </c>
      <c r="O744" s="12">
        <f t="shared" si="339"/>
        <v>0</v>
      </c>
      <c r="P744" s="4">
        <f t="shared" si="340"/>
        <v>8.5274404316580782E-304</v>
      </c>
      <c r="Q744" s="11">
        <f t="shared" si="332"/>
        <v>1.2531784305932716E-302</v>
      </c>
      <c r="R744" s="10">
        <f t="shared" si="341"/>
        <v>-3.8457455546114002E-299</v>
      </c>
      <c r="S744" s="9">
        <f t="shared" si="342"/>
        <v>151.358709016955</v>
      </c>
      <c r="T744" s="8">
        <f t="shared" si="343"/>
        <v>8839.5486277388263</v>
      </c>
      <c r="U744" s="7">
        <f t="shared" si="344"/>
        <v>-31.640287321369218</v>
      </c>
      <c r="V744" s="9">
        <f t="shared" si="345"/>
        <v>2051.7498794044373</v>
      </c>
      <c r="W744" s="8">
        <f t="shared" si="346"/>
        <v>175553.62086274487</v>
      </c>
      <c r="X744" s="7">
        <f t="shared" si="347"/>
        <v>-31.640287321369218</v>
      </c>
      <c r="Y744" s="6">
        <f t="shared" si="333"/>
        <v>2057.3252116355843</v>
      </c>
      <c r="Z744" s="4">
        <f t="shared" si="334"/>
        <v>-1</v>
      </c>
      <c r="AA744" s="4">
        <f t="shared" si="348"/>
        <v>0</v>
      </c>
      <c r="AB744" s="5">
        <f t="shared" si="349"/>
        <v>1.2214472845937371E-296</v>
      </c>
      <c r="AC744" s="418">
        <f t="shared" si="353"/>
        <v>2.4454260661503789E-297</v>
      </c>
      <c r="AD744" s="628">
        <f t="shared" si="350"/>
        <v>4.7802252618986217E-298</v>
      </c>
      <c r="AE744" s="4">
        <f t="shared" si="335"/>
        <v>19.423247685621433</v>
      </c>
      <c r="AF744" s="3">
        <f t="shared" si="351"/>
        <v>4.67</v>
      </c>
      <c r="AG744" s="2">
        <f t="shared" si="336"/>
        <v>105.92076283713217</v>
      </c>
      <c r="AH744" s="22">
        <f t="shared" si="325"/>
        <v>34.240710188710018</v>
      </c>
    </row>
    <row r="745" spans="6:34" x14ac:dyDescent="0.35">
      <c r="F745" s="21">
        <f t="shared" si="337"/>
        <v>71.500000000000213</v>
      </c>
      <c r="G745" s="20">
        <f t="shared" si="352"/>
        <v>356.63043478260749</v>
      </c>
      <c r="H745" s="19">
        <f t="shared" si="326"/>
        <v>6.6304347826074945</v>
      </c>
      <c r="I745" s="18">
        <f t="shared" si="327"/>
        <v>1.8944099378878556E-2</v>
      </c>
      <c r="J745" s="17">
        <f t="shared" si="328"/>
        <v>175758.7958506853</v>
      </c>
      <c r="K745" s="16">
        <f t="shared" si="329"/>
        <v>31.639671345743775</v>
      </c>
      <c r="L745" s="15">
        <f t="shared" si="330"/>
        <v>4.2715157895458022E-302</v>
      </c>
      <c r="M745" s="14">
        <f t="shared" si="331"/>
        <v>1.0152965880171416E-304</v>
      </c>
      <c r="N745" s="13">
        <f t="shared" si="338"/>
        <v>0</v>
      </c>
      <c r="O745" s="12">
        <f t="shared" si="339"/>
        <v>0</v>
      </c>
      <c r="P745" s="4">
        <f t="shared" si="340"/>
        <v>3.8447701501652129E-304</v>
      </c>
      <c r="Q745" s="11">
        <f t="shared" si="332"/>
        <v>5.6502101203643942E-303</v>
      </c>
      <c r="R745" s="10">
        <f t="shared" si="341"/>
        <v>-1.7246504652000758E-299</v>
      </c>
      <c r="S745" s="9">
        <f t="shared" si="342"/>
        <v>151.358709016955</v>
      </c>
      <c r="T745" s="8">
        <f t="shared" si="343"/>
        <v>8854.6844986405213</v>
      </c>
      <c r="U745" s="7">
        <f t="shared" si="344"/>
        <v>-31.639671345743775</v>
      </c>
      <c r="V745" s="9">
        <f t="shared" si="345"/>
        <v>2048.5858506723002</v>
      </c>
      <c r="W745" s="8">
        <f t="shared" si="346"/>
        <v>175758.7958506853</v>
      </c>
      <c r="X745" s="7">
        <f t="shared" si="347"/>
        <v>-31.639671345743775</v>
      </c>
      <c r="Y745" s="6">
        <f t="shared" si="333"/>
        <v>2054.1697705813003</v>
      </c>
      <c r="Z745" s="4">
        <f t="shared" si="334"/>
        <v>-1</v>
      </c>
      <c r="AA745" s="4">
        <f t="shared" si="348"/>
        <v>0</v>
      </c>
      <c r="AB745" s="5">
        <f t="shared" si="349"/>
        <v>5.4776625173914299E-297</v>
      </c>
      <c r="AC745" s="418">
        <f t="shared" si="353"/>
        <v>1.0982037195794287E-297</v>
      </c>
      <c r="AD745" s="628">
        <f t="shared" si="350"/>
        <v>2.1486655832107108E-298</v>
      </c>
      <c r="AE745" s="4">
        <f t="shared" si="335"/>
        <v>19.393457104721485</v>
      </c>
      <c r="AF745" s="3">
        <f t="shared" si="351"/>
        <v>4.67</v>
      </c>
      <c r="AG745" s="2">
        <f t="shared" si="336"/>
        <v>105.92076283713217</v>
      </c>
      <c r="AH745" s="22">
        <f t="shared" si="325"/>
        <v>34.161964906089324</v>
      </c>
    </row>
    <row r="746" spans="6:34" x14ac:dyDescent="0.35">
      <c r="F746" s="21">
        <f t="shared" si="337"/>
        <v>71.600000000000207</v>
      </c>
      <c r="G746" s="20">
        <f t="shared" si="352"/>
        <v>356.63043478260749</v>
      </c>
      <c r="H746" s="19">
        <f t="shared" si="326"/>
        <v>6.6304347826074945</v>
      </c>
      <c r="I746" s="18">
        <f t="shared" si="327"/>
        <v>1.8944099378878556E-2</v>
      </c>
      <c r="J746" s="17">
        <f t="shared" si="328"/>
        <v>175963.65443575254</v>
      </c>
      <c r="K746" s="16">
        <f t="shared" si="329"/>
        <v>31.639056337967958</v>
      </c>
      <c r="L746" s="15">
        <f t="shared" si="330"/>
        <v>1.9283270352894725E-302</v>
      </c>
      <c r="M746" s="14">
        <f t="shared" si="331"/>
        <v>4.583440530179547E-305</v>
      </c>
      <c r="N746" s="13">
        <f t="shared" si="338"/>
        <v>0</v>
      </c>
      <c r="O746" s="12">
        <f t="shared" si="339"/>
        <v>0</v>
      </c>
      <c r="P746" s="4">
        <f t="shared" si="340"/>
        <v>1.7356775885465912E-304</v>
      </c>
      <c r="Q746" s="11">
        <f t="shared" si="332"/>
        <v>2.5507228503826694E-303</v>
      </c>
      <c r="R746" s="10">
        <f t="shared" si="341"/>
        <v>-7.7439957198344684E-300</v>
      </c>
      <c r="S746" s="9">
        <f t="shared" si="342"/>
        <v>151.358709016955</v>
      </c>
      <c r="T746" s="8">
        <f t="shared" si="343"/>
        <v>8869.8203695422162</v>
      </c>
      <c r="U746" s="7">
        <f t="shared" si="344"/>
        <v>-31.639056337967958</v>
      </c>
      <c r="V746" s="9">
        <f t="shared" si="345"/>
        <v>2045.4218835377258</v>
      </c>
      <c r="W746" s="8">
        <f t="shared" si="346"/>
        <v>175963.65443575254</v>
      </c>
      <c r="X746" s="7">
        <f t="shared" si="347"/>
        <v>-31.639056337967958</v>
      </c>
      <c r="Y746" s="6">
        <f t="shared" si="333"/>
        <v>2051.0144174164884</v>
      </c>
      <c r="Z746" s="4">
        <f t="shared" si="334"/>
        <v>-1</v>
      </c>
      <c r="AA746" s="4">
        <f t="shared" si="348"/>
        <v>0</v>
      </c>
      <c r="AB746" s="5">
        <f t="shared" si="349"/>
        <v>2.4595705590962124E-297</v>
      </c>
      <c r="AC746" s="418">
        <f t="shared" si="353"/>
        <v>4.9380320593961207E-298</v>
      </c>
      <c r="AD746" s="628">
        <f t="shared" si="350"/>
        <v>9.6701736458915021E-299</v>
      </c>
      <c r="AE746" s="4">
        <f t="shared" si="335"/>
        <v>19.363667353587765</v>
      </c>
      <c r="AF746" s="3">
        <f t="shared" si="351"/>
        <v>4.67</v>
      </c>
      <c r="AG746" s="2">
        <f t="shared" si="336"/>
        <v>105.92076283713217</v>
      </c>
      <c r="AH746" s="22">
        <f t="shared" si="325"/>
        <v>34.083282271962304</v>
      </c>
    </row>
    <row r="747" spans="6:34" x14ac:dyDescent="0.35">
      <c r="F747" s="21">
        <f t="shared" si="337"/>
        <v>71.700000000000202</v>
      </c>
      <c r="G747" s="20">
        <f t="shared" si="352"/>
        <v>356.63043478260749</v>
      </c>
      <c r="H747" s="19">
        <f t="shared" si="326"/>
        <v>6.6304347826074945</v>
      </c>
      <c r="I747" s="18">
        <f t="shared" si="327"/>
        <v>1.8944099378878556E-2</v>
      </c>
      <c r="J747" s="17">
        <f t="shared" si="328"/>
        <v>176168.19662410632</v>
      </c>
      <c r="K747" s="16">
        <f t="shared" si="329"/>
        <v>31.638442297939491</v>
      </c>
      <c r="L747" s="15">
        <f t="shared" si="330"/>
        <v>8.716181747101003E-303</v>
      </c>
      <c r="M747" s="14">
        <f t="shared" si="331"/>
        <v>2.0717492394684374E-305</v>
      </c>
      <c r="N747" s="13">
        <f t="shared" si="338"/>
        <v>0</v>
      </c>
      <c r="O747" s="12">
        <f t="shared" si="339"/>
        <v>0</v>
      </c>
      <c r="P747" s="4">
        <f t="shared" si="340"/>
        <v>7.8453919067058353E-305</v>
      </c>
      <c r="Q747" s="11">
        <f t="shared" si="332"/>
        <v>1.1529457163411811E-303</v>
      </c>
      <c r="R747" s="10">
        <f t="shared" si="341"/>
        <v>-3.4815489499618272E-300</v>
      </c>
      <c r="S747" s="9">
        <f t="shared" si="342"/>
        <v>151.358709016955</v>
      </c>
      <c r="T747" s="8">
        <f t="shared" si="343"/>
        <v>8884.9562404439112</v>
      </c>
      <c r="U747" s="7">
        <f t="shared" si="344"/>
        <v>-31.638442297939491</v>
      </c>
      <c r="V747" s="9">
        <f t="shared" si="345"/>
        <v>2042.257977903929</v>
      </c>
      <c r="W747" s="8">
        <f t="shared" si="346"/>
        <v>176168.19662410632</v>
      </c>
      <c r="X747" s="7">
        <f t="shared" si="347"/>
        <v>-31.638442297939491</v>
      </c>
      <c r="Y747" s="6">
        <f t="shared" si="333"/>
        <v>2047.8591521653836</v>
      </c>
      <c r="Z747" s="4">
        <f t="shared" si="334"/>
        <v>-1</v>
      </c>
      <c r="AA747" s="4">
        <f t="shared" si="348"/>
        <v>0</v>
      </c>
      <c r="AB747" s="5">
        <f t="shared" si="349"/>
        <v>1.1057747972982457E-297</v>
      </c>
      <c r="AC747" s="418">
        <f t="shared" si="353"/>
        <v>2.2231432102707082E-298</v>
      </c>
      <c r="AD747" s="628">
        <f t="shared" si="350"/>
        <v>4.3575724733400463E-299</v>
      </c>
      <c r="AE747" s="4">
        <f t="shared" si="335"/>
        <v>19.33387843244908</v>
      </c>
      <c r="AF747" s="3">
        <f t="shared" si="351"/>
        <v>4.67</v>
      </c>
      <c r="AG747" s="2">
        <f t="shared" si="336"/>
        <v>105.92076283713217</v>
      </c>
      <c r="AH747" s="22">
        <f t="shared" si="325"/>
        <v>34.004662328363622</v>
      </c>
    </row>
    <row r="748" spans="6:34" x14ac:dyDescent="0.35">
      <c r="F748" s="21">
        <f t="shared" si="337"/>
        <v>71.800000000000196</v>
      </c>
      <c r="G748" s="20">
        <f t="shared" si="352"/>
        <v>356.63043478260749</v>
      </c>
      <c r="H748" s="19">
        <f t="shared" si="326"/>
        <v>6.6304347826074945</v>
      </c>
      <c r="I748" s="18">
        <f t="shared" si="327"/>
        <v>1.8944099378878556E-2</v>
      </c>
      <c r="J748" s="17">
        <f t="shared" si="328"/>
        <v>176372.42242189671</v>
      </c>
      <c r="K748" s="16">
        <f t="shared" si="329"/>
        <v>31.637829225556271</v>
      </c>
      <c r="L748" s="15">
        <f t="shared" si="330"/>
        <v>3.9447429133254616E-303</v>
      </c>
      <c r="M748" s="14">
        <f t="shared" si="331"/>
        <v>9.3762594306832891E-306</v>
      </c>
      <c r="N748" s="13">
        <f t="shared" si="338"/>
        <v>0</v>
      </c>
      <c r="O748" s="12">
        <f t="shared" si="339"/>
        <v>0</v>
      </c>
      <c r="P748" s="4">
        <f t="shared" si="340"/>
        <v>3.5506435070071911E-305</v>
      </c>
      <c r="Q748" s="11">
        <f t="shared" si="332"/>
        <v>5.2179665086705062E-304</v>
      </c>
      <c r="R748" s="10">
        <f t="shared" si="341"/>
        <v>-1.5671956227910447E-300</v>
      </c>
      <c r="S748" s="9">
        <f t="shared" si="342"/>
        <v>151.358709016955</v>
      </c>
      <c r="T748" s="8">
        <f t="shared" si="343"/>
        <v>8900.0921113456061</v>
      </c>
      <c r="U748" s="7">
        <f t="shared" si="344"/>
        <v>-31.637829225556271</v>
      </c>
      <c r="V748" s="9">
        <f t="shared" si="345"/>
        <v>2039.094133674135</v>
      </c>
      <c r="W748" s="8">
        <f t="shared" si="346"/>
        <v>176372.42242189671</v>
      </c>
      <c r="X748" s="7">
        <f t="shared" si="347"/>
        <v>-31.637829225556271</v>
      </c>
      <c r="Y748" s="6">
        <f t="shared" si="333"/>
        <v>2044.7039748529737</v>
      </c>
      <c r="Z748" s="4">
        <f t="shared" si="334"/>
        <v>-1</v>
      </c>
      <c r="AA748" s="4">
        <f t="shared" si="348"/>
        <v>0</v>
      </c>
      <c r="AB748" s="5">
        <f t="shared" si="349"/>
        <v>4.9775701764511059E-298</v>
      </c>
      <c r="AC748" s="418">
        <f t="shared" si="353"/>
        <v>1.00212854488161E-298</v>
      </c>
      <c r="AD748" s="628">
        <f t="shared" si="350"/>
        <v>1.9660736668864533E-299</v>
      </c>
      <c r="AE748" s="4">
        <f t="shared" si="335"/>
        <v>19.304090341541336</v>
      </c>
      <c r="AF748" s="3">
        <f t="shared" si="351"/>
        <v>4.67</v>
      </c>
      <c r="AG748" s="2">
        <f t="shared" si="336"/>
        <v>105.92076283713217</v>
      </c>
      <c r="AH748" s="22">
        <f t="shared" si="325"/>
        <v>33.926105117444614</v>
      </c>
    </row>
    <row r="749" spans="6:34" x14ac:dyDescent="0.35">
      <c r="F749" s="21">
        <f t="shared" si="337"/>
        <v>71.90000000000019</v>
      </c>
      <c r="G749" s="20">
        <f t="shared" si="352"/>
        <v>356.63043478260749</v>
      </c>
      <c r="H749" s="19">
        <f t="shared" si="326"/>
        <v>6.6304347826074945</v>
      </c>
      <c r="I749" s="18">
        <f t="shared" si="327"/>
        <v>1.8944099378878556E-2</v>
      </c>
      <c r="J749" s="17">
        <f t="shared" si="328"/>
        <v>176576.33183526414</v>
      </c>
      <c r="K749" s="16">
        <f t="shared" si="329"/>
        <v>31.637217120716333</v>
      </c>
      <c r="L749" s="15">
        <f t="shared" si="330"/>
        <v>1.7875487656686336E-303</v>
      </c>
      <c r="M749" s="14">
        <f t="shared" si="331"/>
        <v>4.248824661117775E-306</v>
      </c>
      <c r="N749" s="13">
        <f t="shared" si="338"/>
        <v>0</v>
      </c>
      <c r="O749" s="12">
        <f t="shared" si="339"/>
        <v>0</v>
      </c>
      <c r="P749" s="4">
        <f t="shared" si="340"/>
        <v>1.6089637671544747E-305</v>
      </c>
      <c r="Q749" s="11">
        <f t="shared" si="332"/>
        <v>2.3645063307842177E-304</v>
      </c>
      <c r="R749" s="10">
        <f t="shared" si="341"/>
        <v>-7.0634541959932464E-301</v>
      </c>
      <c r="S749" s="9">
        <f t="shared" si="342"/>
        <v>151.358709016955</v>
      </c>
      <c r="T749" s="8">
        <f t="shared" si="343"/>
        <v>8915.227982247301</v>
      </c>
      <c r="U749" s="7">
        <f t="shared" si="344"/>
        <v>-31.637217120716333</v>
      </c>
      <c r="V749" s="9">
        <f t="shared" si="345"/>
        <v>2035.9303507515795</v>
      </c>
      <c r="W749" s="8">
        <f t="shared" si="346"/>
        <v>176576.33183526414</v>
      </c>
      <c r="X749" s="7">
        <f t="shared" si="347"/>
        <v>-31.637217120716333</v>
      </c>
      <c r="Y749" s="6">
        <f t="shared" si="333"/>
        <v>2041.548885505005</v>
      </c>
      <c r="Z749" s="4">
        <f t="shared" si="334"/>
        <v>-1</v>
      </c>
      <c r="AA749" s="4">
        <f t="shared" si="348"/>
        <v>0</v>
      </c>
      <c r="AB749" s="5">
        <f t="shared" si="349"/>
        <v>2.243423758808709E-298</v>
      </c>
      <c r="AC749" s="418">
        <f t="shared" si="353"/>
        <v>4.5229501614653877E-299</v>
      </c>
      <c r="AD749" s="628">
        <f t="shared" si="350"/>
        <v>8.8817735458271527E-300</v>
      </c>
      <c r="AE749" s="4">
        <f t="shared" si="335"/>
        <v>19.274303081107611</v>
      </c>
      <c r="AF749" s="3">
        <f t="shared" si="351"/>
        <v>4.67</v>
      </c>
      <c r="AG749" s="2">
        <f t="shared" si="336"/>
        <v>105.92076283713217</v>
      </c>
      <c r="AH749" s="22">
        <f t="shared" si="325"/>
        <v>33.847610681473689</v>
      </c>
    </row>
    <row r="750" spans="6:34" x14ac:dyDescent="0.35">
      <c r="F750" s="21">
        <f t="shared" si="337"/>
        <v>72.000000000000185</v>
      </c>
      <c r="G750" s="20">
        <f t="shared" si="352"/>
        <v>356.63043478260749</v>
      </c>
      <c r="H750" s="19">
        <f t="shared" si="326"/>
        <v>6.6304347826074945</v>
      </c>
      <c r="I750" s="18">
        <f t="shared" si="327"/>
        <v>1.8944099378878556E-2</v>
      </c>
      <c r="J750" s="17">
        <f t="shared" si="328"/>
        <v>176779.92487033928</v>
      </c>
      <c r="K750" s="16">
        <f t="shared" si="329"/>
        <v>31.636605983317907</v>
      </c>
      <c r="L750" s="15">
        <f t="shared" si="330"/>
        <v>8.1104282380637898E-304</v>
      </c>
      <c r="M750" s="14">
        <f t="shared" si="331"/>
        <v>1.9277676879053821E-306</v>
      </c>
      <c r="N750" s="13">
        <f t="shared" si="338"/>
        <v>0</v>
      </c>
      <c r="O750" s="12">
        <f t="shared" si="339"/>
        <v>0</v>
      </c>
      <c r="P750" s="4">
        <f t="shared" si="340"/>
        <v>7.300156181344801E-306</v>
      </c>
      <c r="Q750" s="11">
        <f t="shared" si="332"/>
        <v>1.0728187830500777E-304</v>
      </c>
      <c r="R750" s="10">
        <f t="shared" si="341"/>
        <v>-3.1875293439463884E-301</v>
      </c>
      <c r="S750" s="9">
        <f t="shared" si="342"/>
        <v>151.358709016955</v>
      </c>
      <c r="T750" s="8">
        <f t="shared" si="343"/>
        <v>8930.363853148996</v>
      </c>
      <c r="U750" s="7">
        <f t="shared" si="344"/>
        <v>-31.636605983317907</v>
      </c>
      <c r="V750" s="9">
        <f t="shared" si="345"/>
        <v>2032.7666290395077</v>
      </c>
      <c r="W750" s="8">
        <f t="shared" si="346"/>
        <v>176779.92487033928</v>
      </c>
      <c r="X750" s="7">
        <f t="shared" si="347"/>
        <v>-31.636605983317907</v>
      </c>
      <c r="Y750" s="6">
        <f t="shared" si="333"/>
        <v>2038.3938841479885</v>
      </c>
      <c r="Z750" s="4">
        <f t="shared" si="334"/>
        <v>-1</v>
      </c>
      <c r="AA750" s="4">
        <f t="shared" si="348"/>
        <v>0</v>
      </c>
      <c r="AB750" s="5">
        <f t="shared" si="349"/>
        <v>1.0123912272504954E-298</v>
      </c>
      <c r="AC750" s="418">
        <f t="shared" si="353"/>
        <v>2.0439132853725454E-299</v>
      </c>
      <c r="AD750" s="628">
        <f t="shared" si="350"/>
        <v>4.017392535910276E-300</v>
      </c>
      <c r="AE750" s="4">
        <f t="shared" si="335"/>
        <v>19.24451665139819</v>
      </c>
      <c r="AF750" s="3">
        <f t="shared" si="351"/>
        <v>4.67</v>
      </c>
      <c r="AG750" s="2">
        <f t="shared" si="336"/>
        <v>105.92076283713217</v>
      </c>
      <c r="AH750" s="22">
        <f t="shared" si="325"/>
        <v>33.769179062836741</v>
      </c>
    </row>
    <row r="751" spans="6:34" x14ac:dyDescent="0.35">
      <c r="F751" s="21">
        <f t="shared" si="337"/>
        <v>72.100000000000179</v>
      </c>
      <c r="G751" s="20">
        <f t="shared" si="352"/>
        <v>356.63043478260749</v>
      </c>
      <c r="H751" s="19">
        <f t="shared" si="326"/>
        <v>6.6304347826074945</v>
      </c>
      <c r="I751" s="18">
        <f t="shared" si="327"/>
        <v>1.8944099378878556E-2</v>
      </c>
      <c r="J751" s="17">
        <f t="shared" si="328"/>
        <v>176983.20153324323</v>
      </c>
      <c r="K751" s="16">
        <f t="shared" si="329"/>
        <v>31.635995813259388</v>
      </c>
      <c r="L751" s="15">
        <f t="shared" si="330"/>
        <v>3.6844807684292922E-304</v>
      </c>
      <c r="M751" s="14">
        <f t="shared" si="331"/>
        <v>8.7576423384795852E-307</v>
      </c>
      <c r="N751" s="13">
        <f t="shared" si="338"/>
        <v>0</v>
      </c>
      <c r="O751" s="12">
        <f t="shared" si="339"/>
        <v>0</v>
      </c>
      <c r="P751" s="4">
        <f t="shared" si="340"/>
        <v>3.3163828428270951E-306</v>
      </c>
      <c r="Q751" s="11">
        <f t="shared" si="332"/>
        <v>4.8737009417167094E-305</v>
      </c>
      <c r="R751" s="10">
        <f t="shared" si="341"/>
        <v>-1.4402381177012231E-301</v>
      </c>
      <c r="S751" s="9">
        <f t="shared" si="342"/>
        <v>151.358709016955</v>
      </c>
      <c r="T751" s="8">
        <f t="shared" si="343"/>
        <v>8945.4997240506909</v>
      </c>
      <c r="U751" s="7">
        <f t="shared" si="344"/>
        <v>-31.635995813259388</v>
      </c>
      <c r="V751" s="9">
        <f t="shared" si="345"/>
        <v>2029.602968441176</v>
      </c>
      <c r="W751" s="8">
        <f t="shared" si="346"/>
        <v>176983.20153324323</v>
      </c>
      <c r="X751" s="7">
        <f t="shared" si="347"/>
        <v>-31.635995813259388</v>
      </c>
      <c r="Y751" s="6">
        <f t="shared" si="333"/>
        <v>2035.2389708092053</v>
      </c>
      <c r="Z751" s="4">
        <f t="shared" si="334"/>
        <v>-1</v>
      </c>
      <c r="AA751" s="4">
        <f t="shared" si="348"/>
        <v>0</v>
      </c>
      <c r="AB751" s="5">
        <f t="shared" si="349"/>
        <v>4.5743404316625751E-299</v>
      </c>
      <c r="AC751" s="418">
        <f t="shared" si="353"/>
        <v>9.2479472573314149E-300</v>
      </c>
      <c r="AD751" s="628">
        <f t="shared" si="350"/>
        <v>1.8194219265651408E-300</v>
      </c>
      <c r="AE751" s="4">
        <f t="shared" si="335"/>
        <v>19.214731052670633</v>
      </c>
      <c r="AF751" s="3">
        <f t="shared" si="351"/>
        <v>4.67</v>
      </c>
      <c r="AG751" s="2">
        <f t="shared" si="336"/>
        <v>105.92076283713217</v>
      </c>
      <c r="AH751" s="22">
        <f t="shared" si="325"/>
        <v>33.690810304037718</v>
      </c>
    </row>
    <row r="752" spans="6:34" x14ac:dyDescent="0.35">
      <c r="F752" s="21">
        <f t="shared" si="337"/>
        <v>72.200000000000173</v>
      </c>
      <c r="G752" s="20">
        <f t="shared" si="352"/>
        <v>356.63043478260749</v>
      </c>
      <c r="H752" s="19">
        <f t="shared" si="326"/>
        <v>6.6304347826074945</v>
      </c>
      <c r="I752" s="18">
        <f t="shared" si="327"/>
        <v>1.8944099378878556E-2</v>
      </c>
      <c r="J752" s="17">
        <f t="shared" si="328"/>
        <v>177186.16183008734</v>
      </c>
      <c r="K752" s="16">
        <f t="shared" si="329"/>
        <v>31.635386610439337</v>
      </c>
      <c r="L752" s="15">
        <f t="shared" si="330"/>
        <v>1.675927972815405E-304</v>
      </c>
      <c r="M752" s="14">
        <f t="shared" si="331"/>
        <v>3.983513198584936E-307</v>
      </c>
      <c r="N752" s="13">
        <f t="shared" si="338"/>
        <v>0</v>
      </c>
      <c r="O752" s="12">
        <f t="shared" si="339"/>
        <v>0</v>
      </c>
      <c r="P752" s="4">
        <f t="shared" si="340"/>
        <v>1.5084944458071923E-306</v>
      </c>
      <c r="Q752" s="11">
        <f t="shared" si="332"/>
        <v>2.2168582909558385E-305</v>
      </c>
      <c r="R752" s="10">
        <f t="shared" si="341"/>
        <v>-6.5156444522833838E-302</v>
      </c>
      <c r="S752" s="9">
        <f t="shared" si="342"/>
        <v>151.358709016955</v>
      </c>
      <c r="T752" s="8">
        <f t="shared" si="343"/>
        <v>8960.6355949523859</v>
      </c>
      <c r="U752" s="7">
        <f t="shared" si="344"/>
        <v>-31.635386610439337</v>
      </c>
      <c r="V752" s="9">
        <f t="shared" si="345"/>
        <v>2026.43936885985</v>
      </c>
      <c r="W752" s="8">
        <f t="shared" si="346"/>
        <v>177186.16183008734</v>
      </c>
      <c r="X752" s="7">
        <f t="shared" si="347"/>
        <v>-31.635386610439337</v>
      </c>
      <c r="Y752" s="6">
        <f t="shared" si="333"/>
        <v>2032.0841455167122</v>
      </c>
      <c r="Z752" s="4">
        <f t="shared" si="334"/>
        <v>-1</v>
      </c>
      <c r="AA752" s="4">
        <f t="shared" si="348"/>
        <v>0</v>
      </c>
      <c r="AB752" s="5">
        <f t="shared" si="349"/>
        <v>2.0694339005545491E-299</v>
      </c>
      <c r="AC752" s="418">
        <f t="shared" si="353"/>
        <v>4.1895787080291422E-300</v>
      </c>
      <c r="AD752" s="628">
        <f t="shared" si="350"/>
        <v>8.250249541411421E-301</v>
      </c>
      <c r="AE752" s="4">
        <f t="shared" si="335"/>
        <v>19.184946285189831</v>
      </c>
      <c r="AF752" s="3">
        <f t="shared" si="351"/>
        <v>4.67</v>
      </c>
      <c r="AG752" s="2">
        <f t="shared" si="336"/>
        <v>105.92076283713217</v>
      </c>
      <c r="AH752" s="22">
        <f t="shared" si="325"/>
        <v>33.612504447698953</v>
      </c>
    </row>
    <row r="753" spans="6:34" x14ac:dyDescent="0.35">
      <c r="F753" s="21">
        <f t="shared" si="337"/>
        <v>72.300000000000168</v>
      </c>
      <c r="G753" s="20">
        <f t="shared" si="352"/>
        <v>356.63043478260749</v>
      </c>
      <c r="H753" s="19">
        <f t="shared" si="326"/>
        <v>6.6304347826074945</v>
      </c>
      <c r="I753" s="18">
        <f t="shared" si="327"/>
        <v>1.8944099378878556E-2</v>
      </c>
      <c r="J753" s="17">
        <f t="shared" si="328"/>
        <v>177388.80576697332</v>
      </c>
      <c r="K753" s="16">
        <f t="shared" si="329"/>
        <v>31.634778374756454</v>
      </c>
      <c r="L753" s="15">
        <f t="shared" si="330"/>
        <v>7.6327472353211287E-305</v>
      </c>
      <c r="M753" s="14">
        <f t="shared" si="331"/>
        <v>1.8142276903634791E-307</v>
      </c>
      <c r="N753" s="13">
        <f t="shared" si="338"/>
        <v>0</v>
      </c>
      <c r="O753" s="12">
        <f t="shared" si="339"/>
        <v>0</v>
      </c>
      <c r="P753" s="4">
        <f t="shared" si="340"/>
        <v>6.8701978829016962E-307</v>
      </c>
      <c r="Q753" s="11">
        <f t="shared" si="332"/>
        <v>1.0096328282513625E-305</v>
      </c>
      <c r="R753" s="10">
        <f t="shared" si="341"/>
        <v>-2.9513678210816695E-302</v>
      </c>
      <c r="S753" s="9">
        <f t="shared" si="342"/>
        <v>151.358709016955</v>
      </c>
      <c r="T753" s="8">
        <f t="shared" si="343"/>
        <v>8975.7714658540808</v>
      </c>
      <c r="U753" s="7">
        <f t="shared" si="344"/>
        <v>-31.634778374756454</v>
      </c>
      <c r="V753" s="9">
        <f t="shared" si="345"/>
        <v>2023.275830198806</v>
      </c>
      <c r="W753" s="8">
        <f t="shared" si="346"/>
        <v>177388.80576697332</v>
      </c>
      <c r="X753" s="7">
        <f t="shared" si="347"/>
        <v>-31.634778374756454</v>
      </c>
      <c r="Y753" s="6">
        <f t="shared" si="333"/>
        <v>2028.9294082993492</v>
      </c>
      <c r="Z753" s="4">
        <f t="shared" si="334"/>
        <v>-1</v>
      </c>
      <c r="AA753" s="4">
        <f t="shared" si="348"/>
        <v>0</v>
      </c>
      <c r="AB753" s="5">
        <f t="shared" si="349"/>
        <v>9.3738396357889231E-300</v>
      </c>
      <c r="AC753" s="418">
        <f t="shared" si="353"/>
        <v>1.9003667089732993E-300</v>
      </c>
      <c r="AD753" s="628">
        <f t="shared" si="350"/>
        <v>3.7458050472554015E-301</v>
      </c>
      <c r="AE753" s="4">
        <f t="shared" si="335"/>
        <v>19.155162349228064</v>
      </c>
      <c r="AF753" s="3">
        <f t="shared" si="351"/>
        <v>4.67</v>
      </c>
      <c r="AG753" s="2">
        <f t="shared" si="336"/>
        <v>105.92076283713217</v>
      </c>
      <c r="AH753" s="22">
        <f t="shared" si="325"/>
        <v>33.534261536561807</v>
      </c>
    </row>
    <row r="754" spans="6:34" x14ac:dyDescent="0.35">
      <c r="F754" s="21">
        <f t="shared" si="337"/>
        <v>72.400000000000162</v>
      </c>
      <c r="G754" s="20">
        <f t="shared" si="352"/>
        <v>356.63043478260749</v>
      </c>
      <c r="H754" s="19">
        <f t="shared" si="326"/>
        <v>6.6304347826074945</v>
      </c>
      <c r="I754" s="18">
        <f t="shared" si="327"/>
        <v>1.8944099378878556E-2</v>
      </c>
      <c r="J754" s="17">
        <f t="shared" si="328"/>
        <v>177591.13334999321</v>
      </c>
      <c r="K754" s="16">
        <f t="shared" si="329"/>
        <v>31.63417110610964</v>
      </c>
      <c r="L754" s="15">
        <f t="shared" si="330"/>
        <v>3.4805895647428389E-305</v>
      </c>
      <c r="M754" s="14">
        <f t="shared" si="331"/>
        <v>8.2730133364372538E-308</v>
      </c>
      <c r="N754" s="13">
        <f t="shared" si="338"/>
        <v>0</v>
      </c>
      <c r="O754" s="12">
        <f t="shared" si="339"/>
        <v>0</v>
      </c>
      <c r="P754" s="4">
        <f t="shared" si="340"/>
        <v>3.1328613828962907E-307</v>
      </c>
      <c r="Q754" s="11">
        <f t="shared" si="332"/>
        <v>4.6040008635051359E-306</v>
      </c>
      <c r="R754" s="10">
        <f t="shared" si="341"/>
        <v>-1.3385422935490353E-302</v>
      </c>
      <c r="S754" s="9">
        <f t="shared" si="342"/>
        <v>151.358709016955</v>
      </c>
      <c r="T754" s="8">
        <f t="shared" si="343"/>
        <v>8990.9073367557758</v>
      </c>
      <c r="U754" s="7">
        <f t="shared" si="344"/>
        <v>-31.63417110610964</v>
      </c>
      <c r="V754" s="9">
        <f t="shared" si="345"/>
        <v>2020.1123523613303</v>
      </c>
      <c r="W754" s="8">
        <f t="shared" si="346"/>
        <v>177591.13334999321</v>
      </c>
      <c r="X754" s="7">
        <f t="shared" si="347"/>
        <v>-31.63417110610964</v>
      </c>
      <c r="Y754" s="6">
        <f t="shared" si="333"/>
        <v>2025.774759186743</v>
      </c>
      <c r="Z754" s="4">
        <f t="shared" si="334"/>
        <v>-1</v>
      </c>
      <c r="AA754" s="4">
        <f t="shared" si="348"/>
        <v>0</v>
      </c>
      <c r="AB754" s="5">
        <f t="shared" si="349"/>
        <v>4.2513443142614496E-300</v>
      </c>
      <c r="AC754" s="418">
        <f t="shared" si="353"/>
        <v>8.6307083841611765E-301</v>
      </c>
      <c r="AD754" s="628">
        <f t="shared" si="350"/>
        <v>1.7028155320770634E-301</v>
      </c>
      <c r="AE754" s="4">
        <f t="shared" si="335"/>
        <v>19.12537924506503</v>
      </c>
      <c r="AF754" s="3">
        <f t="shared" si="351"/>
        <v>4.67</v>
      </c>
      <c r="AG754" s="2">
        <f t="shared" si="336"/>
        <v>105.92076283713217</v>
      </c>
      <c r="AH754" s="22">
        <f t="shared" si="325"/>
        <v>33.456081613486866</v>
      </c>
    </row>
    <row r="755" spans="6:34" x14ac:dyDescent="0.35">
      <c r="F755" s="21">
        <f t="shared" si="337"/>
        <v>72.500000000000156</v>
      </c>
      <c r="G755" s="20">
        <f t="shared" si="352"/>
        <v>356.63043478260749</v>
      </c>
      <c r="H755" s="19">
        <f t="shared" si="326"/>
        <v>6.6304347826074945</v>
      </c>
      <c r="I755" s="18">
        <f t="shared" si="327"/>
        <v>1.8944099378878556E-2</v>
      </c>
      <c r="J755" s="17">
        <f t="shared" si="328"/>
        <v>177793.14458522934</v>
      </c>
      <c r="K755" s="16">
        <f t="shared" si="329"/>
        <v>31.633564804397942</v>
      </c>
      <c r="L755" s="15">
        <f t="shared" si="330"/>
        <v>1.5891726306104541E-305</v>
      </c>
      <c r="M755" s="14">
        <f t="shared" si="331"/>
        <v>3.7773044256979884E-308</v>
      </c>
      <c r="N755" s="13">
        <f t="shared" si="338"/>
        <v>0</v>
      </c>
      <c r="O755" s="12">
        <f t="shared" si="339"/>
        <v>0</v>
      </c>
      <c r="P755" s="4">
        <f t="shared" si="340"/>
        <v>1.4304063931085904E-307</v>
      </c>
      <c r="Q755" s="11">
        <f t="shared" si="332"/>
        <v>2.1021013904378115E-306</v>
      </c>
      <c r="R755" s="10">
        <f t="shared" si="341"/>
        <v>0</v>
      </c>
      <c r="S755" s="9">
        <f t="shared" si="342"/>
        <v>151.358709016955</v>
      </c>
      <c r="T755" s="8">
        <f t="shared" si="343"/>
        <v>9006.0432076574707</v>
      </c>
      <c r="U755" s="7">
        <f t="shared" si="344"/>
        <v>-31.633564804397942</v>
      </c>
      <c r="V755" s="9">
        <f t="shared" si="345"/>
        <v>2016.9489352507194</v>
      </c>
      <c r="W755" s="8">
        <f t="shared" si="346"/>
        <v>177793.14458522934</v>
      </c>
      <c r="X755" s="7">
        <f t="shared" si="347"/>
        <v>-31.633564804397942</v>
      </c>
      <c r="Y755" s="6">
        <f t="shared" si="333"/>
        <v>2022.6201982093153</v>
      </c>
      <c r="Z755" s="4">
        <f t="shared" si="334"/>
        <v>-1</v>
      </c>
      <c r="AA755" s="4">
        <f t="shared" si="348"/>
        <v>0</v>
      </c>
      <c r="AB755" s="5">
        <f t="shared" si="349"/>
        <v>0</v>
      </c>
      <c r="AC755" s="418">
        <f t="shared" si="353"/>
        <v>0</v>
      </c>
      <c r="AD755" s="628">
        <f t="shared" si="350"/>
        <v>0</v>
      </c>
      <c r="AE755" s="4">
        <f t="shared" si="335"/>
        <v>19.095596972987945</v>
      </c>
      <c r="AF755" s="3">
        <f t="shared" si="351"/>
        <v>4.67</v>
      </c>
      <c r="AG755" s="2">
        <f t="shared" si="336"/>
        <v>105.92076283713217</v>
      </c>
      <c r="AH755" s="22">
        <f t="shared" si="325"/>
        <v>33.377964721454653</v>
      </c>
    </row>
    <row r="756" spans="6:34" x14ac:dyDescent="0.35">
      <c r="F756" s="21">
        <f t="shared" si="337"/>
        <v>72.600000000000151</v>
      </c>
      <c r="G756" s="20">
        <f t="shared" si="352"/>
        <v>356.63043478260749</v>
      </c>
      <c r="H756" s="19">
        <f t="shared" si="326"/>
        <v>6.6304347826074945</v>
      </c>
      <c r="I756" s="18">
        <f t="shared" si="327"/>
        <v>1.8944099378878556E-2</v>
      </c>
      <c r="J756" s="17">
        <f t="shared" si="328"/>
        <v>177994.83947875441</v>
      </c>
      <c r="K756" s="16">
        <f t="shared" si="329"/>
        <v>31.632959469520586</v>
      </c>
      <c r="L756" s="15">
        <f t="shared" si="330"/>
        <v>0</v>
      </c>
      <c r="M756" s="14">
        <f t="shared" si="331"/>
        <v>0</v>
      </c>
      <c r="N756" s="13">
        <f t="shared" si="338"/>
        <v>0</v>
      </c>
      <c r="O756" s="12">
        <f t="shared" si="339"/>
        <v>0</v>
      </c>
      <c r="P756" s="4">
        <f t="shared" si="340"/>
        <v>0</v>
      </c>
      <c r="Q756" s="11">
        <f t="shared" si="332"/>
        <v>0</v>
      </c>
      <c r="R756" s="10">
        <f t="shared" si="341"/>
        <v>0</v>
      </c>
      <c r="S756" s="9">
        <f t="shared" si="342"/>
        <v>151.358709016955</v>
      </c>
      <c r="T756" s="8">
        <f t="shared" si="343"/>
        <v>9021.1790785591656</v>
      </c>
      <c r="U756" s="7">
        <f t="shared" si="344"/>
        <v>-31.632959469520586</v>
      </c>
      <c r="V756" s="9">
        <f t="shared" si="345"/>
        <v>2013.7855787702797</v>
      </c>
      <c r="W756" s="8">
        <f t="shared" si="346"/>
        <v>177994.83947875441</v>
      </c>
      <c r="X756" s="7">
        <f t="shared" si="347"/>
        <v>-31.632959469520586</v>
      </c>
      <c r="Y756" s="6">
        <f t="shared" si="333"/>
        <v>2019.4657253982871</v>
      </c>
      <c r="Z756" s="4">
        <f t="shared" si="334"/>
        <v>-1</v>
      </c>
      <c r="AA756" s="4">
        <f t="shared" si="348"/>
        <v>0</v>
      </c>
      <c r="AB756" s="5">
        <f t="shared" si="349"/>
        <v>0</v>
      </c>
      <c r="AC756" s="418">
        <f t="shared" si="353"/>
        <v>0</v>
      </c>
      <c r="AD756" s="628">
        <f t="shared" si="350"/>
        <v>0</v>
      </c>
      <c r="AE756" s="4">
        <f t="shared" si="335"/>
        <v>19.06581553329157</v>
      </c>
      <c r="AF756" s="3">
        <f t="shared" si="351"/>
        <v>4.67</v>
      </c>
      <c r="AG756" s="2">
        <f t="shared" si="336"/>
        <v>105.92076283713217</v>
      </c>
      <c r="AH756" s="22">
        <f t="shared" si="325"/>
        <v>33.299910903566015</v>
      </c>
    </row>
    <row r="757" spans="6:34" x14ac:dyDescent="0.35">
      <c r="F757" s="21">
        <f t="shared" si="337"/>
        <v>72.700000000000145</v>
      </c>
      <c r="G757" s="20">
        <f t="shared" si="352"/>
        <v>356.63043478260749</v>
      </c>
      <c r="H757" s="19">
        <f t="shared" si="326"/>
        <v>6.6304347826074945</v>
      </c>
      <c r="I757" s="18">
        <f t="shared" si="327"/>
        <v>1.8944099378878556E-2</v>
      </c>
      <c r="J757" s="17">
        <f t="shared" si="328"/>
        <v>178196.21803663144</v>
      </c>
      <c r="K757" s="16">
        <f t="shared" si="329"/>
        <v>31.63235510137693</v>
      </c>
      <c r="L757" s="15">
        <f t="shared" si="330"/>
        <v>0</v>
      </c>
      <c r="M757" s="14">
        <f t="shared" si="331"/>
        <v>0</v>
      </c>
      <c r="N757" s="13">
        <f t="shared" si="338"/>
        <v>0</v>
      </c>
      <c r="O757" s="12">
        <f t="shared" si="339"/>
        <v>0</v>
      </c>
      <c r="P757" s="4">
        <f t="shared" si="340"/>
        <v>0</v>
      </c>
      <c r="Q757" s="11">
        <f t="shared" si="332"/>
        <v>0</v>
      </c>
      <c r="R757" s="10">
        <f t="shared" si="341"/>
        <v>0</v>
      </c>
      <c r="S757" s="9">
        <f t="shared" si="342"/>
        <v>151.358709016955</v>
      </c>
      <c r="T757" s="8">
        <f t="shared" si="343"/>
        <v>9036.3149494608606</v>
      </c>
      <c r="U757" s="7">
        <f t="shared" si="344"/>
        <v>-31.63235510137693</v>
      </c>
      <c r="V757" s="9">
        <f t="shared" si="345"/>
        <v>2010.6222828233276</v>
      </c>
      <c r="W757" s="8">
        <f t="shared" si="346"/>
        <v>178196.21803663144</v>
      </c>
      <c r="X757" s="7">
        <f t="shared" si="347"/>
        <v>-31.63235510137693</v>
      </c>
      <c r="Y757" s="6">
        <f t="shared" si="333"/>
        <v>2016.3113407856854</v>
      </c>
      <c r="Z757" s="4">
        <f t="shared" si="334"/>
        <v>-1</v>
      </c>
      <c r="AA757" s="4">
        <f t="shared" si="348"/>
        <v>0</v>
      </c>
      <c r="AB757" s="5">
        <f t="shared" si="349"/>
        <v>0</v>
      </c>
      <c r="AC757" s="418">
        <f t="shared" si="353"/>
        <v>0</v>
      </c>
      <c r="AD757" s="628">
        <f t="shared" si="350"/>
        <v>0</v>
      </c>
      <c r="AE757" s="4">
        <f t="shared" si="335"/>
        <v>19.036034926278269</v>
      </c>
      <c r="AF757" s="3">
        <f t="shared" si="351"/>
        <v>4.67</v>
      </c>
      <c r="AG757" s="2">
        <f t="shared" si="336"/>
        <v>105.92076283713217</v>
      </c>
      <c r="AH757" s="22">
        <f t="shared" si="325"/>
        <v>33.221920203042487</v>
      </c>
    </row>
    <row r="758" spans="6:34" x14ac:dyDescent="0.35">
      <c r="F758" s="21">
        <f t="shared" si="337"/>
        <v>72.800000000000139</v>
      </c>
      <c r="G758" s="20">
        <f t="shared" si="352"/>
        <v>356.63043478260749</v>
      </c>
      <c r="H758" s="19">
        <f t="shared" si="326"/>
        <v>6.6304347826074945</v>
      </c>
      <c r="I758" s="18">
        <f t="shared" si="327"/>
        <v>1.8944099378878556E-2</v>
      </c>
      <c r="J758" s="17">
        <f t="shared" si="328"/>
        <v>178397.28026491377</v>
      </c>
      <c r="K758" s="16">
        <f t="shared" si="329"/>
        <v>31.631751699866552</v>
      </c>
      <c r="L758" s="15">
        <f t="shared" si="330"/>
        <v>0</v>
      </c>
      <c r="M758" s="14">
        <f t="shared" si="331"/>
        <v>0</v>
      </c>
      <c r="N758" s="13">
        <f t="shared" si="338"/>
        <v>0</v>
      </c>
      <c r="O758" s="12">
        <f t="shared" si="339"/>
        <v>0</v>
      </c>
      <c r="P758" s="4">
        <f t="shared" si="340"/>
        <v>0</v>
      </c>
      <c r="Q758" s="11">
        <f t="shared" si="332"/>
        <v>0</v>
      </c>
      <c r="R758" s="10">
        <f t="shared" si="341"/>
        <v>0</v>
      </c>
      <c r="S758" s="9">
        <f t="shared" si="342"/>
        <v>151.358709016955</v>
      </c>
      <c r="T758" s="8">
        <f t="shared" si="343"/>
        <v>9051.4508203625555</v>
      </c>
      <c r="U758" s="7">
        <f t="shared" si="344"/>
        <v>-31.631751699866552</v>
      </c>
      <c r="V758" s="9">
        <f t="shared" si="345"/>
        <v>2007.45904731319</v>
      </c>
      <c r="W758" s="8">
        <f t="shared" si="346"/>
        <v>178397.28026491377</v>
      </c>
      <c r="X758" s="7">
        <f t="shared" si="347"/>
        <v>-31.631751699866552</v>
      </c>
      <c r="Y758" s="6">
        <f t="shared" si="333"/>
        <v>2013.1570444043505</v>
      </c>
      <c r="Z758" s="4">
        <f t="shared" si="334"/>
        <v>-1</v>
      </c>
      <c r="AA758" s="4">
        <f t="shared" si="348"/>
        <v>0</v>
      </c>
      <c r="AB758" s="5">
        <f t="shared" si="349"/>
        <v>0</v>
      </c>
      <c r="AC758" s="418">
        <f t="shared" si="353"/>
        <v>0</v>
      </c>
      <c r="AD758" s="628">
        <f t="shared" si="350"/>
        <v>0</v>
      </c>
      <c r="AE758" s="4">
        <f t="shared" si="335"/>
        <v>19.006255152258088</v>
      </c>
      <c r="AF758" s="3">
        <f t="shared" si="351"/>
        <v>4.67</v>
      </c>
      <c r="AG758" s="2">
        <f t="shared" si="336"/>
        <v>105.92076283713217</v>
      </c>
      <c r="AH758" s="22">
        <f t="shared" si="325"/>
        <v>33.143992663226918</v>
      </c>
    </row>
    <row r="759" spans="6:34" x14ac:dyDescent="0.35">
      <c r="F759" s="21">
        <f t="shared" si="337"/>
        <v>72.900000000000134</v>
      </c>
      <c r="G759" s="20">
        <f t="shared" si="352"/>
        <v>356.63043478260749</v>
      </c>
      <c r="H759" s="19">
        <f t="shared" si="326"/>
        <v>6.6304347826074945</v>
      </c>
      <c r="I759" s="18">
        <f t="shared" si="327"/>
        <v>1.8944099378878556E-2</v>
      </c>
      <c r="J759" s="17">
        <f t="shared" si="328"/>
        <v>178598.02616964511</v>
      </c>
      <c r="K759" s="16">
        <f t="shared" si="329"/>
        <v>31.631149264889149</v>
      </c>
      <c r="L759" s="15">
        <f t="shared" si="330"/>
        <v>0</v>
      </c>
      <c r="M759" s="14">
        <f t="shared" si="331"/>
        <v>0</v>
      </c>
      <c r="N759" s="13">
        <f t="shared" si="338"/>
        <v>0</v>
      </c>
      <c r="O759" s="12">
        <f t="shared" si="339"/>
        <v>0</v>
      </c>
      <c r="P759" s="4">
        <f t="shared" si="340"/>
        <v>0</v>
      </c>
      <c r="Q759" s="11">
        <f t="shared" si="332"/>
        <v>0</v>
      </c>
      <c r="R759" s="10">
        <f t="shared" si="341"/>
        <v>0</v>
      </c>
      <c r="S759" s="9">
        <f t="shared" si="342"/>
        <v>151.358709016955</v>
      </c>
      <c r="T759" s="8">
        <f t="shared" si="343"/>
        <v>9066.5866912642505</v>
      </c>
      <c r="U759" s="7">
        <f t="shared" si="344"/>
        <v>-31.631149264889149</v>
      </c>
      <c r="V759" s="9">
        <f t="shared" si="345"/>
        <v>2004.2958721432033</v>
      </c>
      <c r="W759" s="8">
        <f t="shared" si="346"/>
        <v>178598.02616964511</v>
      </c>
      <c r="X759" s="7">
        <f t="shared" si="347"/>
        <v>-31.631149264889149</v>
      </c>
      <c r="Y759" s="6">
        <f t="shared" si="333"/>
        <v>2010.00283628794</v>
      </c>
      <c r="Z759" s="4">
        <f t="shared" si="334"/>
        <v>-1</v>
      </c>
      <c r="AA759" s="4">
        <f t="shared" si="348"/>
        <v>0</v>
      </c>
      <c r="AB759" s="5">
        <f t="shared" si="349"/>
        <v>0</v>
      </c>
      <c r="AC759" s="418">
        <f t="shared" si="353"/>
        <v>0</v>
      </c>
      <c r="AD759" s="628">
        <f t="shared" si="350"/>
        <v>0</v>
      </c>
      <c r="AE759" s="4">
        <f t="shared" si="335"/>
        <v>18.976476211548793</v>
      </c>
      <c r="AF759" s="3">
        <f t="shared" si="351"/>
        <v>4.67</v>
      </c>
      <c r="AG759" s="2">
        <f t="shared" si="336"/>
        <v>105.92076283713217</v>
      </c>
      <c r="AH759" s="22">
        <f t="shared" si="325"/>
        <v>33.066128327583897</v>
      </c>
    </row>
    <row r="760" spans="6:34" x14ac:dyDescent="0.35">
      <c r="F760" s="21">
        <f t="shared" si="337"/>
        <v>73.000000000000128</v>
      </c>
      <c r="G760" s="20">
        <f t="shared" si="352"/>
        <v>356.63043478260749</v>
      </c>
      <c r="H760" s="19">
        <f t="shared" si="326"/>
        <v>6.6304347826074945</v>
      </c>
      <c r="I760" s="18">
        <f t="shared" si="327"/>
        <v>1.8944099378878556E-2</v>
      </c>
      <c r="J760" s="17">
        <f t="shared" si="328"/>
        <v>178798.45575685942</v>
      </c>
      <c r="K760" s="16">
        <f t="shared" si="329"/>
        <v>31.630547796344612</v>
      </c>
      <c r="L760" s="15">
        <f t="shared" si="330"/>
        <v>0</v>
      </c>
      <c r="M760" s="14">
        <f t="shared" si="331"/>
        <v>0</v>
      </c>
      <c r="N760" s="13">
        <f t="shared" si="338"/>
        <v>0</v>
      </c>
      <c r="O760" s="12">
        <f t="shared" si="339"/>
        <v>0</v>
      </c>
      <c r="P760" s="4">
        <f t="shared" si="340"/>
        <v>0</v>
      </c>
      <c r="Q760" s="11">
        <f t="shared" si="332"/>
        <v>0</v>
      </c>
      <c r="R760" s="10">
        <f t="shared" si="341"/>
        <v>0</v>
      </c>
      <c r="S760" s="9">
        <f t="shared" si="342"/>
        <v>151.358709016955</v>
      </c>
      <c r="T760" s="8">
        <f t="shared" si="343"/>
        <v>9081.7225621659454</v>
      </c>
      <c r="U760" s="7">
        <f t="shared" si="344"/>
        <v>-31.630547796344612</v>
      </c>
      <c r="V760" s="9">
        <f t="shared" si="345"/>
        <v>2001.1327572167143</v>
      </c>
      <c r="W760" s="8">
        <f t="shared" si="346"/>
        <v>178798.45575685942</v>
      </c>
      <c r="X760" s="7">
        <f t="shared" si="347"/>
        <v>-31.630547796344612</v>
      </c>
      <c r="Y760" s="6">
        <f t="shared" si="333"/>
        <v>2006.8487164709372</v>
      </c>
      <c r="Z760" s="4">
        <f t="shared" si="334"/>
        <v>-1</v>
      </c>
      <c r="AA760" s="4">
        <f t="shared" si="348"/>
        <v>0</v>
      </c>
      <c r="AB760" s="5">
        <f t="shared" si="349"/>
        <v>0</v>
      </c>
      <c r="AC760" s="418">
        <f t="shared" si="353"/>
        <v>0</v>
      </c>
      <c r="AD760" s="628">
        <f t="shared" si="350"/>
        <v>0</v>
      </c>
      <c r="AE760" s="4">
        <f t="shared" si="335"/>
        <v>18.946698104475935</v>
      </c>
      <c r="AF760" s="3">
        <f t="shared" si="351"/>
        <v>4.67</v>
      </c>
      <c r="AG760" s="2">
        <f t="shared" si="336"/>
        <v>105.92076283713217</v>
      </c>
      <c r="AH760" s="22">
        <f t="shared" si="325"/>
        <v>32.988327239700126</v>
      </c>
    </row>
    <row r="761" spans="6:34" x14ac:dyDescent="0.35">
      <c r="F761" s="21">
        <f t="shared" si="337"/>
        <v>73.100000000000122</v>
      </c>
      <c r="G761" s="20">
        <f t="shared" si="352"/>
        <v>356.63043478260749</v>
      </c>
      <c r="H761" s="19">
        <f t="shared" si="326"/>
        <v>6.6304347826074945</v>
      </c>
      <c r="I761" s="18">
        <f t="shared" si="327"/>
        <v>1.8944099378878556E-2</v>
      </c>
      <c r="J761" s="17">
        <f t="shared" si="328"/>
        <v>178998.56903258109</v>
      </c>
      <c r="K761" s="16">
        <f t="shared" si="329"/>
        <v>31.629947294132975</v>
      </c>
      <c r="L761" s="15">
        <f t="shared" si="330"/>
        <v>0</v>
      </c>
      <c r="M761" s="14">
        <f t="shared" si="331"/>
        <v>0</v>
      </c>
      <c r="N761" s="13">
        <f t="shared" si="338"/>
        <v>0</v>
      </c>
      <c r="O761" s="12">
        <f t="shared" si="339"/>
        <v>0</v>
      </c>
      <c r="P761" s="4">
        <f t="shared" si="340"/>
        <v>0</v>
      </c>
      <c r="Q761" s="11">
        <f t="shared" si="332"/>
        <v>0</v>
      </c>
      <c r="R761" s="10">
        <f t="shared" si="341"/>
        <v>0</v>
      </c>
      <c r="S761" s="9">
        <f t="shared" si="342"/>
        <v>151.358709016955</v>
      </c>
      <c r="T761" s="8">
        <f t="shared" si="343"/>
        <v>9096.8584330676404</v>
      </c>
      <c r="U761" s="7">
        <f t="shared" si="344"/>
        <v>-31.629947294132975</v>
      </c>
      <c r="V761" s="9">
        <f t="shared" si="345"/>
        <v>1997.9697024370798</v>
      </c>
      <c r="W761" s="8">
        <f t="shared" si="346"/>
        <v>178998.56903258109</v>
      </c>
      <c r="X761" s="7">
        <f t="shared" si="347"/>
        <v>-31.629947294132975</v>
      </c>
      <c r="Y761" s="6">
        <f t="shared" si="333"/>
        <v>2003.6946849886569</v>
      </c>
      <c r="Z761" s="4">
        <f t="shared" si="334"/>
        <v>-1</v>
      </c>
      <c r="AA761" s="4">
        <f t="shared" si="348"/>
        <v>0</v>
      </c>
      <c r="AB761" s="5">
        <f t="shared" si="349"/>
        <v>0</v>
      </c>
      <c r="AC761" s="418">
        <f t="shared" si="353"/>
        <v>0</v>
      </c>
      <c r="AD761" s="628">
        <f t="shared" si="350"/>
        <v>0</v>
      </c>
      <c r="AE761" s="4">
        <f t="shared" si="335"/>
        <v>18.916920831372927</v>
      </c>
      <c r="AF761" s="3">
        <f t="shared" si="351"/>
        <v>4.67</v>
      </c>
      <c r="AG761" s="2">
        <f t="shared" si="336"/>
        <v>105.92076283713217</v>
      </c>
      <c r="AH761" s="22">
        <f t="shared" si="325"/>
        <v>32.910589443285168</v>
      </c>
    </row>
    <row r="762" spans="6:34" x14ac:dyDescent="0.35">
      <c r="F762" s="21">
        <f t="shared" si="337"/>
        <v>73.200000000000117</v>
      </c>
      <c r="G762" s="20">
        <f t="shared" si="352"/>
        <v>356.63043478260749</v>
      </c>
      <c r="H762" s="19">
        <f t="shared" si="326"/>
        <v>6.6304347826074945</v>
      </c>
      <c r="I762" s="18">
        <f t="shared" si="327"/>
        <v>1.8944099378878556E-2</v>
      </c>
      <c r="J762" s="17">
        <f t="shared" si="328"/>
        <v>179198.3660028248</v>
      </c>
      <c r="K762" s="16">
        <f t="shared" si="329"/>
        <v>31.629347758154449</v>
      </c>
      <c r="L762" s="15">
        <f t="shared" si="330"/>
        <v>0</v>
      </c>
      <c r="M762" s="14">
        <f t="shared" si="331"/>
        <v>0</v>
      </c>
      <c r="N762" s="13">
        <f t="shared" si="338"/>
        <v>0</v>
      </c>
      <c r="O762" s="12">
        <f t="shared" si="339"/>
        <v>0</v>
      </c>
      <c r="P762" s="4">
        <f t="shared" si="340"/>
        <v>0</v>
      </c>
      <c r="Q762" s="11">
        <f t="shared" si="332"/>
        <v>0</v>
      </c>
      <c r="R762" s="10">
        <f t="shared" si="341"/>
        <v>0</v>
      </c>
      <c r="S762" s="9">
        <f t="shared" si="342"/>
        <v>151.358709016955</v>
      </c>
      <c r="T762" s="8">
        <f t="shared" si="343"/>
        <v>9111.9943039693353</v>
      </c>
      <c r="U762" s="7">
        <f t="shared" si="344"/>
        <v>-31.629347758154449</v>
      </c>
      <c r="V762" s="9">
        <f t="shared" si="345"/>
        <v>1994.8067077076666</v>
      </c>
      <c r="W762" s="8">
        <f t="shared" si="346"/>
        <v>179198.3660028248</v>
      </c>
      <c r="X762" s="7">
        <f t="shared" si="347"/>
        <v>-31.629347758154449</v>
      </c>
      <c r="Y762" s="6">
        <f t="shared" si="333"/>
        <v>2000.5407418772504</v>
      </c>
      <c r="Z762" s="4">
        <f t="shared" si="334"/>
        <v>-1</v>
      </c>
      <c r="AA762" s="4">
        <f t="shared" si="348"/>
        <v>0</v>
      </c>
      <c r="AB762" s="5">
        <f t="shared" si="349"/>
        <v>0</v>
      </c>
      <c r="AC762" s="418">
        <f t="shared" si="353"/>
        <v>0</v>
      </c>
      <c r="AD762" s="628">
        <f t="shared" si="350"/>
        <v>0</v>
      </c>
      <c r="AE762" s="4">
        <f t="shared" si="335"/>
        <v>18.887144392581071</v>
      </c>
      <c r="AF762" s="3">
        <f t="shared" si="351"/>
        <v>4.67</v>
      </c>
      <c r="AG762" s="2">
        <f t="shared" si="336"/>
        <v>105.92076283713217</v>
      </c>
      <c r="AH762" s="22">
        <f t="shared" si="325"/>
        <v>32.832914982171566</v>
      </c>
    </row>
    <row r="763" spans="6:34" x14ac:dyDescent="0.35">
      <c r="F763" s="21">
        <f t="shared" si="337"/>
        <v>73.300000000000111</v>
      </c>
      <c r="G763" s="20">
        <f t="shared" si="352"/>
        <v>356.63043478260749</v>
      </c>
      <c r="H763" s="19">
        <f t="shared" si="326"/>
        <v>6.6304347826074945</v>
      </c>
      <c r="I763" s="18">
        <f t="shared" si="327"/>
        <v>1.8944099378878556E-2</v>
      </c>
      <c r="J763" s="17">
        <f t="shared" si="328"/>
        <v>179397.84667359557</v>
      </c>
      <c r="K763" s="16">
        <f t="shared" si="329"/>
        <v>31.62874918830941</v>
      </c>
      <c r="L763" s="15">
        <f t="shared" si="330"/>
        <v>0</v>
      </c>
      <c r="M763" s="14">
        <f t="shared" si="331"/>
        <v>0</v>
      </c>
      <c r="N763" s="13">
        <f t="shared" si="338"/>
        <v>0</v>
      </c>
      <c r="O763" s="12">
        <f t="shared" si="339"/>
        <v>0</v>
      </c>
      <c r="P763" s="4">
        <f t="shared" si="340"/>
        <v>0</v>
      </c>
      <c r="Q763" s="11">
        <f t="shared" si="332"/>
        <v>0</v>
      </c>
      <c r="R763" s="10">
        <f t="shared" si="341"/>
        <v>0</v>
      </c>
      <c r="S763" s="9">
        <f t="shared" si="342"/>
        <v>151.358709016955</v>
      </c>
      <c r="T763" s="8">
        <f t="shared" si="343"/>
        <v>9127.1301748710302</v>
      </c>
      <c r="U763" s="7">
        <f t="shared" si="344"/>
        <v>-31.62874918830941</v>
      </c>
      <c r="V763" s="9">
        <f t="shared" si="345"/>
        <v>1991.6437729318511</v>
      </c>
      <c r="W763" s="8">
        <f t="shared" si="346"/>
        <v>179397.84667359557</v>
      </c>
      <c r="X763" s="7">
        <f t="shared" si="347"/>
        <v>-31.62874918830941</v>
      </c>
      <c r="Y763" s="6">
        <f t="shared" si="333"/>
        <v>1997.3868871737138</v>
      </c>
      <c r="Z763" s="4">
        <f t="shared" si="334"/>
        <v>-1</v>
      </c>
      <c r="AA763" s="4">
        <f t="shared" si="348"/>
        <v>0</v>
      </c>
      <c r="AB763" s="5">
        <f t="shared" si="349"/>
        <v>0</v>
      </c>
      <c r="AC763" s="418">
        <f t="shared" si="353"/>
        <v>0</v>
      </c>
      <c r="AD763" s="628">
        <f t="shared" si="350"/>
        <v>0</v>
      </c>
      <c r="AE763" s="4">
        <f t="shared" si="335"/>
        <v>18.857368788449651</v>
      </c>
      <c r="AF763" s="3">
        <f t="shared" si="351"/>
        <v>4.67</v>
      </c>
      <c r="AG763" s="2">
        <f t="shared" si="336"/>
        <v>105.92076283713217</v>
      </c>
      <c r="AH763" s="22">
        <f t="shared" si="325"/>
        <v>32.755303900315681</v>
      </c>
    </row>
    <row r="764" spans="6:34" x14ac:dyDescent="0.35">
      <c r="F764" s="21">
        <f t="shared" si="337"/>
        <v>73.400000000000105</v>
      </c>
      <c r="G764" s="20">
        <f t="shared" si="352"/>
        <v>356.63043478260749</v>
      </c>
      <c r="H764" s="19">
        <f t="shared" si="326"/>
        <v>6.6304347826074945</v>
      </c>
      <c r="I764" s="18">
        <f t="shared" si="327"/>
        <v>1.8944099378878556E-2</v>
      </c>
      <c r="J764" s="17">
        <f t="shared" si="328"/>
        <v>179597.01105088874</v>
      </c>
      <c r="K764" s="16">
        <f t="shared" si="329"/>
        <v>31.628151584498411</v>
      </c>
      <c r="L764" s="15">
        <f t="shared" si="330"/>
        <v>0</v>
      </c>
      <c r="M764" s="14">
        <f t="shared" si="331"/>
        <v>0</v>
      </c>
      <c r="N764" s="13">
        <f t="shared" si="338"/>
        <v>0</v>
      </c>
      <c r="O764" s="12">
        <f t="shared" si="339"/>
        <v>0</v>
      </c>
      <c r="P764" s="4">
        <f t="shared" si="340"/>
        <v>0</v>
      </c>
      <c r="Q764" s="11">
        <f t="shared" si="332"/>
        <v>0</v>
      </c>
      <c r="R764" s="10">
        <f t="shared" si="341"/>
        <v>0</v>
      </c>
      <c r="S764" s="9">
        <f t="shared" si="342"/>
        <v>151.358709016955</v>
      </c>
      <c r="T764" s="8">
        <f t="shared" si="343"/>
        <v>9142.2660457727252</v>
      </c>
      <c r="U764" s="7">
        <f t="shared" si="344"/>
        <v>-31.628151584498411</v>
      </c>
      <c r="V764" s="9">
        <f t="shared" si="345"/>
        <v>1988.4808980130201</v>
      </c>
      <c r="W764" s="8">
        <f t="shared" si="346"/>
        <v>179597.01105088874</v>
      </c>
      <c r="X764" s="7">
        <f t="shared" si="347"/>
        <v>-31.628151584498411</v>
      </c>
      <c r="Y764" s="6">
        <f t="shared" si="333"/>
        <v>1994.2331209158938</v>
      </c>
      <c r="Z764" s="4">
        <f t="shared" si="334"/>
        <v>-1</v>
      </c>
      <c r="AA764" s="4">
        <f t="shared" si="348"/>
        <v>0</v>
      </c>
      <c r="AB764" s="5">
        <f t="shared" si="349"/>
        <v>0</v>
      </c>
      <c r="AC764" s="418">
        <f t="shared" si="353"/>
        <v>0</v>
      </c>
      <c r="AD764" s="628">
        <f t="shared" si="350"/>
        <v>0</v>
      </c>
      <c r="AE764" s="4">
        <f t="shared" si="335"/>
        <v>18.827594019335972</v>
      </c>
      <c r="AF764" s="3">
        <f t="shared" si="351"/>
        <v>4.67</v>
      </c>
      <c r="AG764" s="2">
        <f t="shared" si="336"/>
        <v>105.92076283713217</v>
      </c>
      <c r="AH764" s="22">
        <f t="shared" si="325"/>
        <v>32.677756241797923</v>
      </c>
    </row>
    <row r="765" spans="6:34" x14ac:dyDescent="0.35">
      <c r="F765" s="21">
        <f t="shared" si="337"/>
        <v>73.500000000000099</v>
      </c>
      <c r="G765" s="20">
        <f t="shared" si="352"/>
        <v>356.63043478260749</v>
      </c>
      <c r="H765" s="19">
        <f t="shared" si="326"/>
        <v>6.6304347826074945</v>
      </c>
      <c r="I765" s="18">
        <f t="shared" si="327"/>
        <v>1.8944099378878556E-2</v>
      </c>
      <c r="J765" s="17">
        <f t="shared" si="328"/>
        <v>179795.85914069004</v>
      </c>
      <c r="K765" s="16">
        <f t="shared" si="329"/>
        <v>31.627554946622141</v>
      </c>
      <c r="L765" s="15">
        <f t="shared" si="330"/>
        <v>0</v>
      </c>
      <c r="M765" s="14">
        <f t="shared" si="331"/>
        <v>0</v>
      </c>
      <c r="N765" s="13">
        <f t="shared" si="338"/>
        <v>0</v>
      </c>
      <c r="O765" s="12">
        <f t="shared" si="339"/>
        <v>0</v>
      </c>
      <c r="P765" s="4">
        <f t="shared" si="340"/>
        <v>0</v>
      </c>
      <c r="Q765" s="11">
        <f t="shared" si="332"/>
        <v>0</v>
      </c>
      <c r="R765" s="10">
        <f t="shared" si="341"/>
        <v>0</v>
      </c>
      <c r="S765" s="9">
        <f t="shared" si="342"/>
        <v>151.358709016955</v>
      </c>
      <c r="T765" s="8">
        <f t="shared" si="343"/>
        <v>9157.4019166744201</v>
      </c>
      <c r="U765" s="7">
        <f t="shared" si="344"/>
        <v>-31.627554946622141</v>
      </c>
      <c r="V765" s="9">
        <f t="shared" si="345"/>
        <v>1985.3180828545703</v>
      </c>
      <c r="W765" s="8">
        <f t="shared" si="346"/>
        <v>179795.85914069004</v>
      </c>
      <c r="X765" s="7">
        <f t="shared" si="347"/>
        <v>-31.627554946622141</v>
      </c>
      <c r="Y765" s="6">
        <f t="shared" si="333"/>
        <v>1991.0794431424945</v>
      </c>
      <c r="Z765" s="4">
        <f t="shared" si="334"/>
        <v>-1</v>
      </c>
      <c r="AA765" s="4">
        <f t="shared" si="348"/>
        <v>0</v>
      </c>
      <c r="AB765" s="5">
        <f t="shared" si="349"/>
        <v>0</v>
      </c>
      <c r="AC765" s="418">
        <f t="shared" si="353"/>
        <v>0</v>
      </c>
      <c r="AD765" s="628">
        <f t="shared" si="350"/>
        <v>0</v>
      </c>
      <c r="AE765" s="4">
        <f t="shared" si="335"/>
        <v>18.797820085605451</v>
      </c>
      <c r="AF765" s="3">
        <f t="shared" si="351"/>
        <v>4.67</v>
      </c>
      <c r="AG765" s="2">
        <f t="shared" si="336"/>
        <v>105.92076283713217</v>
      </c>
      <c r="AH765" s="22">
        <f t="shared" si="325"/>
        <v>32.600272050823442</v>
      </c>
    </row>
    <row r="766" spans="6:34" x14ac:dyDescent="0.35">
      <c r="F766" s="21">
        <f t="shared" si="337"/>
        <v>73.600000000000094</v>
      </c>
      <c r="G766" s="20">
        <f t="shared" si="352"/>
        <v>356.63043478260749</v>
      </c>
      <c r="H766" s="19">
        <f t="shared" si="326"/>
        <v>6.6304347826074945</v>
      </c>
      <c r="I766" s="18">
        <f t="shared" si="327"/>
        <v>1.8944099378878556E-2</v>
      </c>
      <c r="J766" s="17">
        <f t="shared" si="328"/>
        <v>179994.39094897549</v>
      </c>
      <c r="K766" s="16">
        <f t="shared" si="329"/>
        <v>31.62695927458148</v>
      </c>
      <c r="L766" s="15">
        <f t="shared" si="330"/>
        <v>0</v>
      </c>
      <c r="M766" s="14">
        <f t="shared" si="331"/>
        <v>0</v>
      </c>
      <c r="N766" s="13">
        <f t="shared" si="338"/>
        <v>0</v>
      </c>
      <c r="O766" s="12">
        <f t="shared" si="339"/>
        <v>0</v>
      </c>
      <c r="P766" s="4">
        <f t="shared" si="340"/>
        <v>0</v>
      </c>
      <c r="Q766" s="11">
        <f t="shared" si="332"/>
        <v>0</v>
      </c>
      <c r="R766" s="10">
        <f t="shared" si="341"/>
        <v>0</v>
      </c>
      <c r="S766" s="9">
        <f t="shared" si="342"/>
        <v>151.358709016955</v>
      </c>
      <c r="T766" s="8">
        <f t="shared" si="343"/>
        <v>9172.5377875761151</v>
      </c>
      <c r="U766" s="7">
        <f t="shared" si="344"/>
        <v>-31.62695927458148</v>
      </c>
      <c r="V766" s="9">
        <f t="shared" si="345"/>
        <v>1982.1553273599081</v>
      </c>
      <c r="W766" s="8">
        <f t="shared" si="346"/>
        <v>179994.39094897549</v>
      </c>
      <c r="X766" s="7">
        <f t="shared" si="347"/>
        <v>-31.62695927458148</v>
      </c>
      <c r="Y766" s="6">
        <f t="shared" si="333"/>
        <v>1987.9258538930831</v>
      </c>
      <c r="Z766" s="4">
        <f t="shared" si="334"/>
        <v>-1</v>
      </c>
      <c r="AA766" s="4">
        <f t="shared" si="348"/>
        <v>0</v>
      </c>
      <c r="AB766" s="5">
        <f t="shared" si="349"/>
        <v>0</v>
      </c>
      <c r="AC766" s="418">
        <f t="shared" si="353"/>
        <v>0</v>
      </c>
      <c r="AD766" s="628">
        <f t="shared" si="350"/>
        <v>0</v>
      </c>
      <c r="AE766" s="4">
        <f t="shared" si="335"/>
        <v>18.768046987631632</v>
      </c>
      <c r="AF766" s="3">
        <f t="shared" si="351"/>
        <v>4.67</v>
      </c>
      <c r="AG766" s="2">
        <f t="shared" si="336"/>
        <v>105.92076283713217</v>
      </c>
      <c r="AH766" s="22">
        <f t="shared" si="325"/>
        <v>32.522851371722446</v>
      </c>
    </row>
    <row r="767" spans="6:34" x14ac:dyDescent="0.35">
      <c r="F767" s="21">
        <f t="shared" si="337"/>
        <v>73.700000000000088</v>
      </c>
      <c r="G767" s="20">
        <f t="shared" si="352"/>
        <v>356.63043478260749</v>
      </c>
      <c r="H767" s="19">
        <f t="shared" si="326"/>
        <v>6.6304347826074945</v>
      </c>
      <c r="I767" s="18">
        <f t="shared" si="327"/>
        <v>1.8944099378878556E-2</v>
      </c>
      <c r="J767" s="17">
        <f t="shared" si="328"/>
        <v>180192.60648171147</v>
      </c>
      <c r="K767" s="16">
        <f t="shared" si="329"/>
        <v>31.626364568277474</v>
      </c>
      <c r="L767" s="15">
        <f t="shared" si="330"/>
        <v>0</v>
      </c>
      <c r="M767" s="14">
        <f t="shared" si="331"/>
        <v>0</v>
      </c>
      <c r="N767" s="13">
        <f t="shared" si="338"/>
        <v>0</v>
      </c>
      <c r="O767" s="12">
        <f t="shared" si="339"/>
        <v>0</v>
      </c>
      <c r="P767" s="4">
        <f t="shared" si="340"/>
        <v>0</v>
      </c>
      <c r="Q767" s="11">
        <f t="shared" si="332"/>
        <v>0</v>
      </c>
      <c r="R767" s="10">
        <f t="shared" si="341"/>
        <v>0</v>
      </c>
      <c r="S767" s="9">
        <f t="shared" si="342"/>
        <v>151.358709016955</v>
      </c>
      <c r="T767" s="8">
        <f t="shared" si="343"/>
        <v>9187.67365847781</v>
      </c>
      <c r="U767" s="7">
        <f t="shared" si="344"/>
        <v>-31.626364568277474</v>
      </c>
      <c r="V767" s="9">
        <f t="shared" si="345"/>
        <v>1978.99263143245</v>
      </c>
      <c r="W767" s="8">
        <f t="shared" si="346"/>
        <v>180192.60648171147</v>
      </c>
      <c r="X767" s="7">
        <f t="shared" si="347"/>
        <v>-31.626364568277474</v>
      </c>
      <c r="Y767" s="6">
        <f t="shared" si="333"/>
        <v>1984.7723532080984</v>
      </c>
      <c r="Z767" s="4">
        <f t="shared" si="334"/>
        <v>-1</v>
      </c>
      <c r="AA767" s="4">
        <f t="shared" si="348"/>
        <v>0</v>
      </c>
      <c r="AB767" s="5">
        <f t="shared" si="349"/>
        <v>0</v>
      </c>
      <c r="AC767" s="418">
        <f t="shared" si="353"/>
        <v>0</v>
      </c>
      <c r="AD767" s="628">
        <f t="shared" si="350"/>
        <v>0</v>
      </c>
      <c r="AE767" s="4">
        <f t="shared" si="335"/>
        <v>18.738274725796305</v>
      </c>
      <c r="AF767" s="3">
        <f t="shared" si="351"/>
        <v>4.67</v>
      </c>
      <c r="AG767" s="2">
        <f t="shared" si="336"/>
        <v>105.92076283713217</v>
      </c>
      <c r="AH767" s="22">
        <f t="shared" si="325"/>
        <v>32.445494248950801</v>
      </c>
    </row>
    <row r="768" spans="6:34" x14ac:dyDescent="0.35">
      <c r="F768" s="21">
        <f t="shared" si="337"/>
        <v>73.800000000000082</v>
      </c>
      <c r="G768" s="20">
        <f t="shared" si="352"/>
        <v>356.63043478260749</v>
      </c>
      <c r="H768" s="19">
        <f t="shared" si="326"/>
        <v>6.6304347826074945</v>
      </c>
      <c r="I768" s="18">
        <f t="shared" si="327"/>
        <v>1.8944099378878556E-2</v>
      </c>
      <c r="J768" s="17">
        <f t="shared" si="328"/>
        <v>180390.50574485472</v>
      </c>
      <c r="K768" s="16">
        <f t="shared" si="329"/>
        <v>31.625770827611312</v>
      </c>
      <c r="L768" s="15">
        <f t="shared" si="330"/>
        <v>0</v>
      </c>
      <c r="M768" s="14">
        <f t="shared" si="331"/>
        <v>0</v>
      </c>
      <c r="N768" s="13">
        <f t="shared" si="338"/>
        <v>0</v>
      </c>
      <c r="O768" s="12">
        <f t="shared" si="339"/>
        <v>0</v>
      </c>
      <c r="P768" s="4">
        <f t="shared" si="340"/>
        <v>0</v>
      </c>
      <c r="Q768" s="11">
        <f t="shared" si="332"/>
        <v>0</v>
      </c>
      <c r="R768" s="10">
        <f t="shared" si="341"/>
        <v>0</v>
      </c>
      <c r="S768" s="9">
        <f t="shared" si="342"/>
        <v>151.358709016955</v>
      </c>
      <c r="T768" s="8">
        <f t="shared" si="343"/>
        <v>9202.809529379505</v>
      </c>
      <c r="U768" s="7">
        <f t="shared" si="344"/>
        <v>-31.625770827611312</v>
      </c>
      <c r="V768" s="9">
        <f t="shared" si="345"/>
        <v>1975.8299949756222</v>
      </c>
      <c r="W768" s="8">
        <f t="shared" si="346"/>
        <v>180390.50574485472</v>
      </c>
      <c r="X768" s="7">
        <f t="shared" si="347"/>
        <v>-31.625770827611312</v>
      </c>
      <c r="Y768" s="6">
        <f t="shared" si="333"/>
        <v>1981.6189411288556</v>
      </c>
      <c r="Z768" s="4">
        <f t="shared" si="334"/>
        <v>-1</v>
      </c>
      <c r="AA768" s="4">
        <f t="shared" si="348"/>
        <v>0</v>
      </c>
      <c r="AB768" s="5">
        <f t="shared" si="349"/>
        <v>0</v>
      </c>
      <c r="AC768" s="418">
        <f t="shared" si="353"/>
        <v>0</v>
      </c>
      <c r="AD768" s="628">
        <f t="shared" si="350"/>
        <v>0</v>
      </c>
      <c r="AE768" s="4">
        <f t="shared" si="335"/>
        <v>18.708503300489525</v>
      </c>
      <c r="AF768" s="3">
        <f t="shared" si="351"/>
        <v>4.67</v>
      </c>
      <c r="AG768" s="2">
        <f t="shared" si="336"/>
        <v>105.92076283713217</v>
      </c>
      <c r="AH768" s="22">
        <f t="shared" si="325"/>
        <v>32.368200727090603</v>
      </c>
    </row>
    <row r="769" spans="6:34" x14ac:dyDescent="0.35">
      <c r="F769" s="21">
        <f t="shared" si="337"/>
        <v>73.900000000000077</v>
      </c>
      <c r="G769" s="20">
        <f t="shared" si="352"/>
        <v>356.63043478260749</v>
      </c>
      <c r="H769" s="19">
        <f t="shared" si="326"/>
        <v>6.6304347826074945</v>
      </c>
      <c r="I769" s="18">
        <f t="shared" si="327"/>
        <v>1.8944099378878556E-2</v>
      </c>
      <c r="J769" s="17">
        <f t="shared" si="328"/>
        <v>180588.08874435228</v>
      </c>
      <c r="K769" s="16">
        <f t="shared" si="329"/>
        <v>31.625178052484365</v>
      </c>
      <c r="L769" s="15">
        <f t="shared" si="330"/>
        <v>0</v>
      </c>
      <c r="M769" s="14">
        <f t="shared" si="331"/>
        <v>0</v>
      </c>
      <c r="N769" s="13">
        <f t="shared" si="338"/>
        <v>0</v>
      </c>
      <c r="O769" s="12">
        <f t="shared" si="339"/>
        <v>0</v>
      </c>
      <c r="P769" s="4">
        <f t="shared" si="340"/>
        <v>0</v>
      </c>
      <c r="Q769" s="11">
        <f t="shared" si="332"/>
        <v>0</v>
      </c>
      <c r="R769" s="10">
        <f t="shared" si="341"/>
        <v>0</v>
      </c>
      <c r="S769" s="9">
        <f t="shared" si="342"/>
        <v>151.358709016955</v>
      </c>
      <c r="T769" s="8">
        <f t="shared" si="343"/>
        <v>9217.9454002811999</v>
      </c>
      <c r="U769" s="7">
        <f t="shared" si="344"/>
        <v>-31.625178052484365</v>
      </c>
      <c r="V769" s="9">
        <f t="shared" si="345"/>
        <v>1972.6674178928611</v>
      </c>
      <c r="W769" s="8">
        <f t="shared" si="346"/>
        <v>180588.08874435228</v>
      </c>
      <c r="X769" s="7">
        <f t="shared" si="347"/>
        <v>-31.625178052484365</v>
      </c>
      <c r="Y769" s="6">
        <f t="shared" si="333"/>
        <v>1978.4656176975548</v>
      </c>
      <c r="Z769" s="4">
        <f t="shared" si="334"/>
        <v>-1</v>
      </c>
      <c r="AA769" s="4">
        <f t="shared" si="348"/>
        <v>0</v>
      </c>
      <c r="AB769" s="5">
        <f t="shared" si="349"/>
        <v>0</v>
      </c>
      <c r="AC769" s="418">
        <f t="shared" si="353"/>
        <v>0</v>
      </c>
      <c r="AD769" s="628">
        <f t="shared" si="350"/>
        <v>0</v>
      </c>
      <c r="AE769" s="4">
        <f t="shared" si="335"/>
        <v>18.678732712109706</v>
      </c>
      <c r="AF769" s="3">
        <f t="shared" si="351"/>
        <v>4.67</v>
      </c>
      <c r="AG769" s="2">
        <f t="shared" si="336"/>
        <v>105.92076283713217</v>
      </c>
      <c r="AH769" s="22">
        <f t="shared" si="325"/>
        <v>32.290970850850464</v>
      </c>
    </row>
    <row r="770" spans="6:34" x14ac:dyDescent="0.35">
      <c r="F770" s="21">
        <f t="shared" si="337"/>
        <v>74.000000000000071</v>
      </c>
      <c r="G770" s="20">
        <f t="shared" si="352"/>
        <v>356.63043478260749</v>
      </c>
      <c r="H770" s="19">
        <f t="shared" si="326"/>
        <v>6.6304347826074945</v>
      </c>
      <c r="I770" s="18">
        <f t="shared" si="327"/>
        <v>1.8944099378878556E-2</v>
      </c>
      <c r="J770" s="17">
        <f t="shared" si="328"/>
        <v>180785.35548614158</v>
      </c>
      <c r="K770" s="16">
        <f t="shared" si="329"/>
        <v>31.62458624279817</v>
      </c>
      <c r="L770" s="15">
        <f t="shared" si="330"/>
        <v>0</v>
      </c>
      <c r="M770" s="14">
        <f t="shared" si="331"/>
        <v>0</v>
      </c>
      <c r="N770" s="13">
        <f t="shared" si="338"/>
        <v>0</v>
      </c>
      <c r="O770" s="12">
        <f t="shared" si="339"/>
        <v>0</v>
      </c>
      <c r="P770" s="4">
        <f t="shared" si="340"/>
        <v>0</v>
      </c>
      <c r="Q770" s="11">
        <f t="shared" si="332"/>
        <v>0</v>
      </c>
      <c r="R770" s="10">
        <f t="shared" si="341"/>
        <v>0</v>
      </c>
      <c r="S770" s="9">
        <f t="shared" si="342"/>
        <v>151.358709016955</v>
      </c>
      <c r="T770" s="8">
        <f t="shared" si="343"/>
        <v>9233.0812711828949</v>
      </c>
      <c r="U770" s="7">
        <f t="shared" si="344"/>
        <v>-31.62458624279817</v>
      </c>
      <c r="V770" s="9">
        <f t="shared" si="345"/>
        <v>1969.5049000876127</v>
      </c>
      <c r="W770" s="8">
        <f t="shared" si="346"/>
        <v>180785.35548614158</v>
      </c>
      <c r="X770" s="7">
        <f t="shared" si="347"/>
        <v>-31.62458624279817</v>
      </c>
      <c r="Y770" s="6">
        <f t="shared" si="333"/>
        <v>1975.3123829572871</v>
      </c>
      <c r="Z770" s="4">
        <f t="shared" si="334"/>
        <v>-1</v>
      </c>
      <c r="AA770" s="4">
        <f t="shared" si="348"/>
        <v>0</v>
      </c>
      <c r="AB770" s="5">
        <f t="shared" si="349"/>
        <v>0</v>
      </c>
      <c r="AC770" s="418">
        <f t="shared" si="353"/>
        <v>0</v>
      </c>
      <c r="AD770" s="628">
        <f t="shared" si="350"/>
        <v>0</v>
      </c>
      <c r="AE770" s="4">
        <f t="shared" si="335"/>
        <v>18.64896296106367</v>
      </c>
      <c r="AF770" s="3">
        <f t="shared" si="351"/>
        <v>4.67</v>
      </c>
      <c r="AG770" s="2">
        <f t="shared" si="336"/>
        <v>105.92076283713217</v>
      </c>
      <c r="AH770" s="22">
        <f t="shared" si="325"/>
        <v>32.213804665066192</v>
      </c>
    </row>
    <row r="771" spans="6:34" x14ac:dyDescent="0.35">
      <c r="F771" s="21">
        <f t="shared" si="337"/>
        <v>74.100000000000065</v>
      </c>
      <c r="G771" s="20">
        <f t="shared" si="352"/>
        <v>356.63043478260749</v>
      </c>
      <c r="H771" s="19">
        <f t="shared" si="326"/>
        <v>6.6304347826074945</v>
      </c>
      <c r="I771" s="18">
        <f t="shared" si="327"/>
        <v>1.8944099378878556E-2</v>
      </c>
      <c r="J771" s="17">
        <f t="shared" si="328"/>
        <v>180982.30597615032</v>
      </c>
      <c r="K771" s="16">
        <f t="shared" si="329"/>
        <v>31.623995398454433</v>
      </c>
      <c r="L771" s="15">
        <f t="shared" si="330"/>
        <v>0</v>
      </c>
      <c r="M771" s="14">
        <f t="shared" si="331"/>
        <v>0</v>
      </c>
      <c r="N771" s="13">
        <f t="shared" si="338"/>
        <v>0</v>
      </c>
      <c r="O771" s="12">
        <f t="shared" si="339"/>
        <v>0</v>
      </c>
      <c r="P771" s="4">
        <f t="shared" si="340"/>
        <v>0</v>
      </c>
      <c r="Q771" s="11">
        <f t="shared" si="332"/>
        <v>0</v>
      </c>
      <c r="R771" s="10">
        <f t="shared" si="341"/>
        <v>0</v>
      </c>
      <c r="S771" s="9">
        <f t="shared" si="342"/>
        <v>151.358709016955</v>
      </c>
      <c r="T771" s="8">
        <f t="shared" si="343"/>
        <v>9248.2171420845898</v>
      </c>
      <c r="U771" s="7">
        <f t="shared" si="344"/>
        <v>-31.623995398454433</v>
      </c>
      <c r="V771" s="9">
        <f t="shared" si="345"/>
        <v>1966.3424414633328</v>
      </c>
      <c r="W771" s="8">
        <f t="shared" si="346"/>
        <v>180982.30597615032</v>
      </c>
      <c r="X771" s="7">
        <f t="shared" si="347"/>
        <v>-31.623995398454433</v>
      </c>
      <c r="Y771" s="6">
        <f t="shared" si="333"/>
        <v>1972.1592369520417</v>
      </c>
      <c r="Z771" s="4">
        <f t="shared" si="334"/>
        <v>-1</v>
      </c>
      <c r="AA771" s="4">
        <f t="shared" si="348"/>
        <v>0</v>
      </c>
      <c r="AB771" s="5">
        <f t="shared" si="349"/>
        <v>0</v>
      </c>
      <c r="AC771" s="418">
        <f t="shared" si="353"/>
        <v>0</v>
      </c>
      <c r="AD771" s="628">
        <f t="shared" si="350"/>
        <v>0</v>
      </c>
      <c r="AE771" s="4">
        <f t="shared" si="335"/>
        <v>18.619194047766719</v>
      </c>
      <c r="AF771" s="3">
        <f t="shared" si="351"/>
        <v>4.67</v>
      </c>
      <c r="AG771" s="2">
        <f t="shared" si="336"/>
        <v>105.92076283713217</v>
      </c>
      <c r="AH771" s="22">
        <f t="shared" si="325"/>
        <v>32.136702214701351</v>
      </c>
    </row>
    <row r="772" spans="6:34" x14ac:dyDescent="0.35">
      <c r="F772" s="21">
        <f t="shared" si="337"/>
        <v>74.20000000000006</v>
      </c>
      <c r="G772" s="20">
        <f t="shared" si="352"/>
        <v>356.63043478260749</v>
      </c>
      <c r="H772" s="19">
        <f t="shared" si="326"/>
        <v>6.6304347826074945</v>
      </c>
      <c r="I772" s="18">
        <f t="shared" si="327"/>
        <v>1.8944099378878556E-2</v>
      </c>
      <c r="J772" s="17">
        <f t="shared" si="328"/>
        <v>181178.94022029664</v>
      </c>
      <c r="K772" s="16">
        <f t="shared" si="329"/>
        <v>31.623405519354989</v>
      </c>
      <c r="L772" s="15">
        <f t="shared" si="330"/>
        <v>0</v>
      </c>
      <c r="M772" s="14">
        <f t="shared" si="331"/>
        <v>0</v>
      </c>
      <c r="N772" s="13">
        <f t="shared" si="338"/>
        <v>0</v>
      </c>
      <c r="O772" s="12">
        <f t="shared" si="339"/>
        <v>0</v>
      </c>
      <c r="P772" s="4">
        <f t="shared" si="340"/>
        <v>0</v>
      </c>
      <c r="Q772" s="11">
        <f t="shared" si="332"/>
        <v>0</v>
      </c>
      <c r="R772" s="10">
        <f t="shared" si="341"/>
        <v>0</v>
      </c>
      <c r="S772" s="9">
        <f t="shared" si="342"/>
        <v>151.358709016955</v>
      </c>
      <c r="T772" s="8">
        <f t="shared" si="343"/>
        <v>9263.3530129862847</v>
      </c>
      <c r="U772" s="7">
        <f t="shared" si="344"/>
        <v>-31.623405519354989</v>
      </c>
      <c r="V772" s="9">
        <f t="shared" si="345"/>
        <v>1963.1800419234874</v>
      </c>
      <c r="W772" s="8">
        <f t="shared" si="346"/>
        <v>181178.94022029664</v>
      </c>
      <c r="X772" s="7">
        <f t="shared" si="347"/>
        <v>-31.623405519354989</v>
      </c>
      <c r="Y772" s="6">
        <f t="shared" si="333"/>
        <v>1969.0061797267128</v>
      </c>
      <c r="Z772" s="4">
        <f t="shared" si="334"/>
        <v>-1</v>
      </c>
      <c r="AA772" s="4">
        <f t="shared" si="348"/>
        <v>0</v>
      </c>
      <c r="AB772" s="5">
        <f t="shared" si="349"/>
        <v>0</v>
      </c>
      <c r="AC772" s="418">
        <f t="shared" si="353"/>
        <v>0</v>
      </c>
      <c r="AD772" s="628">
        <f t="shared" si="350"/>
        <v>0</v>
      </c>
      <c r="AE772" s="4">
        <f t="shared" si="335"/>
        <v>18.589425972642704</v>
      </c>
      <c r="AF772" s="3">
        <f t="shared" si="351"/>
        <v>4.67</v>
      </c>
      <c r="AG772" s="2">
        <f t="shared" si="336"/>
        <v>105.92076283713217</v>
      </c>
      <c r="AH772" s="22">
        <f t="shared" si="325"/>
        <v>32.05966354484756</v>
      </c>
    </row>
    <row r="773" spans="6:34" x14ac:dyDescent="0.35">
      <c r="F773" s="21">
        <f t="shared" si="337"/>
        <v>74.300000000000054</v>
      </c>
      <c r="G773" s="20">
        <f t="shared" si="352"/>
        <v>356.63043478260749</v>
      </c>
      <c r="H773" s="19">
        <f t="shared" si="326"/>
        <v>6.6304347826074945</v>
      </c>
      <c r="I773" s="18">
        <f t="shared" si="327"/>
        <v>1.8944099378878556E-2</v>
      </c>
      <c r="J773" s="17">
        <f t="shared" si="328"/>
        <v>181375.25822448899</v>
      </c>
      <c r="K773" s="16">
        <f t="shared" si="329"/>
        <v>31.622816605401894</v>
      </c>
      <c r="L773" s="15">
        <f t="shared" si="330"/>
        <v>0</v>
      </c>
      <c r="M773" s="14">
        <f t="shared" si="331"/>
        <v>0</v>
      </c>
      <c r="N773" s="13">
        <f t="shared" si="338"/>
        <v>0</v>
      </c>
      <c r="O773" s="12">
        <f t="shared" si="339"/>
        <v>0</v>
      </c>
      <c r="P773" s="4">
        <f t="shared" si="340"/>
        <v>0</v>
      </c>
      <c r="Q773" s="11">
        <f t="shared" si="332"/>
        <v>0</v>
      </c>
      <c r="R773" s="10">
        <f t="shared" si="341"/>
        <v>0</v>
      </c>
      <c r="S773" s="9">
        <f t="shared" si="342"/>
        <v>151.358709016955</v>
      </c>
      <c r="T773" s="8">
        <f t="shared" si="343"/>
        <v>9278.4888838879797</v>
      </c>
      <c r="U773" s="7">
        <f t="shared" si="344"/>
        <v>-31.622816605401894</v>
      </c>
      <c r="V773" s="9">
        <f t="shared" si="345"/>
        <v>1960.0177013715518</v>
      </c>
      <c r="W773" s="8">
        <f t="shared" si="346"/>
        <v>181375.25822448899</v>
      </c>
      <c r="X773" s="7">
        <f t="shared" si="347"/>
        <v>-31.622816605401894</v>
      </c>
      <c r="Y773" s="6">
        <f t="shared" si="333"/>
        <v>1965.8532113271074</v>
      </c>
      <c r="Z773" s="4">
        <f t="shared" si="334"/>
        <v>-1</v>
      </c>
      <c r="AA773" s="4">
        <f t="shared" si="348"/>
        <v>0</v>
      </c>
      <c r="AB773" s="5">
        <f t="shared" si="349"/>
        <v>0</v>
      </c>
      <c r="AC773" s="418">
        <f t="shared" si="353"/>
        <v>0</v>
      </c>
      <c r="AD773" s="628">
        <f t="shared" si="350"/>
        <v>0</v>
      </c>
      <c r="AE773" s="4">
        <f t="shared" si="335"/>
        <v>18.559658736124085</v>
      </c>
      <c r="AF773" s="3">
        <f t="shared" si="351"/>
        <v>4.67</v>
      </c>
      <c r="AG773" s="2">
        <f t="shared" si="336"/>
        <v>105.92076283713217</v>
      </c>
      <c r="AH773" s="22">
        <f t="shared" si="325"/>
        <v>31.98268870072522</v>
      </c>
    </row>
    <row r="774" spans="6:34" x14ac:dyDescent="0.35">
      <c r="F774" s="21">
        <f t="shared" si="337"/>
        <v>74.400000000000048</v>
      </c>
      <c r="G774" s="20">
        <f t="shared" si="352"/>
        <v>356.63043478260749</v>
      </c>
      <c r="H774" s="19">
        <f t="shared" si="326"/>
        <v>6.6304347826074945</v>
      </c>
      <c r="I774" s="18">
        <f t="shared" si="327"/>
        <v>1.8944099378878556E-2</v>
      </c>
      <c r="J774" s="17">
        <f t="shared" si="328"/>
        <v>181571.25999462616</v>
      </c>
      <c r="K774" s="16">
        <f t="shared" si="329"/>
        <v>31.622228656497317</v>
      </c>
      <c r="L774" s="15">
        <f t="shared" si="330"/>
        <v>0</v>
      </c>
      <c r="M774" s="14">
        <f t="shared" si="331"/>
        <v>0</v>
      </c>
      <c r="N774" s="13">
        <f t="shared" si="338"/>
        <v>0</v>
      </c>
      <c r="O774" s="12">
        <f t="shared" si="339"/>
        <v>0</v>
      </c>
      <c r="P774" s="4">
        <f t="shared" si="340"/>
        <v>0</v>
      </c>
      <c r="Q774" s="11">
        <f t="shared" si="332"/>
        <v>0</v>
      </c>
      <c r="R774" s="10">
        <f t="shared" si="341"/>
        <v>0</v>
      </c>
      <c r="S774" s="9">
        <f t="shared" si="342"/>
        <v>151.358709016955</v>
      </c>
      <c r="T774" s="8">
        <f t="shared" si="343"/>
        <v>9293.6247547896746</v>
      </c>
      <c r="U774" s="7">
        <f t="shared" si="344"/>
        <v>-31.622228656497317</v>
      </c>
      <c r="V774" s="9">
        <f t="shared" si="345"/>
        <v>1956.8554197110116</v>
      </c>
      <c r="W774" s="8">
        <f t="shared" si="346"/>
        <v>181571.25999462616</v>
      </c>
      <c r="X774" s="7">
        <f t="shared" si="347"/>
        <v>-31.622228656497317</v>
      </c>
      <c r="Y774" s="6">
        <f t="shared" si="333"/>
        <v>1962.7003317999513</v>
      </c>
      <c r="Z774" s="4">
        <f t="shared" si="334"/>
        <v>-1</v>
      </c>
      <c r="AA774" s="4">
        <f t="shared" si="348"/>
        <v>0</v>
      </c>
      <c r="AB774" s="5">
        <f t="shared" si="349"/>
        <v>0</v>
      </c>
      <c r="AC774" s="418">
        <f t="shared" si="353"/>
        <v>0</v>
      </c>
      <c r="AD774" s="628">
        <f t="shared" si="350"/>
        <v>0</v>
      </c>
      <c r="AE774" s="4">
        <f t="shared" si="335"/>
        <v>18.529892338652004</v>
      </c>
      <c r="AF774" s="3">
        <f t="shared" si="351"/>
        <v>4.67</v>
      </c>
      <c r="AG774" s="2">
        <f t="shared" si="336"/>
        <v>105.92076283713217</v>
      </c>
      <c r="AH774" s="22">
        <f t="shared" si="325"/>
        <v>31.905777727683912</v>
      </c>
    </row>
    <row r="775" spans="6:34" x14ac:dyDescent="0.35">
      <c r="F775" s="21">
        <f t="shared" si="337"/>
        <v>74.500000000000043</v>
      </c>
      <c r="G775" s="20">
        <f t="shared" si="352"/>
        <v>356.63043478260749</v>
      </c>
      <c r="H775" s="19">
        <f t="shared" si="326"/>
        <v>6.6304347826074945</v>
      </c>
      <c r="I775" s="18">
        <f t="shared" si="327"/>
        <v>1.8944099378878556E-2</v>
      </c>
      <c r="J775" s="17">
        <f t="shared" si="328"/>
        <v>181766.94553659725</v>
      </c>
      <c r="K775" s="16">
        <f t="shared" si="329"/>
        <v>31.621641672543628</v>
      </c>
      <c r="L775" s="15">
        <f t="shared" si="330"/>
        <v>0</v>
      </c>
      <c r="M775" s="14">
        <f t="shared" si="331"/>
        <v>0</v>
      </c>
      <c r="N775" s="13">
        <f t="shared" si="338"/>
        <v>0</v>
      </c>
      <c r="O775" s="12">
        <f t="shared" si="339"/>
        <v>0</v>
      </c>
      <c r="P775" s="4">
        <f t="shared" si="340"/>
        <v>0</v>
      </c>
      <c r="Q775" s="11">
        <f t="shared" si="332"/>
        <v>0</v>
      </c>
      <c r="R775" s="10">
        <f t="shared" si="341"/>
        <v>0</v>
      </c>
      <c r="S775" s="9">
        <f t="shared" si="342"/>
        <v>151.358709016955</v>
      </c>
      <c r="T775" s="8">
        <f t="shared" si="343"/>
        <v>9308.7606256913696</v>
      </c>
      <c r="U775" s="7">
        <f t="shared" si="344"/>
        <v>-31.621641672543628</v>
      </c>
      <c r="V775" s="9">
        <f t="shared" si="345"/>
        <v>1953.6931968453619</v>
      </c>
      <c r="W775" s="8">
        <f t="shared" si="346"/>
        <v>181766.94553659725</v>
      </c>
      <c r="X775" s="7">
        <f t="shared" si="347"/>
        <v>-31.621641672543628</v>
      </c>
      <c r="Y775" s="6">
        <f t="shared" si="333"/>
        <v>1959.5475411928971</v>
      </c>
      <c r="Z775" s="4">
        <f t="shared" si="334"/>
        <v>-1</v>
      </c>
      <c r="AA775" s="4">
        <f t="shared" si="348"/>
        <v>0</v>
      </c>
      <c r="AB775" s="5">
        <f t="shared" si="349"/>
        <v>0</v>
      </c>
      <c r="AC775" s="418">
        <f t="shared" si="353"/>
        <v>0</v>
      </c>
      <c r="AD775" s="628">
        <f t="shared" si="350"/>
        <v>0</v>
      </c>
      <c r="AE775" s="4">
        <f t="shared" si="335"/>
        <v>18.50012678067635</v>
      </c>
      <c r="AF775" s="3">
        <f t="shared" si="351"/>
        <v>4.67</v>
      </c>
      <c r="AG775" s="2">
        <f t="shared" si="336"/>
        <v>105.92076283713217</v>
      </c>
      <c r="AH775" s="22">
        <f t="shared" si="325"/>
        <v>31.828930671202951</v>
      </c>
    </row>
    <row r="776" spans="6:34" x14ac:dyDescent="0.35">
      <c r="F776" s="21">
        <f t="shared" si="337"/>
        <v>74.600000000000037</v>
      </c>
      <c r="G776" s="20">
        <f t="shared" si="352"/>
        <v>356.63043478260749</v>
      </c>
      <c r="H776" s="19">
        <f t="shared" si="326"/>
        <v>6.6304347826074945</v>
      </c>
      <c r="I776" s="18">
        <f t="shared" si="327"/>
        <v>1.8944099378878556E-2</v>
      </c>
      <c r="J776" s="17">
        <f t="shared" si="328"/>
        <v>181962.3148562818</v>
      </c>
      <c r="K776" s="16">
        <f t="shared" si="329"/>
        <v>31.621055653443353</v>
      </c>
      <c r="L776" s="15">
        <f t="shared" si="330"/>
        <v>0</v>
      </c>
      <c r="M776" s="14">
        <f t="shared" si="331"/>
        <v>0</v>
      </c>
      <c r="N776" s="13">
        <f t="shared" si="338"/>
        <v>0</v>
      </c>
      <c r="O776" s="12">
        <f t="shared" si="339"/>
        <v>0</v>
      </c>
      <c r="P776" s="4">
        <f t="shared" si="340"/>
        <v>0</v>
      </c>
      <c r="Q776" s="11">
        <f t="shared" si="332"/>
        <v>0</v>
      </c>
      <c r="R776" s="10">
        <f t="shared" si="341"/>
        <v>0</v>
      </c>
      <c r="S776" s="9">
        <f t="shared" si="342"/>
        <v>151.358709016955</v>
      </c>
      <c r="T776" s="8">
        <f t="shared" si="343"/>
        <v>9323.8964965930645</v>
      </c>
      <c r="U776" s="7">
        <f t="shared" si="344"/>
        <v>-31.621055653443353</v>
      </c>
      <c r="V776" s="9">
        <f t="shared" si="345"/>
        <v>1950.5310326781075</v>
      </c>
      <c r="W776" s="8">
        <f t="shared" si="346"/>
        <v>181962.3148562818</v>
      </c>
      <c r="X776" s="7">
        <f t="shared" si="347"/>
        <v>-31.621055653443353</v>
      </c>
      <c r="Y776" s="6">
        <f t="shared" si="333"/>
        <v>1956.3948395545322</v>
      </c>
      <c r="Z776" s="4">
        <f t="shared" si="334"/>
        <v>-1</v>
      </c>
      <c r="AA776" s="4">
        <f t="shared" si="348"/>
        <v>0</v>
      </c>
      <c r="AB776" s="5">
        <f t="shared" si="349"/>
        <v>0</v>
      </c>
      <c r="AC776" s="418">
        <f t="shared" si="353"/>
        <v>0</v>
      </c>
      <c r="AD776" s="628">
        <f t="shared" si="350"/>
        <v>0</v>
      </c>
      <c r="AE776" s="4">
        <f t="shared" si="335"/>
        <v>18.470362062655834</v>
      </c>
      <c r="AF776" s="3">
        <f t="shared" si="351"/>
        <v>4.67</v>
      </c>
      <c r="AG776" s="2">
        <f t="shared" si="336"/>
        <v>105.92076283713217</v>
      </c>
      <c r="AH776" s="22">
        <f t="shared" si="325"/>
        <v>31.752147576891886</v>
      </c>
    </row>
    <row r="777" spans="6:34" x14ac:dyDescent="0.35">
      <c r="F777" s="21">
        <f t="shared" si="337"/>
        <v>74.700000000000031</v>
      </c>
      <c r="G777" s="20">
        <f t="shared" si="352"/>
        <v>356.63043478260749</v>
      </c>
      <c r="H777" s="19">
        <f t="shared" si="326"/>
        <v>6.6304347826074945</v>
      </c>
      <c r="I777" s="18">
        <f t="shared" si="327"/>
        <v>1.8944099378878556E-2</v>
      </c>
      <c r="J777" s="17">
        <f t="shared" si="328"/>
        <v>182157.36795954959</v>
      </c>
      <c r="K777" s="16">
        <f t="shared" si="329"/>
        <v>31.620470599099182</v>
      </c>
      <c r="L777" s="15">
        <f t="shared" si="330"/>
        <v>0</v>
      </c>
      <c r="M777" s="14">
        <f t="shared" si="331"/>
        <v>0</v>
      </c>
      <c r="N777" s="13">
        <f t="shared" si="338"/>
        <v>0</v>
      </c>
      <c r="O777" s="12">
        <f t="shared" si="339"/>
        <v>0</v>
      </c>
      <c r="P777" s="4">
        <f t="shared" si="340"/>
        <v>0</v>
      </c>
      <c r="Q777" s="11">
        <f t="shared" si="332"/>
        <v>0</v>
      </c>
      <c r="R777" s="10">
        <f t="shared" si="341"/>
        <v>0</v>
      </c>
      <c r="S777" s="9">
        <f t="shared" si="342"/>
        <v>151.358709016955</v>
      </c>
      <c r="T777" s="8">
        <f t="shared" si="343"/>
        <v>9339.0323674947595</v>
      </c>
      <c r="U777" s="7">
        <f t="shared" si="344"/>
        <v>-31.620470599099182</v>
      </c>
      <c r="V777" s="9">
        <f t="shared" si="345"/>
        <v>1947.3689271127632</v>
      </c>
      <c r="W777" s="8">
        <f t="shared" si="346"/>
        <v>182157.36795954959</v>
      </c>
      <c r="X777" s="7">
        <f t="shared" si="347"/>
        <v>-31.620470599099182</v>
      </c>
      <c r="Y777" s="6">
        <f t="shared" si="333"/>
        <v>1953.2422269343845</v>
      </c>
      <c r="Z777" s="4">
        <f t="shared" si="334"/>
        <v>-1</v>
      </c>
      <c r="AA777" s="4">
        <f t="shared" si="348"/>
        <v>0</v>
      </c>
      <c r="AB777" s="5">
        <f t="shared" si="349"/>
        <v>0</v>
      </c>
      <c r="AC777" s="418">
        <f t="shared" si="353"/>
        <v>0</v>
      </c>
      <c r="AD777" s="628">
        <f t="shared" si="350"/>
        <v>0</v>
      </c>
      <c r="AE777" s="4">
        <f t="shared" si="335"/>
        <v>18.440598185058057</v>
      </c>
      <c r="AF777" s="3">
        <f t="shared" si="351"/>
        <v>4.67</v>
      </c>
      <c r="AG777" s="2">
        <f t="shared" si="336"/>
        <v>105.92076283713217</v>
      </c>
      <c r="AH777" s="22">
        <f t="shared" si="325"/>
        <v>31.675428490491214</v>
      </c>
    </row>
    <row r="778" spans="6:34" x14ac:dyDescent="0.35">
      <c r="F778" s="21">
        <f t="shared" si="337"/>
        <v>74.800000000000026</v>
      </c>
      <c r="G778" s="20">
        <f t="shared" si="352"/>
        <v>356.63043478260749</v>
      </c>
      <c r="H778" s="19">
        <f t="shared" si="326"/>
        <v>6.6304347826074945</v>
      </c>
      <c r="I778" s="18">
        <f t="shared" si="327"/>
        <v>1.8944099378878556E-2</v>
      </c>
      <c r="J778" s="17">
        <f t="shared" si="328"/>
        <v>182352.10485226088</v>
      </c>
      <c r="K778" s="16">
        <f t="shared" si="329"/>
        <v>31.619886509413956</v>
      </c>
      <c r="L778" s="15">
        <f t="shared" si="330"/>
        <v>0</v>
      </c>
      <c r="M778" s="14">
        <f t="shared" si="331"/>
        <v>0</v>
      </c>
      <c r="N778" s="13">
        <f t="shared" si="338"/>
        <v>0</v>
      </c>
      <c r="O778" s="12">
        <f t="shared" si="339"/>
        <v>0</v>
      </c>
      <c r="P778" s="4">
        <f t="shared" si="340"/>
        <v>0</v>
      </c>
      <c r="Q778" s="11">
        <f t="shared" si="332"/>
        <v>0</v>
      </c>
      <c r="R778" s="10">
        <f t="shared" si="341"/>
        <v>0</v>
      </c>
      <c r="S778" s="9">
        <f t="shared" si="342"/>
        <v>151.358709016955</v>
      </c>
      <c r="T778" s="8">
        <f t="shared" si="343"/>
        <v>9354.1682383964544</v>
      </c>
      <c r="U778" s="7">
        <f t="shared" si="344"/>
        <v>-31.619886509413956</v>
      </c>
      <c r="V778" s="9">
        <f t="shared" si="345"/>
        <v>1944.2068800528534</v>
      </c>
      <c r="W778" s="8">
        <f t="shared" si="346"/>
        <v>182352.10485226088</v>
      </c>
      <c r="X778" s="7">
        <f t="shared" si="347"/>
        <v>-31.619886509413956</v>
      </c>
      <c r="Y778" s="6">
        <f t="shared" si="333"/>
        <v>1950.0897033829315</v>
      </c>
      <c r="Z778" s="4">
        <f t="shared" si="334"/>
        <v>-1</v>
      </c>
      <c r="AA778" s="4">
        <f t="shared" si="348"/>
        <v>0</v>
      </c>
      <c r="AB778" s="5">
        <f t="shared" si="349"/>
        <v>0</v>
      </c>
      <c r="AC778" s="418">
        <f t="shared" si="353"/>
        <v>0</v>
      </c>
      <c r="AD778" s="628">
        <f t="shared" si="350"/>
        <v>0</v>
      </c>
      <c r="AE778" s="4">
        <f t="shared" si="335"/>
        <v>18.410835148359574</v>
      </c>
      <c r="AF778" s="3">
        <f t="shared" si="351"/>
        <v>4.67</v>
      </c>
      <c r="AG778" s="2">
        <f t="shared" si="336"/>
        <v>105.92076283713217</v>
      </c>
      <c r="AH778" s="22">
        <f t="shared" si="325"/>
        <v>31.598773457872536</v>
      </c>
    </row>
    <row r="779" spans="6:34" x14ac:dyDescent="0.35">
      <c r="F779" s="21">
        <f t="shared" si="337"/>
        <v>74.90000000000002</v>
      </c>
      <c r="G779" s="20">
        <f t="shared" si="352"/>
        <v>356.63043478260749</v>
      </c>
      <c r="H779" s="19">
        <f t="shared" si="326"/>
        <v>6.6304347826074945</v>
      </c>
      <c r="I779" s="18">
        <f t="shared" si="327"/>
        <v>1.8944099378878556E-2</v>
      </c>
      <c r="J779" s="17">
        <f t="shared" si="328"/>
        <v>182546.52554026616</v>
      </c>
      <c r="K779" s="16">
        <f t="shared" si="329"/>
        <v>31.619303384290681</v>
      </c>
      <c r="L779" s="15">
        <f t="shared" si="330"/>
        <v>0</v>
      </c>
      <c r="M779" s="14">
        <f t="shared" si="331"/>
        <v>0</v>
      </c>
      <c r="N779" s="13">
        <f t="shared" si="338"/>
        <v>0</v>
      </c>
      <c r="O779" s="12">
        <f t="shared" si="339"/>
        <v>0</v>
      </c>
      <c r="P779" s="4">
        <f t="shared" si="340"/>
        <v>0</v>
      </c>
      <c r="Q779" s="11">
        <f t="shared" si="332"/>
        <v>0</v>
      </c>
      <c r="R779" s="10">
        <f t="shared" si="341"/>
        <v>0</v>
      </c>
      <c r="S779" s="9">
        <f t="shared" si="342"/>
        <v>151.358709016955</v>
      </c>
      <c r="T779" s="8">
        <f t="shared" si="343"/>
        <v>9369.3041092981493</v>
      </c>
      <c r="U779" s="7">
        <f t="shared" si="344"/>
        <v>-31.619303384290681</v>
      </c>
      <c r="V779" s="9">
        <f t="shared" si="345"/>
        <v>1941.0448914019121</v>
      </c>
      <c r="W779" s="8">
        <f t="shared" si="346"/>
        <v>182546.52554026616</v>
      </c>
      <c r="X779" s="7">
        <f t="shared" si="347"/>
        <v>-31.619303384290681</v>
      </c>
      <c r="Y779" s="6">
        <f t="shared" si="333"/>
        <v>1946.9372689516065</v>
      </c>
      <c r="Z779" s="4">
        <f t="shared" si="334"/>
        <v>-1</v>
      </c>
      <c r="AA779" s="4">
        <f t="shared" si="348"/>
        <v>0</v>
      </c>
      <c r="AB779" s="5">
        <f t="shared" si="349"/>
        <v>0</v>
      </c>
      <c r="AC779" s="418">
        <f t="shared" si="353"/>
        <v>0</v>
      </c>
      <c r="AD779" s="628">
        <f t="shared" si="350"/>
        <v>0</v>
      </c>
      <c r="AE779" s="4">
        <f t="shared" si="335"/>
        <v>18.381072953045965</v>
      </c>
      <c r="AF779" s="3">
        <f t="shared" si="351"/>
        <v>4.67</v>
      </c>
      <c r="AG779" s="2">
        <f t="shared" si="336"/>
        <v>105.92076283713217</v>
      </c>
      <c r="AH779" s="22">
        <f t="shared" si="325"/>
        <v>31.522182525039479</v>
      </c>
    </row>
    <row r="780" spans="6:34" x14ac:dyDescent="0.35">
      <c r="F780" s="21">
        <f t="shared" si="337"/>
        <v>75.000000000000014</v>
      </c>
      <c r="G780" s="20">
        <f t="shared" si="352"/>
        <v>356.63043478260749</v>
      </c>
      <c r="H780" s="19">
        <f t="shared" si="326"/>
        <v>6.6304347826074945</v>
      </c>
      <c r="I780" s="18">
        <f t="shared" si="327"/>
        <v>1.8944099378878556E-2</v>
      </c>
      <c r="J780" s="17">
        <f t="shared" si="328"/>
        <v>182740.63002940634</v>
      </c>
      <c r="K780" s="16">
        <f t="shared" si="329"/>
        <v>31.618721223632566</v>
      </c>
      <c r="L780" s="15">
        <f t="shared" si="330"/>
        <v>0</v>
      </c>
      <c r="M780" s="14">
        <f t="shared" si="331"/>
        <v>0</v>
      </c>
      <c r="N780" s="13">
        <f t="shared" si="338"/>
        <v>0</v>
      </c>
      <c r="O780" s="12">
        <f t="shared" si="339"/>
        <v>0</v>
      </c>
      <c r="P780" s="4">
        <f t="shared" si="340"/>
        <v>0</v>
      </c>
      <c r="Q780" s="11">
        <f t="shared" si="332"/>
        <v>0</v>
      </c>
      <c r="R780" s="10">
        <f t="shared" si="341"/>
        <v>0</v>
      </c>
      <c r="S780" s="9">
        <f t="shared" si="342"/>
        <v>151.358709016955</v>
      </c>
      <c r="T780" s="8">
        <f t="shared" si="343"/>
        <v>9384.4399801998443</v>
      </c>
      <c r="U780" s="7">
        <f t="shared" si="344"/>
        <v>-31.618721223632566</v>
      </c>
      <c r="V780" s="9">
        <f t="shared" si="345"/>
        <v>1937.882961063483</v>
      </c>
      <c r="W780" s="8">
        <f t="shared" si="346"/>
        <v>182740.63002940634</v>
      </c>
      <c r="X780" s="7">
        <f t="shared" si="347"/>
        <v>-31.618721223632566</v>
      </c>
      <c r="Y780" s="6">
        <f t="shared" si="333"/>
        <v>1943.7849236928071</v>
      </c>
      <c r="Z780" s="4">
        <f t="shared" si="334"/>
        <v>-1</v>
      </c>
      <c r="AA780" s="4">
        <f t="shared" si="348"/>
        <v>0</v>
      </c>
      <c r="AB780" s="5">
        <f t="shared" si="349"/>
        <v>0</v>
      </c>
      <c r="AC780" s="418">
        <f t="shared" si="353"/>
        <v>0</v>
      </c>
      <c r="AD780" s="628">
        <f t="shared" si="350"/>
        <v>0</v>
      </c>
      <c r="AE780" s="4">
        <f t="shared" si="335"/>
        <v>18.351311599611922</v>
      </c>
      <c r="AF780" s="3">
        <f t="shared" si="351"/>
        <v>4.67</v>
      </c>
      <c r="AG780" s="2">
        <f t="shared" si="336"/>
        <v>105.92076283713217</v>
      </c>
      <c r="AH780" s="22">
        <f t="shared" si="325"/>
        <v>31.445655738127989</v>
      </c>
    </row>
    <row r="781" spans="6:34" x14ac:dyDescent="0.35">
      <c r="F781" s="21">
        <f t="shared" si="337"/>
        <v>75.100000000000009</v>
      </c>
      <c r="G781" s="20">
        <f t="shared" si="352"/>
        <v>356.63043478260749</v>
      </c>
      <c r="H781" s="19">
        <f t="shared" si="326"/>
        <v>6.6304347826074945</v>
      </c>
      <c r="I781" s="18">
        <f t="shared" si="327"/>
        <v>1.8944099378878556E-2</v>
      </c>
      <c r="J781" s="17">
        <f t="shared" si="328"/>
        <v>182934.4183255127</v>
      </c>
      <c r="K781" s="16">
        <f t="shared" si="329"/>
        <v>31.618140027342942</v>
      </c>
      <c r="L781" s="15">
        <f t="shared" si="330"/>
        <v>0</v>
      </c>
      <c r="M781" s="14">
        <f t="shared" si="331"/>
        <v>0</v>
      </c>
      <c r="N781" s="13">
        <f t="shared" si="338"/>
        <v>0</v>
      </c>
      <c r="O781" s="12">
        <f t="shared" si="339"/>
        <v>0</v>
      </c>
      <c r="P781" s="4">
        <f t="shared" si="340"/>
        <v>0</v>
      </c>
      <c r="Q781" s="11">
        <f t="shared" si="332"/>
        <v>0</v>
      </c>
      <c r="R781" s="10">
        <f t="shared" si="341"/>
        <v>0</v>
      </c>
      <c r="S781" s="9">
        <f t="shared" si="342"/>
        <v>151.358709016955</v>
      </c>
      <c r="T781" s="8">
        <f t="shared" si="343"/>
        <v>9399.5758511015392</v>
      </c>
      <c r="U781" s="7">
        <f t="shared" si="344"/>
        <v>-31.618140027342942</v>
      </c>
      <c r="V781" s="9">
        <f t="shared" si="345"/>
        <v>1934.7210889411197</v>
      </c>
      <c r="W781" s="8">
        <f t="shared" si="346"/>
        <v>182934.4183255127</v>
      </c>
      <c r="X781" s="7">
        <f t="shared" si="347"/>
        <v>-31.618140027342942</v>
      </c>
      <c r="Y781" s="6">
        <f t="shared" si="333"/>
        <v>1940.6326676599028</v>
      </c>
      <c r="Z781" s="4">
        <f t="shared" si="334"/>
        <v>-1</v>
      </c>
      <c r="AA781" s="4">
        <f t="shared" si="348"/>
        <v>0</v>
      </c>
      <c r="AB781" s="5">
        <f t="shared" si="349"/>
        <v>0</v>
      </c>
      <c r="AC781" s="418">
        <f t="shared" si="353"/>
        <v>0</v>
      </c>
      <c r="AD781" s="628">
        <f t="shared" si="350"/>
        <v>0</v>
      </c>
      <c r="AE781" s="4">
        <f t="shared" si="335"/>
        <v>18.321551088561307</v>
      </c>
      <c r="AF781" s="3">
        <f t="shared" si="351"/>
        <v>4.67</v>
      </c>
      <c r="AG781" s="2">
        <f t="shared" si="336"/>
        <v>105.92076283713217</v>
      </c>
      <c r="AH781" s="22">
        <f t="shared" si="325"/>
        <v>31.369193143407013</v>
      </c>
    </row>
    <row r="782" spans="6:34" x14ac:dyDescent="0.35">
      <c r="F782" s="21">
        <f t="shared" si="337"/>
        <v>75.2</v>
      </c>
      <c r="G782" s="20">
        <f t="shared" si="352"/>
        <v>356.63043478260749</v>
      </c>
      <c r="H782" s="19">
        <f t="shared" si="326"/>
        <v>6.6304347826074945</v>
      </c>
      <c r="I782" s="18">
        <f t="shared" si="327"/>
        <v>1.8944099378878556E-2</v>
      </c>
      <c r="J782" s="17">
        <f t="shared" si="328"/>
        <v>183127.89043440681</v>
      </c>
      <c r="K782" s="16">
        <f t="shared" si="329"/>
        <v>31.617559795325331</v>
      </c>
      <c r="L782" s="15">
        <f t="shared" si="330"/>
        <v>0</v>
      </c>
      <c r="M782" s="14">
        <f t="shared" si="331"/>
        <v>0</v>
      </c>
      <c r="N782" s="13">
        <f t="shared" si="338"/>
        <v>0</v>
      </c>
      <c r="O782" s="12">
        <f t="shared" si="339"/>
        <v>0</v>
      </c>
      <c r="P782" s="4">
        <f t="shared" si="340"/>
        <v>0</v>
      </c>
      <c r="Q782" s="11">
        <f t="shared" si="332"/>
        <v>0</v>
      </c>
      <c r="R782" s="10">
        <f t="shared" si="341"/>
        <v>0</v>
      </c>
      <c r="S782" s="9">
        <f t="shared" si="342"/>
        <v>151.358709016955</v>
      </c>
      <c r="T782" s="8">
        <f t="shared" si="343"/>
        <v>9414.7117220032342</v>
      </c>
      <c r="U782" s="7">
        <f t="shared" si="344"/>
        <v>-31.617559795325331</v>
      </c>
      <c r="V782" s="9">
        <f t="shared" si="345"/>
        <v>1931.5592749383854</v>
      </c>
      <c r="W782" s="8">
        <f t="shared" si="346"/>
        <v>183127.89043440681</v>
      </c>
      <c r="X782" s="7">
        <f t="shared" si="347"/>
        <v>-31.617559795325331</v>
      </c>
      <c r="Y782" s="6">
        <f t="shared" si="333"/>
        <v>1937.4805009072429</v>
      </c>
      <c r="Z782" s="4">
        <f t="shared" si="334"/>
        <v>-1</v>
      </c>
      <c r="AA782" s="4">
        <f t="shared" si="348"/>
        <v>0</v>
      </c>
      <c r="AB782" s="5">
        <f t="shared" si="349"/>
        <v>0</v>
      </c>
      <c r="AC782" s="418">
        <f t="shared" si="353"/>
        <v>0</v>
      </c>
      <c r="AD782" s="628">
        <f t="shared" si="350"/>
        <v>0</v>
      </c>
      <c r="AE782" s="4">
        <f t="shared" si="335"/>
        <v>18.291791420407225</v>
      </c>
      <c r="AF782" s="3">
        <f t="shared" si="351"/>
        <v>4.67</v>
      </c>
      <c r="AG782" s="2">
        <f t="shared" si="336"/>
        <v>105.92076283713217</v>
      </c>
      <c r="AH782" s="22">
        <f t="shared" si="325"/>
        <v>31.292794787278922</v>
      </c>
    </row>
    <row r="783" spans="6:34" x14ac:dyDescent="0.35">
      <c r="F783" s="21">
        <f t="shared" si="337"/>
        <v>75.3</v>
      </c>
      <c r="G783" s="20">
        <f t="shared" si="352"/>
        <v>356.63043478260749</v>
      </c>
      <c r="H783" s="19">
        <f t="shared" si="326"/>
        <v>6.6304347826074945</v>
      </c>
      <c r="I783" s="18">
        <f t="shared" si="327"/>
        <v>1.8944099378878556E-2</v>
      </c>
      <c r="J783" s="17">
        <f t="shared" si="328"/>
        <v>183321.04636190066</v>
      </c>
      <c r="K783" s="16">
        <f t="shared" si="329"/>
        <v>31.616980527483388</v>
      </c>
      <c r="L783" s="15">
        <f t="shared" si="330"/>
        <v>0</v>
      </c>
      <c r="M783" s="14">
        <f t="shared" si="331"/>
        <v>0</v>
      </c>
      <c r="N783" s="13">
        <f t="shared" si="338"/>
        <v>0</v>
      </c>
      <c r="O783" s="12">
        <f t="shared" si="339"/>
        <v>0</v>
      </c>
      <c r="P783" s="4">
        <f t="shared" si="340"/>
        <v>0</v>
      </c>
      <c r="Q783" s="11">
        <f t="shared" si="332"/>
        <v>0</v>
      </c>
      <c r="R783" s="10">
        <f t="shared" si="341"/>
        <v>0</v>
      </c>
      <c r="S783" s="9">
        <f t="shared" si="342"/>
        <v>151.358709016955</v>
      </c>
      <c r="T783" s="8">
        <f t="shared" si="343"/>
        <v>9429.8475929049291</v>
      </c>
      <c r="U783" s="7">
        <f t="shared" si="344"/>
        <v>-31.616980527483388</v>
      </c>
      <c r="V783" s="9">
        <f t="shared" si="345"/>
        <v>1928.397518958853</v>
      </c>
      <c r="W783" s="8">
        <f t="shared" si="346"/>
        <v>183321.04636190066</v>
      </c>
      <c r="X783" s="7">
        <f t="shared" si="347"/>
        <v>-31.616980527483388</v>
      </c>
      <c r="Y783" s="6">
        <f t="shared" si="333"/>
        <v>1934.328423490163</v>
      </c>
      <c r="Z783" s="4">
        <f t="shared" si="334"/>
        <v>-1</v>
      </c>
      <c r="AA783" s="4">
        <f t="shared" si="348"/>
        <v>0</v>
      </c>
      <c r="AB783" s="5">
        <f t="shared" si="349"/>
        <v>0</v>
      </c>
      <c r="AC783" s="418">
        <f t="shared" si="353"/>
        <v>0</v>
      </c>
      <c r="AD783" s="628">
        <f t="shared" si="350"/>
        <v>0</v>
      </c>
      <c r="AE783" s="4">
        <f t="shared" si="335"/>
        <v>18.26203259567211</v>
      </c>
      <c r="AF783" s="3">
        <f t="shared" si="351"/>
        <v>4.67</v>
      </c>
      <c r="AG783" s="2">
        <f t="shared" si="336"/>
        <v>105.92076283713217</v>
      </c>
      <c r="AH783" s="22">
        <f t="shared" si="325"/>
        <v>31.216460716280142</v>
      </c>
    </row>
    <row r="784" spans="6:34" x14ac:dyDescent="0.35">
      <c r="F784" s="21">
        <f t="shared" si="337"/>
        <v>75.399999999999991</v>
      </c>
      <c r="G784" s="20">
        <f t="shared" si="352"/>
        <v>356.63043478260749</v>
      </c>
      <c r="H784" s="19">
        <f t="shared" si="326"/>
        <v>6.6304347826074945</v>
      </c>
      <c r="I784" s="18">
        <f t="shared" si="327"/>
        <v>1.8944099378878556E-2</v>
      </c>
      <c r="J784" s="17">
        <f t="shared" si="328"/>
        <v>183513.88611379656</v>
      </c>
      <c r="K784" s="16">
        <f t="shared" si="329"/>
        <v>31.616402223720975</v>
      </c>
      <c r="L784" s="15">
        <f t="shared" si="330"/>
        <v>0</v>
      </c>
      <c r="M784" s="14">
        <f t="shared" si="331"/>
        <v>0</v>
      </c>
      <c r="N784" s="13">
        <f t="shared" si="338"/>
        <v>0</v>
      </c>
      <c r="O784" s="12">
        <f t="shared" si="339"/>
        <v>0</v>
      </c>
      <c r="P784" s="4">
        <f t="shared" si="340"/>
        <v>0</v>
      </c>
      <c r="Q784" s="11">
        <f t="shared" si="332"/>
        <v>0</v>
      </c>
      <c r="R784" s="10">
        <f t="shared" si="341"/>
        <v>0</v>
      </c>
      <c r="S784" s="9">
        <f t="shared" si="342"/>
        <v>151.358709016955</v>
      </c>
      <c r="T784" s="8">
        <f t="shared" si="343"/>
        <v>9444.9834638066241</v>
      </c>
      <c r="U784" s="7">
        <f t="shared" si="344"/>
        <v>-31.616402223720975</v>
      </c>
      <c r="V784" s="9">
        <f t="shared" si="345"/>
        <v>1925.2358209061047</v>
      </c>
      <c r="W784" s="8">
        <f t="shared" si="346"/>
        <v>183513.88611379656</v>
      </c>
      <c r="X784" s="7">
        <f t="shared" si="347"/>
        <v>-31.616402223720975</v>
      </c>
      <c r="Y784" s="6">
        <f t="shared" si="333"/>
        <v>1931.1764354649945</v>
      </c>
      <c r="Z784" s="4">
        <f t="shared" si="334"/>
        <v>-1</v>
      </c>
      <c r="AA784" s="4">
        <f t="shared" si="348"/>
        <v>0</v>
      </c>
      <c r="AB784" s="5">
        <f t="shared" si="349"/>
        <v>0</v>
      </c>
      <c r="AC784" s="418">
        <f t="shared" si="353"/>
        <v>0</v>
      </c>
      <c r="AD784" s="628">
        <f t="shared" si="350"/>
        <v>0</v>
      </c>
      <c r="AE784" s="4">
        <f t="shared" si="335"/>
        <v>18.232274614887785</v>
      </c>
      <c r="AF784" s="3">
        <f t="shared" si="351"/>
        <v>4.67</v>
      </c>
      <c r="AG784" s="2">
        <f t="shared" si="336"/>
        <v>105.92076283713217</v>
      </c>
      <c r="AH784" s="22">
        <f t="shared" si="325"/>
        <v>31.140190977081694</v>
      </c>
    </row>
    <row r="785" spans="6:34" x14ac:dyDescent="0.35">
      <c r="F785" s="21">
        <f t="shared" si="337"/>
        <v>75.499999999999986</v>
      </c>
      <c r="G785" s="20">
        <f t="shared" si="352"/>
        <v>356.63043478260749</v>
      </c>
      <c r="H785" s="19">
        <f t="shared" si="326"/>
        <v>6.6304347826074945</v>
      </c>
      <c r="I785" s="18">
        <f t="shared" si="327"/>
        <v>1.8944099378878556E-2</v>
      </c>
      <c r="J785" s="17">
        <f t="shared" si="328"/>
        <v>183706.40969588718</v>
      </c>
      <c r="K785" s="16">
        <f t="shared" si="329"/>
        <v>31.615824883942086</v>
      </c>
      <c r="L785" s="15">
        <f t="shared" si="330"/>
        <v>0</v>
      </c>
      <c r="M785" s="14">
        <f t="shared" si="331"/>
        <v>0</v>
      </c>
      <c r="N785" s="13">
        <f t="shared" si="338"/>
        <v>0</v>
      </c>
      <c r="O785" s="12">
        <f t="shared" si="339"/>
        <v>0</v>
      </c>
      <c r="P785" s="4">
        <f t="shared" si="340"/>
        <v>0</v>
      </c>
      <c r="Q785" s="11">
        <f t="shared" si="332"/>
        <v>0</v>
      </c>
      <c r="R785" s="10">
        <f t="shared" si="341"/>
        <v>0</v>
      </c>
      <c r="S785" s="9">
        <f t="shared" si="342"/>
        <v>151.358709016955</v>
      </c>
      <c r="T785" s="8">
        <f t="shared" si="343"/>
        <v>9460.119334708319</v>
      </c>
      <c r="U785" s="7">
        <f t="shared" si="344"/>
        <v>-31.615824883942086</v>
      </c>
      <c r="V785" s="9">
        <f t="shared" si="345"/>
        <v>1922.0741806837325</v>
      </c>
      <c r="W785" s="8">
        <f t="shared" si="346"/>
        <v>183706.40969588718</v>
      </c>
      <c r="X785" s="7">
        <f t="shared" si="347"/>
        <v>-31.615824883942086</v>
      </c>
      <c r="Y785" s="6">
        <f t="shared" si="333"/>
        <v>1928.0245368890721</v>
      </c>
      <c r="Z785" s="4">
        <f t="shared" si="334"/>
        <v>-1</v>
      </c>
      <c r="AA785" s="4">
        <f t="shared" si="348"/>
        <v>0</v>
      </c>
      <c r="AB785" s="5">
        <f t="shared" si="349"/>
        <v>0</v>
      </c>
      <c r="AC785" s="418">
        <f t="shared" si="353"/>
        <v>0</v>
      </c>
      <c r="AD785" s="628">
        <f t="shared" si="350"/>
        <v>0</v>
      </c>
      <c r="AE785" s="4">
        <f t="shared" si="335"/>
        <v>18.202517478595549</v>
      </c>
      <c r="AF785" s="3">
        <f t="shared" si="351"/>
        <v>4.67</v>
      </c>
      <c r="AG785" s="2">
        <f t="shared" si="336"/>
        <v>105.92076283713217</v>
      </c>
      <c r="AH785" s="22">
        <f t="shared" si="325"/>
        <v>31.063985616489745</v>
      </c>
    </row>
    <row r="786" spans="6:34" x14ac:dyDescent="0.35">
      <c r="F786" s="21">
        <f t="shared" si="337"/>
        <v>75.59999999999998</v>
      </c>
      <c r="G786" s="20">
        <f t="shared" si="352"/>
        <v>356.63043478260749</v>
      </c>
      <c r="H786" s="19">
        <f t="shared" si="326"/>
        <v>6.6304347826074945</v>
      </c>
      <c r="I786" s="18">
        <f t="shared" si="327"/>
        <v>1.8944099378878556E-2</v>
      </c>
      <c r="J786" s="17">
        <f t="shared" si="328"/>
        <v>183898.61711395555</v>
      </c>
      <c r="K786" s="16">
        <f t="shared" si="329"/>
        <v>31.615248508050886</v>
      </c>
      <c r="L786" s="15">
        <f t="shared" si="330"/>
        <v>0</v>
      </c>
      <c r="M786" s="14">
        <f t="shared" si="331"/>
        <v>0</v>
      </c>
      <c r="N786" s="13">
        <f t="shared" si="338"/>
        <v>0</v>
      </c>
      <c r="O786" s="12">
        <f t="shared" si="339"/>
        <v>0</v>
      </c>
      <c r="P786" s="4">
        <f t="shared" si="340"/>
        <v>0</v>
      </c>
      <c r="Q786" s="11">
        <f t="shared" si="332"/>
        <v>0</v>
      </c>
      <c r="R786" s="10">
        <f t="shared" si="341"/>
        <v>0</v>
      </c>
      <c r="S786" s="9">
        <f t="shared" si="342"/>
        <v>151.358709016955</v>
      </c>
      <c r="T786" s="8">
        <f t="shared" si="343"/>
        <v>9475.2552056100139</v>
      </c>
      <c r="U786" s="7">
        <f t="shared" si="344"/>
        <v>-31.615248508050886</v>
      </c>
      <c r="V786" s="9">
        <f t="shared" si="345"/>
        <v>1918.9125981953382</v>
      </c>
      <c r="W786" s="8">
        <f t="shared" si="346"/>
        <v>183898.61711395555</v>
      </c>
      <c r="X786" s="7">
        <f t="shared" si="347"/>
        <v>-31.615248508050886</v>
      </c>
      <c r="Y786" s="6">
        <f t="shared" si="333"/>
        <v>1924.8727278207416</v>
      </c>
      <c r="Z786" s="4">
        <f t="shared" si="334"/>
        <v>-1</v>
      </c>
      <c r="AA786" s="4">
        <f t="shared" si="348"/>
        <v>0</v>
      </c>
      <c r="AB786" s="5">
        <f t="shared" si="349"/>
        <v>0</v>
      </c>
      <c r="AC786" s="418">
        <f t="shared" si="353"/>
        <v>0</v>
      </c>
      <c r="AD786" s="628">
        <f t="shared" si="350"/>
        <v>0</v>
      </c>
      <c r="AE786" s="4">
        <f t="shared" si="335"/>
        <v>18.172761187346239</v>
      </c>
      <c r="AF786" s="3">
        <f t="shared" si="351"/>
        <v>4.67</v>
      </c>
      <c r="AG786" s="2">
        <f t="shared" si="336"/>
        <v>105.92076283713217</v>
      </c>
      <c r="AH786" s="22">
        <f t="shared" si="325"/>
        <v>30.987844681446127</v>
      </c>
    </row>
    <row r="787" spans="6:34" x14ac:dyDescent="0.35">
      <c r="F787" s="21">
        <f t="shared" si="337"/>
        <v>75.699999999999974</v>
      </c>
      <c r="G787" s="20">
        <f t="shared" si="352"/>
        <v>356.63043478260749</v>
      </c>
      <c r="H787" s="19">
        <f t="shared" si="326"/>
        <v>6.6304347826074945</v>
      </c>
      <c r="I787" s="18">
        <f t="shared" si="327"/>
        <v>1.8944099378878556E-2</v>
      </c>
      <c r="J787" s="17">
        <f t="shared" si="328"/>
        <v>184090.50837377508</v>
      </c>
      <c r="K787" s="16">
        <f t="shared" si="329"/>
        <v>31.614673095951719</v>
      </c>
      <c r="L787" s="15">
        <f t="shared" si="330"/>
        <v>0</v>
      </c>
      <c r="M787" s="14">
        <f t="shared" si="331"/>
        <v>0</v>
      </c>
      <c r="N787" s="13">
        <f t="shared" si="338"/>
        <v>0</v>
      </c>
      <c r="O787" s="12">
        <f t="shared" si="339"/>
        <v>0</v>
      </c>
      <c r="P787" s="4">
        <f t="shared" si="340"/>
        <v>0</v>
      </c>
      <c r="Q787" s="11">
        <f t="shared" si="332"/>
        <v>0</v>
      </c>
      <c r="R787" s="10">
        <f t="shared" si="341"/>
        <v>0</v>
      </c>
      <c r="S787" s="9">
        <f t="shared" si="342"/>
        <v>151.358709016955</v>
      </c>
      <c r="T787" s="8">
        <f t="shared" si="343"/>
        <v>9490.3910765117089</v>
      </c>
      <c r="U787" s="7">
        <f t="shared" si="344"/>
        <v>-31.614673095951719</v>
      </c>
      <c r="V787" s="9">
        <f t="shared" si="345"/>
        <v>1915.7510733445331</v>
      </c>
      <c r="W787" s="8">
        <f t="shared" si="346"/>
        <v>184090.50837377508</v>
      </c>
      <c r="X787" s="7">
        <f t="shared" si="347"/>
        <v>-31.614673095951719</v>
      </c>
      <c r="Y787" s="6">
        <f t="shared" si="333"/>
        <v>1921.7210083193684</v>
      </c>
      <c r="Z787" s="4">
        <f t="shared" si="334"/>
        <v>-1</v>
      </c>
      <c r="AA787" s="4">
        <f t="shared" si="348"/>
        <v>0</v>
      </c>
      <c r="AB787" s="5">
        <f t="shared" si="349"/>
        <v>0</v>
      </c>
      <c r="AC787" s="418">
        <f t="shared" si="353"/>
        <v>0</v>
      </c>
      <c r="AD787" s="628">
        <f t="shared" si="350"/>
        <v>0</v>
      </c>
      <c r="AE787" s="4">
        <f t="shared" si="335"/>
        <v>18.143005741700335</v>
      </c>
      <c r="AF787" s="3">
        <f t="shared" si="351"/>
        <v>4.67</v>
      </c>
      <c r="AG787" s="2">
        <f t="shared" si="336"/>
        <v>105.92076283713217</v>
      </c>
      <c r="AH787" s="22">
        <f t="shared" si="325"/>
        <v>30.911768219029014</v>
      </c>
    </row>
    <row r="788" spans="6:34" x14ac:dyDescent="0.35">
      <c r="F788" s="21">
        <f t="shared" si="337"/>
        <v>75.799999999999969</v>
      </c>
      <c r="G788" s="20">
        <f t="shared" si="352"/>
        <v>356.63043478260749</v>
      </c>
      <c r="H788" s="19">
        <f t="shared" si="326"/>
        <v>6.6304347826074945</v>
      </c>
      <c r="I788" s="18">
        <f t="shared" si="327"/>
        <v>1.8944099378878556E-2</v>
      </c>
      <c r="J788" s="17">
        <f t="shared" si="328"/>
        <v>184282.08348110953</v>
      </c>
      <c r="K788" s="16">
        <f t="shared" si="329"/>
        <v>31.614098647549067</v>
      </c>
      <c r="L788" s="15">
        <f t="shared" si="330"/>
        <v>0</v>
      </c>
      <c r="M788" s="14">
        <f t="shared" si="331"/>
        <v>0</v>
      </c>
      <c r="N788" s="13">
        <f t="shared" si="338"/>
        <v>0</v>
      </c>
      <c r="O788" s="12">
        <f t="shared" si="339"/>
        <v>0</v>
      </c>
      <c r="P788" s="4">
        <f t="shared" si="340"/>
        <v>0</v>
      </c>
      <c r="Q788" s="11">
        <f t="shared" si="332"/>
        <v>0</v>
      </c>
      <c r="R788" s="10">
        <f t="shared" si="341"/>
        <v>0</v>
      </c>
      <c r="S788" s="9">
        <f t="shared" si="342"/>
        <v>151.358709016955</v>
      </c>
      <c r="T788" s="8">
        <f t="shared" si="343"/>
        <v>9505.5269474134038</v>
      </c>
      <c r="U788" s="7">
        <f t="shared" si="344"/>
        <v>-31.614098647549067</v>
      </c>
      <c r="V788" s="9">
        <f t="shared" si="345"/>
        <v>1912.589606034938</v>
      </c>
      <c r="W788" s="8">
        <f t="shared" si="346"/>
        <v>184282.08348110953</v>
      </c>
      <c r="X788" s="7">
        <f t="shared" si="347"/>
        <v>-31.614098647549067</v>
      </c>
      <c r="Y788" s="6">
        <f t="shared" si="333"/>
        <v>1918.5693784453454</v>
      </c>
      <c r="Z788" s="4">
        <f t="shared" si="334"/>
        <v>-1</v>
      </c>
      <c r="AA788" s="4">
        <f t="shared" si="348"/>
        <v>0</v>
      </c>
      <c r="AB788" s="5">
        <f t="shared" si="349"/>
        <v>0</v>
      </c>
      <c r="AC788" s="418">
        <f t="shared" si="353"/>
        <v>0</v>
      </c>
      <c r="AD788" s="628">
        <f t="shared" si="350"/>
        <v>0</v>
      </c>
      <c r="AE788" s="4">
        <f t="shared" si="335"/>
        <v>18.113251142227998</v>
      </c>
      <c r="AF788" s="3">
        <f t="shared" si="351"/>
        <v>4.67</v>
      </c>
      <c r="AG788" s="2">
        <f t="shared" si="336"/>
        <v>105.92076283713217</v>
      </c>
      <c r="AH788" s="22">
        <f t="shared" si="325"/>
        <v>30.835756276453282</v>
      </c>
    </row>
    <row r="789" spans="6:34" x14ac:dyDescent="0.35">
      <c r="F789" s="21">
        <f t="shared" si="337"/>
        <v>75.899999999999963</v>
      </c>
      <c r="G789" s="20">
        <f t="shared" si="352"/>
        <v>356.63043478260749</v>
      </c>
      <c r="H789" s="19">
        <f t="shared" si="326"/>
        <v>6.6304347826074945</v>
      </c>
      <c r="I789" s="18">
        <f t="shared" si="327"/>
        <v>1.8944099378878556E-2</v>
      </c>
      <c r="J789" s="17">
        <f t="shared" si="328"/>
        <v>184473.34244171303</v>
      </c>
      <c r="K789" s="16">
        <f t="shared" si="329"/>
        <v>31.613525162747621</v>
      </c>
      <c r="L789" s="15">
        <f t="shared" si="330"/>
        <v>0</v>
      </c>
      <c r="M789" s="14">
        <f t="shared" si="331"/>
        <v>0</v>
      </c>
      <c r="N789" s="13">
        <f t="shared" si="338"/>
        <v>0</v>
      </c>
      <c r="O789" s="12">
        <f t="shared" si="339"/>
        <v>0</v>
      </c>
      <c r="P789" s="4">
        <f t="shared" si="340"/>
        <v>0</v>
      </c>
      <c r="Q789" s="11">
        <f t="shared" si="332"/>
        <v>0</v>
      </c>
      <c r="R789" s="10">
        <f t="shared" si="341"/>
        <v>0</v>
      </c>
      <c r="S789" s="9">
        <f t="shared" si="342"/>
        <v>151.358709016955</v>
      </c>
      <c r="T789" s="8">
        <f t="shared" si="343"/>
        <v>9520.6628183150988</v>
      </c>
      <c r="U789" s="7">
        <f t="shared" si="344"/>
        <v>-31.613525162747621</v>
      </c>
      <c r="V789" s="9">
        <f t="shared" si="345"/>
        <v>1909.4281961701831</v>
      </c>
      <c r="W789" s="8">
        <f t="shared" si="346"/>
        <v>184473.34244171303</v>
      </c>
      <c r="X789" s="7">
        <f t="shared" si="347"/>
        <v>-31.613525162747621</v>
      </c>
      <c r="Y789" s="6">
        <f t="shared" si="333"/>
        <v>1915.417838260101</v>
      </c>
      <c r="Z789" s="4">
        <f t="shared" si="334"/>
        <v>-1</v>
      </c>
      <c r="AA789" s="4">
        <f t="shared" si="348"/>
        <v>0</v>
      </c>
      <c r="AB789" s="5">
        <f t="shared" si="349"/>
        <v>0</v>
      </c>
      <c r="AC789" s="418">
        <f t="shared" si="353"/>
        <v>0</v>
      </c>
      <c r="AD789" s="628">
        <f t="shared" si="350"/>
        <v>0</v>
      </c>
      <c r="AE789" s="4">
        <f t="shared" si="335"/>
        <v>18.083497389509184</v>
      </c>
      <c r="AF789" s="3">
        <f t="shared" si="351"/>
        <v>4.67</v>
      </c>
      <c r="AG789" s="2">
        <f t="shared" si="336"/>
        <v>105.92076283713217</v>
      </c>
      <c r="AH789" s="22">
        <f t="shared" ref="AH789:AH852" si="354">DragCoefficient*AE789^(3/2)</f>
        <v>30.75980890107131</v>
      </c>
    </row>
    <row r="790" spans="6:34" x14ac:dyDescent="0.35">
      <c r="F790" s="21">
        <f t="shared" si="337"/>
        <v>75.999999999999957</v>
      </c>
      <c r="G790" s="20">
        <f t="shared" si="352"/>
        <v>356.63043478260749</v>
      </c>
      <c r="H790" s="19">
        <f t="shared" si="326"/>
        <v>6.6304347826074945</v>
      </c>
      <c r="I790" s="18">
        <f t="shared" si="327"/>
        <v>1.8944099378878556E-2</v>
      </c>
      <c r="J790" s="17">
        <f t="shared" si="328"/>
        <v>184664.28526133005</v>
      </c>
      <c r="K790" s="16">
        <f t="shared" si="329"/>
        <v>31.612952641452175</v>
      </c>
      <c r="L790" s="15">
        <f t="shared" si="330"/>
        <v>0</v>
      </c>
      <c r="M790" s="14">
        <f t="shared" si="331"/>
        <v>0</v>
      </c>
      <c r="N790" s="13">
        <f t="shared" si="338"/>
        <v>0</v>
      </c>
      <c r="O790" s="12">
        <f t="shared" si="339"/>
        <v>0</v>
      </c>
      <c r="P790" s="4">
        <f t="shared" si="340"/>
        <v>0</v>
      </c>
      <c r="Q790" s="11">
        <f t="shared" si="332"/>
        <v>0</v>
      </c>
      <c r="R790" s="10">
        <f t="shared" si="341"/>
        <v>0</v>
      </c>
      <c r="S790" s="9">
        <f t="shared" si="342"/>
        <v>151.358709016955</v>
      </c>
      <c r="T790" s="8">
        <f t="shared" si="343"/>
        <v>9535.7986892167937</v>
      </c>
      <c r="U790" s="7">
        <f t="shared" si="344"/>
        <v>-31.612952641452175</v>
      </c>
      <c r="V790" s="9">
        <f t="shared" si="345"/>
        <v>1906.2668436539084</v>
      </c>
      <c r="W790" s="8">
        <f t="shared" si="346"/>
        <v>184664.28526133005</v>
      </c>
      <c r="X790" s="7">
        <f t="shared" si="347"/>
        <v>-31.612952641452175</v>
      </c>
      <c r="Y790" s="6">
        <f t="shared" si="333"/>
        <v>1912.2663878261087</v>
      </c>
      <c r="Z790" s="4">
        <f t="shared" si="334"/>
        <v>-1</v>
      </c>
      <c r="AA790" s="4">
        <f t="shared" si="348"/>
        <v>0</v>
      </c>
      <c r="AB790" s="5">
        <f t="shared" si="349"/>
        <v>0</v>
      </c>
      <c r="AC790" s="418">
        <f t="shared" si="353"/>
        <v>0</v>
      </c>
      <c r="AD790" s="628">
        <f t="shared" si="350"/>
        <v>0</v>
      </c>
      <c r="AE790" s="4">
        <f t="shared" si="335"/>
        <v>18.053744484133698</v>
      </c>
      <c r="AF790" s="3">
        <f t="shared" si="351"/>
        <v>4.67</v>
      </c>
      <c r="AG790" s="2">
        <f t="shared" si="336"/>
        <v>105.92076283713217</v>
      </c>
      <c r="AH790" s="22">
        <f t="shared" si="354"/>
        <v>30.683926140373355</v>
      </c>
    </row>
    <row r="791" spans="6:34" x14ac:dyDescent="0.35">
      <c r="F791" s="21">
        <f t="shared" si="337"/>
        <v>76.099999999999952</v>
      </c>
      <c r="G791" s="20">
        <f t="shared" si="352"/>
        <v>356.63043478260749</v>
      </c>
      <c r="H791" s="19">
        <f t="shared" si="326"/>
        <v>6.6304347826074945</v>
      </c>
      <c r="I791" s="18">
        <f t="shared" si="327"/>
        <v>1.8944099378878556E-2</v>
      </c>
      <c r="J791" s="17">
        <f t="shared" si="328"/>
        <v>184854.91194569544</v>
      </c>
      <c r="K791" s="16">
        <f t="shared" si="329"/>
        <v>31.612381083567733</v>
      </c>
      <c r="L791" s="15">
        <f t="shared" si="330"/>
        <v>0</v>
      </c>
      <c r="M791" s="14">
        <f t="shared" si="331"/>
        <v>0</v>
      </c>
      <c r="N791" s="13">
        <f t="shared" si="338"/>
        <v>0</v>
      </c>
      <c r="O791" s="12">
        <f t="shared" si="339"/>
        <v>0</v>
      </c>
      <c r="P791" s="4">
        <f t="shared" si="340"/>
        <v>0</v>
      </c>
      <c r="Q791" s="11">
        <f t="shared" si="332"/>
        <v>0</v>
      </c>
      <c r="R791" s="10">
        <f t="shared" si="341"/>
        <v>0</v>
      </c>
      <c r="S791" s="9">
        <f t="shared" si="342"/>
        <v>151.358709016955</v>
      </c>
      <c r="T791" s="8">
        <f t="shared" si="343"/>
        <v>9550.9345601184887</v>
      </c>
      <c r="U791" s="7">
        <f t="shared" si="344"/>
        <v>-31.612381083567733</v>
      </c>
      <c r="V791" s="9">
        <f t="shared" si="345"/>
        <v>1903.1055483897633</v>
      </c>
      <c r="W791" s="8">
        <f t="shared" si="346"/>
        <v>184854.91194569544</v>
      </c>
      <c r="X791" s="7">
        <f t="shared" si="347"/>
        <v>-31.612381083567733</v>
      </c>
      <c r="Y791" s="6">
        <f t="shared" si="333"/>
        <v>1909.1150272068942</v>
      </c>
      <c r="Z791" s="4">
        <f t="shared" si="334"/>
        <v>-1</v>
      </c>
      <c r="AA791" s="4">
        <f t="shared" si="348"/>
        <v>0</v>
      </c>
      <c r="AB791" s="5">
        <f t="shared" si="349"/>
        <v>0</v>
      </c>
      <c r="AC791" s="418">
        <f t="shared" si="353"/>
        <v>0</v>
      </c>
      <c r="AD791" s="628">
        <f t="shared" si="350"/>
        <v>0</v>
      </c>
      <c r="AE791" s="4">
        <f t="shared" si="335"/>
        <v>18.023992426701295</v>
      </c>
      <c r="AF791" s="3">
        <f t="shared" si="351"/>
        <v>4.67</v>
      </c>
      <c r="AG791" s="2">
        <f t="shared" si="336"/>
        <v>105.92076283713217</v>
      </c>
      <c r="AH791" s="22">
        <f t="shared" si="354"/>
        <v>30.608108041988313</v>
      </c>
    </row>
    <row r="792" spans="6:34" x14ac:dyDescent="0.35">
      <c r="F792" s="21">
        <f t="shared" si="337"/>
        <v>76.199999999999946</v>
      </c>
      <c r="G792" s="20">
        <f t="shared" si="352"/>
        <v>356.63043478260749</v>
      </c>
      <c r="H792" s="19">
        <f t="shared" si="326"/>
        <v>6.6304347826074945</v>
      </c>
      <c r="I792" s="18">
        <f t="shared" si="327"/>
        <v>1.8944099378878556E-2</v>
      </c>
      <c r="J792" s="17">
        <f t="shared" si="328"/>
        <v>185045.22250053441</v>
      </c>
      <c r="K792" s="16">
        <f t="shared" si="329"/>
        <v>31.61181048899947</v>
      </c>
      <c r="L792" s="15">
        <f t="shared" si="330"/>
        <v>0</v>
      </c>
      <c r="M792" s="14">
        <f t="shared" si="331"/>
        <v>0</v>
      </c>
      <c r="N792" s="13">
        <f t="shared" si="338"/>
        <v>0</v>
      </c>
      <c r="O792" s="12">
        <f t="shared" si="339"/>
        <v>0</v>
      </c>
      <c r="P792" s="4">
        <f t="shared" si="340"/>
        <v>0</v>
      </c>
      <c r="Q792" s="11">
        <f t="shared" si="332"/>
        <v>0</v>
      </c>
      <c r="R792" s="10">
        <f t="shared" si="341"/>
        <v>0</v>
      </c>
      <c r="S792" s="9">
        <f t="shared" si="342"/>
        <v>151.358709016955</v>
      </c>
      <c r="T792" s="8">
        <f t="shared" si="343"/>
        <v>9566.0704310201836</v>
      </c>
      <c r="U792" s="7">
        <f t="shared" si="344"/>
        <v>-31.61181048899947</v>
      </c>
      <c r="V792" s="9">
        <f t="shared" si="345"/>
        <v>1899.9443102814064</v>
      </c>
      <c r="W792" s="8">
        <f t="shared" si="346"/>
        <v>185045.22250053441</v>
      </c>
      <c r="X792" s="7">
        <f t="shared" si="347"/>
        <v>-31.61181048899947</v>
      </c>
      <c r="Y792" s="6">
        <f t="shared" si="333"/>
        <v>1905.9637564670447</v>
      </c>
      <c r="Z792" s="4">
        <f t="shared" si="334"/>
        <v>-1</v>
      </c>
      <c r="AA792" s="4">
        <f t="shared" si="348"/>
        <v>0</v>
      </c>
      <c r="AB792" s="5">
        <f t="shared" si="349"/>
        <v>0</v>
      </c>
      <c r="AC792" s="418">
        <f t="shared" si="353"/>
        <v>0</v>
      </c>
      <c r="AD792" s="628">
        <f t="shared" si="350"/>
        <v>0</v>
      </c>
      <c r="AE792" s="4">
        <f t="shared" si="335"/>
        <v>17.994241217821738</v>
      </c>
      <c r="AF792" s="3">
        <f t="shared" si="351"/>
        <v>4.67</v>
      </c>
      <c r="AG792" s="2">
        <f t="shared" si="336"/>
        <v>105.92076283713217</v>
      </c>
      <c r="AH792" s="22">
        <f t="shared" si="354"/>
        <v>30.532354653684067</v>
      </c>
    </row>
    <row r="793" spans="6:34" x14ac:dyDescent="0.35">
      <c r="F793" s="21">
        <f t="shared" si="337"/>
        <v>76.29999999999994</v>
      </c>
      <c r="G793" s="20">
        <f t="shared" si="352"/>
        <v>356.63043478260749</v>
      </c>
      <c r="H793" s="19">
        <f t="shared" si="326"/>
        <v>6.6304347826074945</v>
      </c>
      <c r="I793" s="18">
        <f t="shared" si="327"/>
        <v>1.8944099378878556E-2</v>
      </c>
      <c r="J793" s="17">
        <f t="shared" si="328"/>
        <v>185235.21693156255</v>
      </c>
      <c r="K793" s="16">
        <f t="shared" si="329"/>
        <v>31.611240857652671</v>
      </c>
      <c r="L793" s="15">
        <f t="shared" si="330"/>
        <v>0</v>
      </c>
      <c r="M793" s="14">
        <f t="shared" si="331"/>
        <v>0</v>
      </c>
      <c r="N793" s="13">
        <f t="shared" si="338"/>
        <v>0</v>
      </c>
      <c r="O793" s="12">
        <f t="shared" si="339"/>
        <v>0</v>
      </c>
      <c r="P793" s="4">
        <f t="shared" si="340"/>
        <v>0</v>
      </c>
      <c r="Q793" s="11">
        <f t="shared" si="332"/>
        <v>0</v>
      </c>
      <c r="R793" s="10">
        <f t="shared" si="341"/>
        <v>0</v>
      </c>
      <c r="S793" s="9">
        <f t="shared" si="342"/>
        <v>151.358709016955</v>
      </c>
      <c r="T793" s="8">
        <f t="shared" si="343"/>
        <v>9581.2063019218785</v>
      </c>
      <c r="U793" s="7">
        <f t="shared" si="344"/>
        <v>-31.611240857652671</v>
      </c>
      <c r="V793" s="9">
        <f t="shared" si="345"/>
        <v>1896.7831292325066</v>
      </c>
      <c r="W793" s="8">
        <f t="shared" si="346"/>
        <v>185235.21693156255</v>
      </c>
      <c r="X793" s="7">
        <f t="shared" si="347"/>
        <v>-31.611240857652671</v>
      </c>
      <c r="Y793" s="6">
        <f t="shared" si="333"/>
        <v>1902.8125756722177</v>
      </c>
      <c r="Z793" s="4">
        <f t="shared" si="334"/>
        <v>-1</v>
      </c>
      <c r="AA793" s="4">
        <f t="shared" si="348"/>
        <v>0</v>
      </c>
      <c r="AB793" s="5">
        <f t="shared" si="349"/>
        <v>0</v>
      </c>
      <c r="AC793" s="418">
        <f t="shared" si="353"/>
        <v>0</v>
      </c>
      <c r="AD793" s="628">
        <f t="shared" si="350"/>
        <v>0</v>
      </c>
      <c r="AE793" s="4">
        <f t="shared" si="335"/>
        <v>17.964490858114903</v>
      </c>
      <c r="AF793" s="3">
        <f t="shared" si="351"/>
        <v>4.67</v>
      </c>
      <c r="AG793" s="2">
        <f t="shared" si="336"/>
        <v>105.92076283713217</v>
      </c>
      <c r="AH793" s="22">
        <f t="shared" si="354"/>
        <v>30.456666023368339</v>
      </c>
    </row>
    <row r="794" spans="6:34" x14ac:dyDescent="0.35">
      <c r="F794" s="21">
        <f t="shared" si="337"/>
        <v>76.399999999999935</v>
      </c>
      <c r="G794" s="20">
        <f t="shared" si="352"/>
        <v>356.63043478260749</v>
      </c>
      <c r="H794" s="19">
        <f t="shared" si="326"/>
        <v>6.6304347826074945</v>
      </c>
      <c r="I794" s="18">
        <f t="shared" si="327"/>
        <v>1.8944099378878556E-2</v>
      </c>
      <c r="J794" s="17">
        <f t="shared" si="328"/>
        <v>185424.89524448582</v>
      </c>
      <c r="K794" s="16">
        <f t="shared" si="329"/>
        <v>31.610672189432837</v>
      </c>
      <c r="L794" s="15">
        <f t="shared" si="330"/>
        <v>0</v>
      </c>
      <c r="M794" s="14">
        <f t="shared" si="331"/>
        <v>0</v>
      </c>
      <c r="N794" s="13">
        <f t="shared" si="338"/>
        <v>0</v>
      </c>
      <c r="O794" s="12">
        <f t="shared" si="339"/>
        <v>0</v>
      </c>
      <c r="P794" s="4">
        <f t="shared" si="340"/>
        <v>0</v>
      </c>
      <c r="Q794" s="11">
        <f t="shared" si="332"/>
        <v>0</v>
      </c>
      <c r="R794" s="10">
        <f t="shared" si="341"/>
        <v>0</v>
      </c>
      <c r="S794" s="9">
        <f t="shared" si="342"/>
        <v>151.358709016955</v>
      </c>
      <c r="T794" s="8">
        <f t="shared" si="343"/>
        <v>9596.3421728235735</v>
      </c>
      <c r="U794" s="7">
        <f t="shared" si="344"/>
        <v>-31.610672189432837</v>
      </c>
      <c r="V794" s="9">
        <f t="shared" si="345"/>
        <v>1893.6220051467412</v>
      </c>
      <c r="W794" s="8">
        <f t="shared" si="346"/>
        <v>185424.89524448582</v>
      </c>
      <c r="X794" s="7">
        <f t="shared" si="347"/>
        <v>-31.610672189432837</v>
      </c>
      <c r="Y794" s="6">
        <f t="shared" si="333"/>
        <v>1899.6614848891484</v>
      </c>
      <c r="Z794" s="4">
        <f t="shared" si="334"/>
        <v>-1</v>
      </c>
      <c r="AA794" s="4">
        <f t="shared" si="348"/>
        <v>0</v>
      </c>
      <c r="AB794" s="5">
        <f t="shared" si="349"/>
        <v>0</v>
      </c>
      <c r="AC794" s="418">
        <f t="shared" si="353"/>
        <v>0</v>
      </c>
      <c r="AD794" s="628">
        <f t="shared" si="350"/>
        <v>0</v>
      </c>
      <c r="AE794" s="4">
        <f t="shared" si="335"/>
        <v>17.934741348210839</v>
      </c>
      <c r="AF794" s="3">
        <f t="shared" si="351"/>
        <v>4.67</v>
      </c>
      <c r="AG794" s="2">
        <f t="shared" si="336"/>
        <v>105.92076283713217</v>
      </c>
      <c r="AH794" s="22">
        <f t="shared" si="354"/>
        <v>30.381042199088995</v>
      </c>
    </row>
    <row r="795" spans="6:34" x14ac:dyDescent="0.35">
      <c r="F795" s="21">
        <f t="shared" si="337"/>
        <v>76.499999999999929</v>
      </c>
      <c r="G795" s="20">
        <f t="shared" si="352"/>
        <v>356.63043478260749</v>
      </c>
      <c r="H795" s="19">
        <f t="shared" si="326"/>
        <v>6.6304347826074945</v>
      </c>
      <c r="I795" s="18">
        <f t="shared" si="327"/>
        <v>1.8944099378878556E-2</v>
      </c>
      <c r="J795" s="17">
        <f t="shared" si="328"/>
        <v>185614.25744500049</v>
      </c>
      <c r="K795" s="16">
        <f t="shared" si="329"/>
        <v>31.610104484245625</v>
      </c>
      <c r="L795" s="15">
        <f t="shared" si="330"/>
        <v>0</v>
      </c>
      <c r="M795" s="14">
        <f t="shared" si="331"/>
        <v>0</v>
      </c>
      <c r="N795" s="13">
        <f t="shared" si="338"/>
        <v>0</v>
      </c>
      <c r="O795" s="12">
        <f t="shared" si="339"/>
        <v>0</v>
      </c>
      <c r="P795" s="4">
        <f t="shared" si="340"/>
        <v>0</v>
      </c>
      <c r="Q795" s="11">
        <f t="shared" si="332"/>
        <v>0</v>
      </c>
      <c r="R795" s="10">
        <f t="shared" si="341"/>
        <v>0</v>
      </c>
      <c r="S795" s="9">
        <f t="shared" si="342"/>
        <v>151.358709016955</v>
      </c>
      <c r="T795" s="8">
        <f t="shared" si="343"/>
        <v>9611.4780437252684</v>
      </c>
      <c r="U795" s="7">
        <f t="shared" si="344"/>
        <v>-31.610104484245625</v>
      </c>
      <c r="V795" s="9">
        <f t="shared" si="345"/>
        <v>1890.4609379277979</v>
      </c>
      <c r="W795" s="8">
        <f t="shared" si="346"/>
        <v>185614.25744500049</v>
      </c>
      <c r="X795" s="7">
        <f t="shared" si="347"/>
        <v>-31.610104484245625</v>
      </c>
      <c r="Y795" s="6">
        <f t="shared" si="333"/>
        <v>1896.5104841856605</v>
      </c>
      <c r="Z795" s="4">
        <f t="shared" si="334"/>
        <v>-1</v>
      </c>
      <c r="AA795" s="4">
        <f t="shared" si="348"/>
        <v>0</v>
      </c>
      <c r="AB795" s="5">
        <f t="shared" si="349"/>
        <v>0</v>
      </c>
      <c r="AC795" s="418">
        <f t="shared" si="353"/>
        <v>0</v>
      </c>
      <c r="AD795" s="628">
        <f t="shared" si="350"/>
        <v>0</v>
      </c>
      <c r="AE795" s="4">
        <f t="shared" si="335"/>
        <v>17.904992688749871</v>
      </c>
      <c r="AF795" s="3">
        <f t="shared" si="351"/>
        <v>4.67</v>
      </c>
      <c r="AG795" s="2">
        <f t="shared" si="336"/>
        <v>105.92076283713217</v>
      </c>
      <c r="AH795" s="22">
        <f t="shared" si="354"/>
        <v>30.305483229034891</v>
      </c>
    </row>
    <row r="796" spans="6:34" x14ac:dyDescent="0.35">
      <c r="F796" s="21">
        <f t="shared" si="337"/>
        <v>76.599999999999923</v>
      </c>
      <c r="G796" s="20">
        <f t="shared" si="352"/>
        <v>356.63043478260749</v>
      </c>
      <c r="H796" s="19">
        <f t="shared" si="326"/>
        <v>6.6304347826074945</v>
      </c>
      <c r="I796" s="18">
        <f t="shared" si="327"/>
        <v>1.8944099378878556E-2</v>
      </c>
      <c r="J796" s="17">
        <f t="shared" si="328"/>
        <v>185803.30353879326</v>
      </c>
      <c r="K796" s="16">
        <f t="shared" si="329"/>
        <v>31.609537741996835</v>
      </c>
      <c r="L796" s="15">
        <f t="shared" si="330"/>
        <v>0</v>
      </c>
      <c r="M796" s="14">
        <f t="shared" si="331"/>
        <v>0</v>
      </c>
      <c r="N796" s="13">
        <f t="shared" si="338"/>
        <v>0</v>
      </c>
      <c r="O796" s="12">
        <f t="shared" si="339"/>
        <v>0</v>
      </c>
      <c r="P796" s="4">
        <f t="shared" si="340"/>
        <v>0</v>
      </c>
      <c r="Q796" s="11">
        <f t="shared" si="332"/>
        <v>0</v>
      </c>
      <c r="R796" s="10">
        <f t="shared" si="341"/>
        <v>0</v>
      </c>
      <c r="S796" s="9">
        <f t="shared" si="342"/>
        <v>151.358709016955</v>
      </c>
      <c r="T796" s="8">
        <f t="shared" si="343"/>
        <v>9626.6139146269634</v>
      </c>
      <c r="U796" s="7">
        <f t="shared" si="344"/>
        <v>-31.609537741996835</v>
      </c>
      <c r="V796" s="9">
        <f t="shared" si="345"/>
        <v>1887.2999274793733</v>
      </c>
      <c r="W796" s="8">
        <f t="shared" si="346"/>
        <v>185803.30353879326</v>
      </c>
      <c r="X796" s="7">
        <f t="shared" si="347"/>
        <v>-31.609537741996835</v>
      </c>
      <c r="Y796" s="6">
        <f t="shared" si="333"/>
        <v>1893.3595736306738</v>
      </c>
      <c r="Z796" s="4">
        <f t="shared" si="334"/>
        <v>-1</v>
      </c>
      <c r="AA796" s="4">
        <f t="shared" si="348"/>
        <v>0</v>
      </c>
      <c r="AB796" s="5">
        <f t="shared" si="349"/>
        <v>0</v>
      </c>
      <c r="AC796" s="418">
        <f t="shared" si="353"/>
        <v>0</v>
      </c>
      <c r="AD796" s="628">
        <f t="shared" si="350"/>
        <v>0</v>
      </c>
      <c r="AE796" s="4">
        <f t="shared" si="335"/>
        <v>17.87524488038267</v>
      </c>
      <c r="AF796" s="3">
        <f t="shared" si="351"/>
        <v>4.67</v>
      </c>
      <c r="AG796" s="2">
        <f t="shared" si="336"/>
        <v>105.92076283713217</v>
      </c>
      <c r="AH796" s="22">
        <f t="shared" si="354"/>
        <v>30.229989161536324</v>
      </c>
    </row>
    <row r="797" spans="6:34" x14ac:dyDescent="0.35">
      <c r="F797" s="21">
        <f t="shared" si="337"/>
        <v>76.699999999999918</v>
      </c>
      <c r="G797" s="20">
        <f t="shared" si="352"/>
        <v>356.63043478260749</v>
      </c>
      <c r="H797" s="19">
        <f t="shared" si="326"/>
        <v>6.6304347826074945</v>
      </c>
      <c r="I797" s="18">
        <f t="shared" si="327"/>
        <v>1.8944099378878556E-2</v>
      </c>
      <c r="J797" s="17">
        <f t="shared" si="328"/>
        <v>185992.03353154121</v>
      </c>
      <c r="K797" s="16">
        <f t="shared" si="329"/>
        <v>31.608971962592431</v>
      </c>
      <c r="L797" s="15">
        <f t="shared" si="330"/>
        <v>0</v>
      </c>
      <c r="M797" s="14">
        <f t="shared" si="331"/>
        <v>0</v>
      </c>
      <c r="N797" s="13">
        <f t="shared" si="338"/>
        <v>0</v>
      </c>
      <c r="O797" s="12">
        <f t="shared" si="339"/>
        <v>0</v>
      </c>
      <c r="P797" s="4">
        <f t="shared" si="340"/>
        <v>0</v>
      </c>
      <c r="Q797" s="11">
        <f t="shared" si="332"/>
        <v>0</v>
      </c>
      <c r="R797" s="10">
        <f t="shared" si="341"/>
        <v>0</v>
      </c>
      <c r="S797" s="9">
        <f t="shared" si="342"/>
        <v>151.358709016955</v>
      </c>
      <c r="T797" s="8">
        <f t="shared" si="343"/>
        <v>9641.7497855286583</v>
      </c>
      <c r="U797" s="7">
        <f t="shared" si="344"/>
        <v>-31.608971962592431</v>
      </c>
      <c r="V797" s="9">
        <f t="shared" si="345"/>
        <v>1884.1389737051736</v>
      </c>
      <c r="W797" s="8">
        <f t="shared" si="346"/>
        <v>185992.03353154121</v>
      </c>
      <c r="X797" s="7">
        <f t="shared" si="347"/>
        <v>-31.608971962592431</v>
      </c>
      <c r="Y797" s="6">
        <f t="shared" si="333"/>
        <v>1890.2087532942132</v>
      </c>
      <c r="Z797" s="4">
        <f t="shared" si="334"/>
        <v>-1</v>
      </c>
      <c r="AA797" s="4">
        <f t="shared" si="348"/>
        <v>0</v>
      </c>
      <c r="AB797" s="5">
        <f t="shared" si="349"/>
        <v>0</v>
      </c>
      <c r="AC797" s="418">
        <f t="shared" si="353"/>
        <v>0</v>
      </c>
      <c r="AD797" s="628">
        <f t="shared" si="350"/>
        <v>0</v>
      </c>
      <c r="AE797" s="4">
        <f t="shared" si="335"/>
        <v>17.845497923770345</v>
      </c>
      <c r="AF797" s="3">
        <f t="shared" si="351"/>
        <v>4.67</v>
      </c>
      <c r="AG797" s="2">
        <f t="shared" si="336"/>
        <v>105.92076283713217</v>
      </c>
      <c r="AH797" s="22">
        <f t="shared" si="354"/>
        <v>30.154560045065626</v>
      </c>
    </row>
    <row r="798" spans="6:34" x14ac:dyDescent="0.35">
      <c r="F798" s="21">
        <f t="shared" si="337"/>
        <v>76.799999999999912</v>
      </c>
      <c r="G798" s="20">
        <f t="shared" si="352"/>
        <v>356.63043478260749</v>
      </c>
      <c r="H798" s="19">
        <f t="shared" ref="H798:H861" si="355">G798-(TotalWeightE-PropellantWeight)</f>
        <v>6.6304347826074945</v>
      </c>
      <c r="I798" s="18">
        <f t="shared" ref="I798:I861" si="356">(G798-(TotalWeightE-PropellantWeight))/(PropellantWeight)</f>
        <v>1.8944099378878556E-2</v>
      </c>
      <c r="J798" s="17">
        <f t="shared" ref="J798:J861" si="357">W798</f>
        <v>186180.44742891172</v>
      </c>
      <c r="K798" s="16">
        <f t="shared" ref="K798:K861" si="358">$L$23*(20902231^2)/((20902231+W798)^2)</f>
        <v>31.608407145938585</v>
      </c>
      <c r="L798" s="15">
        <f t="shared" ref="L798:L861" si="359">M798/$L$22</f>
        <v>0</v>
      </c>
      <c r="M798" s="14">
        <f t="shared" ref="M798:M861" si="360">$L$22*(EXP(-K798*(W798-0)/($L$25*AF798)))</f>
        <v>0</v>
      </c>
      <c r="N798" s="13">
        <f t="shared" si="338"/>
        <v>0</v>
      </c>
      <c r="O798" s="12">
        <f t="shared" si="339"/>
        <v>0</v>
      </c>
      <c r="P798" s="4">
        <f t="shared" si="340"/>
        <v>0</v>
      </c>
      <c r="Q798" s="11">
        <f t="shared" ref="Q798:Q861" si="361">(M798*$L$25*AF798)/144</f>
        <v>0</v>
      </c>
      <c r="R798" s="10">
        <f t="shared" si="341"/>
        <v>0</v>
      </c>
      <c r="S798" s="9">
        <f t="shared" si="342"/>
        <v>151.358709016955</v>
      </c>
      <c r="T798" s="8">
        <f t="shared" si="343"/>
        <v>9656.8856564303533</v>
      </c>
      <c r="U798" s="7">
        <f t="shared" si="344"/>
        <v>-31.608407145938585</v>
      </c>
      <c r="V798" s="9">
        <f t="shared" si="345"/>
        <v>1880.9780765089145</v>
      </c>
      <c r="W798" s="8">
        <f t="shared" si="346"/>
        <v>186180.44742891172</v>
      </c>
      <c r="X798" s="7">
        <f t="shared" si="347"/>
        <v>-31.608407145938585</v>
      </c>
      <c r="Y798" s="6">
        <f t="shared" ref="Y798:Y861" si="362">SQRT((S798^2)+(V798^2))</f>
        <v>1887.0580232474185</v>
      </c>
      <c r="Z798" s="4">
        <f t="shared" ref="Z798:Z861" si="363">X798/K798</f>
        <v>-1</v>
      </c>
      <c r="AA798" s="4">
        <f t="shared" si="348"/>
        <v>0</v>
      </c>
      <c r="AB798" s="5">
        <f t="shared" si="349"/>
        <v>0</v>
      </c>
      <c r="AC798" s="418">
        <f t="shared" si="353"/>
        <v>0</v>
      </c>
      <c r="AD798" s="628">
        <f t="shared" si="350"/>
        <v>0</v>
      </c>
      <c r="AE798" s="4">
        <f t="shared" ref="AE798:AE861" si="364">Y798/AG798</f>
        <v>17.815751819584527</v>
      </c>
      <c r="AF798" s="3">
        <f t="shared" si="351"/>
        <v>4.67</v>
      </c>
      <c r="AG798" s="2">
        <f t="shared" ref="AG798:AG861" si="365">SQRT($L$27*$L$25*AF798)</f>
        <v>105.92076283713217</v>
      </c>
      <c r="AH798" s="22">
        <f t="shared" si="354"/>
        <v>30.079195928237784</v>
      </c>
    </row>
    <row r="799" spans="6:34" x14ac:dyDescent="0.35">
      <c r="F799" s="21">
        <f t="shared" ref="F799:F862" si="366">F798+$G$28</f>
        <v>76.899999999999906</v>
      </c>
      <c r="G799" s="20">
        <f t="shared" si="352"/>
        <v>356.63043478260749</v>
      </c>
      <c r="H799" s="19">
        <f t="shared" si="355"/>
        <v>6.6304347826074945</v>
      </c>
      <c r="I799" s="18">
        <f t="shared" si="356"/>
        <v>1.8944099378878556E-2</v>
      </c>
      <c r="J799" s="17">
        <f t="shared" si="357"/>
        <v>186368.54523656261</v>
      </c>
      <c r="K799" s="16">
        <f t="shared" si="358"/>
        <v>31.607843291941581</v>
      </c>
      <c r="L799" s="15">
        <f t="shared" si="359"/>
        <v>0</v>
      </c>
      <c r="M799" s="14">
        <f t="shared" si="360"/>
        <v>0</v>
      </c>
      <c r="N799" s="13">
        <f t="shared" ref="N799:N862" si="367">IF(I798&gt;0.02,(WeightFlowRate/$L$23)*ExhaustVelocityE+(ExitPressureE-Q799)*ExitAreaE,0)</f>
        <v>0</v>
      </c>
      <c r="O799" s="12">
        <f t="shared" ref="O799:O862" si="368">N799/WeightFlowRate</f>
        <v>0</v>
      </c>
      <c r="P799" s="4">
        <f t="shared" ref="P799:P862" si="369">Q799/$L$21</f>
        <v>0</v>
      </c>
      <c r="Q799" s="11">
        <f t="shared" si="361"/>
        <v>0</v>
      </c>
      <c r="R799" s="10">
        <f t="shared" ref="R799:R862" si="370">IF(W799&lt;InitialAltitudeE,0,(((N799-AB799)*COS(ElevationAngleR)*$L$23)/(G799)))</f>
        <v>0</v>
      </c>
      <c r="S799" s="9">
        <f t="shared" ref="S799:S862" si="371">IF(W798&lt;InitialAltitudeE,0,S798+(R798*TimeStep))</f>
        <v>151.358709016955</v>
      </c>
      <c r="T799" s="8">
        <f t="shared" ref="T799:T862" si="372">T798+(S799*TimeStep)</f>
        <v>9672.0215273320482</v>
      </c>
      <c r="U799" s="7">
        <f t="shared" ref="U799:U862" si="373">IF(W798&lt;InitialAltitudeE,-K799,(((N799-AB799)*SIN(ElevationAngleR)*$L$23)/G799)-K799)</f>
        <v>-31.607843291941581</v>
      </c>
      <c r="V799" s="9">
        <f t="shared" ref="V799:V862" si="374">IF(W798&lt;InitialAltitudeE,0,V798+(U798*TimeStep))</f>
        <v>1877.8172357943206</v>
      </c>
      <c r="W799" s="8">
        <f t="shared" ref="W799:W862" si="375">IF(P798&gt;0.913499,W798,W798+V798*TimeStep)</f>
        <v>186368.54523656261</v>
      </c>
      <c r="X799" s="7">
        <f t="shared" ref="X799:X862" si="376">IF(N799&gt;0.002,SQRT((U799^2)+(R799^2)),-SQRT((U799^2)+(R799^2)))</f>
        <v>-31.607843291941581</v>
      </c>
      <c r="Y799" s="6">
        <f t="shared" si="362"/>
        <v>1883.9073835625525</v>
      </c>
      <c r="Z799" s="4">
        <f t="shared" si="363"/>
        <v>-1</v>
      </c>
      <c r="AA799" s="4">
        <f t="shared" ref="AA799:AA862" si="377">N799/G799</f>
        <v>0</v>
      </c>
      <c r="AB799" s="5">
        <f t="shared" ref="AB799:AB862" si="378">0.5*M799*(Y798^2)*CrossSectionalAreaE*AH799</f>
        <v>0</v>
      </c>
      <c r="AC799" s="418">
        <f t="shared" si="353"/>
        <v>0</v>
      </c>
      <c r="AD799" s="628">
        <f t="shared" ref="AD799:AD862" si="379">(1/2)*M799*(Y798^2)</f>
        <v>0</v>
      </c>
      <c r="AE799" s="4">
        <f t="shared" si="364"/>
        <v>17.78600656850745</v>
      </c>
      <c r="AF799" s="3">
        <f t="shared" ref="AF799:AF862" si="380">IF(AF798&gt;4.67,$L$20+($L$26/1000)*W799,4.67)</f>
        <v>4.67</v>
      </c>
      <c r="AG799" s="2">
        <f t="shared" si="365"/>
        <v>105.92076283713217</v>
      </c>
      <c r="AH799" s="22">
        <f t="shared" si="354"/>
        <v>30.003896859811075</v>
      </c>
    </row>
    <row r="800" spans="6:34" x14ac:dyDescent="0.35">
      <c r="F800" s="21">
        <f t="shared" si="366"/>
        <v>76.999999999999901</v>
      </c>
      <c r="G800" s="20">
        <f t="shared" ref="G800:G863" si="381">IF(I799&gt;0.02,G799-((N799/O799)*TimeStep),G799)</f>
        <v>356.63043478260749</v>
      </c>
      <c r="H800" s="19">
        <f t="shared" si="355"/>
        <v>6.6304347826074945</v>
      </c>
      <c r="I800" s="18">
        <f t="shared" si="356"/>
        <v>1.8944099378878556E-2</v>
      </c>
      <c r="J800" s="17">
        <f t="shared" si="357"/>
        <v>186556.32696014203</v>
      </c>
      <c r="K800" s="16">
        <f t="shared" si="358"/>
        <v>31.607280400507875</v>
      </c>
      <c r="L800" s="15">
        <f t="shared" si="359"/>
        <v>0</v>
      </c>
      <c r="M800" s="14">
        <f t="shared" si="360"/>
        <v>0</v>
      </c>
      <c r="N800" s="13">
        <f t="shared" si="367"/>
        <v>0</v>
      </c>
      <c r="O800" s="12">
        <f t="shared" si="368"/>
        <v>0</v>
      </c>
      <c r="P800" s="4">
        <f t="shared" si="369"/>
        <v>0</v>
      </c>
      <c r="Q800" s="11">
        <f t="shared" si="361"/>
        <v>0</v>
      </c>
      <c r="R800" s="10">
        <f t="shared" si="370"/>
        <v>0</v>
      </c>
      <c r="S800" s="9">
        <f t="shared" si="371"/>
        <v>151.358709016955</v>
      </c>
      <c r="T800" s="8">
        <f t="shared" si="372"/>
        <v>9687.1573982337432</v>
      </c>
      <c r="U800" s="7">
        <f t="shared" si="373"/>
        <v>-31.607280400507875</v>
      </c>
      <c r="V800" s="9">
        <f t="shared" si="374"/>
        <v>1874.6564514651263</v>
      </c>
      <c r="W800" s="8">
        <f t="shared" si="375"/>
        <v>186556.32696014203</v>
      </c>
      <c r="X800" s="7">
        <f t="shared" si="376"/>
        <v>-31.607280400507875</v>
      </c>
      <c r="Y800" s="6">
        <f t="shared" si="362"/>
        <v>1880.756834313011</v>
      </c>
      <c r="Z800" s="4">
        <f t="shared" si="363"/>
        <v>-1</v>
      </c>
      <c r="AA800" s="4">
        <f t="shared" si="377"/>
        <v>0</v>
      </c>
      <c r="AB800" s="5">
        <f t="shared" si="378"/>
        <v>0</v>
      </c>
      <c r="AC800" s="418">
        <f t="shared" ref="AC800:AC863" si="382">(AB800/G800)*F800</f>
        <v>0</v>
      </c>
      <c r="AD800" s="628">
        <f t="shared" si="379"/>
        <v>0</v>
      </c>
      <c r="AE800" s="4">
        <f t="shared" si="364"/>
        <v>17.756262171232045</v>
      </c>
      <c r="AF800" s="3">
        <f t="shared" si="380"/>
        <v>4.67</v>
      </c>
      <c r="AG800" s="2">
        <f t="shared" si="365"/>
        <v>105.92076283713217</v>
      </c>
      <c r="AH800" s="22">
        <f t="shared" si="354"/>
        <v>29.9286628886877</v>
      </c>
    </row>
    <row r="801" spans="6:34" x14ac:dyDescent="0.35">
      <c r="F801" s="21">
        <f t="shared" si="366"/>
        <v>77.099999999999895</v>
      </c>
      <c r="G801" s="20">
        <f t="shared" si="381"/>
        <v>356.63043478260749</v>
      </c>
      <c r="H801" s="19">
        <f t="shared" si="355"/>
        <v>6.6304347826074945</v>
      </c>
      <c r="I801" s="18">
        <f t="shared" si="356"/>
        <v>1.8944099378878556E-2</v>
      </c>
      <c r="J801" s="17">
        <f t="shared" si="357"/>
        <v>186743.79260528856</v>
      </c>
      <c r="K801" s="16">
        <f t="shared" si="358"/>
        <v>31.606718471544131</v>
      </c>
      <c r="L801" s="15">
        <f t="shared" si="359"/>
        <v>0</v>
      </c>
      <c r="M801" s="14">
        <f t="shared" si="360"/>
        <v>0</v>
      </c>
      <c r="N801" s="13">
        <f t="shared" si="367"/>
        <v>0</v>
      </c>
      <c r="O801" s="12">
        <f t="shared" si="368"/>
        <v>0</v>
      </c>
      <c r="P801" s="4">
        <f t="shared" si="369"/>
        <v>0</v>
      </c>
      <c r="Q801" s="11">
        <f t="shared" si="361"/>
        <v>0</v>
      </c>
      <c r="R801" s="10">
        <f t="shared" si="370"/>
        <v>0</v>
      </c>
      <c r="S801" s="9">
        <f t="shared" si="371"/>
        <v>151.358709016955</v>
      </c>
      <c r="T801" s="8">
        <f t="shared" si="372"/>
        <v>9702.2932691354381</v>
      </c>
      <c r="U801" s="7">
        <f t="shared" si="373"/>
        <v>-31.606718471544131</v>
      </c>
      <c r="V801" s="9">
        <f t="shared" si="374"/>
        <v>1871.4957234250755</v>
      </c>
      <c r="W801" s="8">
        <f t="shared" si="375"/>
        <v>186743.79260528856</v>
      </c>
      <c r="X801" s="7">
        <f t="shared" si="376"/>
        <v>-31.606718471544131</v>
      </c>
      <c r="Y801" s="6">
        <f t="shared" si="362"/>
        <v>1877.6063755733326</v>
      </c>
      <c r="Z801" s="4">
        <f t="shared" si="363"/>
        <v>-1</v>
      </c>
      <c r="AA801" s="4">
        <f t="shared" si="377"/>
        <v>0</v>
      </c>
      <c r="AB801" s="5">
        <f t="shared" si="378"/>
        <v>0</v>
      </c>
      <c r="AC801" s="418">
        <f t="shared" si="382"/>
        <v>0</v>
      </c>
      <c r="AD801" s="628">
        <f t="shared" si="379"/>
        <v>0</v>
      </c>
      <c r="AE801" s="4">
        <f t="shared" si="364"/>
        <v>17.726518628462035</v>
      </c>
      <c r="AF801" s="3">
        <f t="shared" si="380"/>
        <v>4.67</v>
      </c>
      <c r="AG801" s="2">
        <f t="shared" si="365"/>
        <v>105.92076283713217</v>
      </c>
      <c r="AH801" s="22">
        <f t="shared" si="354"/>
        <v>29.853494063914241</v>
      </c>
    </row>
    <row r="802" spans="6:34" x14ac:dyDescent="0.35">
      <c r="F802" s="21">
        <f t="shared" si="366"/>
        <v>77.199999999999889</v>
      </c>
      <c r="G802" s="20">
        <f t="shared" si="381"/>
        <v>356.63043478260749</v>
      </c>
      <c r="H802" s="19">
        <f t="shared" si="355"/>
        <v>6.6304347826074945</v>
      </c>
      <c r="I802" s="18">
        <f t="shared" si="356"/>
        <v>1.8944099378878556E-2</v>
      </c>
      <c r="J802" s="17">
        <f t="shared" si="357"/>
        <v>186930.94217763108</v>
      </c>
      <c r="K802" s="16">
        <f t="shared" si="358"/>
        <v>31.606157504957118</v>
      </c>
      <c r="L802" s="15">
        <f t="shared" si="359"/>
        <v>0</v>
      </c>
      <c r="M802" s="14">
        <f t="shared" si="360"/>
        <v>0</v>
      </c>
      <c r="N802" s="13">
        <f t="shared" si="367"/>
        <v>0</v>
      </c>
      <c r="O802" s="12">
        <f t="shared" si="368"/>
        <v>0</v>
      </c>
      <c r="P802" s="4">
        <f t="shared" si="369"/>
        <v>0</v>
      </c>
      <c r="Q802" s="11">
        <f t="shared" si="361"/>
        <v>0</v>
      </c>
      <c r="R802" s="10">
        <f t="shared" si="370"/>
        <v>0</v>
      </c>
      <c r="S802" s="9">
        <f t="shared" si="371"/>
        <v>151.358709016955</v>
      </c>
      <c r="T802" s="8">
        <f t="shared" si="372"/>
        <v>9717.429140037133</v>
      </c>
      <c r="U802" s="7">
        <f t="shared" si="373"/>
        <v>-31.606157504957118</v>
      </c>
      <c r="V802" s="9">
        <f t="shared" si="374"/>
        <v>1868.3350515779211</v>
      </c>
      <c r="W802" s="8">
        <f t="shared" si="375"/>
        <v>186930.94217763108</v>
      </c>
      <c r="X802" s="7">
        <f t="shared" si="376"/>
        <v>-31.606157504957118</v>
      </c>
      <c r="Y802" s="6">
        <f t="shared" si="362"/>
        <v>1874.4560074192066</v>
      </c>
      <c r="Z802" s="4">
        <f t="shared" si="363"/>
        <v>-1</v>
      </c>
      <c r="AA802" s="4">
        <f t="shared" si="377"/>
        <v>0</v>
      </c>
      <c r="AB802" s="5">
        <f t="shared" si="378"/>
        <v>0</v>
      </c>
      <c r="AC802" s="418">
        <f t="shared" si="382"/>
        <v>0</v>
      </c>
      <c r="AD802" s="628">
        <f t="shared" si="379"/>
        <v>0</v>
      </c>
      <c r="AE802" s="4">
        <f t="shared" si="364"/>
        <v>17.696775940912001</v>
      </c>
      <c r="AF802" s="3">
        <f t="shared" si="380"/>
        <v>4.67</v>
      </c>
      <c r="AG802" s="2">
        <f t="shared" si="365"/>
        <v>105.92076283713217</v>
      </c>
      <c r="AH802" s="22">
        <f t="shared" si="354"/>
        <v>29.77839043468245</v>
      </c>
    </row>
    <row r="803" spans="6:34" x14ac:dyDescent="0.35">
      <c r="F803" s="21">
        <f t="shared" si="366"/>
        <v>77.299999999999883</v>
      </c>
      <c r="G803" s="20">
        <f t="shared" si="381"/>
        <v>356.63043478260749</v>
      </c>
      <c r="H803" s="19">
        <f t="shared" si="355"/>
        <v>6.6304347826074945</v>
      </c>
      <c r="I803" s="18">
        <f t="shared" si="356"/>
        <v>1.8944099378878556E-2</v>
      </c>
      <c r="J803" s="17">
        <f t="shared" si="357"/>
        <v>187117.77568278887</v>
      </c>
      <c r="K803" s="16">
        <f t="shared" si="358"/>
        <v>31.605597500653808</v>
      </c>
      <c r="L803" s="15">
        <f t="shared" si="359"/>
        <v>0</v>
      </c>
      <c r="M803" s="14">
        <f t="shared" si="360"/>
        <v>0</v>
      </c>
      <c r="N803" s="13">
        <f t="shared" si="367"/>
        <v>0</v>
      </c>
      <c r="O803" s="12">
        <f t="shared" si="368"/>
        <v>0</v>
      </c>
      <c r="P803" s="4">
        <f t="shared" si="369"/>
        <v>0</v>
      </c>
      <c r="Q803" s="11">
        <f t="shared" si="361"/>
        <v>0</v>
      </c>
      <c r="R803" s="10">
        <f t="shared" si="370"/>
        <v>0</v>
      </c>
      <c r="S803" s="9">
        <f t="shared" si="371"/>
        <v>151.358709016955</v>
      </c>
      <c r="T803" s="8">
        <f t="shared" si="372"/>
        <v>9732.565010938828</v>
      </c>
      <c r="U803" s="7">
        <f t="shared" si="373"/>
        <v>-31.605597500653808</v>
      </c>
      <c r="V803" s="9">
        <f t="shared" si="374"/>
        <v>1865.1744358274254</v>
      </c>
      <c r="W803" s="8">
        <f t="shared" si="375"/>
        <v>187117.77568278887</v>
      </c>
      <c r="X803" s="7">
        <f t="shared" si="376"/>
        <v>-31.605597500653808</v>
      </c>
      <c r="Y803" s="6">
        <f t="shared" si="362"/>
        <v>1871.305729927484</v>
      </c>
      <c r="Z803" s="4">
        <f t="shared" si="363"/>
        <v>-1</v>
      </c>
      <c r="AA803" s="4">
        <f t="shared" si="377"/>
        <v>0</v>
      </c>
      <c r="AB803" s="5">
        <f t="shared" si="378"/>
        <v>0</v>
      </c>
      <c r="AC803" s="418">
        <f t="shared" si="382"/>
        <v>0</v>
      </c>
      <c r="AD803" s="628">
        <f t="shared" si="379"/>
        <v>0</v>
      </c>
      <c r="AE803" s="4">
        <f t="shared" si="364"/>
        <v>17.667034109307497</v>
      </c>
      <c r="AF803" s="3">
        <f t="shared" si="380"/>
        <v>4.67</v>
      </c>
      <c r="AG803" s="2">
        <f t="shared" si="365"/>
        <v>105.92076283713217</v>
      </c>
      <c r="AH803" s="22">
        <f t="shared" si="354"/>
        <v>29.70335205032983</v>
      </c>
    </row>
    <row r="804" spans="6:34" x14ac:dyDescent="0.35">
      <c r="F804" s="21">
        <f t="shared" si="366"/>
        <v>77.399999999999878</v>
      </c>
      <c r="G804" s="20">
        <f t="shared" si="381"/>
        <v>356.63043478260749</v>
      </c>
      <c r="H804" s="19">
        <f t="shared" si="355"/>
        <v>6.6304347826074945</v>
      </c>
      <c r="I804" s="18">
        <f t="shared" si="356"/>
        <v>1.8944099378878556E-2</v>
      </c>
      <c r="J804" s="17">
        <f t="shared" si="357"/>
        <v>187304.2931263716</v>
      </c>
      <c r="K804" s="16">
        <f t="shared" si="358"/>
        <v>31.605038458541319</v>
      </c>
      <c r="L804" s="15">
        <f t="shared" si="359"/>
        <v>0</v>
      </c>
      <c r="M804" s="14">
        <f t="shared" si="360"/>
        <v>0</v>
      </c>
      <c r="N804" s="13">
        <f t="shared" si="367"/>
        <v>0</v>
      </c>
      <c r="O804" s="12">
        <f t="shared" si="368"/>
        <v>0</v>
      </c>
      <c r="P804" s="4">
        <f t="shared" si="369"/>
        <v>0</v>
      </c>
      <c r="Q804" s="11">
        <f t="shared" si="361"/>
        <v>0</v>
      </c>
      <c r="R804" s="10">
        <f t="shared" si="370"/>
        <v>0</v>
      </c>
      <c r="S804" s="9">
        <f t="shared" si="371"/>
        <v>151.358709016955</v>
      </c>
      <c r="T804" s="8">
        <f t="shared" si="372"/>
        <v>9747.7008818405229</v>
      </c>
      <c r="U804" s="7">
        <f t="shared" si="373"/>
        <v>-31.605038458541319</v>
      </c>
      <c r="V804" s="9">
        <f t="shared" si="374"/>
        <v>1862.01387607736</v>
      </c>
      <c r="W804" s="8">
        <f t="shared" si="375"/>
        <v>187304.2931263716</v>
      </c>
      <c r="X804" s="7">
        <f t="shared" si="376"/>
        <v>-31.605038458541319</v>
      </c>
      <c r="Y804" s="6">
        <f t="shared" si="362"/>
        <v>1868.1555431761867</v>
      </c>
      <c r="Z804" s="4">
        <f t="shared" si="363"/>
        <v>-1</v>
      </c>
      <c r="AA804" s="4">
        <f t="shared" si="377"/>
        <v>0</v>
      </c>
      <c r="AB804" s="5">
        <f t="shared" si="378"/>
        <v>0</v>
      </c>
      <c r="AC804" s="418">
        <f t="shared" si="382"/>
        <v>0</v>
      </c>
      <c r="AD804" s="628">
        <f t="shared" si="379"/>
        <v>0</v>
      </c>
      <c r="AE804" s="4">
        <f t="shared" si="364"/>
        <v>17.637293134385128</v>
      </c>
      <c r="AF804" s="3">
        <f t="shared" si="380"/>
        <v>4.67</v>
      </c>
      <c r="AG804" s="2">
        <f t="shared" si="365"/>
        <v>105.92076283713217</v>
      </c>
      <c r="AH804" s="22">
        <f t="shared" si="354"/>
        <v>29.62837896034014</v>
      </c>
    </row>
    <row r="805" spans="6:34" x14ac:dyDescent="0.35">
      <c r="F805" s="21">
        <f t="shared" si="366"/>
        <v>77.499999999999872</v>
      </c>
      <c r="G805" s="20">
        <f t="shared" si="381"/>
        <v>356.63043478260749</v>
      </c>
      <c r="H805" s="19">
        <f t="shared" si="355"/>
        <v>6.6304347826074945</v>
      </c>
      <c r="I805" s="18">
        <f t="shared" si="356"/>
        <v>1.8944099378878556E-2</v>
      </c>
      <c r="J805" s="17">
        <f t="shared" si="357"/>
        <v>187490.49451397933</v>
      </c>
      <c r="K805" s="16">
        <f t="shared" si="358"/>
        <v>31.604480378526937</v>
      </c>
      <c r="L805" s="15">
        <f t="shared" si="359"/>
        <v>0</v>
      </c>
      <c r="M805" s="14">
        <f t="shared" si="360"/>
        <v>0</v>
      </c>
      <c r="N805" s="13">
        <f t="shared" si="367"/>
        <v>0</v>
      </c>
      <c r="O805" s="12">
        <f t="shared" si="368"/>
        <v>0</v>
      </c>
      <c r="P805" s="4">
        <f t="shared" si="369"/>
        <v>0</v>
      </c>
      <c r="Q805" s="11">
        <f t="shared" si="361"/>
        <v>0</v>
      </c>
      <c r="R805" s="10">
        <f t="shared" si="370"/>
        <v>0</v>
      </c>
      <c r="S805" s="9">
        <f t="shared" si="371"/>
        <v>151.358709016955</v>
      </c>
      <c r="T805" s="8">
        <f t="shared" si="372"/>
        <v>9762.8367527422179</v>
      </c>
      <c r="U805" s="7">
        <f t="shared" si="373"/>
        <v>-31.604480378526937</v>
      </c>
      <c r="V805" s="9">
        <f t="shared" si="374"/>
        <v>1858.8533722315058</v>
      </c>
      <c r="W805" s="8">
        <f t="shared" si="375"/>
        <v>187490.49451397933</v>
      </c>
      <c r="X805" s="7">
        <f t="shared" si="376"/>
        <v>-31.604480378526937</v>
      </c>
      <c r="Y805" s="6">
        <f t="shared" si="362"/>
        <v>1865.0054472445167</v>
      </c>
      <c r="Z805" s="4">
        <f t="shared" si="363"/>
        <v>-1</v>
      </c>
      <c r="AA805" s="4">
        <f t="shared" si="377"/>
        <v>0</v>
      </c>
      <c r="AB805" s="5">
        <f t="shared" si="378"/>
        <v>0</v>
      </c>
      <c r="AC805" s="418">
        <f t="shared" si="382"/>
        <v>0</v>
      </c>
      <c r="AD805" s="628">
        <f t="shared" si="379"/>
        <v>0</v>
      </c>
      <c r="AE805" s="4">
        <f t="shared" si="364"/>
        <v>17.607553016892641</v>
      </c>
      <c r="AF805" s="3">
        <f t="shared" si="380"/>
        <v>4.67</v>
      </c>
      <c r="AG805" s="2">
        <f t="shared" si="365"/>
        <v>105.92076283713217</v>
      </c>
      <c r="AH805" s="22">
        <f t="shared" si="354"/>
        <v>29.553471214344121</v>
      </c>
    </row>
    <row r="806" spans="6:34" x14ac:dyDescent="0.35">
      <c r="F806" s="21">
        <f t="shared" si="366"/>
        <v>77.599999999999866</v>
      </c>
      <c r="G806" s="20">
        <f t="shared" si="381"/>
        <v>356.63043478260749</v>
      </c>
      <c r="H806" s="19">
        <f t="shared" si="355"/>
        <v>6.6304347826074945</v>
      </c>
      <c r="I806" s="18">
        <f t="shared" si="356"/>
        <v>1.8944099378878556E-2</v>
      </c>
      <c r="J806" s="17">
        <f t="shared" si="357"/>
        <v>187676.37985120248</v>
      </c>
      <c r="K806" s="16">
        <f t="shared" si="358"/>
        <v>31.603923260518119</v>
      </c>
      <c r="L806" s="15">
        <f t="shared" si="359"/>
        <v>0</v>
      </c>
      <c r="M806" s="14">
        <f t="shared" si="360"/>
        <v>0</v>
      </c>
      <c r="N806" s="13">
        <f t="shared" si="367"/>
        <v>0</v>
      </c>
      <c r="O806" s="12">
        <f t="shared" si="368"/>
        <v>0</v>
      </c>
      <c r="P806" s="4">
        <f t="shared" si="369"/>
        <v>0</v>
      </c>
      <c r="Q806" s="11">
        <f t="shared" si="361"/>
        <v>0</v>
      </c>
      <c r="R806" s="10">
        <f t="shared" si="370"/>
        <v>0</v>
      </c>
      <c r="S806" s="9">
        <f t="shared" si="371"/>
        <v>151.358709016955</v>
      </c>
      <c r="T806" s="8">
        <f t="shared" si="372"/>
        <v>9777.9726236439128</v>
      </c>
      <c r="U806" s="7">
        <f t="shared" si="373"/>
        <v>-31.603923260518119</v>
      </c>
      <c r="V806" s="9">
        <f t="shared" si="374"/>
        <v>1855.692924193653</v>
      </c>
      <c r="W806" s="8">
        <f t="shared" si="375"/>
        <v>187676.37985120248</v>
      </c>
      <c r="X806" s="7">
        <f t="shared" si="376"/>
        <v>-31.603923260518119</v>
      </c>
      <c r="Y806" s="6">
        <f t="shared" si="362"/>
        <v>1861.8554422128668</v>
      </c>
      <c r="Z806" s="4">
        <f t="shared" si="363"/>
        <v>-1</v>
      </c>
      <c r="AA806" s="4">
        <f t="shared" si="377"/>
        <v>0</v>
      </c>
      <c r="AB806" s="5">
        <f t="shared" si="378"/>
        <v>0</v>
      </c>
      <c r="AC806" s="418">
        <f t="shared" si="382"/>
        <v>0</v>
      </c>
      <c r="AD806" s="628">
        <f t="shared" si="379"/>
        <v>0</v>
      </c>
      <c r="AE806" s="4">
        <f t="shared" si="364"/>
        <v>17.577813757589031</v>
      </c>
      <c r="AF806" s="3">
        <f t="shared" si="380"/>
        <v>4.67</v>
      </c>
      <c r="AG806" s="2">
        <f t="shared" si="365"/>
        <v>105.92076283713217</v>
      </c>
      <c r="AH806" s="22">
        <f t="shared" si="354"/>
        <v>29.478628862120207</v>
      </c>
    </row>
    <row r="807" spans="6:34" x14ac:dyDescent="0.35">
      <c r="F807" s="21">
        <f t="shared" si="366"/>
        <v>77.699999999999861</v>
      </c>
      <c r="G807" s="20">
        <f t="shared" si="381"/>
        <v>356.63043478260749</v>
      </c>
      <c r="H807" s="19">
        <f t="shared" si="355"/>
        <v>6.6304347826074945</v>
      </c>
      <c r="I807" s="18">
        <f t="shared" si="356"/>
        <v>1.8944099378878556E-2</v>
      </c>
      <c r="J807" s="17">
        <f t="shared" si="357"/>
        <v>187861.94914362184</v>
      </c>
      <c r="K807" s="16">
        <f t="shared" si="358"/>
        <v>31.603367104422482</v>
      </c>
      <c r="L807" s="15">
        <f t="shared" si="359"/>
        <v>0</v>
      </c>
      <c r="M807" s="14">
        <f t="shared" si="360"/>
        <v>0</v>
      </c>
      <c r="N807" s="13">
        <f t="shared" si="367"/>
        <v>0</v>
      </c>
      <c r="O807" s="12">
        <f t="shared" si="368"/>
        <v>0</v>
      </c>
      <c r="P807" s="4">
        <f t="shared" si="369"/>
        <v>0</v>
      </c>
      <c r="Q807" s="11">
        <f t="shared" si="361"/>
        <v>0</v>
      </c>
      <c r="R807" s="10">
        <f t="shared" si="370"/>
        <v>0</v>
      </c>
      <c r="S807" s="9">
        <f t="shared" si="371"/>
        <v>151.358709016955</v>
      </c>
      <c r="T807" s="8">
        <f t="shared" si="372"/>
        <v>9793.1084945456078</v>
      </c>
      <c r="U807" s="7">
        <f t="shared" si="373"/>
        <v>-31.603367104422482</v>
      </c>
      <c r="V807" s="9">
        <f t="shared" si="374"/>
        <v>1852.5325318676012</v>
      </c>
      <c r="W807" s="8">
        <f t="shared" si="375"/>
        <v>187861.94914362184</v>
      </c>
      <c r="X807" s="7">
        <f t="shared" si="376"/>
        <v>-31.603367104422482</v>
      </c>
      <c r="Y807" s="6">
        <f t="shared" si="362"/>
        <v>1858.7055281628298</v>
      </c>
      <c r="Z807" s="4">
        <f t="shared" si="363"/>
        <v>-1</v>
      </c>
      <c r="AA807" s="4">
        <f t="shared" si="377"/>
        <v>0</v>
      </c>
      <c r="AB807" s="5">
        <f t="shared" si="378"/>
        <v>0</v>
      </c>
      <c r="AC807" s="418">
        <f t="shared" si="382"/>
        <v>0</v>
      </c>
      <c r="AD807" s="628">
        <f t="shared" si="379"/>
        <v>0</v>
      </c>
      <c r="AE807" s="4">
        <f t="shared" si="364"/>
        <v>17.54807535724461</v>
      </c>
      <c r="AF807" s="3">
        <f t="shared" si="380"/>
        <v>4.67</v>
      </c>
      <c r="AG807" s="2">
        <f t="shared" si="365"/>
        <v>105.92076283713217</v>
      </c>
      <c r="AH807" s="22">
        <f t="shared" si="354"/>
        <v>29.403851953594966</v>
      </c>
    </row>
    <row r="808" spans="6:34" x14ac:dyDescent="0.35">
      <c r="F808" s="21">
        <f t="shared" si="366"/>
        <v>77.799999999999855</v>
      </c>
      <c r="G808" s="20">
        <f t="shared" si="381"/>
        <v>356.63043478260749</v>
      </c>
      <c r="H808" s="19">
        <f t="shared" si="355"/>
        <v>6.6304347826074945</v>
      </c>
      <c r="I808" s="18">
        <f t="shared" si="356"/>
        <v>1.8944099378878556E-2</v>
      </c>
      <c r="J808" s="17">
        <f t="shared" si="357"/>
        <v>188047.2023968086</v>
      </c>
      <c r="K808" s="16">
        <f t="shared" si="358"/>
        <v>31.602811910147793</v>
      </c>
      <c r="L808" s="15">
        <f t="shared" si="359"/>
        <v>0</v>
      </c>
      <c r="M808" s="14">
        <f t="shared" si="360"/>
        <v>0</v>
      </c>
      <c r="N808" s="13">
        <f t="shared" si="367"/>
        <v>0</v>
      </c>
      <c r="O808" s="12">
        <f t="shared" si="368"/>
        <v>0</v>
      </c>
      <c r="P808" s="4">
        <f t="shared" si="369"/>
        <v>0</v>
      </c>
      <c r="Q808" s="11">
        <f t="shared" si="361"/>
        <v>0</v>
      </c>
      <c r="R808" s="10">
        <f t="shared" si="370"/>
        <v>0</v>
      </c>
      <c r="S808" s="9">
        <f t="shared" si="371"/>
        <v>151.358709016955</v>
      </c>
      <c r="T808" s="8">
        <f t="shared" si="372"/>
        <v>9808.2443654473027</v>
      </c>
      <c r="U808" s="7">
        <f t="shared" si="373"/>
        <v>-31.602811910147793</v>
      </c>
      <c r="V808" s="9">
        <f t="shared" si="374"/>
        <v>1849.372195157159</v>
      </c>
      <c r="W808" s="8">
        <f t="shared" si="375"/>
        <v>188047.2023968086</v>
      </c>
      <c r="X808" s="7">
        <f t="shared" si="376"/>
        <v>-31.602811910147793</v>
      </c>
      <c r="Y808" s="6">
        <f t="shared" si="362"/>
        <v>1855.5557051772087</v>
      </c>
      <c r="Z808" s="4">
        <f t="shared" si="363"/>
        <v>-1</v>
      </c>
      <c r="AA808" s="4">
        <f t="shared" si="377"/>
        <v>0</v>
      </c>
      <c r="AB808" s="5">
        <f t="shared" si="378"/>
        <v>0</v>
      </c>
      <c r="AC808" s="418">
        <f t="shared" si="382"/>
        <v>0</v>
      </c>
      <c r="AD808" s="628">
        <f t="shared" si="379"/>
        <v>0</v>
      </c>
      <c r="AE808" s="4">
        <f t="shared" si="364"/>
        <v>17.518337816641129</v>
      </c>
      <c r="AF808" s="3">
        <f t="shared" si="380"/>
        <v>4.67</v>
      </c>
      <c r="AG808" s="2">
        <f t="shared" si="365"/>
        <v>105.92076283713217</v>
      </c>
      <c r="AH808" s="22">
        <f t="shared" si="354"/>
        <v>29.329140538843902</v>
      </c>
    </row>
    <row r="809" spans="6:34" x14ac:dyDescent="0.35">
      <c r="F809" s="21">
        <f t="shared" si="366"/>
        <v>77.899999999999849</v>
      </c>
      <c r="G809" s="20">
        <f t="shared" si="381"/>
        <v>356.63043478260749</v>
      </c>
      <c r="H809" s="19">
        <f t="shared" si="355"/>
        <v>6.6304347826074945</v>
      </c>
      <c r="I809" s="18">
        <f t="shared" si="356"/>
        <v>1.8944099378878556E-2</v>
      </c>
      <c r="J809" s="17">
        <f t="shared" si="357"/>
        <v>188232.1396163243</v>
      </c>
      <c r="K809" s="16">
        <f t="shared" si="358"/>
        <v>31.602257677602001</v>
      </c>
      <c r="L809" s="15">
        <f t="shared" si="359"/>
        <v>0</v>
      </c>
      <c r="M809" s="14">
        <f t="shared" si="360"/>
        <v>0</v>
      </c>
      <c r="N809" s="13">
        <f t="shared" si="367"/>
        <v>0</v>
      </c>
      <c r="O809" s="12">
        <f t="shared" si="368"/>
        <v>0</v>
      </c>
      <c r="P809" s="4">
        <f t="shared" si="369"/>
        <v>0</v>
      </c>
      <c r="Q809" s="11">
        <f t="shared" si="361"/>
        <v>0</v>
      </c>
      <c r="R809" s="10">
        <f t="shared" si="370"/>
        <v>0</v>
      </c>
      <c r="S809" s="9">
        <f t="shared" si="371"/>
        <v>151.358709016955</v>
      </c>
      <c r="T809" s="8">
        <f t="shared" si="372"/>
        <v>9823.3802363489976</v>
      </c>
      <c r="U809" s="7">
        <f t="shared" si="373"/>
        <v>-31.602257677602001</v>
      </c>
      <c r="V809" s="9">
        <f t="shared" si="374"/>
        <v>1846.2119139661443</v>
      </c>
      <c r="W809" s="8">
        <f t="shared" si="375"/>
        <v>188232.1396163243</v>
      </c>
      <c r="X809" s="7">
        <f t="shared" si="376"/>
        <v>-31.602257677602001</v>
      </c>
      <c r="Y809" s="6">
        <f t="shared" si="362"/>
        <v>1852.405973340027</v>
      </c>
      <c r="Z809" s="4">
        <f t="shared" si="363"/>
        <v>-1</v>
      </c>
      <c r="AA809" s="4">
        <f t="shared" si="377"/>
        <v>0</v>
      </c>
      <c r="AB809" s="5">
        <f t="shared" si="378"/>
        <v>0</v>
      </c>
      <c r="AC809" s="418">
        <f t="shared" si="382"/>
        <v>0</v>
      </c>
      <c r="AD809" s="628">
        <f t="shared" si="379"/>
        <v>0</v>
      </c>
      <c r="AE809" s="4">
        <f t="shared" si="364"/>
        <v>17.488601136571848</v>
      </c>
      <c r="AF809" s="3">
        <f t="shared" si="380"/>
        <v>4.67</v>
      </c>
      <c r="AG809" s="2">
        <f t="shared" si="365"/>
        <v>105.92076283713217</v>
      </c>
      <c r="AH809" s="22">
        <f t="shared" si="354"/>
        <v>29.254494668091958</v>
      </c>
    </row>
    <row r="810" spans="6:34" x14ac:dyDescent="0.35">
      <c r="F810" s="21">
        <f t="shared" si="366"/>
        <v>77.999999999999844</v>
      </c>
      <c r="G810" s="20">
        <f t="shared" si="381"/>
        <v>356.63043478260749</v>
      </c>
      <c r="H810" s="19">
        <f t="shared" si="355"/>
        <v>6.6304347826074945</v>
      </c>
      <c r="I810" s="18">
        <f t="shared" si="356"/>
        <v>1.8944099378878556E-2</v>
      </c>
      <c r="J810" s="17">
        <f t="shared" si="357"/>
        <v>188416.76080772092</v>
      </c>
      <c r="K810" s="16">
        <f t="shared" si="358"/>
        <v>31.601704406693226</v>
      </c>
      <c r="L810" s="15">
        <f t="shared" si="359"/>
        <v>0</v>
      </c>
      <c r="M810" s="14">
        <f t="shared" si="360"/>
        <v>0</v>
      </c>
      <c r="N810" s="13">
        <f t="shared" si="367"/>
        <v>0</v>
      </c>
      <c r="O810" s="12">
        <f t="shared" si="368"/>
        <v>0</v>
      </c>
      <c r="P810" s="4">
        <f t="shared" si="369"/>
        <v>0</v>
      </c>
      <c r="Q810" s="11">
        <f t="shared" si="361"/>
        <v>0</v>
      </c>
      <c r="R810" s="10">
        <f t="shared" si="370"/>
        <v>0</v>
      </c>
      <c r="S810" s="9">
        <f t="shared" si="371"/>
        <v>151.358709016955</v>
      </c>
      <c r="T810" s="8">
        <f t="shared" si="372"/>
        <v>9838.5161072506926</v>
      </c>
      <c r="U810" s="7">
        <f t="shared" si="373"/>
        <v>-31.601704406693226</v>
      </c>
      <c r="V810" s="9">
        <f t="shared" si="374"/>
        <v>1843.051688198384</v>
      </c>
      <c r="W810" s="8">
        <f t="shared" si="375"/>
        <v>188416.76080772092</v>
      </c>
      <c r="X810" s="7">
        <f t="shared" si="376"/>
        <v>-31.601704406693226</v>
      </c>
      <c r="Y810" s="6">
        <f t="shared" si="362"/>
        <v>1849.2563327365388</v>
      </c>
      <c r="Z810" s="4">
        <f t="shared" si="363"/>
        <v>-1</v>
      </c>
      <c r="AA810" s="4">
        <f t="shared" si="377"/>
        <v>0</v>
      </c>
      <c r="AB810" s="5">
        <f t="shared" si="378"/>
        <v>0</v>
      </c>
      <c r="AC810" s="418">
        <f t="shared" si="382"/>
        <v>0</v>
      </c>
      <c r="AD810" s="628">
        <f t="shared" si="379"/>
        <v>0</v>
      </c>
      <c r="AE810" s="4">
        <f t="shared" si="364"/>
        <v>17.45886531784166</v>
      </c>
      <c r="AF810" s="3">
        <f t="shared" si="380"/>
        <v>4.67</v>
      </c>
      <c r="AG810" s="2">
        <f t="shared" si="365"/>
        <v>105.92076283713217</v>
      </c>
      <c r="AH810" s="22">
        <f t="shared" si="354"/>
        <v>29.179914391714302</v>
      </c>
    </row>
    <row r="811" spans="6:34" x14ac:dyDescent="0.35">
      <c r="F811" s="21">
        <f t="shared" si="366"/>
        <v>78.099999999999838</v>
      </c>
      <c r="G811" s="20">
        <f t="shared" si="381"/>
        <v>356.63043478260749</v>
      </c>
      <c r="H811" s="19">
        <f t="shared" si="355"/>
        <v>6.6304347826074945</v>
      </c>
      <c r="I811" s="18">
        <f t="shared" si="356"/>
        <v>1.8944099378878556E-2</v>
      </c>
      <c r="J811" s="17">
        <f t="shared" si="357"/>
        <v>188601.06597654076</v>
      </c>
      <c r="K811" s="16">
        <f t="shared" si="358"/>
        <v>31.601152097329702</v>
      </c>
      <c r="L811" s="15">
        <f t="shared" si="359"/>
        <v>0</v>
      </c>
      <c r="M811" s="14">
        <f t="shared" si="360"/>
        <v>0</v>
      </c>
      <c r="N811" s="13">
        <f t="shared" si="367"/>
        <v>0</v>
      </c>
      <c r="O811" s="12">
        <f t="shared" si="368"/>
        <v>0</v>
      </c>
      <c r="P811" s="4">
        <f t="shared" si="369"/>
        <v>0</v>
      </c>
      <c r="Q811" s="11">
        <f t="shared" si="361"/>
        <v>0</v>
      </c>
      <c r="R811" s="10">
        <f t="shared" si="370"/>
        <v>0</v>
      </c>
      <c r="S811" s="9">
        <f t="shared" si="371"/>
        <v>151.358709016955</v>
      </c>
      <c r="T811" s="8">
        <f t="shared" si="372"/>
        <v>9853.6519781523875</v>
      </c>
      <c r="U811" s="7">
        <f t="shared" si="373"/>
        <v>-31.601152097329702</v>
      </c>
      <c r="V811" s="9">
        <f t="shared" si="374"/>
        <v>1839.8915177577146</v>
      </c>
      <c r="W811" s="8">
        <f t="shared" si="375"/>
        <v>188601.06597654076</v>
      </c>
      <c r="X811" s="7">
        <f t="shared" si="376"/>
        <v>-31.601152097329702</v>
      </c>
      <c r="Y811" s="6">
        <f t="shared" si="362"/>
        <v>1846.1067834532394</v>
      </c>
      <c r="Z811" s="4">
        <f t="shared" si="363"/>
        <v>-1</v>
      </c>
      <c r="AA811" s="4">
        <f t="shared" si="377"/>
        <v>0</v>
      </c>
      <c r="AB811" s="5">
        <f t="shared" si="378"/>
        <v>0</v>
      </c>
      <c r="AC811" s="418">
        <f t="shared" si="382"/>
        <v>0</v>
      </c>
      <c r="AD811" s="628">
        <f t="shared" si="379"/>
        <v>0</v>
      </c>
      <c r="AE811" s="4">
        <f t="shared" si="364"/>
        <v>17.429130361267166</v>
      </c>
      <c r="AF811" s="3">
        <f t="shared" si="380"/>
        <v>4.67</v>
      </c>
      <c r="AG811" s="2">
        <f t="shared" si="365"/>
        <v>105.92076283713217</v>
      </c>
      <c r="AH811" s="22">
        <f t="shared" si="354"/>
        <v>29.105399760236903</v>
      </c>
    </row>
    <row r="812" spans="6:34" x14ac:dyDescent="0.35">
      <c r="F812" s="21">
        <f t="shared" si="366"/>
        <v>78.199999999999832</v>
      </c>
      <c r="G812" s="20">
        <f t="shared" si="381"/>
        <v>356.63043478260749</v>
      </c>
      <c r="H812" s="19">
        <f t="shared" si="355"/>
        <v>6.6304347826074945</v>
      </c>
      <c r="I812" s="18">
        <f t="shared" si="356"/>
        <v>1.8944099378878556E-2</v>
      </c>
      <c r="J812" s="17">
        <f t="shared" si="357"/>
        <v>188785.05512831654</v>
      </c>
      <c r="K812" s="16">
        <f t="shared" si="358"/>
        <v>31.60060074941989</v>
      </c>
      <c r="L812" s="15">
        <f t="shared" si="359"/>
        <v>0</v>
      </c>
      <c r="M812" s="14">
        <f t="shared" si="360"/>
        <v>0</v>
      </c>
      <c r="N812" s="13">
        <f t="shared" si="367"/>
        <v>0</v>
      </c>
      <c r="O812" s="12">
        <f t="shared" si="368"/>
        <v>0</v>
      </c>
      <c r="P812" s="4">
        <f t="shared" si="369"/>
        <v>0</v>
      </c>
      <c r="Q812" s="11">
        <f t="shared" si="361"/>
        <v>0</v>
      </c>
      <c r="R812" s="10">
        <f t="shared" si="370"/>
        <v>0</v>
      </c>
      <c r="S812" s="9">
        <f t="shared" si="371"/>
        <v>151.358709016955</v>
      </c>
      <c r="T812" s="8">
        <f t="shared" si="372"/>
        <v>9868.7878490540825</v>
      </c>
      <c r="U812" s="7">
        <f t="shared" si="373"/>
        <v>-31.60060074941989</v>
      </c>
      <c r="V812" s="9">
        <f t="shared" si="374"/>
        <v>1836.7314025479816</v>
      </c>
      <c r="W812" s="8">
        <f t="shared" si="375"/>
        <v>188785.05512831654</v>
      </c>
      <c r="X812" s="7">
        <f t="shared" si="376"/>
        <v>-31.60060074941989</v>
      </c>
      <c r="Y812" s="6">
        <f t="shared" si="362"/>
        <v>1842.9573255778753</v>
      </c>
      <c r="Z812" s="4">
        <f t="shared" si="363"/>
        <v>-1</v>
      </c>
      <c r="AA812" s="4">
        <f t="shared" si="377"/>
        <v>0</v>
      </c>
      <c r="AB812" s="5">
        <f t="shared" si="378"/>
        <v>0</v>
      </c>
      <c r="AC812" s="418">
        <f t="shared" si="382"/>
        <v>0</v>
      </c>
      <c r="AD812" s="628">
        <f t="shared" si="379"/>
        <v>0</v>
      </c>
      <c r="AE812" s="4">
        <f t="shared" si="364"/>
        <v>17.399396267676785</v>
      </c>
      <c r="AF812" s="3">
        <f t="shared" si="380"/>
        <v>4.67</v>
      </c>
      <c r="AG812" s="2">
        <f t="shared" si="365"/>
        <v>105.92076283713217</v>
      </c>
      <c r="AH812" s="22">
        <f t="shared" si="354"/>
        <v>29.030950824337154</v>
      </c>
    </row>
    <row r="813" spans="6:34" x14ac:dyDescent="0.35">
      <c r="F813" s="21">
        <f t="shared" si="366"/>
        <v>78.299999999999827</v>
      </c>
      <c r="G813" s="20">
        <f t="shared" si="381"/>
        <v>356.63043478260749</v>
      </c>
      <c r="H813" s="19">
        <f t="shared" si="355"/>
        <v>6.6304347826074945</v>
      </c>
      <c r="I813" s="18">
        <f t="shared" si="356"/>
        <v>1.8944099378878556E-2</v>
      </c>
      <c r="J813" s="17">
        <f t="shared" si="357"/>
        <v>188968.72826857134</v>
      </c>
      <c r="K813" s="16">
        <f t="shared" si="358"/>
        <v>31.600050362872381</v>
      </c>
      <c r="L813" s="15">
        <f t="shared" si="359"/>
        <v>0</v>
      </c>
      <c r="M813" s="14">
        <f t="shared" si="360"/>
        <v>0</v>
      </c>
      <c r="N813" s="13">
        <f t="shared" si="367"/>
        <v>0</v>
      </c>
      <c r="O813" s="12">
        <f t="shared" si="368"/>
        <v>0</v>
      </c>
      <c r="P813" s="4">
        <f t="shared" si="369"/>
        <v>0</v>
      </c>
      <c r="Q813" s="11">
        <f t="shared" si="361"/>
        <v>0</v>
      </c>
      <c r="R813" s="10">
        <f t="shared" si="370"/>
        <v>0</v>
      </c>
      <c r="S813" s="9">
        <f t="shared" si="371"/>
        <v>151.358709016955</v>
      </c>
      <c r="T813" s="8">
        <f t="shared" si="372"/>
        <v>9883.9237199557774</v>
      </c>
      <c r="U813" s="7">
        <f t="shared" si="373"/>
        <v>-31.600050362872381</v>
      </c>
      <c r="V813" s="9">
        <f t="shared" si="374"/>
        <v>1833.5713424730395</v>
      </c>
      <c r="W813" s="8">
        <f t="shared" si="375"/>
        <v>188968.72826857134</v>
      </c>
      <c r="X813" s="7">
        <f t="shared" si="376"/>
        <v>-31.600050362872381</v>
      </c>
      <c r="Y813" s="6">
        <f t="shared" si="362"/>
        <v>1839.8079591994551</v>
      </c>
      <c r="Z813" s="4">
        <f t="shared" si="363"/>
        <v>-1</v>
      </c>
      <c r="AA813" s="4">
        <f t="shared" si="377"/>
        <v>0</v>
      </c>
      <c r="AB813" s="5">
        <f t="shared" si="378"/>
        <v>0</v>
      </c>
      <c r="AC813" s="418">
        <f t="shared" si="382"/>
        <v>0</v>
      </c>
      <c r="AD813" s="628">
        <f t="shared" si="379"/>
        <v>0</v>
      </c>
      <c r="AE813" s="4">
        <f t="shared" si="364"/>
        <v>17.369663037910843</v>
      </c>
      <c r="AF813" s="3">
        <f t="shared" si="380"/>
        <v>4.67</v>
      </c>
      <c r="AG813" s="2">
        <f t="shared" si="365"/>
        <v>105.92076283713217</v>
      </c>
      <c r="AH813" s="22">
        <f t="shared" si="354"/>
        <v>28.956567634844681</v>
      </c>
    </row>
    <row r="814" spans="6:34" x14ac:dyDescent="0.35">
      <c r="F814" s="21">
        <f t="shared" si="366"/>
        <v>78.399999999999821</v>
      </c>
      <c r="G814" s="20">
        <f t="shared" si="381"/>
        <v>356.63043478260749</v>
      </c>
      <c r="H814" s="19">
        <f t="shared" si="355"/>
        <v>6.6304347826074945</v>
      </c>
      <c r="I814" s="18">
        <f t="shared" si="356"/>
        <v>1.8944099378878556E-2</v>
      </c>
      <c r="J814" s="17">
        <f t="shared" si="357"/>
        <v>189152.08540281866</v>
      </c>
      <c r="K814" s="16">
        <f t="shared" si="358"/>
        <v>31.59950093759592</v>
      </c>
      <c r="L814" s="15">
        <f t="shared" si="359"/>
        <v>0</v>
      </c>
      <c r="M814" s="14">
        <f t="shared" si="360"/>
        <v>0</v>
      </c>
      <c r="N814" s="13">
        <f t="shared" si="367"/>
        <v>0</v>
      </c>
      <c r="O814" s="12">
        <f t="shared" si="368"/>
        <v>0</v>
      </c>
      <c r="P814" s="4">
        <f t="shared" si="369"/>
        <v>0</v>
      </c>
      <c r="Q814" s="11">
        <f t="shared" si="361"/>
        <v>0</v>
      </c>
      <c r="R814" s="10">
        <f t="shared" si="370"/>
        <v>0</v>
      </c>
      <c r="S814" s="9">
        <f t="shared" si="371"/>
        <v>151.358709016955</v>
      </c>
      <c r="T814" s="8">
        <f t="shared" si="372"/>
        <v>9899.0595908574724</v>
      </c>
      <c r="U814" s="7">
        <f t="shared" si="373"/>
        <v>-31.59950093759592</v>
      </c>
      <c r="V814" s="9">
        <f t="shared" si="374"/>
        <v>1830.4113374367523</v>
      </c>
      <c r="W814" s="8">
        <f t="shared" si="375"/>
        <v>189152.08540281866</v>
      </c>
      <c r="X814" s="7">
        <f t="shared" si="376"/>
        <v>-31.59950093759592</v>
      </c>
      <c r="Y814" s="6">
        <f t="shared" si="362"/>
        <v>1836.6586844082599</v>
      </c>
      <c r="Z814" s="4">
        <f t="shared" si="363"/>
        <v>-1</v>
      </c>
      <c r="AA814" s="4">
        <f t="shared" si="377"/>
        <v>0</v>
      </c>
      <c r="AB814" s="5">
        <f t="shared" si="378"/>
        <v>0</v>
      </c>
      <c r="AC814" s="418">
        <f t="shared" si="382"/>
        <v>0</v>
      </c>
      <c r="AD814" s="628">
        <f t="shared" si="379"/>
        <v>0</v>
      </c>
      <c r="AE814" s="4">
        <f t="shared" si="364"/>
        <v>17.339930672821691</v>
      </c>
      <c r="AF814" s="3">
        <f t="shared" si="380"/>
        <v>4.67</v>
      </c>
      <c r="AG814" s="2">
        <f t="shared" si="365"/>
        <v>105.92076283713217</v>
      </c>
      <c r="AH814" s="22">
        <f t="shared" si="354"/>
        <v>28.882250242741744</v>
      </c>
    </row>
    <row r="815" spans="6:34" x14ac:dyDescent="0.35">
      <c r="F815" s="21">
        <f t="shared" si="366"/>
        <v>78.499999999999815</v>
      </c>
      <c r="G815" s="20">
        <f t="shared" si="381"/>
        <v>356.63043478260749</v>
      </c>
      <c r="H815" s="19">
        <f t="shared" si="355"/>
        <v>6.6304347826074945</v>
      </c>
      <c r="I815" s="18">
        <f t="shared" si="356"/>
        <v>1.8944099378878556E-2</v>
      </c>
      <c r="J815" s="17">
        <f t="shared" si="357"/>
        <v>189335.12653656234</v>
      </c>
      <c r="K815" s="16">
        <f t="shared" si="358"/>
        <v>31.598952473499452</v>
      </c>
      <c r="L815" s="15">
        <f t="shared" si="359"/>
        <v>0</v>
      </c>
      <c r="M815" s="14">
        <f t="shared" si="360"/>
        <v>0</v>
      </c>
      <c r="N815" s="13">
        <f t="shared" si="367"/>
        <v>0</v>
      </c>
      <c r="O815" s="12">
        <f t="shared" si="368"/>
        <v>0</v>
      </c>
      <c r="P815" s="4">
        <f t="shared" si="369"/>
        <v>0</v>
      </c>
      <c r="Q815" s="11">
        <f t="shared" si="361"/>
        <v>0</v>
      </c>
      <c r="R815" s="10">
        <f t="shared" si="370"/>
        <v>0</v>
      </c>
      <c r="S815" s="9">
        <f t="shared" si="371"/>
        <v>151.358709016955</v>
      </c>
      <c r="T815" s="8">
        <f t="shared" si="372"/>
        <v>9914.1954617591673</v>
      </c>
      <c r="U815" s="7">
        <f t="shared" si="373"/>
        <v>-31.598952473499452</v>
      </c>
      <c r="V815" s="9">
        <f t="shared" si="374"/>
        <v>1827.2513873429928</v>
      </c>
      <c r="W815" s="8">
        <f t="shared" si="375"/>
        <v>189335.12653656234</v>
      </c>
      <c r="X815" s="7">
        <f t="shared" si="376"/>
        <v>-31.598952473499452</v>
      </c>
      <c r="Y815" s="6">
        <f t="shared" si="362"/>
        <v>1833.5095012958541</v>
      </c>
      <c r="Z815" s="4">
        <f t="shared" si="363"/>
        <v>-1</v>
      </c>
      <c r="AA815" s="4">
        <f t="shared" si="377"/>
        <v>0</v>
      </c>
      <c r="AB815" s="5">
        <f t="shared" si="378"/>
        <v>0</v>
      </c>
      <c r="AC815" s="418">
        <f t="shared" si="382"/>
        <v>0</v>
      </c>
      <c r="AD815" s="628">
        <f t="shared" si="379"/>
        <v>0</v>
      </c>
      <c r="AE815" s="4">
        <f t="shared" si="364"/>
        <v>17.310199173273787</v>
      </c>
      <c r="AF815" s="3">
        <f t="shared" si="380"/>
        <v>4.67</v>
      </c>
      <c r="AG815" s="2">
        <f t="shared" si="365"/>
        <v>105.92076283713217</v>
      </c>
      <c r="AH815" s="22">
        <f t="shared" si="354"/>
        <v>28.807998699164159</v>
      </c>
    </row>
    <row r="816" spans="6:34" x14ac:dyDescent="0.35">
      <c r="F816" s="21">
        <f t="shared" si="366"/>
        <v>78.59999999999981</v>
      </c>
      <c r="G816" s="20">
        <f t="shared" si="381"/>
        <v>356.63043478260749</v>
      </c>
      <c r="H816" s="19">
        <f t="shared" si="355"/>
        <v>6.6304347826074945</v>
      </c>
      <c r="I816" s="18">
        <f t="shared" si="356"/>
        <v>1.8944099378878556E-2</v>
      </c>
      <c r="J816" s="17">
        <f t="shared" si="357"/>
        <v>189517.85167529664</v>
      </c>
      <c r="K816" s="16">
        <f t="shared" si="358"/>
        <v>31.598404970492048</v>
      </c>
      <c r="L816" s="15">
        <f t="shared" si="359"/>
        <v>0</v>
      </c>
      <c r="M816" s="14">
        <f t="shared" si="360"/>
        <v>0</v>
      </c>
      <c r="N816" s="13">
        <f t="shared" si="367"/>
        <v>0</v>
      </c>
      <c r="O816" s="12">
        <f t="shared" si="368"/>
        <v>0</v>
      </c>
      <c r="P816" s="4">
        <f t="shared" si="369"/>
        <v>0</v>
      </c>
      <c r="Q816" s="11">
        <f t="shared" si="361"/>
        <v>0</v>
      </c>
      <c r="R816" s="10">
        <f t="shared" si="370"/>
        <v>0</v>
      </c>
      <c r="S816" s="9">
        <f t="shared" si="371"/>
        <v>151.358709016955</v>
      </c>
      <c r="T816" s="8">
        <f t="shared" si="372"/>
        <v>9929.3313326608622</v>
      </c>
      <c r="U816" s="7">
        <f t="shared" si="373"/>
        <v>-31.598404970492048</v>
      </c>
      <c r="V816" s="9">
        <f t="shared" si="374"/>
        <v>1824.0914920956427</v>
      </c>
      <c r="W816" s="8">
        <f t="shared" si="375"/>
        <v>189517.85167529664</v>
      </c>
      <c r="X816" s="7">
        <f t="shared" si="376"/>
        <v>-31.598404970492048</v>
      </c>
      <c r="Y816" s="6">
        <f t="shared" si="362"/>
        <v>1830.360409955096</v>
      </c>
      <c r="Z816" s="4">
        <f t="shared" si="363"/>
        <v>-1</v>
      </c>
      <c r="AA816" s="4">
        <f t="shared" si="377"/>
        <v>0</v>
      </c>
      <c r="AB816" s="5">
        <f t="shared" si="378"/>
        <v>0</v>
      </c>
      <c r="AC816" s="418">
        <f t="shared" si="382"/>
        <v>0</v>
      </c>
      <c r="AD816" s="628">
        <f t="shared" si="379"/>
        <v>0</v>
      </c>
      <c r="AE816" s="4">
        <f t="shared" si="364"/>
        <v>17.280468540143808</v>
      </c>
      <c r="AF816" s="3">
        <f t="shared" si="380"/>
        <v>4.67</v>
      </c>
      <c r="AG816" s="2">
        <f t="shared" si="365"/>
        <v>105.92076283713217</v>
      </c>
      <c r="AH816" s="22">
        <f t="shared" si="354"/>
        <v>28.733813055401772</v>
      </c>
    </row>
    <row r="817" spans="6:34" x14ac:dyDescent="0.35">
      <c r="F817" s="21">
        <f t="shared" si="366"/>
        <v>78.699999999999804</v>
      </c>
      <c r="G817" s="20">
        <f t="shared" si="381"/>
        <v>356.63043478260749</v>
      </c>
      <c r="H817" s="19">
        <f t="shared" si="355"/>
        <v>6.6304347826074945</v>
      </c>
      <c r="I817" s="18">
        <f t="shared" si="356"/>
        <v>1.8944099378878556E-2</v>
      </c>
      <c r="J817" s="17">
        <f t="shared" si="357"/>
        <v>189700.2608245062</v>
      </c>
      <c r="K817" s="16">
        <f t="shared" si="358"/>
        <v>31.597858428482972</v>
      </c>
      <c r="L817" s="15">
        <f t="shared" si="359"/>
        <v>0</v>
      </c>
      <c r="M817" s="14">
        <f t="shared" si="360"/>
        <v>0</v>
      </c>
      <c r="N817" s="13">
        <f t="shared" si="367"/>
        <v>0</v>
      </c>
      <c r="O817" s="12">
        <f t="shared" si="368"/>
        <v>0</v>
      </c>
      <c r="P817" s="4">
        <f t="shared" si="369"/>
        <v>0</v>
      </c>
      <c r="Q817" s="11">
        <f t="shared" si="361"/>
        <v>0</v>
      </c>
      <c r="R817" s="10">
        <f t="shared" si="370"/>
        <v>0</v>
      </c>
      <c r="S817" s="9">
        <f t="shared" si="371"/>
        <v>151.358709016955</v>
      </c>
      <c r="T817" s="8">
        <f t="shared" si="372"/>
        <v>9944.4672035625572</v>
      </c>
      <c r="U817" s="7">
        <f t="shared" si="373"/>
        <v>-31.597858428482972</v>
      </c>
      <c r="V817" s="9">
        <f t="shared" si="374"/>
        <v>1820.9316515985936</v>
      </c>
      <c r="W817" s="8">
        <f t="shared" si="375"/>
        <v>189700.2608245062</v>
      </c>
      <c r="X817" s="7">
        <f t="shared" si="376"/>
        <v>-31.597858428482972</v>
      </c>
      <c r="Y817" s="6">
        <f t="shared" si="362"/>
        <v>1827.2114104801506</v>
      </c>
      <c r="Z817" s="4">
        <f t="shared" si="363"/>
        <v>-1</v>
      </c>
      <c r="AA817" s="4">
        <f t="shared" si="377"/>
        <v>0</v>
      </c>
      <c r="AB817" s="5">
        <f t="shared" si="378"/>
        <v>0</v>
      </c>
      <c r="AC817" s="418">
        <f t="shared" si="382"/>
        <v>0</v>
      </c>
      <c r="AD817" s="628">
        <f t="shared" si="379"/>
        <v>0</v>
      </c>
      <c r="AE817" s="4">
        <f t="shared" si="364"/>
        <v>17.250738774320773</v>
      </c>
      <c r="AF817" s="3">
        <f t="shared" si="380"/>
        <v>4.67</v>
      </c>
      <c r="AG817" s="2">
        <f t="shared" si="365"/>
        <v>105.92076283713217</v>
      </c>
      <c r="AH817" s="22">
        <f t="shared" si="354"/>
        <v>28.659693362899414</v>
      </c>
    </row>
    <row r="818" spans="6:34" x14ac:dyDescent="0.35">
      <c r="F818" s="21">
        <f t="shared" si="366"/>
        <v>78.799999999999798</v>
      </c>
      <c r="G818" s="20">
        <f t="shared" si="381"/>
        <v>356.63043478260749</v>
      </c>
      <c r="H818" s="19">
        <f t="shared" si="355"/>
        <v>6.6304347826074945</v>
      </c>
      <c r="I818" s="18">
        <f t="shared" si="356"/>
        <v>1.8944099378878556E-2</v>
      </c>
      <c r="J818" s="17">
        <f t="shared" si="357"/>
        <v>189882.35398966607</v>
      </c>
      <c r="K818" s="16">
        <f t="shared" si="358"/>
        <v>31.597312847381623</v>
      </c>
      <c r="L818" s="15">
        <f t="shared" si="359"/>
        <v>0</v>
      </c>
      <c r="M818" s="14">
        <f t="shared" si="360"/>
        <v>0</v>
      </c>
      <c r="N818" s="13">
        <f t="shared" si="367"/>
        <v>0</v>
      </c>
      <c r="O818" s="12">
        <f t="shared" si="368"/>
        <v>0</v>
      </c>
      <c r="P818" s="4">
        <f t="shared" si="369"/>
        <v>0</v>
      </c>
      <c r="Q818" s="11">
        <f t="shared" si="361"/>
        <v>0</v>
      </c>
      <c r="R818" s="10">
        <f t="shared" si="370"/>
        <v>0</v>
      </c>
      <c r="S818" s="9">
        <f t="shared" si="371"/>
        <v>151.358709016955</v>
      </c>
      <c r="T818" s="8">
        <f t="shared" si="372"/>
        <v>9959.6030744642521</v>
      </c>
      <c r="U818" s="7">
        <f t="shared" si="373"/>
        <v>-31.597312847381623</v>
      </c>
      <c r="V818" s="9">
        <f t="shared" si="374"/>
        <v>1817.7718657557452</v>
      </c>
      <c r="W818" s="8">
        <f t="shared" si="375"/>
        <v>189882.35398966607</v>
      </c>
      <c r="X818" s="7">
        <f t="shared" si="376"/>
        <v>-31.597312847381623</v>
      </c>
      <c r="Y818" s="6">
        <f t="shared" si="362"/>
        <v>1824.062502966497</v>
      </c>
      <c r="Z818" s="4">
        <f t="shared" si="363"/>
        <v>-1</v>
      </c>
      <c r="AA818" s="4">
        <f t="shared" si="377"/>
        <v>0</v>
      </c>
      <c r="AB818" s="5">
        <f t="shared" si="378"/>
        <v>0</v>
      </c>
      <c r="AC818" s="418">
        <f t="shared" si="382"/>
        <v>0</v>
      </c>
      <c r="AD818" s="628">
        <f t="shared" si="379"/>
        <v>0</v>
      </c>
      <c r="AE818" s="4">
        <f t="shared" si="364"/>
        <v>17.221009876706095</v>
      </c>
      <c r="AF818" s="3">
        <f t="shared" si="380"/>
        <v>4.67</v>
      </c>
      <c r="AG818" s="2">
        <f t="shared" si="365"/>
        <v>105.92076283713217</v>
      </c>
      <c r="AH818" s="22">
        <f t="shared" si="354"/>
        <v>28.585639673257191</v>
      </c>
    </row>
    <row r="819" spans="6:34" x14ac:dyDescent="0.35">
      <c r="F819" s="21">
        <f t="shared" si="366"/>
        <v>78.899999999999793</v>
      </c>
      <c r="G819" s="20">
        <f t="shared" si="381"/>
        <v>356.63043478260749</v>
      </c>
      <c r="H819" s="19">
        <f t="shared" si="355"/>
        <v>6.6304347826074945</v>
      </c>
      <c r="I819" s="18">
        <f t="shared" si="356"/>
        <v>1.8944099378878556E-2</v>
      </c>
      <c r="J819" s="17">
        <f t="shared" si="357"/>
        <v>190064.13117624164</v>
      </c>
      <c r="K819" s="16">
        <f t="shared" si="358"/>
        <v>31.596768227097574</v>
      </c>
      <c r="L819" s="15">
        <f t="shared" si="359"/>
        <v>0</v>
      </c>
      <c r="M819" s="14">
        <f t="shared" si="360"/>
        <v>0</v>
      </c>
      <c r="N819" s="13">
        <f t="shared" si="367"/>
        <v>0</v>
      </c>
      <c r="O819" s="12">
        <f t="shared" si="368"/>
        <v>0</v>
      </c>
      <c r="P819" s="4">
        <f t="shared" si="369"/>
        <v>0</v>
      </c>
      <c r="Q819" s="11">
        <f t="shared" si="361"/>
        <v>0</v>
      </c>
      <c r="R819" s="10">
        <f t="shared" si="370"/>
        <v>0</v>
      </c>
      <c r="S819" s="9">
        <f t="shared" si="371"/>
        <v>151.358709016955</v>
      </c>
      <c r="T819" s="8">
        <f t="shared" si="372"/>
        <v>9974.7389453659471</v>
      </c>
      <c r="U819" s="7">
        <f t="shared" si="373"/>
        <v>-31.596768227097574</v>
      </c>
      <c r="V819" s="9">
        <f t="shared" si="374"/>
        <v>1814.612134471007</v>
      </c>
      <c r="W819" s="8">
        <f t="shared" si="375"/>
        <v>190064.13117624164</v>
      </c>
      <c r="X819" s="7">
        <f t="shared" si="376"/>
        <v>-31.596768227097574</v>
      </c>
      <c r="Y819" s="6">
        <f t="shared" si="362"/>
        <v>1820.9136875109439</v>
      </c>
      <c r="Z819" s="4">
        <f t="shared" si="363"/>
        <v>-1</v>
      </c>
      <c r="AA819" s="4">
        <f t="shared" si="377"/>
        <v>0</v>
      </c>
      <c r="AB819" s="5">
        <f t="shared" si="378"/>
        <v>0</v>
      </c>
      <c r="AC819" s="418">
        <f t="shared" si="382"/>
        <v>0</v>
      </c>
      <c r="AD819" s="628">
        <f t="shared" si="379"/>
        <v>0</v>
      </c>
      <c r="AE819" s="4">
        <f t="shared" si="364"/>
        <v>17.191281848213752</v>
      </c>
      <c r="AF819" s="3">
        <f t="shared" si="380"/>
        <v>4.67</v>
      </c>
      <c r="AG819" s="2">
        <f t="shared" si="365"/>
        <v>105.92076283713217</v>
      </c>
      <c r="AH819" s="22">
        <f t="shared" si="354"/>
        <v>28.511652038231503</v>
      </c>
    </row>
    <row r="820" spans="6:34" x14ac:dyDescent="0.35">
      <c r="F820" s="21">
        <f t="shared" si="366"/>
        <v>78.999999999999787</v>
      </c>
      <c r="G820" s="20">
        <f t="shared" si="381"/>
        <v>356.63043478260749</v>
      </c>
      <c r="H820" s="19">
        <f t="shared" si="355"/>
        <v>6.6304347826074945</v>
      </c>
      <c r="I820" s="18">
        <f t="shared" si="356"/>
        <v>1.8944099378878556E-2</v>
      </c>
      <c r="J820" s="17">
        <f t="shared" si="357"/>
        <v>190245.59238968874</v>
      </c>
      <c r="K820" s="16">
        <f t="shared" si="358"/>
        <v>31.596224567540578</v>
      </c>
      <c r="L820" s="15">
        <f t="shared" si="359"/>
        <v>0</v>
      </c>
      <c r="M820" s="14">
        <f t="shared" si="360"/>
        <v>0</v>
      </c>
      <c r="N820" s="13">
        <f t="shared" si="367"/>
        <v>0</v>
      </c>
      <c r="O820" s="12">
        <f t="shared" si="368"/>
        <v>0</v>
      </c>
      <c r="P820" s="4">
        <f t="shared" si="369"/>
        <v>0</v>
      </c>
      <c r="Q820" s="11">
        <f t="shared" si="361"/>
        <v>0</v>
      </c>
      <c r="R820" s="10">
        <f t="shared" si="370"/>
        <v>0</v>
      </c>
      <c r="S820" s="9">
        <f t="shared" si="371"/>
        <v>151.358709016955</v>
      </c>
      <c r="T820" s="8">
        <f t="shared" si="372"/>
        <v>9989.874816267642</v>
      </c>
      <c r="U820" s="7">
        <f t="shared" si="373"/>
        <v>-31.596224567540578</v>
      </c>
      <c r="V820" s="9">
        <f t="shared" si="374"/>
        <v>1811.4524576482972</v>
      </c>
      <c r="W820" s="8">
        <f t="shared" si="375"/>
        <v>190245.59238968874</v>
      </c>
      <c r="X820" s="7">
        <f t="shared" si="376"/>
        <v>-31.596224567540578</v>
      </c>
      <c r="Y820" s="6">
        <f t="shared" si="362"/>
        <v>1817.7649642116373</v>
      </c>
      <c r="Z820" s="4">
        <f t="shared" si="363"/>
        <v>-1</v>
      </c>
      <c r="AA820" s="4">
        <f t="shared" si="377"/>
        <v>0</v>
      </c>
      <c r="AB820" s="5">
        <f t="shared" si="378"/>
        <v>0</v>
      </c>
      <c r="AC820" s="418">
        <f t="shared" si="382"/>
        <v>0</v>
      </c>
      <c r="AD820" s="628">
        <f t="shared" si="379"/>
        <v>0</v>
      </c>
      <c r="AE820" s="4">
        <f t="shared" si="364"/>
        <v>17.161554689770337</v>
      </c>
      <c r="AF820" s="3">
        <f t="shared" si="380"/>
        <v>4.67</v>
      </c>
      <c r="AG820" s="2">
        <f t="shared" si="365"/>
        <v>105.92076283713217</v>
      </c>
      <c r="AH820" s="22">
        <f t="shared" si="354"/>
        <v>28.437730509735481</v>
      </c>
    </row>
    <row r="821" spans="6:34" x14ac:dyDescent="0.35">
      <c r="F821" s="21">
        <f t="shared" si="366"/>
        <v>79.099999999999781</v>
      </c>
      <c r="G821" s="20">
        <f t="shared" si="381"/>
        <v>356.63043478260749</v>
      </c>
      <c r="H821" s="19">
        <f t="shared" si="355"/>
        <v>6.6304347826074945</v>
      </c>
      <c r="I821" s="18">
        <f t="shared" si="356"/>
        <v>1.8944099378878556E-2</v>
      </c>
      <c r="J821" s="17">
        <f t="shared" si="357"/>
        <v>190426.73763545358</v>
      </c>
      <c r="K821" s="16">
        <f t="shared" si="358"/>
        <v>31.595681868620531</v>
      </c>
      <c r="L821" s="15">
        <f t="shared" si="359"/>
        <v>0</v>
      </c>
      <c r="M821" s="14">
        <f t="shared" si="360"/>
        <v>0</v>
      </c>
      <c r="N821" s="13">
        <f t="shared" si="367"/>
        <v>0</v>
      </c>
      <c r="O821" s="12">
        <f t="shared" si="368"/>
        <v>0</v>
      </c>
      <c r="P821" s="4">
        <f t="shared" si="369"/>
        <v>0</v>
      </c>
      <c r="Q821" s="11">
        <f t="shared" si="361"/>
        <v>0</v>
      </c>
      <c r="R821" s="10">
        <f t="shared" si="370"/>
        <v>0</v>
      </c>
      <c r="S821" s="9">
        <f t="shared" si="371"/>
        <v>151.358709016955</v>
      </c>
      <c r="T821" s="8">
        <f t="shared" si="372"/>
        <v>10005.010687169337</v>
      </c>
      <c r="U821" s="7">
        <f t="shared" si="373"/>
        <v>-31.595681868620531</v>
      </c>
      <c r="V821" s="9">
        <f t="shared" si="374"/>
        <v>1808.2928351915432</v>
      </c>
      <c r="W821" s="8">
        <f t="shared" si="375"/>
        <v>190426.73763545358</v>
      </c>
      <c r="X821" s="7">
        <f t="shared" si="376"/>
        <v>-31.595681868620531</v>
      </c>
      <c r="Y821" s="6">
        <f t="shared" si="362"/>
        <v>1814.6163331680746</v>
      </c>
      <c r="Z821" s="4">
        <f t="shared" si="363"/>
        <v>-1</v>
      </c>
      <c r="AA821" s="4">
        <f t="shared" si="377"/>
        <v>0</v>
      </c>
      <c r="AB821" s="5">
        <f t="shared" si="378"/>
        <v>0</v>
      </c>
      <c r="AC821" s="418">
        <f t="shared" si="382"/>
        <v>0</v>
      </c>
      <c r="AD821" s="628">
        <f t="shared" si="379"/>
        <v>0</v>
      </c>
      <c r="AE821" s="4">
        <f t="shared" si="364"/>
        <v>17.131828402315211</v>
      </c>
      <c r="AF821" s="3">
        <f t="shared" si="380"/>
        <v>4.67</v>
      </c>
      <c r="AG821" s="2">
        <f t="shared" si="365"/>
        <v>105.92076283713217</v>
      </c>
      <c r="AH821" s="22">
        <f t="shared" si="354"/>
        <v>28.363875139839951</v>
      </c>
    </row>
    <row r="822" spans="6:34" x14ac:dyDescent="0.35">
      <c r="F822" s="21">
        <f t="shared" si="366"/>
        <v>79.199999999999775</v>
      </c>
      <c r="G822" s="20">
        <f t="shared" si="381"/>
        <v>356.63043478260749</v>
      </c>
      <c r="H822" s="19">
        <f t="shared" si="355"/>
        <v>6.6304347826074945</v>
      </c>
      <c r="I822" s="18">
        <f t="shared" si="356"/>
        <v>1.8944099378878556E-2</v>
      </c>
      <c r="J822" s="17">
        <f t="shared" si="357"/>
        <v>190607.56691897273</v>
      </c>
      <c r="K822" s="16">
        <f t="shared" si="358"/>
        <v>31.59514013024749</v>
      </c>
      <c r="L822" s="15">
        <f t="shared" si="359"/>
        <v>0</v>
      </c>
      <c r="M822" s="14">
        <f t="shared" si="360"/>
        <v>0</v>
      </c>
      <c r="N822" s="13">
        <f t="shared" si="367"/>
        <v>0</v>
      </c>
      <c r="O822" s="12">
        <f t="shared" si="368"/>
        <v>0</v>
      </c>
      <c r="P822" s="4">
        <f t="shared" si="369"/>
        <v>0</v>
      </c>
      <c r="Q822" s="11">
        <f t="shared" si="361"/>
        <v>0</v>
      </c>
      <c r="R822" s="10">
        <f t="shared" si="370"/>
        <v>0</v>
      </c>
      <c r="S822" s="9">
        <f t="shared" si="371"/>
        <v>151.358709016955</v>
      </c>
      <c r="T822" s="8">
        <f t="shared" si="372"/>
        <v>10020.146558071032</v>
      </c>
      <c r="U822" s="7">
        <f t="shared" si="373"/>
        <v>-31.59514013024749</v>
      </c>
      <c r="V822" s="9">
        <f t="shared" si="374"/>
        <v>1805.1332670046811</v>
      </c>
      <c r="W822" s="8">
        <f t="shared" si="375"/>
        <v>190607.56691897273</v>
      </c>
      <c r="X822" s="7">
        <f t="shared" si="376"/>
        <v>-31.59514013024749</v>
      </c>
      <c r="Y822" s="6">
        <f t="shared" si="362"/>
        <v>1811.4677944811142</v>
      </c>
      <c r="Z822" s="4">
        <f t="shared" si="363"/>
        <v>-1</v>
      </c>
      <c r="AA822" s="4">
        <f t="shared" si="377"/>
        <v>0</v>
      </c>
      <c r="AB822" s="5">
        <f t="shared" si="378"/>
        <v>0</v>
      </c>
      <c r="AC822" s="418">
        <f t="shared" si="382"/>
        <v>0</v>
      </c>
      <c r="AD822" s="628">
        <f t="shared" si="379"/>
        <v>0</v>
      </c>
      <c r="AE822" s="4">
        <f t="shared" si="364"/>
        <v>17.102102986800581</v>
      </c>
      <c r="AF822" s="3">
        <f t="shared" si="380"/>
        <v>4.67</v>
      </c>
      <c r="AG822" s="2">
        <f t="shared" si="365"/>
        <v>105.92076283713217</v>
      </c>
      <c r="AH822" s="22">
        <f t="shared" si="354"/>
        <v>28.290085980773878</v>
      </c>
    </row>
    <row r="823" spans="6:34" x14ac:dyDescent="0.35">
      <c r="F823" s="21">
        <f t="shared" si="366"/>
        <v>79.29999999999977</v>
      </c>
      <c r="G823" s="20">
        <f t="shared" si="381"/>
        <v>356.63043478260749</v>
      </c>
      <c r="H823" s="19">
        <f t="shared" si="355"/>
        <v>6.6304347826074945</v>
      </c>
      <c r="I823" s="18">
        <f t="shared" si="356"/>
        <v>1.8944099378878556E-2</v>
      </c>
      <c r="J823" s="17">
        <f t="shared" si="357"/>
        <v>190788.08024567319</v>
      </c>
      <c r="K823" s="16">
        <f t="shared" si="358"/>
        <v>31.594599352331699</v>
      </c>
      <c r="L823" s="15">
        <f t="shared" si="359"/>
        <v>0</v>
      </c>
      <c r="M823" s="14">
        <f t="shared" si="360"/>
        <v>0</v>
      </c>
      <c r="N823" s="13">
        <f t="shared" si="367"/>
        <v>0</v>
      </c>
      <c r="O823" s="12">
        <f t="shared" si="368"/>
        <v>0</v>
      </c>
      <c r="P823" s="4">
        <f t="shared" si="369"/>
        <v>0</v>
      </c>
      <c r="Q823" s="11">
        <f t="shared" si="361"/>
        <v>0</v>
      </c>
      <c r="R823" s="10">
        <f t="shared" si="370"/>
        <v>0</v>
      </c>
      <c r="S823" s="9">
        <f t="shared" si="371"/>
        <v>151.358709016955</v>
      </c>
      <c r="T823" s="8">
        <f t="shared" si="372"/>
        <v>10035.282428972727</v>
      </c>
      <c r="U823" s="7">
        <f t="shared" si="373"/>
        <v>-31.594599352331699</v>
      </c>
      <c r="V823" s="9">
        <f t="shared" si="374"/>
        <v>1801.9737529916563</v>
      </c>
      <c r="W823" s="8">
        <f t="shared" si="375"/>
        <v>190788.08024567319</v>
      </c>
      <c r="X823" s="7">
        <f t="shared" si="376"/>
        <v>-31.594599352331699</v>
      </c>
      <c r="Y823" s="6">
        <f t="shared" si="362"/>
        <v>1808.3193482529887</v>
      </c>
      <c r="Z823" s="4">
        <f t="shared" si="363"/>
        <v>-1</v>
      </c>
      <c r="AA823" s="4">
        <f t="shared" si="377"/>
        <v>0</v>
      </c>
      <c r="AB823" s="5">
        <f t="shared" si="378"/>
        <v>0</v>
      </c>
      <c r="AC823" s="418">
        <f t="shared" si="382"/>
        <v>0</v>
      </c>
      <c r="AD823" s="628">
        <f t="shared" si="379"/>
        <v>0</v>
      </c>
      <c r="AE823" s="4">
        <f t="shared" si="364"/>
        <v>17.072378444191624</v>
      </c>
      <c r="AF823" s="3">
        <f t="shared" si="380"/>
        <v>4.67</v>
      </c>
      <c r="AG823" s="2">
        <f t="shared" si="365"/>
        <v>105.92076283713217</v>
      </c>
      <c r="AH823" s="22">
        <f t="shared" si="354"/>
        <v>28.216363084925195</v>
      </c>
    </row>
    <row r="824" spans="6:34" x14ac:dyDescent="0.35">
      <c r="F824" s="21">
        <f t="shared" si="366"/>
        <v>79.399999999999764</v>
      </c>
      <c r="G824" s="20">
        <f t="shared" si="381"/>
        <v>356.63043478260749</v>
      </c>
      <c r="H824" s="19">
        <f t="shared" si="355"/>
        <v>6.6304347826074945</v>
      </c>
      <c r="I824" s="18">
        <f t="shared" si="356"/>
        <v>1.8944099378878556E-2</v>
      </c>
      <c r="J824" s="17">
        <f t="shared" si="357"/>
        <v>190968.27762097237</v>
      </c>
      <c r="K824" s="16">
        <f t="shared" si="358"/>
        <v>31.594059534783547</v>
      </c>
      <c r="L824" s="15">
        <f t="shared" si="359"/>
        <v>0</v>
      </c>
      <c r="M824" s="14">
        <f t="shared" si="360"/>
        <v>0</v>
      </c>
      <c r="N824" s="13">
        <f t="shared" si="367"/>
        <v>0</v>
      </c>
      <c r="O824" s="12">
        <f t="shared" si="368"/>
        <v>0</v>
      </c>
      <c r="P824" s="4">
        <f t="shared" si="369"/>
        <v>0</v>
      </c>
      <c r="Q824" s="11">
        <f t="shared" si="361"/>
        <v>0</v>
      </c>
      <c r="R824" s="10">
        <f t="shared" si="370"/>
        <v>0</v>
      </c>
      <c r="S824" s="9">
        <f t="shared" si="371"/>
        <v>151.358709016955</v>
      </c>
      <c r="T824" s="8">
        <f t="shared" si="372"/>
        <v>10050.418299874422</v>
      </c>
      <c r="U824" s="7">
        <f t="shared" si="373"/>
        <v>-31.594059534783547</v>
      </c>
      <c r="V824" s="9">
        <f t="shared" si="374"/>
        <v>1798.8142930564231</v>
      </c>
      <c r="W824" s="8">
        <f t="shared" si="375"/>
        <v>190968.27762097237</v>
      </c>
      <c r="X824" s="7">
        <f t="shared" si="376"/>
        <v>-31.594059534783547</v>
      </c>
      <c r="Y824" s="6">
        <f t="shared" si="362"/>
        <v>1805.1709945873158</v>
      </c>
      <c r="Z824" s="4">
        <f t="shared" si="363"/>
        <v>-1</v>
      </c>
      <c r="AA824" s="4">
        <f t="shared" si="377"/>
        <v>0</v>
      </c>
      <c r="AB824" s="5">
        <f t="shared" si="378"/>
        <v>0</v>
      </c>
      <c r="AC824" s="418">
        <f t="shared" si="382"/>
        <v>0</v>
      </c>
      <c r="AD824" s="628">
        <f t="shared" si="379"/>
        <v>0</v>
      </c>
      <c r="AE824" s="4">
        <f t="shared" si="364"/>
        <v>17.042654775466602</v>
      </c>
      <c r="AF824" s="3">
        <f t="shared" si="380"/>
        <v>4.67</v>
      </c>
      <c r="AG824" s="2">
        <f t="shared" si="365"/>
        <v>105.92076283713217</v>
      </c>
      <c r="AH824" s="22">
        <f t="shared" si="354"/>
        <v>28.14270650484147</v>
      </c>
    </row>
    <row r="825" spans="6:34" x14ac:dyDescent="0.35">
      <c r="F825" s="21">
        <f t="shared" si="366"/>
        <v>79.499999999999758</v>
      </c>
      <c r="G825" s="20">
        <f t="shared" si="381"/>
        <v>356.63043478260749</v>
      </c>
      <c r="H825" s="19">
        <f t="shared" si="355"/>
        <v>6.6304347826074945</v>
      </c>
      <c r="I825" s="18">
        <f t="shared" si="356"/>
        <v>1.8944099378878556E-2</v>
      </c>
      <c r="J825" s="17">
        <f t="shared" si="357"/>
        <v>191148.15905027802</v>
      </c>
      <c r="K825" s="16">
        <f t="shared" si="358"/>
        <v>31.593520677513581</v>
      </c>
      <c r="L825" s="15">
        <f t="shared" si="359"/>
        <v>0</v>
      </c>
      <c r="M825" s="14">
        <f t="shared" si="360"/>
        <v>0</v>
      </c>
      <c r="N825" s="13">
        <f t="shared" si="367"/>
        <v>0</v>
      </c>
      <c r="O825" s="12">
        <f t="shared" si="368"/>
        <v>0</v>
      </c>
      <c r="P825" s="4">
        <f t="shared" si="369"/>
        <v>0</v>
      </c>
      <c r="Q825" s="11">
        <f t="shared" si="361"/>
        <v>0</v>
      </c>
      <c r="R825" s="10">
        <f t="shared" si="370"/>
        <v>0</v>
      </c>
      <c r="S825" s="9">
        <f t="shared" si="371"/>
        <v>151.358709016955</v>
      </c>
      <c r="T825" s="8">
        <f t="shared" si="372"/>
        <v>10065.554170776117</v>
      </c>
      <c r="U825" s="7">
        <f t="shared" si="373"/>
        <v>-31.593520677513581</v>
      </c>
      <c r="V825" s="9">
        <f t="shared" si="374"/>
        <v>1795.6548871029447</v>
      </c>
      <c r="W825" s="8">
        <f t="shared" si="375"/>
        <v>191148.15905027802</v>
      </c>
      <c r="X825" s="7">
        <f t="shared" si="376"/>
        <v>-31.593520677513581</v>
      </c>
      <c r="Y825" s="6">
        <f t="shared" si="362"/>
        <v>1802.02273358911</v>
      </c>
      <c r="Z825" s="4">
        <f t="shared" si="363"/>
        <v>-1</v>
      </c>
      <c r="AA825" s="4">
        <f t="shared" si="377"/>
        <v>0</v>
      </c>
      <c r="AB825" s="5">
        <f t="shared" si="378"/>
        <v>0</v>
      </c>
      <c r="AC825" s="418">
        <f t="shared" si="382"/>
        <v>0</v>
      </c>
      <c r="AD825" s="628">
        <f t="shared" si="379"/>
        <v>0</v>
      </c>
      <c r="AE825" s="4">
        <f t="shared" si="364"/>
        <v>17.012931981616948</v>
      </c>
      <c r="AF825" s="3">
        <f t="shared" si="380"/>
        <v>4.67</v>
      </c>
      <c r="AG825" s="2">
        <f t="shared" si="365"/>
        <v>105.92076283713217</v>
      </c>
      <c r="AH825" s="22">
        <f t="shared" si="354"/>
        <v>28.069116293230646</v>
      </c>
    </row>
    <row r="826" spans="6:34" x14ac:dyDescent="0.35">
      <c r="F826" s="21">
        <f t="shared" si="366"/>
        <v>79.599999999999753</v>
      </c>
      <c r="G826" s="20">
        <f t="shared" si="381"/>
        <v>356.63043478260749</v>
      </c>
      <c r="H826" s="19">
        <f t="shared" si="355"/>
        <v>6.6304347826074945</v>
      </c>
      <c r="I826" s="18">
        <f t="shared" si="356"/>
        <v>1.8944099378878556E-2</v>
      </c>
      <c r="J826" s="17">
        <f t="shared" si="357"/>
        <v>191327.72453898832</v>
      </c>
      <c r="K826" s="16">
        <f t="shared" si="358"/>
        <v>31.592982780432521</v>
      </c>
      <c r="L826" s="15">
        <f t="shared" si="359"/>
        <v>0</v>
      </c>
      <c r="M826" s="14">
        <f t="shared" si="360"/>
        <v>0</v>
      </c>
      <c r="N826" s="13">
        <f t="shared" si="367"/>
        <v>0</v>
      </c>
      <c r="O826" s="12">
        <f t="shared" si="368"/>
        <v>0</v>
      </c>
      <c r="P826" s="4">
        <f t="shared" si="369"/>
        <v>0</v>
      </c>
      <c r="Q826" s="11">
        <f t="shared" si="361"/>
        <v>0</v>
      </c>
      <c r="R826" s="10">
        <f t="shared" si="370"/>
        <v>0</v>
      </c>
      <c r="S826" s="9">
        <f t="shared" si="371"/>
        <v>151.358709016955</v>
      </c>
      <c r="T826" s="8">
        <f t="shared" si="372"/>
        <v>10080.690041677812</v>
      </c>
      <c r="U826" s="7">
        <f t="shared" si="373"/>
        <v>-31.592982780432521</v>
      </c>
      <c r="V826" s="9">
        <f t="shared" si="374"/>
        <v>1792.4955350351934</v>
      </c>
      <c r="W826" s="8">
        <f t="shared" si="375"/>
        <v>191327.72453898832</v>
      </c>
      <c r="X826" s="7">
        <f t="shared" si="376"/>
        <v>-31.592982780432521</v>
      </c>
      <c r="Y826" s="6">
        <f t="shared" si="362"/>
        <v>1798.8745653647959</v>
      </c>
      <c r="Z826" s="4">
        <f t="shared" si="363"/>
        <v>-1</v>
      </c>
      <c r="AA826" s="4">
        <f t="shared" si="377"/>
        <v>0</v>
      </c>
      <c r="AB826" s="5">
        <f t="shared" si="378"/>
        <v>0</v>
      </c>
      <c r="AC826" s="418">
        <f t="shared" si="382"/>
        <v>0</v>
      </c>
      <c r="AD826" s="628">
        <f t="shared" si="379"/>
        <v>0</v>
      </c>
      <c r="AE826" s="4">
        <f t="shared" si="364"/>
        <v>16.98321006364743</v>
      </c>
      <c r="AF826" s="3">
        <f t="shared" si="380"/>
        <v>4.67</v>
      </c>
      <c r="AG826" s="2">
        <f t="shared" si="365"/>
        <v>105.92076283713217</v>
      </c>
      <c r="AH826" s="22">
        <f t="shared" si="354"/>
        <v>27.99559250296177</v>
      </c>
    </row>
    <row r="827" spans="6:34" x14ac:dyDescent="0.35">
      <c r="F827" s="21">
        <f t="shared" si="366"/>
        <v>79.699999999999747</v>
      </c>
      <c r="G827" s="20">
        <f t="shared" si="381"/>
        <v>356.63043478260749</v>
      </c>
      <c r="H827" s="19">
        <f t="shared" si="355"/>
        <v>6.6304347826074945</v>
      </c>
      <c r="I827" s="18">
        <f t="shared" si="356"/>
        <v>1.8944099378878556E-2</v>
      </c>
      <c r="J827" s="17">
        <f t="shared" si="357"/>
        <v>191506.97409249184</v>
      </c>
      <c r="K827" s="16">
        <f t="shared" si="358"/>
        <v>31.592445843451266</v>
      </c>
      <c r="L827" s="15">
        <f t="shared" si="359"/>
        <v>0</v>
      </c>
      <c r="M827" s="14">
        <f t="shared" si="360"/>
        <v>0</v>
      </c>
      <c r="N827" s="13">
        <f t="shared" si="367"/>
        <v>0</v>
      </c>
      <c r="O827" s="12">
        <f t="shared" si="368"/>
        <v>0</v>
      </c>
      <c r="P827" s="4">
        <f t="shared" si="369"/>
        <v>0</v>
      </c>
      <c r="Q827" s="11">
        <f t="shared" si="361"/>
        <v>0</v>
      </c>
      <c r="R827" s="10">
        <f t="shared" si="370"/>
        <v>0</v>
      </c>
      <c r="S827" s="9">
        <f t="shared" si="371"/>
        <v>151.358709016955</v>
      </c>
      <c r="T827" s="8">
        <f t="shared" si="372"/>
        <v>10095.825912579507</v>
      </c>
      <c r="U827" s="7">
        <f t="shared" si="373"/>
        <v>-31.592445843451266</v>
      </c>
      <c r="V827" s="9">
        <f t="shared" si="374"/>
        <v>1789.3362367571501</v>
      </c>
      <c r="W827" s="8">
        <f t="shared" si="375"/>
        <v>191506.97409249184</v>
      </c>
      <c r="X827" s="7">
        <f t="shared" si="376"/>
        <v>-31.592445843451266</v>
      </c>
      <c r="Y827" s="6">
        <f t="shared" si="362"/>
        <v>1795.7264900222192</v>
      </c>
      <c r="Z827" s="4">
        <f t="shared" si="363"/>
        <v>-1</v>
      </c>
      <c r="AA827" s="4">
        <f t="shared" si="377"/>
        <v>0</v>
      </c>
      <c r="AB827" s="5">
        <f t="shared" si="378"/>
        <v>0</v>
      </c>
      <c r="AC827" s="418">
        <f t="shared" si="382"/>
        <v>0</v>
      </c>
      <c r="AD827" s="628">
        <f t="shared" si="379"/>
        <v>0</v>
      </c>
      <c r="AE827" s="4">
        <f t="shared" si="364"/>
        <v>16.953489022576218</v>
      </c>
      <c r="AF827" s="3">
        <f t="shared" si="380"/>
        <v>4.67</v>
      </c>
      <c r="AG827" s="2">
        <f t="shared" si="365"/>
        <v>105.92076283713217</v>
      </c>
      <c r="AH827" s="22">
        <f t="shared" si="354"/>
        <v>27.922135187065614</v>
      </c>
    </row>
    <row r="828" spans="6:34" x14ac:dyDescent="0.35">
      <c r="F828" s="21">
        <f t="shared" si="366"/>
        <v>79.799999999999741</v>
      </c>
      <c r="G828" s="20">
        <f t="shared" si="381"/>
        <v>356.63043478260749</v>
      </c>
      <c r="H828" s="19">
        <f t="shared" si="355"/>
        <v>6.6304347826074945</v>
      </c>
      <c r="I828" s="18">
        <f t="shared" si="356"/>
        <v>1.8944099378878556E-2</v>
      </c>
      <c r="J828" s="17">
        <f t="shared" si="357"/>
        <v>191685.90771616757</v>
      </c>
      <c r="K828" s="16">
        <f t="shared" si="358"/>
        <v>31.591909866480833</v>
      </c>
      <c r="L828" s="15">
        <f t="shared" si="359"/>
        <v>0</v>
      </c>
      <c r="M828" s="14">
        <f t="shared" si="360"/>
        <v>0</v>
      </c>
      <c r="N828" s="13">
        <f t="shared" si="367"/>
        <v>0</v>
      </c>
      <c r="O828" s="12">
        <f t="shared" si="368"/>
        <v>0</v>
      </c>
      <c r="P828" s="4">
        <f t="shared" si="369"/>
        <v>0</v>
      </c>
      <c r="Q828" s="11">
        <f t="shared" si="361"/>
        <v>0</v>
      </c>
      <c r="R828" s="10">
        <f t="shared" si="370"/>
        <v>0</v>
      </c>
      <c r="S828" s="9">
        <f t="shared" si="371"/>
        <v>151.358709016955</v>
      </c>
      <c r="T828" s="8">
        <f t="shared" si="372"/>
        <v>10110.961783481202</v>
      </c>
      <c r="U828" s="7">
        <f t="shared" si="373"/>
        <v>-31.591909866480833</v>
      </c>
      <c r="V828" s="9">
        <f t="shared" si="374"/>
        <v>1786.1769921728051</v>
      </c>
      <c r="W828" s="8">
        <f t="shared" si="375"/>
        <v>191685.90771616757</v>
      </c>
      <c r="X828" s="7">
        <f t="shared" si="376"/>
        <v>-31.591909866480833</v>
      </c>
      <c r="Y828" s="6">
        <f t="shared" si="362"/>
        <v>1792.5785076706593</v>
      </c>
      <c r="Z828" s="4">
        <f t="shared" si="363"/>
        <v>-1</v>
      </c>
      <c r="AA828" s="4">
        <f t="shared" si="377"/>
        <v>0</v>
      </c>
      <c r="AB828" s="5">
        <f t="shared" si="378"/>
        <v>0</v>
      </c>
      <c r="AC828" s="418">
        <f t="shared" si="382"/>
        <v>0</v>
      </c>
      <c r="AD828" s="628">
        <f t="shared" si="379"/>
        <v>0</v>
      </c>
      <c r="AE828" s="4">
        <f t="shared" si="364"/>
        <v>16.923768859435018</v>
      </c>
      <c r="AF828" s="3">
        <f t="shared" si="380"/>
        <v>4.67</v>
      </c>
      <c r="AG828" s="2">
        <f t="shared" si="365"/>
        <v>105.92076283713217</v>
      </c>
      <c r="AH828" s="22">
        <f t="shared" si="354"/>
        <v>27.84874439873553</v>
      </c>
    </row>
    <row r="829" spans="6:34" x14ac:dyDescent="0.35">
      <c r="F829" s="21">
        <f t="shared" si="366"/>
        <v>79.899999999999736</v>
      </c>
      <c r="G829" s="20">
        <f t="shared" si="381"/>
        <v>356.63043478260749</v>
      </c>
      <c r="H829" s="19">
        <f t="shared" si="355"/>
        <v>6.6304347826074945</v>
      </c>
      <c r="I829" s="18">
        <f t="shared" si="356"/>
        <v>1.8944099378878556E-2</v>
      </c>
      <c r="J829" s="17">
        <f t="shared" si="357"/>
        <v>191864.52541538485</v>
      </c>
      <c r="K829" s="16">
        <f t="shared" si="358"/>
        <v>31.591374849432441</v>
      </c>
      <c r="L829" s="15">
        <f t="shared" si="359"/>
        <v>0</v>
      </c>
      <c r="M829" s="14">
        <f t="shared" si="360"/>
        <v>0</v>
      </c>
      <c r="N829" s="13">
        <f t="shared" si="367"/>
        <v>0</v>
      </c>
      <c r="O829" s="12">
        <f t="shared" si="368"/>
        <v>0</v>
      </c>
      <c r="P829" s="4">
        <f t="shared" si="369"/>
        <v>0</v>
      </c>
      <c r="Q829" s="11">
        <f t="shared" si="361"/>
        <v>0</v>
      </c>
      <c r="R829" s="10">
        <f t="shared" si="370"/>
        <v>0</v>
      </c>
      <c r="S829" s="9">
        <f t="shared" si="371"/>
        <v>151.358709016955</v>
      </c>
      <c r="T829" s="8">
        <f t="shared" si="372"/>
        <v>10126.097654382897</v>
      </c>
      <c r="U829" s="7">
        <f t="shared" si="373"/>
        <v>-31.591374849432441</v>
      </c>
      <c r="V829" s="9">
        <f t="shared" si="374"/>
        <v>1783.0178011861569</v>
      </c>
      <c r="W829" s="8">
        <f t="shared" si="375"/>
        <v>191864.52541538485</v>
      </c>
      <c r="X829" s="7">
        <f t="shared" si="376"/>
        <v>-31.591374849432441</v>
      </c>
      <c r="Y829" s="6">
        <f t="shared" si="362"/>
        <v>1789.4306184208419</v>
      </c>
      <c r="Z829" s="4">
        <f t="shared" si="363"/>
        <v>-1</v>
      </c>
      <c r="AA829" s="4">
        <f t="shared" si="377"/>
        <v>0</v>
      </c>
      <c r="AB829" s="5">
        <f t="shared" si="378"/>
        <v>0</v>
      </c>
      <c r="AC829" s="418">
        <f t="shared" si="382"/>
        <v>0</v>
      </c>
      <c r="AD829" s="628">
        <f t="shared" si="379"/>
        <v>0</v>
      </c>
      <c r="AE829" s="4">
        <f t="shared" si="364"/>
        <v>16.894049575269197</v>
      </c>
      <c r="AF829" s="3">
        <f t="shared" si="380"/>
        <v>4.67</v>
      </c>
      <c r="AG829" s="2">
        <f t="shared" si="365"/>
        <v>105.92076283713217</v>
      </c>
      <c r="AH829" s="22">
        <f t="shared" si="354"/>
        <v>27.775420191328095</v>
      </c>
    </row>
    <row r="830" spans="6:34" x14ac:dyDescent="0.35">
      <c r="F830" s="21">
        <f t="shared" si="366"/>
        <v>79.99999999999973</v>
      </c>
      <c r="G830" s="20">
        <f t="shared" si="381"/>
        <v>356.63043478260749</v>
      </c>
      <c r="H830" s="19">
        <f t="shared" si="355"/>
        <v>6.6304347826074945</v>
      </c>
      <c r="I830" s="18">
        <f t="shared" si="356"/>
        <v>1.8944099378878556E-2</v>
      </c>
      <c r="J830" s="17">
        <f t="shared" si="357"/>
        <v>192042.82719550346</v>
      </c>
      <c r="K830" s="16">
        <f t="shared" si="358"/>
        <v>31.59084079221746</v>
      </c>
      <c r="L830" s="15">
        <f t="shared" si="359"/>
        <v>0</v>
      </c>
      <c r="M830" s="14">
        <f t="shared" si="360"/>
        <v>0</v>
      </c>
      <c r="N830" s="13">
        <f t="shared" si="367"/>
        <v>0</v>
      </c>
      <c r="O830" s="12">
        <f t="shared" si="368"/>
        <v>0</v>
      </c>
      <c r="P830" s="4">
        <f t="shared" si="369"/>
        <v>0</v>
      </c>
      <c r="Q830" s="11">
        <f t="shared" si="361"/>
        <v>0</v>
      </c>
      <c r="R830" s="10">
        <f t="shared" si="370"/>
        <v>0</v>
      </c>
      <c r="S830" s="9">
        <f t="shared" si="371"/>
        <v>151.358709016955</v>
      </c>
      <c r="T830" s="8">
        <f t="shared" si="372"/>
        <v>10141.233525284591</v>
      </c>
      <c r="U830" s="7">
        <f t="shared" si="373"/>
        <v>-31.59084079221746</v>
      </c>
      <c r="V830" s="9">
        <f t="shared" si="374"/>
        <v>1779.8586637012136</v>
      </c>
      <c r="W830" s="8">
        <f t="shared" si="375"/>
        <v>192042.82719550346</v>
      </c>
      <c r="X830" s="7">
        <f t="shared" si="376"/>
        <v>-31.59084079221746</v>
      </c>
      <c r="Y830" s="6">
        <f t="shared" si="362"/>
        <v>1786.2828223849517</v>
      </c>
      <c r="Z830" s="4">
        <f t="shared" si="363"/>
        <v>-1</v>
      </c>
      <c r="AA830" s="4">
        <f t="shared" si="377"/>
        <v>0</v>
      </c>
      <c r="AB830" s="5">
        <f t="shared" si="378"/>
        <v>0</v>
      </c>
      <c r="AC830" s="418">
        <f t="shared" si="382"/>
        <v>0</v>
      </c>
      <c r="AD830" s="628">
        <f t="shared" si="379"/>
        <v>0</v>
      </c>
      <c r="AE830" s="4">
        <f t="shared" si="364"/>
        <v>16.864331171137888</v>
      </c>
      <c r="AF830" s="3">
        <f t="shared" si="380"/>
        <v>4.67</v>
      </c>
      <c r="AG830" s="2">
        <f t="shared" si="365"/>
        <v>105.92076283713217</v>
      </c>
      <c r="AH830" s="22">
        <f t="shared" si="354"/>
        <v>27.702162618363879</v>
      </c>
    </row>
    <row r="831" spans="6:34" x14ac:dyDescent="0.35">
      <c r="F831" s="21">
        <f t="shared" si="366"/>
        <v>80.099999999999724</v>
      </c>
      <c r="G831" s="20">
        <f t="shared" si="381"/>
        <v>356.63043478260749</v>
      </c>
      <c r="H831" s="19">
        <f t="shared" si="355"/>
        <v>6.6304347826074945</v>
      </c>
      <c r="I831" s="18">
        <f t="shared" si="356"/>
        <v>1.8944099378878556E-2</v>
      </c>
      <c r="J831" s="17">
        <f t="shared" si="357"/>
        <v>192220.81306187357</v>
      </c>
      <c r="K831" s="16">
        <f t="shared" si="358"/>
        <v>31.590307694747416</v>
      </c>
      <c r="L831" s="15">
        <f t="shared" si="359"/>
        <v>0</v>
      </c>
      <c r="M831" s="14">
        <f t="shared" si="360"/>
        <v>0</v>
      </c>
      <c r="N831" s="13">
        <f t="shared" si="367"/>
        <v>0</v>
      </c>
      <c r="O831" s="12">
        <f t="shared" si="368"/>
        <v>0</v>
      </c>
      <c r="P831" s="4">
        <f t="shared" si="369"/>
        <v>0</v>
      </c>
      <c r="Q831" s="11">
        <f t="shared" si="361"/>
        <v>0</v>
      </c>
      <c r="R831" s="10">
        <f t="shared" si="370"/>
        <v>0</v>
      </c>
      <c r="S831" s="9">
        <f t="shared" si="371"/>
        <v>151.358709016955</v>
      </c>
      <c r="T831" s="8">
        <f t="shared" si="372"/>
        <v>10156.369396186286</v>
      </c>
      <c r="U831" s="7">
        <f t="shared" si="373"/>
        <v>-31.590307694747416</v>
      </c>
      <c r="V831" s="9">
        <f t="shared" si="374"/>
        <v>1776.6995796219919</v>
      </c>
      <c r="W831" s="8">
        <f t="shared" si="375"/>
        <v>192220.81306187357</v>
      </c>
      <c r="X831" s="7">
        <f t="shared" si="376"/>
        <v>-31.590307694747416</v>
      </c>
      <c r="Y831" s="6">
        <f t="shared" si="362"/>
        <v>1783.1351196766448</v>
      </c>
      <c r="Z831" s="4">
        <f t="shared" si="363"/>
        <v>-1</v>
      </c>
      <c r="AA831" s="4">
        <f t="shared" si="377"/>
        <v>0</v>
      </c>
      <c r="AB831" s="5">
        <f t="shared" si="378"/>
        <v>0</v>
      </c>
      <c r="AC831" s="418">
        <f t="shared" si="382"/>
        <v>0</v>
      </c>
      <c r="AD831" s="628">
        <f t="shared" si="379"/>
        <v>0</v>
      </c>
      <c r="AE831" s="4">
        <f t="shared" si="364"/>
        <v>16.834613648114125</v>
      </c>
      <c r="AF831" s="3">
        <f t="shared" si="380"/>
        <v>4.67</v>
      </c>
      <c r="AG831" s="2">
        <f t="shared" si="365"/>
        <v>105.92076283713217</v>
      </c>
      <c r="AH831" s="22">
        <f t="shared" si="354"/>
        <v>27.628971733528154</v>
      </c>
    </row>
    <row r="832" spans="6:34" x14ac:dyDescent="0.35">
      <c r="F832" s="21">
        <f t="shared" si="366"/>
        <v>80.199999999999719</v>
      </c>
      <c r="G832" s="20">
        <f t="shared" si="381"/>
        <v>356.63043478260749</v>
      </c>
      <c r="H832" s="19">
        <f t="shared" si="355"/>
        <v>6.6304347826074945</v>
      </c>
      <c r="I832" s="18">
        <f t="shared" si="356"/>
        <v>1.8944099378878556E-2</v>
      </c>
      <c r="J832" s="17">
        <f t="shared" si="357"/>
        <v>192398.48301983578</v>
      </c>
      <c r="K832" s="16">
        <f t="shared" si="358"/>
        <v>31.589775556934011</v>
      </c>
      <c r="L832" s="15">
        <f t="shared" si="359"/>
        <v>0</v>
      </c>
      <c r="M832" s="14">
        <f t="shared" si="360"/>
        <v>0</v>
      </c>
      <c r="N832" s="13">
        <f t="shared" si="367"/>
        <v>0</v>
      </c>
      <c r="O832" s="12">
        <f t="shared" si="368"/>
        <v>0</v>
      </c>
      <c r="P832" s="4">
        <f t="shared" si="369"/>
        <v>0</v>
      </c>
      <c r="Q832" s="11">
        <f t="shared" si="361"/>
        <v>0</v>
      </c>
      <c r="R832" s="10">
        <f t="shared" si="370"/>
        <v>0</v>
      </c>
      <c r="S832" s="9">
        <f t="shared" si="371"/>
        <v>151.358709016955</v>
      </c>
      <c r="T832" s="8">
        <f t="shared" si="372"/>
        <v>10171.505267087981</v>
      </c>
      <c r="U832" s="7">
        <f t="shared" si="373"/>
        <v>-31.589775556934011</v>
      </c>
      <c r="V832" s="9">
        <f t="shared" si="374"/>
        <v>1773.5405488525171</v>
      </c>
      <c r="W832" s="8">
        <f t="shared" si="375"/>
        <v>192398.48301983578</v>
      </c>
      <c r="X832" s="7">
        <f t="shared" si="376"/>
        <v>-31.589775556934011</v>
      </c>
      <c r="Y832" s="6">
        <f t="shared" si="362"/>
        <v>1779.9875104110611</v>
      </c>
      <c r="Z832" s="4">
        <f t="shared" si="363"/>
        <v>-1</v>
      </c>
      <c r="AA832" s="4">
        <f t="shared" si="377"/>
        <v>0</v>
      </c>
      <c r="AB832" s="5">
        <f t="shared" si="378"/>
        <v>0</v>
      </c>
      <c r="AC832" s="418">
        <f t="shared" si="382"/>
        <v>0</v>
      </c>
      <c r="AD832" s="628">
        <f t="shared" si="379"/>
        <v>0</v>
      </c>
      <c r="AE832" s="4">
        <f t="shared" si="364"/>
        <v>16.804897007284946</v>
      </c>
      <c r="AF832" s="3">
        <f t="shared" si="380"/>
        <v>4.67</v>
      </c>
      <c r="AG832" s="2">
        <f t="shared" si="365"/>
        <v>105.92076283713217</v>
      </c>
      <c r="AH832" s="22">
        <f t="shared" si="354"/>
        <v>27.555847590671664</v>
      </c>
    </row>
    <row r="833" spans="6:34" x14ac:dyDescent="0.35">
      <c r="F833" s="21">
        <f t="shared" si="366"/>
        <v>80.299999999999713</v>
      </c>
      <c r="G833" s="20">
        <f t="shared" si="381"/>
        <v>356.63043478260749</v>
      </c>
      <c r="H833" s="19">
        <f t="shared" si="355"/>
        <v>6.6304347826074945</v>
      </c>
      <c r="I833" s="18">
        <f t="shared" si="356"/>
        <v>1.8944099378878556E-2</v>
      </c>
      <c r="J833" s="17">
        <f t="shared" si="357"/>
        <v>192575.83707472103</v>
      </c>
      <c r="K833" s="16">
        <f t="shared" si="358"/>
        <v>31.589244378689113</v>
      </c>
      <c r="L833" s="15">
        <f t="shared" si="359"/>
        <v>0</v>
      </c>
      <c r="M833" s="14">
        <f t="shared" si="360"/>
        <v>0</v>
      </c>
      <c r="N833" s="13">
        <f t="shared" si="367"/>
        <v>0</v>
      </c>
      <c r="O833" s="12">
        <f t="shared" si="368"/>
        <v>0</v>
      </c>
      <c r="P833" s="4">
        <f t="shared" si="369"/>
        <v>0</v>
      </c>
      <c r="Q833" s="11">
        <f t="shared" si="361"/>
        <v>0</v>
      </c>
      <c r="R833" s="10">
        <f t="shared" si="370"/>
        <v>0</v>
      </c>
      <c r="S833" s="9">
        <f t="shared" si="371"/>
        <v>151.358709016955</v>
      </c>
      <c r="T833" s="8">
        <f t="shared" si="372"/>
        <v>10186.641137989676</v>
      </c>
      <c r="U833" s="7">
        <f t="shared" si="373"/>
        <v>-31.589244378689113</v>
      </c>
      <c r="V833" s="9">
        <f t="shared" si="374"/>
        <v>1770.3815712968237</v>
      </c>
      <c r="W833" s="8">
        <f t="shared" si="375"/>
        <v>192575.83707472103</v>
      </c>
      <c r="X833" s="7">
        <f t="shared" si="376"/>
        <v>-31.589244378689113</v>
      </c>
      <c r="Y833" s="6">
        <f t="shared" si="362"/>
        <v>1776.8399947048383</v>
      </c>
      <c r="Z833" s="4">
        <f t="shared" si="363"/>
        <v>-1</v>
      </c>
      <c r="AA833" s="4">
        <f t="shared" si="377"/>
        <v>0</v>
      </c>
      <c r="AB833" s="5">
        <f t="shared" si="378"/>
        <v>0</v>
      </c>
      <c r="AC833" s="418">
        <f t="shared" si="382"/>
        <v>0</v>
      </c>
      <c r="AD833" s="628">
        <f t="shared" si="379"/>
        <v>0</v>
      </c>
      <c r="AE833" s="4">
        <f t="shared" si="364"/>
        <v>16.77518124975153</v>
      </c>
      <c r="AF833" s="3">
        <f t="shared" si="380"/>
        <v>4.67</v>
      </c>
      <c r="AG833" s="2">
        <f t="shared" si="365"/>
        <v>105.92076283713217</v>
      </c>
      <c r="AH833" s="22">
        <f t="shared" si="354"/>
        <v>27.482790243811401</v>
      </c>
    </row>
    <row r="834" spans="6:34" x14ac:dyDescent="0.35">
      <c r="F834" s="21">
        <f t="shared" si="366"/>
        <v>80.399999999999707</v>
      </c>
      <c r="G834" s="20">
        <f t="shared" si="381"/>
        <v>356.63043478260749</v>
      </c>
      <c r="H834" s="19">
        <f t="shared" si="355"/>
        <v>6.6304347826074945</v>
      </c>
      <c r="I834" s="18">
        <f t="shared" si="356"/>
        <v>1.8944099378878556E-2</v>
      </c>
      <c r="J834" s="17">
        <f t="shared" si="357"/>
        <v>192752.87523185072</v>
      </c>
      <c r="K834" s="16">
        <f t="shared" si="358"/>
        <v>31.588714159924713</v>
      </c>
      <c r="L834" s="15">
        <f t="shared" si="359"/>
        <v>0</v>
      </c>
      <c r="M834" s="14">
        <f t="shared" si="360"/>
        <v>0</v>
      </c>
      <c r="N834" s="13">
        <f t="shared" si="367"/>
        <v>0</v>
      </c>
      <c r="O834" s="12">
        <f t="shared" si="368"/>
        <v>0</v>
      </c>
      <c r="P834" s="4">
        <f t="shared" si="369"/>
        <v>0</v>
      </c>
      <c r="Q834" s="11">
        <f t="shared" si="361"/>
        <v>0</v>
      </c>
      <c r="R834" s="10">
        <f t="shared" si="370"/>
        <v>0</v>
      </c>
      <c r="S834" s="9">
        <f t="shared" si="371"/>
        <v>151.358709016955</v>
      </c>
      <c r="T834" s="8">
        <f t="shared" si="372"/>
        <v>10201.777008891371</v>
      </c>
      <c r="U834" s="7">
        <f t="shared" si="373"/>
        <v>-31.588714159924713</v>
      </c>
      <c r="V834" s="9">
        <f t="shared" si="374"/>
        <v>1767.2226468589547</v>
      </c>
      <c r="W834" s="8">
        <f t="shared" si="375"/>
        <v>192752.87523185072</v>
      </c>
      <c r="X834" s="7">
        <f t="shared" si="376"/>
        <v>-31.588714159924713</v>
      </c>
      <c r="Y834" s="6">
        <f t="shared" si="362"/>
        <v>1773.6925726761244</v>
      </c>
      <c r="Z834" s="4">
        <f t="shared" si="363"/>
        <v>-1</v>
      </c>
      <c r="AA834" s="4">
        <f t="shared" si="377"/>
        <v>0</v>
      </c>
      <c r="AB834" s="5">
        <f t="shared" si="378"/>
        <v>0</v>
      </c>
      <c r="AC834" s="418">
        <f t="shared" si="382"/>
        <v>0</v>
      </c>
      <c r="AD834" s="628">
        <f t="shared" si="379"/>
        <v>0</v>
      </c>
      <c r="AE834" s="4">
        <f t="shared" si="364"/>
        <v>16.745466376629313</v>
      </c>
      <c r="AF834" s="3">
        <f t="shared" si="380"/>
        <v>4.67</v>
      </c>
      <c r="AG834" s="2">
        <f t="shared" si="365"/>
        <v>105.92076283713217</v>
      </c>
      <c r="AH834" s="22">
        <f t="shared" si="354"/>
        <v>27.409799747131263</v>
      </c>
    </row>
    <row r="835" spans="6:34" x14ac:dyDescent="0.35">
      <c r="F835" s="21">
        <f t="shared" si="366"/>
        <v>80.499999999999702</v>
      </c>
      <c r="G835" s="20">
        <f t="shared" si="381"/>
        <v>356.63043478260749</v>
      </c>
      <c r="H835" s="19">
        <f t="shared" si="355"/>
        <v>6.6304347826074945</v>
      </c>
      <c r="I835" s="18">
        <f t="shared" si="356"/>
        <v>1.8944099378878556E-2</v>
      </c>
      <c r="J835" s="17">
        <f t="shared" si="357"/>
        <v>192929.59749653662</v>
      </c>
      <c r="K835" s="16">
        <f t="shared" si="358"/>
        <v>31.588184900553028</v>
      </c>
      <c r="L835" s="15">
        <f t="shared" si="359"/>
        <v>0</v>
      </c>
      <c r="M835" s="14">
        <f t="shared" si="360"/>
        <v>0</v>
      </c>
      <c r="N835" s="13">
        <f t="shared" si="367"/>
        <v>0</v>
      </c>
      <c r="O835" s="12">
        <f t="shared" si="368"/>
        <v>0</v>
      </c>
      <c r="P835" s="4">
        <f t="shared" si="369"/>
        <v>0</v>
      </c>
      <c r="Q835" s="11">
        <f t="shared" si="361"/>
        <v>0</v>
      </c>
      <c r="R835" s="10">
        <f t="shared" si="370"/>
        <v>0</v>
      </c>
      <c r="S835" s="9">
        <f t="shared" si="371"/>
        <v>151.358709016955</v>
      </c>
      <c r="T835" s="8">
        <f t="shared" si="372"/>
        <v>10216.912879793066</v>
      </c>
      <c r="U835" s="7">
        <f t="shared" si="373"/>
        <v>-31.588184900553028</v>
      </c>
      <c r="V835" s="9">
        <f t="shared" si="374"/>
        <v>1764.0637754429622</v>
      </c>
      <c r="W835" s="8">
        <f t="shared" si="375"/>
        <v>192929.59749653662</v>
      </c>
      <c r="X835" s="7">
        <f t="shared" si="376"/>
        <v>-31.588184900553028</v>
      </c>
      <c r="Y835" s="6">
        <f t="shared" si="362"/>
        <v>1770.5452444445912</v>
      </c>
      <c r="Z835" s="4">
        <f t="shared" si="363"/>
        <v>-1</v>
      </c>
      <c r="AA835" s="4">
        <f t="shared" si="377"/>
        <v>0</v>
      </c>
      <c r="AB835" s="5">
        <f t="shared" si="378"/>
        <v>0</v>
      </c>
      <c r="AC835" s="418">
        <f t="shared" si="382"/>
        <v>0</v>
      </c>
      <c r="AD835" s="628">
        <f t="shared" si="379"/>
        <v>0</v>
      </c>
      <c r="AE835" s="4">
        <f t="shared" si="364"/>
        <v>16.715752389048117</v>
      </c>
      <c r="AF835" s="3">
        <f t="shared" si="380"/>
        <v>4.67</v>
      </c>
      <c r="AG835" s="2">
        <f t="shared" si="365"/>
        <v>105.92076283713217</v>
      </c>
      <c r="AH835" s="22">
        <f t="shared" si="354"/>
        <v>27.336876154982932</v>
      </c>
    </row>
    <row r="836" spans="6:34" x14ac:dyDescent="0.35">
      <c r="F836" s="21">
        <f t="shared" si="366"/>
        <v>80.599999999999696</v>
      </c>
      <c r="G836" s="20">
        <f t="shared" si="381"/>
        <v>356.63043478260749</v>
      </c>
      <c r="H836" s="19">
        <f t="shared" si="355"/>
        <v>6.6304347826074945</v>
      </c>
      <c r="I836" s="18">
        <f t="shared" si="356"/>
        <v>1.8944099378878556E-2</v>
      </c>
      <c r="J836" s="17">
        <f t="shared" si="357"/>
        <v>193106.00387408093</v>
      </c>
      <c r="K836" s="16">
        <f t="shared" si="358"/>
        <v>31.587656600486376</v>
      </c>
      <c r="L836" s="15">
        <f t="shared" si="359"/>
        <v>0</v>
      </c>
      <c r="M836" s="14">
        <f t="shared" si="360"/>
        <v>0</v>
      </c>
      <c r="N836" s="13">
        <f t="shared" si="367"/>
        <v>0</v>
      </c>
      <c r="O836" s="12">
        <f t="shared" si="368"/>
        <v>0</v>
      </c>
      <c r="P836" s="4">
        <f t="shared" si="369"/>
        <v>0</v>
      </c>
      <c r="Q836" s="11">
        <f t="shared" si="361"/>
        <v>0</v>
      </c>
      <c r="R836" s="10">
        <f t="shared" si="370"/>
        <v>0</v>
      </c>
      <c r="S836" s="9">
        <f t="shared" si="371"/>
        <v>151.358709016955</v>
      </c>
      <c r="T836" s="8">
        <f t="shared" si="372"/>
        <v>10232.048750694761</v>
      </c>
      <c r="U836" s="7">
        <f t="shared" si="373"/>
        <v>-31.587656600486376</v>
      </c>
      <c r="V836" s="9">
        <f t="shared" si="374"/>
        <v>1760.9049569529068</v>
      </c>
      <c r="W836" s="8">
        <f t="shared" si="375"/>
        <v>193106.00387408093</v>
      </c>
      <c r="X836" s="7">
        <f t="shared" si="376"/>
        <v>-31.587656600486376</v>
      </c>
      <c r="Y836" s="6">
        <f t="shared" si="362"/>
        <v>1767.3980101314469</v>
      </c>
      <c r="Z836" s="4">
        <f t="shared" si="363"/>
        <v>-1</v>
      </c>
      <c r="AA836" s="4">
        <f t="shared" si="377"/>
        <v>0</v>
      </c>
      <c r="AB836" s="5">
        <f t="shared" si="378"/>
        <v>0</v>
      </c>
      <c r="AC836" s="418">
        <f t="shared" si="382"/>
        <v>0</v>
      </c>
      <c r="AD836" s="628">
        <f t="shared" si="379"/>
        <v>0</v>
      </c>
      <c r="AE836" s="4">
        <f t="shared" si="364"/>
        <v>16.686039288152276</v>
      </c>
      <c r="AF836" s="3">
        <f t="shared" si="380"/>
        <v>4.67</v>
      </c>
      <c r="AG836" s="2">
        <f t="shared" si="365"/>
        <v>105.92076283713217</v>
      </c>
      <c r="AH836" s="22">
        <f t="shared" si="354"/>
        <v>27.264019521886542</v>
      </c>
    </row>
    <row r="837" spans="6:34" x14ac:dyDescent="0.35">
      <c r="F837" s="21">
        <f t="shared" si="366"/>
        <v>80.69999999999969</v>
      </c>
      <c r="G837" s="20">
        <f t="shared" si="381"/>
        <v>356.63043478260749</v>
      </c>
      <c r="H837" s="19">
        <f t="shared" si="355"/>
        <v>6.6304347826074945</v>
      </c>
      <c r="I837" s="18">
        <f t="shared" si="356"/>
        <v>1.8944099378878556E-2</v>
      </c>
      <c r="J837" s="17">
        <f t="shared" si="357"/>
        <v>193282.09436977623</v>
      </c>
      <c r="K837" s="16">
        <f t="shared" si="358"/>
        <v>31.587129259637287</v>
      </c>
      <c r="L837" s="15">
        <f t="shared" si="359"/>
        <v>0</v>
      </c>
      <c r="M837" s="14">
        <f t="shared" si="360"/>
        <v>0</v>
      </c>
      <c r="N837" s="13">
        <f t="shared" si="367"/>
        <v>0</v>
      </c>
      <c r="O837" s="12">
        <f t="shared" si="368"/>
        <v>0</v>
      </c>
      <c r="P837" s="4">
        <f t="shared" si="369"/>
        <v>0</v>
      </c>
      <c r="Q837" s="11">
        <f t="shared" si="361"/>
        <v>0</v>
      </c>
      <c r="R837" s="10">
        <f t="shared" si="370"/>
        <v>0</v>
      </c>
      <c r="S837" s="9">
        <f t="shared" si="371"/>
        <v>151.358709016955</v>
      </c>
      <c r="T837" s="8">
        <f t="shared" si="372"/>
        <v>10247.184621596456</v>
      </c>
      <c r="U837" s="7">
        <f t="shared" si="373"/>
        <v>-31.587129259637287</v>
      </c>
      <c r="V837" s="9">
        <f t="shared" si="374"/>
        <v>1757.7461912928582</v>
      </c>
      <c r="W837" s="8">
        <f t="shared" si="375"/>
        <v>193282.09436977623</v>
      </c>
      <c r="X837" s="7">
        <f t="shared" si="376"/>
        <v>-31.587129259637287</v>
      </c>
      <c r="Y837" s="6">
        <f t="shared" si="362"/>
        <v>1764.2508698594506</v>
      </c>
      <c r="Z837" s="4">
        <f t="shared" si="363"/>
        <v>-1</v>
      </c>
      <c r="AA837" s="4">
        <f t="shared" si="377"/>
        <v>0</v>
      </c>
      <c r="AB837" s="5">
        <f t="shared" si="378"/>
        <v>0</v>
      </c>
      <c r="AC837" s="418">
        <f t="shared" si="382"/>
        <v>0</v>
      </c>
      <c r="AD837" s="628">
        <f t="shared" si="379"/>
        <v>0</v>
      </c>
      <c r="AE837" s="4">
        <f t="shared" si="364"/>
        <v>16.656327075100755</v>
      </c>
      <c r="AF837" s="3">
        <f t="shared" si="380"/>
        <v>4.67</v>
      </c>
      <c r="AG837" s="2">
        <f t="shared" si="365"/>
        <v>105.92076283713217</v>
      </c>
      <c r="AH837" s="22">
        <f t="shared" si="354"/>
        <v>27.191229902531468</v>
      </c>
    </row>
    <row r="838" spans="6:34" x14ac:dyDescent="0.35">
      <c r="F838" s="21">
        <f t="shared" si="366"/>
        <v>80.799999999999685</v>
      </c>
      <c r="G838" s="20">
        <f t="shared" si="381"/>
        <v>356.63043478260749</v>
      </c>
      <c r="H838" s="19">
        <f t="shared" si="355"/>
        <v>6.6304347826074945</v>
      </c>
      <c r="I838" s="18">
        <f t="shared" si="356"/>
        <v>1.8944099378878556E-2</v>
      </c>
      <c r="J838" s="17">
        <f t="shared" si="357"/>
        <v>193457.86898890551</v>
      </c>
      <c r="K838" s="16">
        <f t="shared" si="358"/>
        <v>31.586602877918423</v>
      </c>
      <c r="L838" s="15">
        <f t="shared" si="359"/>
        <v>0</v>
      </c>
      <c r="M838" s="14">
        <f t="shared" si="360"/>
        <v>0</v>
      </c>
      <c r="N838" s="13">
        <f t="shared" si="367"/>
        <v>0</v>
      </c>
      <c r="O838" s="12">
        <f t="shared" si="368"/>
        <v>0</v>
      </c>
      <c r="P838" s="4">
        <f t="shared" si="369"/>
        <v>0</v>
      </c>
      <c r="Q838" s="11">
        <f t="shared" si="361"/>
        <v>0</v>
      </c>
      <c r="R838" s="10">
        <f t="shared" si="370"/>
        <v>0</v>
      </c>
      <c r="S838" s="9">
        <f t="shared" si="371"/>
        <v>151.358709016955</v>
      </c>
      <c r="T838" s="8">
        <f t="shared" si="372"/>
        <v>10262.320492498151</v>
      </c>
      <c r="U838" s="7">
        <f t="shared" si="373"/>
        <v>-31.586602877918423</v>
      </c>
      <c r="V838" s="9">
        <f t="shared" si="374"/>
        <v>1754.5874783668944</v>
      </c>
      <c r="W838" s="8">
        <f t="shared" si="375"/>
        <v>193457.86898890551</v>
      </c>
      <c r="X838" s="7">
        <f t="shared" si="376"/>
        <v>-31.586602877918423</v>
      </c>
      <c r="Y838" s="6">
        <f t="shared" si="362"/>
        <v>1761.1038237529258</v>
      </c>
      <c r="Z838" s="4">
        <f t="shared" si="363"/>
        <v>-1</v>
      </c>
      <c r="AA838" s="4">
        <f t="shared" si="377"/>
        <v>0</v>
      </c>
      <c r="AB838" s="5">
        <f t="shared" si="378"/>
        <v>0</v>
      </c>
      <c r="AC838" s="418">
        <f t="shared" si="382"/>
        <v>0</v>
      </c>
      <c r="AD838" s="628">
        <f t="shared" si="379"/>
        <v>0</v>
      </c>
      <c r="AE838" s="4">
        <f t="shared" si="364"/>
        <v>16.626615751067302</v>
      </c>
      <c r="AF838" s="3">
        <f t="shared" si="380"/>
        <v>4.67</v>
      </c>
      <c r="AG838" s="2">
        <f t="shared" si="365"/>
        <v>105.92076283713217</v>
      </c>
      <c r="AH838" s="22">
        <f t="shared" si="354"/>
        <v>27.118507351777239</v>
      </c>
    </row>
    <row r="839" spans="6:34" x14ac:dyDescent="0.35">
      <c r="F839" s="21">
        <f t="shared" si="366"/>
        <v>80.899999999999679</v>
      </c>
      <c r="G839" s="20">
        <f t="shared" si="381"/>
        <v>356.63043478260749</v>
      </c>
      <c r="H839" s="19">
        <f t="shared" si="355"/>
        <v>6.6304347826074945</v>
      </c>
      <c r="I839" s="18">
        <f t="shared" si="356"/>
        <v>1.8944099378878556E-2</v>
      </c>
      <c r="J839" s="17">
        <f t="shared" si="357"/>
        <v>193633.32773674221</v>
      </c>
      <c r="K839" s="16">
        <f t="shared" si="358"/>
        <v>31.586077455242609</v>
      </c>
      <c r="L839" s="15">
        <f t="shared" si="359"/>
        <v>0</v>
      </c>
      <c r="M839" s="14">
        <f t="shared" si="360"/>
        <v>0</v>
      </c>
      <c r="N839" s="13">
        <f t="shared" si="367"/>
        <v>0</v>
      </c>
      <c r="O839" s="12">
        <f t="shared" si="368"/>
        <v>0</v>
      </c>
      <c r="P839" s="4">
        <f t="shared" si="369"/>
        <v>0</v>
      </c>
      <c r="Q839" s="11">
        <f t="shared" si="361"/>
        <v>0</v>
      </c>
      <c r="R839" s="10">
        <f t="shared" si="370"/>
        <v>0</v>
      </c>
      <c r="S839" s="9">
        <f t="shared" si="371"/>
        <v>151.358709016955</v>
      </c>
      <c r="T839" s="8">
        <f t="shared" si="372"/>
        <v>10277.456363399846</v>
      </c>
      <c r="U839" s="7">
        <f t="shared" si="373"/>
        <v>-31.586077455242609</v>
      </c>
      <c r="V839" s="9">
        <f t="shared" si="374"/>
        <v>1751.4288180791025</v>
      </c>
      <c r="W839" s="8">
        <f t="shared" si="375"/>
        <v>193633.32773674221</v>
      </c>
      <c r="X839" s="7">
        <f t="shared" si="376"/>
        <v>-31.586077455242609</v>
      </c>
      <c r="Y839" s="6">
        <f t="shared" si="362"/>
        <v>1757.9568719377735</v>
      </c>
      <c r="Z839" s="4">
        <f t="shared" si="363"/>
        <v>-1</v>
      </c>
      <c r="AA839" s="4">
        <f t="shared" si="377"/>
        <v>0</v>
      </c>
      <c r="AB839" s="5">
        <f t="shared" si="378"/>
        <v>0</v>
      </c>
      <c r="AC839" s="418">
        <f t="shared" si="382"/>
        <v>0</v>
      </c>
      <c r="AD839" s="628">
        <f t="shared" si="379"/>
        <v>0</v>
      </c>
      <c r="AE839" s="4">
        <f t="shared" si="364"/>
        <v>16.596905317240545</v>
      </c>
      <c r="AF839" s="3">
        <f t="shared" si="380"/>
        <v>4.67</v>
      </c>
      <c r="AG839" s="2">
        <f t="shared" si="365"/>
        <v>105.92076283713217</v>
      </c>
      <c r="AH839" s="22">
        <f t="shared" si="354"/>
        <v>27.045851924653977</v>
      </c>
    </row>
    <row r="840" spans="6:34" x14ac:dyDescent="0.35">
      <c r="F840" s="21">
        <f t="shared" si="366"/>
        <v>80.999999999999673</v>
      </c>
      <c r="G840" s="20">
        <f t="shared" si="381"/>
        <v>356.63043478260749</v>
      </c>
      <c r="H840" s="19">
        <f t="shared" si="355"/>
        <v>6.6304347826074945</v>
      </c>
      <c r="I840" s="18">
        <f t="shared" si="356"/>
        <v>1.8944099378878556E-2</v>
      </c>
      <c r="J840" s="17">
        <f t="shared" si="357"/>
        <v>193808.47061855011</v>
      </c>
      <c r="K840" s="16">
        <f t="shared" si="358"/>
        <v>31.585552991522864</v>
      </c>
      <c r="L840" s="15">
        <f t="shared" si="359"/>
        <v>0</v>
      </c>
      <c r="M840" s="14">
        <f t="shared" si="360"/>
        <v>0</v>
      </c>
      <c r="N840" s="13">
        <f t="shared" si="367"/>
        <v>0</v>
      </c>
      <c r="O840" s="12">
        <f t="shared" si="368"/>
        <v>0</v>
      </c>
      <c r="P840" s="4">
        <f t="shared" si="369"/>
        <v>0</v>
      </c>
      <c r="Q840" s="11">
        <f t="shared" si="361"/>
        <v>0</v>
      </c>
      <c r="R840" s="10">
        <f t="shared" si="370"/>
        <v>0</v>
      </c>
      <c r="S840" s="9">
        <f t="shared" si="371"/>
        <v>151.358709016955</v>
      </c>
      <c r="T840" s="8">
        <f t="shared" si="372"/>
        <v>10292.592234301541</v>
      </c>
      <c r="U840" s="7">
        <f t="shared" si="373"/>
        <v>-31.585552991522864</v>
      </c>
      <c r="V840" s="9">
        <f t="shared" si="374"/>
        <v>1748.2702103335782</v>
      </c>
      <c r="W840" s="8">
        <f t="shared" si="375"/>
        <v>193808.47061855011</v>
      </c>
      <c r="X840" s="7">
        <f t="shared" si="376"/>
        <v>-31.585552991522864</v>
      </c>
      <c r="Y840" s="6">
        <f t="shared" si="362"/>
        <v>1754.8100145414867</v>
      </c>
      <c r="Z840" s="4">
        <f t="shared" si="363"/>
        <v>-1</v>
      </c>
      <c r="AA840" s="4">
        <f t="shared" si="377"/>
        <v>0</v>
      </c>
      <c r="AB840" s="5">
        <f t="shared" si="378"/>
        <v>0</v>
      </c>
      <c r="AC840" s="418">
        <f t="shared" si="382"/>
        <v>0</v>
      </c>
      <c r="AD840" s="628">
        <f t="shared" si="379"/>
        <v>0</v>
      </c>
      <c r="AE840" s="4">
        <f t="shared" si="364"/>
        <v>16.567195774824146</v>
      </c>
      <c r="AF840" s="3">
        <f t="shared" si="380"/>
        <v>4.67</v>
      </c>
      <c r="AG840" s="2">
        <f t="shared" si="365"/>
        <v>105.92076283713217</v>
      </c>
      <c r="AH840" s="22">
        <f t="shared" si="354"/>
        <v>26.973263676363572</v>
      </c>
    </row>
    <row r="841" spans="6:34" x14ac:dyDescent="0.35">
      <c r="F841" s="21">
        <f t="shared" si="366"/>
        <v>81.099999999999667</v>
      </c>
      <c r="G841" s="20">
        <f t="shared" si="381"/>
        <v>356.63043478260749</v>
      </c>
      <c r="H841" s="19">
        <f t="shared" si="355"/>
        <v>6.6304347826074945</v>
      </c>
      <c r="I841" s="18">
        <f t="shared" si="356"/>
        <v>1.8944099378878556E-2</v>
      </c>
      <c r="J841" s="17">
        <f t="shared" si="357"/>
        <v>193983.29763958347</v>
      </c>
      <c r="K841" s="16">
        <f t="shared" si="358"/>
        <v>31.585029486672322</v>
      </c>
      <c r="L841" s="15">
        <f t="shared" si="359"/>
        <v>0</v>
      </c>
      <c r="M841" s="14">
        <f t="shared" si="360"/>
        <v>0</v>
      </c>
      <c r="N841" s="13">
        <f t="shared" si="367"/>
        <v>0</v>
      </c>
      <c r="O841" s="12">
        <f t="shared" si="368"/>
        <v>0</v>
      </c>
      <c r="P841" s="4">
        <f t="shared" si="369"/>
        <v>0</v>
      </c>
      <c r="Q841" s="11">
        <f t="shared" si="361"/>
        <v>0</v>
      </c>
      <c r="R841" s="10">
        <f t="shared" si="370"/>
        <v>0</v>
      </c>
      <c r="S841" s="9">
        <f t="shared" si="371"/>
        <v>151.358709016955</v>
      </c>
      <c r="T841" s="8">
        <f t="shared" si="372"/>
        <v>10307.728105203236</v>
      </c>
      <c r="U841" s="7">
        <f t="shared" si="373"/>
        <v>-31.585029486672322</v>
      </c>
      <c r="V841" s="9">
        <f t="shared" si="374"/>
        <v>1745.1116550344259</v>
      </c>
      <c r="W841" s="8">
        <f t="shared" si="375"/>
        <v>193983.29763958347</v>
      </c>
      <c r="X841" s="7">
        <f t="shared" si="376"/>
        <v>-31.585029486672322</v>
      </c>
      <c r="Y841" s="6">
        <f t="shared" si="362"/>
        <v>1751.663251693165</v>
      </c>
      <c r="Z841" s="4">
        <f t="shared" si="363"/>
        <v>-1</v>
      </c>
      <c r="AA841" s="4">
        <f t="shared" si="377"/>
        <v>0</v>
      </c>
      <c r="AB841" s="5">
        <f t="shared" si="378"/>
        <v>0</v>
      </c>
      <c r="AC841" s="418">
        <f t="shared" si="382"/>
        <v>0</v>
      </c>
      <c r="AD841" s="628">
        <f t="shared" si="379"/>
        <v>0</v>
      </c>
      <c r="AE841" s="4">
        <f t="shared" si="364"/>
        <v>16.537487125036943</v>
      </c>
      <c r="AF841" s="3">
        <f t="shared" si="380"/>
        <v>4.67</v>
      </c>
      <c r="AG841" s="2">
        <f t="shared" si="365"/>
        <v>105.92076283713217</v>
      </c>
      <c r="AH841" s="22">
        <f t="shared" si="354"/>
        <v>26.900742662280262</v>
      </c>
    </row>
    <row r="842" spans="6:34" x14ac:dyDescent="0.35">
      <c r="F842" s="21">
        <f t="shared" si="366"/>
        <v>81.199999999999662</v>
      </c>
      <c r="G842" s="20">
        <f t="shared" si="381"/>
        <v>356.63043478260749</v>
      </c>
      <c r="H842" s="19">
        <f t="shared" si="355"/>
        <v>6.6304347826074945</v>
      </c>
      <c r="I842" s="18">
        <f t="shared" si="356"/>
        <v>1.8944099378878556E-2</v>
      </c>
      <c r="J842" s="17">
        <f t="shared" si="357"/>
        <v>194157.80880508691</v>
      </c>
      <c r="K842" s="16">
        <f t="shared" si="358"/>
        <v>31.584506940604324</v>
      </c>
      <c r="L842" s="15">
        <f t="shared" si="359"/>
        <v>0</v>
      </c>
      <c r="M842" s="14">
        <f t="shared" si="360"/>
        <v>0</v>
      </c>
      <c r="N842" s="13">
        <f t="shared" si="367"/>
        <v>0</v>
      </c>
      <c r="O842" s="12">
        <f t="shared" si="368"/>
        <v>0</v>
      </c>
      <c r="P842" s="4">
        <f t="shared" si="369"/>
        <v>0</v>
      </c>
      <c r="Q842" s="11">
        <f t="shared" si="361"/>
        <v>0</v>
      </c>
      <c r="R842" s="10">
        <f t="shared" si="370"/>
        <v>0</v>
      </c>
      <c r="S842" s="9">
        <f t="shared" si="371"/>
        <v>151.358709016955</v>
      </c>
      <c r="T842" s="8">
        <f t="shared" si="372"/>
        <v>10322.863976104931</v>
      </c>
      <c r="U842" s="7">
        <f t="shared" si="373"/>
        <v>-31.584506940604324</v>
      </c>
      <c r="V842" s="9">
        <f t="shared" si="374"/>
        <v>1741.9531520857586</v>
      </c>
      <c r="W842" s="8">
        <f t="shared" si="375"/>
        <v>194157.80880508691</v>
      </c>
      <c r="X842" s="7">
        <f t="shared" si="376"/>
        <v>-31.584506940604324</v>
      </c>
      <c r="Y842" s="6">
        <f t="shared" si="362"/>
        <v>1748.5165835235277</v>
      </c>
      <c r="Z842" s="4">
        <f t="shared" si="363"/>
        <v>-1</v>
      </c>
      <c r="AA842" s="4">
        <f t="shared" si="377"/>
        <v>0</v>
      </c>
      <c r="AB842" s="5">
        <f t="shared" si="378"/>
        <v>0</v>
      </c>
      <c r="AC842" s="418">
        <f t="shared" si="382"/>
        <v>0</v>
      </c>
      <c r="AD842" s="628">
        <f t="shared" si="379"/>
        <v>0</v>
      </c>
      <c r="AE842" s="4">
        <f t="shared" si="364"/>
        <v>16.507779369113059</v>
      </c>
      <c r="AF842" s="3">
        <f t="shared" si="380"/>
        <v>4.67</v>
      </c>
      <c r="AG842" s="2">
        <f t="shared" si="365"/>
        <v>105.92076283713217</v>
      </c>
      <c r="AH842" s="22">
        <f t="shared" si="354"/>
        <v>26.82828893795141</v>
      </c>
    </row>
    <row r="843" spans="6:34" x14ac:dyDescent="0.35">
      <c r="F843" s="21">
        <f t="shared" si="366"/>
        <v>81.299999999999656</v>
      </c>
      <c r="G843" s="20">
        <f t="shared" si="381"/>
        <v>356.63043478260749</v>
      </c>
      <c r="H843" s="19">
        <f t="shared" si="355"/>
        <v>6.6304347826074945</v>
      </c>
      <c r="I843" s="18">
        <f t="shared" si="356"/>
        <v>1.8944099378878556E-2</v>
      </c>
      <c r="J843" s="17">
        <f t="shared" si="357"/>
        <v>194332.00412029549</v>
      </c>
      <c r="K843" s="16">
        <f t="shared" si="358"/>
        <v>31.58398535323234</v>
      </c>
      <c r="L843" s="15">
        <f t="shared" si="359"/>
        <v>0</v>
      </c>
      <c r="M843" s="14">
        <f t="shared" si="360"/>
        <v>0</v>
      </c>
      <c r="N843" s="13">
        <f t="shared" si="367"/>
        <v>0</v>
      </c>
      <c r="O843" s="12">
        <f t="shared" si="368"/>
        <v>0</v>
      </c>
      <c r="P843" s="4">
        <f t="shared" si="369"/>
        <v>0</v>
      </c>
      <c r="Q843" s="11">
        <f t="shared" si="361"/>
        <v>0</v>
      </c>
      <c r="R843" s="10">
        <f t="shared" si="370"/>
        <v>0</v>
      </c>
      <c r="S843" s="9">
        <f t="shared" si="371"/>
        <v>151.358709016955</v>
      </c>
      <c r="T843" s="8">
        <f t="shared" si="372"/>
        <v>10337.999847006626</v>
      </c>
      <c r="U843" s="7">
        <f t="shared" si="373"/>
        <v>-31.58398535323234</v>
      </c>
      <c r="V843" s="9">
        <f t="shared" si="374"/>
        <v>1738.7947013916983</v>
      </c>
      <c r="W843" s="8">
        <f t="shared" si="375"/>
        <v>194332.00412029549</v>
      </c>
      <c r="X843" s="7">
        <f t="shared" si="376"/>
        <v>-31.58398535323234</v>
      </c>
      <c r="Y843" s="6">
        <f t="shared" si="362"/>
        <v>1745.370010164929</v>
      </c>
      <c r="Z843" s="4">
        <f t="shared" si="363"/>
        <v>-1</v>
      </c>
      <c r="AA843" s="4">
        <f t="shared" si="377"/>
        <v>0</v>
      </c>
      <c r="AB843" s="5">
        <f t="shared" si="378"/>
        <v>0</v>
      </c>
      <c r="AC843" s="418">
        <f t="shared" si="382"/>
        <v>0</v>
      </c>
      <c r="AD843" s="628">
        <f t="shared" si="379"/>
        <v>0</v>
      </c>
      <c r="AE843" s="4">
        <f t="shared" si="364"/>
        <v>16.478072508302049</v>
      </c>
      <c r="AF843" s="3">
        <f t="shared" si="380"/>
        <v>4.67</v>
      </c>
      <c r="AG843" s="2">
        <f t="shared" si="365"/>
        <v>105.92076283713217</v>
      </c>
      <c r="AH843" s="22">
        <f t="shared" si="354"/>
        <v>26.755902559098384</v>
      </c>
    </row>
    <row r="844" spans="6:34" x14ac:dyDescent="0.35">
      <c r="F844" s="21">
        <f t="shared" si="366"/>
        <v>81.39999999999965</v>
      </c>
      <c r="G844" s="20">
        <f t="shared" si="381"/>
        <v>356.63043478260749</v>
      </c>
      <c r="H844" s="19">
        <f t="shared" si="355"/>
        <v>6.6304347826074945</v>
      </c>
      <c r="I844" s="18">
        <f t="shared" si="356"/>
        <v>1.8944099378878556E-2</v>
      </c>
      <c r="J844" s="17">
        <f t="shared" si="357"/>
        <v>194505.88359043465</v>
      </c>
      <c r="K844" s="16">
        <f t="shared" si="358"/>
        <v>31.583464724470016</v>
      </c>
      <c r="L844" s="15">
        <f t="shared" si="359"/>
        <v>0</v>
      </c>
      <c r="M844" s="14">
        <f t="shared" si="360"/>
        <v>0</v>
      </c>
      <c r="N844" s="13">
        <f t="shared" si="367"/>
        <v>0</v>
      </c>
      <c r="O844" s="12">
        <f t="shared" si="368"/>
        <v>0</v>
      </c>
      <c r="P844" s="4">
        <f t="shared" si="369"/>
        <v>0</v>
      </c>
      <c r="Q844" s="11">
        <f t="shared" si="361"/>
        <v>0</v>
      </c>
      <c r="R844" s="10">
        <f t="shared" si="370"/>
        <v>0</v>
      </c>
      <c r="S844" s="9">
        <f t="shared" si="371"/>
        <v>151.358709016955</v>
      </c>
      <c r="T844" s="8">
        <f t="shared" si="372"/>
        <v>10353.135717908321</v>
      </c>
      <c r="U844" s="7">
        <f t="shared" si="373"/>
        <v>-31.583464724470016</v>
      </c>
      <c r="V844" s="9">
        <f t="shared" si="374"/>
        <v>1735.6363028563751</v>
      </c>
      <c r="W844" s="8">
        <f t="shared" si="375"/>
        <v>194505.88359043465</v>
      </c>
      <c r="X844" s="7">
        <f t="shared" si="376"/>
        <v>-31.583464724470016</v>
      </c>
      <c r="Y844" s="6">
        <f t="shared" si="362"/>
        <v>1742.2235317513725</v>
      </c>
      <c r="Z844" s="4">
        <f t="shared" si="363"/>
        <v>-1</v>
      </c>
      <c r="AA844" s="4">
        <f t="shared" si="377"/>
        <v>0</v>
      </c>
      <c r="AB844" s="5">
        <f t="shared" si="378"/>
        <v>0</v>
      </c>
      <c r="AC844" s="418">
        <f t="shared" si="382"/>
        <v>0</v>
      </c>
      <c r="AD844" s="628">
        <f t="shared" si="379"/>
        <v>0</v>
      </c>
      <c r="AE844" s="4">
        <f t="shared" si="364"/>
        <v>16.448366543869046</v>
      </c>
      <c r="AF844" s="3">
        <f t="shared" si="380"/>
        <v>4.67</v>
      </c>
      <c r="AG844" s="2">
        <f t="shared" si="365"/>
        <v>105.92076283713217</v>
      </c>
      <c r="AH844" s="22">
        <f t="shared" si="354"/>
        <v>26.683583581617349</v>
      </c>
    </row>
    <row r="845" spans="6:34" x14ac:dyDescent="0.35">
      <c r="F845" s="21">
        <f t="shared" si="366"/>
        <v>81.499999999999645</v>
      </c>
      <c r="G845" s="20">
        <f t="shared" si="381"/>
        <v>356.63043478260749</v>
      </c>
      <c r="H845" s="19">
        <f t="shared" si="355"/>
        <v>6.6304347826074945</v>
      </c>
      <c r="I845" s="18">
        <f t="shared" si="356"/>
        <v>1.8944099378878556E-2</v>
      </c>
      <c r="J845" s="17">
        <f t="shared" si="357"/>
        <v>194679.44722072029</v>
      </c>
      <c r="K845" s="16">
        <f t="shared" si="358"/>
        <v>31.582945054231168</v>
      </c>
      <c r="L845" s="15">
        <f t="shared" si="359"/>
        <v>0</v>
      </c>
      <c r="M845" s="14">
        <f t="shared" si="360"/>
        <v>0</v>
      </c>
      <c r="N845" s="13">
        <f t="shared" si="367"/>
        <v>0</v>
      </c>
      <c r="O845" s="12">
        <f t="shared" si="368"/>
        <v>0</v>
      </c>
      <c r="P845" s="4">
        <f t="shared" si="369"/>
        <v>0</v>
      </c>
      <c r="Q845" s="11">
        <f t="shared" si="361"/>
        <v>0</v>
      </c>
      <c r="R845" s="10">
        <f t="shared" si="370"/>
        <v>0</v>
      </c>
      <c r="S845" s="9">
        <f t="shared" si="371"/>
        <v>151.358709016955</v>
      </c>
      <c r="T845" s="8">
        <f t="shared" si="372"/>
        <v>10368.271588810016</v>
      </c>
      <c r="U845" s="7">
        <f t="shared" si="373"/>
        <v>-31.582945054231168</v>
      </c>
      <c r="V845" s="9">
        <f t="shared" si="374"/>
        <v>1732.4779563839281</v>
      </c>
      <c r="W845" s="8">
        <f t="shared" si="375"/>
        <v>194679.44722072029</v>
      </c>
      <c r="X845" s="7">
        <f t="shared" si="376"/>
        <v>-31.582945054231168</v>
      </c>
      <c r="Y845" s="6">
        <f t="shared" si="362"/>
        <v>1739.0771484185257</v>
      </c>
      <c r="Z845" s="4">
        <f t="shared" si="363"/>
        <v>-1</v>
      </c>
      <c r="AA845" s="4">
        <f t="shared" si="377"/>
        <v>0</v>
      </c>
      <c r="AB845" s="5">
        <f t="shared" si="378"/>
        <v>0</v>
      </c>
      <c r="AC845" s="418">
        <f t="shared" si="382"/>
        <v>0</v>
      </c>
      <c r="AD845" s="628">
        <f t="shared" si="379"/>
        <v>0</v>
      </c>
      <c r="AE845" s="4">
        <f t="shared" si="364"/>
        <v>16.418661477094886</v>
      </c>
      <c r="AF845" s="3">
        <f t="shared" si="380"/>
        <v>4.67</v>
      </c>
      <c r="AG845" s="2">
        <f t="shared" si="365"/>
        <v>105.92076283713217</v>
      </c>
      <c r="AH845" s="22">
        <f t="shared" si="354"/>
        <v>26.611332061580029</v>
      </c>
    </row>
    <row r="846" spans="6:34" x14ac:dyDescent="0.35">
      <c r="F846" s="21">
        <f t="shared" si="366"/>
        <v>81.599999999999639</v>
      </c>
      <c r="G846" s="20">
        <f t="shared" si="381"/>
        <v>356.63043478260749</v>
      </c>
      <c r="H846" s="19">
        <f t="shared" si="355"/>
        <v>6.6304347826074945</v>
      </c>
      <c r="I846" s="18">
        <f t="shared" si="356"/>
        <v>1.8944099378878556E-2</v>
      </c>
      <c r="J846" s="17">
        <f t="shared" si="357"/>
        <v>194852.69501635869</v>
      </c>
      <c r="K846" s="16">
        <f t="shared" si="358"/>
        <v>31.582426342429766</v>
      </c>
      <c r="L846" s="15">
        <f t="shared" si="359"/>
        <v>0</v>
      </c>
      <c r="M846" s="14">
        <f t="shared" si="360"/>
        <v>0</v>
      </c>
      <c r="N846" s="13">
        <f t="shared" si="367"/>
        <v>0</v>
      </c>
      <c r="O846" s="12">
        <f t="shared" si="368"/>
        <v>0</v>
      </c>
      <c r="P846" s="4">
        <f t="shared" si="369"/>
        <v>0</v>
      </c>
      <c r="Q846" s="11">
        <f t="shared" si="361"/>
        <v>0</v>
      </c>
      <c r="R846" s="10">
        <f t="shared" si="370"/>
        <v>0</v>
      </c>
      <c r="S846" s="9">
        <f t="shared" si="371"/>
        <v>151.358709016955</v>
      </c>
      <c r="T846" s="8">
        <f t="shared" si="372"/>
        <v>10383.407459711711</v>
      </c>
      <c r="U846" s="7">
        <f t="shared" si="373"/>
        <v>-31.582426342429766</v>
      </c>
      <c r="V846" s="9">
        <f t="shared" si="374"/>
        <v>1729.319661878505</v>
      </c>
      <c r="W846" s="8">
        <f t="shared" si="375"/>
        <v>194852.69501635869</v>
      </c>
      <c r="X846" s="7">
        <f t="shared" si="376"/>
        <v>-31.582426342429766</v>
      </c>
      <c r="Y846" s="6">
        <f t="shared" si="362"/>
        <v>1735.9308603037352</v>
      </c>
      <c r="Z846" s="4">
        <f t="shared" si="363"/>
        <v>-1</v>
      </c>
      <c r="AA846" s="4">
        <f t="shared" si="377"/>
        <v>0</v>
      </c>
      <c r="AB846" s="5">
        <f t="shared" si="378"/>
        <v>0</v>
      </c>
      <c r="AC846" s="418">
        <f t="shared" si="382"/>
        <v>0</v>
      </c>
      <c r="AD846" s="628">
        <f t="shared" si="379"/>
        <v>0</v>
      </c>
      <c r="AE846" s="4">
        <f t="shared" si="364"/>
        <v>16.388957309276265</v>
      </c>
      <c r="AF846" s="3">
        <f t="shared" si="380"/>
        <v>4.67</v>
      </c>
      <c r="AG846" s="2">
        <f t="shared" si="365"/>
        <v>105.92076283713217</v>
      </c>
      <c r="AH846" s="22">
        <f t="shared" si="354"/>
        <v>26.53914805523458</v>
      </c>
    </row>
    <row r="847" spans="6:34" x14ac:dyDescent="0.35">
      <c r="F847" s="21">
        <f t="shared" si="366"/>
        <v>81.699999999999633</v>
      </c>
      <c r="G847" s="20">
        <f t="shared" si="381"/>
        <v>356.63043478260749</v>
      </c>
      <c r="H847" s="19">
        <f t="shared" si="355"/>
        <v>6.6304347826074945</v>
      </c>
      <c r="I847" s="18">
        <f t="shared" si="356"/>
        <v>1.8944099378878556E-2</v>
      </c>
      <c r="J847" s="17">
        <f t="shared" si="357"/>
        <v>195025.62698254653</v>
      </c>
      <c r="K847" s="16">
        <f t="shared" si="358"/>
        <v>31.581908588979935</v>
      </c>
      <c r="L847" s="15">
        <f t="shared" si="359"/>
        <v>0</v>
      </c>
      <c r="M847" s="14">
        <f t="shared" si="360"/>
        <v>0</v>
      </c>
      <c r="N847" s="13">
        <f t="shared" si="367"/>
        <v>0</v>
      </c>
      <c r="O847" s="12">
        <f t="shared" si="368"/>
        <v>0</v>
      </c>
      <c r="P847" s="4">
        <f t="shared" si="369"/>
        <v>0</v>
      </c>
      <c r="Q847" s="11">
        <f t="shared" si="361"/>
        <v>0</v>
      </c>
      <c r="R847" s="10">
        <f t="shared" si="370"/>
        <v>0</v>
      </c>
      <c r="S847" s="9">
        <f t="shared" si="371"/>
        <v>151.358709016955</v>
      </c>
      <c r="T847" s="8">
        <f t="shared" si="372"/>
        <v>10398.543330613405</v>
      </c>
      <c r="U847" s="7">
        <f t="shared" si="373"/>
        <v>-31.581908588979935</v>
      </c>
      <c r="V847" s="9">
        <f t="shared" si="374"/>
        <v>1726.1614192442621</v>
      </c>
      <c r="W847" s="8">
        <f t="shared" si="375"/>
        <v>195025.62698254653</v>
      </c>
      <c r="X847" s="7">
        <f t="shared" si="376"/>
        <v>-31.581908588979935</v>
      </c>
      <c r="Y847" s="6">
        <f t="shared" si="362"/>
        <v>1732.7846675460412</v>
      </c>
      <c r="Z847" s="4">
        <f t="shared" si="363"/>
        <v>-1</v>
      </c>
      <c r="AA847" s="4">
        <f t="shared" si="377"/>
        <v>0</v>
      </c>
      <c r="AB847" s="5">
        <f t="shared" si="378"/>
        <v>0</v>
      </c>
      <c r="AC847" s="418">
        <f t="shared" si="382"/>
        <v>0</v>
      </c>
      <c r="AD847" s="628">
        <f t="shared" si="379"/>
        <v>0</v>
      </c>
      <c r="AE847" s="4">
        <f t="shared" si="364"/>
        <v>16.359254041725865</v>
      </c>
      <c r="AF847" s="3">
        <f t="shared" si="380"/>
        <v>4.67</v>
      </c>
      <c r="AG847" s="2">
        <f t="shared" si="365"/>
        <v>105.92076283713217</v>
      </c>
      <c r="AH847" s="22">
        <f t="shared" si="354"/>
        <v>26.467031619006367</v>
      </c>
    </row>
    <row r="848" spans="6:34" x14ac:dyDescent="0.35">
      <c r="F848" s="21">
        <f t="shared" si="366"/>
        <v>81.799999999999628</v>
      </c>
      <c r="G848" s="20">
        <f t="shared" si="381"/>
        <v>356.63043478260749</v>
      </c>
      <c r="H848" s="19">
        <f t="shared" si="355"/>
        <v>6.6304347826074945</v>
      </c>
      <c r="I848" s="18">
        <f t="shared" si="356"/>
        <v>1.8944099378878556E-2</v>
      </c>
      <c r="J848" s="17">
        <f t="shared" si="357"/>
        <v>195198.24312447096</v>
      </c>
      <c r="K848" s="16">
        <f t="shared" si="358"/>
        <v>31.58139179379598</v>
      </c>
      <c r="L848" s="15">
        <f t="shared" si="359"/>
        <v>0</v>
      </c>
      <c r="M848" s="14">
        <f t="shared" si="360"/>
        <v>0</v>
      </c>
      <c r="N848" s="13">
        <f t="shared" si="367"/>
        <v>0</v>
      </c>
      <c r="O848" s="12">
        <f t="shared" si="368"/>
        <v>0</v>
      </c>
      <c r="P848" s="4">
        <f t="shared" si="369"/>
        <v>0</v>
      </c>
      <c r="Q848" s="11">
        <f t="shared" si="361"/>
        <v>0</v>
      </c>
      <c r="R848" s="10">
        <f t="shared" si="370"/>
        <v>0</v>
      </c>
      <c r="S848" s="9">
        <f t="shared" si="371"/>
        <v>151.358709016955</v>
      </c>
      <c r="T848" s="8">
        <f t="shared" si="372"/>
        <v>10413.6792015151</v>
      </c>
      <c r="U848" s="7">
        <f t="shared" si="373"/>
        <v>-31.58139179379598</v>
      </c>
      <c r="V848" s="9">
        <f t="shared" si="374"/>
        <v>1723.0032283853641</v>
      </c>
      <c r="W848" s="8">
        <f t="shared" si="375"/>
        <v>195198.24312447096</v>
      </c>
      <c r="X848" s="7">
        <f t="shared" si="376"/>
        <v>-31.58139179379598</v>
      </c>
      <c r="Y848" s="6">
        <f t="shared" si="362"/>
        <v>1729.6385702861933</v>
      </c>
      <c r="Z848" s="4">
        <f t="shared" si="363"/>
        <v>-1</v>
      </c>
      <c r="AA848" s="4">
        <f t="shared" si="377"/>
        <v>0</v>
      </c>
      <c r="AB848" s="5">
        <f t="shared" si="378"/>
        <v>0</v>
      </c>
      <c r="AC848" s="418">
        <f t="shared" si="382"/>
        <v>0</v>
      </c>
      <c r="AD848" s="628">
        <f t="shared" si="379"/>
        <v>0</v>
      </c>
      <c r="AE848" s="4">
        <f t="shared" si="364"/>
        <v>16.3295516757725</v>
      </c>
      <c r="AF848" s="3">
        <f t="shared" si="380"/>
        <v>4.67</v>
      </c>
      <c r="AG848" s="2">
        <f t="shared" si="365"/>
        <v>105.92076283713217</v>
      </c>
      <c r="AH848" s="22">
        <f t="shared" si="354"/>
        <v>26.394982809498835</v>
      </c>
    </row>
    <row r="849" spans="6:34" x14ac:dyDescent="0.35">
      <c r="F849" s="21">
        <f t="shared" si="366"/>
        <v>81.899999999999622</v>
      </c>
      <c r="G849" s="20">
        <f t="shared" si="381"/>
        <v>356.63043478260749</v>
      </c>
      <c r="H849" s="19">
        <f t="shared" si="355"/>
        <v>6.6304347826074945</v>
      </c>
      <c r="I849" s="18">
        <f t="shared" si="356"/>
        <v>1.8944099378878556E-2</v>
      </c>
      <c r="J849" s="17">
        <f t="shared" si="357"/>
        <v>195370.54344730949</v>
      </c>
      <c r="K849" s="16">
        <f t="shared" si="358"/>
        <v>31.580875956792354</v>
      </c>
      <c r="L849" s="15">
        <f t="shared" si="359"/>
        <v>0</v>
      </c>
      <c r="M849" s="14">
        <f t="shared" si="360"/>
        <v>0</v>
      </c>
      <c r="N849" s="13">
        <f t="shared" si="367"/>
        <v>0</v>
      </c>
      <c r="O849" s="12">
        <f t="shared" si="368"/>
        <v>0</v>
      </c>
      <c r="P849" s="4">
        <f t="shared" si="369"/>
        <v>0</v>
      </c>
      <c r="Q849" s="11">
        <f t="shared" si="361"/>
        <v>0</v>
      </c>
      <c r="R849" s="10">
        <f t="shared" si="370"/>
        <v>0</v>
      </c>
      <c r="S849" s="9">
        <f t="shared" si="371"/>
        <v>151.358709016955</v>
      </c>
      <c r="T849" s="8">
        <f t="shared" si="372"/>
        <v>10428.815072416795</v>
      </c>
      <c r="U849" s="7">
        <f t="shared" si="373"/>
        <v>-31.580875956792354</v>
      </c>
      <c r="V849" s="9">
        <f t="shared" si="374"/>
        <v>1719.8450892059846</v>
      </c>
      <c r="W849" s="8">
        <f t="shared" si="375"/>
        <v>195370.54344730949</v>
      </c>
      <c r="X849" s="7">
        <f t="shared" si="376"/>
        <v>-31.580875956792354</v>
      </c>
      <c r="Y849" s="6">
        <f t="shared" si="362"/>
        <v>1726.4925686666654</v>
      </c>
      <c r="Z849" s="4">
        <f t="shared" si="363"/>
        <v>-1</v>
      </c>
      <c r="AA849" s="4">
        <f t="shared" si="377"/>
        <v>0</v>
      </c>
      <c r="AB849" s="5">
        <f t="shared" si="378"/>
        <v>0</v>
      </c>
      <c r="AC849" s="418">
        <f t="shared" si="382"/>
        <v>0</v>
      </c>
      <c r="AD849" s="628">
        <f t="shared" si="379"/>
        <v>0</v>
      </c>
      <c r="AE849" s="4">
        <f t="shared" si="364"/>
        <v>16.299850212761275</v>
      </c>
      <c r="AF849" s="3">
        <f t="shared" si="380"/>
        <v>4.67</v>
      </c>
      <c r="AG849" s="2">
        <f t="shared" si="365"/>
        <v>105.92076283713217</v>
      </c>
      <c r="AH849" s="22">
        <f t="shared" si="354"/>
        <v>26.323001683494244</v>
      </c>
    </row>
    <row r="850" spans="6:34" x14ac:dyDescent="0.35">
      <c r="F850" s="21">
        <f t="shared" si="366"/>
        <v>81.999999999999616</v>
      </c>
      <c r="G850" s="20">
        <f t="shared" si="381"/>
        <v>356.63043478260749</v>
      </c>
      <c r="H850" s="19">
        <f t="shared" si="355"/>
        <v>6.6304347826074945</v>
      </c>
      <c r="I850" s="18">
        <f t="shared" si="356"/>
        <v>1.8944099378878556E-2</v>
      </c>
      <c r="J850" s="17">
        <f t="shared" si="357"/>
        <v>195542.5279562301</v>
      </c>
      <c r="K850" s="16">
        <f t="shared" si="358"/>
        <v>31.580361077883676</v>
      </c>
      <c r="L850" s="15">
        <f t="shared" si="359"/>
        <v>0</v>
      </c>
      <c r="M850" s="14">
        <f t="shared" si="360"/>
        <v>0</v>
      </c>
      <c r="N850" s="13">
        <f t="shared" si="367"/>
        <v>0</v>
      </c>
      <c r="O850" s="12">
        <f t="shared" si="368"/>
        <v>0</v>
      </c>
      <c r="P850" s="4">
        <f t="shared" si="369"/>
        <v>0</v>
      </c>
      <c r="Q850" s="11">
        <f t="shared" si="361"/>
        <v>0</v>
      </c>
      <c r="R850" s="10">
        <f t="shared" si="370"/>
        <v>0</v>
      </c>
      <c r="S850" s="9">
        <f t="shared" si="371"/>
        <v>151.358709016955</v>
      </c>
      <c r="T850" s="8">
        <f t="shared" si="372"/>
        <v>10443.95094331849</v>
      </c>
      <c r="U850" s="7">
        <f t="shared" si="373"/>
        <v>-31.580361077883676</v>
      </c>
      <c r="V850" s="9">
        <f t="shared" si="374"/>
        <v>1716.6870016103053</v>
      </c>
      <c r="W850" s="8">
        <f t="shared" si="375"/>
        <v>195542.5279562301</v>
      </c>
      <c r="X850" s="7">
        <f t="shared" si="376"/>
        <v>-31.580361077883676</v>
      </c>
      <c r="Y850" s="6">
        <f t="shared" si="362"/>
        <v>1723.3466628316717</v>
      </c>
      <c r="Z850" s="4">
        <f t="shared" si="363"/>
        <v>-1</v>
      </c>
      <c r="AA850" s="4">
        <f t="shared" si="377"/>
        <v>0</v>
      </c>
      <c r="AB850" s="5">
        <f t="shared" si="378"/>
        <v>0</v>
      </c>
      <c r="AC850" s="418">
        <f t="shared" si="382"/>
        <v>0</v>
      </c>
      <c r="AD850" s="628">
        <f t="shared" si="379"/>
        <v>0</v>
      </c>
      <c r="AE850" s="4">
        <f t="shared" si="364"/>
        <v>16.270149654053714</v>
      </c>
      <c r="AF850" s="3">
        <f t="shared" si="380"/>
        <v>4.67</v>
      </c>
      <c r="AG850" s="2">
        <f t="shared" si="365"/>
        <v>105.92076283713217</v>
      </c>
      <c r="AH850" s="22">
        <f t="shared" si="354"/>
        <v>26.251088297954698</v>
      </c>
    </row>
    <row r="851" spans="6:34" x14ac:dyDescent="0.35">
      <c r="F851" s="21">
        <f t="shared" si="366"/>
        <v>82.099999999999611</v>
      </c>
      <c r="G851" s="20">
        <f t="shared" si="381"/>
        <v>356.63043478260749</v>
      </c>
      <c r="H851" s="19">
        <f t="shared" si="355"/>
        <v>6.6304347826074945</v>
      </c>
      <c r="I851" s="18">
        <f t="shared" si="356"/>
        <v>1.8944099378878556E-2</v>
      </c>
      <c r="J851" s="17">
        <f t="shared" si="357"/>
        <v>195714.19665639114</v>
      </c>
      <c r="K851" s="16">
        <f t="shared" si="358"/>
        <v>31.579847156984719</v>
      </c>
      <c r="L851" s="15">
        <f t="shared" si="359"/>
        <v>0</v>
      </c>
      <c r="M851" s="14">
        <f t="shared" si="360"/>
        <v>0</v>
      </c>
      <c r="N851" s="13">
        <f t="shared" si="367"/>
        <v>0</v>
      </c>
      <c r="O851" s="12">
        <f t="shared" si="368"/>
        <v>0</v>
      </c>
      <c r="P851" s="4">
        <f t="shared" si="369"/>
        <v>0</v>
      </c>
      <c r="Q851" s="11">
        <f t="shared" si="361"/>
        <v>0</v>
      </c>
      <c r="R851" s="10">
        <f t="shared" si="370"/>
        <v>0</v>
      </c>
      <c r="S851" s="9">
        <f t="shared" si="371"/>
        <v>151.358709016955</v>
      </c>
      <c r="T851" s="8">
        <f t="shared" si="372"/>
        <v>10459.086814220185</v>
      </c>
      <c r="U851" s="7">
        <f t="shared" si="373"/>
        <v>-31.579847156984719</v>
      </c>
      <c r="V851" s="9">
        <f t="shared" si="374"/>
        <v>1713.5289655025169</v>
      </c>
      <c r="W851" s="8">
        <f t="shared" si="375"/>
        <v>195714.19665639114</v>
      </c>
      <c r="X851" s="7">
        <f t="shared" si="376"/>
        <v>-31.579847156984719</v>
      </c>
      <c r="Y851" s="6">
        <f t="shared" si="362"/>
        <v>1720.2008529271823</v>
      </c>
      <c r="Z851" s="4">
        <f t="shared" si="363"/>
        <v>-1</v>
      </c>
      <c r="AA851" s="4">
        <f t="shared" si="377"/>
        <v>0</v>
      </c>
      <c r="AB851" s="5">
        <f t="shared" si="378"/>
        <v>0</v>
      </c>
      <c r="AC851" s="418">
        <f t="shared" si="382"/>
        <v>0</v>
      </c>
      <c r="AD851" s="628">
        <f t="shared" si="379"/>
        <v>0</v>
      </c>
      <c r="AE851" s="4">
        <f t="shared" si="364"/>
        <v>16.240450001027931</v>
      </c>
      <c r="AF851" s="3">
        <f t="shared" si="380"/>
        <v>4.67</v>
      </c>
      <c r="AG851" s="2">
        <f t="shared" si="365"/>
        <v>105.92076283713217</v>
      </c>
      <c r="AH851" s="22">
        <f t="shared" si="354"/>
        <v>26.179242710022766</v>
      </c>
    </row>
    <row r="852" spans="6:34" x14ac:dyDescent="0.35">
      <c r="F852" s="21">
        <f t="shared" si="366"/>
        <v>82.199999999999605</v>
      </c>
      <c r="G852" s="20">
        <f t="shared" si="381"/>
        <v>356.63043478260749</v>
      </c>
      <c r="H852" s="19">
        <f t="shared" si="355"/>
        <v>6.6304347826074945</v>
      </c>
      <c r="I852" s="18">
        <f t="shared" si="356"/>
        <v>1.8944099378878556E-2</v>
      </c>
      <c r="J852" s="17">
        <f t="shared" si="357"/>
        <v>195885.5495529414</v>
      </c>
      <c r="K852" s="16">
        <f t="shared" si="358"/>
        <v>31.57933419401045</v>
      </c>
      <c r="L852" s="15">
        <f t="shared" si="359"/>
        <v>0</v>
      </c>
      <c r="M852" s="14">
        <f t="shared" si="360"/>
        <v>0</v>
      </c>
      <c r="N852" s="13">
        <f t="shared" si="367"/>
        <v>0</v>
      </c>
      <c r="O852" s="12">
        <f t="shared" si="368"/>
        <v>0</v>
      </c>
      <c r="P852" s="4">
        <f t="shared" si="369"/>
        <v>0</v>
      </c>
      <c r="Q852" s="11">
        <f t="shared" si="361"/>
        <v>0</v>
      </c>
      <c r="R852" s="10">
        <f t="shared" si="370"/>
        <v>0</v>
      </c>
      <c r="S852" s="9">
        <f t="shared" si="371"/>
        <v>151.358709016955</v>
      </c>
      <c r="T852" s="8">
        <f t="shared" si="372"/>
        <v>10474.22268512188</v>
      </c>
      <c r="U852" s="7">
        <f t="shared" si="373"/>
        <v>-31.57933419401045</v>
      </c>
      <c r="V852" s="9">
        <f t="shared" si="374"/>
        <v>1710.3709807868186</v>
      </c>
      <c r="W852" s="8">
        <f t="shared" si="375"/>
        <v>195885.5495529414</v>
      </c>
      <c r="X852" s="7">
        <f t="shared" si="376"/>
        <v>-31.57933419401045</v>
      </c>
      <c r="Y852" s="6">
        <f t="shared" si="362"/>
        <v>1717.0551391009385</v>
      </c>
      <c r="Z852" s="4">
        <f t="shared" si="363"/>
        <v>-1</v>
      </c>
      <c r="AA852" s="4">
        <f t="shared" si="377"/>
        <v>0</v>
      </c>
      <c r="AB852" s="5">
        <f t="shared" si="378"/>
        <v>0</v>
      </c>
      <c r="AC852" s="418">
        <f t="shared" si="382"/>
        <v>0</v>
      </c>
      <c r="AD852" s="628">
        <f t="shared" si="379"/>
        <v>0</v>
      </c>
      <c r="AE852" s="4">
        <f t="shared" si="364"/>
        <v>16.210751255078744</v>
      </c>
      <c r="AF852" s="3">
        <f t="shared" si="380"/>
        <v>4.67</v>
      </c>
      <c r="AG852" s="2">
        <f t="shared" si="365"/>
        <v>105.92076283713217</v>
      </c>
      <c r="AH852" s="22">
        <f t="shared" si="354"/>
        <v>26.107464977022449</v>
      </c>
    </row>
    <row r="853" spans="6:34" x14ac:dyDescent="0.35">
      <c r="F853" s="21">
        <f t="shared" si="366"/>
        <v>82.299999999999599</v>
      </c>
      <c r="G853" s="20">
        <f t="shared" si="381"/>
        <v>356.63043478260749</v>
      </c>
      <c r="H853" s="19">
        <f t="shared" si="355"/>
        <v>6.6304347826074945</v>
      </c>
      <c r="I853" s="18">
        <f t="shared" si="356"/>
        <v>1.8944099378878556E-2</v>
      </c>
      <c r="J853" s="17">
        <f t="shared" si="357"/>
        <v>196056.58665102007</v>
      </c>
      <c r="K853" s="16">
        <f t="shared" si="358"/>
        <v>31.578822188875947</v>
      </c>
      <c r="L853" s="15">
        <f t="shared" si="359"/>
        <v>0</v>
      </c>
      <c r="M853" s="14">
        <f t="shared" si="360"/>
        <v>0</v>
      </c>
      <c r="N853" s="13">
        <f t="shared" si="367"/>
        <v>0</v>
      </c>
      <c r="O853" s="12">
        <f t="shared" si="368"/>
        <v>0</v>
      </c>
      <c r="P853" s="4">
        <f t="shared" si="369"/>
        <v>0</v>
      </c>
      <c r="Q853" s="11">
        <f t="shared" si="361"/>
        <v>0</v>
      </c>
      <c r="R853" s="10">
        <f t="shared" si="370"/>
        <v>0</v>
      </c>
      <c r="S853" s="9">
        <f t="shared" si="371"/>
        <v>151.358709016955</v>
      </c>
      <c r="T853" s="8">
        <f t="shared" si="372"/>
        <v>10489.358556023575</v>
      </c>
      <c r="U853" s="7">
        <f t="shared" si="373"/>
        <v>-31.578822188875947</v>
      </c>
      <c r="V853" s="9">
        <f t="shared" si="374"/>
        <v>1707.2130473674176</v>
      </c>
      <c r="W853" s="8">
        <f t="shared" si="375"/>
        <v>196056.58665102007</v>
      </c>
      <c r="X853" s="7">
        <f t="shared" si="376"/>
        <v>-31.578822188875947</v>
      </c>
      <c r="Y853" s="6">
        <f t="shared" si="362"/>
        <v>1713.9095215024695</v>
      </c>
      <c r="Z853" s="4">
        <f t="shared" si="363"/>
        <v>-1</v>
      </c>
      <c r="AA853" s="4">
        <f t="shared" si="377"/>
        <v>0</v>
      </c>
      <c r="AB853" s="5">
        <f t="shared" si="378"/>
        <v>0</v>
      </c>
      <c r="AC853" s="418">
        <f t="shared" si="382"/>
        <v>0</v>
      </c>
      <c r="AD853" s="628">
        <f t="shared" si="379"/>
        <v>0</v>
      </c>
      <c r="AE853" s="4">
        <f t="shared" si="364"/>
        <v>16.181053417617871</v>
      </c>
      <c r="AF853" s="3">
        <f t="shared" si="380"/>
        <v>4.67</v>
      </c>
      <c r="AG853" s="2">
        <f t="shared" si="365"/>
        <v>105.92076283713217</v>
      </c>
      <c r="AH853" s="22">
        <f t="shared" ref="AH853:AH916" si="383">DragCoefficient*AE853^(3/2)</f>
        <v>26.035755156460091</v>
      </c>
    </row>
    <row r="854" spans="6:34" x14ac:dyDescent="0.35">
      <c r="F854" s="21">
        <f t="shared" si="366"/>
        <v>82.399999999999594</v>
      </c>
      <c r="G854" s="20">
        <f t="shared" si="381"/>
        <v>356.63043478260749</v>
      </c>
      <c r="H854" s="19">
        <f t="shared" si="355"/>
        <v>6.6304347826074945</v>
      </c>
      <c r="I854" s="18">
        <f t="shared" si="356"/>
        <v>1.8944099378878556E-2</v>
      </c>
      <c r="J854" s="17">
        <f t="shared" si="357"/>
        <v>196227.30795575681</v>
      </c>
      <c r="K854" s="16">
        <f t="shared" si="358"/>
        <v>31.578311141496492</v>
      </c>
      <c r="L854" s="15">
        <f t="shared" si="359"/>
        <v>0</v>
      </c>
      <c r="M854" s="14">
        <f t="shared" si="360"/>
        <v>0</v>
      </c>
      <c r="N854" s="13">
        <f t="shared" si="367"/>
        <v>0</v>
      </c>
      <c r="O854" s="12">
        <f t="shared" si="368"/>
        <v>0</v>
      </c>
      <c r="P854" s="4">
        <f t="shared" si="369"/>
        <v>0</v>
      </c>
      <c r="Q854" s="11">
        <f t="shared" si="361"/>
        <v>0</v>
      </c>
      <c r="R854" s="10">
        <f t="shared" si="370"/>
        <v>0</v>
      </c>
      <c r="S854" s="9">
        <f t="shared" si="371"/>
        <v>151.358709016955</v>
      </c>
      <c r="T854" s="8">
        <f t="shared" si="372"/>
        <v>10504.49442692527</v>
      </c>
      <c r="U854" s="7">
        <f t="shared" si="373"/>
        <v>-31.578311141496492</v>
      </c>
      <c r="V854" s="9">
        <f t="shared" si="374"/>
        <v>1704.05516514853</v>
      </c>
      <c r="W854" s="8">
        <f t="shared" si="375"/>
        <v>196227.30795575681</v>
      </c>
      <c r="X854" s="7">
        <f t="shared" si="376"/>
        <v>-31.578311141496492</v>
      </c>
      <c r="Y854" s="6">
        <f t="shared" si="362"/>
        <v>1710.7640002831083</v>
      </c>
      <c r="Z854" s="4">
        <f t="shared" si="363"/>
        <v>-1</v>
      </c>
      <c r="AA854" s="4">
        <f t="shared" si="377"/>
        <v>0</v>
      </c>
      <c r="AB854" s="5">
        <f t="shared" si="378"/>
        <v>0</v>
      </c>
      <c r="AC854" s="418">
        <f t="shared" si="382"/>
        <v>0</v>
      </c>
      <c r="AD854" s="628">
        <f t="shared" si="379"/>
        <v>0</v>
      </c>
      <c r="AE854" s="4">
        <f t="shared" si="364"/>
        <v>16.151356490074043</v>
      </c>
      <c r="AF854" s="3">
        <f t="shared" si="380"/>
        <v>4.67</v>
      </c>
      <c r="AG854" s="2">
        <f t="shared" si="365"/>
        <v>105.92076283713217</v>
      </c>
      <c r="AH854" s="22">
        <f t="shared" si="383"/>
        <v>25.964113306025077</v>
      </c>
    </row>
    <row r="855" spans="6:34" x14ac:dyDescent="0.35">
      <c r="F855" s="21">
        <f t="shared" si="366"/>
        <v>82.499999999999588</v>
      </c>
      <c r="G855" s="20">
        <f t="shared" si="381"/>
        <v>356.63043478260749</v>
      </c>
      <c r="H855" s="19">
        <f t="shared" si="355"/>
        <v>6.6304347826074945</v>
      </c>
      <c r="I855" s="18">
        <f t="shared" si="356"/>
        <v>1.8944099378878556E-2</v>
      </c>
      <c r="J855" s="17">
        <f t="shared" si="357"/>
        <v>196397.71347227166</v>
      </c>
      <c r="K855" s="16">
        <f t="shared" si="358"/>
        <v>31.577801051787514</v>
      </c>
      <c r="L855" s="15">
        <f t="shared" si="359"/>
        <v>0</v>
      </c>
      <c r="M855" s="14">
        <f t="shared" si="360"/>
        <v>0</v>
      </c>
      <c r="N855" s="13">
        <f t="shared" si="367"/>
        <v>0</v>
      </c>
      <c r="O855" s="12">
        <f t="shared" si="368"/>
        <v>0</v>
      </c>
      <c r="P855" s="4">
        <f t="shared" si="369"/>
        <v>0</v>
      </c>
      <c r="Q855" s="11">
        <f t="shared" si="361"/>
        <v>0</v>
      </c>
      <c r="R855" s="10">
        <f t="shared" si="370"/>
        <v>0</v>
      </c>
      <c r="S855" s="9">
        <f t="shared" si="371"/>
        <v>151.358709016955</v>
      </c>
      <c r="T855" s="8">
        <f t="shared" si="372"/>
        <v>10519.630297826965</v>
      </c>
      <c r="U855" s="7">
        <f t="shared" si="373"/>
        <v>-31.577801051787514</v>
      </c>
      <c r="V855" s="9">
        <f t="shared" si="374"/>
        <v>1700.8973340343803</v>
      </c>
      <c r="W855" s="8">
        <f t="shared" si="375"/>
        <v>196397.71347227166</v>
      </c>
      <c r="X855" s="7">
        <f t="shared" si="376"/>
        <v>-31.577801051787514</v>
      </c>
      <c r="Y855" s="6">
        <f t="shared" si="362"/>
        <v>1707.6185755960087</v>
      </c>
      <c r="Z855" s="4">
        <f t="shared" si="363"/>
        <v>-1</v>
      </c>
      <c r="AA855" s="4">
        <f t="shared" si="377"/>
        <v>0</v>
      </c>
      <c r="AB855" s="5">
        <f t="shared" si="378"/>
        <v>0</v>
      </c>
      <c r="AC855" s="418">
        <f t="shared" si="382"/>
        <v>0</v>
      </c>
      <c r="AD855" s="628">
        <f t="shared" si="379"/>
        <v>0</v>
      </c>
      <c r="AE855" s="4">
        <f t="shared" si="364"/>
        <v>16.121660473893193</v>
      </c>
      <c r="AF855" s="3">
        <f t="shared" si="380"/>
        <v>4.67</v>
      </c>
      <c r="AG855" s="2">
        <f t="shared" si="365"/>
        <v>105.92076283713217</v>
      </c>
      <c r="AH855" s="22">
        <f t="shared" si="383"/>
        <v>25.892539483590816</v>
      </c>
    </row>
    <row r="856" spans="6:34" x14ac:dyDescent="0.35">
      <c r="F856" s="21">
        <f t="shared" si="366"/>
        <v>82.599999999999582</v>
      </c>
      <c r="G856" s="20">
        <f t="shared" si="381"/>
        <v>356.63043478260749</v>
      </c>
      <c r="H856" s="19">
        <f t="shared" si="355"/>
        <v>6.6304347826074945</v>
      </c>
      <c r="I856" s="18">
        <f t="shared" si="356"/>
        <v>1.8944099378878556E-2</v>
      </c>
      <c r="J856" s="17">
        <f t="shared" si="357"/>
        <v>196567.8032056751</v>
      </c>
      <c r="K856" s="16">
        <f t="shared" si="358"/>
        <v>31.577291919664606</v>
      </c>
      <c r="L856" s="15">
        <f t="shared" si="359"/>
        <v>0</v>
      </c>
      <c r="M856" s="14">
        <f t="shared" si="360"/>
        <v>0</v>
      </c>
      <c r="N856" s="13">
        <f t="shared" si="367"/>
        <v>0</v>
      </c>
      <c r="O856" s="12">
        <f t="shared" si="368"/>
        <v>0</v>
      </c>
      <c r="P856" s="4">
        <f t="shared" si="369"/>
        <v>0</v>
      </c>
      <c r="Q856" s="11">
        <f t="shared" si="361"/>
        <v>0</v>
      </c>
      <c r="R856" s="10">
        <f t="shared" si="370"/>
        <v>0</v>
      </c>
      <c r="S856" s="9">
        <f t="shared" si="371"/>
        <v>151.358709016955</v>
      </c>
      <c r="T856" s="8">
        <f t="shared" si="372"/>
        <v>10534.76616872866</v>
      </c>
      <c r="U856" s="7">
        <f t="shared" si="373"/>
        <v>-31.577291919664606</v>
      </c>
      <c r="V856" s="9">
        <f t="shared" si="374"/>
        <v>1697.7395539292015</v>
      </c>
      <c r="W856" s="8">
        <f t="shared" si="375"/>
        <v>196567.8032056751</v>
      </c>
      <c r="X856" s="7">
        <f t="shared" si="376"/>
        <v>-31.577291919664606</v>
      </c>
      <c r="Y856" s="6">
        <f t="shared" si="362"/>
        <v>1704.4732475961607</v>
      </c>
      <c r="Z856" s="4">
        <f t="shared" si="363"/>
        <v>-1</v>
      </c>
      <c r="AA856" s="4">
        <f t="shared" si="377"/>
        <v>0</v>
      </c>
      <c r="AB856" s="5">
        <f t="shared" si="378"/>
        <v>0</v>
      </c>
      <c r="AC856" s="418">
        <f t="shared" si="382"/>
        <v>0</v>
      </c>
      <c r="AD856" s="628">
        <f t="shared" si="379"/>
        <v>0</v>
      </c>
      <c r="AE856" s="4">
        <f t="shared" si="364"/>
        <v>16.091965370538581</v>
      </c>
      <c r="AF856" s="3">
        <f t="shared" si="380"/>
        <v>4.67</v>
      </c>
      <c r="AG856" s="2">
        <f t="shared" si="365"/>
        <v>105.92076283713217</v>
      </c>
      <c r="AH856" s="22">
        <f t="shared" si="383"/>
        <v>25.821033747215662</v>
      </c>
    </row>
    <row r="857" spans="6:34" x14ac:dyDescent="0.35">
      <c r="F857" s="21">
        <f t="shared" si="366"/>
        <v>82.699999999999577</v>
      </c>
      <c r="G857" s="20">
        <f t="shared" si="381"/>
        <v>356.63043478260749</v>
      </c>
      <c r="H857" s="19">
        <f t="shared" si="355"/>
        <v>6.6304347826074945</v>
      </c>
      <c r="I857" s="18">
        <f t="shared" si="356"/>
        <v>1.8944099378878556E-2</v>
      </c>
      <c r="J857" s="17">
        <f t="shared" si="357"/>
        <v>196737.57716106801</v>
      </c>
      <c r="K857" s="16">
        <f t="shared" si="358"/>
        <v>31.576783745043532</v>
      </c>
      <c r="L857" s="15">
        <f t="shared" si="359"/>
        <v>0</v>
      </c>
      <c r="M857" s="14">
        <f t="shared" si="360"/>
        <v>0</v>
      </c>
      <c r="N857" s="13">
        <f t="shared" si="367"/>
        <v>0</v>
      </c>
      <c r="O857" s="12">
        <f t="shared" si="368"/>
        <v>0</v>
      </c>
      <c r="P857" s="4">
        <f t="shared" si="369"/>
        <v>0</v>
      </c>
      <c r="Q857" s="11">
        <f t="shared" si="361"/>
        <v>0</v>
      </c>
      <c r="R857" s="10">
        <f t="shared" si="370"/>
        <v>0</v>
      </c>
      <c r="S857" s="9">
        <f t="shared" si="371"/>
        <v>151.358709016955</v>
      </c>
      <c r="T857" s="8">
        <f t="shared" si="372"/>
        <v>10549.902039630355</v>
      </c>
      <c r="U857" s="7">
        <f t="shared" si="373"/>
        <v>-31.576783745043532</v>
      </c>
      <c r="V857" s="9">
        <f t="shared" si="374"/>
        <v>1694.5818247372351</v>
      </c>
      <c r="W857" s="8">
        <f t="shared" si="375"/>
        <v>196737.57716106801</v>
      </c>
      <c r="X857" s="7">
        <f t="shared" si="376"/>
        <v>-31.576783745043532</v>
      </c>
      <c r="Y857" s="6">
        <f t="shared" si="362"/>
        <v>1701.3280164404091</v>
      </c>
      <c r="Z857" s="4">
        <f t="shared" si="363"/>
        <v>-1</v>
      </c>
      <c r="AA857" s="4">
        <f t="shared" si="377"/>
        <v>0</v>
      </c>
      <c r="AB857" s="5">
        <f t="shared" si="378"/>
        <v>0</v>
      </c>
      <c r="AC857" s="418">
        <f t="shared" si="382"/>
        <v>0</v>
      </c>
      <c r="AD857" s="628">
        <f t="shared" si="379"/>
        <v>0</v>
      </c>
      <c r="AE857" s="4">
        <f t="shared" si="364"/>
        <v>16.062271181490981</v>
      </c>
      <c r="AF857" s="3">
        <f t="shared" si="380"/>
        <v>4.67</v>
      </c>
      <c r="AG857" s="2">
        <f t="shared" si="365"/>
        <v>105.92076283713217</v>
      </c>
      <c r="AH857" s="22">
        <f t="shared" si="383"/>
        <v>25.749596155143607</v>
      </c>
    </row>
    <row r="858" spans="6:34" x14ac:dyDescent="0.35">
      <c r="F858" s="21">
        <f t="shared" si="366"/>
        <v>82.799999999999571</v>
      </c>
      <c r="G858" s="20">
        <f t="shared" si="381"/>
        <v>356.63043478260749</v>
      </c>
      <c r="H858" s="19">
        <f t="shared" si="355"/>
        <v>6.6304347826074945</v>
      </c>
      <c r="I858" s="18">
        <f t="shared" si="356"/>
        <v>1.8944099378878556E-2</v>
      </c>
      <c r="J858" s="17">
        <f t="shared" si="357"/>
        <v>196907.03534354173</v>
      </c>
      <c r="K858" s="16">
        <f t="shared" si="358"/>
        <v>31.576276527840172</v>
      </c>
      <c r="L858" s="15">
        <f t="shared" si="359"/>
        <v>0</v>
      </c>
      <c r="M858" s="14">
        <f t="shared" si="360"/>
        <v>0</v>
      </c>
      <c r="N858" s="13">
        <f t="shared" si="367"/>
        <v>0</v>
      </c>
      <c r="O858" s="12">
        <f t="shared" si="368"/>
        <v>0</v>
      </c>
      <c r="P858" s="4">
        <f t="shared" si="369"/>
        <v>0</v>
      </c>
      <c r="Q858" s="11">
        <f t="shared" si="361"/>
        <v>0</v>
      </c>
      <c r="R858" s="10">
        <f t="shared" si="370"/>
        <v>0</v>
      </c>
      <c r="S858" s="9">
        <f t="shared" si="371"/>
        <v>151.358709016955</v>
      </c>
      <c r="T858" s="8">
        <f t="shared" si="372"/>
        <v>10565.03791053205</v>
      </c>
      <c r="U858" s="7">
        <f t="shared" si="373"/>
        <v>-31.576276527840172</v>
      </c>
      <c r="V858" s="9">
        <f t="shared" si="374"/>
        <v>1691.4241463627309</v>
      </c>
      <c r="W858" s="8">
        <f t="shared" si="375"/>
        <v>196907.03534354173</v>
      </c>
      <c r="X858" s="7">
        <f t="shared" si="376"/>
        <v>-31.576276527840172</v>
      </c>
      <c r="Y858" s="6">
        <f t="shared" si="362"/>
        <v>1698.1828822874679</v>
      </c>
      <c r="Z858" s="4">
        <f t="shared" si="363"/>
        <v>-1</v>
      </c>
      <c r="AA858" s="4">
        <f t="shared" si="377"/>
        <v>0</v>
      </c>
      <c r="AB858" s="5">
        <f t="shared" si="378"/>
        <v>0</v>
      </c>
      <c r="AC858" s="418">
        <f t="shared" si="382"/>
        <v>0</v>
      </c>
      <c r="AD858" s="628">
        <f t="shared" si="379"/>
        <v>0</v>
      </c>
      <c r="AE858" s="4">
        <f t="shared" si="364"/>
        <v>16.032577908248822</v>
      </c>
      <c r="AF858" s="3">
        <f t="shared" si="380"/>
        <v>4.67</v>
      </c>
      <c r="AG858" s="2">
        <f t="shared" si="365"/>
        <v>105.92076283713217</v>
      </c>
      <c r="AH858" s="22">
        <f t="shared" si="383"/>
        <v>25.678226765805363</v>
      </c>
    </row>
    <row r="859" spans="6:34" x14ac:dyDescent="0.35">
      <c r="F859" s="21">
        <f t="shared" si="366"/>
        <v>82.899999999999565</v>
      </c>
      <c r="G859" s="20">
        <f t="shared" si="381"/>
        <v>356.63043478260749</v>
      </c>
      <c r="H859" s="19">
        <f t="shared" si="355"/>
        <v>6.6304347826074945</v>
      </c>
      <c r="I859" s="18">
        <f t="shared" si="356"/>
        <v>1.8944099378878556E-2</v>
      </c>
      <c r="J859" s="17">
        <f t="shared" si="357"/>
        <v>197076.177758178</v>
      </c>
      <c r="K859" s="16">
        <f t="shared" si="358"/>
        <v>31.575770267970636</v>
      </c>
      <c r="L859" s="15">
        <f t="shared" si="359"/>
        <v>0</v>
      </c>
      <c r="M859" s="14">
        <f t="shared" si="360"/>
        <v>0</v>
      </c>
      <c r="N859" s="13">
        <f t="shared" si="367"/>
        <v>0</v>
      </c>
      <c r="O859" s="12">
        <f t="shared" si="368"/>
        <v>0</v>
      </c>
      <c r="P859" s="4">
        <f t="shared" si="369"/>
        <v>0</v>
      </c>
      <c r="Q859" s="11">
        <f t="shared" si="361"/>
        <v>0</v>
      </c>
      <c r="R859" s="10">
        <f t="shared" si="370"/>
        <v>0</v>
      </c>
      <c r="S859" s="9">
        <f t="shared" si="371"/>
        <v>151.358709016955</v>
      </c>
      <c r="T859" s="8">
        <f t="shared" si="372"/>
        <v>10580.173781433745</v>
      </c>
      <c r="U859" s="7">
        <f t="shared" si="373"/>
        <v>-31.575770267970636</v>
      </c>
      <c r="V859" s="9">
        <f t="shared" si="374"/>
        <v>1688.2665187099469</v>
      </c>
      <c r="W859" s="8">
        <f t="shared" si="375"/>
        <v>197076.177758178</v>
      </c>
      <c r="X859" s="7">
        <f t="shared" si="376"/>
        <v>-31.575770267970636</v>
      </c>
      <c r="Y859" s="6">
        <f t="shared" si="362"/>
        <v>1695.0378452979398</v>
      </c>
      <c r="Z859" s="4">
        <f t="shared" si="363"/>
        <v>-1</v>
      </c>
      <c r="AA859" s="4">
        <f t="shared" si="377"/>
        <v>0</v>
      </c>
      <c r="AB859" s="5">
        <f t="shared" si="378"/>
        <v>0</v>
      </c>
      <c r="AC859" s="418">
        <f t="shared" si="382"/>
        <v>0</v>
      </c>
      <c r="AD859" s="628">
        <f t="shared" si="379"/>
        <v>0</v>
      </c>
      <c r="AE859" s="4">
        <f t="shared" si="364"/>
        <v>16.002885552328348</v>
      </c>
      <c r="AF859" s="3">
        <f t="shared" si="380"/>
        <v>4.67</v>
      </c>
      <c r="AG859" s="2">
        <f t="shared" si="365"/>
        <v>105.92076283713217</v>
      </c>
      <c r="AH859" s="22">
        <f t="shared" si="383"/>
        <v>25.60692563781911</v>
      </c>
    </row>
    <row r="860" spans="6:34" x14ac:dyDescent="0.35">
      <c r="F860" s="21">
        <f t="shared" si="366"/>
        <v>82.999999999999559</v>
      </c>
      <c r="G860" s="20">
        <f t="shared" si="381"/>
        <v>356.63043478260749</v>
      </c>
      <c r="H860" s="19">
        <f t="shared" si="355"/>
        <v>6.6304347826074945</v>
      </c>
      <c r="I860" s="18">
        <f t="shared" si="356"/>
        <v>1.8944099378878556E-2</v>
      </c>
      <c r="J860" s="17">
        <f t="shared" si="357"/>
        <v>197245.004410049</v>
      </c>
      <c r="K860" s="16">
        <f t="shared" si="358"/>
        <v>31.575264965351153</v>
      </c>
      <c r="L860" s="15">
        <f t="shared" si="359"/>
        <v>0</v>
      </c>
      <c r="M860" s="14">
        <f t="shared" si="360"/>
        <v>0</v>
      </c>
      <c r="N860" s="13">
        <f t="shared" si="367"/>
        <v>0</v>
      </c>
      <c r="O860" s="12">
        <f t="shared" si="368"/>
        <v>0</v>
      </c>
      <c r="P860" s="4">
        <f t="shared" si="369"/>
        <v>0</v>
      </c>
      <c r="Q860" s="11">
        <f t="shared" si="361"/>
        <v>0</v>
      </c>
      <c r="R860" s="10">
        <f t="shared" si="370"/>
        <v>0</v>
      </c>
      <c r="S860" s="9">
        <f t="shared" si="371"/>
        <v>151.358709016955</v>
      </c>
      <c r="T860" s="8">
        <f t="shared" si="372"/>
        <v>10595.30965233544</v>
      </c>
      <c r="U860" s="7">
        <f t="shared" si="373"/>
        <v>-31.575264965351153</v>
      </c>
      <c r="V860" s="9">
        <f t="shared" si="374"/>
        <v>1685.1089416831499</v>
      </c>
      <c r="W860" s="8">
        <f t="shared" si="375"/>
        <v>197245.004410049</v>
      </c>
      <c r="X860" s="7">
        <f t="shared" si="376"/>
        <v>-31.575264965351153</v>
      </c>
      <c r="Y860" s="6">
        <f t="shared" si="362"/>
        <v>1691.8929056343327</v>
      </c>
      <c r="Z860" s="4">
        <f t="shared" si="363"/>
        <v>-1</v>
      </c>
      <c r="AA860" s="4">
        <f t="shared" si="377"/>
        <v>0</v>
      </c>
      <c r="AB860" s="5">
        <f t="shared" si="378"/>
        <v>0</v>
      </c>
      <c r="AC860" s="418">
        <f t="shared" si="382"/>
        <v>0</v>
      </c>
      <c r="AD860" s="628">
        <f t="shared" si="379"/>
        <v>0</v>
      </c>
      <c r="AE860" s="4">
        <f t="shared" si="364"/>
        <v>15.973194115263805</v>
      </c>
      <c r="AF860" s="3">
        <f t="shared" si="380"/>
        <v>4.67</v>
      </c>
      <c r="AG860" s="2">
        <f t="shared" si="365"/>
        <v>105.92076283713217</v>
      </c>
      <c r="AH860" s="22">
        <f t="shared" si="383"/>
        <v>25.535692829991504</v>
      </c>
    </row>
    <row r="861" spans="6:34" x14ac:dyDescent="0.35">
      <c r="F861" s="21">
        <f t="shared" si="366"/>
        <v>83.099999999999554</v>
      </c>
      <c r="G861" s="20">
        <f t="shared" si="381"/>
        <v>356.63043478260749</v>
      </c>
      <c r="H861" s="19">
        <f t="shared" si="355"/>
        <v>6.6304347826074945</v>
      </c>
      <c r="I861" s="18">
        <f t="shared" si="356"/>
        <v>1.8944099378878556E-2</v>
      </c>
      <c r="J861" s="17">
        <f t="shared" si="357"/>
        <v>197413.51530421732</v>
      </c>
      <c r="K861" s="16">
        <f t="shared" si="358"/>
        <v>31.574760619898122</v>
      </c>
      <c r="L861" s="15">
        <f t="shared" si="359"/>
        <v>0</v>
      </c>
      <c r="M861" s="14">
        <f t="shared" si="360"/>
        <v>0</v>
      </c>
      <c r="N861" s="13">
        <f t="shared" si="367"/>
        <v>0</v>
      </c>
      <c r="O861" s="12">
        <f t="shared" si="368"/>
        <v>0</v>
      </c>
      <c r="P861" s="4">
        <f t="shared" si="369"/>
        <v>0</v>
      </c>
      <c r="Q861" s="11">
        <f t="shared" si="361"/>
        <v>0</v>
      </c>
      <c r="R861" s="10">
        <f t="shared" si="370"/>
        <v>0</v>
      </c>
      <c r="S861" s="9">
        <f t="shared" si="371"/>
        <v>151.358709016955</v>
      </c>
      <c r="T861" s="8">
        <f t="shared" si="372"/>
        <v>10610.445523237135</v>
      </c>
      <c r="U861" s="7">
        <f t="shared" si="373"/>
        <v>-31.574760619898122</v>
      </c>
      <c r="V861" s="9">
        <f t="shared" si="374"/>
        <v>1681.9514151866147</v>
      </c>
      <c r="W861" s="8">
        <f t="shared" si="375"/>
        <v>197413.51530421732</v>
      </c>
      <c r="X861" s="7">
        <f t="shared" si="376"/>
        <v>-31.574760619898122</v>
      </c>
      <c r="Y861" s="6">
        <f t="shared" si="362"/>
        <v>1688.7480634610761</v>
      </c>
      <c r="Z861" s="4">
        <f t="shared" si="363"/>
        <v>-1</v>
      </c>
      <c r="AA861" s="4">
        <f t="shared" si="377"/>
        <v>0</v>
      </c>
      <c r="AB861" s="5">
        <f t="shared" si="378"/>
        <v>0</v>
      </c>
      <c r="AC861" s="418">
        <f t="shared" si="382"/>
        <v>0</v>
      </c>
      <c r="AD861" s="628">
        <f t="shared" si="379"/>
        <v>0</v>
      </c>
      <c r="AE861" s="4">
        <f t="shared" si="364"/>
        <v>15.943503598607572</v>
      </c>
      <c r="AF861" s="3">
        <f t="shared" si="380"/>
        <v>4.67</v>
      </c>
      <c r="AG861" s="2">
        <f t="shared" si="365"/>
        <v>105.92076283713217</v>
      </c>
      <c r="AH861" s="22">
        <f t="shared" si="383"/>
        <v>25.464528401318503</v>
      </c>
    </row>
    <row r="862" spans="6:34" x14ac:dyDescent="0.35">
      <c r="F862" s="21">
        <f t="shared" si="366"/>
        <v>83.199999999999548</v>
      </c>
      <c r="G862" s="20">
        <f t="shared" si="381"/>
        <v>356.63043478260749</v>
      </c>
      <c r="H862" s="19">
        <f t="shared" ref="H862:H925" si="384">G862-(TotalWeightE-PropellantWeight)</f>
        <v>6.6304347826074945</v>
      </c>
      <c r="I862" s="18">
        <f t="shared" ref="I862:I925" si="385">(G862-(TotalWeightE-PropellantWeight))/(PropellantWeight)</f>
        <v>1.8944099378878556E-2</v>
      </c>
      <c r="J862" s="17">
        <f t="shared" ref="J862:J925" si="386">W862</f>
        <v>197581.71044573598</v>
      </c>
      <c r="K862" s="16">
        <f t="shared" ref="K862:K925" si="387">$L$23*(20902231^2)/((20902231+W862)^2)</f>
        <v>31.574257231528119</v>
      </c>
      <c r="L862" s="15">
        <f t="shared" ref="L862:L925" si="388">M862/$L$22</f>
        <v>0</v>
      </c>
      <c r="M862" s="14">
        <f t="shared" ref="M862:M925" si="389">$L$22*(EXP(-K862*(W862-0)/($L$25*AF862)))</f>
        <v>0</v>
      </c>
      <c r="N862" s="13">
        <f t="shared" si="367"/>
        <v>0</v>
      </c>
      <c r="O862" s="12">
        <f t="shared" si="368"/>
        <v>0</v>
      </c>
      <c r="P862" s="4">
        <f t="shared" si="369"/>
        <v>0</v>
      </c>
      <c r="Q862" s="11">
        <f t="shared" ref="Q862:Q925" si="390">(M862*$L$25*AF862)/144</f>
        <v>0</v>
      </c>
      <c r="R862" s="10">
        <f t="shared" si="370"/>
        <v>0</v>
      </c>
      <c r="S862" s="9">
        <f t="shared" si="371"/>
        <v>151.358709016955</v>
      </c>
      <c r="T862" s="8">
        <f t="shared" si="372"/>
        <v>10625.58139413883</v>
      </c>
      <c r="U862" s="7">
        <f t="shared" si="373"/>
        <v>-31.574257231528119</v>
      </c>
      <c r="V862" s="9">
        <f t="shared" si="374"/>
        <v>1678.7939391246248</v>
      </c>
      <c r="W862" s="8">
        <f t="shared" si="375"/>
        <v>197581.71044573598</v>
      </c>
      <c r="X862" s="7">
        <f t="shared" si="376"/>
        <v>-31.574257231528119</v>
      </c>
      <c r="Y862" s="6">
        <f t="shared" ref="Y862:Y925" si="391">SQRT((S862^2)+(V862^2))</f>
        <v>1685.6033189445416</v>
      </c>
      <c r="Z862" s="4">
        <f t="shared" ref="Z862:Z925" si="392">X862/K862</f>
        <v>-1</v>
      </c>
      <c r="AA862" s="4">
        <f t="shared" si="377"/>
        <v>0</v>
      </c>
      <c r="AB862" s="5">
        <f t="shared" si="378"/>
        <v>0</v>
      </c>
      <c r="AC862" s="418">
        <f t="shared" si="382"/>
        <v>0</v>
      </c>
      <c r="AD862" s="628">
        <f t="shared" si="379"/>
        <v>0</v>
      </c>
      <c r="AE862" s="4">
        <f t="shared" ref="AE862:AE925" si="393">Y862/AG862</f>
        <v>15.913814003930371</v>
      </c>
      <c r="AF862" s="3">
        <f t="shared" si="380"/>
        <v>4.67</v>
      </c>
      <c r="AG862" s="2">
        <f t="shared" ref="AG862:AG925" si="394">SQRT($L$27*$L$25*AF862)</f>
        <v>105.92076283713217</v>
      </c>
      <c r="AH862" s="22">
        <f t="shared" si="383"/>
        <v>25.393432410986268</v>
      </c>
    </row>
    <row r="863" spans="6:34" x14ac:dyDescent="0.35">
      <c r="F863" s="21">
        <f t="shared" ref="F863:F926" si="395">F862+$G$28</f>
        <v>83.299999999999542</v>
      </c>
      <c r="G863" s="20">
        <f t="shared" si="381"/>
        <v>356.63043478260749</v>
      </c>
      <c r="H863" s="19">
        <f t="shared" si="384"/>
        <v>6.6304347826074945</v>
      </c>
      <c r="I863" s="18">
        <f t="shared" si="385"/>
        <v>1.8944099378878556E-2</v>
      </c>
      <c r="J863" s="17">
        <f t="shared" si="386"/>
        <v>197749.58983964846</v>
      </c>
      <c r="K863" s="16">
        <f t="shared" si="387"/>
        <v>31.573754800157847</v>
      </c>
      <c r="L863" s="15">
        <f t="shared" si="388"/>
        <v>0</v>
      </c>
      <c r="M863" s="14">
        <f t="shared" si="389"/>
        <v>0</v>
      </c>
      <c r="N863" s="13">
        <f t="shared" ref="N863:N926" si="396">IF(I862&gt;0.02,(WeightFlowRate/$L$23)*ExhaustVelocityE+(ExitPressureE-Q863)*ExitAreaE,0)</f>
        <v>0</v>
      </c>
      <c r="O863" s="12">
        <f t="shared" ref="O863:O926" si="397">N863/WeightFlowRate</f>
        <v>0</v>
      </c>
      <c r="P863" s="4">
        <f t="shared" ref="P863:P926" si="398">Q863/$L$21</f>
        <v>0</v>
      </c>
      <c r="Q863" s="11">
        <f t="shared" si="390"/>
        <v>0</v>
      </c>
      <c r="R863" s="10">
        <f t="shared" ref="R863:R926" si="399">IF(W863&lt;InitialAltitudeE,0,(((N863-AB863)*COS(ElevationAngleR)*$L$23)/(G863)))</f>
        <v>0</v>
      </c>
      <c r="S863" s="9">
        <f t="shared" ref="S863:S926" si="400">IF(W862&lt;InitialAltitudeE,0,S862+(R862*TimeStep))</f>
        <v>151.358709016955</v>
      </c>
      <c r="T863" s="8">
        <f t="shared" ref="T863:T926" si="401">T862+(S863*TimeStep)</f>
        <v>10640.717265040525</v>
      </c>
      <c r="U863" s="7">
        <f t="shared" ref="U863:U926" si="402">IF(W862&lt;InitialAltitudeE,-K863,(((N863-AB863)*SIN(ElevationAngleR)*$L$23)/G863)-K863)</f>
        <v>-31.573754800157847</v>
      </c>
      <c r="V863" s="9">
        <f t="shared" ref="V863:V926" si="403">IF(W862&lt;InitialAltitudeE,0,V862+(U862*TimeStep))</f>
        <v>1675.636513401472</v>
      </c>
      <c r="W863" s="8">
        <f t="shared" ref="W863:W926" si="404">IF(P862&gt;0.913499,W862,W862+V862*TimeStep)</f>
        <v>197749.58983964846</v>
      </c>
      <c r="X863" s="7">
        <f t="shared" ref="X863:X926" si="405">IF(N863&gt;0.002,SQRT((U863^2)+(R863^2)),-SQRT((U863^2)+(R863^2)))</f>
        <v>-31.573754800157847</v>
      </c>
      <c r="Y863" s="6">
        <f t="shared" si="391"/>
        <v>1682.4586722530573</v>
      </c>
      <c r="Z863" s="4">
        <f t="shared" si="392"/>
        <v>-1</v>
      </c>
      <c r="AA863" s="4">
        <f t="shared" ref="AA863:AA926" si="406">N863/G863</f>
        <v>0</v>
      </c>
      <c r="AB863" s="5">
        <f t="shared" ref="AB863:AB926" si="407">0.5*M863*(Y862^2)*CrossSectionalAreaE*AH863</f>
        <v>0</v>
      </c>
      <c r="AC863" s="418">
        <f t="shared" si="382"/>
        <v>0</v>
      </c>
      <c r="AD863" s="628">
        <f t="shared" ref="AD863:AD926" si="408">(1/2)*M863*(Y862^2)</f>
        <v>0</v>
      </c>
      <c r="AE863" s="4">
        <f t="shared" si="393"/>
        <v>15.884125332821387</v>
      </c>
      <c r="AF863" s="3">
        <f t="shared" ref="AF863:AF926" si="409">IF(AF862&gt;4.67,$L$20+($L$26/1000)*W863,4.67)</f>
        <v>4.67</v>
      </c>
      <c r="AG863" s="2">
        <f t="shared" si="394"/>
        <v>105.92076283713217</v>
      </c>
      <c r="AH863" s="22">
        <f t="shared" si="383"/>
        <v>25.322404918372172</v>
      </c>
    </row>
    <row r="864" spans="6:34" x14ac:dyDescent="0.35">
      <c r="F864" s="21">
        <f t="shared" si="395"/>
        <v>83.399999999999537</v>
      </c>
      <c r="G864" s="20">
        <f t="shared" ref="G864:G927" si="410">IF(I863&gt;0.02,G863-((N863/O863)*TimeStep),G863)</f>
        <v>356.63043478260749</v>
      </c>
      <c r="H864" s="19">
        <f t="shared" si="384"/>
        <v>6.6304347826074945</v>
      </c>
      <c r="I864" s="18">
        <f t="shared" si="385"/>
        <v>1.8944099378878556E-2</v>
      </c>
      <c r="J864" s="17">
        <f t="shared" si="386"/>
        <v>197917.1534909886</v>
      </c>
      <c r="K864" s="16">
        <f t="shared" si="387"/>
        <v>31.573253325704201</v>
      </c>
      <c r="L864" s="15">
        <f t="shared" si="388"/>
        <v>0</v>
      </c>
      <c r="M864" s="14">
        <f t="shared" si="389"/>
        <v>0</v>
      </c>
      <c r="N864" s="13">
        <f t="shared" si="396"/>
        <v>0</v>
      </c>
      <c r="O864" s="12">
        <f t="shared" si="397"/>
        <v>0</v>
      </c>
      <c r="P864" s="4">
        <f t="shared" si="398"/>
        <v>0</v>
      </c>
      <c r="Q864" s="11">
        <f t="shared" si="390"/>
        <v>0</v>
      </c>
      <c r="R864" s="10">
        <f t="shared" si="399"/>
        <v>0</v>
      </c>
      <c r="S864" s="9">
        <f t="shared" si="400"/>
        <v>151.358709016955</v>
      </c>
      <c r="T864" s="8">
        <f t="shared" si="401"/>
        <v>10655.85313594222</v>
      </c>
      <c r="U864" s="7">
        <f t="shared" si="402"/>
        <v>-31.573253325704201</v>
      </c>
      <c r="V864" s="9">
        <f t="shared" si="403"/>
        <v>1672.4791379214562</v>
      </c>
      <c r="W864" s="8">
        <f t="shared" si="404"/>
        <v>197917.1534909886</v>
      </c>
      <c r="X864" s="7">
        <f t="shared" si="405"/>
        <v>-31.573253325704201</v>
      </c>
      <c r="Y864" s="6">
        <f t="shared" si="391"/>
        <v>1679.314123556929</v>
      </c>
      <c r="Z864" s="4">
        <f t="shared" si="392"/>
        <v>-1</v>
      </c>
      <c r="AA864" s="4">
        <f t="shared" si="406"/>
        <v>0</v>
      </c>
      <c r="AB864" s="5">
        <f t="shared" si="407"/>
        <v>0</v>
      </c>
      <c r="AC864" s="418">
        <f t="shared" ref="AC864:AC927" si="411">(AB864/G864)*F864</f>
        <v>0</v>
      </c>
      <c r="AD864" s="628">
        <f t="shared" si="408"/>
        <v>0</v>
      </c>
      <c r="AE864" s="4">
        <f t="shared" si="393"/>
        <v>15.854437586888482</v>
      </c>
      <c r="AF864" s="3">
        <f t="shared" si="409"/>
        <v>4.67</v>
      </c>
      <c r="AG864" s="2">
        <f t="shared" si="394"/>
        <v>105.92076283713217</v>
      </c>
      <c r="AH864" s="22">
        <f t="shared" si="383"/>
        <v>25.25144598304562</v>
      </c>
    </row>
    <row r="865" spans="6:34" x14ac:dyDescent="0.35">
      <c r="F865" s="21">
        <f t="shared" si="395"/>
        <v>83.499999999999531</v>
      </c>
      <c r="G865" s="20">
        <f t="shared" si="410"/>
        <v>356.63043478260749</v>
      </c>
      <c r="H865" s="19">
        <f t="shared" si="384"/>
        <v>6.6304347826074945</v>
      </c>
      <c r="I865" s="18">
        <f t="shared" si="385"/>
        <v>1.8944099378878556E-2</v>
      </c>
      <c r="J865" s="17">
        <f t="shared" si="386"/>
        <v>198084.40140478074</v>
      </c>
      <c r="K865" s="16">
        <f t="shared" si="387"/>
        <v>31.572752808084239</v>
      </c>
      <c r="L865" s="15">
        <f t="shared" si="388"/>
        <v>0</v>
      </c>
      <c r="M865" s="14">
        <f t="shared" si="389"/>
        <v>0</v>
      </c>
      <c r="N865" s="13">
        <f t="shared" si="396"/>
        <v>0</v>
      </c>
      <c r="O865" s="12">
        <f t="shared" si="397"/>
        <v>0</v>
      </c>
      <c r="P865" s="4">
        <f t="shared" si="398"/>
        <v>0</v>
      </c>
      <c r="Q865" s="11">
        <f t="shared" si="390"/>
        <v>0</v>
      </c>
      <c r="R865" s="10">
        <f t="shared" si="399"/>
        <v>0</v>
      </c>
      <c r="S865" s="9">
        <f t="shared" si="400"/>
        <v>151.358709016955</v>
      </c>
      <c r="T865" s="8">
        <f t="shared" si="401"/>
        <v>10670.989006843914</v>
      </c>
      <c r="U865" s="7">
        <f t="shared" si="402"/>
        <v>-31.572752808084239</v>
      </c>
      <c r="V865" s="9">
        <f t="shared" si="403"/>
        <v>1669.3218125888857</v>
      </c>
      <c r="W865" s="8">
        <f t="shared" si="404"/>
        <v>198084.40140478074</v>
      </c>
      <c r="X865" s="7">
        <f t="shared" si="405"/>
        <v>-31.572752808084239</v>
      </c>
      <c r="Y865" s="6">
        <f t="shared" si="391"/>
        <v>1676.1696730284564</v>
      </c>
      <c r="Z865" s="4">
        <f t="shared" si="392"/>
        <v>-1</v>
      </c>
      <c r="AA865" s="4">
        <f t="shared" si="406"/>
        <v>0</v>
      </c>
      <c r="AB865" s="5">
        <f t="shared" si="407"/>
        <v>0</v>
      </c>
      <c r="AC865" s="418">
        <f t="shared" si="411"/>
        <v>0</v>
      </c>
      <c r="AD865" s="628">
        <f t="shared" si="408"/>
        <v>0</v>
      </c>
      <c r="AE865" s="4">
        <f t="shared" si="393"/>
        <v>15.82475076775834</v>
      </c>
      <c r="AF865" s="3">
        <f t="shared" si="409"/>
        <v>4.67</v>
      </c>
      <c r="AG865" s="2">
        <f t="shared" si="394"/>
        <v>105.92076283713217</v>
      </c>
      <c r="AH865" s="22">
        <f t="shared" si="383"/>
        <v>25.180555664769035</v>
      </c>
    </row>
    <row r="866" spans="6:34" x14ac:dyDescent="0.35">
      <c r="F866" s="21">
        <f t="shared" si="395"/>
        <v>83.599999999999525</v>
      </c>
      <c r="G866" s="20">
        <f t="shared" si="410"/>
        <v>356.63043478260749</v>
      </c>
      <c r="H866" s="19">
        <f t="shared" si="384"/>
        <v>6.6304347826074945</v>
      </c>
      <c r="I866" s="18">
        <f t="shared" si="385"/>
        <v>1.8944099378878556E-2</v>
      </c>
      <c r="J866" s="17">
        <f t="shared" si="386"/>
        <v>198251.33358603963</v>
      </c>
      <c r="K866" s="16">
        <f t="shared" si="387"/>
        <v>31.572253247215148</v>
      </c>
      <c r="L866" s="15">
        <f t="shared" si="388"/>
        <v>0</v>
      </c>
      <c r="M866" s="14">
        <f t="shared" si="389"/>
        <v>0</v>
      </c>
      <c r="N866" s="13">
        <f t="shared" si="396"/>
        <v>0</v>
      </c>
      <c r="O866" s="12">
        <f t="shared" si="397"/>
        <v>0</v>
      </c>
      <c r="P866" s="4">
        <f t="shared" si="398"/>
        <v>0</v>
      </c>
      <c r="Q866" s="11">
        <f t="shared" si="390"/>
        <v>0</v>
      </c>
      <c r="R866" s="10">
        <f t="shared" si="399"/>
        <v>0</v>
      </c>
      <c r="S866" s="9">
        <f t="shared" si="400"/>
        <v>151.358709016955</v>
      </c>
      <c r="T866" s="8">
        <f t="shared" si="401"/>
        <v>10686.124877745609</v>
      </c>
      <c r="U866" s="7">
        <f t="shared" si="402"/>
        <v>-31.572253247215148</v>
      </c>
      <c r="V866" s="9">
        <f t="shared" si="403"/>
        <v>1666.1645373080773</v>
      </c>
      <c r="W866" s="8">
        <f t="shared" si="404"/>
        <v>198251.33358603963</v>
      </c>
      <c r="X866" s="7">
        <f t="shared" si="405"/>
        <v>-31.572253247215148</v>
      </c>
      <c r="Y866" s="6">
        <f t="shared" si="391"/>
        <v>1673.0253208419526</v>
      </c>
      <c r="Z866" s="4">
        <f t="shared" si="392"/>
        <v>-1</v>
      </c>
      <c r="AA866" s="4">
        <f t="shared" si="406"/>
        <v>0</v>
      </c>
      <c r="AB866" s="5">
        <f t="shared" si="407"/>
        <v>0</v>
      </c>
      <c r="AC866" s="418">
        <f t="shared" si="411"/>
        <v>0</v>
      </c>
      <c r="AD866" s="628">
        <f t="shared" si="408"/>
        <v>0</v>
      </c>
      <c r="AE866" s="4">
        <f t="shared" si="393"/>
        <v>15.795064877076655</v>
      </c>
      <c r="AF866" s="3">
        <f t="shared" si="409"/>
        <v>4.67</v>
      </c>
      <c r="AG866" s="2">
        <f t="shared" si="394"/>
        <v>105.92076283713217</v>
      </c>
      <c r="AH866" s="22">
        <f t="shared" si="383"/>
        <v>25.109734023498778</v>
      </c>
    </row>
    <row r="867" spans="6:34" x14ac:dyDescent="0.35">
      <c r="F867" s="21">
        <f t="shared" si="395"/>
        <v>83.69999999999952</v>
      </c>
      <c r="G867" s="20">
        <f t="shared" si="410"/>
        <v>356.63043478260749</v>
      </c>
      <c r="H867" s="19">
        <f t="shared" si="384"/>
        <v>6.6304347826074945</v>
      </c>
      <c r="I867" s="18">
        <f t="shared" si="385"/>
        <v>1.8944099378878556E-2</v>
      </c>
      <c r="J867" s="17">
        <f t="shared" si="386"/>
        <v>198417.95003977045</v>
      </c>
      <c r="K867" s="16">
        <f t="shared" si="387"/>
        <v>31.571754643014327</v>
      </c>
      <c r="L867" s="15">
        <f t="shared" si="388"/>
        <v>0</v>
      </c>
      <c r="M867" s="14">
        <f t="shared" si="389"/>
        <v>0</v>
      </c>
      <c r="N867" s="13">
        <f t="shared" si="396"/>
        <v>0</v>
      </c>
      <c r="O867" s="12">
        <f t="shared" si="397"/>
        <v>0</v>
      </c>
      <c r="P867" s="4">
        <f t="shared" si="398"/>
        <v>0</v>
      </c>
      <c r="Q867" s="11">
        <f t="shared" si="390"/>
        <v>0</v>
      </c>
      <c r="R867" s="10">
        <f t="shared" si="399"/>
        <v>0</v>
      </c>
      <c r="S867" s="9">
        <f t="shared" si="400"/>
        <v>151.358709016955</v>
      </c>
      <c r="T867" s="8">
        <f t="shared" si="401"/>
        <v>10701.260748647304</v>
      </c>
      <c r="U867" s="7">
        <f t="shared" si="402"/>
        <v>-31.571754643014327</v>
      </c>
      <c r="V867" s="9">
        <f t="shared" si="403"/>
        <v>1663.0073119833557</v>
      </c>
      <c r="W867" s="8">
        <f t="shared" si="404"/>
        <v>198417.95003977045</v>
      </c>
      <c r="X867" s="7">
        <f t="shared" si="405"/>
        <v>-31.571754643014327</v>
      </c>
      <c r="Y867" s="6">
        <f t="shared" si="391"/>
        <v>1669.8810671737629</v>
      </c>
      <c r="Z867" s="4">
        <f t="shared" si="392"/>
        <v>-1</v>
      </c>
      <c r="AA867" s="4">
        <f t="shared" si="406"/>
        <v>0</v>
      </c>
      <c r="AB867" s="5">
        <f t="shared" si="407"/>
        <v>0</v>
      </c>
      <c r="AC867" s="418">
        <f t="shared" si="411"/>
        <v>0</v>
      </c>
      <c r="AD867" s="628">
        <f t="shared" si="408"/>
        <v>0</v>
      </c>
      <c r="AE867" s="4">
        <f t="shared" si="393"/>
        <v>15.765379916508305</v>
      </c>
      <c r="AF867" s="3">
        <f t="shared" si="409"/>
        <v>4.67</v>
      </c>
      <c r="AG867" s="2">
        <f t="shared" si="394"/>
        <v>105.92076283713217</v>
      </c>
      <c r="AH867" s="22">
        <f t="shared" si="383"/>
        <v>25.038981119386051</v>
      </c>
    </row>
    <row r="868" spans="6:34" x14ac:dyDescent="0.35">
      <c r="F868" s="21">
        <f t="shared" si="395"/>
        <v>83.799999999999514</v>
      </c>
      <c r="G868" s="20">
        <f t="shared" si="410"/>
        <v>356.63043478260749</v>
      </c>
      <c r="H868" s="19">
        <f t="shared" si="384"/>
        <v>6.6304347826074945</v>
      </c>
      <c r="I868" s="18">
        <f t="shared" si="385"/>
        <v>1.8944099378878556E-2</v>
      </c>
      <c r="J868" s="17">
        <f t="shared" si="386"/>
        <v>198584.25077096879</v>
      </c>
      <c r="K868" s="16">
        <f t="shared" si="387"/>
        <v>31.571256995399292</v>
      </c>
      <c r="L868" s="15">
        <f t="shared" si="388"/>
        <v>0</v>
      </c>
      <c r="M868" s="14">
        <f t="shared" si="389"/>
        <v>0</v>
      </c>
      <c r="N868" s="13">
        <f t="shared" si="396"/>
        <v>0</v>
      </c>
      <c r="O868" s="12">
        <f t="shared" si="397"/>
        <v>0</v>
      </c>
      <c r="P868" s="4">
        <f t="shared" si="398"/>
        <v>0</v>
      </c>
      <c r="Q868" s="11">
        <f t="shared" si="390"/>
        <v>0</v>
      </c>
      <c r="R868" s="10">
        <f t="shared" si="399"/>
        <v>0</v>
      </c>
      <c r="S868" s="9">
        <f t="shared" si="400"/>
        <v>151.358709016955</v>
      </c>
      <c r="T868" s="8">
        <f t="shared" si="401"/>
        <v>10716.396619548999</v>
      </c>
      <c r="U868" s="7">
        <f t="shared" si="402"/>
        <v>-31.571256995399292</v>
      </c>
      <c r="V868" s="9">
        <f t="shared" si="403"/>
        <v>1659.8501365190543</v>
      </c>
      <c r="W868" s="8">
        <f t="shared" si="404"/>
        <v>198584.25077096879</v>
      </c>
      <c r="X868" s="7">
        <f t="shared" si="405"/>
        <v>-31.571256995399292</v>
      </c>
      <c r="Y868" s="6">
        <f t="shared" si="391"/>
        <v>1666.7369122022835</v>
      </c>
      <c r="Z868" s="4">
        <f t="shared" si="392"/>
        <v>-1</v>
      </c>
      <c r="AA868" s="4">
        <f t="shared" si="406"/>
        <v>0</v>
      </c>
      <c r="AB868" s="5">
        <f t="shared" si="407"/>
        <v>0</v>
      </c>
      <c r="AC868" s="418">
        <f t="shared" si="411"/>
        <v>0</v>
      </c>
      <c r="AD868" s="628">
        <f t="shared" si="408"/>
        <v>0</v>
      </c>
      <c r="AE868" s="4">
        <f t="shared" si="393"/>
        <v>15.735695887737535</v>
      </c>
      <c r="AF868" s="3">
        <f t="shared" si="409"/>
        <v>4.67</v>
      </c>
      <c r="AG868" s="2">
        <f t="shared" si="394"/>
        <v>105.92076283713217</v>
      </c>
      <c r="AH868" s="22">
        <f t="shared" si="383"/>
        <v>24.968297012777949</v>
      </c>
    </row>
    <row r="869" spans="6:34" x14ac:dyDescent="0.35">
      <c r="F869" s="21">
        <f t="shared" si="395"/>
        <v>83.899999999999508</v>
      </c>
      <c r="G869" s="20">
        <f t="shared" si="410"/>
        <v>356.63043478260749</v>
      </c>
      <c r="H869" s="19">
        <f t="shared" si="384"/>
        <v>6.6304347826074945</v>
      </c>
      <c r="I869" s="18">
        <f t="shared" si="385"/>
        <v>1.8944099378878556E-2</v>
      </c>
      <c r="J869" s="17">
        <f t="shared" si="386"/>
        <v>198750.23578462069</v>
      </c>
      <c r="K869" s="16">
        <f t="shared" si="387"/>
        <v>31.570760304287727</v>
      </c>
      <c r="L869" s="15">
        <f t="shared" si="388"/>
        <v>0</v>
      </c>
      <c r="M869" s="14">
        <f t="shared" si="389"/>
        <v>0</v>
      </c>
      <c r="N869" s="13">
        <f t="shared" si="396"/>
        <v>0</v>
      </c>
      <c r="O869" s="12">
        <f t="shared" si="397"/>
        <v>0</v>
      </c>
      <c r="P869" s="4">
        <f t="shared" si="398"/>
        <v>0</v>
      </c>
      <c r="Q869" s="11">
        <f t="shared" si="390"/>
        <v>0</v>
      </c>
      <c r="R869" s="10">
        <f t="shared" si="399"/>
        <v>0</v>
      </c>
      <c r="S869" s="9">
        <f t="shared" si="400"/>
        <v>151.358709016955</v>
      </c>
      <c r="T869" s="8">
        <f t="shared" si="401"/>
        <v>10731.532490450694</v>
      </c>
      <c r="U869" s="7">
        <f t="shared" si="402"/>
        <v>-31.570760304287727</v>
      </c>
      <c r="V869" s="9">
        <f t="shared" si="403"/>
        <v>1656.6930108195145</v>
      </c>
      <c r="W869" s="8">
        <f t="shared" si="404"/>
        <v>198750.23578462069</v>
      </c>
      <c r="X869" s="7">
        <f t="shared" si="405"/>
        <v>-31.570760304287727</v>
      </c>
      <c r="Y869" s="6">
        <f t="shared" si="391"/>
        <v>1663.5928561079802</v>
      </c>
      <c r="Z869" s="4">
        <f t="shared" si="392"/>
        <v>-1</v>
      </c>
      <c r="AA869" s="4">
        <f t="shared" si="406"/>
        <v>0</v>
      </c>
      <c r="AB869" s="5">
        <f t="shared" si="407"/>
        <v>0</v>
      </c>
      <c r="AC869" s="418">
        <f t="shared" si="411"/>
        <v>0</v>
      </c>
      <c r="AD869" s="628">
        <f t="shared" si="408"/>
        <v>0</v>
      </c>
      <c r="AE869" s="4">
        <f t="shared" si="393"/>
        <v>15.706012792468124</v>
      </c>
      <c r="AF869" s="3">
        <f t="shared" si="409"/>
        <v>4.67</v>
      </c>
      <c r="AG869" s="2">
        <f t="shared" si="394"/>
        <v>105.92076283713217</v>
      </c>
      <c r="AH869" s="22">
        <f t="shared" si="383"/>
        <v>24.897681764218294</v>
      </c>
    </row>
    <row r="870" spans="6:34" x14ac:dyDescent="0.35">
      <c r="F870" s="21">
        <f t="shared" si="395"/>
        <v>83.999999999999503</v>
      </c>
      <c r="G870" s="20">
        <f t="shared" si="410"/>
        <v>356.63043478260749</v>
      </c>
      <c r="H870" s="19">
        <f t="shared" si="384"/>
        <v>6.6304347826074945</v>
      </c>
      <c r="I870" s="18">
        <f t="shared" si="385"/>
        <v>1.8944099378878556E-2</v>
      </c>
      <c r="J870" s="17">
        <f t="shared" si="386"/>
        <v>198915.90508570263</v>
      </c>
      <c r="K870" s="16">
        <f t="shared" si="387"/>
        <v>31.570264569597509</v>
      </c>
      <c r="L870" s="15">
        <f t="shared" si="388"/>
        <v>0</v>
      </c>
      <c r="M870" s="14">
        <f t="shared" si="389"/>
        <v>0</v>
      </c>
      <c r="N870" s="13">
        <f t="shared" si="396"/>
        <v>0</v>
      </c>
      <c r="O870" s="12">
        <f t="shared" si="397"/>
        <v>0</v>
      </c>
      <c r="P870" s="4">
        <f t="shared" si="398"/>
        <v>0</v>
      </c>
      <c r="Q870" s="11">
        <f t="shared" si="390"/>
        <v>0</v>
      </c>
      <c r="R870" s="10">
        <f t="shared" si="399"/>
        <v>0</v>
      </c>
      <c r="S870" s="9">
        <f t="shared" si="400"/>
        <v>151.358709016955</v>
      </c>
      <c r="T870" s="8">
        <f t="shared" si="401"/>
        <v>10746.668361352389</v>
      </c>
      <c r="U870" s="7">
        <f t="shared" si="402"/>
        <v>-31.570264569597509</v>
      </c>
      <c r="V870" s="9">
        <f t="shared" si="403"/>
        <v>1653.5359347890858</v>
      </c>
      <c r="W870" s="8">
        <f t="shared" si="404"/>
        <v>198915.90508570263</v>
      </c>
      <c r="X870" s="7">
        <f t="shared" si="405"/>
        <v>-31.570264569597509</v>
      </c>
      <c r="Y870" s="6">
        <f t="shared" si="391"/>
        <v>1660.4488990734087</v>
      </c>
      <c r="Z870" s="4">
        <f t="shared" si="392"/>
        <v>-1</v>
      </c>
      <c r="AA870" s="4">
        <f t="shared" si="406"/>
        <v>0</v>
      </c>
      <c r="AB870" s="5">
        <f t="shared" si="407"/>
        <v>0</v>
      </c>
      <c r="AC870" s="418">
        <f t="shared" si="411"/>
        <v>0</v>
      </c>
      <c r="AD870" s="628">
        <f t="shared" si="408"/>
        <v>0</v>
      </c>
      <c r="AE870" s="4">
        <f t="shared" si="393"/>
        <v>15.676330632423584</v>
      </c>
      <c r="AF870" s="3">
        <f t="shared" si="409"/>
        <v>4.67</v>
      </c>
      <c r="AG870" s="2">
        <f t="shared" si="394"/>
        <v>105.92076283713217</v>
      </c>
      <c r="AH870" s="22">
        <f t="shared" si="383"/>
        <v>24.827135434448643</v>
      </c>
    </row>
    <row r="871" spans="6:34" x14ac:dyDescent="0.35">
      <c r="F871" s="21">
        <f t="shared" si="395"/>
        <v>84.099999999999497</v>
      </c>
      <c r="G871" s="20">
        <f t="shared" si="410"/>
        <v>356.63043478260749</v>
      </c>
      <c r="H871" s="19">
        <f t="shared" si="384"/>
        <v>6.6304347826074945</v>
      </c>
      <c r="I871" s="18">
        <f t="shared" si="385"/>
        <v>1.8944099378878556E-2</v>
      </c>
      <c r="J871" s="17">
        <f t="shared" si="386"/>
        <v>199081.25867918154</v>
      </c>
      <c r="K871" s="16">
        <f t="shared" si="387"/>
        <v>31.569769791246639</v>
      </c>
      <c r="L871" s="15">
        <f t="shared" si="388"/>
        <v>0</v>
      </c>
      <c r="M871" s="14">
        <f t="shared" si="389"/>
        <v>0</v>
      </c>
      <c r="N871" s="13">
        <f t="shared" si="396"/>
        <v>0</v>
      </c>
      <c r="O871" s="12">
        <f t="shared" si="397"/>
        <v>0</v>
      </c>
      <c r="P871" s="4">
        <f t="shared" si="398"/>
        <v>0</v>
      </c>
      <c r="Q871" s="11">
        <f t="shared" si="390"/>
        <v>0</v>
      </c>
      <c r="R871" s="10">
        <f t="shared" si="399"/>
        <v>0</v>
      </c>
      <c r="S871" s="9">
        <f t="shared" si="400"/>
        <v>151.358709016955</v>
      </c>
      <c r="T871" s="8">
        <f t="shared" si="401"/>
        <v>10761.804232254084</v>
      </c>
      <c r="U871" s="7">
        <f t="shared" si="402"/>
        <v>-31.569769791246639</v>
      </c>
      <c r="V871" s="9">
        <f t="shared" si="403"/>
        <v>1650.378908332126</v>
      </c>
      <c r="W871" s="8">
        <f t="shared" si="404"/>
        <v>199081.25867918154</v>
      </c>
      <c r="X871" s="7">
        <f t="shared" si="405"/>
        <v>-31.569769791246639</v>
      </c>
      <c r="Y871" s="6">
        <f t="shared" si="391"/>
        <v>1657.3050412832333</v>
      </c>
      <c r="Z871" s="4">
        <f t="shared" si="392"/>
        <v>-1</v>
      </c>
      <c r="AA871" s="4">
        <f t="shared" si="406"/>
        <v>0</v>
      </c>
      <c r="AB871" s="5">
        <f t="shared" si="407"/>
        <v>0</v>
      </c>
      <c r="AC871" s="418">
        <f t="shared" si="411"/>
        <v>0</v>
      </c>
      <c r="AD871" s="628">
        <f t="shared" si="408"/>
        <v>0</v>
      </c>
      <c r="AE871" s="4">
        <f t="shared" si="393"/>
        <v>15.646649409347335</v>
      </c>
      <c r="AF871" s="3">
        <f t="shared" si="409"/>
        <v>4.67</v>
      </c>
      <c r="AG871" s="2">
        <f t="shared" si="394"/>
        <v>105.92076283713217</v>
      </c>
      <c r="AH871" s="22">
        <f t="shared" si="383"/>
        <v>24.756658084409352</v>
      </c>
    </row>
    <row r="872" spans="6:34" x14ac:dyDescent="0.35">
      <c r="F872" s="21">
        <f t="shared" si="395"/>
        <v>84.199999999999491</v>
      </c>
      <c r="G872" s="20">
        <f t="shared" si="410"/>
        <v>356.63043478260749</v>
      </c>
      <c r="H872" s="19">
        <f t="shared" si="384"/>
        <v>6.6304347826074945</v>
      </c>
      <c r="I872" s="18">
        <f t="shared" si="385"/>
        <v>1.8944099378878556E-2</v>
      </c>
      <c r="J872" s="17">
        <f t="shared" si="386"/>
        <v>199246.29657001476</v>
      </c>
      <c r="K872" s="16">
        <f t="shared" si="387"/>
        <v>31.569275969153306</v>
      </c>
      <c r="L872" s="15">
        <f t="shared" si="388"/>
        <v>0</v>
      </c>
      <c r="M872" s="14">
        <f t="shared" si="389"/>
        <v>0</v>
      </c>
      <c r="N872" s="13">
        <f t="shared" si="396"/>
        <v>0</v>
      </c>
      <c r="O872" s="12">
        <f t="shared" si="397"/>
        <v>0</v>
      </c>
      <c r="P872" s="4">
        <f t="shared" si="398"/>
        <v>0</v>
      </c>
      <c r="Q872" s="11">
        <f t="shared" si="390"/>
        <v>0</v>
      </c>
      <c r="R872" s="10">
        <f t="shared" si="399"/>
        <v>0</v>
      </c>
      <c r="S872" s="9">
        <f t="shared" si="400"/>
        <v>151.358709016955</v>
      </c>
      <c r="T872" s="8">
        <f t="shared" si="401"/>
        <v>10776.940103155779</v>
      </c>
      <c r="U872" s="7">
        <f t="shared" si="402"/>
        <v>-31.569275969153306</v>
      </c>
      <c r="V872" s="9">
        <f t="shared" si="403"/>
        <v>1647.2219313530013</v>
      </c>
      <c r="W872" s="8">
        <f t="shared" si="404"/>
        <v>199246.29657001476</v>
      </c>
      <c r="X872" s="7">
        <f t="shared" si="405"/>
        <v>-31.569275969153306</v>
      </c>
      <c r="Y872" s="6">
        <f t="shared" si="391"/>
        <v>1654.161282924247</v>
      </c>
      <c r="Z872" s="4">
        <f t="shared" si="392"/>
        <v>-1</v>
      </c>
      <c r="AA872" s="4">
        <f t="shared" si="406"/>
        <v>0</v>
      </c>
      <c r="AB872" s="5">
        <f t="shared" si="407"/>
        <v>0</v>
      </c>
      <c r="AC872" s="418">
        <f t="shared" si="411"/>
        <v>0</v>
      </c>
      <c r="AD872" s="628">
        <f t="shared" si="408"/>
        <v>0</v>
      </c>
      <c r="AE872" s="4">
        <f t="shared" si="393"/>
        <v>15.616969125002893</v>
      </c>
      <c r="AF872" s="3">
        <f t="shared" si="409"/>
        <v>4.67</v>
      </c>
      <c r="AG872" s="2">
        <f t="shared" si="394"/>
        <v>105.92076283713217</v>
      </c>
      <c r="AH872" s="22">
        <f t="shared" si="383"/>
        <v>24.686249775240341</v>
      </c>
    </row>
    <row r="873" spans="6:34" x14ac:dyDescent="0.35">
      <c r="F873" s="21">
        <f t="shared" si="395"/>
        <v>84.299999999999486</v>
      </c>
      <c r="G873" s="20">
        <f t="shared" si="410"/>
        <v>356.63043478260749</v>
      </c>
      <c r="H873" s="19">
        <f t="shared" si="384"/>
        <v>6.6304347826074945</v>
      </c>
      <c r="I873" s="18">
        <f t="shared" si="385"/>
        <v>1.8944099378878556E-2</v>
      </c>
      <c r="J873" s="17">
        <f t="shared" si="386"/>
        <v>199411.01876315006</v>
      </c>
      <c r="K873" s="16">
        <f t="shared" si="387"/>
        <v>31.568783103235841</v>
      </c>
      <c r="L873" s="15">
        <f t="shared" si="388"/>
        <v>0</v>
      </c>
      <c r="M873" s="14">
        <f t="shared" si="389"/>
        <v>0</v>
      </c>
      <c r="N873" s="13">
        <f t="shared" si="396"/>
        <v>0</v>
      </c>
      <c r="O873" s="12">
        <f t="shared" si="397"/>
        <v>0</v>
      </c>
      <c r="P873" s="4">
        <f t="shared" si="398"/>
        <v>0</v>
      </c>
      <c r="Q873" s="11">
        <f t="shared" si="390"/>
        <v>0</v>
      </c>
      <c r="R873" s="10">
        <f t="shared" si="399"/>
        <v>0</v>
      </c>
      <c r="S873" s="9">
        <f t="shared" si="400"/>
        <v>151.358709016955</v>
      </c>
      <c r="T873" s="8">
        <f t="shared" si="401"/>
        <v>10792.075974057474</v>
      </c>
      <c r="U873" s="7">
        <f t="shared" si="402"/>
        <v>-31.568783103235841</v>
      </c>
      <c r="V873" s="9">
        <f t="shared" si="403"/>
        <v>1644.0650037560861</v>
      </c>
      <c r="W873" s="8">
        <f t="shared" si="404"/>
        <v>199411.01876315006</v>
      </c>
      <c r="X873" s="7">
        <f t="shared" si="405"/>
        <v>-31.568783103235841</v>
      </c>
      <c r="Y873" s="6">
        <f t="shared" si="391"/>
        <v>1651.0176241853926</v>
      </c>
      <c r="Z873" s="4">
        <f t="shared" si="392"/>
        <v>-1</v>
      </c>
      <c r="AA873" s="4">
        <f t="shared" si="406"/>
        <v>0</v>
      </c>
      <c r="AB873" s="5">
        <f t="shared" si="407"/>
        <v>0</v>
      </c>
      <c r="AC873" s="418">
        <f t="shared" si="411"/>
        <v>0</v>
      </c>
      <c r="AD873" s="628">
        <f t="shared" si="408"/>
        <v>0</v>
      </c>
      <c r="AE873" s="4">
        <f t="shared" si="393"/>
        <v>15.587289781174071</v>
      </c>
      <c r="AF873" s="3">
        <f t="shared" si="409"/>
        <v>4.67</v>
      </c>
      <c r="AG873" s="2">
        <f t="shared" si="394"/>
        <v>105.92076283713217</v>
      </c>
      <c r="AH873" s="22">
        <f t="shared" si="383"/>
        <v>24.615910568282267</v>
      </c>
    </row>
    <row r="874" spans="6:34" x14ac:dyDescent="0.35">
      <c r="F874" s="21">
        <f t="shared" si="395"/>
        <v>84.39999999999948</v>
      </c>
      <c r="G874" s="20">
        <f t="shared" si="410"/>
        <v>356.63043478260749</v>
      </c>
      <c r="H874" s="19">
        <f t="shared" si="384"/>
        <v>6.6304347826074945</v>
      </c>
      <c r="I874" s="18">
        <f t="shared" si="385"/>
        <v>1.8944099378878556E-2</v>
      </c>
      <c r="J874" s="17">
        <f t="shared" si="386"/>
        <v>199575.42526352566</v>
      </c>
      <c r="K874" s="16">
        <f t="shared" si="387"/>
        <v>31.568291193412758</v>
      </c>
      <c r="L874" s="15">
        <f t="shared" si="388"/>
        <v>0</v>
      </c>
      <c r="M874" s="14">
        <f t="shared" si="389"/>
        <v>0</v>
      </c>
      <c r="N874" s="13">
        <f t="shared" si="396"/>
        <v>0</v>
      </c>
      <c r="O874" s="12">
        <f t="shared" si="397"/>
        <v>0</v>
      </c>
      <c r="P874" s="4">
        <f t="shared" si="398"/>
        <v>0</v>
      </c>
      <c r="Q874" s="11">
        <f t="shared" si="390"/>
        <v>0</v>
      </c>
      <c r="R874" s="10">
        <f t="shared" si="399"/>
        <v>0</v>
      </c>
      <c r="S874" s="9">
        <f t="shared" si="400"/>
        <v>151.358709016955</v>
      </c>
      <c r="T874" s="8">
        <f t="shared" si="401"/>
        <v>10807.211844959169</v>
      </c>
      <c r="U874" s="7">
        <f t="shared" si="402"/>
        <v>-31.568291193412758</v>
      </c>
      <c r="V874" s="9">
        <f t="shared" si="403"/>
        <v>1640.9081254457624</v>
      </c>
      <c r="W874" s="8">
        <f t="shared" si="404"/>
        <v>199575.42526352566</v>
      </c>
      <c r="X874" s="7">
        <f t="shared" si="405"/>
        <v>-31.568291193412758</v>
      </c>
      <c r="Y874" s="6">
        <f t="shared" si="391"/>
        <v>1647.874065257781</v>
      </c>
      <c r="Z874" s="4">
        <f t="shared" si="392"/>
        <v>-1</v>
      </c>
      <c r="AA874" s="4">
        <f t="shared" si="406"/>
        <v>0</v>
      </c>
      <c r="AB874" s="5">
        <f t="shared" si="407"/>
        <v>0</v>
      </c>
      <c r="AC874" s="418">
        <f t="shared" si="411"/>
        <v>0</v>
      </c>
      <c r="AD874" s="628">
        <f t="shared" si="408"/>
        <v>0</v>
      </c>
      <c r="AE874" s="4">
        <f t="shared" si="393"/>
        <v>15.557611379665151</v>
      </c>
      <c r="AF874" s="3">
        <f t="shared" si="409"/>
        <v>4.67</v>
      </c>
      <c r="AG874" s="2">
        <f t="shared" si="394"/>
        <v>105.92076283713217</v>
      </c>
      <c r="AH874" s="22">
        <f t="shared" si="383"/>
        <v>24.545640525077459</v>
      </c>
    </row>
    <row r="875" spans="6:34" x14ac:dyDescent="0.35">
      <c r="F875" s="21">
        <f t="shared" si="395"/>
        <v>84.499999999999474</v>
      </c>
      <c r="G875" s="20">
        <f t="shared" si="410"/>
        <v>356.63043478260749</v>
      </c>
      <c r="H875" s="19">
        <f t="shared" si="384"/>
        <v>6.6304347826074945</v>
      </c>
      <c r="I875" s="18">
        <f t="shared" si="385"/>
        <v>1.8944099378878556E-2</v>
      </c>
      <c r="J875" s="17">
        <f t="shared" si="386"/>
        <v>199739.51607607023</v>
      </c>
      <c r="K875" s="16">
        <f t="shared" si="387"/>
        <v>31.567800239602704</v>
      </c>
      <c r="L875" s="15">
        <f t="shared" si="388"/>
        <v>0</v>
      </c>
      <c r="M875" s="14">
        <f t="shared" si="389"/>
        <v>0</v>
      </c>
      <c r="N875" s="13">
        <f t="shared" si="396"/>
        <v>0</v>
      </c>
      <c r="O875" s="12">
        <f t="shared" si="397"/>
        <v>0</v>
      </c>
      <c r="P875" s="4">
        <f t="shared" si="398"/>
        <v>0</v>
      </c>
      <c r="Q875" s="11">
        <f t="shared" si="390"/>
        <v>0</v>
      </c>
      <c r="R875" s="10">
        <f t="shared" si="399"/>
        <v>0</v>
      </c>
      <c r="S875" s="9">
        <f t="shared" si="400"/>
        <v>151.358709016955</v>
      </c>
      <c r="T875" s="8">
        <f t="shared" si="401"/>
        <v>10822.347715860864</v>
      </c>
      <c r="U875" s="7">
        <f t="shared" si="402"/>
        <v>-31.567800239602704</v>
      </c>
      <c r="V875" s="9">
        <f t="shared" si="403"/>
        <v>1637.7512963264212</v>
      </c>
      <c r="W875" s="8">
        <f t="shared" si="404"/>
        <v>199739.51607607023</v>
      </c>
      <c r="X875" s="7">
        <f t="shared" si="405"/>
        <v>-31.567800239602704</v>
      </c>
      <c r="Y875" s="6">
        <f t="shared" si="391"/>
        <v>1644.7306063347128</v>
      </c>
      <c r="Z875" s="4">
        <f t="shared" si="392"/>
        <v>-1</v>
      </c>
      <c r="AA875" s="4">
        <f t="shared" si="406"/>
        <v>0</v>
      </c>
      <c r="AB875" s="5">
        <f t="shared" si="407"/>
        <v>0</v>
      </c>
      <c r="AC875" s="418">
        <f t="shared" si="411"/>
        <v>0</v>
      </c>
      <c r="AD875" s="628">
        <f t="shared" si="408"/>
        <v>0</v>
      </c>
      <c r="AE875" s="4">
        <f t="shared" si="393"/>
        <v>15.527933922301084</v>
      </c>
      <c r="AF875" s="3">
        <f t="shared" si="409"/>
        <v>4.67</v>
      </c>
      <c r="AG875" s="2">
        <f t="shared" si="394"/>
        <v>105.92076283713217</v>
      </c>
      <c r="AH875" s="22">
        <f t="shared" si="383"/>
        <v>24.475439707370853</v>
      </c>
    </row>
    <row r="876" spans="6:34" x14ac:dyDescent="0.35">
      <c r="F876" s="21">
        <f t="shared" si="395"/>
        <v>84.599999999999469</v>
      </c>
      <c r="G876" s="20">
        <f t="shared" si="410"/>
        <v>356.63043478260749</v>
      </c>
      <c r="H876" s="19">
        <f t="shared" si="384"/>
        <v>6.6304347826074945</v>
      </c>
      <c r="I876" s="18">
        <f t="shared" si="385"/>
        <v>1.8944099378878556E-2</v>
      </c>
      <c r="J876" s="17">
        <f t="shared" si="386"/>
        <v>199903.29120570287</v>
      </c>
      <c r="K876" s="16">
        <f t="shared" si="387"/>
        <v>31.567310241724503</v>
      </c>
      <c r="L876" s="15">
        <f t="shared" si="388"/>
        <v>0</v>
      </c>
      <c r="M876" s="14">
        <f t="shared" si="389"/>
        <v>0</v>
      </c>
      <c r="N876" s="13">
        <f t="shared" si="396"/>
        <v>0</v>
      </c>
      <c r="O876" s="12">
        <f t="shared" si="397"/>
        <v>0</v>
      </c>
      <c r="P876" s="4">
        <f t="shared" si="398"/>
        <v>0</v>
      </c>
      <c r="Q876" s="11">
        <f t="shared" si="390"/>
        <v>0</v>
      </c>
      <c r="R876" s="10">
        <f t="shared" si="399"/>
        <v>0</v>
      </c>
      <c r="S876" s="9">
        <f t="shared" si="400"/>
        <v>151.358709016955</v>
      </c>
      <c r="T876" s="8">
        <f t="shared" si="401"/>
        <v>10837.483586762559</v>
      </c>
      <c r="U876" s="7">
        <f t="shared" si="402"/>
        <v>-31.567310241724503</v>
      </c>
      <c r="V876" s="9">
        <f t="shared" si="403"/>
        <v>1634.594516302461</v>
      </c>
      <c r="W876" s="8">
        <f t="shared" si="404"/>
        <v>199903.29120570287</v>
      </c>
      <c r="X876" s="7">
        <f t="shared" si="405"/>
        <v>-31.567310241724503</v>
      </c>
      <c r="Y876" s="6">
        <f t="shared" si="391"/>
        <v>1641.5872476116997</v>
      </c>
      <c r="Z876" s="4">
        <f t="shared" si="392"/>
        <v>-1</v>
      </c>
      <c r="AA876" s="4">
        <f t="shared" si="406"/>
        <v>0</v>
      </c>
      <c r="AB876" s="5">
        <f t="shared" si="407"/>
        <v>0</v>
      </c>
      <c r="AC876" s="418">
        <f t="shared" si="411"/>
        <v>0</v>
      </c>
      <c r="AD876" s="628">
        <f t="shared" si="408"/>
        <v>0</v>
      </c>
      <c r="AE876" s="4">
        <f t="shared" si="393"/>
        <v>15.498257410927707</v>
      </c>
      <c r="AF876" s="3">
        <f t="shared" si="409"/>
        <v>4.67</v>
      </c>
      <c r="AG876" s="2">
        <f t="shared" si="394"/>
        <v>105.92076283713217</v>
      </c>
      <c r="AH876" s="22">
        <f t="shared" si="383"/>
        <v>24.40530817711107</v>
      </c>
    </row>
    <row r="877" spans="6:34" x14ac:dyDescent="0.35">
      <c r="F877" s="21">
        <f t="shared" si="395"/>
        <v>84.699999999999463</v>
      </c>
      <c r="G877" s="20">
        <f t="shared" si="410"/>
        <v>356.63043478260749</v>
      </c>
      <c r="H877" s="19">
        <f t="shared" si="384"/>
        <v>6.6304347826074945</v>
      </c>
      <c r="I877" s="18">
        <f t="shared" si="385"/>
        <v>1.8944099378878556E-2</v>
      </c>
      <c r="J877" s="17">
        <f t="shared" si="386"/>
        <v>200066.75065733312</v>
      </c>
      <c r="K877" s="16">
        <f t="shared" si="387"/>
        <v>31.566821199697156</v>
      </c>
      <c r="L877" s="15">
        <f t="shared" si="388"/>
        <v>0</v>
      </c>
      <c r="M877" s="14">
        <f t="shared" si="389"/>
        <v>0</v>
      </c>
      <c r="N877" s="13">
        <f t="shared" si="396"/>
        <v>0</v>
      </c>
      <c r="O877" s="12">
        <f t="shared" si="397"/>
        <v>0</v>
      </c>
      <c r="P877" s="4">
        <f t="shared" si="398"/>
        <v>0</v>
      </c>
      <c r="Q877" s="11">
        <f t="shared" si="390"/>
        <v>0</v>
      </c>
      <c r="R877" s="10">
        <f t="shared" si="399"/>
        <v>0</v>
      </c>
      <c r="S877" s="9">
        <f t="shared" si="400"/>
        <v>151.358709016955</v>
      </c>
      <c r="T877" s="8">
        <f t="shared" si="401"/>
        <v>10852.619457664254</v>
      </c>
      <c r="U877" s="7">
        <f t="shared" si="402"/>
        <v>-31.566821199697156</v>
      </c>
      <c r="V877" s="9">
        <f t="shared" si="403"/>
        <v>1631.4377852782886</v>
      </c>
      <c r="W877" s="8">
        <f t="shared" si="404"/>
        <v>200066.75065733312</v>
      </c>
      <c r="X877" s="7">
        <f t="shared" si="405"/>
        <v>-31.566821199697156</v>
      </c>
      <c r="Y877" s="6">
        <f t="shared" si="391"/>
        <v>1638.4439892864837</v>
      </c>
      <c r="Z877" s="4">
        <f t="shared" si="392"/>
        <v>-1</v>
      </c>
      <c r="AA877" s="4">
        <f t="shared" si="406"/>
        <v>0</v>
      </c>
      <c r="AB877" s="5">
        <f t="shared" si="407"/>
        <v>0</v>
      </c>
      <c r="AC877" s="418">
        <f t="shared" si="411"/>
        <v>0</v>
      </c>
      <c r="AD877" s="628">
        <f t="shared" si="408"/>
        <v>0</v>
      </c>
      <c r="AE877" s="4">
        <f t="shared" si="393"/>
        <v>15.468581847411899</v>
      </c>
      <c r="AF877" s="3">
        <f t="shared" si="409"/>
        <v>4.67</v>
      </c>
      <c r="AG877" s="2">
        <f t="shared" si="394"/>
        <v>105.92076283713217</v>
      </c>
      <c r="AH877" s="22">
        <f t="shared" si="383"/>
        <v>24.335245996451384</v>
      </c>
    </row>
    <row r="878" spans="6:34" x14ac:dyDescent="0.35">
      <c r="F878" s="21">
        <f t="shared" si="395"/>
        <v>84.799999999999457</v>
      </c>
      <c r="G878" s="20">
        <f t="shared" si="410"/>
        <v>356.63043478260749</v>
      </c>
      <c r="H878" s="19">
        <f t="shared" si="384"/>
        <v>6.6304347826074945</v>
      </c>
      <c r="I878" s="18">
        <f t="shared" si="385"/>
        <v>1.8944099378878556E-2</v>
      </c>
      <c r="J878" s="17">
        <f t="shared" si="386"/>
        <v>200229.89443586094</v>
      </c>
      <c r="K878" s="16">
        <f t="shared" si="387"/>
        <v>31.566333113439804</v>
      </c>
      <c r="L878" s="15">
        <f t="shared" si="388"/>
        <v>0</v>
      </c>
      <c r="M878" s="14">
        <f t="shared" si="389"/>
        <v>0</v>
      </c>
      <c r="N878" s="13">
        <f t="shared" si="396"/>
        <v>0</v>
      </c>
      <c r="O878" s="12">
        <f t="shared" si="397"/>
        <v>0</v>
      </c>
      <c r="P878" s="4">
        <f t="shared" si="398"/>
        <v>0</v>
      </c>
      <c r="Q878" s="11">
        <f t="shared" si="390"/>
        <v>0</v>
      </c>
      <c r="R878" s="10">
        <f t="shared" si="399"/>
        <v>0</v>
      </c>
      <c r="S878" s="9">
        <f t="shared" si="400"/>
        <v>151.358709016955</v>
      </c>
      <c r="T878" s="8">
        <f t="shared" si="401"/>
        <v>10867.755328565949</v>
      </c>
      <c r="U878" s="7">
        <f t="shared" si="402"/>
        <v>-31.566333113439804</v>
      </c>
      <c r="V878" s="9">
        <f t="shared" si="403"/>
        <v>1628.281103158319</v>
      </c>
      <c r="W878" s="8">
        <f t="shared" si="404"/>
        <v>200229.89443586094</v>
      </c>
      <c r="X878" s="7">
        <f t="shared" si="405"/>
        <v>-31.566333113439804</v>
      </c>
      <c r="Y878" s="6">
        <f t="shared" si="391"/>
        <v>1635.3008315590596</v>
      </c>
      <c r="Z878" s="4">
        <f t="shared" si="392"/>
        <v>-1</v>
      </c>
      <c r="AA878" s="4">
        <f t="shared" si="406"/>
        <v>0</v>
      </c>
      <c r="AB878" s="5">
        <f t="shared" si="407"/>
        <v>0</v>
      </c>
      <c r="AC878" s="418">
        <f t="shared" si="411"/>
        <v>0</v>
      </c>
      <c r="AD878" s="628">
        <f t="shared" si="408"/>
        <v>0</v>
      </c>
      <c r="AE878" s="4">
        <f t="shared" si="393"/>
        <v>15.438907233641821</v>
      </c>
      <c r="AF878" s="3">
        <f t="shared" si="409"/>
        <v>4.67</v>
      </c>
      <c r="AG878" s="2">
        <f t="shared" si="394"/>
        <v>105.92076283713217</v>
      </c>
      <c r="AH878" s="22">
        <f t="shared" si="383"/>
        <v>24.265253227750748</v>
      </c>
    </row>
    <row r="879" spans="6:34" x14ac:dyDescent="0.35">
      <c r="F879" s="21">
        <f t="shared" si="395"/>
        <v>84.899999999999451</v>
      </c>
      <c r="G879" s="20">
        <f t="shared" si="410"/>
        <v>356.63043478260749</v>
      </c>
      <c r="H879" s="19">
        <f t="shared" si="384"/>
        <v>6.6304347826074945</v>
      </c>
      <c r="I879" s="18">
        <f t="shared" si="385"/>
        <v>1.8944099378878556E-2</v>
      </c>
      <c r="J879" s="17">
        <f t="shared" si="386"/>
        <v>200392.72254617678</v>
      </c>
      <c r="K879" s="16">
        <f t="shared" si="387"/>
        <v>31.565845982871753</v>
      </c>
      <c r="L879" s="15">
        <f t="shared" si="388"/>
        <v>0</v>
      </c>
      <c r="M879" s="14">
        <f t="shared" si="389"/>
        <v>0</v>
      </c>
      <c r="N879" s="13">
        <f t="shared" si="396"/>
        <v>0</v>
      </c>
      <c r="O879" s="12">
        <f t="shared" si="397"/>
        <v>0</v>
      </c>
      <c r="P879" s="4">
        <f t="shared" si="398"/>
        <v>0</v>
      </c>
      <c r="Q879" s="11">
        <f t="shared" si="390"/>
        <v>0</v>
      </c>
      <c r="R879" s="10">
        <f t="shared" si="399"/>
        <v>0</v>
      </c>
      <c r="S879" s="9">
        <f t="shared" si="400"/>
        <v>151.358709016955</v>
      </c>
      <c r="T879" s="8">
        <f t="shared" si="401"/>
        <v>10882.891199467644</v>
      </c>
      <c r="U879" s="7">
        <f t="shared" si="402"/>
        <v>-31.565845982871753</v>
      </c>
      <c r="V879" s="9">
        <f t="shared" si="403"/>
        <v>1625.124469846975</v>
      </c>
      <c r="W879" s="8">
        <f t="shared" si="404"/>
        <v>200392.72254617678</v>
      </c>
      <c r="X879" s="7">
        <f t="shared" si="405"/>
        <v>-31.565845982871753</v>
      </c>
      <c r="Y879" s="6">
        <f t="shared" si="391"/>
        <v>1632.1577746316962</v>
      </c>
      <c r="Z879" s="4">
        <f t="shared" si="392"/>
        <v>-1</v>
      </c>
      <c r="AA879" s="4">
        <f t="shared" si="406"/>
        <v>0</v>
      </c>
      <c r="AB879" s="5">
        <f t="shared" si="407"/>
        <v>0</v>
      </c>
      <c r="AC879" s="418">
        <f t="shared" si="411"/>
        <v>0</v>
      </c>
      <c r="AD879" s="628">
        <f t="shared" si="408"/>
        <v>0</v>
      </c>
      <c r="AE879" s="4">
        <f t="shared" si="393"/>
        <v>15.409233571527091</v>
      </c>
      <c r="AF879" s="3">
        <f t="shared" si="409"/>
        <v>4.67</v>
      </c>
      <c r="AG879" s="2">
        <f t="shared" si="394"/>
        <v>105.92076283713217</v>
      </c>
      <c r="AH879" s="22">
        <f t="shared" si="383"/>
        <v>24.195329933574826</v>
      </c>
    </row>
    <row r="880" spans="6:34" x14ac:dyDescent="0.35">
      <c r="F880" s="21">
        <f t="shared" si="395"/>
        <v>84.999999999999446</v>
      </c>
      <c r="G880" s="20">
        <f t="shared" si="410"/>
        <v>356.63043478260749</v>
      </c>
      <c r="H880" s="19">
        <f t="shared" si="384"/>
        <v>6.6304347826074945</v>
      </c>
      <c r="I880" s="18">
        <f t="shared" si="385"/>
        <v>1.8944099378878556E-2</v>
      </c>
      <c r="J880" s="17">
        <f t="shared" si="386"/>
        <v>200555.23499316149</v>
      </c>
      <c r="K880" s="16">
        <f t="shared" si="387"/>
        <v>31.565359807912461</v>
      </c>
      <c r="L880" s="15">
        <f t="shared" si="388"/>
        <v>0</v>
      </c>
      <c r="M880" s="14">
        <f t="shared" si="389"/>
        <v>0</v>
      </c>
      <c r="N880" s="13">
        <f t="shared" si="396"/>
        <v>0</v>
      </c>
      <c r="O880" s="12">
        <f t="shared" si="397"/>
        <v>0</v>
      </c>
      <c r="P880" s="4">
        <f t="shared" si="398"/>
        <v>0</v>
      </c>
      <c r="Q880" s="11">
        <f t="shared" si="390"/>
        <v>0</v>
      </c>
      <c r="R880" s="10">
        <f t="shared" si="399"/>
        <v>0</v>
      </c>
      <c r="S880" s="9">
        <f t="shared" si="400"/>
        <v>151.358709016955</v>
      </c>
      <c r="T880" s="8">
        <f t="shared" si="401"/>
        <v>10898.027070369339</v>
      </c>
      <c r="U880" s="7">
        <f t="shared" si="402"/>
        <v>-31.565359807912461</v>
      </c>
      <c r="V880" s="9">
        <f t="shared" si="403"/>
        <v>1621.9678852486877</v>
      </c>
      <c r="W880" s="8">
        <f t="shared" si="404"/>
        <v>200555.23499316149</v>
      </c>
      <c r="X880" s="7">
        <f t="shared" si="405"/>
        <v>-31.565359807912461</v>
      </c>
      <c r="Y880" s="6">
        <f t="shared" si="391"/>
        <v>1629.014818708958</v>
      </c>
      <c r="Z880" s="4">
        <f t="shared" si="392"/>
        <v>-1</v>
      </c>
      <c r="AA880" s="4">
        <f t="shared" si="406"/>
        <v>0</v>
      </c>
      <c r="AB880" s="5">
        <f t="shared" si="407"/>
        <v>0</v>
      </c>
      <c r="AC880" s="418">
        <f t="shared" si="411"/>
        <v>0</v>
      </c>
      <c r="AD880" s="628">
        <f t="shared" si="408"/>
        <v>0</v>
      </c>
      <c r="AE880" s="4">
        <f t="shared" si="393"/>
        <v>15.379560862999011</v>
      </c>
      <c r="AF880" s="3">
        <f t="shared" si="409"/>
        <v>4.67</v>
      </c>
      <c r="AG880" s="2">
        <f t="shared" si="394"/>
        <v>105.92076283713217</v>
      </c>
      <c r="AH880" s="22">
        <f t="shared" si="383"/>
        <v>24.125476176697092</v>
      </c>
    </row>
    <row r="881" spans="6:34" x14ac:dyDescent="0.35">
      <c r="F881" s="21">
        <f t="shared" si="395"/>
        <v>85.09999999999944</v>
      </c>
      <c r="G881" s="20">
        <f t="shared" si="410"/>
        <v>356.63043478260749</v>
      </c>
      <c r="H881" s="19">
        <f t="shared" si="384"/>
        <v>6.6304347826074945</v>
      </c>
      <c r="I881" s="18">
        <f t="shared" si="385"/>
        <v>1.8944099378878556E-2</v>
      </c>
      <c r="J881" s="17">
        <f t="shared" si="386"/>
        <v>200717.43178168635</v>
      </c>
      <c r="K881" s="16">
        <f t="shared" si="387"/>
        <v>31.564874588481558</v>
      </c>
      <c r="L881" s="15">
        <f t="shared" si="388"/>
        <v>0</v>
      </c>
      <c r="M881" s="14">
        <f t="shared" si="389"/>
        <v>0</v>
      </c>
      <c r="N881" s="13">
        <f t="shared" si="396"/>
        <v>0</v>
      </c>
      <c r="O881" s="12">
        <f t="shared" si="397"/>
        <v>0</v>
      </c>
      <c r="P881" s="4">
        <f t="shared" si="398"/>
        <v>0</v>
      </c>
      <c r="Q881" s="11">
        <f t="shared" si="390"/>
        <v>0</v>
      </c>
      <c r="R881" s="10">
        <f t="shared" si="399"/>
        <v>0</v>
      </c>
      <c r="S881" s="9">
        <f t="shared" si="400"/>
        <v>151.358709016955</v>
      </c>
      <c r="T881" s="8">
        <f t="shared" si="401"/>
        <v>10913.162941271034</v>
      </c>
      <c r="U881" s="7">
        <f t="shared" si="402"/>
        <v>-31.564874588481558</v>
      </c>
      <c r="V881" s="9">
        <f t="shared" si="403"/>
        <v>1618.8113492678965</v>
      </c>
      <c r="W881" s="8">
        <f t="shared" si="404"/>
        <v>200717.43178168635</v>
      </c>
      <c r="X881" s="7">
        <f t="shared" si="405"/>
        <v>-31.564874588481558</v>
      </c>
      <c r="Y881" s="6">
        <f t="shared" si="391"/>
        <v>1625.8719639977273</v>
      </c>
      <c r="Z881" s="4">
        <f t="shared" si="392"/>
        <v>-1</v>
      </c>
      <c r="AA881" s="4">
        <f t="shared" si="406"/>
        <v>0</v>
      </c>
      <c r="AB881" s="5">
        <f t="shared" si="407"/>
        <v>0</v>
      </c>
      <c r="AC881" s="418">
        <f t="shared" si="411"/>
        <v>0</v>
      </c>
      <c r="AD881" s="628">
        <f t="shared" si="408"/>
        <v>0</v>
      </c>
      <c r="AE881" s="4">
        <f t="shared" si="393"/>
        <v>15.349889110010757</v>
      </c>
      <c r="AF881" s="3">
        <f t="shared" si="409"/>
        <v>4.67</v>
      </c>
      <c r="AG881" s="2">
        <f t="shared" si="394"/>
        <v>105.92076283713217</v>
      </c>
      <c r="AH881" s="22">
        <f t="shared" si="383"/>
        <v>24.055692020099659</v>
      </c>
    </row>
    <row r="882" spans="6:34" x14ac:dyDescent="0.35">
      <c r="F882" s="21">
        <f t="shared" si="395"/>
        <v>85.199999999999434</v>
      </c>
      <c r="G882" s="20">
        <f t="shared" si="410"/>
        <v>356.63043478260749</v>
      </c>
      <c r="H882" s="19">
        <f t="shared" si="384"/>
        <v>6.6304347826074945</v>
      </c>
      <c r="I882" s="18">
        <f t="shared" si="385"/>
        <v>1.8944099378878556E-2</v>
      </c>
      <c r="J882" s="17">
        <f t="shared" si="386"/>
        <v>200879.31291661313</v>
      </c>
      <c r="K882" s="16">
        <f t="shared" si="387"/>
        <v>31.564390324498845</v>
      </c>
      <c r="L882" s="15">
        <f t="shared" si="388"/>
        <v>0</v>
      </c>
      <c r="M882" s="14">
        <f t="shared" si="389"/>
        <v>0</v>
      </c>
      <c r="N882" s="13">
        <f t="shared" si="396"/>
        <v>0</v>
      </c>
      <c r="O882" s="12">
        <f t="shared" si="397"/>
        <v>0</v>
      </c>
      <c r="P882" s="4">
        <f t="shared" si="398"/>
        <v>0</v>
      </c>
      <c r="Q882" s="11">
        <f t="shared" si="390"/>
        <v>0</v>
      </c>
      <c r="R882" s="10">
        <f t="shared" si="399"/>
        <v>0</v>
      </c>
      <c r="S882" s="9">
        <f t="shared" si="400"/>
        <v>151.358709016955</v>
      </c>
      <c r="T882" s="8">
        <f t="shared" si="401"/>
        <v>10928.298812172729</v>
      </c>
      <c r="U882" s="7">
        <f t="shared" si="402"/>
        <v>-31.564390324498845</v>
      </c>
      <c r="V882" s="9">
        <f t="shared" si="403"/>
        <v>1615.6548618090483</v>
      </c>
      <c r="W882" s="8">
        <f t="shared" si="404"/>
        <v>200879.31291661313</v>
      </c>
      <c r="X882" s="7">
        <f t="shared" si="405"/>
        <v>-31.564390324498845</v>
      </c>
      <c r="Y882" s="6">
        <f t="shared" si="391"/>
        <v>1622.7292107072251</v>
      </c>
      <c r="Z882" s="4">
        <f t="shared" si="392"/>
        <v>-1</v>
      </c>
      <c r="AA882" s="4">
        <f t="shared" si="406"/>
        <v>0</v>
      </c>
      <c r="AB882" s="5">
        <f t="shared" si="407"/>
        <v>0</v>
      </c>
      <c r="AC882" s="418">
        <f t="shared" si="411"/>
        <v>0</v>
      </c>
      <c r="AD882" s="628">
        <f t="shared" si="408"/>
        <v>0</v>
      </c>
      <c r="AE882" s="4">
        <f t="shared" si="393"/>
        <v>15.320218314537593</v>
      </c>
      <c r="AF882" s="3">
        <f t="shared" si="409"/>
        <v>4.67</v>
      </c>
      <c r="AG882" s="2">
        <f t="shared" si="394"/>
        <v>105.92076283713217</v>
      </c>
      <c r="AH882" s="22">
        <f t="shared" si="383"/>
        <v>23.985977526974565</v>
      </c>
    </row>
    <row r="883" spans="6:34" x14ac:dyDescent="0.35">
      <c r="F883" s="21">
        <f t="shared" si="395"/>
        <v>85.299999999999429</v>
      </c>
      <c r="G883" s="20">
        <f t="shared" si="410"/>
        <v>356.63043478260749</v>
      </c>
      <c r="H883" s="19">
        <f t="shared" si="384"/>
        <v>6.6304347826074945</v>
      </c>
      <c r="I883" s="18">
        <f t="shared" si="385"/>
        <v>1.8944099378878556E-2</v>
      </c>
      <c r="J883" s="17">
        <f t="shared" si="386"/>
        <v>201040.87840279404</v>
      </c>
      <c r="K883" s="16">
        <f t="shared" si="387"/>
        <v>31.563907015884276</v>
      </c>
      <c r="L883" s="15">
        <f t="shared" si="388"/>
        <v>0</v>
      </c>
      <c r="M883" s="14">
        <f t="shared" si="389"/>
        <v>0</v>
      </c>
      <c r="N883" s="13">
        <f t="shared" si="396"/>
        <v>0</v>
      </c>
      <c r="O883" s="12">
        <f t="shared" si="397"/>
        <v>0</v>
      </c>
      <c r="P883" s="4">
        <f t="shared" si="398"/>
        <v>0</v>
      </c>
      <c r="Q883" s="11">
        <f t="shared" si="390"/>
        <v>0</v>
      </c>
      <c r="R883" s="10">
        <f t="shared" si="399"/>
        <v>0</v>
      </c>
      <c r="S883" s="9">
        <f t="shared" si="400"/>
        <v>151.358709016955</v>
      </c>
      <c r="T883" s="8">
        <f t="shared" si="401"/>
        <v>10943.434683074423</v>
      </c>
      <c r="U883" s="7">
        <f t="shared" si="402"/>
        <v>-31.563907015884276</v>
      </c>
      <c r="V883" s="9">
        <f t="shared" si="403"/>
        <v>1612.4984227765983</v>
      </c>
      <c r="W883" s="8">
        <f t="shared" si="404"/>
        <v>201040.87840279404</v>
      </c>
      <c r="X883" s="7">
        <f t="shared" si="405"/>
        <v>-31.563907015884276</v>
      </c>
      <c r="Y883" s="6">
        <f t="shared" si="391"/>
        <v>1619.5865590490359</v>
      </c>
      <c r="Z883" s="4">
        <f t="shared" si="392"/>
        <v>-1</v>
      </c>
      <c r="AA883" s="4">
        <f t="shared" si="406"/>
        <v>0</v>
      </c>
      <c r="AB883" s="5">
        <f t="shared" si="407"/>
        <v>0</v>
      </c>
      <c r="AC883" s="418">
        <f t="shared" si="411"/>
        <v>0</v>
      </c>
      <c r="AD883" s="628">
        <f t="shared" si="408"/>
        <v>0</v>
      </c>
      <c r="AE883" s="4">
        <f t="shared" si="393"/>
        <v>15.290548478577088</v>
      </c>
      <c r="AF883" s="3">
        <f t="shared" si="409"/>
        <v>4.67</v>
      </c>
      <c r="AG883" s="2">
        <f t="shared" si="394"/>
        <v>105.92076283713217</v>
      </c>
      <c r="AH883" s="22">
        <f t="shared" si="383"/>
        <v>23.916332760724742</v>
      </c>
    </row>
    <row r="884" spans="6:34" x14ac:dyDescent="0.35">
      <c r="F884" s="21">
        <f t="shared" si="395"/>
        <v>85.399999999999423</v>
      </c>
      <c r="G884" s="20">
        <f t="shared" si="410"/>
        <v>356.63043478260749</v>
      </c>
      <c r="H884" s="19">
        <f t="shared" si="384"/>
        <v>6.6304347826074945</v>
      </c>
      <c r="I884" s="18">
        <f t="shared" si="385"/>
        <v>1.8944099378878556E-2</v>
      </c>
      <c r="J884" s="17">
        <f t="shared" si="386"/>
        <v>201202.12824507171</v>
      </c>
      <c r="K884" s="16">
        <f t="shared" si="387"/>
        <v>31.563424662557971</v>
      </c>
      <c r="L884" s="15">
        <f t="shared" si="388"/>
        <v>0</v>
      </c>
      <c r="M884" s="14">
        <f t="shared" si="389"/>
        <v>0</v>
      </c>
      <c r="N884" s="13">
        <f t="shared" si="396"/>
        <v>0</v>
      </c>
      <c r="O884" s="12">
        <f t="shared" si="397"/>
        <v>0</v>
      </c>
      <c r="P884" s="4">
        <f t="shared" si="398"/>
        <v>0</v>
      </c>
      <c r="Q884" s="11">
        <f t="shared" si="390"/>
        <v>0</v>
      </c>
      <c r="R884" s="10">
        <f t="shared" si="399"/>
        <v>0</v>
      </c>
      <c r="S884" s="9">
        <f t="shared" si="400"/>
        <v>151.358709016955</v>
      </c>
      <c r="T884" s="8">
        <f t="shared" si="401"/>
        <v>10958.570553976118</v>
      </c>
      <c r="U884" s="7">
        <f t="shared" si="402"/>
        <v>-31.563424662557971</v>
      </c>
      <c r="V884" s="9">
        <f t="shared" si="403"/>
        <v>1609.3420320750099</v>
      </c>
      <c r="W884" s="8">
        <f t="shared" si="404"/>
        <v>201202.12824507171</v>
      </c>
      <c r="X884" s="7">
        <f t="shared" si="405"/>
        <v>-31.563424662557971</v>
      </c>
      <c r="Y884" s="6">
        <f t="shared" si="391"/>
        <v>1616.4440092371283</v>
      </c>
      <c r="Z884" s="4">
        <f t="shared" si="392"/>
        <v>-1</v>
      </c>
      <c r="AA884" s="4">
        <f t="shared" si="406"/>
        <v>0</v>
      </c>
      <c r="AB884" s="5">
        <f t="shared" si="407"/>
        <v>0</v>
      </c>
      <c r="AC884" s="418">
        <f t="shared" si="411"/>
        <v>0</v>
      </c>
      <c r="AD884" s="628">
        <f t="shared" si="408"/>
        <v>0</v>
      </c>
      <c r="AE884" s="4">
        <f t="shared" si="393"/>
        <v>15.260879604149325</v>
      </c>
      <c r="AF884" s="3">
        <f t="shared" si="409"/>
        <v>4.67</v>
      </c>
      <c r="AG884" s="2">
        <f t="shared" si="394"/>
        <v>105.92076283713217</v>
      </c>
      <c r="AH884" s="22">
        <f t="shared" si="383"/>
        <v>23.846757784965021</v>
      </c>
    </row>
    <row r="885" spans="6:34" x14ac:dyDescent="0.35">
      <c r="F885" s="21">
        <f t="shared" si="395"/>
        <v>85.499999999999417</v>
      </c>
      <c r="G885" s="20">
        <f t="shared" si="410"/>
        <v>356.63043478260749</v>
      </c>
      <c r="H885" s="19">
        <f t="shared" si="384"/>
        <v>6.6304347826074945</v>
      </c>
      <c r="I885" s="18">
        <f t="shared" si="385"/>
        <v>1.8944099378878556E-2</v>
      </c>
      <c r="J885" s="17">
        <f t="shared" si="386"/>
        <v>201363.0624482792</v>
      </c>
      <c r="K885" s="16">
        <f t="shared" si="387"/>
        <v>31.562943264440179</v>
      </c>
      <c r="L885" s="15">
        <f t="shared" si="388"/>
        <v>0</v>
      </c>
      <c r="M885" s="14">
        <f t="shared" si="389"/>
        <v>0</v>
      </c>
      <c r="N885" s="13">
        <f t="shared" si="396"/>
        <v>0</v>
      </c>
      <c r="O885" s="12">
        <f t="shared" si="397"/>
        <v>0</v>
      </c>
      <c r="P885" s="4">
        <f t="shared" si="398"/>
        <v>0</v>
      </c>
      <c r="Q885" s="11">
        <f t="shared" si="390"/>
        <v>0</v>
      </c>
      <c r="R885" s="10">
        <f t="shared" si="399"/>
        <v>0</v>
      </c>
      <c r="S885" s="9">
        <f t="shared" si="400"/>
        <v>151.358709016955</v>
      </c>
      <c r="T885" s="8">
        <f t="shared" si="401"/>
        <v>10973.706424877813</v>
      </c>
      <c r="U885" s="7">
        <f t="shared" si="402"/>
        <v>-31.562943264440179</v>
      </c>
      <c r="V885" s="9">
        <f t="shared" si="403"/>
        <v>1606.185689608754</v>
      </c>
      <c r="W885" s="8">
        <f t="shared" si="404"/>
        <v>201363.0624482792</v>
      </c>
      <c r="X885" s="7">
        <f t="shared" si="405"/>
        <v>-31.562943264440179</v>
      </c>
      <c r="Y885" s="6">
        <f t="shared" si="391"/>
        <v>1613.3015614878789</v>
      </c>
      <c r="Z885" s="4">
        <f t="shared" si="392"/>
        <v>-1</v>
      </c>
      <c r="AA885" s="4">
        <f t="shared" si="406"/>
        <v>0</v>
      </c>
      <c r="AB885" s="5">
        <f t="shared" si="407"/>
        <v>0</v>
      </c>
      <c r="AC885" s="418">
        <f t="shared" si="411"/>
        <v>0</v>
      </c>
      <c r="AD885" s="628">
        <f t="shared" si="408"/>
        <v>0</v>
      </c>
      <c r="AE885" s="4">
        <f t="shared" si="393"/>
        <v>15.231211693297123</v>
      </c>
      <c r="AF885" s="3">
        <f t="shared" si="409"/>
        <v>4.67</v>
      </c>
      <c r="AG885" s="2">
        <f t="shared" si="394"/>
        <v>105.92076283713217</v>
      </c>
      <c r="AH885" s="22">
        <f t="shared" si="383"/>
        <v>23.777252663523253</v>
      </c>
    </row>
    <row r="886" spans="6:34" x14ac:dyDescent="0.35">
      <c r="F886" s="21">
        <f t="shared" si="395"/>
        <v>85.599999999999412</v>
      </c>
      <c r="G886" s="20">
        <f t="shared" si="410"/>
        <v>356.63043478260749</v>
      </c>
      <c r="H886" s="19">
        <f t="shared" si="384"/>
        <v>6.6304347826074945</v>
      </c>
      <c r="I886" s="18">
        <f t="shared" si="385"/>
        <v>1.8944099378878556E-2</v>
      </c>
      <c r="J886" s="17">
        <f t="shared" si="386"/>
        <v>201523.68101724007</v>
      </c>
      <c r="K886" s="16">
        <f t="shared" si="387"/>
        <v>31.562462821451348</v>
      </c>
      <c r="L886" s="15">
        <f t="shared" si="388"/>
        <v>0</v>
      </c>
      <c r="M886" s="14">
        <f t="shared" si="389"/>
        <v>0</v>
      </c>
      <c r="N886" s="13">
        <f t="shared" si="396"/>
        <v>0</v>
      </c>
      <c r="O886" s="12">
        <f t="shared" si="397"/>
        <v>0</v>
      </c>
      <c r="P886" s="4">
        <f t="shared" si="398"/>
        <v>0</v>
      </c>
      <c r="Q886" s="11">
        <f t="shared" si="390"/>
        <v>0</v>
      </c>
      <c r="R886" s="10">
        <f t="shared" si="399"/>
        <v>0</v>
      </c>
      <c r="S886" s="9">
        <f t="shared" si="400"/>
        <v>151.358709016955</v>
      </c>
      <c r="T886" s="8">
        <f t="shared" si="401"/>
        <v>10988.842295779508</v>
      </c>
      <c r="U886" s="7">
        <f t="shared" si="402"/>
        <v>-31.562462821451348</v>
      </c>
      <c r="V886" s="9">
        <f t="shared" si="403"/>
        <v>1603.0293952823101</v>
      </c>
      <c r="W886" s="8">
        <f t="shared" si="404"/>
        <v>201523.68101724007</v>
      </c>
      <c r="X886" s="7">
        <f t="shared" si="405"/>
        <v>-31.562462821451348</v>
      </c>
      <c r="Y886" s="6">
        <f t="shared" si="391"/>
        <v>1610.1592160200953</v>
      </c>
      <c r="Z886" s="4">
        <f t="shared" si="392"/>
        <v>-1</v>
      </c>
      <c r="AA886" s="4">
        <f t="shared" si="406"/>
        <v>0</v>
      </c>
      <c r="AB886" s="5">
        <f t="shared" si="407"/>
        <v>0</v>
      </c>
      <c r="AC886" s="418">
        <f t="shared" si="411"/>
        <v>0</v>
      </c>
      <c r="AD886" s="628">
        <f t="shared" si="408"/>
        <v>0</v>
      </c>
      <c r="AE886" s="4">
        <f t="shared" si="393"/>
        <v>15.201544748086246</v>
      </c>
      <c r="AF886" s="3">
        <f t="shared" si="409"/>
        <v>4.67</v>
      </c>
      <c r="AG886" s="2">
        <f t="shared" si="394"/>
        <v>105.92076283713217</v>
      </c>
      <c r="AH886" s="22">
        <f t="shared" si="383"/>
        <v>23.707817460441419</v>
      </c>
    </row>
    <row r="887" spans="6:34" x14ac:dyDescent="0.35">
      <c r="F887" s="21">
        <f t="shared" si="395"/>
        <v>85.699999999999406</v>
      </c>
      <c r="G887" s="20">
        <f t="shared" si="410"/>
        <v>356.63043478260749</v>
      </c>
      <c r="H887" s="19">
        <f t="shared" si="384"/>
        <v>6.6304347826074945</v>
      </c>
      <c r="I887" s="18">
        <f t="shared" si="385"/>
        <v>1.8944099378878556E-2</v>
      </c>
      <c r="J887" s="17">
        <f t="shared" si="386"/>
        <v>201683.98395676829</v>
      </c>
      <c r="K887" s="16">
        <f t="shared" si="387"/>
        <v>31.561983333512067</v>
      </c>
      <c r="L887" s="15">
        <f t="shared" si="388"/>
        <v>0</v>
      </c>
      <c r="M887" s="14">
        <f t="shared" si="389"/>
        <v>0</v>
      </c>
      <c r="N887" s="13">
        <f t="shared" si="396"/>
        <v>0</v>
      </c>
      <c r="O887" s="12">
        <f t="shared" si="397"/>
        <v>0</v>
      </c>
      <c r="P887" s="4">
        <f t="shared" si="398"/>
        <v>0</v>
      </c>
      <c r="Q887" s="11">
        <f t="shared" si="390"/>
        <v>0</v>
      </c>
      <c r="R887" s="10">
        <f t="shared" si="399"/>
        <v>0</v>
      </c>
      <c r="S887" s="9">
        <f t="shared" si="400"/>
        <v>151.358709016955</v>
      </c>
      <c r="T887" s="8">
        <f t="shared" si="401"/>
        <v>11003.978166681203</v>
      </c>
      <c r="U887" s="7">
        <f t="shared" si="402"/>
        <v>-31.561983333512067</v>
      </c>
      <c r="V887" s="9">
        <f t="shared" si="403"/>
        <v>1599.8731490001651</v>
      </c>
      <c r="W887" s="8">
        <f t="shared" si="404"/>
        <v>201683.98395676829</v>
      </c>
      <c r="X887" s="7">
        <f t="shared" si="405"/>
        <v>-31.561983333512067</v>
      </c>
      <c r="Y887" s="6">
        <f t="shared" si="391"/>
        <v>1607.0169730550401</v>
      </c>
      <c r="Z887" s="4">
        <f t="shared" si="392"/>
        <v>-1</v>
      </c>
      <c r="AA887" s="4">
        <f t="shared" si="406"/>
        <v>0</v>
      </c>
      <c r="AB887" s="5">
        <f t="shared" si="407"/>
        <v>0</v>
      </c>
      <c r="AC887" s="418">
        <f t="shared" si="411"/>
        <v>0</v>
      </c>
      <c r="AD887" s="628">
        <f t="shared" si="408"/>
        <v>0</v>
      </c>
      <c r="AE887" s="4">
        <f t="shared" si="393"/>
        <v>15.171878770605637</v>
      </c>
      <c r="AF887" s="3">
        <f t="shared" si="409"/>
        <v>4.67</v>
      </c>
      <c r="AG887" s="2">
        <f t="shared" si="394"/>
        <v>105.92076283713217</v>
      </c>
      <c r="AH887" s="22">
        <f t="shared" si="383"/>
        <v>23.638452239976665</v>
      </c>
    </row>
    <row r="888" spans="6:34" x14ac:dyDescent="0.35">
      <c r="F888" s="21">
        <f t="shared" si="395"/>
        <v>85.7999999999994</v>
      </c>
      <c r="G888" s="20">
        <f t="shared" si="410"/>
        <v>356.63043478260749</v>
      </c>
      <c r="H888" s="19">
        <f t="shared" si="384"/>
        <v>6.6304347826074945</v>
      </c>
      <c r="I888" s="18">
        <f t="shared" si="385"/>
        <v>1.8944099378878556E-2</v>
      </c>
      <c r="J888" s="17">
        <f t="shared" si="386"/>
        <v>201843.9712716683</v>
      </c>
      <c r="K888" s="16">
        <f t="shared" si="387"/>
        <v>31.561504800543112</v>
      </c>
      <c r="L888" s="15">
        <f t="shared" si="388"/>
        <v>0</v>
      </c>
      <c r="M888" s="14">
        <f t="shared" si="389"/>
        <v>0</v>
      </c>
      <c r="N888" s="13">
        <f t="shared" si="396"/>
        <v>0</v>
      </c>
      <c r="O888" s="12">
        <f t="shared" si="397"/>
        <v>0</v>
      </c>
      <c r="P888" s="4">
        <f t="shared" si="398"/>
        <v>0</v>
      </c>
      <c r="Q888" s="11">
        <f t="shared" si="390"/>
        <v>0</v>
      </c>
      <c r="R888" s="10">
        <f t="shared" si="399"/>
        <v>0</v>
      </c>
      <c r="S888" s="9">
        <f t="shared" si="400"/>
        <v>151.358709016955</v>
      </c>
      <c r="T888" s="8">
        <f t="shared" si="401"/>
        <v>11019.114037582898</v>
      </c>
      <c r="U888" s="7">
        <f t="shared" si="402"/>
        <v>-31.561504800543112</v>
      </c>
      <c r="V888" s="9">
        <f t="shared" si="403"/>
        <v>1596.7169506668138</v>
      </c>
      <c r="W888" s="8">
        <f t="shared" si="404"/>
        <v>201843.9712716683</v>
      </c>
      <c r="X888" s="7">
        <f t="shared" si="405"/>
        <v>-31.561504800543112</v>
      </c>
      <c r="Y888" s="6">
        <f t="shared" si="391"/>
        <v>1603.8748328164538</v>
      </c>
      <c r="Z888" s="4">
        <f t="shared" si="392"/>
        <v>-1</v>
      </c>
      <c r="AA888" s="4">
        <f t="shared" si="406"/>
        <v>0</v>
      </c>
      <c r="AB888" s="5">
        <f t="shared" si="407"/>
        <v>0</v>
      </c>
      <c r="AC888" s="418">
        <f t="shared" si="411"/>
        <v>0</v>
      </c>
      <c r="AD888" s="628">
        <f t="shared" si="408"/>
        <v>0</v>
      </c>
      <c r="AE888" s="4">
        <f t="shared" si="393"/>
        <v>15.142213762967637</v>
      </c>
      <c r="AF888" s="3">
        <f t="shared" si="409"/>
        <v>4.67</v>
      </c>
      <c r="AG888" s="2">
        <f t="shared" si="394"/>
        <v>105.92076283713217</v>
      </c>
      <c r="AH888" s="22">
        <f t="shared" si="383"/>
        <v>23.569157066602333</v>
      </c>
    </row>
    <row r="889" spans="6:34" x14ac:dyDescent="0.35">
      <c r="F889" s="21">
        <f t="shared" si="395"/>
        <v>85.899999999999395</v>
      </c>
      <c r="G889" s="20">
        <f t="shared" si="410"/>
        <v>356.63043478260749</v>
      </c>
      <c r="H889" s="19">
        <f t="shared" si="384"/>
        <v>6.6304347826074945</v>
      </c>
      <c r="I889" s="18">
        <f t="shared" si="385"/>
        <v>1.8944099378878556E-2</v>
      </c>
      <c r="J889" s="17">
        <f t="shared" si="386"/>
        <v>202003.64296673497</v>
      </c>
      <c r="K889" s="16">
        <f t="shared" si="387"/>
        <v>31.561027222465381</v>
      </c>
      <c r="L889" s="15">
        <f t="shared" si="388"/>
        <v>0</v>
      </c>
      <c r="M889" s="14">
        <f t="shared" si="389"/>
        <v>0</v>
      </c>
      <c r="N889" s="13">
        <f t="shared" si="396"/>
        <v>0</v>
      </c>
      <c r="O889" s="12">
        <f t="shared" si="397"/>
        <v>0</v>
      </c>
      <c r="P889" s="4">
        <f t="shared" si="398"/>
        <v>0</v>
      </c>
      <c r="Q889" s="11">
        <f t="shared" si="390"/>
        <v>0</v>
      </c>
      <c r="R889" s="10">
        <f t="shared" si="399"/>
        <v>0</v>
      </c>
      <c r="S889" s="9">
        <f t="shared" si="400"/>
        <v>151.358709016955</v>
      </c>
      <c r="T889" s="8">
        <f t="shared" si="401"/>
        <v>11034.249908484593</v>
      </c>
      <c r="U889" s="7">
        <f t="shared" si="402"/>
        <v>-31.561027222465381</v>
      </c>
      <c r="V889" s="9">
        <f t="shared" si="403"/>
        <v>1593.5608001867595</v>
      </c>
      <c r="W889" s="8">
        <f t="shared" si="404"/>
        <v>202003.64296673497</v>
      </c>
      <c r="X889" s="7">
        <f t="shared" si="405"/>
        <v>-31.561027222465381</v>
      </c>
      <c r="Y889" s="6">
        <f t="shared" si="391"/>
        <v>1600.7327955305796</v>
      </c>
      <c r="Z889" s="4">
        <f t="shared" si="392"/>
        <v>-1</v>
      </c>
      <c r="AA889" s="4">
        <f t="shared" si="406"/>
        <v>0</v>
      </c>
      <c r="AB889" s="5">
        <f t="shared" si="407"/>
        <v>0</v>
      </c>
      <c r="AC889" s="418">
        <f t="shared" si="411"/>
        <v>0</v>
      </c>
      <c r="AD889" s="628">
        <f t="shared" si="408"/>
        <v>0</v>
      </c>
      <c r="AE889" s="4">
        <f t="shared" si="393"/>
        <v>15.112549727308211</v>
      </c>
      <c r="AF889" s="3">
        <f t="shared" si="409"/>
        <v>4.67</v>
      </c>
      <c r="AG889" s="2">
        <f t="shared" si="394"/>
        <v>105.92076283713217</v>
      </c>
      <c r="AH889" s="22">
        <f t="shared" si="383"/>
        <v>23.499932005009232</v>
      </c>
    </row>
    <row r="890" spans="6:34" x14ac:dyDescent="0.35">
      <c r="F890" s="21">
        <f t="shared" si="395"/>
        <v>85.999999999999389</v>
      </c>
      <c r="G890" s="20">
        <f t="shared" si="410"/>
        <v>356.63043478260749</v>
      </c>
      <c r="H890" s="19">
        <f t="shared" si="384"/>
        <v>6.6304347826074945</v>
      </c>
      <c r="I890" s="18">
        <f t="shared" si="385"/>
        <v>1.8944099378878556E-2</v>
      </c>
      <c r="J890" s="17">
        <f t="shared" si="386"/>
        <v>202162.99904675366</v>
      </c>
      <c r="K890" s="16">
        <f t="shared" si="387"/>
        <v>31.560550599199964</v>
      </c>
      <c r="L890" s="15">
        <f t="shared" si="388"/>
        <v>0</v>
      </c>
      <c r="M890" s="14">
        <f t="shared" si="389"/>
        <v>0</v>
      </c>
      <c r="N890" s="13">
        <f t="shared" si="396"/>
        <v>0</v>
      </c>
      <c r="O890" s="12">
        <f t="shared" si="397"/>
        <v>0</v>
      </c>
      <c r="P890" s="4">
        <f t="shared" si="398"/>
        <v>0</v>
      </c>
      <c r="Q890" s="11">
        <f t="shared" si="390"/>
        <v>0</v>
      </c>
      <c r="R890" s="10">
        <f t="shared" si="399"/>
        <v>0</v>
      </c>
      <c r="S890" s="9">
        <f t="shared" si="400"/>
        <v>151.358709016955</v>
      </c>
      <c r="T890" s="8">
        <f t="shared" si="401"/>
        <v>11049.385779386288</v>
      </c>
      <c r="U890" s="7">
        <f t="shared" si="402"/>
        <v>-31.560550599199964</v>
      </c>
      <c r="V890" s="9">
        <f t="shared" si="403"/>
        <v>1590.404697464513</v>
      </c>
      <c r="W890" s="8">
        <f t="shared" si="404"/>
        <v>202162.99904675366</v>
      </c>
      <c r="X890" s="7">
        <f t="shared" si="405"/>
        <v>-31.560550599199964</v>
      </c>
      <c r="Y890" s="6">
        <f t="shared" si="391"/>
        <v>1597.5908614261875</v>
      </c>
      <c r="Z890" s="4">
        <f t="shared" si="392"/>
        <v>-1</v>
      </c>
      <c r="AA890" s="4">
        <f t="shared" si="406"/>
        <v>0</v>
      </c>
      <c r="AB890" s="5">
        <f t="shared" si="407"/>
        <v>0</v>
      </c>
      <c r="AC890" s="418">
        <f t="shared" si="411"/>
        <v>0</v>
      </c>
      <c r="AD890" s="628">
        <f t="shared" si="408"/>
        <v>0</v>
      </c>
      <c r="AE890" s="4">
        <f t="shared" si="393"/>
        <v>15.082886665787184</v>
      </c>
      <c r="AF890" s="3">
        <f t="shared" si="409"/>
        <v>4.67</v>
      </c>
      <c r="AG890" s="2">
        <f t="shared" si="394"/>
        <v>105.92076283713217</v>
      </c>
      <c r="AH890" s="22">
        <f t="shared" si="383"/>
        <v>23.430777120106661</v>
      </c>
    </row>
    <row r="891" spans="6:34" x14ac:dyDescent="0.35">
      <c r="F891" s="21">
        <f t="shared" si="395"/>
        <v>86.099999999999383</v>
      </c>
      <c r="G891" s="20">
        <f t="shared" si="410"/>
        <v>356.63043478260749</v>
      </c>
      <c r="H891" s="19">
        <f t="shared" si="384"/>
        <v>6.6304347826074945</v>
      </c>
      <c r="I891" s="18">
        <f t="shared" si="385"/>
        <v>1.8944099378878556E-2</v>
      </c>
      <c r="J891" s="17">
        <f t="shared" si="386"/>
        <v>202322.03951650011</v>
      </c>
      <c r="K891" s="16">
        <f t="shared" si="387"/>
        <v>31.56007493066809</v>
      </c>
      <c r="L891" s="15">
        <f t="shared" si="388"/>
        <v>0</v>
      </c>
      <c r="M891" s="14">
        <f t="shared" si="389"/>
        <v>0</v>
      </c>
      <c r="N891" s="13">
        <f t="shared" si="396"/>
        <v>0</v>
      </c>
      <c r="O891" s="12">
        <f t="shared" si="397"/>
        <v>0</v>
      </c>
      <c r="P891" s="4">
        <f t="shared" si="398"/>
        <v>0</v>
      </c>
      <c r="Q891" s="11">
        <f t="shared" si="390"/>
        <v>0</v>
      </c>
      <c r="R891" s="10">
        <f t="shared" si="399"/>
        <v>0</v>
      </c>
      <c r="S891" s="9">
        <f t="shared" si="400"/>
        <v>151.358709016955</v>
      </c>
      <c r="T891" s="8">
        <f t="shared" si="401"/>
        <v>11064.521650287983</v>
      </c>
      <c r="U891" s="7">
        <f t="shared" si="402"/>
        <v>-31.56007493066809</v>
      </c>
      <c r="V891" s="9">
        <f t="shared" si="403"/>
        <v>1587.2486424045931</v>
      </c>
      <c r="W891" s="8">
        <f t="shared" si="404"/>
        <v>202322.03951650011</v>
      </c>
      <c r="X891" s="7">
        <f t="shared" si="405"/>
        <v>-31.56007493066809</v>
      </c>
      <c r="Y891" s="6">
        <f t="shared" si="391"/>
        <v>1594.4490307345993</v>
      </c>
      <c r="Z891" s="4">
        <f t="shared" si="392"/>
        <v>-1</v>
      </c>
      <c r="AA891" s="4">
        <f t="shared" si="406"/>
        <v>0</v>
      </c>
      <c r="AB891" s="5">
        <f t="shared" si="407"/>
        <v>0</v>
      </c>
      <c r="AC891" s="418">
        <f t="shared" si="411"/>
        <v>0</v>
      </c>
      <c r="AD891" s="628">
        <f t="shared" si="408"/>
        <v>0</v>
      </c>
      <c r="AE891" s="4">
        <f t="shared" si="393"/>
        <v>15.053224580588466</v>
      </c>
      <c r="AF891" s="3">
        <f t="shared" si="409"/>
        <v>4.67</v>
      </c>
      <c r="AG891" s="2">
        <f t="shared" si="394"/>
        <v>105.92076283713217</v>
      </c>
      <c r="AH891" s="22">
        <f t="shared" si="383"/>
        <v>23.361692477023439</v>
      </c>
    </row>
    <row r="892" spans="6:34" x14ac:dyDescent="0.35">
      <c r="F892" s="21">
        <f t="shared" si="395"/>
        <v>86.199999999999378</v>
      </c>
      <c r="G892" s="20">
        <f t="shared" si="410"/>
        <v>356.63043478260749</v>
      </c>
      <c r="H892" s="19">
        <f t="shared" si="384"/>
        <v>6.6304347826074945</v>
      </c>
      <c r="I892" s="18">
        <f t="shared" si="385"/>
        <v>1.8944099378878556E-2</v>
      </c>
      <c r="J892" s="17">
        <f t="shared" si="386"/>
        <v>202480.76438074058</v>
      </c>
      <c r="K892" s="16">
        <f t="shared" si="387"/>
        <v>31.559600216791168</v>
      </c>
      <c r="L892" s="15">
        <f t="shared" si="388"/>
        <v>0</v>
      </c>
      <c r="M892" s="14">
        <f t="shared" si="389"/>
        <v>0</v>
      </c>
      <c r="N892" s="13">
        <f t="shared" si="396"/>
        <v>0</v>
      </c>
      <c r="O892" s="12">
        <f t="shared" si="397"/>
        <v>0</v>
      </c>
      <c r="P892" s="4">
        <f t="shared" si="398"/>
        <v>0</v>
      </c>
      <c r="Q892" s="11">
        <f t="shared" si="390"/>
        <v>0</v>
      </c>
      <c r="R892" s="10">
        <f t="shared" si="399"/>
        <v>0</v>
      </c>
      <c r="S892" s="9">
        <f t="shared" si="400"/>
        <v>151.358709016955</v>
      </c>
      <c r="T892" s="8">
        <f t="shared" si="401"/>
        <v>11079.657521189678</v>
      </c>
      <c r="U892" s="7">
        <f t="shared" si="402"/>
        <v>-31.559600216791168</v>
      </c>
      <c r="V892" s="9">
        <f t="shared" si="403"/>
        <v>1584.0926349115261</v>
      </c>
      <c r="W892" s="8">
        <f t="shared" si="404"/>
        <v>202480.76438074058</v>
      </c>
      <c r="X892" s="7">
        <f t="shared" si="405"/>
        <v>-31.559600216791168</v>
      </c>
      <c r="Y892" s="6">
        <f t="shared" si="391"/>
        <v>1591.3073036897119</v>
      </c>
      <c r="Z892" s="4">
        <f t="shared" si="392"/>
        <v>-1</v>
      </c>
      <c r="AA892" s="4">
        <f t="shared" si="406"/>
        <v>0</v>
      </c>
      <c r="AB892" s="5">
        <f t="shared" si="407"/>
        <v>0</v>
      </c>
      <c r="AC892" s="418">
        <f t="shared" si="411"/>
        <v>0</v>
      </c>
      <c r="AD892" s="628">
        <f t="shared" si="408"/>
        <v>0</v>
      </c>
      <c r="AE892" s="4">
        <f t="shared" si="393"/>
        <v>15.023563473920284</v>
      </c>
      <c r="AF892" s="3">
        <f t="shared" si="409"/>
        <v>4.67</v>
      </c>
      <c r="AG892" s="2">
        <f t="shared" si="394"/>
        <v>105.92076283713217</v>
      </c>
      <c r="AH892" s="22">
        <f t="shared" si="383"/>
        <v>23.292678141109167</v>
      </c>
    </row>
    <row r="893" spans="6:34" x14ac:dyDescent="0.35">
      <c r="F893" s="21">
        <f t="shared" si="395"/>
        <v>86.299999999999372</v>
      </c>
      <c r="G893" s="20">
        <f t="shared" si="410"/>
        <v>356.63043478260749</v>
      </c>
      <c r="H893" s="19">
        <f t="shared" si="384"/>
        <v>6.6304347826074945</v>
      </c>
      <c r="I893" s="18">
        <f t="shared" si="385"/>
        <v>1.8944099378878556E-2</v>
      </c>
      <c r="J893" s="17">
        <f t="shared" si="386"/>
        <v>202639.17364423175</v>
      </c>
      <c r="K893" s="16">
        <f t="shared" si="387"/>
        <v>31.559126457490752</v>
      </c>
      <c r="L893" s="15">
        <f t="shared" si="388"/>
        <v>0</v>
      </c>
      <c r="M893" s="14">
        <f t="shared" si="389"/>
        <v>0</v>
      </c>
      <c r="N893" s="13">
        <f t="shared" si="396"/>
        <v>0</v>
      </c>
      <c r="O893" s="12">
        <f t="shared" si="397"/>
        <v>0</v>
      </c>
      <c r="P893" s="4">
        <f t="shared" si="398"/>
        <v>0</v>
      </c>
      <c r="Q893" s="11">
        <f t="shared" si="390"/>
        <v>0</v>
      </c>
      <c r="R893" s="10">
        <f t="shared" si="399"/>
        <v>0</v>
      </c>
      <c r="S893" s="9">
        <f t="shared" si="400"/>
        <v>151.358709016955</v>
      </c>
      <c r="T893" s="8">
        <f t="shared" si="401"/>
        <v>11094.793392091373</v>
      </c>
      <c r="U893" s="7">
        <f t="shared" si="402"/>
        <v>-31.559126457490752</v>
      </c>
      <c r="V893" s="9">
        <f t="shared" si="403"/>
        <v>1580.9366748898469</v>
      </c>
      <c r="W893" s="8">
        <f t="shared" si="404"/>
        <v>202639.17364423175</v>
      </c>
      <c r="X893" s="7">
        <f t="shared" si="405"/>
        <v>-31.559126457490752</v>
      </c>
      <c r="Y893" s="6">
        <f t="shared" si="391"/>
        <v>1588.165680528025</v>
      </c>
      <c r="Z893" s="4">
        <f t="shared" si="392"/>
        <v>-1</v>
      </c>
      <c r="AA893" s="4">
        <f t="shared" si="406"/>
        <v>0</v>
      </c>
      <c r="AB893" s="5">
        <f t="shared" si="407"/>
        <v>0</v>
      </c>
      <c r="AC893" s="418">
        <f t="shared" si="411"/>
        <v>0</v>
      </c>
      <c r="AD893" s="628">
        <f t="shared" si="408"/>
        <v>0</v>
      </c>
      <c r="AE893" s="4">
        <f t="shared" si="393"/>
        <v>14.993903348015435</v>
      </c>
      <c r="AF893" s="3">
        <f t="shared" si="409"/>
        <v>4.67</v>
      </c>
      <c r="AG893" s="2">
        <f t="shared" si="394"/>
        <v>105.92076283713217</v>
      </c>
      <c r="AH893" s="22">
        <f t="shared" si="383"/>
        <v>23.223734177935313</v>
      </c>
    </row>
    <row r="894" spans="6:34" x14ac:dyDescent="0.35">
      <c r="F894" s="21">
        <f t="shared" si="395"/>
        <v>86.399999999999366</v>
      </c>
      <c r="G894" s="20">
        <f t="shared" si="410"/>
        <v>356.63043478260749</v>
      </c>
      <c r="H894" s="19">
        <f t="shared" si="384"/>
        <v>6.6304347826074945</v>
      </c>
      <c r="I894" s="18">
        <f t="shared" si="385"/>
        <v>1.8944099378878556E-2</v>
      </c>
      <c r="J894" s="17">
        <f t="shared" si="386"/>
        <v>202797.26731172073</v>
      </c>
      <c r="K894" s="16">
        <f t="shared" si="387"/>
        <v>31.558653652688573</v>
      </c>
      <c r="L894" s="15">
        <f t="shared" si="388"/>
        <v>0</v>
      </c>
      <c r="M894" s="14">
        <f t="shared" si="389"/>
        <v>0</v>
      </c>
      <c r="N894" s="13">
        <f t="shared" si="396"/>
        <v>0</v>
      </c>
      <c r="O894" s="12">
        <f t="shared" si="397"/>
        <v>0</v>
      </c>
      <c r="P894" s="4">
        <f t="shared" si="398"/>
        <v>0</v>
      </c>
      <c r="Q894" s="11">
        <f t="shared" si="390"/>
        <v>0</v>
      </c>
      <c r="R894" s="10">
        <f t="shared" si="399"/>
        <v>0</v>
      </c>
      <c r="S894" s="9">
        <f t="shared" si="400"/>
        <v>151.358709016955</v>
      </c>
      <c r="T894" s="8">
        <f t="shared" si="401"/>
        <v>11109.929262993068</v>
      </c>
      <c r="U894" s="7">
        <f t="shared" si="402"/>
        <v>-31.558653652688573</v>
      </c>
      <c r="V894" s="9">
        <f t="shared" si="403"/>
        <v>1577.7807622440978</v>
      </c>
      <c r="W894" s="8">
        <f t="shared" si="404"/>
        <v>202797.26731172073</v>
      </c>
      <c r="X894" s="7">
        <f t="shared" si="405"/>
        <v>-31.558653652688573</v>
      </c>
      <c r="Y894" s="6">
        <f t="shared" si="391"/>
        <v>1585.024161488665</v>
      </c>
      <c r="Z894" s="4">
        <f t="shared" si="392"/>
        <v>-1</v>
      </c>
      <c r="AA894" s="4">
        <f t="shared" si="406"/>
        <v>0</v>
      </c>
      <c r="AB894" s="5">
        <f t="shared" si="407"/>
        <v>0</v>
      </c>
      <c r="AC894" s="418">
        <f t="shared" si="411"/>
        <v>0</v>
      </c>
      <c r="AD894" s="628">
        <f t="shared" si="408"/>
        <v>0</v>
      </c>
      <c r="AE894" s="4">
        <f t="shared" si="393"/>
        <v>14.964244205131518</v>
      </c>
      <c r="AF894" s="3">
        <f t="shared" si="409"/>
        <v>4.67</v>
      </c>
      <c r="AG894" s="2">
        <f t="shared" si="394"/>
        <v>105.92076283713217</v>
      </c>
      <c r="AH894" s="22">
        <f t="shared" si="383"/>
        <v>23.154860653296328</v>
      </c>
    </row>
    <row r="895" spans="6:34" x14ac:dyDescent="0.35">
      <c r="F895" s="21">
        <f t="shared" si="395"/>
        <v>86.499999999999361</v>
      </c>
      <c r="G895" s="20">
        <f t="shared" si="410"/>
        <v>356.63043478260749</v>
      </c>
      <c r="H895" s="19">
        <f t="shared" si="384"/>
        <v>6.6304347826074945</v>
      </c>
      <c r="I895" s="18">
        <f t="shared" si="385"/>
        <v>1.8944099378878556E-2</v>
      </c>
      <c r="J895" s="17">
        <f t="shared" si="386"/>
        <v>202955.04538794514</v>
      </c>
      <c r="K895" s="16">
        <f t="shared" si="387"/>
        <v>31.558181802306507</v>
      </c>
      <c r="L895" s="15">
        <f t="shared" si="388"/>
        <v>0</v>
      </c>
      <c r="M895" s="14">
        <f t="shared" si="389"/>
        <v>0</v>
      </c>
      <c r="N895" s="13">
        <f t="shared" si="396"/>
        <v>0</v>
      </c>
      <c r="O895" s="12">
        <f t="shared" si="397"/>
        <v>0</v>
      </c>
      <c r="P895" s="4">
        <f t="shared" si="398"/>
        <v>0</v>
      </c>
      <c r="Q895" s="11">
        <f t="shared" si="390"/>
        <v>0</v>
      </c>
      <c r="R895" s="10">
        <f t="shared" si="399"/>
        <v>0</v>
      </c>
      <c r="S895" s="9">
        <f t="shared" si="400"/>
        <v>151.358709016955</v>
      </c>
      <c r="T895" s="8">
        <f t="shared" si="401"/>
        <v>11125.065133894763</v>
      </c>
      <c r="U895" s="7">
        <f t="shared" si="402"/>
        <v>-31.558181802306507</v>
      </c>
      <c r="V895" s="9">
        <f t="shared" si="403"/>
        <v>1574.6248968788288</v>
      </c>
      <c r="W895" s="8">
        <f t="shared" si="404"/>
        <v>202955.04538794514</v>
      </c>
      <c r="X895" s="7">
        <f t="shared" si="405"/>
        <v>-31.558181802306507</v>
      </c>
      <c r="Y895" s="6">
        <f t="shared" si="391"/>
        <v>1581.8827468134107</v>
      </c>
      <c r="Z895" s="4">
        <f t="shared" si="392"/>
        <v>-1</v>
      </c>
      <c r="AA895" s="4">
        <f t="shared" si="406"/>
        <v>0</v>
      </c>
      <c r="AB895" s="5">
        <f t="shared" si="407"/>
        <v>0</v>
      </c>
      <c r="AC895" s="418">
        <f t="shared" si="411"/>
        <v>0</v>
      </c>
      <c r="AD895" s="628">
        <f t="shared" si="408"/>
        <v>0</v>
      </c>
      <c r="AE895" s="4">
        <f t="shared" si="393"/>
        <v>14.93458604755117</v>
      </c>
      <c r="AF895" s="3">
        <f t="shared" si="409"/>
        <v>4.67</v>
      </c>
      <c r="AG895" s="2">
        <f t="shared" si="394"/>
        <v>105.92076283713217</v>
      </c>
      <c r="AH895" s="22">
        <f t="shared" si="383"/>
        <v>23.086057633210842</v>
      </c>
    </row>
    <row r="896" spans="6:34" x14ac:dyDescent="0.35">
      <c r="F896" s="21">
        <f t="shared" si="395"/>
        <v>86.599999999999355</v>
      </c>
      <c r="G896" s="20">
        <f t="shared" si="410"/>
        <v>356.63043478260749</v>
      </c>
      <c r="H896" s="19">
        <f t="shared" si="384"/>
        <v>6.6304347826074945</v>
      </c>
      <c r="I896" s="18">
        <f t="shared" si="385"/>
        <v>1.8944099378878556E-2</v>
      </c>
      <c r="J896" s="17">
        <f t="shared" si="386"/>
        <v>203112.50787763303</v>
      </c>
      <c r="K896" s="16">
        <f t="shared" si="387"/>
        <v>31.557710906266596</v>
      </c>
      <c r="L896" s="15">
        <f t="shared" si="388"/>
        <v>0</v>
      </c>
      <c r="M896" s="14">
        <f t="shared" si="389"/>
        <v>0</v>
      </c>
      <c r="N896" s="13">
        <f t="shared" si="396"/>
        <v>0</v>
      </c>
      <c r="O896" s="12">
        <f t="shared" si="397"/>
        <v>0</v>
      </c>
      <c r="P896" s="4">
        <f t="shared" si="398"/>
        <v>0</v>
      </c>
      <c r="Q896" s="11">
        <f t="shared" si="390"/>
        <v>0</v>
      </c>
      <c r="R896" s="10">
        <f t="shared" si="399"/>
        <v>0</v>
      </c>
      <c r="S896" s="9">
        <f t="shared" si="400"/>
        <v>151.358709016955</v>
      </c>
      <c r="T896" s="8">
        <f t="shared" si="401"/>
        <v>11140.201004796458</v>
      </c>
      <c r="U896" s="7">
        <f t="shared" si="402"/>
        <v>-31.557710906266596</v>
      </c>
      <c r="V896" s="9">
        <f t="shared" si="403"/>
        <v>1571.4690786985982</v>
      </c>
      <c r="W896" s="8">
        <f t="shared" si="404"/>
        <v>203112.50787763303</v>
      </c>
      <c r="X896" s="7">
        <f t="shared" si="405"/>
        <v>-31.557710906266596</v>
      </c>
      <c r="Y896" s="6">
        <f t="shared" si="391"/>
        <v>1578.7414367467209</v>
      </c>
      <c r="Z896" s="4">
        <f t="shared" si="392"/>
        <v>-1</v>
      </c>
      <c r="AA896" s="4">
        <f t="shared" si="406"/>
        <v>0</v>
      </c>
      <c r="AB896" s="5">
        <f t="shared" si="407"/>
        <v>0</v>
      </c>
      <c r="AC896" s="418">
        <f t="shared" si="411"/>
        <v>0</v>
      </c>
      <c r="AD896" s="628">
        <f t="shared" si="408"/>
        <v>0</v>
      </c>
      <c r="AE896" s="4">
        <f t="shared" si="393"/>
        <v>14.904928877582332</v>
      </c>
      <c r="AF896" s="3">
        <f t="shared" si="409"/>
        <v>4.67</v>
      </c>
      <c r="AG896" s="2">
        <f t="shared" si="394"/>
        <v>105.92076283713217</v>
      </c>
      <c r="AH896" s="22">
        <f t="shared" si="383"/>
        <v>23.017325183922807</v>
      </c>
    </row>
    <row r="897" spans="6:34" x14ac:dyDescent="0.35">
      <c r="F897" s="21">
        <f t="shared" si="395"/>
        <v>86.699999999999349</v>
      </c>
      <c r="G897" s="20">
        <f t="shared" si="410"/>
        <v>356.63043478260749</v>
      </c>
      <c r="H897" s="19">
        <f t="shared" si="384"/>
        <v>6.6304347826074945</v>
      </c>
      <c r="I897" s="18">
        <f t="shared" si="385"/>
        <v>1.8944099378878556E-2</v>
      </c>
      <c r="J897" s="17">
        <f t="shared" si="386"/>
        <v>203269.65478550291</v>
      </c>
      <c r="K897" s="16">
        <f t="shared" si="387"/>
        <v>31.55724096449104</v>
      </c>
      <c r="L897" s="15">
        <f t="shared" si="388"/>
        <v>0</v>
      </c>
      <c r="M897" s="14">
        <f t="shared" si="389"/>
        <v>0</v>
      </c>
      <c r="N897" s="13">
        <f t="shared" si="396"/>
        <v>0</v>
      </c>
      <c r="O897" s="12">
        <f t="shared" si="397"/>
        <v>0</v>
      </c>
      <c r="P897" s="4">
        <f t="shared" si="398"/>
        <v>0</v>
      </c>
      <c r="Q897" s="11">
        <f t="shared" si="390"/>
        <v>0</v>
      </c>
      <c r="R897" s="10">
        <f t="shared" si="399"/>
        <v>0</v>
      </c>
      <c r="S897" s="9">
        <f t="shared" si="400"/>
        <v>151.358709016955</v>
      </c>
      <c r="T897" s="8">
        <f t="shared" si="401"/>
        <v>11155.336875698153</v>
      </c>
      <c r="U897" s="7">
        <f t="shared" si="402"/>
        <v>-31.55724096449104</v>
      </c>
      <c r="V897" s="9">
        <f t="shared" si="403"/>
        <v>1568.3133076079716</v>
      </c>
      <c r="W897" s="8">
        <f t="shared" si="404"/>
        <v>203269.65478550291</v>
      </c>
      <c r="X897" s="7">
        <f t="shared" si="405"/>
        <v>-31.55724096449104</v>
      </c>
      <c r="Y897" s="6">
        <f t="shared" si="391"/>
        <v>1575.6002315357584</v>
      </c>
      <c r="Z897" s="4">
        <f t="shared" si="392"/>
        <v>-1</v>
      </c>
      <c r="AA897" s="4">
        <f t="shared" si="406"/>
        <v>0</v>
      </c>
      <c r="AB897" s="5">
        <f t="shared" si="407"/>
        <v>0</v>
      </c>
      <c r="AC897" s="418">
        <f t="shared" si="411"/>
        <v>0</v>
      </c>
      <c r="AD897" s="628">
        <f t="shared" si="408"/>
        <v>0</v>
      </c>
      <c r="AE897" s="4">
        <f t="shared" si="393"/>
        <v>14.875272697558474</v>
      </c>
      <c r="AF897" s="3">
        <f t="shared" si="409"/>
        <v>4.67</v>
      </c>
      <c r="AG897" s="2">
        <f t="shared" si="394"/>
        <v>105.92076283713217</v>
      </c>
      <c r="AH897" s="22">
        <f t="shared" si="383"/>
        <v>22.948663371902587</v>
      </c>
    </row>
    <row r="898" spans="6:34" x14ac:dyDescent="0.35">
      <c r="F898" s="21">
        <f t="shared" si="395"/>
        <v>86.799999999999343</v>
      </c>
      <c r="G898" s="20">
        <f t="shared" si="410"/>
        <v>356.63043478260749</v>
      </c>
      <c r="H898" s="19">
        <f t="shared" si="384"/>
        <v>6.6304347826074945</v>
      </c>
      <c r="I898" s="18">
        <f t="shared" si="385"/>
        <v>1.8944099378878556E-2</v>
      </c>
      <c r="J898" s="17">
        <f t="shared" si="386"/>
        <v>203426.4861162637</v>
      </c>
      <c r="K898" s="16">
        <f t="shared" si="387"/>
        <v>31.556771976902212</v>
      </c>
      <c r="L898" s="15">
        <f t="shared" si="388"/>
        <v>0</v>
      </c>
      <c r="M898" s="14">
        <f t="shared" si="389"/>
        <v>0</v>
      </c>
      <c r="N898" s="13">
        <f t="shared" si="396"/>
        <v>0</v>
      </c>
      <c r="O898" s="12">
        <f t="shared" si="397"/>
        <v>0</v>
      </c>
      <c r="P898" s="4">
        <f t="shared" si="398"/>
        <v>0</v>
      </c>
      <c r="Q898" s="11">
        <f t="shared" si="390"/>
        <v>0</v>
      </c>
      <c r="R898" s="10">
        <f t="shared" si="399"/>
        <v>0</v>
      </c>
      <c r="S898" s="9">
        <f t="shared" si="400"/>
        <v>151.358709016955</v>
      </c>
      <c r="T898" s="8">
        <f t="shared" si="401"/>
        <v>11170.472746599848</v>
      </c>
      <c r="U898" s="7">
        <f t="shared" si="402"/>
        <v>-31.556771976902212</v>
      </c>
      <c r="V898" s="9">
        <f t="shared" si="403"/>
        <v>1565.1575835115225</v>
      </c>
      <c r="W898" s="8">
        <f t="shared" si="404"/>
        <v>203426.4861162637</v>
      </c>
      <c r="X898" s="7">
        <f t="shared" si="405"/>
        <v>-31.556771976902212</v>
      </c>
      <c r="Y898" s="6">
        <f t="shared" si="391"/>
        <v>1572.4591314304191</v>
      </c>
      <c r="Z898" s="4">
        <f t="shared" si="392"/>
        <v>-1</v>
      </c>
      <c r="AA898" s="4">
        <f t="shared" si="406"/>
        <v>0</v>
      </c>
      <c r="AB898" s="5">
        <f t="shared" si="407"/>
        <v>0</v>
      </c>
      <c r="AC898" s="418">
        <f t="shared" si="411"/>
        <v>0</v>
      </c>
      <c r="AD898" s="628">
        <f t="shared" si="408"/>
        <v>0</v>
      </c>
      <c r="AE898" s="4">
        <f t="shared" si="393"/>
        <v>14.845617509838865</v>
      </c>
      <c r="AF898" s="3">
        <f t="shared" si="409"/>
        <v>4.67</v>
      </c>
      <c r="AG898" s="2">
        <f t="shared" si="394"/>
        <v>105.92076283713217</v>
      </c>
      <c r="AH898" s="22">
        <f t="shared" si="383"/>
        <v>22.880072263848291</v>
      </c>
    </row>
    <row r="899" spans="6:34" x14ac:dyDescent="0.35">
      <c r="F899" s="21">
        <f t="shared" si="395"/>
        <v>86.899999999999338</v>
      </c>
      <c r="G899" s="20">
        <f t="shared" si="410"/>
        <v>356.63043478260749</v>
      </c>
      <c r="H899" s="19">
        <f t="shared" si="384"/>
        <v>6.6304347826074945</v>
      </c>
      <c r="I899" s="18">
        <f t="shared" si="385"/>
        <v>1.8944099378878556E-2</v>
      </c>
      <c r="J899" s="17">
        <f t="shared" si="386"/>
        <v>203583.00187461486</v>
      </c>
      <c r="K899" s="16">
        <f t="shared" si="387"/>
        <v>31.556303943422634</v>
      </c>
      <c r="L899" s="15">
        <f t="shared" si="388"/>
        <v>0</v>
      </c>
      <c r="M899" s="14">
        <f t="shared" si="389"/>
        <v>0</v>
      </c>
      <c r="N899" s="13">
        <f t="shared" si="396"/>
        <v>0</v>
      </c>
      <c r="O899" s="12">
        <f t="shared" si="397"/>
        <v>0</v>
      </c>
      <c r="P899" s="4">
        <f t="shared" si="398"/>
        <v>0</v>
      </c>
      <c r="Q899" s="11">
        <f t="shared" si="390"/>
        <v>0</v>
      </c>
      <c r="R899" s="10">
        <f t="shared" si="399"/>
        <v>0</v>
      </c>
      <c r="S899" s="9">
        <f t="shared" si="400"/>
        <v>151.358709016955</v>
      </c>
      <c r="T899" s="8">
        <f t="shared" si="401"/>
        <v>11185.608617501543</v>
      </c>
      <c r="U899" s="7">
        <f t="shared" si="402"/>
        <v>-31.556303943422634</v>
      </c>
      <c r="V899" s="9">
        <f t="shared" si="403"/>
        <v>1562.0019063138323</v>
      </c>
      <c r="W899" s="8">
        <f t="shared" si="404"/>
        <v>203583.00187461486</v>
      </c>
      <c r="X899" s="7">
        <f t="shared" si="405"/>
        <v>-31.556303943422634</v>
      </c>
      <c r="Y899" s="6">
        <f t="shared" si="391"/>
        <v>1569.3181366833576</v>
      </c>
      <c r="Z899" s="4">
        <f t="shared" si="392"/>
        <v>-1</v>
      </c>
      <c r="AA899" s="4">
        <f t="shared" si="406"/>
        <v>0</v>
      </c>
      <c r="AB899" s="5">
        <f t="shared" si="407"/>
        <v>0</v>
      </c>
      <c r="AC899" s="418">
        <f t="shared" si="411"/>
        <v>0</v>
      </c>
      <c r="AD899" s="628">
        <f t="shared" si="408"/>
        <v>0</v>
      </c>
      <c r="AE899" s="4">
        <f t="shared" si="393"/>
        <v>14.815963316808825</v>
      </c>
      <c r="AF899" s="3">
        <f t="shared" si="409"/>
        <v>4.67</v>
      </c>
      <c r="AG899" s="2">
        <f t="shared" si="394"/>
        <v>105.92076283713217</v>
      </c>
      <c r="AH899" s="22">
        <f t="shared" si="383"/>
        <v>22.811551926686889</v>
      </c>
    </row>
    <row r="900" spans="6:34" x14ac:dyDescent="0.35">
      <c r="F900" s="21">
        <f t="shared" si="395"/>
        <v>86.999999999999332</v>
      </c>
      <c r="G900" s="20">
        <f t="shared" si="410"/>
        <v>356.63043478260749</v>
      </c>
      <c r="H900" s="19">
        <f t="shared" si="384"/>
        <v>6.6304347826074945</v>
      </c>
      <c r="I900" s="18">
        <f t="shared" si="385"/>
        <v>1.8944099378878556E-2</v>
      </c>
      <c r="J900" s="17">
        <f t="shared" si="386"/>
        <v>203739.20206524624</v>
      </c>
      <c r="K900" s="16">
        <f t="shared" si="387"/>
        <v>31.555836863974974</v>
      </c>
      <c r="L900" s="15">
        <f t="shared" si="388"/>
        <v>0</v>
      </c>
      <c r="M900" s="14">
        <f t="shared" si="389"/>
        <v>0</v>
      </c>
      <c r="N900" s="13">
        <f t="shared" si="396"/>
        <v>0</v>
      </c>
      <c r="O900" s="12">
        <f t="shared" si="397"/>
        <v>0</v>
      </c>
      <c r="P900" s="4">
        <f t="shared" si="398"/>
        <v>0</v>
      </c>
      <c r="Q900" s="11">
        <f t="shared" si="390"/>
        <v>0</v>
      </c>
      <c r="R900" s="10">
        <f t="shared" si="399"/>
        <v>0</v>
      </c>
      <c r="S900" s="9">
        <f t="shared" si="400"/>
        <v>151.358709016955</v>
      </c>
      <c r="T900" s="8">
        <f t="shared" si="401"/>
        <v>11200.744488403237</v>
      </c>
      <c r="U900" s="7">
        <f t="shared" si="402"/>
        <v>-31.555836863974974</v>
      </c>
      <c r="V900" s="9">
        <f t="shared" si="403"/>
        <v>1558.8462759194899</v>
      </c>
      <c r="W900" s="8">
        <f t="shared" si="404"/>
        <v>203739.20206524624</v>
      </c>
      <c r="X900" s="7">
        <f t="shared" si="405"/>
        <v>-31.555836863974974</v>
      </c>
      <c r="Y900" s="6">
        <f t="shared" si="391"/>
        <v>1566.1772475500152</v>
      </c>
      <c r="Z900" s="4">
        <f t="shared" si="392"/>
        <v>-1</v>
      </c>
      <c r="AA900" s="4">
        <f t="shared" si="406"/>
        <v>0</v>
      </c>
      <c r="AB900" s="5">
        <f t="shared" si="407"/>
        <v>0</v>
      </c>
      <c r="AC900" s="418">
        <f t="shared" si="411"/>
        <v>0</v>
      </c>
      <c r="AD900" s="628">
        <f t="shared" si="408"/>
        <v>0</v>
      </c>
      <c r="AE900" s="4">
        <f t="shared" si="393"/>
        <v>14.786310120879977</v>
      </c>
      <c r="AF900" s="3">
        <f t="shared" si="409"/>
        <v>4.67</v>
      </c>
      <c r="AG900" s="2">
        <f t="shared" si="394"/>
        <v>105.92076283713217</v>
      </c>
      <c r="AH900" s="22">
        <f t="shared" si="383"/>
        <v>22.743102427575284</v>
      </c>
    </row>
    <row r="901" spans="6:34" x14ac:dyDescent="0.35">
      <c r="F901" s="21">
        <f t="shared" si="395"/>
        <v>87.099999999999326</v>
      </c>
      <c r="G901" s="20">
        <f t="shared" si="410"/>
        <v>356.63043478260749</v>
      </c>
      <c r="H901" s="19">
        <f t="shared" si="384"/>
        <v>6.6304347826074945</v>
      </c>
      <c r="I901" s="18">
        <f t="shared" si="385"/>
        <v>1.8944099378878556E-2</v>
      </c>
      <c r="J901" s="17">
        <f t="shared" si="386"/>
        <v>203895.08669283817</v>
      </c>
      <c r="K901" s="16">
        <f t="shared" si="387"/>
        <v>31.555370738482107</v>
      </c>
      <c r="L901" s="15">
        <f t="shared" si="388"/>
        <v>0</v>
      </c>
      <c r="M901" s="14">
        <f t="shared" si="389"/>
        <v>0</v>
      </c>
      <c r="N901" s="13">
        <f t="shared" si="396"/>
        <v>0</v>
      </c>
      <c r="O901" s="12">
        <f t="shared" si="397"/>
        <v>0</v>
      </c>
      <c r="P901" s="4">
        <f t="shared" si="398"/>
        <v>0</v>
      </c>
      <c r="Q901" s="11">
        <f t="shared" si="390"/>
        <v>0</v>
      </c>
      <c r="R901" s="10">
        <f t="shared" si="399"/>
        <v>0</v>
      </c>
      <c r="S901" s="9">
        <f t="shared" si="400"/>
        <v>151.358709016955</v>
      </c>
      <c r="T901" s="8">
        <f t="shared" si="401"/>
        <v>11215.880359304932</v>
      </c>
      <c r="U901" s="7">
        <f t="shared" si="402"/>
        <v>-31.555370738482107</v>
      </c>
      <c r="V901" s="9">
        <f t="shared" si="403"/>
        <v>1555.6906922330925</v>
      </c>
      <c r="W901" s="8">
        <f t="shared" si="404"/>
        <v>203895.08669283817</v>
      </c>
      <c r="X901" s="7">
        <f t="shared" si="405"/>
        <v>-31.555370738482107</v>
      </c>
      <c r="Y901" s="6">
        <f t="shared" si="391"/>
        <v>1563.0364642886479</v>
      </c>
      <c r="Z901" s="4">
        <f t="shared" si="392"/>
        <v>-1</v>
      </c>
      <c r="AA901" s="4">
        <f t="shared" si="406"/>
        <v>0</v>
      </c>
      <c r="AB901" s="5">
        <f t="shared" si="407"/>
        <v>0</v>
      </c>
      <c r="AC901" s="418">
        <f t="shared" si="411"/>
        <v>0</v>
      </c>
      <c r="AD901" s="628">
        <f t="shared" si="408"/>
        <v>0</v>
      </c>
      <c r="AE901" s="4">
        <f t="shared" si="393"/>
        <v>14.756657924490524</v>
      </c>
      <c r="AF901" s="3">
        <f t="shared" si="409"/>
        <v>4.67</v>
      </c>
      <c r="AG901" s="2">
        <f t="shared" si="394"/>
        <v>105.92076283713217</v>
      </c>
      <c r="AH901" s="22">
        <f t="shared" si="383"/>
        <v>22.67472383390178</v>
      </c>
    </row>
    <row r="902" spans="6:34" x14ac:dyDescent="0.35">
      <c r="F902" s="21">
        <f t="shared" si="395"/>
        <v>87.199999999999321</v>
      </c>
      <c r="G902" s="20">
        <f t="shared" si="410"/>
        <v>356.63043478260749</v>
      </c>
      <c r="H902" s="19">
        <f t="shared" si="384"/>
        <v>6.6304347826074945</v>
      </c>
      <c r="I902" s="18">
        <f t="shared" si="385"/>
        <v>1.8944099378878556E-2</v>
      </c>
      <c r="J902" s="17">
        <f t="shared" si="386"/>
        <v>204050.65576206148</v>
      </c>
      <c r="K902" s="16">
        <f t="shared" si="387"/>
        <v>31.554905566867024</v>
      </c>
      <c r="L902" s="15">
        <f t="shared" si="388"/>
        <v>0</v>
      </c>
      <c r="M902" s="14">
        <f t="shared" si="389"/>
        <v>0</v>
      </c>
      <c r="N902" s="13">
        <f t="shared" si="396"/>
        <v>0</v>
      </c>
      <c r="O902" s="12">
        <f t="shared" si="397"/>
        <v>0</v>
      </c>
      <c r="P902" s="4">
        <f t="shared" si="398"/>
        <v>0</v>
      </c>
      <c r="Q902" s="11">
        <f t="shared" si="390"/>
        <v>0</v>
      </c>
      <c r="R902" s="10">
        <f t="shared" si="399"/>
        <v>0</v>
      </c>
      <c r="S902" s="9">
        <f t="shared" si="400"/>
        <v>151.358709016955</v>
      </c>
      <c r="T902" s="8">
        <f t="shared" si="401"/>
        <v>11231.016230206627</v>
      </c>
      <c r="U902" s="7">
        <f t="shared" si="402"/>
        <v>-31.554905566867024</v>
      </c>
      <c r="V902" s="9">
        <f t="shared" si="403"/>
        <v>1552.5351551592444</v>
      </c>
      <c r="W902" s="8">
        <f t="shared" si="404"/>
        <v>204050.65576206148</v>
      </c>
      <c r="X902" s="7">
        <f t="shared" si="405"/>
        <v>-31.554905566867024</v>
      </c>
      <c r="Y902" s="6">
        <f t="shared" si="391"/>
        <v>1559.8957871603534</v>
      </c>
      <c r="Z902" s="4">
        <f t="shared" si="392"/>
        <v>-1</v>
      </c>
      <c r="AA902" s="4">
        <f t="shared" si="406"/>
        <v>0</v>
      </c>
      <c r="AB902" s="5">
        <f t="shared" si="407"/>
        <v>0</v>
      </c>
      <c r="AC902" s="418">
        <f t="shared" si="411"/>
        <v>0</v>
      </c>
      <c r="AD902" s="628">
        <f t="shared" si="408"/>
        <v>0</v>
      </c>
      <c r="AE902" s="4">
        <f t="shared" si="393"/>
        <v>14.727006730105494</v>
      </c>
      <c r="AF902" s="3">
        <f t="shared" si="409"/>
        <v>4.67</v>
      </c>
      <c r="AG902" s="2">
        <f t="shared" si="394"/>
        <v>105.92076283713217</v>
      </c>
      <c r="AH902" s="22">
        <f t="shared" si="383"/>
        <v>22.606416213286987</v>
      </c>
    </row>
    <row r="903" spans="6:34" x14ac:dyDescent="0.35">
      <c r="F903" s="21">
        <f t="shared" si="395"/>
        <v>87.299999999999315</v>
      </c>
      <c r="G903" s="20">
        <f t="shared" si="410"/>
        <v>356.63043478260749</v>
      </c>
      <c r="H903" s="19">
        <f t="shared" si="384"/>
        <v>6.6304347826074945</v>
      </c>
      <c r="I903" s="18">
        <f t="shared" si="385"/>
        <v>1.8944099378878556E-2</v>
      </c>
      <c r="J903" s="17">
        <f t="shared" si="386"/>
        <v>204205.90927757739</v>
      </c>
      <c r="K903" s="16">
        <f t="shared" si="387"/>
        <v>31.55444134905289</v>
      </c>
      <c r="L903" s="15">
        <f t="shared" si="388"/>
        <v>0</v>
      </c>
      <c r="M903" s="14">
        <f t="shared" si="389"/>
        <v>0</v>
      </c>
      <c r="N903" s="13">
        <f t="shared" si="396"/>
        <v>0</v>
      </c>
      <c r="O903" s="12">
        <f t="shared" si="397"/>
        <v>0</v>
      </c>
      <c r="P903" s="4">
        <f t="shared" si="398"/>
        <v>0</v>
      </c>
      <c r="Q903" s="11">
        <f t="shared" si="390"/>
        <v>0</v>
      </c>
      <c r="R903" s="10">
        <f t="shared" si="399"/>
        <v>0</v>
      </c>
      <c r="S903" s="9">
        <f t="shared" si="400"/>
        <v>151.358709016955</v>
      </c>
      <c r="T903" s="8">
        <f t="shared" si="401"/>
        <v>11246.152101108322</v>
      </c>
      <c r="U903" s="7">
        <f t="shared" si="402"/>
        <v>-31.55444134905289</v>
      </c>
      <c r="V903" s="9">
        <f t="shared" si="403"/>
        <v>1549.3796646025576</v>
      </c>
      <c r="W903" s="8">
        <f t="shared" si="404"/>
        <v>204205.90927757739</v>
      </c>
      <c r="X903" s="7">
        <f t="shared" si="405"/>
        <v>-31.55444134905289</v>
      </c>
      <c r="Y903" s="6">
        <f t="shared" si="391"/>
        <v>1556.7552164290996</v>
      </c>
      <c r="Z903" s="4">
        <f t="shared" si="392"/>
        <v>-1</v>
      </c>
      <c r="AA903" s="4">
        <f t="shared" si="406"/>
        <v>0</v>
      </c>
      <c r="AB903" s="5">
        <f t="shared" si="407"/>
        <v>0</v>
      </c>
      <c r="AC903" s="418">
        <f t="shared" si="411"/>
        <v>0</v>
      </c>
      <c r="AD903" s="628">
        <f t="shared" si="408"/>
        <v>0</v>
      </c>
      <c r="AE903" s="4">
        <f t="shared" si="393"/>
        <v>14.697356540217012</v>
      </c>
      <c r="AF903" s="3">
        <f t="shared" si="409"/>
        <v>4.67</v>
      </c>
      <c r="AG903" s="2">
        <f t="shared" si="394"/>
        <v>105.92076283713217</v>
      </c>
      <c r="AH903" s="22">
        <f t="shared" si="383"/>
        <v>22.538179633585329</v>
      </c>
    </row>
    <row r="904" spans="6:34" x14ac:dyDescent="0.35">
      <c r="F904" s="21">
        <f t="shared" si="395"/>
        <v>87.399999999999309</v>
      </c>
      <c r="G904" s="20">
        <f t="shared" si="410"/>
        <v>356.63043478260749</v>
      </c>
      <c r="H904" s="19">
        <f t="shared" si="384"/>
        <v>6.6304347826074945</v>
      </c>
      <c r="I904" s="18">
        <f t="shared" si="385"/>
        <v>1.8944099378878556E-2</v>
      </c>
      <c r="J904" s="17">
        <f t="shared" si="386"/>
        <v>204360.84724403764</v>
      </c>
      <c r="K904" s="16">
        <f t="shared" si="387"/>
        <v>31.553978084963028</v>
      </c>
      <c r="L904" s="15">
        <f t="shared" si="388"/>
        <v>0</v>
      </c>
      <c r="M904" s="14">
        <f t="shared" si="389"/>
        <v>0</v>
      </c>
      <c r="N904" s="13">
        <f t="shared" si="396"/>
        <v>0</v>
      </c>
      <c r="O904" s="12">
        <f t="shared" si="397"/>
        <v>0</v>
      </c>
      <c r="P904" s="4">
        <f t="shared" si="398"/>
        <v>0</v>
      </c>
      <c r="Q904" s="11">
        <f t="shared" si="390"/>
        <v>0</v>
      </c>
      <c r="R904" s="10">
        <f t="shared" si="399"/>
        <v>0</v>
      </c>
      <c r="S904" s="9">
        <f t="shared" si="400"/>
        <v>151.358709016955</v>
      </c>
      <c r="T904" s="8">
        <f t="shared" si="401"/>
        <v>11261.287972010017</v>
      </c>
      <c r="U904" s="7">
        <f t="shared" si="402"/>
        <v>-31.553978084963028</v>
      </c>
      <c r="V904" s="9">
        <f t="shared" si="403"/>
        <v>1546.2242204676522</v>
      </c>
      <c r="W904" s="8">
        <f t="shared" si="404"/>
        <v>204360.84724403764</v>
      </c>
      <c r="X904" s="7">
        <f t="shared" si="405"/>
        <v>-31.553978084963028</v>
      </c>
      <c r="Y904" s="6">
        <f t="shared" si="391"/>
        <v>1553.6147523617551</v>
      </c>
      <c r="Z904" s="4">
        <f t="shared" si="392"/>
        <v>-1</v>
      </c>
      <c r="AA904" s="4">
        <f t="shared" si="406"/>
        <v>0</v>
      </c>
      <c r="AB904" s="5">
        <f t="shared" si="407"/>
        <v>0</v>
      </c>
      <c r="AC904" s="418">
        <f t="shared" si="411"/>
        <v>0</v>
      </c>
      <c r="AD904" s="628">
        <f t="shared" si="408"/>
        <v>0</v>
      </c>
      <c r="AE904" s="4">
        <f t="shared" si="393"/>
        <v>14.667707357344591</v>
      </c>
      <c r="AF904" s="3">
        <f t="shared" si="409"/>
        <v>4.67</v>
      </c>
      <c r="AG904" s="2">
        <f t="shared" si="394"/>
        <v>105.92076283713217</v>
      </c>
      <c r="AH904" s="22">
        <f t="shared" si="383"/>
        <v>22.470014162886045</v>
      </c>
    </row>
    <row r="905" spans="6:34" x14ac:dyDescent="0.35">
      <c r="F905" s="21">
        <f t="shared" si="395"/>
        <v>87.499999999999304</v>
      </c>
      <c r="G905" s="20">
        <f t="shared" si="410"/>
        <v>356.63043478260749</v>
      </c>
      <c r="H905" s="19">
        <f t="shared" si="384"/>
        <v>6.6304347826074945</v>
      </c>
      <c r="I905" s="18">
        <f t="shared" si="385"/>
        <v>1.8944099378878556E-2</v>
      </c>
      <c r="J905" s="17">
        <f t="shared" si="386"/>
        <v>204515.46966608439</v>
      </c>
      <c r="K905" s="16">
        <f t="shared" si="387"/>
        <v>31.553515774520935</v>
      </c>
      <c r="L905" s="15">
        <f t="shared" si="388"/>
        <v>0</v>
      </c>
      <c r="M905" s="14">
        <f t="shared" si="389"/>
        <v>0</v>
      </c>
      <c r="N905" s="13">
        <f t="shared" si="396"/>
        <v>0</v>
      </c>
      <c r="O905" s="12">
        <f t="shared" si="397"/>
        <v>0</v>
      </c>
      <c r="P905" s="4">
        <f t="shared" si="398"/>
        <v>0</v>
      </c>
      <c r="Q905" s="11">
        <f t="shared" si="390"/>
        <v>0</v>
      </c>
      <c r="R905" s="10">
        <f t="shared" si="399"/>
        <v>0</v>
      </c>
      <c r="S905" s="9">
        <f t="shared" si="400"/>
        <v>151.358709016955</v>
      </c>
      <c r="T905" s="8">
        <f t="shared" si="401"/>
        <v>11276.423842911712</v>
      </c>
      <c r="U905" s="7">
        <f t="shared" si="402"/>
        <v>-31.553515774520935</v>
      </c>
      <c r="V905" s="9">
        <f t="shared" si="403"/>
        <v>1543.068822659156</v>
      </c>
      <c r="W905" s="8">
        <f t="shared" si="404"/>
        <v>204515.46966608439</v>
      </c>
      <c r="X905" s="7">
        <f t="shared" si="405"/>
        <v>-31.553515774520935</v>
      </c>
      <c r="Y905" s="6">
        <f t="shared" si="391"/>
        <v>1550.4743952281165</v>
      </c>
      <c r="Z905" s="4">
        <f t="shared" si="392"/>
        <v>-1</v>
      </c>
      <c r="AA905" s="4">
        <f t="shared" si="406"/>
        <v>0</v>
      </c>
      <c r="AB905" s="5">
        <f t="shared" si="407"/>
        <v>0</v>
      </c>
      <c r="AC905" s="418">
        <f t="shared" si="411"/>
        <v>0</v>
      </c>
      <c r="AD905" s="628">
        <f t="shared" si="408"/>
        <v>0</v>
      </c>
      <c r="AE905" s="4">
        <f t="shared" si="393"/>
        <v>14.638059184035384</v>
      </c>
      <c r="AF905" s="3">
        <f t="shared" si="409"/>
        <v>4.67</v>
      </c>
      <c r="AG905" s="2">
        <f t="shared" si="394"/>
        <v>105.92076283713217</v>
      </c>
      <c r="AH905" s="22">
        <f t="shared" si="383"/>
        <v>22.40191986951465</v>
      </c>
    </row>
    <row r="906" spans="6:34" x14ac:dyDescent="0.35">
      <c r="F906" s="21">
        <f t="shared" si="395"/>
        <v>87.599999999999298</v>
      </c>
      <c r="G906" s="20">
        <f t="shared" si="410"/>
        <v>356.63043478260749</v>
      </c>
      <c r="H906" s="19">
        <f t="shared" si="384"/>
        <v>6.6304347826074945</v>
      </c>
      <c r="I906" s="18">
        <f t="shared" si="385"/>
        <v>1.8944099378878556E-2</v>
      </c>
      <c r="J906" s="17">
        <f t="shared" si="386"/>
        <v>204669.77654835032</v>
      </c>
      <c r="K906" s="16">
        <f t="shared" si="387"/>
        <v>31.553054417650255</v>
      </c>
      <c r="L906" s="15">
        <f t="shared" si="388"/>
        <v>0</v>
      </c>
      <c r="M906" s="14">
        <f t="shared" si="389"/>
        <v>0</v>
      </c>
      <c r="N906" s="13">
        <f t="shared" si="396"/>
        <v>0</v>
      </c>
      <c r="O906" s="12">
        <f t="shared" si="397"/>
        <v>0</v>
      </c>
      <c r="P906" s="4">
        <f t="shared" si="398"/>
        <v>0</v>
      </c>
      <c r="Q906" s="11">
        <f t="shared" si="390"/>
        <v>0</v>
      </c>
      <c r="R906" s="10">
        <f t="shared" si="399"/>
        <v>0</v>
      </c>
      <c r="S906" s="9">
        <f t="shared" si="400"/>
        <v>151.358709016955</v>
      </c>
      <c r="T906" s="8">
        <f t="shared" si="401"/>
        <v>11291.559713813407</v>
      </c>
      <c r="U906" s="7">
        <f t="shared" si="402"/>
        <v>-31.553054417650255</v>
      </c>
      <c r="V906" s="9">
        <f t="shared" si="403"/>
        <v>1539.9134710817038</v>
      </c>
      <c r="W906" s="8">
        <f t="shared" si="404"/>
        <v>204669.77654835032</v>
      </c>
      <c r="X906" s="7">
        <f t="shared" si="405"/>
        <v>-31.553054417650255</v>
      </c>
      <c r="Y906" s="6">
        <f t="shared" si="391"/>
        <v>1547.3341453009368</v>
      </c>
      <c r="Z906" s="4">
        <f t="shared" si="392"/>
        <v>-1</v>
      </c>
      <c r="AA906" s="4">
        <f t="shared" si="406"/>
        <v>0</v>
      </c>
      <c r="AB906" s="5">
        <f t="shared" si="407"/>
        <v>0</v>
      </c>
      <c r="AC906" s="418">
        <f t="shared" si="411"/>
        <v>0</v>
      </c>
      <c r="AD906" s="628">
        <f t="shared" si="408"/>
        <v>0</v>
      </c>
      <c r="AE906" s="4">
        <f t="shared" si="393"/>
        <v>14.60841202286446</v>
      </c>
      <c r="AF906" s="3">
        <f t="shared" si="409"/>
        <v>4.67</v>
      </c>
      <c r="AG906" s="2">
        <f t="shared" si="394"/>
        <v>105.92076283713217</v>
      </c>
      <c r="AH906" s="22">
        <f t="shared" si="383"/>
        <v>22.333896822033925</v>
      </c>
    </row>
    <row r="907" spans="6:34" x14ac:dyDescent="0.35">
      <c r="F907" s="21">
        <f t="shared" si="395"/>
        <v>87.699999999999292</v>
      </c>
      <c r="G907" s="20">
        <f t="shared" si="410"/>
        <v>356.63043478260749</v>
      </c>
      <c r="H907" s="19">
        <f t="shared" si="384"/>
        <v>6.6304347826074945</v>
      </c>
      <c r="I907" s="18">
        <f t="shared" si="385"/>
        <v>1.8944099378878556E-2</v>
      </c>
      <c r="J907" s="17">
        <f t="shared" si="386"/>
        <v>204823.7678954585</v>
      </c>
      <c r="K907" s="16">
        <f t="shared" si="387"/>
        <v>31.552594014274799</v>
      </c>
      <c r="L907" s="15">
        <f t="shared" si="388"/>
        <v>0</v>
      </c>
      <c r="M907" s="14">
        <f t="shared" si="389"/>
        <v>0</v>
      </c>
      <c r="N907" s="13">
        <f t="shared" si="396"/>
        <v>0</v>
      </c>
      <c r="O907" s="12">
        <f t="shared" si="397"/>
        <v>0</v>
      </c>
      <c r="P907" s="4">
        <f t="shared" si="398"/>
        <v>0</v>
      </c>
      <c r="Q907" s="11">
        <f t="shared" si="390"/>
        <v>0</v>
      </c>
      <c r="R907" s="10">
        <f t="shared" si="399"/>
        <v>0</v>
      </c>
      <c r="S907" s="9">
        <f t="shared" si="400"/>
        <v>151.358709016955</v>
      </c>
      <c r="T907" s="8">
        <f t="shared" si="401"/>
        <v>11306.695584715102</v>
      </c>
      <c r="U907" s="7">
        <f t="shared" si="402"/>
        <v>-31.552594014274799</v>
      </c>
      <c r="V907" s="9">
        <f t="shared" si="403"/>
        <v>1536.7581656399389</v>
      </c>
      <c r="W907" s="8">
        <f t="shared" si="404"/>
        <v>204823.7678954585</v>
      </c>
      <c r="X907" s="7">
        <f t="shared" si="405"/>
        <v>-31.552594014274799</v>
      </c>
      <c r="Y907" s="6">
        <f t="shared" si="391"/>
        <v>1544.1940028559588</v>
      </c>
      <c r="Z907" s="4">
        <f t="shared" si="392"/>
        <v>-1</v>
      </c>
      <c r="AA907" s="4">
        <f t="shared" si="406"/>
        <v>0</v>
      </c>
      <c r="AB907" s="5">
        <f t="shared" si="407"/>
        <v>0</v>
      </c>
      <c r="AC907" s="418">
        <f t="shared" si="411"/>
        <v>0</v>
      </c>
      <c r="AD907" s="628">
        <f t="shared" si="408"/>
        <v>0</v>
      </c>
      <c r="AE907" s="4">
        <f t="shared" si="393"/>
        <v>14.578765876435112</v>
      </c>
      <c r="AF907" s="3">
        <f t="shared" si="409"/>
        <v>4.67</v>
      </c>
      <c r="AG907" s="2">
        <f t="shared" si="394"/>
        <v>105.92076283713217</v>
      </c>
      <c r="AH907" s="22">
        <f t="shared" si="383"/>
        <v>22.265945089245388</v>
      </c>
    </row>
    <row r="908" spans="6:34" x14ac:dyDescent="0.35">
      <c r="F908" s="21">
        <f t="shared" si="395"/>
        <v>87.799999999999287</v>
      </c>
      <c r="G908" s="20">
        <f t="shared" si="410"/>
        <v>356.63043478260749</v>
      </c>
      <c r="H908" s="19">
        <f t="shared" si="384"/>
        <v>6.6304347826074945</v>
      </c>
      <c r="I908" s="18">
        <f t="shared" si="385"/>
        <v>1.8944099378878556E-2</v>
      </c>
      <c r="J908" s="17">
        <f t="shared" si="386"/>
        <v>204977.4437120225</v>
      </c>
      <c r="K908" s="16">
        <f t="shared" si="387"/>
        <v>31.552134564318539</v>
      </c>
      <c r="L908" s="15">
        <f t="shared" si="388"/>
        <v>0</v>
      </c>
      <c r="M908" s="14">
        <f t="shared" si="389"/>
        <v>0</v>
      </c>
      <c r="N908" s="13">
        <f t="shared" si="396"/>
        <v>0</v>
      </c>
      <c r="O908" s="12">
        <f t="shared" si="397"/>
        <v>0</v>
      </c>
      <c r="P908" s="4">
        <f t="shared" si="398"/>
        <v>0</v>
      </c>
      <c r="Q908" s="11">
        <f t="shared" si="390"/>
        <v>0</v>
      </c>
      <c r="R908" s="10">
        <f t="shared" si="399"/>
        <v>0</v>
      </c>
      <c r="S908" s="9">
        <f t="shared" si="400"/>
        <v>151.358709016955</v>
      </c>
      <c r="T908" s="8">
        <f t="shared" si="401"/>
        <v>11321.831455616797</v>
      </c>
      <c r="U908" s="7">
        <f t="shared" si="402"/>
        <v>-31.552134564318539</v>
      </c>
      <c r="V908" s="9">
        <f t="shared" si="403"/>
        <v>1533.6029062385114</v>
      </c>
      <c r="W908" s="8">
        <f t="shared" si="404"/>
        <v>204977.4437120225</v>
      </c>
      <c r="X908" s="7">
        <f t="shared" si="405"/>
        <v>-31.552134564318539</v>
      </c>
      <c r="Y908" s="6">
        <f t="shared" si="391"/>
        <v>1541.0539681719417</v>
      </c>
      <c r="Z908" s="4">
        <f t="shared" si="392"/>
        <v>-1</v>
      </c>
      <c r="AA908" s="4">
        <f t="shared" si="406"/>
        <v>0</v>
      </c>
      <c r="AB908" s="5">
        <f t="shared" si="407"/>
        <v>0</v>
      </c>
      <c r="AC908" s="418">
        <f t="shared" si="411"/>
        <v>0</v>
      </c>
      <c r="AD908" s="628">
        <f t="shared" si="408"/>
        <v>0</v>
      </c>
      <c r="AE908" s="4">
        <f t="shared" si="393"/>
        <v>14.549120747379108</v>
      </c>
      <c r="AF908" s="3">
        <f t="shared" si="409"/>
        <v>4.67</v>
      </c>
      <c r="AG908" s="2">
        <f t="shared" si="394"/>
        <v>105.92076283713217</v>
      </c>
      <c r="AH908" s="22">
        <f t="shared" si="383"/>
        <v>22.198064740190532</v>
      </c>
    </row>
    <row r="909" spans="6:34" x14ac:dyDescent="0.35">
      <c r="F909" s="21">
        <f t="shared" si="395"/>
        <v>87.899999999999281</v>
      </c>
      <c r="G909" s="20">
        <f t="shared" si="410"/>
        <v>356.63043478260749</v>
      </c>
      <c r="H909" s="19">
        <f t="shared" si="384"/>
        <v>6.6304347826074945</v>
      </c>
      <c r="I909" s="18">
        <f t="shared" si="385"/>
        <v>1.8944099378878556E-2</v>
      </c>
      <c r="J909" s="17">
        <f t="shared" si="386"/>
        <v>205130.80400264636</v>
      </c>
      <c r="K909" s="16">
        <f t="shared" si="387"/>
        <v>31.551676067705582</v>
      </c>
      <c r="L909" s="15">
        <f t="shared" si="388"/>
        <v>0</v>
      </c>
      <c r="M909" s="14">
        <f t="shared" si="389"/>
        <v>0</v>
      </c>
      <c r="N909" s="13">
        <f t="shared" si="396"/>
        <v>0</v>
      </c>
      <c r="O909" s="12">
        <f t="shared" si="397"/>
        <v>0</v>
      </c>
      <c r="P909" s="4">
        <f t="shared" si="398"/>
        <v>0</v>
      </c>
      <c r="Q909" s="11">
        <f t="shared" si="390"/>
        <v>0</v>
      </c>
      <c r="R909" s="10">
        <f t="shared" si="399"/>
        <v>0</v>
      </c>
      <c r="S909" s="9">
        <f t="shared" si="400"/>
        <v>151.358709016955</v>
      </c>
      <c r="T909" s="8">
        <f t="shared" si="401"/>
        <v>11336.967326518492</v>
      </c>
      <c r="U909" s="7">
        <f t="shared" si="402"/>
        <v>-31.551676067705582</v>
      </c>
      <c r="V909" s="9">
        <f t="shared" si="403"/>
        <v>1530.4476927820795</v>
      </c>
      <c r="W909" s="8">
        <f t="shared" si="404"/>
        <v>205130.80400264636</v>
      </c>
      <c r="X909" s="7">
        <f t="shared" si="405"/>
        <v>-31.551676067705582</v>
      </c>
      <c r="Y909" s="6">
        <f t="shared" si="391"/>
        <v>1537.9140415306929</v>
      </c>
      <c r="Z909" s="4">
        <f t="shared" si="392"/>
        <v>-1</v>
      </c>
      <c r="AA909" s="4">
        <f t="shared" si="406"/>
        <v>0</v>
      </c>
      <c r="AB909" s="5">
        <f t="shared" si="407"/>
        <v>0</v>
      </c>
      <c r="AC909" s="418">
        <f t="shared" si="411"/>
        <v>0</v>
      </c>
      <c r="AD909" s="628">
        <f t="shared" si="408"/>
        <v>0</v>
      </c>
      <c r="AE909" s="4">
        <f t="shared" si="393"/>
        <v>14.519476638357</v>
      </c>
      <c r="AF909" s="3">
        <f t="shared" si="409"/>
        <v>4.67</v>
      </c>
      <c r="AG909" s="2">
        <f t="shared" si="394"/>
        <v>105.92076283713217</v>
      </c>
      <c r="AH909" s="22">
        <f t="shared" si="383"/>
        <v>22.130255844151996</v>
      </c>
    </row>
    <row r="910" spans="6:34" x14ac:dyDescent="0.35">
      <c r="F910" s="21">
        <f t="shared" si="395"/>
        <v>87.999999999999275</v>
      </c>
      <c r="G910" s="20">
        <f t="shared" si="410"/>
        <v>356.63043478260749</v>
      </c>
      <c r="H910" s="19">
        <f t="shared" si="384"/>
        <v>6.6304347826074945</v>
      </c>
      <c r="I910" s="18">
        <f t="shared" si="385"/>
        <v>1.8944099378878556E-2</v>
      </c>
      <c r="J910" s="17">
        <f t="shared" si="386"/>
        <v>205283.84877192456</v>
      </c>
      <c r="K910" s="16">
        <f t="shared" si="387"/>
        <v>31.551218524360237</v>
      </c>
      <c r="L910" s="15">
        <f t="shared" si="388"/>
        <v>0</v>
      </c>
      <c r="M910" s="14">
        <f t="shared" si="389"/>
        <v>0</v>
      </c>
      <c r="N910" s="13">
        <f t="shared" si="396"/>
        <v>0</v>
      </c>
      <c r="O910" s="12">
        <f t="shared" si="397"/>
        <v>0</v>
      </c>
      <c r="P910" s="4">
        <f t="shared" si="398"/>
        <v>0</v>
      </c>
      <c r="Q910" s="11">
        <f t="shared" si="390"/>
        <v>0</v>
      </c>
      <c r="R910" s="10">
        <f t="shared" si="399"/>
        <v>0</v>
      </c>
      <c r="S910" s="9">
        <f t="shared" si="400"/>
        <v>151.358709016955</v>
      </c>
      <c r="T910" s="8">
        <f t="shared" si="401"/>
        <v>11352.103197420187</v>
      </c>
      <c r="U910" s="7">
        <f t="shared" si="402"/>
        <v>-31.551218524360237</v>
      </c>
      <c r="V910" s="9">
        <f t="shared" si="403"/>
        <v>1527.2925251753088</v>
      </c>
      <c r="W910" s="8">
        <f t="shared" si="404"/>
        <v>205283.84877192456</v>
      </c>
      <c r="X910" s="7">
        <f t="shared" si="405"/>
        <v>-31.551218524360237</v>
      </c>
      <c r="Y910" s="6">
        <f t="shared" si="391"/>
        <v>1534.7742232170992</v>
      </c>
      <c r="Z910" s="4">
        <f t="shared" si="392"/>
        <v>-1</v>
      </c>
      <c r="AA910" s="4">
        <f t="shared" si="406"/>
        <v>0</v>
      </c>
      <c r="AB910" s="5">
        <f t="shared" si="407"/>
        <v>0</v>
      </c>
      <c r="AC910" s="418">
        <f t="shared" si="411"/>
        <v>0</v>
      </c>
      <c r="AD910" s="628">
        <f t="shared" si="408"/>
        <v>0</v>
      </c>
      <c r="AE910" s="4">
        <f t="shared" si="393"/>
        <v>14.489833552058409</v>
      </c>
      <c r="AF910" s="3">
        <f t="shared" si="409"/>
        <v>4.67</v>
      </c>
      <c r="AG910" s="2">
        <f t="shared" si="394"/>
        <v>105.92076283713217</v>
      </c>
      <c r="AH910" s="22">
        <f t="shared" si="383"/>
        <v>22.062518470654947</v>
      </c>
    </row>
    <row r="911" spans="6:34" x14ac:dyDescent="0.35">
      <c r="F911" s="21">
        <f t="shared" si="395"/>
        <v>88.09999999999927</v>
      </c>
      <c r="G911" s="20">
        <f t="shared" si="410"/>
        <v>356.63043478260749</v>
      </c>
      <c r="H911" s="19">
        <f t="shared" si="384"/>
        <v>6.6304347826074945</v>
      </c>
      <c r="I911" s="18">
        <f t="shared" si="385"/>
        <v>1.8944099378878556E-2</v>
      </c>
      <c r="J911" s="17">
        <f t="shared" si="386"/>
        <v>205436.5780244421</v>
      </c>
      <c r="K911" s="16">
        <f t="shared" si="387"/>
        <v>31.55076193420695</v>
      </c>
      <c r="L911" s="15">
        <f t="shared" si="388"/>
        <v>0</v>
      </c>
      <c r="M911" s="14">
        <f t="shared" si="389"/>
        <v>0</v>
      </c>
      <c r="N911" s="13">
        <f t="shared" si="396"/>
        <v>0</v>
      </c>
      <c r="O911" s="12">
        <f t="shared" si="397"/>
        <v>0</v>
      </c>
      <c r="P911" s="4">
        <f t="shared" si="398"/>
        <v>0</v>
      </c>
      <c r="Q911" s="11">
        <f t="shared" si="390"/>
        <v>0</v>
      </c>
      <c r="R911" s="10">
        <f t="shared" si="399"/>
        <v>0</v>
      </c>
      <c r="S911" s="9">
        <f t="shared" si="400"/>
        <v>151.358709016955</v>
      </c>
      <c r="T911" s="8">
        <f t="shared" si="401"/>
        <v>11367.239068321882</v>
      </c>
      <c r="U911" s="7">
        <f t="shared" si="402"/>
        <v>-31.55076193420695</v>
      </c>
      <c r="V911" s="9">
        <f t="shared" si="403"/>
        <v>1524.1374033228728</v>
      </c>
      <c r="W911" s="8">
        <f t="shared" si="404"/>
        <v>205436.5780244421</v>
      </c>
      <c r="X911" s="7">
        <f t="shared" si="405"/>
        <v>-31.55076193420695</v>
      </c>
      <c r="Y911" s="6">
        <f t="shared" si="391"/>
        <v>1531.6345135191584</v>
      </c>
      <c r="Z911" s="4">
        <f t="shared" si="392"/>
        <v>-1</v>
      </c>
      <c r="AA911" s="4">
        <f t="shared" si="406"/>
        <v>0</v>
      </c>
      <c r="AB911" s="5">
        <f t="shared" si="407"/>
        <v>0</v>
      </c>
      <c r="AC911" s="418">
        <f t="shared" si="411"/>
        <v>0</v>
      </c>
      <c r="AD911" s="628">
        <f t="shared" si="408"/>
        <v>0</v>
      </c>
      <c r="AE911" s="4">
        <f t="shared" si="393"/>
        <v>14.460191491202329</v>
      </c>
      <c r="AF911" s="3">
        <f t="shared" si="409"/>
        <v>4.67</v>
      </c>
      <c r="AG911" s="2">
        <f t="shared" si="394"/>
        <v>105.92076283713217</v>
      </c>
      <c r="AH911" s="22">
        <f t="shared" si="383"/>
        <v>21.994852689468402</v>
      </c>
    </row>
    <row r="912" spans="6:34" x14ac:dyDescent="0.35">
      <c r="F912" s="21">
        <f t="shared" si="395"/>
        <v>88.199999999999264</v>
      </c>
      <c r="G912" s="20">
        <f t="shared" si="410"/>
        <v>356.63043478260749</v>
      </c>
      <c r="H912" s="19">
        <f t="shared" si="384"/>
        <v>6.6304347826074945</v>
      </c>
      <c r="I912" s="18">
        <f t="shared" si="385"/>
        <v>1.8944099378878556E-2</v>
      </c>
      <c r="J912" s="17">
        <f t="shared" si="386"/>
        <v>205588.9917647744</v>
      </c>
      <c r="K912" s="16">
        <f t="shared" si="387"/>
        <v>31.55030629717033</v>
      </c>
      <c r="L912" s="15">
        <f t="shared" si="388"/>
        <v>0</v>
      </c>
      <c r="M912" s="14">
        <f t="shared" si="389"/>
        <v>0</v>
      </c>
      <c r="N912" s="13">
        <f t="shared" si="396"/>
        <v>0</v>
      </c>
      <c r="O912" s="12">
        <f t="shared" si="397"/>
        <v>0</v>
      </c>
      <c r="P912" s="4">
        <f t="shared" si="398"/>
        <v>0</v>
      </c>
      <c r="Q912" s="11">
        <f t="shared" si="390"/>
        <v>0</v>
      </c>
      <c r="R912" s="10">
        <f t="shared" si="399"/>
        <v>0</v>
      </c>
      <c r="S912" s="9">
        <f t="shared" si="400"/>
        <v>151.358709016955</v>
      </c>
      <c r="T912" s="8">
        <f t="shared" si="401"/>
        <v>11382.374939223577</v>
      </c>
      <c r="U912" s="7">
        <f t="shared" si="402"/>
        <v>-31.55030629717033</v>
      </c>
      <c r="V912" s="9">
        <f t="shared" si="403"/>
        <v>1520.9823271294522</v>
      </c>
      <c r="W912" s="8">
        <f t="shared" si="404"/>
        <v>205588.9917647744</v>
      </c>
      <c r="X912" s="7">
        <f t="shared" si="405"/>
        <v>-31.55030629717033</v>
      </c>
      <c r="Y912" s="6">
        <f t="shared" si="391"/>
        <v>1528.4949127280088</v>
      </c>
      <c r="Z912" s="4">
        <f t="shared" si="392"/>
        <v>-1</v>
      </c>
      <c r="AA912" s="4">
        <f t="shared" si="406"/>
        <v>0</v>
      </c>
      <c r="AB912" s="5">
        <f t="shared" si="407"/>
        <v>0</v>
      </c>
      <c r="AC912" s="418">
        <f t="shared" si="411"/>
        <v>0</v>
      </c>
      <c r="AD912" s="628">
        <f t="shared" si="408"/>
        <v>0</v>
      </c>
      <c r="AE912" s="4">
        <f t="shared" si="393"/>
        <v>14.430550458537398</v>
      </c>
      <c r="AF912" s="3">
        <f t="shared" si="409"/>
        <v>4.67</v>
      </c>
      <c r="AG912" s="2">
        <f t="shared" si="394"/>
        <v>105.92076283713217</v>
      </c>
      <c r="AH912" s="22">
        <f t="shared" si="383"/>
        <v>21.927258570606398</v>
      </c>
    </row>
    <row r="913" spans="6:34" x14ac:dyDescent="0.35">
      <c r="F913" s="21">
        <f t="shared" si="395"/>
        <v>88.299999999999258</v>
      </c>
      <c r="G913" s="20">
        <f t="shared" si="410"/>
        <v>356.63043478260749</v>
      </c>
      <c r="H913" s="19">
        <f t="shared" si="384"/>
        <v>6.6304347826074945</v>
      </c>
      <c r="I913" s="18">
        <f t="shared" si="385"/>
        <v>1.8944099378878556E-2</v>
      </c>
      <c r="J913" s="17">
        <f t="shared" si="386"/>
        <v>205741.08999748735</v>
      </c>
      <c r="K913" s="16">
        <f t="shared" si="387"/>
        <v>31.549851613175132</v>
      </c>
      <c r="L913" s="15">
        <f t="shared" si="388"/>
        <v>0</v>
      </c>
      <c r="M913" s="14">
        <f t="shared" si="389"/>
        <v>0</v>
      </c>
      <c r="N913" s="13">
        <f t="shared" si="396"/>
        <v>0</v>
      </c>
      <c r="O913" s="12">
        <f t="shared" si="397"/>
        <v>0</v>
      </c>
      <c r="P913" s="4">
        <f t="shared" si="398"/>
        <v>0</v>
      </c>
      <c r="Q913" s="11">
        <f t="shared" si="390"/>
        <v>0</v>
      </c>
      <c r="R913" s="10">
        <f t="shared" si="399"/>
        <v>0</v>
      </c>
      <c r="S913" s="9">
        <f t="shared" si="400"/>
        <v>151.358709016955</v>
      </c>
      <c r="T913" s="8">
        <f t="shared" si="401"/>
        <v>11397.510810125272</v>
      </c>
      <c r="U913" s="7">
        <f t="shared" si="402"/>
        <v>-31.549851613175132</v>
      </c>
      <c r="V913" s="9">
        <f t="shared" si="403"/>
        <v>1517.8272964997352</v>
      </c>
      <c r="W913" s="8">
        <f t="shared" si="404"/>
        <v>205741.08999748735</v>
      </c>
      <c r="X913" s="7">
        <f t="shared" si="405"/>
        <v>-31.549851613175132</v>
      </c>
      <c r="Y913" s="6">
        <f t="shared" si="391"/>
        <v>1525.3554211379635</v>
      </c>
      <c r="Z913" s="4">
        <f t="shared" si="392"/>
        <v>-1</v>
      </c>
      <c r="AA913" s="4">
        <f t="shared" si="406"/>
        <v>0</v>
      </c>
      <c r="AB913" s="5">
        <f t="shared" si="407"/>
        <v>0</v>
      </c>
      <c r="AC913" s="418">
        <f t="shared" si="411"/>
        <v>0</v>
      </c>
      <c r="AD913" s="628">
        <f t="shared" si="408"/>
        <v>0</v>
      </c>
      <c r="AE913" s="4">
        <f t="shared" si="393"/>
        <v>14.400910456842238</v>
      </c>
      <c r="AF913" s="3">
        <f t="shared" si="409"/>
        <v>4.67</v>
      </c>
      <c r="AG913" s="2">
        <f t="shared" si="394"/>
        <v>105.92076283713217</v>
      </c>
      <c r="AH913" s="22">
        <f t="shared" si="383"/>
        <v>21.859736184329488</v>
      </c>
    </row>
    <row r="914" spans="6:34" x14ac:dyDescent="0.35">
      <c r="F914" s="21">
        <f t="shared" si="395"/>
        <v>88.399999999999253</v>
      </c>
      <c r="G914" s="20">
        <f t="shared" si="410"/>
        <v>356.63043478260749</v>
      </c>
      <c r="H914" s="19">
        <f t="shared" si="384"/>
        <v>6.6304347826074945</v>
      </c>
      <c r="I914" s="18">
        <f t="shared" si="385"/>
        <v>1.8944099378878556E-2</v>
      </c>
      <c r="J914" s="17">
        <f t="shared" si="386"/>
        <v>205892.87272713732</v>
      </c>
      <c r="K914" s="16">
        <f t="shared" si="387"/>
        <v>31.549397882146309</v>
      </c>
      <c r="L914" s="15">
        <f t="shared" si="388"/>
        <v>0</v>
      </c>
      <c r="M914" s="14">
        <f t="shared" si="389"/>
        <v>0</v>
      </c>
      <c r="N914" s="13">
        <f t="shared" si="396"/>
        <v>0</v>
      </c>
      <c r="O914" s="12">
        <f t="shared" si="397"/>
        <v>0</v>
      </c>
      <c r="P914" s="4">
        <f t="shared" si="398"/>
        <v>0</v>
      </c>
      <c r="Q914" s="11">
        <f t="shared" si="390"/>
        <v>0</v>
      </c>
      <c r="R914" s="10">
        <f t="shared" si="399"/>
        <v>0</v>
      </c>
      <c r="S914" s="9">
        <f t="shared" si="400"/>
        <v>151.358709016955</v>
      </c>
      <c r="T914" s="8">
        <f t="shared" si="401"/>
        <v>11412.646681026967</v>
      </c>
      <c r="U914" s="7">
        <f t="shared" si="402"/>
        <v>-31.549397882146309</v>
      </c>
      <c r="V914" s="9">
        <f t="shared" si="403"/>
        <v>1514.6723113384178</v>
      </c>
      <c r="W914" s="8">
        <f t="shared" si="404"/>
        <v>205892.87272713732</v>
      </c>
      <c r="X914" s="7">
        <f t="shared" si="405"/>
        <v>-31.549397882146309</v>
      </c>
      <c r="Y914" s="6">
        <f t="shared" si="391"/>
        <v>1522.2160390465422</v>
      </c>
      <c r="Z914" s="4">
        <f t="shared" si="392"/>
        <v>-1</v>
      </c>
      <c r="AA914" s="4">
        <f t="shared" si="406"/>
        <v>0</v>
      </c>
      <c r="AB914" s="5">
        <f t="shared" si="407"/>
        <v>0</v>
      </c>
      <c r="AC914" s="418">
        <f t="shared" si="411"/>
        <v>0</v>
      </c>
      <c r="AD914" s="628">
        <f t="shared" si="408"/>
        <v>0</v>
      </c>
      <c r="AE914" s="4">
        <f t="shared" si="393"/>
        <v>14.371271488925736</v>
      </c>
      <c r="AF914" s="3">
        <f t="shared" si="409"/>
        <v>4.67</v>
      </c>
      <c r="AG914" s="2">
        <f t="shared" si="394"/>
        <v>105.92076283713217</v>
      </c>
      <c r="AH914" s="22">
        <f t="shared" si="383"/>
        <v>21.792285601145927</v>
      </c>
    </row>
    <row r="915" spans="6:34" x14ac:dyDescent="0.35">
      <c r="F915" s="21">
        <f t="shared" si="395"/>
        <v>88.499999999999247</v>
      </c>
      <c r="G915" s="20">
        <f t="shared" si="410"/>
        <v>356.63043478260749</v>
      </c>
      <c r="H915" s="19">
        <f t="shared" si="384"/>
        <v>6.6304347826074945</v>
      </c>
      <c r="I915" s="18">
        <f t="shared" si="385"/>
        <v>1.8944099378878556E-2</v>
      </c>
      <c r="J915" s="17">
        <f t="shared" si="386"/>
        <v>206044.33995827116</v>
      </c>
      <c r="K915" s="16">
        <f t="shared" si="387"/>
        <v>31.548945104008926</v>
      </c>
      <c r="L915" s="15">
        <f t="shared" si="388"/>
        <v>0</v>
      </c>
      <c r="M915" s="14">
        <f t="shared" si="389"/>
        <v>0</v>
      </c>
      <c r="N915" s="13">
        <f t="shared" si="396"/>
        <v>0</v>
      </c>
      <c r="O915" s="12">
        <f t="shared" si="397"/>
        <v>0</v>
      </c>
      <c r="P915" s="4">
        <f t="shared" si="398"/>
        <v>0</v>
      </c>
      <c r="Q915" s="11">
        <f t="shared" si="390"/>
        <v>0</v>
      </c>
      <c r="R915" s="10">
        <f t="shared" si="399"/>
        <v>0</v>
      </c>
      <c r="S915" s="9">
        <f t="shared" si="400"/>
        <v>151.358709016955</v>
      </c>
      <c r="T915" s="8">
        <f t="shared" si="401"/>
        <v>11427.782551928662</v>
      </c>
      <c r="U915" s="7">
        <f t="shared" si="402"/>
        <v>-31.548945104008926</v>
      </c>
      <c r="V915" s="9">
        <f t="shared" si="403"/>
        <v>1511.5173715502031</v>
      </c>
      <c r="W915" s="8">
        <f t="shared" si="404"/>
        <v>206044.33995827116</v>
      </c>
      <c r="X915" s="7">
        <f t="shared" si="405"/>
        <v>-31.548945104008926</v>
      </c>
      <c r="Y915" s="6">
        <f t="shared" si="391"/>
        <v>1519.0767667545026</v>
      </c>
      <c r="Z915" s="4">
        <f t="shared" si="392"/>
        <v>-1</v>
      </c>
      <c r="AA915" s="4">
        <f t="shared" si="406"/>
        <v>0</v>
      </c>
      <c r="AB915" s="5">
        <f t="shared" si="407"/>
        <v>0</v>
      </c>
      <c r="AC915" s="418">
        <f t="shared" si="411"/>
        <v>0</v>
      </c>
      <c r="AD915" s="628">
        <f t="shared" si="408"/>
        <v>0</v>
      </c>
      <c r="AE915" s="4">
        <f t="shared" si="393"/>
        <v>14.341633557627349</v>
      </c>
      <c r="AF915" s="3">
        <f t="shared" si="409"/>
        <v>4.67</v>
      </c>
      <c r="AG915" s="2">
        <f t="shared" si="394"/>
        <v>105.92076283713217</v>
      </c>
      <c r="AH915" s="22">
        <f t="shared" si="383"/>
        <v>21.724906891813131</v>
      </c>
    </row>
    <row r="916" spans="6:34" x14ac:dyDescent="0.35">
      <c r="F916" s="21">
        <f t="shared" si="395"/>
        <v>88.599999999999241</v>
      </c>
      <c r="G916" s="20">
        <f t="shared" si="410"/>
        <v>356.63043478260749</v>
      </c>
      <c r="H916" s="19">
        <f t="shared" si="384"/>
        <v>6.6304347826074945</v>
      </c>
      <c r="I916" s="18">
        <f t="shared" si="385"/>
        <v>1.8944099378878556E-2</v>
      </c>
      <c r="J916" s="17">
        <f t="shared" si="386"/>
        <v>206195.49169542617</v>
      </c>
      <c r="K916" s="16">
        <f t="shared" si="387"/>
        <v>31.548493278688255</v>
      </c>
      <c r="L916" s="15">
        <f t="shared" si="388"/>
        <v>0</v>
      </c>
      <c r="M916" s="14">
        <f t="shared" si="389"/>
        <v>0</v>
      </c>
      <c r="N916" s="13">
        <f t="shared" si="396"/>
        <v>0</v>
      </c>
      <c r="O916" s="12">
        <f t="shared" si="397"/>
        <v>0</v>
      </c>
      <c r="P916" s="4">
        <f t="shared" si="398"/>
        <v>0</v>
      </c>
      <c r="Q916" s="11">
        <f t="shared" si="390"/>
        <v>0</v>
      </c>
      <c r="R916" s="10">
        <f t="shared" si="399"/>
        <v>0</v>
      </c>
      <c r="S916" s="9">
        <f t="shared" si="400"/>
        <v>151.358709016955</v>
      </c>
      <c r="T916" s="8">
        <f t="shared" si="401"/>
        <v>11442.918422830357</v>
      </c>
      <c r="U916" s="7">
        <f t="shared" si="402"/>
        <v>-31.548493278688255</v>
      </c>
      <c r="V916" s="9">
        <f t="shared" si="403"/>
        <v>1508.3624770398021</v>
      </c>
      <c r="W916" s="8">
        <f t="shared" si="404"/>
        <v>206195.49169542617</v>
      </c>
      <c r="X916" s="7">
        <f t="shared" si="405"/>
        <v>-31.548493278688255</v>
      </c>
      <c r="Y916" s="6">
        <f t="shared" si="391"/>
        <v>1515.9376045658762</v>
      </c>
      <c r="Z916" s="4">
        <f t="shared" si="392"/>
        <v>-1</v>
      </c>
      <c r="AA916" s="4">
        <f t="shared" si="406"/>
        <v>0</v>
      </c>
      <c r="AB916" s="5">
        <f t="shared" si="407"/>
        <v>0</v>
      </c>
      <c r="AC916" s="418">
        <f t="shared" si="411"/>
        <v>0</v>
      </c>
      <c r="AD916" s="628">
        <f t="shared" si="408"/>
        <v>0</v>
      </c>
      <c r="AE916" s="4">
        <f t="shared" si="393"/>
        <v>14.311996665817446</v>
      </c>
      <c r="AF916" s="3">
        <f t="shared" si="409"/>
        <v>4.67</v>
      </c>
      <c r="AG916" s="2">
        <f t="shared" si="394"/>
        <v>105.92076283713217</v>
      </c>
      <c r="AH916" s="22">
        <f t="shared" si="383"/>
        <v>21.65760012733892</v>
      </c>
    </row>
    <row r="917" spans="6:34" x14ac:dyDescent="0.35">
      <c r="F917" s="21">
        <f t="shared" si="395"/>
        <v>88.699999999999235</v>
      </c>
      <c r="G917" s="20">
        <f t="shared" si="410"/>
        <v>356.63043478260749</v>
      </c>
      <c r="H917" s="19">
        <f t="shared" si="384"/>
        <v>6.6304347826074945</v>
      </c>
      <c r="I917" s="18">
        <f t="shared" si="385"/>
        <v>1.8944099378878556E-2</v>
      </c>
      <c r="J917" s="17">
        <f t="shared" si="386"/>
        <v>206346.32794313016</v>
      </c>
      <c r="K917" s="16">
        <f t="shared" si="387"/>
        <v>31.54804240610969</v>
      </c>
      <c r="L917" s="15">
        <f t="shared" si="388"/>
        <v>0</v>
      </c>
      <c r="M917" s="14">
        <f t="shared" si="389"/>
        <v>0</v>
      </c>
      <c r="N917" s="13">
        <f t="shared" si="396"/>
        <v>0</v>
      </c>
      <c r="O917" s="12">
        <f t="shared" si="397"/>
        <v>0</v>
      </c>
      <c r="P917" s="4">
        <f t="shared" si="398"/>
        <v>0</v>
      </c>
      <c r="Q917" s="11">
        <f t="shared" si="390"/>
        <v>0</v>
      </c>
      <c r="R917" s="10">
        <f t="shared" si="399"/>
        <v>0</v>
      </c>
      <c r="S917" s="9">
        <f t="shared" si="400"/>
        <v>151.358709016955</v>
      </c>
      <c r="T917" s="8">
        <f t="shared" si="401"/>
        <v>11458.054293732052</v>
      </c>
      <c r="U917" s="7">
        <f t="shared" si="402"/>
        <v>-31.54804240610969</v>
      </c>
      <c r="V917" s="9">
        <f t="shared" si="403"/>
        <v>1505.2076277119334</v>
      </c>
      <c r="W917" s="8">
        <f t="shared" si="404"/>
        <v>206346.32794313016</v>
      </c>
      <c r="X917" s="7">
        <f t="shared" si="405"/>
        <v>-31.54804240610969</v>
      </c>
      <c r="Y917" s="6">
        <f t="shared" si="391"/>
        <v>1512.7985527879994</v>
      </c>
      <c r="Z917" s="4">
        <f t="shared" si="392"/>
        <v>-1</v>
      </c>
      <c r="AA917" s="4">
        <f t="shared" si="406"/>
        <v>0</v>
      </c>
      <c r="AB917" s="5">
        <f t="shared" si="407"/>
        <v>0</v>
      </c>
      <c r="AC917" s="418">
        <f t="shared" si="411"/>
        <v>0</v>
      </c>
      <c r="AD917" s="628">
        <f t="shared" si="408"/>
        <v>0</v>
      </c>
      <c r="AE917" s="4">
        <f t="shared" si="393"/>
        <v>14.282360816397597</v>
      </c>
      <c r="AF917" s="3">
        <f t="shared" si="409"/>
        <v>4.67</v>
      </c>
      <c r="AG917" s="2">
        <f t="shared" si="394"/>
        <v>105.92076283713217</v>
      </c>
      <c r="AH917" s="22">
        <f t="shared" ref="AH917:AH980" si="412">DragCoefficient*AE917^(3/2)</f>
        <v>21.590365378982931</v>
      </c>
    </row>
    <row r="918" spans="6:34" x14ac:dyDescent="0.35">
      <c r="F918" s="21">
        <f t="shared" si="395"/>
        <v>88.79999999999923</v>
      </c>
      <c r="G918" s="20">
        <f t="shared" si="410"/>
        <v>356.63043478260749</v>
      </c>
      <c r="H918" s="19">
        <f t="shared" si="384"/>
        <v>6.6304347826074945</v>
      </c>
      <c r="I918" s="18">
        <f t="shared" si="385"/>
        <v>1.8944099378878556E-2</v>
      </c>
      <c r="J918" s="17">
        <f t="shared" si="386"/>
        <v>206496.84870590136</v>
      </c>
      <c r="K918" s="16">
        <f t="shared" si="387"/>
        <v>31.547592486198806</v>
      </c>
      <c r="L918" s="15">
        <f t="shared" si="388"/>
        <v>0</v>
      </c>
      <c r="M918" s="14">
        <f t="shared" si="389"/>
        <v>0</v>
      </c>
      <c r="N918" s="13">
        <f t="shared" si="396"/>
        <v>0</v>
      </c>
      <c r="O918" s="12">
        <f t="shared" si="397"/>
        <v>0</v>
      </c>
      <c r="P918" s="4">
        <f t="shared" si="398"/>
        <v>0</v>
      </c>
      <c r="Q918" s="11">
        <f t="shared" si="390"/>
        <v>0</v>
      </c>
      <c r="R918" s="10">
        <f t="shared" si="399"/>
        <v>0</v>
      </c>
      <c r="S918" s="9">
        <f t="shared" si="400"/>
        <v>151.358709016955</v>
      </c>
      <c r="T918" s="8">
        <f t="shared" si="401"/>
        <v>11473.190164633746</v>
      </c>
      <c r="U918" s="7">
        <f t="shared" si="402"/>
        <v>-31.547592486198806</v>
      </c>
      <c r="V918" s="9">
        <f t="shared" si="403"/>
        <v>1502.0528234713224</v>
      </c>
      <c r="W918" s="8">
        <f t="shared" si="404"/>
        <v>206496.84870590136</v>
      </c>
      <c r="X918" s="7">
        <f t="shared" si="405"/>
        <v>-31.547592486198806</v>
      </c>
      <c r="Y918" s="6">
        <f t="shared" si="391"/>
        <v>1509.6596117315489</v>
      </c>
      <c r="Z918" s="4">
        <f t="shared" si="392"/>
        <v>-1</v>
      </c>
      <c r="AA918" s="4">
        <f t="shared" si="406"/>
        <v>0</v>
      </c>
      <c r="AB918" s="5">
        <f t="shared" si="407"/>
        <v>0</v>
      </c>
      <c r="AC918" s="418">
        <f t="shared" si="411"/>
        <v>0</v>
      </c>
      <c r="AD918" s="628">
        <f t="shared" si="408"/>
        <v>0</v>
      </c>
      <c r="AE918" s="4">
        <f t="shared" si="393"/>
        <v>14.252726012300906</v>
      </c>
      <c r="AF918" s="3">
        <f t="shared" si="409"/>
        <v>4.67</v>
      </c>
      <c r="AG918" s="2">
        <f t="shared" si="394"/>
        <v>105.92076283713217</v>
      </c>
      <c r="AH918" s="22">
        <f t="shared" si="412"/>
        <v>21.523202718258013</v>
      </c>
    </row>
    <row r="919" spans="6:34" x14ac:dyDescent="0.35">
      <c r="F919" s="21">
        <f t="shared" si="395"/>
        <v>88.899999999999224</v>
      </c>
      <c r="G919" s="20">
        <f t="shared" si="410"/>
        <v>356.63043478260749</v>
      </c>
      <c r="H919" s="19">
        <f t="shared" si="384"/>
        <v>6.6304347826074945</v>
      </c>
      <c r="I919" s="18">
        <f t="shared" si="385"/>
        <v>1.8944099378878556E-2</v>
      </c>
      <c r="J919" s="17">
        <f t="shared" si="386"/>
        <v>206647.05398824849</v>
      </c>
      <c r="K919" s="16">
        <f t="shared" si="387"/>
        <v>31.547143518881338</v>
      </c>
      <c r="L919" s="15">
        <f t="shared" si="388"/>
        <v>0</v>
      </c>
      <c r="M919" s="14">
        <f t="shared" si="389"/>
        <v>0</v>
      </c>
      <c r="N919" s="13">
        <f t="shared" si="396"/>
        <v>0</v>
      </c>
      <c r="O919" s="12">
        <f t="shared" si="397"/>
        <v>0</v>
      </c>
      <c r="P919" s="4">
        <f t="shared" si="398"/>
        <v>0</v>
      </c>
      <c r="Q919" s="11">
        <f t="shared" si="390"/>
        <v>0</v>
      </c>
      <c r="R919" s="10">
        <f t="shared" si="399"/>
        <v>0</v>
      </c>
      <c r="S919" s="9">
        <f t="shared" si="400"/>
        <v>151.358709016955</v>
      </c>
      <c r="T919" s="8">
        <f t="shared" si="401"/>
        <v>11488.326035535441</v>
      </c>
      <c r="U919" s="7">
        <f t="shared" si="402"/>
        <v>-31.547143518881338</v>
      </c>
      <c r="V919" s="9">
        <f t="shared" si="403"/>
        <v>1498.8980642227025</v>
      </c>
      <c r="W919" s="8">
        <f t="shared" si="404"/>
        <v>206647.05398824849</v>
      </c>
      <c r="X919" s="7">
        <f t="shared" si="405"/>
        <v>-31.547143518881338</v>
      </c>
      <c r="Y919" s="6">
        <f t="shared" si="391"/>
        <v>1506.5207817105756</v>
      </c>
      <c r="Z919" s="4">
        <f t="shared" si="392"/>
        <v>-1</v>
      </c>
      <c r="AA919" s="4">
        <f t="shared" si="406"/>
        <v>0</v>
      </c>
      <c r="AB919" s="5">
        <f t="shared" si="407"/>
        <v>0</v>
      </c>
      <c r="AC919" s="418">
        <f t="shared" si="411"/>
        <v>0</v>
      </c>
      <c r="AD919" s="628">
        <f t="shared" si="408"/>
        <v>0</v>
      </c>
      <c r="AE919" s="4">
        <f t="shared" si="393"/>
        <v>14.223092256492334</v>
      </c>
      <c r="AF919" s="3">
        <f t="shared" si="409"/>
        <v>4.67</v>
      </c>
      <c r="AG919" s="2">
        <f t="shared" si="394"/>
        <v>105.92076283713217</v>
      </c>
      <c r="AH919" s="22">
        <f t="shared" si="412"/>
        <v>21.456112216931547</v>
      </c>
    </row>
    <row r="920" spans="6:34" x14ac:dyDescent="0.35">
      <c r="F920" s="21">
        <f t="shared" si="395"/>
        <v>88.999999999999218</v>
      </c>
      <c r="G920" s="20">
        <f t="shared" si="410"/>
        <v>356.63043478260749</v>
      </c>
      <c r="H920" s="19">
        <f t="shared" si="384"/>
        <v>6.6304347826074945</v>
      </c>
      <c r="I920" s="18">
        <f t="shared" si="385"/>
        <v>1.8944099378878556E-2</v>
      </c>
      <c r="J920" s="17">
        <f t="shared" si="386"/>
        <v>206796.94379467075</v>
      </c>
      <c r="K920" s="16">
        <f t="shared" si="387"/>
        <v>31.546695504083161</v>
      </c>
      <c r="L920" s="15">
        <f t="shared" si="388"/>
        <v>0</v>
      </c>
      <c r="M920" s="14">
        <f t="shared" si="389"/>
        <v>0</v>
      </c>
      <c r="N920" s="13">
        <f t="shared" si="396"/>
        <v>0</v>
      </c>
      <c r="O920" s="12">
        <f t="shared" si="397"/>
        <v>0</v>
      </c>
      <c r="P920" s="4">
        <f t="shared" si="398"/>
        <v>0</v>
      </c>
      <c r="Q920" s="11">
        <f t="shared" si="390"/>
        <v>0</v>
      </c>
      <c r="R920" s="10">
        <f t="shared" si="399"/>
        <v>0</v>
      </c>
      <c r="S920" s="9">
        <f t="shared" si="400"/>
        <v>151.358709016955</v>
      </c>
      <c r="T920" s="8">
        <f t="shared" si="401"/>
        <v>11503.461906437136</v>
      </c>
      <c r="U920" s="7">
        <f t="shared" si="402"/>
        <v>-31.546695504083161</v>
      </c>
      <c r="V920" s="9">
        <f t="shared" si="403"/>
        <v>1495.7433498708144</v>
      </c>
      <c r="W920" s="8">
        <f t="shared" si="404"/>
        <v>206796.94379467075</v>
      </c>
      <c r="X920" s="7">
        <f t="shared" si="405"/>
        <v>-31.546695504083161</v>
      </c>
      <c r="Y920" s="6">
        <f t="shared" si="391"/>
        <v>1503.3820630425405</v>
      </c>
      <c r="Z920" s="4">
        <f t="shared" si="392"/>
        <v>-1</v>
      </c>
      <c r="AA920" s="4">
        <f t="shared" si="406"/>
        <v>0</v>
      </c>
      <c r="AB920" s="5">
        <f t="shared" si="407"/>
        <v>0</v>
      </c>
      <c r="AC920" s="418">
        <f t="shared" si="411"/>
        <v>0</v>
      </c>
      <c r="AD920" s="628">
        <f t="shared" si="408"/>
        <v>0</v>
      </c>
      <c r="AE920" s="4">
        <f t="shared" si="393"/>
        <v>14.193459551969035</v>
      </c>
      <c r="AF920" s="3">
        <f t="shared" si="409"/>
        <v>4.67</v>
      </c>
      <c r="AG920" s="2">
        <f t="shared" si="394"/>
        <v>105.92076283713217</v>
      </c>
      <c r="AH920" s="22">
        <f t="shared" si="412"/>
        <v>21.389093947026897</v>
      </c>
    </row>
    <row r="921" spans="6:34" x14ac:dyDescent="0.35">
      <c r="F921" s="21">
        <f t="shared" si="395"/>
        <v>89.099999999999213</v>
      </c>
      <c r="G921" s="20">
        <f t="shared" si="410"/>
        <v>356.63043478260749</v>
      </c>
      <c r="H921" s="19">
        <f t="shared" si="384"/>
        <v>6.6304347826074945</v>
      </c>
      <c r="I921" s="18">
        <f t="shared" si="385"/>
        <v>1.8944099378878556E-2</v>
      </c>
      <c r="J921" s="17">
        <f t="shared" si="386"/>
        <v>206946.51812965784</v>
      </c>
      <c r="K921" s="16">
        <f t="shared" si="387"/>
        <v>31.546248441730338</v>
      </c>
      <c r="L921" s="15">
        <f t="shared" si="388"/>
        <v>0</v>
      </c>
      <c r="M921" s="14">
        <f t="shared" si="389"/>
        <v>0</v>
      </c>
      <c r="N921" s="13">
        <f t="shared" si="396"/>
        <v>0</v>
      </c>
      <c r="O921" s="12">
        <f t="shared" si="397"/>
        <v>0</v>
      </c>
      <c r="P921" s="4">
        <f t="shared" si="398"/>
        <v>0</v>
      </c>
      <c r="Q921" s="11">
        <f t="shared" si="390"/>
        <v>0</v>
      </c>
      <c r="R921" s="10">
        <f t="shared" si="399"/>
        <v>0</v>
      </c>
      <c r="S921" s="9">
        <f t="shared" si="400"/>
        <v>151.358709016955</v>
      </c>
      <c r="T921" s="8">
        <f t="shared" si="401"/>
        <v>11518.597777338831</v>
      </c>
      <c r="U921" s="7">
        <f t="shared" si="402"/>
        <v>-31.546248441730338</v>
      </c>
      <c r="V921" s="9">
        <f t="shared" si="403"/>
        <v>1492.5886803204062</v>
      </c>
      <c r="W921" s="8">
        <f t="shared" si="404"/>
        <v>206946.51812965784</v>
      </c>
      <c r="X921" s="7">
        <f t="shared" si="405"/>
        <v>-31.546248441730338</v>
      </c>
      <c r="Y921" s="6">
        <f t="shared" si="391"/>
        <v>1500.243456048348</v>
      </c>
      <c r="Z921" s="4">
        <f t="shared" si="392"/>
        <v>-1</v>
      </c>
      <c r="AA921" s="4">
        <f t="shared" si="406"/>
        <v>0</v>
      </c>
      <c r="AB921" s="5">
        <f t="shared" si="407"/>
        <v>0</v>
      </c>
      <c r="AC921" s="418">
        <f t="shared" si="411"/>
        <v>0</v>
      </c>
      <c r="AD921" s="628">
        <f t="shared" si="408"/>
        <v>0</v>
      </c>
      <c r="AE921" s="4">
        <f t="shared" si="393"/>
        <v>14.163827901760676</v>
      </c>
      <c r="AF921" s="3">
        <f t="shared" si="409"/>
        <v>4.67</v>
      </c>
      <c r="AG921" s="2">
        <f t="shared" si="394"/>
        <v>105.92076283713217</v>
      </c>
      <c r="AH921" s="22">
        <f t="shared" si="412"/>
        <v>21.32214798082477</v>
      </c>
    </row>
    <row r="922" spans="6:34" x14ac:dyDescent="0.35">
      <c r="F922" s="21">
        <f t="shared" si="395"/>
        <v>89.199999999999207</v>
      </c>
      <c r="G922" s="20">
        <f t="shared" si="410"/>
        <v>356.63043478260749</v>
      </c>
      <c r="H922" s="19">
        <f t="shared" si="384"/>
        <v>6.6304347826074945</v>
      </c>
      <c r="I922" s="18">
        <f t="shared" si="385"/>
        <v>1.8944099378878556E-2</v>
      </c>
      <c r="J922" s="17">
        <f t="shared" si="386"/>
        <v>207095.77699768989</v>
      </c>
      <c r="K922" s="16">
        <f t="shared" si="387"/>
        <v>31.545802331749073</v>
      </c>
      <c r="L922" s="15">
        <f t="shared" si="388"/>
        <v>0</v>
      </c>
      <c r="M922" s="14">
        <f t="shared" si="389"/>
        <v>0</v>
      </c>
      <c r="N922" s="13">
        <f t="shared" si="396"/>
        <v>0</v>
      </c>
      <c r="O922" s="12">
        <f t="shared" si="397"/>
        <v>0</v>
      </c>
      <c r="P922" s="4">
        <f t="shared" si="398"/>
        <v>0</v>
      </c>
      <c r="Q922" s="11">
        <f t="shared" si="390"/>
        <v>0</v>
      </c>
      <c r="R922" s="10">
        <f t="shared" si="399"/>
        <v>0</v>
      </c>
      <c r="S922" s="9">
        <f t="shared" si="400"/>
        <v>151.358709016955</v>
      </c>
      <c r="T922" s="8">
        <f t="shared" si="401"/>
        <v>11533.733648240526</v>
      </c>
      <c r="U922" s="7">
        <f t="shared" si="402"/>
        <v>-31.545802331749073</v>
      </c>
      <c r="V922" s="9">
        <f t="shared" si="403"/>
        <v>1489.4340554762332</v>
      </c>
      <c r="W922" s="8">
        <f t="shared" si="404"/>
        <v>207095.77699768989</v>
      </c>
      <c r="X922" s="7">
        <f t="shared" si="405"/>
        <v>-31.545802331749073</v>
      </c>
      <c r="Y922" s="6">
        <f t="shared" si="391"/>
        <v>1497.1049610523833</v>
      </c>
      <c r="Z922" s="4">
        <f t="shared" si="392"/>
        <v>-1</v>
      </c>
      <c r="AA922" s="4">
        <f t="shared" si="406"/>
        <v>0</v>
      </c>
      <c r="AB922" s="5">
        <f t="shared" si="407"/>
        <v>0</v>
      </c>
      <c r="AC922" s="418">
        <f t="shared" si="411"/>
        <v>0</v>
      </c>
      <c r="AD922" s="628">
        <f t="shared" si="408"/>
        <v>0</v>
      </c>
      <c r="AE922" s="4">
        <f t="shared" si="393"/>
        <v>14.134197308929782</v>
      </c>
      <c r="AF922" s="3">
        <f t="shared" si="409"/>
        <v>4.67</v>
      </c>
      <c r="AG922" s="2">
        <f t="shared" si="394"/>
        <v>105.92076283713217</v>
      </c>
      <c r="AH922" s="22">
        <f t="shared" si="412"/>
        <v>21.255274390864649</v>
      </c>
    </row>
    <row r="923" spans="6:34" x14ac:dyDescent="0.35">
      <c r="F923" s="21">
        <f t="shared" si="395"/>
        <v>89.299999999999201</v>
      </c>
      <c r="G923" s="20">
        <f t="shared" si="410"/>
        <v>356.63043478260749</v>
      </c>
      <c r="H923" s="19">
        <f t="shared" si="384"/>
        <v>6.6304347826074945</v>
      </c>
      <c r="I923" s="18">
        <f t="shared" si="385"/>
        <v>1.8944099378878556E-2</v>
      </c>
      <c r="J923" s="17">
        <f t="shared" si="386"/>
        <v>207244.7204032375</v>
      </c>
      <c r="K923" s="16">
        <f t="shared" si="387"/>
        <v>31.545357174065717</v>
      </c>
      <c r="L923" s="15">
        <f t="shared" si="388"/>
        <v>0</v>
      </c>
      <c r="M923" s="14">
        <f t="shared" si="389"/>
        <v>0</v>
      </c>
      <c r="N923" s="13">
        <f t="shared" si="396"/>
        <v>0</v>
      </c>
      <c r="O923" s="12">
        <f t="shared" si="397"/>
        <v>0</v>
      </c>
      <c r="P923" s="4">
        <f t="shared" si="398"/>
        <v>0</v>
      </c>
      <c r="Q923" s="11">
        <f t="shared" si="390"/>
        <v>0</v>
      </c>
      <c r="R923" s="10">
        <f t="shared" si="399"/>
        <v>0</v>
      </c>
      <c r="S923" s="9">
        <f t="shared" si="400"/>
        <v>151.358709016955</v>
      </c>
      <c r="T923" s="8">
        <f t="shared" si="401"/>
        <v>11548.869519142221</v>
      </c>
      <c r="U923" s="7">
        <f t="shared" si="402"/>
        <v>-31.545357174065717</v>
      </c>
      <c r="V923" s="9">
        <f t="shared" si="403"/>
        <v>1486.2794752430582</v>
      </c>
      <c r="W923" s="8">
        <f t="shared" si="404"/>
        <v>207244.7204032375</v>
      </c>
      <c r="X923" s="7">
        <f t="shared" si="405"/>
        <v>-31.545357174065717</v>
      </c>
      <c r="Y923" s="6">
        <f t="shared" si="391"/>
        <v>1493.9665783825487</v>
      </c>
      <c r="Z923" s="4">
        <f t="shared" si="392"/>
        <v>-1</v>
      </c>
      <c r="AA923" s="4">
        <f t="shared" si="406"/>
        <v>0</v>
      </c>
      <c r="AB923" s="5">
        <f t="shared" si="407"/>
        <v>0</v>
      </c>
      <c r="AC923" s="418">
        <f t="shared" si="411"/>
        <v>0</v>
      </c>
      <c r="AD923" s="628">
        <f t="shared" si="408"/>
        <v>0</v>
      </c>
      <c r="AE923" s="4">
        <f t="shared" si="393"/>
        <v>14.104567776572088</v>
      </c>
      <c r="AF923" s="3">
        <f t="shared" si="409"/>
        <v>4.67</v>
      </c>
      <c r="AG923" s="2">
        <f t="shared" si="394"/>
        <v>105.92076283713217</v>
      </c>
      <c r="AH923" s="22">
        <f t="shared" si="412"/>
        <v>21.188473249946256</v>
      </c>
    </row>
    <row r="924" spans="6:34" x14ac:dyDescent="0.35">
      <c r="F924" s="21">
        <f t="shared" si="395"/>
        <v>89.399999999999196</v>
      </c>
      <c r="G924" s="20">
        <f t="shared" si="410"/>
        <v>356.63043478260749</v>
      </c>
      <c r="H924" s="19">
        <f t="shared" si="384"/>
        <v>6.6304347826074945</v>
      </c>
      <c r="I924" s="18">
        <f t="shared" si="385"/>
        <v>1.8944099378878556E-2</v>
      </c>
      <c r="J924" s="17">
        <f t="shared" si="386"/>
        <v>207393.34835076181</v>
      </c>
      <c r="K924" s="16">
        <f t="shared" si="387"/>
        <v>31.544912968606834</v>
      </c>
      <c r="L924" s="15">
        <f t="shared" si="388"/>
        <v>0</v>
      </c>
      <c r="M924" s="14">
        <f t="shared" si="389"/>
        <v>0</v>
      </c>
      <c r="N924" s="13">
        <f t="shared" si="396"/>
        <v>0</v>
      </c>
      <c r="O924" s="12">
        <f t="shared" si="397"/>
        <v>0</v>
      </c>
      <c r="P924" s="4">
        <f t="shared" si="398"/>
        <v>0</v>
      </c>
      <c r="Q924" s="11">
        <f t="shared" si="390"/>
        <v>0</v>
      </c>
      <c r="R924" s="10">
        <f t="shared" si="399"/>
        <v>0</v>
      </c>
      <c r="S924" s="9">
        <f t="shared" si="400"/>
        <v>151.358709016955</v>
      </c>
      <c r="T924" s="8">
        <f t="shared" si="401"/>
        <v>11564.005390043916</v>
      </c>
      <c r="U924" s="7">
        <f t="shared" si="402"/>
        <v>-31.544912968606834</v>
      </c>
      <c r="V924" s="9">
        <f t="shared" si="403"/>
        <v>1483.1249395256516</v>
      </c>
      <c r="W924" s="8">
        <f t="shared" si="404"/>
        <v>207393.34835076181</v>
      </c>
      <c r="X924" s="7">
        <f t="shared" si="405"/>
        <v>-31.544912968606834</v>
      </c>
      <c r="Y924" s="6">
        <f t="shared" si="391"/>
        <v>1490.8283083702988</v>
      </c>
      <c r="Z924" s="4">
        <f t="shared" si="392"/>
        <v>-1</v>
      </c>
      <c r="AA924" s="4">
        <f t="shared" si="406"/>
        <v>0</v>
      </c>
      <c r="AB924" s="5">
        <f t="shared" si="407"/>
        <v>0</v>
      </c>
      <c r="AC924" s="418">
        <f t="shared" si="411"/>
        <v>0</v>
      </c>
      <c r="AD924" s="628">
        <f t="shared" si="408"/>
        <v>0</v>
      </c>
      <c r="AE924" s="4">
        <f t="shared" si="393"/>
        <v>14.074939307816859</v>
      </c>
      <c r="AF924" s="3">
        <f t="shared" si="409"/>
        <v>4.67</v>
      </c>
      <c r="AG924" s="2">
        <f t="shared" si="394"/>
        <v>105.92076283713217</v>
      </c>
      <c r="AH924" s="22">
        <f t="shared" si="412"/>
        <v>21.121744631130895</v>
      </c>
    </row>
    <row r="925" spans="6:34" x14ac:dyDescent="0.35">
      <c r="F925" s="21">
        <f t="shared" si="395"/>
        <v>89.49999999999919</v>
      </c>
      <c r="G925" s="20">
        <f t="shared" si="410"/>
        <v>356.63043478260749</v>
      </c>
      <c r="H925" s="19">
        <f t="shared" si="384"/>
        <v>6.6304347826074945</v>
      </c>
      <c r="I925" s="18">
        <f t="shared" si="385"/>
        <v>1.8944099378878556E-2</v>
      </c>
      <c r="J925" s="17">
        <f t="shared" si="386"/>
        <v>207541.66084471438</v>
      </c>
      <c r="K925" s="16">
        <f t="shared" si="387"/>
        <v>31.544469715299098</v>
      </c>
      <c r="L925" s="15">
        <f t="shared" si="388"/>
        <v>0</v>
      </c>
      <c r="M925" s="14">
        <f t="shared" si="389"/>
        <v>0</v>
      </c>
      <c r="N925" s="13">
        <f t="shared" si="396"/>
        <v>0</v>
      </c>
      <c r="O925" s="12">
        <f t="shared" si="397"/>
        <v>0</v>
      </c>
      <c r="P925" s="4">
        <f t="shared" si="398"/>
        <v>0</v>
      </c>
      <c r="Q925" s="11">
        <f t="shared" si="390"/>
        <v>0</v>
      </c>
      <c r="R925" s="10">
        <f t="shared" si="399"/>
        <v>0</v>
      </c>
      <c r="S925" s="9">
        <f t="shared" si="400"/>
        <v>151.358709016955</v>
      </c>
      <c r="T925" s="8">
        <f t="shared" si="401"/>
        <v>11579.141260945611</v>
      </c>
      <c r="U925" s="7">
        <f t="shared" si="402"/>
        <v>-31.544469715299098</v>
      </c>
      <c r="V925" s="9">
        <f t="shared" si="403"/>
        <v>1479.9704482287909</v>
      </c>
      <c r="W925" s="8">
        <f t="shared" si="404"/>
        <v>207541.66084471438</v>
      </c>
      <c r="X925" s="7">
        <f t="shared" si="405"/>
        <v>-31.544469715299098</v>
      </c>
      <c r="Y925" s="6">
        <f t="shared" si="391"/>
        <v>1487.6901513506796</v>
      </c>
      <c r="Z925" s="4">
        <f t="shared" si="392"/>
        <v>-1</v>
      </c>
      <c r="AA925" s="4">
        <f t="shared" si="406"/>
        <v>0</v>
      </c>
      <c r="AB925" s="5">
        <f t="shared" si="407"/>
        <v>0</v>
      </c>
      <c r="AC925" s="418">
        <f t="shared" si="411"/>
        <v>0</v>
      </c>
      <c r="AD925" s="628">
        <f t="shared" si="408"/>
        <v>0</v>
      </c>
      <c r="AE925" s="4">
        <f t="shared" si="393"/>
        <v>14.045311905827274</v>
      </c>
      <c r="AF925" s="3">
        <f t="shared" si="409"/>
        <v>4.67</v>
      </c>
      <c r="AG925" s="2">
        <f t="shared" si="394"/>
        <v>105.92076283713217</v>
      </c>
      <c r="AH925" s="22">
        <f t="shared" si="412"/>
        <v>21.055088607743016</v>
      </c>
    </row>
    <row r="926" spans="6:34" x14ac:dyDescent="0.35">
      <c r="F926" s="21">
        <f t="shared" si="395"/>
        <v>89.599999999999184</v>
      </c>
      <c r="G926" s="20">
        <f t="shared" si="410"/>
        <v>356.63043478260749</v>
      </c>
      <c r="H926" s="19">
        <f t="shared" ref="H926:H989" si="413">G926-(TotalWeightE-PropellantWeight)</f>
        <v>6.6304347826074945</v>
      </c>
      <c r="I926" s="18">
        <f t="shared" ref="I926:I989" si="414">(G926-(TotalWeightE-PropellantWeight))/(PropellantWeight)</f>
        <v>1.8944099378878556E-2</v>
      </c>
      <c r="J926" s="17">
        <f t="shared" ref="J926:J989" si="415">W926</f>
        <v>207689.65788953725</v>
      </c>
      <c r="K926" s="16">
        <f t="shared" ref="K926:K989" si="416">$L$23*(20902231^2)/((20902231+W926)^2)</f>
        <v>31.544027414069337</v>
      </c>
      <c r="L926" s="15">
        <f t="shared" ref="L926:L989" si="417">M926/$L$22</f>
        <v>0</v>
      </c>
      <c r="M926" s="14">
        <f t="shared" ref="M926:M989" si="418">$L$22*(EXP(-K926*(W926-0)/($L$25*AF926)))</f>
        <v>0</v>
      </c>
      <c r="N926" s="13">
        <f t="shared" si="396"/>
        <v>0</v>
      </c>
      <c r="O926" s="12">
        <f t="shared" si="397"/>
        <v>0</v>
      </c>
      <c r="P926" s="4">
        <f t="shared" si="398"/>
        <v>0</v>
      </c>
      <c r="Q926" s="11">
        <f t="shared" ref="Q926:Q989" si="419">(M926*$L$25*AF926)/144</f>
        <v>0</v>
      </c>
      <c r="R926" s="10">
        <f t="shared" si="399"/>
        <v>0</v>
      </c>
      <c r="S926" s="9">
        <f t="shared" si="400"/>
        <v>151.358709016955</v>
      </c>
      <c r="T926" s="8">
        <f t="shared" si="401"/>
        <v>11594.277131847306</v>
      </c>
      <c r="U926" s="7">
        <f t="shared" si="402"/>
        <v>-31.544027414069337</v>
      </c>
      <c r="V926" s="9">
        <f t="shared" si="403"/>
        <v>1476.816001257261</v>
      </c>
      <c r="W926" s="8">
        <f t="shared" si="404"/>
        <v>207689.65788953725</v>
      </c>
      <c r="X926" s="7">
        <f t="shared" si="405"/>
        <v>-31.544027414069337</v>
      </c>
      <c r="Y926" s="6">
        <f t="shared" ref="Y926:Y989" si="420">SQRT((S926^2)+(V926^2))</f>
        <v>1484.5521076623634</v>
      </c>
      <c r="Z926" s="4">
        <f t="shared" ref="Z926:Z989" si="421">X926/K926</f>
        <v>-1</v>
      </c>
      <c r="AA926" s="4">
        <f t="shared" si="406"/>
        <v>0</v>
      </c>
      <c r="AB926" s="5">
        <f t="shared" si="407"/>
        <v>0</v>
      </c>
      <c r="AC926" s="418">
        <f t="shared" si="411"/>
        <v>0</v>
      </c>
      <c r="AD926" s="628">
        <f t="shared" si="408"/>
        <v>0</v>
      </c>
      <c r="AE926" s="4">
        <f t="shared" ref="AE926:AE989" si="422">Y926/AG926</f>
        <v>14.015685573800743</v>
      </c>
      <c r="AF926" s="3">
        <f t="shared" si="409"/>
        <v>4.67</v>
      </c>
      <c r="AG926" s="2">
        <f t="shared" ref="AG926:AG989" si="423">SQRT($L$27*$L$25*AF926)</f>
        <v>105.92076283713217</v>
      </c>
      <c r="AH926" s="22">
        <f t="shared" si="412"/>
        <v>20.988505253371585</v>
      </c>
    </row>
    <row r="927" spans="6:34" x14ac:dyDescent="0.35">
      <c r="F927" s="21">
        <f t="shared" ref="F927:F990" si="424">F926+$G$28</f>
        <v>89.699999999999179</v>
      </c>
      <c r="G927" s="20">
        <f t="shared" si="410"/>
        <v>356.63043478260749</v>
      </c>
      <c r="H927" s="19">
        <f t="shared" si="413"/>
        <v>6.6304347826074945</v>
      </c>
      <c r="I927" s="18">
        <f t="shared" si="414"/>
        <v>1.8944099378878556E-2</v>
      </c>
      <c r="J927" s="17">
        <f t="shared" si="415"/>
        <v>207837.33948966299</v>
      </c>
      <c r="K927" s="16">
        <f t="shared" si="416"/>
        <v>31.543586064844593</v>
      </c>
      <c r="L927" s="15">
        <f t="shared" si="417"/>
        <v>0</v>
      </c>
      <c r="M927" s="14">
        <f t="shared" si="418"/>
        <v>0</v>
      </c>
      <c r="N927" s="13">
        <f t="shared" ref="N927:N990" si="425">IF(I926&gt;0.02,(WeightFlowRate/$L$23)*ExhaustVelocityE+(ExitPressureE-Q927)*ExitAreaE,0)</f>
        <v>0</v>
      </c>
      <c r="O927" s="12">
        <f t="shared" ref="O927:O990" si="426">N927/WeightFlowRate</f>
        <v>0</v>
      </c>
      <c r="P927" s="4">
        <f t="shared" ref="P927:P990" si="427">Q927/$L$21</f>
        <v>0</v>
      </c>
      <c r="Q927" s="11">
        <f t="shared" si="419"/>
        <v>0</v>
      </c>
      <c r="R927" s="10">
        <f t="shared" ref="R927:R990" si="428">IF(W927&lt;InitialAltitudeE,0,(((N927-AB927)*COS(ElevationAngleR)*$L$23)/(G927)))</f>
        <v>0</v>
      </c>
      <c r="S927" s="9">
        <f t="shared" ref="S927:S990" si="429">IF(W926&lt;InitialAltitudeE,0,S926+(R926*TimeStep))</f>
        <v>151.358709016955</v>
      </c>
      <c r="T927" s="8">
        <f t="shared" ref="T927:T990" si="430">T926+(S927*TimeStep)</f>
        <v>11609.413002749001</v>
      </c>
      <c r="U927" s="7">
        <f t="shared" ref="U927:U990" si="431">IF(W926&lt;InitialAltitudeE,-K927,(((N927-AB927)*SIN(ElevationAngleR)*$L$23)/G927)-K927)</f>
        <v>-31.543586064844593</v>
      </c>
      <c r="V927" s="9">
        <f t="shared" ref="V927:V990" si="432">IF(W926&lt;InitialAltitudeE,0,V926+(U926*TimeStep))</f>
        <v>1473.6615985158539</v>
      </c>
      <c r="W927" s="8">
        <f t="shared" ref="W927:W990" si="433">IF(P926&gt;0.913499,W926,W926+V926*TimeStep)</f>
        <v>207837.33948966299</v>
      </c>
      <c r="X927" s="7">
        <f t="shared" ref="X927:X990" si="434">IF(N927&gt;0.002,SQRT((U927^2)+(R927^2)),-SQRT((U927^2)+(R927^2)))</f>
        <v>-31.543586064844593</v>
      </c>
      <c r="Y927" s="6">
        <f t="shared" si="420"/>
        <v>1481.4141776476899</v>
      </c>
      <c r="Z927" s="4">
        <f t="shared" si="421"/>
        <v>-1</v>
      </c>
      <c r="AA927" s="4">
        <f t="shared" ref="AA927:AA990" si="435">N927/G927</f>
        <v>0</v>
      </c>
      <c r="AB927" s="5">
        <f t="shared" ref="AB927:AB990" si="436">0.5*M927*(Y926^2)*CrossSectionalAreaE*AH927</f>
        <v>0</v>
      </c>
      <c r="AC927" s="418">
        <f t="shared" si="411"/>
        <v>0</v>
      </c>
      <c r="AD927" s="628">
        <f t="shared" ref="AD927:AD990" si="437">(1/2)*M927*(Y926^2)</f>
        <v>0</v>
      </c>
      <c r="AE927" s="4">
        <f t="shared" si="422"/>
        <v>13.986060314969306</v>
      </c>
      <c r="AF927" s="3">
        <f t="shared" ref="AF927:AF990" si="438">IF(AF926&gt;4.67,$L$20+($L$26/1000)*W927,4.67)</f>
        <v>4.67</v>
      </c>
      <c r="AG927" s="2">
        <f t="shared" si="423"/>
        <v>105.92076283713217</v>
      </c>
      <c r="AH927" s="22">
        <f t="shared" si="412"/>
        <v>20.921994641871613</v>
      </c>
    </row>
    <row r="928" spans="6:34" x14ac:dyDescent="0.35">
      <c r="F928" s="21">
        <f t="shared" si="424"/>
        <v>89.799999999999173</v>
      </c>
      <c r="G928" s="20">
        <f t="shared" ref="G928:G991" si="439">IF(I927&gt;0.02,G927-((N927/O927)*TimeStep),G927)</f>
        <v>356.63043478260749</v>
      </c>
      <c r="H928" s="19">
        <f t="shared" si="413"/>
        <v>6.6304347826074945</v>
      </c>
      <c r="I928" s="18">
        <f t="shared" si="414"/>
        <v>1.8944099378878556E-2</v>
      </c>
      <c r="J928" s="17">
        <f t="shared" si="415"/>
        <v>207984.70564951457</v>
      </c>
      <c r="K928" s="16">
        <f t="shared" si="416"/>
        <v>31.543145667552</v>
      </c>
      <c r="L928" s="15">
        <f t="shared" si="417"/>
        <v>0</v>
      </c>
      <c r="M928" s="14">
        <f t="shared" si="418"/>
        <v>0</v>
      </c>
      <c r="N928" s="13">
        <f t="shared" si="425"/>
        <v>0</v>
      </c>
      <c r="O928" s="12">
        <f t="shared" si="426"/>
        <v>0</v>
      </c>
      <c r="P928" s="4">
        <f t="shared" si="427"/>
        <v>0</v>
      </c>
      <c r="Q928" s="11">
        <f t="shared" si="419"/>
        <v>0</v>
      </c>
      <c r="R928" s="10">
        <f t="shared" si="428"/>
        <v>0</v>
      </c>
      <c r="S928" s="9">
        <f t="shared" si="429"/>
        <v>151.358709016955</v>
      </c>
      <c r="T928" s="8">
        <f t="shared" si="430"/>
        <v>11624.548873650696</v>
      </c>
      <c r="U928" s="7">
        <f t="shared" si="431"/>
        <v>-31.543145667552</v>
      </c>
      <c r="V928" s="9">
        <f t="shared" si="432"/>
        <v>1470.5072399093694</v>
      </c>
      <c r="W928" s="8">
        <f t="shared" si="433"/>
        <v>207984.70564951457</v>
      </c>
      <c r="X928" s="7">
        <f t="shared" si="434"/>
        <v>-31.543145667552</v>
      </c>
      <c r="Y928" s="6">
        <f t="shared" si="420"/>
        <v>1478.2763616527022</v>
      </c>
      <c r="Z928" s="4">
        <f t="shared" si="421"/>
        <v>-1</v>
      </c>
      <c r="AA928" s="4">
        <f t="shared" si="435"/>
        <v>0</v>
      </c>
      <c r="AB928" s="5">
        <f t="shared" si="436"/>
        <v>0</v>
      </c>
      <c r="AC928" s="418">
        <f t="shared" ref="AC928:AC991" si="440">(AB928/G928)*F928</f>
        <v>0</v>
      </c>
      <c r="AD928" s="628">
        <f t="shared" si="437"/>
        <v>0</v>
      </c>
      <c r="AE928" s="4">
        <f t="shared" si="422"/>
        <v>13.956436132599958</v>
      </c>
      <c r="AF928" s="3">
        <f t="shared" si="438"/>
        <v>4.67</v>
      </c>
      <c r="AG928" s="2">
        <f t="shared" si="423"/>
        <v>105.92076283713217</v>
      </c>
      <c r="AH928" s="22">
        <f t="shared" si="412"/>
        <v>20.855556847365584</v>
      </c>
    </row>
    <row r="929" spans="6:34" x14ac:dyDescent="0.35">
      <c r="F929" s="21">
        <f t="shared" si="424"/>
        <v>89.899999999999167</v>
      </c>
      <c r="G929" s="20">
        <f t="shared" si="439"/>
        <v>356.63043478260749</v>
      </c>
      <c r="H929" s="19">
        <f t="shared" si="413"/>
        <v>6.6304347826074945</v>
      </c>
      <c r="I929" s="18">
        <f t="shared" si="414"/>
        <v>1.8944099378878556E-2</v>
      </c>
      <c r="J929" s="17">
        <f t="shared" si="415"/>
        <v>208131.75637350552</v>
      </c>
      <c r="K929" s="16">
        <f t="shared" si="416"/>
        <v>31.542706222118902</v>
      </c>
      <c r="L929" s="15">
        <f t="shared" si="417"/>
        <v>0</v>
      </c>
      <c r="M929" s="14">
        <f t="shared" si="418"/>
        <v>0</v>
      </c>
      <c r="N929" s="13">
        <f t="shared" si="425"/>
        <v>0</v>
      </c>
      <c r="O929" s="12">
        <f t="shared" si="426"/>
        <v>0</v>
      </c>
      <c r="P929" s="4">
        <f t="shared" si="427"/>
        <v>0</v>
      </c>
      <c r="Q929" s="11">
        <f t="shared" si="419"/>
        <v>0</v>
      </c>
      <c r="R929" s="10">
        <f t="shared" si="428"/>
        <v>0</v>
      </c>
      <c r="S929" s="9">
        <f t="shared" si="429"/>
        <v>151.358709016955</v>
      </c>
      <c r="T929" s="8">
        <f t="shared" si="430"/>
        <v>11639.684744552391</v>
      </c>
      <c r="U929" s="7">
        <f t="shared" si="431"/>
        <v>-31.542706222118902</v>
      </c>
      <c r="V929" s="9">
        <f t="shared" si="432"/>
        <v>1467.3529253426143</v>
      </c>
      <c r="W929" s="8">
        <f t="shared" si="433"/>
        <v>208131.75637350552</v>
      </c>
      <c r="X929" s="7">
        <f t="shared" si="434"/>
        <v>-31.542706222118902</v>
      </c>
      <c r="Y929" s="6">
        <f t="shared" si="420"/>
        <v>1475.1386600271878</v>
      </c>
      <c r="Z929" s="4">
        <f t="shared" si="421"/>
        <v>-1</v>
      </c>
      <c r="AA929" s="4">
        <f t="shared" si="435"/>
        <v>0</v>
      </c>
      <c r="AB929" s="5">
        <f t="shared" si="436"/>
        <v>0</v>
      </c>
      <c r="AC929" s="418">
        <f t="shared" si="440"/>
        <v>0</v>
      </c>
      <c r="AD929" s="628">
        <f t="shared" si="437"/>
        <v>0</v>
      </c>
      <c r="AE929" s="4">
        <f t="shared" si="422"/>
        <v>13.926813029995051</v>
      </c>
      <c r="AF929" s="3">
        <f t="shared" si="438"/>
        <v>4.67</v>
      </c>
      <c r="AG929" s="2">
        <f t="shared" si="423"/>
        <v>105.92076283713217</v>
      </c>
      <c r="AH929" s="22">
        <f t="shared" si="412"/>
        <v>20.789191944245015</v>
      </c>
    </row>
    <row r="930" spans="6:34" x14ac:dyDescent="0.35">
      <c r="F930" s="21">
        <f t="shared" si="424"/>
        <v>89.999999999999162</v>
      </c>
      <c r="G930" s="20">
        <f t="shared" si="439"/>
        <v>356.63043478260749</v>
      </c>
      <c r="H930" s="19">
        <f t="shared" si="413"/>
        <v>6.6304347826074945</v>
      </c>
      <c r="I930" s="18">
        <f t="shared" si="414"/>
        <v>1.8944099378878556E-2</v>
      </c>
      <c r="J930" s="17">
        <f t="shared" si="415"/>
        <v>208278.49166603977</v>
      </c>
      <c r="K930" s="16">
        <f t="shared" si="416"/>
        <v>31.542267728472787</v>
      </c>
      <c r="L930" s="15">
        <f t="shared" si="417"/>
        <v>0</v>
      </c>
      <c r="M930" s="14">
        <f t="shared" si="418"/>
        <v>0</v>
      </c>
      <c r="N930" s="13">
        <f t="shared" si="425"/>
        <v>0</v>
      </c>
      <c r="O930" s="12">
        <f t="shared" si="426"/>
        <v>0</v>
      </c>
      <c r="P930" s="4">
        <f t="shared" si="427"/>
        <v>0</v>
      </c>
      <c r="Q930" s="11">
        <f t="shared" si="419"/>
        <v>0</v>
      </c>
      <c r="R930" s="10">
        <f t="shared" si="428"/>
        <v>0</v>
      </c>
      <c r="S930" s="9">
        <f t="shared" si="429"/>
        <v>151.358709016955</v>
      </c>
      <c r="T930" s="8">
        <f t="shared" si="430"/>
        <v>11654.820615454086</v>
      </c>
      <c r="U930" s="7">
        <f t="shared" si="431"/>
        <v>-31.542267728472787</v>
      </c>
      <c r="V930" s="9">
        <f t="shared" si="432"/>
        <v>1464.1986547204024</v>
      </c>
      <c r="W930" s="8">
        <f t="shared" si="433"/>
        <v>208278.49166603977</v>
      </c>
      <c r="X930" s="7">
        <f t="shared" si="434"/>
        <v>-31.542267728472787</v>
      </c>
      <c r="Y930" s="6">
        <f t="shared" si="420"/>
        <v>1472.001073124716</v>
      </c>
      <c r="Z930" s="4">
        <f t="shared" si="421"/>
        <v>-1</v>
      </c>
      <c r="AA930" s="4">
        <f t="shared" si="435"/>
        <v>0</v>
      </c>
      <c r="AB930" s="5">
        <f t="shared" si="436"/>
        <v>0</v>
      </c>
      <c r="AC930" s="418">
        <f t="shared" si="440"/>
        <v>0</v>
      </c>
      <c r="AD930" s="628">
        <f t="shared" si="437"/>
        <v>0</v>
      </c>
      <c r="AE930" s="4">
        <f t="shared" si="422"/>
        <v>13.897191010492639</v>
      </c>
      <c r="AF930" s="3">
        <f t="shared" si="438"/>
        <v>4.67</v>
      </c>
      <c r="AG930" s="2">
        <f t="shared" si="423"/>
        <v>105.92076283713217</v>
      </c>
      <c r="AH930" s="22">
        <f t="shared" si="412"/>
        <v>20.722900007171912</v>
      </c>
    </row>
    <row r="931" spans="6:34" x14ac:dyDescent="0.35">
      <c r="F931" s="21">
        <f t="shared" si="424"/>
        <v>90.099999999999156</v>
      </c>
      <c r="G931" s="20">
        <f t="shared" si="439"/>
        <v>356.63043478260749</v>
      </c>
      <c r="H931" s="19">
        <f t="shared" si="413"/>
        <v>6.6304347826074945</v>
      </c>
      <c r="I931" s="18">
        <f t="shared" si="414"/>
        <v>1.8944099378878556E-2</v>
      </c>
      <c r="J931" s="17">
        <f t="shared" si="415"/>
        <v>208424.91153151181</v>
      </c>
      <c r="K931" s="16">
        <f t="shared" si="416"/>
        <v>31.541830186541304</v>
      </c>
      <c r="L931" s="15">
        <f t="shared" si="417"/>
        <v>0</v>
      </c>
      <c r="M931" s="14">
        <f t="shared" si="418"/>
        <v>0</v>
      </c>
      <c r="N931" s="13">
        <f t="shared" si="425"/>
        <v>0</v>
      </c>
      <c r="O931" s="12">
        <f t="shared" si="426"/>
        <v>0</v>
      </c>
      <c r="P931" s="4">
        <f t="shared" si="427"/>
        <v>0</v>
      </c>
      <c r="Q931" s="11">
        <f t="shared" si="419"/>
        <v>0</v>
      </c>
      <c r="R931" s="10">
        <f t="shared" si="428"/>
        <v>0</v>
      </c>
      <c r="S931" s="9">
        <f t="shared" si="429"/>
        <v>151.358709016955</v>
      </c>
      <c r="T931" s="8">
        <f t="shared" si="430"/>
        <v>11669.956486355781</v>
      </c>
      <c r="U931" s="7">
        <f t="shared" si="431"/>
        <v>-31.541830186541304</v>
      </c>
      <c r="V931" s="9">
        <f t="shared" si="432"/>
        <v>1461.0444279475551</v>
      </c>
      <c r="W931" s="8">
        <f t="shared" si="433"/>
        <v>208424.91153151181</v>
      </c>
      <c r="X931" s="7">
        <f t="shared" si="434"/>
        <v>-31.541830186541304</v>
      </c>
      <c r="Y931" s="6">
        <f t="shared" si="420"/>
        <v>1468.8636013026796</v>
      </c>
      <c r="Z931" s="4">
        <f t="shared" si="421"/>
        <v>-1</v>
      </c>
      <c r="AA931" s="4">
        <f t="shared" si="435"/>
        <v>0</v>
      </c>
      <c r="AB931" s="5">
        <f t="shared" si="436"/>
        <v>0</v>
      </c>
      <c r="AC931" s="418">
        <f t="shared" si="440"/>
        <v>0</v>
      </c>
      <c r="AD931" s="628">
        <f t="shared" si="437"/>
        <v>0</v>
      </c>
      <c r="AE931" s="4">
        <f t="shared" si="422"/>
        <v>13.867570077466876</v>
      </c>
      <c r="AF931" s="3">
        <f t="shared" si="438"/>
        <v>4.67</v>
      </c>
      <c r="AG931" s="2">
        <f t="shared" si="423"/>
        <v>105.92076283713217</v>
      </c>
      <c r="AH931" s="22">
        <f t="shared" si="412"/>
        <v>20.656681111080317</v>
      </c>
    </row>
    <row r="932" spans="6:34" x14ac:dyDescent="0.35">
      <c r="F932" s="21">
        <f t="shared" si="424"/>
        <v>90.19999999999915</v>
      </c>
      <c r="G932" s="20">
        <f t="shared" si="439"/>
        <v>356.63043478260749</v>
      </c>
      <c r="H932" s="19">
        <f t="shared" si="413"/>
        <v>6.6304347826074945</v>
      </c>
      <c r="I932" s="18">
        <f t="shared" si="414"/>
        <v>1.8944099378878556E-2</v>
      </c>
      <c r="J932" s="17">
        <f t="shared" si="415"/>
        <v>208571.01597430656</v>
      </c>
      <c r="K932" s="16">
        <f t="shared" si="416"/>
        <v>31.541393596252256</v>
      </c>
      <c r="L932" s="15">
        <f t="shared" si="417"/>
        <v>0</v>
      </c>
      <c r="M932" s="14">
        <f t="shared" si="418"/>
        <v>0</v>
      </c>
      <c r="N932" s="13">
        <f t="shared" si="425"/>
        <v>0</v>
      </c>
      <c r="O932" s="12">
        <f t="shared" si="426"/>
        <v>0</v>
      </c>
      <c r="P932" s="4">
        <f t="shared" si="427"/>
        <v>0</v>
      </c>
      <c r="Q932" s="11">
        <f t="shared" si="419"/>
        <v>0</v>
      </c>
      <c r="R932" s="10">
        <f t="shared" si="428"/>
        <v>0</v>
      </c>
      <c r="S932" s="9">
        <f t="shared" si="429"/>
        <v>151.358709016955</v>
      </c>
      <c r="T932" s="8">
        <f t="shared" si="430"/>
        <v>11685.092357257476</v>
      </c>
      <c r="U932" s="7">
        <f t="shared" si="431"/>
        <v>-31.541393596252256</v>
      </c>
      <c r="V932" s="9">
        <f t="shared" si="432"/>
        <v>1457.890244928901</v>
      </c>
      <c r="W932" s="8">
        <f t="shared" si="433"/>
        <v>208571.01597430656</v>
      </c>
      <c r="X932" s="7">
        <f t="shared" si="434"/>
        <v>-31.541393596252256</v>
      </c>
      <c r="Y932" s="6">
        <f t="shared" si="420"/>
        <v>1465.7262449223356</v>
      </c>
      <c r="Z932" s="4">
        <f t="shared" si="421"/>
        <v>-1</v>
      </c>
      <c r="AA932" s="4">
        <f t="shared" si="435"/>
        <v>0</v>
      </c>
      <c r="AB932" s="5">
        <f t="shared" si="436"/>
        <v>0</v>
      </c>
      <c r="AC932" s="418">
        <f t="shared" si="440"/>
        <v>0</v>
      </c>
      <c r="AD932" s="628">
        <f t="shared" si="437"/>
        <v>0</v>
      </c>
      <c r="AE932" s="4">
        <f t="shared" si="422"/>
        <v>13.837950234328396</v>
      </c>
      <c r="AF932" s="3">
        <f t="shared" si="438"/>
        <v>4.67</v>
      </c>
      <c r="AG932" s="2">
        <f t="shared" si="423"/>
        <v>105.92076283713217</v>
      </c>
      <c r="AH932" s="22">
        <f t="shared" si="412"/>
        <v>20.590535331177854</v>
      </c>
    </row>
    <row r="933" spans="6:34" x14ac:dyDescent="0.35">
      <c r="F933" s="21">
        <f t="shared" si="424"/>
        <v>90.299999999999145</v>
      </c>
      <c r="G933" s="20">
        <f t="shared" si="439"/>
        <v>356.63043478260749</v>
      </c>
      <c r="H933" s="19">
        <f t="shared" si="413"/>
        <v>6.6304347826074945</v>
      </c>
      <c r="I933" s="18">
        <f t="shared" si="414"/>
        <v>1.8944099378878556E-2</v>
      </c>
      <c r="J933" s="17">
        <f t="shared" si="415"/>
        <v>208716.80499879946</v>
      </c>
      <c r="K933" s="16">
        <f t="shared" si="416"/>
        <v>31.540957957533596</v>
      </c>
      <c r="L933" s="15">
        <f t="shared" si="417"/>
        <v>0</v>
      </c>
      <c r="M933" s="14">
        <f t="shared" si="418"/>
        <v>0</v>
      </c>
      <c r="N933" s="13">
        <f t="shared" si="425"/>
        <v>0</v>
      </c>
      <c r="O933" s="12">
        <f t="shared" si="426"/>
        <v>0</v>
      </c>
      <c r="P933" s="4">
        <f t="shared" si="427"/>
        <v>0</v>
      </c>
      <c r="Q933" s="11">
        <f t="shared" si="419"/>
        <v>0</v>
      </c>
      <c r="R933" s="10">
        <f t="shared" si="428"/>
        <v>0</v>
      </c>
      <c r="S933" s="9">
        <f t="shared" si="429"/>
        <v>151.358709016955</v>
      </c>
      <c r="T933" s="8">
        <f t="shared" si="430"/>
        <v>11700.228228159171</v>
      </c>
      <c r="U933" s="7">
        <f t="shared" si="431"/>
        <v>-31.540957957533596</v>
      </c>
      <c r="V933" s="9">
        <f t="shared" si="432"/>
        <v>1454.7361055692757</v>
      </c>
      <c r="W933" s="8">
        <f t="shared" si="433"/>
        <v>208716.80499879946</v>
      </c>
      <c r="X933" s="7">
        <f t="shared" si="434"/>
        <v>-31.540957957533596</v>
      </c>
      <c r="Y933" s="6">
        <f t="shared" si="420"/>
        <v>1462.5890043488437</v>
      </c>
      <c r="Z933" s="4">
        <f t="shared" si="421"/>
        <v>-1</v>
      </c>
      <c r="AA933" s="4">
        <f t="shared" si="435"/>
        <v>0</v>
      </c>
      <c r="AB933" s="5">
        <f t="shared" si="436"/>
        <v>0</v>
      </c>
      <c r="AC933" s="418">
        <f t="shared" si="440"/>
        <v>0</v>
      </c>
      <c r="AD933" s="628">
        <f t="shared" si="437"/>
        <v>0</v>
      </c>
      <c r="AE933" s="4">
        <f t="shared" si="422"/>
        <v>13.808331484524679</v>
      </c>
      <c r="AF933" s="3">
        <f t="shared" si="438"/>
        <v>4.67</v>
      </c>
      <c r="AG933" s="2">
        <f t="shared" si="423"/>
        <v>105.92076283713217</v>
      </c>
      <c r="AH933" s="22">
        <f t="shared" si="412"/>
        <v>20.524462742947193</v>
      </c>
    </row>
    <row r="934" spans="6:34" x14ac:dyDescent="0.35">
      <c r="F934" s="21">
        <f t="shared" si="424"/>
        <v>90.399999999999139</v>
      </c>
      <c r="G934" s="20">
        <f t="shared" si="439"/>
        <v>356.63043478260749</v>
      </c>
      <c r="H934" s="19">
        <f t="shared" si="413"/>
        <v>6.6304347826074945</v>
      </c>
      <c r="I934" s="18">
        <f t="shared" si="414"/>
        <v>1.8944099378878556E-2</v>
      </c>
      <c r="J934" s="17">
        <f t="shared" si="415"/>
        <v>208862.27860935638</v>
      </c>
      <c r="K934" s="16">
        <f t="shared" si="416"/>
        <v>31.540523270313471</v>
      </c>
      <c r="L934" s="15">
        <f t="shared" si="417"/>
        <v>0</v>
      </c>
      <c r="M934" s="14">
        <f t="shared" si="418"/>
        <v>0</v>
      </c>
      <c r="N934" s="13">
        <f t="shared" si="425"/>
        <v>0</v>
      </c>
      <c r="O934" s="12">
        <f t="shared" si="426"/>
        <v>0</v>
      </c>
      <c r="P934" s="4">
        <f t="shared" si="427"/>
        <v>0</v>
      </c>
      <c r="Q934" s="11">
        <f t="shared" si="419"/>
        <v>0</v>
      </c>
      <c r="R934" s="10">
        <f t="shared" si="428"/>
        <v>0</v>
      </c>
      <c r="S934" s="9">
        <f t="shared" si="429"/>
        <v>151.358709016955</v>
      </c>
      <c r="T934" s="8">
        <f t="shared" si="430"/>
        <v>11715.364099060866</v>
      </c>
      <c r="U934" s="7">
        <f t="shared" si="431"/>
        <v>-31.540523270313471</v>
      </c>
      <c r="V934" s="9">
        <f t="shared" si="432"/>
        <v>1451.5820097735223</v>
      </c>
      <c r="W934" s="8">
        <f t="shared" si="433"/>
        <v>208862.27860935638</v>
      </c>
      <c r="X934" s="7">
        <f t="shared" si="434"/>
        <v>-31.540523270313471</v>
      </c>
      <c r="Y934" s="6">
        <f t="shared" si="420"/>
        <v>1459.4518799513114</v>
      </c>
      <c r="Z934" s="4">
        <f t="shared" si="421"/>
        <v>-1</v>
      </c>
      <c r="AA934" s="4">
        <f t="shared" si="435"/>
        <v>0</v>
      </c>
      <c r="AB934" s="5">
        <f t="shared" si="436"/>
        <v>0</v>
      </c>
      <c r="AC934" s="418">
        <f t="shared" si="440"/>
        <v>0</v>
      </c>
      <c r="AD934" s="628">
        <f t="shared" si="437"/>
        <v>0</v>
      </c>
      <c r="AE934" s="4">
        <f t="shared" si="422"/>
        <v>13.778713831540475</v>
      </c>
      <c r="AF934" s="3">
        <f t="shared" si="438"/>
        <v>4.67</v>
      </c>
      <c r="AG934" s="2">
        <f t="shared" si="423"/>
        <v>105.92076283713217</v>
      </c>
      <c r="AH934" s="22">
        <f t="shared" si="412"/>
        <v>20.458463422147744</v>
      </c>
    </row>
    <row r="935" spans="6:34" x14ac:dyDescent="0.35">
      <c r="F935" s="21">
        <f t="shared" si="424"/>
        <v>90.499999999999133</v>
      </c>
      <c r="G935" s="20">
        <f t="shared" si="439"/>
        <v>356.63043478260749</v>
      </c>
      <c r="H935" s="19">
        <f t="shared" si="413"/>
        <v>6.6304347826074945</v>
      </c>
      <c r="I935" s="18">
        <f t="shared" si="414"/>
        <v>1.8944099378878556E-2</v>
      </c>
      <c r="J935" s="17">
        <f t="shared" si="415"/>
        <v>209007.43681033372</v>
      </c>
      <c r="K935" s="16">
        <f t="shared" si="416"/>
        <v>31.540089534520156</v>
      </c>
      <c r="L935" s="15">
        <f t="shared" si="417"/>
        <v>0</v>
      </c>
      <c r="M935" s="14">
        <f t="shared" si="418"/>
        <v>0</v>
      </c>
      <c r="N935" s="13">
        <f t="shared" si="425"/>
        <v>0</v>
      </c>
      <c r="O935" s="12">
        <f t="shared" si="426"/>
        <v>0</v>
      </c>
      <c r="P935" s="4">
        <f t="shared" si="427"/>
        <v>0</v>
      </c>
      <c r="Q935" s="11">
        <f t="shared" si="419"/>
        <v>0</v>
      </c>
      <c r="R935" s="10">
        <f t="shared" si="428"/>
        <v>0</v>
      </c>
      <c r="S935" s="9">
        <f t="shared" si="429"/>
        <v>151.358709016955</v>
      </c>
      <c r="T935" s="8">
        <f t="shared" si="430"/>
        <v>11730.49996996256</v>
      </c>
      <c r="U935" s="7">
        <f t="shared" si="431"/>
        <v>-31.540089534520156</v>
      </c>
      <c r="V935" s="9">
        <f t="shared" si="432"/>
        <v>1448.4279574464908</v>
      </c>
      <c r="W935" s="8">
        <f t="shared" si="433"/>
        <v>209007.43681033372</v>
      </c>
      <c r="X935" s="7">
        <f t="shared" si="434"/>
        <v>-31.540089534520156</v>
      </c>
      <c r="Y935" s="6">
        <f t="shared" si="420"/>
        <v>1456.3148721028338</v>
      </c>
      <c r="Z935" s="4">
        <f t="shared" si="421"/>
        <v>-1</v>
      </c>
      <c r="AA935" s="4">
        <f t="shared" si="435"/>
        <v>0</v>
      </c>
      <c r="AB935" s="5">
        <f t="shared" si="436"/>
        <v>0</v>
      </c>
      <c r="AC935" s="418">
        <f t="shared" si="440"/>
        <v>0</v>
      </c>
      <c r="AD935" s="628">
        <f t="shared" si="437"/>
        <v>0</v>
      </c>
      <c r="AE935" s="4">
        <f t="shared" si="422"/>
        <v>13.749097278898184</v>
      </c>
      <c r="AF935" s="3">
        <f t="shared" si="438"/>
        <v>4.67</v>
      </c>
      <c r="AG935" s="2">
        <f t="shared" si="423"/>
        <v>105.92076283713217</v>
      </c>
      <c r="AH935" s="22">
        <f t="shared" si="412"/>
        <v>20.392537444817119</v>
      </c>
    </row>
    <row r="936" spans="6:34" x14ac:dyDescent="0.35">
      <c r="F936" s="21">
        <f t="shared" si="424"/>
        <v>90.599999999999127</v>
      </c>
      <c r="G936" s="20">
        <f t="shared" si="439"/>
        <v>356.63043478260749</v>
      </c>
      <c r="H936" s="19">
        <f t="shared" si="413"/>
        <v>6.6304347826074945</v>
      </c>
      <c r="I936" s="18">
        <f t="shared" si="414"/>
        <v>1.8944099378878556E-2</v>
      </c>
      <c r="J936" s="17">
        <f t="shared" si="415"/>
        <v>209152.27960607837</v>
      </c>
      <c r="K936" s="16">
        <f t="shared" si="416"/>
        <v>31.539656750082091</v>
      </c>
      <c r="L936" s="15">
        <f t="shared" si="417"/>
        <v>0</v>
      </c>
      <c r="M936" s="14">
        <f t="shared" si="418"/>
        <v>0</v>
      </c>
      <c r="N936" s="13">
        <f t="shared" si="425"/>
        <v>0</v>
      </c>
      <c r="O936" s="12">
        <f t="shared" si="426"/>
        <v>0</v>
      </c>
      <c r="P936" s="4">
        <f t="shared" si="427"/>
        <v>0</v>
      </c>
      <c r="Q936" s="11">
        <f t="shared" si="419"/>
        <v>0</v>
      </c>
      <c r="R936" s="10">
        <f t="shared" si="428"/>
        <v>0</v>
      </c>
      <c r="S936" s="9">
        <f t="shared" si="429"/>
        <v>151.358709016955</v>
      </c>
      <c r="T936" s="8">
        <f t="shared" si="430"/>
        <v>11745.635840864255</v>
      </c>
      <c r="U936" s="7">
        <f t="shared" si="431"/>
        <v>-31.539656750082091</v>
      </c>
      <c r="V936" s="9">
        <f t="shared" si="432"/>
        <v>1445.2739484930389</v>
      </c>
      <c r="W936" s="8">
        <f t="shared" si="433"/>
        <v>209152.27960607837</v>
      </c>
      <c r="X936" s="7">
        <f t="shared" si="434"/>
        <v>-31.539656750082091</v>
      </c>
      <c r="Y936" s="6">
        <f t="shared" si="420"/>
        <v>1453.1779811805361</v>
      </c>
      <c r="Z936" s="4">
        <f t="shared" si="421"/>
        <v>-1</v>
      </c>
      <c r="AA936" s="4">
        <f t="shared" si="435"/>
        <v>0</v>
      </c>
      <c r="AB936" s="5">
        <f t="shared" si="436"/>
        <v>0</v>
      </c>
      <c r="AC936" s="418">
        <f t="shared" si="440"/>
        <v>0</v>
      </c>
      <c r="AD936" s="628">
        <f t="shared" si="437"/>
        <v>0</v>
      </c>
      <c r="AE936" s="4">
        <f t="shared" si="422"/>
        <v>13.71948183015825</v>
      </c>
      <c r="AF936" s="3">
        <f t="shared" si="438"/>
        <v>4.67</v>
      </c>
      <c r="AG936" s="2">
        <f t="shared" si="423"/>
        <v>105.92076283713217</v>
      </c>
      <c r="AH936" s="22">
        <f t="shared" si="412"/>
        <v>20.326684887272705</v>
      </c>
    </row>
    <row r="937" spans="6:34" x14ac:dyDescent="0.35">
      <c r="F937" s="21">
        <f t="shared" si="424"/>
        <v>90.699999999999122</v>
      </c>
      <c r="G937" s="20">
        <f t="shared" si="439"/>
        <v>356.63043478260749</v>
      </c>
      <c r="H937" s="19">
        <f t="shared" si="413"/>
        <v>6.6304347826074945</v>
      </c>
      <c r="I937" s="18">
        <f t="shared" si="414"/>
        <v>1.8944099378878556E-2</v>
      </c>
      <c r="J937" s="17">
        <f t="shared" si="415"/>
        <v>209296.80700092769</v>
      </c>
      <c r="K937" s="16">
        <f t="shared" si="416"/>
        <v>31.539224916927878</v>
      </c>
      <c r="L937" s="15">
        <f t="shared" si="417"/>
        <v>0</v>
      </c>
      <c r="M937" s="14">
        <f t="shared" si="418"/>
        <v>0</v>
      </c>
      <c r="N937" s="13">
        <f t="shared" si="425"/>
        <v>0</v>
      </c>
      <c r="O937" s="12">
        <f t="shared" si="426"/>
        <v>0</v>
      </c>
      <c r="P937" s="4">
        <f t="shared" si="427"/>
        <v>0</v>
      </c>
      <c r="Q937" s="11">
        <f t="shared" si="419"/>
        <v>0</v>
      </c>
      <c r="R937" s="10">
        <f t="shared" si="428"/>
        <v>0</v>
      </c>
      <c r="S937" s="9">
        <f t="shared" si="429"/>
        <v>151.358709016955</v>
      </c>
      <c r="T937" s="8">
        <f t="shared" si="430"/>
        <v>11760.77171176595</v>
      </c>
      <c r="U937" s="7">
        <f t="shared" si="431"/>
        <v>-31.539224916927878</v>
      </c>
      <c r="V937" s="9">
        <f t="shared" si="432"/>
        <v>1442.1199828180306</v>
      </c>
      <c r="W937" s="8">
        <f t="shared" si="433"/>
        <v>209296.80700092769</v>
      </c>
      <c r="X937" s="7">
        <f t="shared" si="434"/>
        <v>-31.539224916927878</v>
      </c>
      <c r="Y937" s="6">
        <f t="shared" si="420"/>
        <v>1450.0412075656182</v>
      </c>
      <c r="Z937" s="4">
        <f t="shared" si="421"/>
        <v>-1</v>
      </c>
      <c r="AA937" s="4">
        <f t="shared" si="435"/>
        <v>0</v>
      </c>
      <c r="AB937" s="5">
        <f t="shared" si="436"/>
        <v>0</v>
      </c>
      <c r="AC937" s="418">
        <f t="shared" si="440"/>
        <v>0</v>
      </c>
      <c r="AD937" s="628">
        <f t="shared" si="437"/>
        <v>0</v>
      </c>
      <c r="AE937" s="4">
        <f t="shared" si="422"/>
        <v>13.689867488919591</v>
      </c>
      <c r="AF937" s="3">
        <f t="shared" si="438"/>
        <v>4.67</v>
      </c>
      <c r="AG937" s="2">
        <f t="shared" si="423"/>
        <v>105.92076283713217</v>
      </c>
      <c r="AH937" s="22">
        <f t="shared" si="412"/>
        <v>20.260905826113355</v>
      </c>
    </row>
    <row r="938" spans="6:34" x14ac:dyDescent="0.35">
      <c r="F938" s="21">
        <f t="shared" si="424"/>
        <v>90.799999999999116</v>
      </c>
      <c r="G938" s="20">
        <f t="shared" si="439"/>
        <v>356.63043478260749</v>
      </c>
      <c r="H938" s="19">
        <f t="shared" si="413"/>
        <v>6.6304347826074945</v>
      </c>
      <c r="I938" s="18">
        <f t="shared" si="414"/>
        <v>1.8944099378878556E-2</v>
      </c>
      <c r="J938" s="17">
        <f t="shared" si="415"/>
        <v>209441.01899920948</v>
      </c>
      <c r="K938" s="16">
        <f t="shared" si="416"/>
        <v>31.538794034986292</v>
      </c>
      <c r="L938" s="15">
        <f t="shared" si="417"/>
        <v>0</v>
      </c>
      <c r="M938" s="14">
        <f t="shared" si="418"/>
        <v>0</v>
      </c>
      <c r="N938" s="13">
        <f t="shared" si="425"/>
        <v>0</v>
      </c>
      <c r="O938" s="12">
        <f t="shared" si="426"/>
        <v>0</v>
      </c>
      <c r="P938" s="4">
        <f t="shared" si="427"/>
        <v>0</v>
      </c>
      <c r="Q938" s="11">
        <f t="shared" si="419"/>
        <v>0</v>
      </c>
      <c r="R938" s="10">
        <f t="shared" si="428"/>
        <v>0</v>
      </c>
      <c r="S938" s="9">
        <f t="shared" si="429"/>
        <v>151.358709016955</v>
      </c>
      <c r="T938" s="8">
        <f t="shared" si="430"/>
        <v>11775.907582667645</v>
      </c>
      <c r="U938" s="7">
        <f t="shared" si="431"/>
        <v>-31.538794034986292</v>
      </c>
      <c r="V938" s="9">
        <f t="shared" si="432"/>
        <v>1438.9660603263378</v>
      </c>
      <c r="W938" s="8">
        <f t="shared" si="433"/>
        <v>209441.01899920948</v>
      </c>
      <c r="X938" s="7">
        <f t="shared" si="434"/>
        <v>-31.538794034986292</v>
      </c>
      <c r="Y938" s="6">
        <f t="shared" si="420"/>
        <v>1446.9045516433976</v>
      </c>
      <c r="Z938" s="4">
        <f t="shared" si="421"/>
        <v>-1</v>
      </c>
      <c r="AA938" s="4">
        <f t="shared" si="435"/>
        <v>0</v>
      </c>
      <c r="AB938" s="5">
        <f t="shared" si="436"/>
        <v>0</v>
      </c>
      <c r="AC938" s="418">
        <f t="shared" si="440"/>
        <v>0</v>
      </c>
      <c r="AD938" s="628">
        <f t="shared" si="437"/>
        <v>0</v>
      </c>
      <c r="AE938" s="4">
        <f t="shared" si="422"/>
        <v>13.660254258819997</v>
      </c>
      <c r="AF938" s="3">
        <f t="shared" si="438"/>
        <v>4.67</v>
      </c>
      <c r="AG938" s="2">
        <f t="shared" si="423"/>
        <v>105.92076283713217</v>
      </c>
      <c r="AH938" s="22">
        <f t="shared" si="412"/>
        <v>20.195200338220921</v>
      </c>
    </row>
    <row r="939" spans="6:34" x14ac:dyDescent="0.35">
      <c r="F939" s="21">
        <f t="shared" si="424"/>
        <v>90.89999999999911</v>
      </c>
      <c r="G939" s="20">
        <f t="shared" si="439"/>
        <v>356.63043478260749</v>
      </c>
      <c r="H939" s="19">
        <f t="shared" si="413"/>
        <v>6.6304347826074945</v>
      </c>
      <c r="I939" s="18">
        <f t="shared" si="414"/>
        <v>1.8944099378878556E-2</v>
      </c>
      <c r="J939" s="17">
        <f t="shared" si="415"/>
        <v>209584.9156052421</v>
      </c>
      <c r="K939" s="16">
        <f t="shared" si="416"/>
        <v>31.538364104186233</v>
      </c>
      <c r="L939" s="15">
        <f t="shared" si="417"/>
        <v>0</v>
      </c>
      <c r="M939" s="14">
        <f t="shared" si="418"/>
        <v>0</v>
      </c>
      <c r="N939" s="13">
        <f t="shared" si="425"/>
        <v>0</v>
      </c>
      <c r="O939" s="12">
        <f t="shared" si="426"/>
        <v>0</v>
      </c>
      <c r="P939" s="4">
        <f t="shared" si="427"/>
        <v>0</v>
      </c>
      <c r="Q939" s="11">
        <f t="shared" si="419"/>
        <v>0</v>
      </c>
      <c r="R939" s="10">
        <f t="shared" si="428"/>
        <v>0</v>
      </c>
      <c r="S939" s="9">
        <f t="shared" si="429"/>
        <v>151.358709016955</v>
      </c>
      <c r="T939" s="8">
        <f t="shared" si="430"/>
        <v>11791.04345356934</v>
      </c>
      <c r="U939" s="7">
        <f t="shared" si="431"/>
        <v>-31.538364104186233</v>
      </c>
      <c r="V939" s="9">
        <f t="shared" si="432"/>
        <v>1435.8121809228392</v>
      </c>
      <c r="W939" s="8">
        <f t="shared" si="433"/>
        <v>209584.9156052421</v>
      </c>
      <c r="X939" s="7">
        <f t="shared" si="434"/>
        <v>-31.538364104186233</v>
      </c>
      <c r="Y939" s="6">
        <f t="shared" si="420"/>
        <v>1443.7680138033531</v>
      </c>
      <c r="Z939" s="4">
        <f t="shared" si="421"/>
        <v>-1</v>
      </c>
      <c r="AA939" s="4">
        <f t="shared" si="435"/>
        <v>0</v>
      </c>
      <c r="AB939" s="5">
        <f t="shared" si="436"/>
        <v>0</v>
      </c>
      <c r="AC939" s="418">
        <f t="shared" si="440"/>
        <v>0</v>
      </c>
      <c r="AD939" s="628">
        <f t="shared" si="437"/>
        <v>0</v>
      </c>
      <c r="AE939" s="4">
        <f t="shared" si="422"/>
        <v>13.630642143536544</v>
      </c>
      <c r="AF939" s="3">
        <f t="shared" si="438"/>
        <v>4.67</v>
      </c>
      <c r="AG939" s="2">
        <f t="shared" si="423"/>
        <v>105.92076283713217</v>
      </c>
      <c r="AH939" s="22">
        <f t="shared" si="412"/>
        <v>20.129568500761909</v>
      </c>
    </row>
    <row r="940" spans="6:34" x14ac:dyDescent="0.35">
      <c r="F940" s="21">
        <f t="shared" si="424"/>
        <v>90.999999999999105</v>
      </c>
      <c r="G940" s="20">
        <f t="shared" si="439"/>
        <v>356.63043478260749</v>
      </c>
      <c r="H940" s="19">
        <f t="shared" si="413"/>
        <v>6.6304347826074945</v>
      </c>
      <c r="I940" s="18">
        <f t="shared" si="414"/>
        <v>1.8944099378878556E-2</v>
      </c>
      <c r="J940" s="17">
        <f t="shared" si="415"/>
        <v>209728.4968233344</v>
      </c>
      <c r="K940" s="16">
        <f t="shared" si="416"/>
        <v>31.537935124456812</v>
      </c>
      <c r="L940" s="15">
        <f t="shared" si="417"/>
        <v>0</v>
      </c>
      <c r="M940" s="14">
        <f t="shared" si="418"/>
        <v>0</v>
      </c>
      <c r="N940" s="13">
        <f t="shared" si="425"/>
        <v>0</v>
      </c>
      <c r="O940" s="12">
        <f t="shared" si="426"/>
        <v>0</v>
      </c>
      <c r="P940" s="4">
        <f t="shared" si="427"/>
        <v>0</v>
      </c>
      <c r="Q940" s="11">
        <f t="shared" si="419"/>
        <v>0</v>
      </c>
      <c r="R940" s="10">
        <f t="shared" si="428"/>
        <v>0</v>
      </c>
      <c r="S940" s="9">
        <f t="shared" si="429"/>
        <v>151.358709016955</v>
      </c>
      <c r="T940" s="8">
        <f t="shared" si="430"/>
        <v>11806.179324471035</v>
      </c>
      <c r="U940" s="7">
        <f t="shared" si="431"/>
        <v>-31.537935124456812</v>
      </c>
      <c r="V940" s="9">
        <f t="shared" si="432"/>
        <v>1432.6583445124206</v>
      </c>
      <c r="W940" s="8">
        <f t="shared" si="433"/>
        <v>209728.4968233344</v>
      </c>
      <c r="X940" s="7">
        <f t="shared" si="434"/>
        <v>-31.537935124456812</v>
      </c>
      <c r="Y940" s="6">
        <f t="shared" si="420"/>
        <v>1440.6315944391713</v>
      </c>
      <c r="Z940" s="4">
        <f t="shared" si="421"/>
        <v>-1</v>
      </c>
      <c r="AA940" s="4">
        <f t="shared" si="435"/>
        <v>0</v>
      </c>
      <c r="AB940" s="5">
        <f t="shared" si="436"/>
        <v>0</v>
      </c>
      <c r="AC940" s="418">
        <f t="shared" si="440"/>
        <v>0</v>
      </c>
      <c r="AD940" s="628">
        <f t="shared" si="437"/>
        <v>0</v>
      </c>
      <c r="AE940" s="4">
        <f t="shared" si="422"/>
        <v>13.601031146786033</v>
      </c>
      <c r="AF940" s="3">
        <f t="shared" si="438"/>
        <v>4.67</v>
      </c>
      <c r="AG940" s="2">
        <f t="shared" si="423"/>
        <v>105.92076283713217</v>
      </c>
      <c r="AH940" s="22">
        <f t="shared" si="412"/>
        <v>20.064010391189054</v>
      </c>
    </row>
    <row r="941" spans="6:34" x14ac:dyDescent="0.35">
      <c r="F941" s="21">
        <f t="shared" si="424"/>
        <v>91.099999999999099</v>
      </c>
      <c r="G941" s="20">
        <f t="shared" si="439"/>
        <v>356.63043478260749</v>
      </c>
      <c r="H941" s="19">
        <f t="shared" si="413"/>
        <v>6.6304347826074945</v>
      </c>
      <c r="I941" s="18">
        <f t="shared" si="414"/>
        <v>1.8944099378878556E-2</v>
      </c>
      <c r="J941" s="17">
        <f t="shared" si="415"/>
        <v>209871.76265778564</v>
      </c>
      <c r="K941" s="16">
        <f t="shared" si="416"/>
        <v>31.537507095727253</v>
      </c>
      <c r="L941" s="15">
        <f t="shared" si="417"/>
        <v>0</v>
      </c>
      <c r="M941" s="14">
        <f t="shared" si="418"/>
        <v>0</v>
      </c>
      <c r="N941" s="13">
        <f t="shared" si="425"/>
        <v>0</v>
      </c>
      <c r="O941" s="12">
        <f t="shared" si="426"/>
        <v>0</v>
      </c>
      <c r="P941" s="4">
        <f t="shared" si="427"/>
        <v>0</v>
      </c>
      <c r="Q941" s="11">
        <f t="shared" si="419"/>
        <v>0</v>
      </c>
      <c r="R941" s="10">
        <f t="shared" si="428"/>
        <v>0</v>
      </c>
      <c r="S941" s="9">
        <f t="shared" si="429"/>
        <v>151.358709016955</v>
      </c>
      <c r="T941" s="8">
        <f t="shared" si="430"/>
        <v>11821.31519537273</v>
      </c>
      <c r="U941" s="7">
        <f t="shared" si="431"/>
        <v>-31.537507095727253</v>
      </c>
      <c r="V941" s="9">
        <f t="shared" si="432"/>
        <v>1429.504550999975</v>
      </c>
      <c r="W941" s="8">
        <f t="shared" si="433"/>
        <v>209871.76265778564</v>
      </c>
      <c r="X941" s="7">
        <f t="shared" si="434"/>
        <v>-31.537507095727253</v>
      </c>
      <c r="Y941" s="6">
        <f t="shared" si="420"/>
        <v>1437.4952939487905</v>
      </c>
      <c r="Z941" s="4">
        <f t="shared" si="421"/>
        <v>-1</v>
      </c>
      <c r="AA941" s="4">
        <f t="shared" si="435"/>
        <v>0</v>
      </c>
      <c r="AB941" s="5">
        <f t="shared" si="436"/>
        <v>0</v>
      </c>
      <c r="AC941" s="418">
        <f t="shared" si="440"/>
        <v>0</v>
      </c>
      <c r="AD941" s="628">
        <f t="shared" si="437"/>
        <v>0</v>
      </c>
      <c r="AE941" s="4">
        <f t="shared" si="422"/>
        <v>13.571421272325411</v>
      </c>
      <c r="AF941" s="3">
        <f t="shared" si="438"/>
        <v>4.67</v>
      </c>
      <c r="AG941" s="2">
        <f t="shared" si="423"/>
        <v>105.92076283713217</v>
      </c>
      <c r="AH941" s="22">
        <f t="shared" si="412"/>
        <v>19.998526087243086</v>
      </c>
    </row>
    <row r="942" spans="6:34" x14ac:dyDescent="0.35">
      <c r="F942" s="21">
        <f t="shared" si="424"/>
        <v>91.199999999999093</v>
      </c>
      <c r="G942" s="20">
        <f t="shared" si="439"/>
        <v>356.63043478260749</v>
      </c>
      <c r="H942" s="19">
        <f t="shared" si="413"/>
        <v>6.6304347826074945</v>
      </c>
      <c r="I942" s="18">
        <f t="shared" si="414"/>
        <v>1.8944099378878556E-2</v>
      </c>
      <c r="J942" s="17">
        <f t="shared" si="415"/>
        <v>210014.71311288563</v>
      </c>
      <c r="K942" s="16">
        <f t="shared" si="416"/>
        <v>31.537080017926943</v>
      </c>
      <c r="L942" s="15">
        <f t="shared" si="417"/>
        <v>0</v>
      </c>
      <c r="M942" s="14">
        <f t="shared" si="418"/>
        <v>0</v>
      </c>
      <c r="N942" s="13">
        <f t="shared" si="425"/>
        <v>0</v>
      </c>
      <c r="O942" s="12">
        <f t="shared" si="426"/>
        <v>0</v>
      </c>
      <c r="P942" s="4">
        <f t="shared" si="427"/>
        <v>0</v>
      </c>
      <c r="Q942" s="11">
        <f t="shared" si="419"/>
        <v>0</v>
      </c>
      <c r="R942" s="10">
        <f t="shared" si="428"/>
        <v>0</v>
      </c>
      <c r="S942" s="9">
        <f t="shared" si="429"/>
        <v>151.358709016955</v>
      </c>
      <c r="T942" s="8">
        <f t="shared" si="430"/>
        <v>11836.451066274425</v>
      </c>
      <c r="U942" s="7">
        <f t="shared" si="431"/>
        <v>-31.537080017926943</v>
      </c>
      <c r="V942" s="9">
        <f t="shared" si="432"/>
        <v>1426.3508002904023</v>
      </c>
      <c r="W942" s="8">
        <f t="shared" si="433"/>
        <v>210014.71311288563</v>
      </c>
      <c r="X942" s="7">
        <f t="shared" si="434"/>
        <v>-31.537080017926943</v>
      </c>
      <c r="Y942" s="6">
        <f t="shared" si="420"/>
        <v>1434.3591127344471</v>
      </c>
      <c r="Z942" s="4">
        <f t="shared" si="421"/>
        <v>-1</v>
      </c>
      <c r="AA942" s="4">
        <f t="shared" si="435"/>
        <v>0</v>
      </c>
      <c r="AB942" s="5">
        <f t="shared" si="436"/>
        <v>0</v>
      </c>
      <c r="AC942" s="418">
        <f t="shared" si="440"/>
        <v>0</v>
      </c>
      <c r="AD942" s="628">
        <f t="shared" si="437"/>
        <v>0</v>
      </c>
      <c r="AE942" s="4">
        <f t="shared" si="422"/>
        <v>13.541812523952199</v>
      </c>
      <c r="AF942" s="3">
        <f t="shared" si="438"/>
        <v>4.67</v>
      </c>
      <c r="AG942" s="2">
        <f t="shared" si="423"/>
        <v>105.92076283713217</v>
      </c>
      <c r="AH942" s="22">
        <f t="shared" si="412"/>
        <v>19.933115666954283</v>
      </c>
    </row>
    <row r="943" spans="6:34" x14ac:dyDescent="0.35">
      <c r="F943" s="21">
        <f t="shared" si="424"/>
        <v>91.299999999999088</v>
      </c>
      <c r="G943" s="20">
        <f t="shared" si="439"/>
        <v>356.63043478260749</v>
      </c>
      <c r="H943" s="19">
        <f t="shared" si="413"/>
        <v>6.6304347826074945</v>
      </c>
      <c r="I943" s="18">
        <f t="shared" si="414"/>
        <v>1.8944099378878556E-2</v>
      </c>
      <c r="J943" s="17">
        <f t="shared" si="415"/>
        <v>210157.34819291468</v>
      </c>
      <c r="K943" s="16">
        <f t="shared" si="416"/>
        <v>31.53665389098547</v>
      </c>
      <c r="L943" s="15">
        <f t="shared" si="417"/>
        <v>0</v>
      </c>
      <c r="M943" s="14">
        <f t="shared" si="418"/>
        <v>0</v>
      </c>
      <c r="N943" s="13">
        <f t="shared" si="425"/>
        <v>0</v>
      </c>
      <c r="O943" s="12">
        <f t="shared" si="426"/>
        <v>0</v>
      </c>
      <c r="P943" s="4">
        <f t="shared" si="427"/>
        <v>0</v>
      </c>
      <c r="Q943" s="11">
        <f t="shared" si="419"/>
        <v>0</v>
      </c>
      <c r="R943" s="10">
        <f t="shared" si="428"/>
        <v>0</v>
      </c>
      <c r="S943" s="9">
        <f t="shared" si="429"/>
        <v>151.358709016955</v>
      </c>
      <c r="T943" s="8">
        <f t="shared" si="430"/>
        <v>11851.58693717612</v>
      </c>
      <c r="U943" s="7">
        <f t="shared" si="431"/>
        <v>-31.53665389098547</v>
      </c>
      <c r="V943" s="9">
        <f t="shared" si="432"/>
        <v>1423.1970922886096</v>
      </c>
      <c r="W943" s="8">
        <f t="shared" si="433"/>
        <v>210157.34819291468</v>
      </c>
      <c r="X943" s="7">
        <f t="shared" si="434"/>
        <v>-31.53665389098547</v>
      </c>
      <c r="Y943" s="6">
        <f t="shared" si="420"/>
        <v>1431.2230512027231</v>
      </c>
      <c r="Z943" s="4">
        <f t="shared" si="421"/>
        <v>-1</v>
      </c>
      <c r="AA943" s="4">
        <f t="shared" si="435"/>
        <v>0</v>
      </c>
      <c r="AB943" s="5">
        <f t="shared" si="436"/>
        <v>0</v>
      </c>
      <c r="AC943" s="418">
        <f t="shared" si="440"/>
        <v>0</v>
      </c>
      <c r="AD943" s="628">
        <f t="shared" si="437"/>
        <v>0</v>
      </c>
      <c r="AE943" s="4">
        <f t="shared" si="422"/>
        <v>13.512204905504944</v>
      </c>
      <c r="AF943" s="3">
        <f t="shared" si="438"/>
        <v>4.67</v>
      </c>
      <c r="AG943" s="2">
        <f t="shared" si="423"/>
        <v>105.92076283713217</v>
      </c>
      <c r="AH943" s="22">
        <f t="shared" si="412"/>
        <v>19.867779208644183</v>
      </c>
    </row>
    <row r="944" spans="6:34" x14ac:dyDescent="0.35">
      <c r="F944" s="21">
        <f t="shared" si="424"/>
        <v>91.399999999999082</v>
      </c>
      <c r="G944" s="20">
        <f t="shared" si="439"/>
        <v>356.63043478260749</v>
      </c>
      <c r="H944" s="19">
        <f t="shared" si="413"/>
        <v>6.6304347826074945</v>
      </c>
      <c r="I944" s="18">
        <f t="shared" si="414"/>
        <v>1.8944099378878556E-2</v>
      </c>
      <c r="J944" s="17">
        <f t="shared" si="415"/>
        <v>210299.66790214353</v>
      </c>
      <c r="K944" s="16">
        <f t="shared" si="416"/>
        <v>31.536228714832546</v>
      </c>
      <c r="L944" s="15">
        <f t="shared" si="417"/>
        <v>0</v>
      </c>
      <c r="M944" s="14">
        <f t="shared" si="418"/>
        <v>0</v>
      </c>
      <c r="N944" s="13">
        <f t="shared" si="425"/>
        <v>0</v>
      </c>
      <c r="O944" s="12">
        <f t="shared" si="426"/>
        <v>0</v>
      </c>
      <c r="P944" s="4">
        <f t="shared" si="427"/>
        <v>0</v>
      </c>
      <c r="Q944" s="11">
        <f t="shared" si="419"/>
        <v>0</v>
      </c>
      <c r="R944" s="10">
        <f t="shared" si="428"/>
        <v>0</v>
      </c>
      <c r="S944" s="9">
        <f t="shared" si="429"/>
        <v>151.358709016955</v>
      </c>
      <c r="T944" s="8">
        <f t="shared" si="430"/>
        <v>11866.722808077815</v>
      </c>
      <c r="U944" s="7">
        <f t="shared" si="431"/>
        <v>-31.536228714832546</v>
      </c>
      <c r="V944" s="9">
        <f t="shared" si="432"/>
        <v>1420.0434268995111</v>
      </c>
      <c r="W944" s="8">
        <f t="shared" si="433"/>
        <v>210299.66790214353</v>
      </c>
      <c r="X944" s="7">
        <f t="shared" si="434"/>
        <v>-31.536228714832546</v>
      </c>
      <c r="Y944" s="6">
        <f t="shared" si="420"/>
        <v>1428.0871097645922</v>
      </c>
      <c r="Z944" s="4">
        <f t="shared" si="421"/>
        <v>-1</v>
      </c>
      <c r="AA944" s="4">
        <f t="shared" si="435"/>
        <v>0</v>
      </c>
      <c r="AB944" s="5">
        <f t="shared" si="436"/>
        <v>0</v>
      </c>
      <c r="AC944" s="418">
        <f t="shared" si="440"/>
        <v>0</v>
      </c>
      <c r="AD944" s="628">
        <f t="shared" si="437"/>
        <v>0</v>
      </c>
      <c r="AE944" s="4">
        <f t="shared" si="422"/>
        <v>13.482598420863658</v>
      </c>
      <c r="AF944" s="3">
        <f t="shared" si="438"/>
        <v>4.67</v>
      </c>
      <c r="AG944" s="2">
        <f t="shared" si="423"/>
        <v>105.92076283713217</v>
      </c>
      <c r="AH944" s="22">
        <f t="shared" si="412"/>
        <v>19.802516790927285</v>
      </c>
    </row>
    <row r="945" spans="6:34" x14ac:dyDescent="0.35">
      <c r="F945" s="21">
        <f t="shared" si="424"/>
        <v>91.499999999999076</v>
      </c>
      <c r="G945" s="20">
        <f t="shared" si="439"/>
        <v>356.63043478260749</v>
      </c>
      <c r="H945" s="19">
        <f t="shared" si="413"/>
        <v>6.6304347826074945</v>
      </c>
      <c r="I945" s="18">
        <f t="shared" si="414"/>
        <v>1.8944099378878556E-2</v>
      </c>
      <c r="J945" s="17">
        <f t="shared" si="415"/>
        <v>210441.67224483349</v>
      </c>
      <c r="K945" s="16">
        <f t="shared" si="416"/>
        <v>31.535804489398032</v>
      </c>
      <c r="L945" s="15">
        <f t="shared" si="417"/>
        <v>0</v>
      </c>
      <c r="M945" s="14">
        <f t="shared" si="418"/>
        <v>0</v>
      </c>
      <c r="N945" s="13">
        <f t="shared" si="425"/>
        <v>0</v>
      </c>
      <c r="O945" s="12">
        <f t="shared" si="426"/>
        <v>0</v>
      </c>
      <c r="P945" s="4">
        <f t="shared" si="427"/>
        <v>0</v>
      </c>
      <c r="Q945" s="11">
        <f t="shared" si="419"/>
        <v>0</v>
      </c>
      <c r="R945" s="10">
        <f t="shared" si="428"/>
        <v>0</v>
      </c>
      <c r="S945" s="9">
        <f t="shared" si="429"/>
        <v>151.358709016955</v>
      </c>
      <c r="T945" s="8">
        <f t="shared" si="430"/>
        <v>11881.85867897951</v>
      </c>
      <c r="U945" s="7">
        <f t="shared" si="431"/>
        <v>-31.535804489398032</v>
      </c>
      <c r="V945" s="9">
        <f t="shared" si="432"/>
        <v>1416.8898040280278</v>
      </c>
      <c r="W945" s="8">
        <f t="shared" si="433"/>
        <v>210441.67224483349</v>
      </c>
      <c r="X945" s="7">
        <f t="shared" si="434"/>
        <v>-31.535804489398032</v>
      </c>
      <c r="Y945" s="6">
        <f t="shared" si="420"/>
        <v>1424.9512888354684</v>
      </c>
      <c r="Z945" s="4">
        <f t="shared" si="421"/>
        <v>-1</v>
      </c>
      <c r="AA945" s="4">
        <f t="shared" si="435"/>
        <v>0</v>
      </c>
      <c r="AB945" s="5">
        <f t="shared" si="436"/>
        <v>0</v>
      </c>
      <c r="AC945" s="418">
        <f t="shared" si="440"/>
        <v>0</v>
      </c>
      <c r="AD945" s="628">
        <f t="shared" si="437"/>
        <v>0</v>
      </c>
      <c r="AE945" s="4">
        <f t="shared" si="422"/>
        <v>13.452993073950271</v>
      </c>
      <c r="AF945" s="3">
        <f t="shared" si="438"/>
        <v>4.67</v>
      </c>
      <c r="AG945" s="2">
        <f t="shared" si="423"/>
        <v>105.92076283713217</v>
      </c>
      <c r="AH945" s="22">
        <f t="shared" si="412"/>
        <v>19.737328492712763</v>
      </c>
    </row>
    <row r="946" spans="6:34" x14ac:dyDescent="0.35">
      <c r="F946" s="21">
        <f t="shared" si="424"/>
        <v>91.599999999999071</v>
      </c>
      <c r="G946" s="20">
        <f t="shared" si="439"/>
        <v>356.63043478260749</v>
      </c>
      <c r="H946" s="19">
        <f t="shared" si="413"/>
        <v>6.6304347826074945</v>
      </c>
      <c r="I946" s="18">
        <f t="shared" si="414"/>
        <v>1.8944099378878556E-2</v>
      </c>
      <c r="J946" s="17">
        <f t="shared" si="415"/>
        <v>210583.36122523629</v>
      </c>
      <c r="K946" s="16">
        <f t="shared" si="416"/>
        <v>31.535381214611974</v>
      </c>
      <c r="L946" s="15">
        <f t="shared" si="417"/>
        <v>0</v>
      </c>
      <c r="M946" s="14">
        <f t="shared" si="418"/>
        <v>0</v>
      </c>
      <c r="N946" s="13">
        <f t="shared" si="425"/>
        <v>0</v>
      </c>
      <c r="O946" s="12">
        <f t="shared" si="426"/>
        <v>0</v>
      </c>
      <c r="P946" s="4">
        <f t="shared" si="427"/>
        <v>0</v>
      </c>
      <c r="Q946" s="11">
        <f t="shared" si="419"/>
        <v>0</v>
      </c>
      <c r="R946" s="10">
        <f t="shared" si="428"/>
        <v>0</v>
      </c>
      <c r="S946" s="9">
        <f t="shared" si="429"/>
        <v>151.358709016955</v>
      </c>
      <c r="T946" s="8">
        <f t="shared" si="430"/>
        <v>11896.994549881205</v>
      </c>
      <c r="U946" s="7">
        <f t="shared" si="431"/>
        <v>-31.535381214611974</v>
      </c>
      <c r="V946" s="9">
        <f t="shared" si="432"/>
        <v>1413.7362235790881</v>
      </c>
      <c r="W946" s="8">
        <f t="shared" si="433"/>
        <v>210583.36122523629</v>
      </c>
      <c r="X946" s="7">
        <f t="shared" si="434"/>
        <v>-31.535381214611974</v>
      </c>
      <c r="Y946" s="6">
        <f t="shared" si="420"/>
        <v>1421.8155888352542</v>
      </c>
      <c r="Z946" s="4">
        <f t="shared" si="421"/>
        <v>-1</v>
      </c>
      <c r="AA946" s="4">
        <f t="shared" si="435"/>
        <v>0</v>
      </c>
      <c r="AB946" s="5">
        <f t="shared" si="436"/>
        <v>0</v>
      </c>
      <c r="AC946" s="418">
        <f t="shared" si="440"/>
        <v>0</v>
      </c>
      <c r="AD946" s="628">
        <f t="shared" si="437"/>
        <v>0</v>
      </c>
      <c r="AE946" s="4">
        <f t="shared" si="422"/>
        <v>13.423388868729093</v>
      </c>
      <c r="AF946" s="3">
        <f t="shared" si="438"/>
        <v>4.67</v>
      </c>
      <c r="AG946" s="2">
        <f t="shared" si="423"/>
        <v>105.92076283713217</v>
      </c>
      <c r="AH946" s="22">
        <f t="shared" si="412"/>
        <v>19.672214393206144</v>
      </c>
    </row>
    <row r="947" spans="6:34" x14ac:dyDescent="0.35">
      <c r="F947" s="21">
        <f t="shared" si="424"/>
        <v>91.699999999999065</v>
      </c>
      <c r="G947" s="20">
        <f t="shared" si="439"/>
        <v>356.63043478260749</v>
      </c>
      <c r="H947" s="19">
        <f t="shared" si="413"/>
        <v>6.6304347826074945</v>
      </c>
      <c r="I947" s="18">
        <f t="shared" si="414"/>
        <v>1.8944099378878556E-2</v>
      </c>
      <c r="J947" s="17">
        <f t="shared" si="415"/>
        <v>210724.7348475942</v>
      </c>
      <c r="K947" s="16">
        <f t="shared" si="416"/>
        <v>31.534958890404567</v>
      </c>
      <c r="L947" s="15">
        <f t="shared" si="417"/>
        <v>0</v>
      </c>
      <c r="M947" s="14">
        <f t="shared" si="418"/>
        <v>0</v>
      </c>
      <c r="N947" s="13">
        <f t="shared" si="425"/>
        <v>0</v>
      </c>
      <c r="O947" s="12">
        <f t="shared" si="426"/>
        <v>0</v>
      </c>
      <c r="P947" s="4">
        <f t="shared" si="427"/>
        <v>0</v>
      </c>
      <c r="Q947" s="11">
        <f t="shared" si="419"/>
        <v>0</v>
      </c>
      <c r="R947" s="10">
        <f t="shared" si="428"/>
        <v>0</v>
      </c>
      <c r="S947" s="9">
        <f t="shared" si="429"/>
        <v>151.358709016955</v>
      </c>
      <c r="T947" s="8">
        <f t="shared" si="430"/>
        <v>11912.1304207829</v>
      </c>
      <c r="U947" s="7">
        <f t="shared" si="431"/>
        <v>-31.534958890404567</v>
      </c>
      <c r="V947" s="9">
        <f t="shared" si="432"/>
        <v>1410.5826854576269</v>
      </c>
      <c r="W947" s="8">
        <f t="shared" si="433"/>
        <v>210724.7348475942</v>
      </c>
      <c r="X947" s="7">
        <f t="shared" si="434"/>
        <v>-31.534958890404567</v>
      </c>
      <c r="Y947" s="6">
        <f t="shared" si="420"/>
        <v>1418.6800101883898</v>
      </c>
      <c r="Z947" s="4">
        <f t="shared" si="421"/>
        <v>-1</v>
      </c>
      <c r="AA947" s="4">
        <f t="shared" si="435"/>
        <v>0</v>
      </c>
      <c r="AB947" s="5">
        <f t="shared" si="436"/>
        <v>0</v>
      </c>
      <c r="AC947" s="418">
        <f t="shared" si="440"/>
        <v>0</v>
      </c>
      <c r="AD947" s="628">
        <f t="shared" si="437"/>
        <v>0</v>
      </c>
      <c r="AE947" s="4">
        <f t="shared" si="422"/>
        <v>13.393785809207271</v>
      </c>
      <c r="AF947" s="3">
        <f t="shared" si="438"/>
        <v>4.67</v>
      </c>
      <c r="AG947" s="2">
        <f t="shared" si="423"/>
        <v>105.92076283713217</v>
      </c>
      <c r="AH947" s="22">
        <f t="shared" si="412"/>
        <v>19.607174571911084</v>
      </c>
    </row>
    <row r="948" spans="6:34" x14ac:dyDescent="0.35">
      <c r="F948" s="21">
        <f t="shared" si="424"/>
        <v>91.799999999999059</v>
      </c>
      <c r="G948" s="20">
        <f t="shared" si="439"/>
        <v>356.63043478260749</v>
      </c>
      <c r="H948" s="19">
        <f t="shared" si="413"/>
        <v>6.6304347826074945</v>
      </c>
      <c r="I948" s="18">
        <f t="shared" si="414"/>
        <v>1.8944099378878556E-2</v>
      </c>
      <c r="J948" s="17">
        <f t="shared" si="415"/>
        <v>210865.79311613995</v>
      </c>
      <c r="K948" s="16">
        <f t="shared" si="416"/>
        <v>31.534537516706173</v>
      </c>
      <c r="L948" s="15">
        <f t="shared" si="417"/>
        <v>0</v>
      </c>
      <c r="M948" s="14">
        <f t="shared" si="418"/>
        <v>0</v>
      </c>
      <c r="N948" s="13">
        <f t="shared" si="425"/>
        <v>0</v>
      </c>
      <c r="O948" s="12">
        <f t="shared" si="426"/>
        <v>0</v>
      </c>
      <c r="P948" s="4">
        <f t="shared" si="427"/>
        <v>0</v>
      </c>
      <c r="Q948" s="11">
        <f t="shared" si="419"/>
        <v>0</v>
      </c>
      <c r="R948" s="10">
        <f t="shared" si="428"/>
        <v>0</v>
      </c>
      <c r="S948" s="9">
        <f t="shared" si="429"/>
        <v>151.358709016955</v>
      </c>
      <c r="T948" s="8">
        <f t="shared" si="430"/>
        <v>11927.266291684595</v>
      </c>
      <c r="U948" s="7">
        <f t="shared" si="431"/>
        <v>-31.534537516706173</v>
      </c>
      <c r="V948" s="9">
        <f t="shared" si="432"/>
        <v>1407.4291895685865</v>
      </c>
      <c r="W948" s="8">
        <f t="shared" si="433"/>
        <v>210865.79311613995</v>
      </c>
      <c r="X948" s="7">
        <f t="shared" si="434"/>
        <v>-31.534537516706173</v>
      </c>
      <c r="Y948" s="6">
        <f t="shared" si="420"/>
        <v>1415.5445533239028</v>
      </c>
      <c r="Z948" s="4">
        <f t="shared" si="421"/>
        <v>-1</v>
      </c>
      <c r="AA948" s="4">
        <f t="shared" si="435"/>
        <v>0</v>
      </c>
      <c r="AB948" s="5">
        <f t="shared" si="436"/>
        <v>0</v>
      </c>
      <c r="AC948" s="418">
        <f t="shared" si="440"/>
        <v>0</v>
      </c>
      <c r="AD948" s="628">
        <f t="shared" si="437"/>
        <v>0</v>
      </c>
      <c r="AE948" s="4">
        <f t="shared" si="422"/>
        <v>13.364183899435265</v>
      </c>
      <c r="AF948" s="3">
        <f t="shared" si="438"/>
        <v>4.67</v>
      </c>
      <c r="AG948" s="2">
        <f t="shared" si="423"/>
        <v>105.92076283713217</v>
      </c>
      <c r="AH948" s="22">
        <f t="shared" si="412"/>
        <v>19.542209108631059</v>
      </c>
    </row>
    <row r="949" spans="6:34" x14ac:dyDescent="0.35">
      <c r="F949" s="21">
        <f t="shared" si="424"/>
        <v>91.899999999999054</v>
      </c>
      <c r="G949" s="20">
        <f t="shared" si="439"/>
        <v>356.63043478260749</v>
      </c>
      <c r="H949" s="19">
        <f t="shared" si="413"/>
        <v>6.6304347826074945</v>
      </c>
      <c r="I949" s="18">
        <f t="shared" si="414"/>
        <v>1.8944099378878556E-2</v>
      </c>
      <c r="J949" s="17">
        <f t="shared" si="415"/>
        <v>211006.5360350968</v>
      </c>
      <c r="K949" s="16">
        <f t="shared" si="416"/>
        <v>31.5341170934473</v>
      </c>
      <c r="L949" s="15">
        <f t="shared" si="417"/>
        <v>0</v>
      </c>
      <c r="M949" s="14">
        <f t="shared" si="418"/>
        <v>0</v>
      </c>
      <c r="N949" s="13">
        <f t="shared" si="425"/>
        <v>0</v>
      </c>
      <c r="O949" s="12">
        <f t="shared" si="426"/>
        <v>0</v>
      </c>
      <c r="P949" s="4">
        <f t="shared" si="427"/>
        <v>0</v>
      </c>
      <c r="Q949" s="11">
        <f t="shared" si="419"/>
        <v>0</v>
      </c>
      <c r="R949" s="10">
        <f t="shared" si="428"/>
        <v>0</v>
      </c>
      <c r="S949" s="9">
        <f t="shared" si="429"/>
        <v>151.358709016955</v>
      </c>
      <c r="T949" s="8">
        <f t="shared" si="430"/>
        <v>11942.40216258629</v>
      </c>
      <c r="U949" s="7">
        <f t="shared" si="431"/>
        <v>-31.5341170934473</v>
      </c>
      <c r="V949" s="9">
        <f t="shared" si="432"/>
        <v>1404.2757358169158</v>
      </c>
      <c r="W949" s="8">
        <f t="shared" si="433"/>
        <v>211006.5360350968</v>
      </c>
      <c r="X949" s="7">
        <f t="shared" si="434"/>
        <v>-31.5341170934473</v>
      </c>
      <c r="Y949" s="6">
        <f t="shared" si="420"/>
        <v>1412.4092186754585</v>
      </c>
      <c r="Z949" s="4">
        <f t="shared" si="421"/>
        <v>-1</v>
      </c>
      <c r="AA949" s="4">
        <f t="shared" si="435"/>
        <v>0</v>
      </c>
      <c r="AB949" s="5">
        <f t="shared" si="436"/>
        <v>0</v>
      </c>
      <c r="AC949" s="418">
        <f t="shared" si="440"/>
        <v>0</v>
      </c>
      <c r="AD949" s="628">
        <f t="shared" si="437"/>
        <v>0</v>
      </c>
      <c r="AE949" s="4">
        <f t="shared" si="422"/>
        <v>13.334583143507313</v>
      </c>
      <c r="AF949" s="3">
        <f t="shared" si="438"/>
        <v>4.67</v>
      </c>
      <c r="AG949" s="2">
        <f t="shared" si="423"/>
        <v>105.92076283713217</v>
      </c>
      <c r="AH949" s="22">
        <f t="shared" si="412"/>
        <v>19.4773180834712</v>
      </c>
    </row>
    <row r="950" spans="6:34" x14ac:dyDescent="0.35">
      <c r="F950" s="21">
        <f t="shared" si="424"/>
        <v>91.999999999999048</v>
      </c>
      <c r="G950" s="20">
        <f t="shared" si="439"/>
        <v>356.63043478260749</v>
      </c>
      <c r="H950" s="19">
        <f t="shared" si="413"/>
        <v>6.6304347826074945</v>
      </c>
      <c r="I950" s="18">
        <f t="shared" si="414"/>
        <v>1.8944099378878556E-2</v>
      </c>
      <c r="J950" s="17">
        <f t="shared" si="415"/>
        <v>211146.96360867849</v>
      </c>
      <c r="K950" s="16">
        <f t="shared" si="416"/>
        <v>31.53369762055863</v>
      </c>
      <c r="L950" s="15">
        <f t="shared" si="417"/>
        <v>0</v>
      </c>
      <c r="M950" s="14">
        <f t="shared" si="418"/>
        <v>0</v>
      </c>
      <c r="N950" s="13">
        <f t="shared" si="425"/>
        <v>0</v>
      </c>
      <c r="O950" s="12">
        <f t="shared" si="426"/>
        <v>0</v>
      </c>
      <c r="P950" s="4">
        <f t="shared" si="427"/>
        <v>0</v>
      </c>
      <c r="Q950" s="11">
        <f t="shared" si="419"/>
        <v>0</v>
      </c>
      <c r="R950" s="10">
        <f t="shared" si="428"/>
        <v>0</v>
      </c>
      <c r="S950" s="9">
        <f t="shared" si="429"/>
        <v>151.358709016955</v>
      </c>
      <c r="T950" s="8">
        <f t="shared" si="430"/>
        <v>11957.538033487985</v>
      </c>
      <c r="U950" s="7">
        <f t="shared" si="431"/>
        <v>-31.53369762055863</v>
      </c>
      <c r="V950" s="9">
        <f t="shared" si="432"/>
        <v>1401.1223241075711</v>
      </c>
      <c r="W950" s="8">
        <f t="shared" si="433"/>
        <v>211146.96360867849</v>
      </c>
      <c r="X950" s="7">
        <f t="shared" si="434"/>
        <v>-31.53369762055863</v>
      </c>
      <c r="Y950" s="6">
        <f t="shared" si="420"/>
        <v>1409.2740066814122</v>
      </c>
      <c r="Z950" s="4">
        <f t="shared" si="421"/>
        <v>-1</v>
      </c>
      <c r="AA950" s="4">
        <f t="shared" si="435"/>
        <v>0</v>
      </c>
      <c r="AB950" s="5">
        <f t="shared" si="436"/>
        <v>0</v>
      </c>
      <c r="AC950" s="418">
        <f t="shared" si="440"/>
        <v>0</v>
      </c>
      <c r="AD950" s="628">
        <f t="shared" si="437"/>
        <v>0</v>
      </c>
      <c r="AE950" s="4">
        <f t="shared" si="422"/>
        <v>13.304983545561941</v>
      </c>
      <c r="AF950" s="3">
        <f t="shared" si="438"/>
        <v>4.67</v>
      </c>
      <c r="AG950" s="2">
        <f t="shared" si="423"/>
        <v>105.92076283713217</v>
      </c>
      <c r="AH950" s="22">
        <f t="shared" si="412"/>
        <v>19.41250157684005</v>
      </c>
    </row>
    <row r="951" spans="6:34" x14ac:dyDescent="0.35">
      <c r="F951" s="21">
        <f t="shared" si="424"/>
        <v>92.099999999999042</v>
      </c>
      <c r="G951" s="20">
        <f t="shared" si="439"/>
        <v>356.63043478260749</v>
      </c>
      <c r="H951" s="19">
        <f t="shared" si="413"/>
        <v>6.6304347826074945</v>
      </c>
      <c r="I951" s="18">
        <f t="shared" si="414"/>
        <v>1.8944099378878556E-2</v>
      </c>
      <c r="J951" s="17">
        <f t="shared" si="415"/>
        <v>211287.07584108924</v>
      </c>
      <c r="K951" s="16">
        <f t="shared" si="416"/>
        <v>31.533279097970986</v>
      </c>
      <c r="L951" s="15">
        <f t="shared" si="417"/>
        <v>0</v>
      </c>
      <c r="M951" s="14">
        <f t="shared" si="418"/>
        <v>0</v>
      </c>
      <c r="N951" s="13">
        <f t="shared" si="425"/>
        <v>0</v>
      </c>
      <c r="O951" s="12">
        <f t="shared" si="426"/>
        <v>0</v>
      </c>
      <c r="P951" s="4">
        <f t="shared" si="427"/>
        <v>0</v>
      </c>
      <c r="Q951" s="11">
        <f t="shared" si="419"/>
        <v>0</v>
      </c>
      <c r="R951" s="10">
        <f t="shared" si="428"/>
        <v>0</v>
      </c>
      <c r="S951" s="9">
        <f t="shared" si="429"/>
        <v>151.358709016955</v>
      </c>
      <c r="T951" s="8">
        <f t="shared" si="430"/>
        <v>11972.67390438968</v>
      </c>
      <c r="U951" s="7">
        <f t="shared" si="431"/>
        <v>-31.533279097970986</v>
      </c>
      <c r="V951" s="9">
        <f t="shared" si="432"/>
        <v>1397.9689543455152</v>
      </c>
      <c r="W951" s="8">
        <f t="shared" si="433"/>
        <v>211287.07584108924</v>
      </c>
      <c r="X951" s="7">
        <f t="shared" si="434"/>
        <v>-31.533279097970986</v>
      </c>
      <c r="Y951" s="6">
        <f t="shared" si="420"/>
        <v>1406.1389177848582</v>
      </c>
      <c r="Z951" s="4">
        <f t="shared" si="421"/>
        <v>-1</v>
      </c>
      <c r="AA951" s="4">
        <f t="shared" si="435"/>
        <v>0</v>
      </c>
      <c r="AB951" s="5">
        <f t="shared" si="436"/>
        <v>0</v>
      </c>
      <c r="AC951" s="418">
        <f t="shared" si="440"/>
        <v>0</v>
      </c>
      <c r="AD951" s="628">
        <f t="shared" si="437"/>
        <v>0</v>
      </c>
      <c r="AE951" s="4">
        <f t="shared" si="422"/>
        <v>13.275385109782407</v>
      </c>
      <c r="AF951" s="3">
        <f t="shared" si="438"/>
        <v>4.67</v>
      </c>
      <c r="AG951" s="2">
        <f t="shared" si="423"/>
        <v>105.92076283713217</v>
      </c>
      <c r="AH951" s="22">
        <f t="shared" si="412"/>
        <v>19.347759669451264</v>
      </c>
    </row>
    <row r="952" spans="6:34" x14ac:dyDescent="0.35">
      <c r="F952" s="21">
        <f t="shared" si="424"/>
        <v>92.199999999999037</v>
      </c>
      <c r="G952" s="20">
        <f t="shared" si="439"/>
        <v>356.63043478260749</v>
      </c>
      <c r="H952" s="19">
        <f t="shared" si="413"/>
        <v>6.6304347826074945</v>
      </c>
      <c r="I952" s="18">
        <f t="shared" si="414"/>
        <v>1.8944099378878556E-2</v>
      </c>
      <c r="J952" s="17">
        <f t="shared" si="415"/>
        <v>211426.8727365238</v>
      </c>
      <c r="K952" s="16">
        <f t="shared" si="416"/>
        <v>31.532861525615356</v>
      </c>
      <c r="L952" s="15">
        <f t="shared" si="417"/>
        <v>0</v>
      </c>
      <c r="M952" s="14">
        <f t="shared" si="418"/>
        <v>0</v>
      </c>
      <c r="N952" s="13">
        <f t="shared" si="425"/>
        <v>0</v>
      </c>
      <c r="O952" s="12">
        <f t="shared" si="426"/>
        <v>0</v>
      </c>
      <c r="P952" s="4">
        <f t="shared" si="427"/>
        <v>0</v>
      </c>
      <c r="Q952" s="11">
        <f t="shared" si="419"/>
        <v>0</v>
      </c>
      <c r="R952" s="10">
        <f t="shared" si="428"/>
        <v>0</v>
      </c>
      <c r="S952" s="9">
        <f t="shared" si="429"/>
        <v>151.358709016955</v>
      </c>
      <c r="T952" s="8">
        <f t="shared" si="430"/>
        <v>11987.809775291375</v>
      </c>
      <c r="U952" s="7">
        <f t="shared" si="431"/>
        <v>-31.532861525615356</v>
      </c>
      <c r="V952" s="9">
        <f t="shared" si="432"/>
        <v>1394.8156264357181</v>
      </c>
      <c r="W952" s="8">
        <f t="shared" si="433"/>
        <v>211426.8727365238</v>
      </c>
      <c r="X952" s="7">
        <f t="shared" si="434"/>
        <v>-31.532861525615356</v>
      </c>
      <c r="Y952" s="6">
        <f t="shared" si="420"/>
        <v>1403.0039524336858</v>
      </c>
      <c r="Z952" s="4">
        <f t="shared" si="421"/>
        <v>-1</v>
      </c>
      <c r="AA952" s="4">
        <f t="shared" si="435"/>
        <v>0</v>
      </c>
      <c r="AB952" s="5">
        <f t="shared" si="436"/>
        <v>0</v>
      </c>
      <c r="AC952" s="418">
        <f t="shared" si="440"/>
        <v>0</v>
      </c>
      <c r="AD952" s="628">
        <f t="shared" si="437"/>
        <v>0</v>
      </c>
      <c r="AE952" s="4">
        <f t="shared" si="422"/>
        <v>13.245787840397245</v>
      </c>
      <c r="AF952" s="3">
        <f t="shared" si="438"/>
        <v>4.67</v>
      </c>
      <c r="AG952" s="2">
        <f t="shared" si="423"/>
        <v>105.92076283713217</v>
      </c>
      <c r="AH952" s="22">
        <f t="shared" si="412"/>
        <v>19.283092442325568</v>
      </c>
    </row>
    <row r="953" spans="6:34" x14ac:dyDescent="0.35">
      <c r="F953" s="21">
        <f t="shared" si="424"/>
        <v>92.299999999999031</v>
      </c>
      <c r="G953" s="20">
        <f t="shared" si="439"/>
        <v>356.63043478260749</v>
      </c>
      <c r="H953" s="19">
        <f t="shared" si="413"/>
        <v>6.6304347826074945</v>
      </c>
      <c r="I953" s="18">
        <f t="shared" si="414"/>
        <v>1.8944099378878556E-2</v>
      </c>
      <c r="J953" s="17">
        <f t="shared" si="415"/>
        <v>211566.35429916737</v>
      </c>
      <c r="K953" s="16">
        <f t="shared" si="416"/>
        <v>31.532444903422903</v>
      </c>
      <c r="L953" s="15">
        <f t="shared" si="417"/>
        <v>0</v>
      </c>
      <c r="M953" s="14">
        <f t="shared" si="418"/>
        <v>0</v>
      </c>
      <c r="N953" s="13">
        <f t="shared" si="425"/>
        <v>0</v>
      </c>
      <c r="O953" s="12">
        <f t="shared" si="426"/>
        <v>0</v>
      </c>
      <c r="P953" s="4">
        <f t="shared" si="427"/>
        <v>0</v>
      </c>
      <c r="Q953" s="11">
        <f t="shared" si="419"/>
        <v>0</v>
      </c>
      <c r="R953" s="10">
        <f t="shared" si="428"/>
        <v>0</v>
      </c>
      <c r="S953" s="9">
        <f t="shared" si="429"/>
        <v>151.358709016955</v>
      </c>
      <c r="T953" s="8">
        <f t="shared" si="430"/>
        <v>12002.945646193069</v>
      </c>
      <c r="U953" s="7">
        <f t="shared" si="431"/>
        <v>-31.532444903422903</v>
      </c>
      <c r="V953" s="9">
        <f t="shared" si="432"/>
        <v>1391.6623402831565</v>
      </c>
      <c r="W953" s="8">
        <f t="shared" si="433"/>
        <v>211566.35429916737</v>
      </c>
      <c r="X953" s="7">
        <f t="shared" si="434"/>
        <v>-31.532444903422903</v>
      </c>
      <c r="Y953" s="6">
        <f t="shared" si="420"/>
        <v>1399.8691110806292</v>
      </c>
      <c r="Z953" s="4">
        <f t="shared" si="421"/>
        <v>-1</v>
      </c>
      <c r="AA953" s="4">
        <f t="shared" si="435"/>
        <v>0</v>
      </c>
      <c r="AB953" s="5">
        <f t="shared" si="436"/>
        <v>0</v>
      </c>
      <c r="AC953" s="418">
        <f t="shared" si="440"/>
        <v>0</v>
      </c>
      <c r="AD953" s="628">
        <f t="shared" si="437"/>
        <v>0</v>
      </c>
      <c r="AE953" s="4">
        <f t="shared" si="422"/>
        <v>13.216191741680728</v>
      </c>
      <c r="AF953" s="3">
        <f t="shared" si="438"/>
        <v>4.67</v>
      </c>
      <c r="AG953" s="2">
        <f t="shared" si="423"/>
        <v>105.92076283713217</v>
      </c>
      <c r="AH953" s="22">
        <f t="shared" si="412"/>
        <v>19.218499976792469</v>
      </c>
    </row>
    <row r="954" spans="6:34" x14ac:dyDescent="0.35">
      <c r="F954" s="21">
        <f t="shared" si="424"/>
        <v>92.399999999999025</v>
      </c>
      <c r="G954" s="20">
        <f t="shared" si="439"/>
        <v>356.63043478260749</v>
      </c>
      <c r="H954" s="19">
        <f t="shared" si="413"/>
        <v>6.6304347826074945</v>
      </c>
      <c r="I954" s="18">
        <f t="shared" si="414"/>
        <v>1.8944099378878556E-2</v>
      </c>
      <c r="J954" s="17">
        <f t="shared" si="415"/>
        <v>211705.5205331957</v>
      </c>
      <c r="K954" s="16">
        <f t="shared" si="416"/>
        <v>31.532029231324927</v>
      </c>
      <c r="L954" s="15">
        <f t="shared" si="417"/>
        <v>0</v>
      </c>
      <c r="M954" s="14">
        <f t="shared" si="418"/>
        <v>0</v>
      </c>
      <c r="N954" s="13">
        <f t="shared" si="425"/>
        <v>0</v>
      </c>
      <c r="O954" s="12">
        <f t="shared" si="426"/>
        <v>0</v>
      </c>
      <c r="P954" s="4">
        <f t="shared" si="427"/>
        <v>0</v>
      </c>
      <c r="Q954" s="11">
        <f t="shared" si="419"/>
        <v>0</v>
      </c>
      <c r="R954" s="10">
        <f t="shared" si="428"/>
        <v>0</v>
      </c>
      <c r="S954" s="9">
        <f t="shared" si="429"/>
        <v>151.358709016955</v>
      </c>
      <c r="T954" s="8">
        <f t="shared" si="430"/>
        <v>12018.081517094764</v>
      </c>
      <c r="U954" s="7">
        <f t="shared" si="431"/>
        <v>-31.532029231324927</v>
      </c>
      <c r="V954" s="9">
        <f t="shared" si="432"/>
        <v>1388.5090957928142</v>
      </c>
      <c r="W954" s="8">
        <f t="shared" si="433"/>
        <v>211705.5205331957</v>
      </c>
      <c r="X954" s="7">
        <f t="shared" si="434"/>
        <v>-31.532029231324927</v>
      </c>
      <c r="Y954" s="6">
        <f t="shared" si="420"/>
        <v>1396.7343941833242</v>
      </c>
      <c r="Z954" s="4">
        <f t="shared" si="421"/>
        <v>-1</v>
      </c>
      <c r="AA954" s="4">
        <f t="shared" si="435"/>
        <v>0</v>
      </c>
      <c r="AB954" s="5">
        <f t="shared" si="436"/>
        <v>0</v>
      </c>
      <c r="AC954" s="418">
        <f t="shared" si="440"/>
        <v>0</v>
      </c>
      <c r="AD954" s="628">
        <f t="shared" si="437"/>
        <v>0</v>
      </c>
      <c r="AE954" s="4">
        <f t="shared" si="422"/>
        <v>13.186596817953403</v>
      </c>
      <c r="AF954" s="3">
        <f t="shared" si="438"/>
        <v>4.67</v>
      </c>
      <c r="AG954" s="2">
        <f t="shared" si="423"/>
        <v>105.92076283713217</v>
      </c>
      <c r="AH954" s="22">
        <f t="shared" si="412"/>
        <v>19.15398235449214</v>
      </c>
    </row>
    <row r="955" spans="6:34" x14ac:dyDescent="0.35">
      <c r="F955" s="21">
        <f t="shared" si="424"/>
        <v>92.499999999999019</v>
      </c>
      <c r="G955" s="20">
        <f t="shared" si="439"/>
        <v>356.63043478260749</v>
      </c>
      <c r="H955" s="19">
        <f t="shared" si="413"/>
        <v>6.6304347826074945</v>
      </c>
      <c r="I955" s="18">
        <f t="shared" si="414"/>
        <v>1.8944099378878556E-2</v>
      </c>
      <c r="J955" s="17">
        <f t="shared" si="415"/>
        <v>211844.37144277498</v>
      </c>
      <c r="K955" s="16">
        <f t="shared" si="416"/>
        <v>31.531614509252901</v>
      </c>
      <c r="L955" s="15">
        <f t="shared" si="417"/>
        <v>0</v>
      </c>
      <c r="M955" s="14">
        <f t="shared" si="418"/>
        <v>0</v>
      </c>
      <c r="N955" s="13">
        <f t="shared" si="425"/>
        <v>0</v>
      </c>
      <c r="O955" s="12">
        <f t="shared" si="426"/>
        <v>0</v>
      </c>
      <c r="P955" s="4">
        <f t="shared" si="427"/>
        <v>0</v>
      </c>
      <c r="Q955" s="11">
        <f t="shared" si="419"/>
        <v>0</v>
      </c>
      <c r="R955" s="10">
        <f t="shared" si="428"/>
        <v>0</v>
      </c>
      <c r="S955" s="9">
        <f t="shared" si="429"/>
        <v>151.358709016955</v>
      </c>
      <c r="T955" s="8">
        <f t="shared" si="430"/>
        <v>12033.217387996459</v>
      </c>
      <c r="U955" s="7">
        <f t="shared" si="431"/>
        <v>-31.531614509252901</v>
      </c>
      <c r="V955" s="9">
        <f t="shared" si="432"/>
        <v>1385.3558928696816</v>
      </c>
      <c r="W955" s="8">
        <f t="shared" si="433"/>
        <v>211844.37144277498</v>
      </c>
      <c r="X955" s="7">
        <f t="shared" si="434"/>
        <v>-31.531614509252901</v>
      </c>
      <c r="Y955" s="6">
        <f t="shared" si="420"/>
        <v>1393.5998022043602</v>
      </c>
      <c r="Z955" s="4">
        <f t="shared" si="421"/>
        <v>-1</v>
      </c>
      <c r="AA955" s="4">
        <f t="shared" si="435"/>
        <v>0</v>
      </c>
      <c r="AB955" s="5">
        <f t="shared" si="436"/>
        <v>0</v>
      </c>
      <c r="AC955" s="418">
        <f t="shared" si="440"/>
        <v>0</v>
      </c>
      <c r="AD955" s="628">
        <f t="shared" si="437"/>
        <v>0</v>
      </c>
      <c r="AE955" s="4">
        <f t="shared" si="422"/>
        <v>13.157003073582587</v>
      </c>
      <c r="AF955" s="3">
        <f t="shared" si="438"/>
        <v>4.67</v>
      </c>
      <c r="AG955" s="2">
        <f t="shared" si="423"/>
        <v>105.92076283713217</v>
      </c>
      <c r="AH955" s="22">
        <f t="shared" si="412"/>
        <v>19.089539657377255</v>
      </c>
    </row>
    <row r="956" spans="6:34" x14ac:dyDescent="0.35">
      <c r="F956" s="21">
        <f t="shared" si="424"/>
        <v>92.599999999999014</v>
      </c>
      <c r="G956" s="20">
        <f t="shared" si="439"/>
        <v>356.63043478260749</v>
      </c>
      <c r="H956" s="19">
        <f t="shared" si="413"/>
        <v>6.6304347826074945</v>
      </c>
      <c r="I956" s="18">
        <f t="shared" si="414"/>
        <v>1.8944099378878556E-2</v>
      </c>
      <c r="J956" s="17">
        <f t="shared" si="415"/>
        <v>211982.90703206195</v>
      </c>
      <c r="K956" s="16">
        <f t="shared" si="416"/>
        <v>31.531200737138459</v>
      </c>
      <c r="L956" s="15">
        <f t="shared" si="417"/>
        <v>0</v>
      </c>
      <c r="M956" s="14">
        <f t="shared" si="418"/>
        <v>0</v>
      </c>
      <c r="N956" s="13">
        <f t="shared" si="425"/>
        <v>0</v>
      </c>
      <c r="O956" s="12">
        <f t="shared" si="426"/>
        <v>0</v>
      </c>
      <c r="P956" s="4">
        <f t="shared" si="427"/>
        <v>0</v>
      </c>
      <c r="Q956" s="11">
        <f t="shared" si="419"/>
        <v>0</v>
      </c>
      <c r="R956" s="10">
        <f t="shared" si="428"/>
        <v>0</v>
      </c>
      <c r="S956" s="9">
        <f t="shared" si="429"/>
        <v>151.358709016955</v>
      </c>
      <c r="T956" s="8">
        <f t="shared" si="430"/>
        <v>12048.353258898154</v>
      </c>
      <c r="U956" s="7">
        <f t="shared" si="431"/>
        <v>-31.531200737138459</v>
      </c>
      <c r="V956" s="9">
        <f t="shared" si="432"/>
        <v>1382.2027314187562</v>
      </c>
      <c r="W956" s="8">
        <f t="shared" si="433"/>
        <v>211982.90703206195</v>
      </c>
      <c r="X956" s="7">
        <f t="shared" si="434"/>
        <v>-31.531200737138459</v>
      </c>
      <c r="Y956" s="6">
        <f t="shared" si="420"/>
        <v>1390.4653356113377</v>
      </c>
      <c r="Z956" s="4">
        <f t="shared" si="421"/>
        <v>-1</v>
      </c>
      <c r="AA956" s="4">
        <f t="shared" si="435"/>
        <v>0</v>
      </c>
      <c r="AB956" s="5">
        <f t="shared" si="436"/>
        <v>0</v>
      </c>
      <c r="AC956" s="418">
        <f t="shared" si="440"/>
        <v>0</v>
      </c>
      <c r="AD956" s="628">
        <f t="shared" si="437"/>
        <v>0</v>
      </c>
      <c r="AE956" s="4">
        <f t="shared" si="422"/>
        <v>13.127410512982904</v>
      </c>
      <c r="AF956" s="3">
        <f t="shared" si="438"/>
        <v>4.67</v>
      </c>
      <c r="AG956" s="2">
        <f t="shared" si="423"/>
        <v>105.92076283713217</v>
      </c>
      <c r="AH956" s="22">
        <f t="shared" si="412"/>
        <v>19.025171967714879</v>
      </c>
    </row>
    <row r="957" spans="6:34" x14ac:dyDescent="0.35">
      <c r="F957" s="21">
        <f t="shared" si="424"/>
        <v>92.699999999999008</v>
      </c>
      <c r="G957" s="20">
        <f t="shared" si="439"/>
        <v>356.63043478260749</v>
      </c>
      <c r="H957" s="19">
        <f t="shared" si="413"/>
        <v>6.6304347826074945</v>
      </c>
      <c r="I957" s="18">
        <f t="shared" si="414"/>
        <v>1.8944099378878556E-2</v>
      </c>
      <c r="J957" s="17">
        <f t="shared" si="415"/>
        <v>212121.12730520382</v>
      </c>
      <c r="K957" s="16">
        <f t="shared" si="416"/>
        <v>31.530787914913379</v>
      </c>
      <c r="L957" s="15">
        <f t="shared" si="417"/>
        <v>0</v>
      </c>
      <c r="M957" s="14">
        <f t="shared" si="418"/>
        <v>0</v>
      </c>
      <c r="N957" s="13">
        <f t="shared" si="425"/>
        <v>0</v>
      </c>
      <c r="O957" s="12">
        <f t="shared" si="426"/>
        <v>0</v>
      </c>
      <c r="P957" s="4">
        <f t="shared" si="427"/>
        <v>0</v>
      </c>
      <c r="Q957" s="11">
        <f t="shared" si="419"/>
        <v>0</v>
      </c>
      <c r="R957" s="10">
        <f t="shared" si="428"/>
        <v>0</v>
      </c>
      <c r="S957" s="9">
        <f t="shared" si="429"/>
        <v>151.358709016955</v>
      </c>
      <c r="T957" s="8">
        <f t="shared" si="430"/>
        <v>12063.489129799849</v>
      </c>
      <c r="U957" s="7">
        <f t="shared" si="431"/>
        <v>-31.530787914913379</v>
      </c>
      <c r="V957" s="9">
        <f t="shared" si="432"/>
        <v>1379.0496113450424</v>
      </c>
      <c r="W957" s="8">
        <f t="shared" si="433"/>
        <v>212121.12730520382</v>
      </c>
      <c r="X957" s="7">
        <f t="shared" si="434"/>
        <v>-31.530787914913379</v>
      </c>
      <c r="Y957" s="6">
        <f t="shared" si="420"/>
        <v>1387.3309948769227</v>
      </c>
      <c r="Z957" s="4">
        <f t="shared" si="421"/>
        <v>-1</v>
      </c>
      <c r="AA957" s="4">
        <f t="shared" si="435"/>
        <v>0</v>
      </c>
      <c r="AB957" s="5">
        <f t="shared" si="436"/>
        <v>0</v>
      </c>
      <c r="AC957" s="418">
        <f t="shared" si="440"/>
        <v>0</v>
      </c>
      <c r="AD957" s="628">
        <f t="shared" si="437"/>
        <v>0</v>
      </c>
      <c r="AE957" s="4">
        <f t="shared" si="422"/>
        <v>13.097819140616803</v>
      </c>
      <c r="AF957" s="3">
        <f t="shared" si="438"/>
        <v>4.67</v>
      </c>
      <c r="AG957" s="2">
        <f t="shared" si="423"/>
        <v>105.92076283713217</v>
      </c>
      <c r="AH957" s="22">
        <f t="shared" si="412"/>
        <v>18.960879368088296</v>
      </c>
    </row>
    <row r="958" spans="6:34" x14ac:dyDescent="0.35">
      <c r="F958" s="21">
        <f t="shared" si="424"/>
        <v>92.799999999999002</v>
      </c>
      <c r="G958" s="20">
        <f t="shared" si="439"/>
        <v>356.63043478260749</v>
      </c>
      <c r="H958" s="19">
        <f t="shared" si="413"/>
        <v>6.6304347826074945</v>
      </c>
      <c r="I958" s="18">
        <f t="shared" si="414"/>
        <v>1.8944099378878556E-2</v>
      </c>
      <c r="J958" s="17">
        <f t="shared" si="415"/>
        <v>212259.03226633833</v>
      </c>
      <c r="K958" s="16">
        <f t="shared" si="416"/>
        <v>31.530376042509594</v>
      </c>
      <c r="L958" s="15">
        <f t="shared" si="417"/>
        <v>0</v>
      </c>
      <c r="M958" s="14">
        <f t="shared" si="418"/>
        <v>0</v>
      </c>
      <c r="N958" s="13">
        <f t="shared" si="425"/>
        <v>0</v>
      </c>
      <c r="O958" s="12">
        <f t="shared" si="426"/>
        <v>0</v>
      </c>
      <c r="P958" s="4">
        <f t="shared" si="427"/>
        <v>0</v>
      </c>
      <c r="Q958" s="11">
        <f t="shared" si="419"/>
        <v>0</v>
      </c>
      <c r="R958" s="10">
        <f t="shared" si="428"/>
        <v>0</v>
      </c>
      <c r="S958" s="9">
        <f t="shared" si="429"/>
        <v>151.358709016955</v>
      </c>
      <c r="T958" s="8">
        <f t="shared" si="430"/>
        <v>12078.625000701544</v>
      </c>
      <c r="U958" s="7">
        <f t="shared" si="431"/>
        <v>-31.530376042509594</v>
      </c>
      <c r="V958" s="9">
        <f t="shared" si="432"/>
        <v>1375.8965325535512</v>
      </c>
      <c r="W958" s="8">
        <f t="shared" si="433"/>
        <v>212259.03226633833</v>
      </c>
      <c r="X958" s="7">
        <f t="shared" si="434"/>
        <v>-31.530376042509594</v>
      </c>
      <c r="Y958" s="6">
        <f t="shared" si="420"/>
        <v>1384.1967804789044</v>
      </c>
      <c r="Z958" s="4">
        <f t="shared" si="421"/>
        <v>-1</v>
      </c>
      <c r="AA958" s="4">
        <f t="shared" si="435"/>
        <v>0</v>
      </c>
      <c r="AB958" s="5">
        <f t="shared" si="436"/>
        <v>0</v>
      </c>
      <c r="AC958" s="418">
        <f t="shared" si="440"/>
        <v>0</v>
      </c>
      <c r="AD958" s="628">
        <f t="shared" si="437"/>
        <v>0</v>
      </c>
      <c r="AE958" s="4">
        <f t="shared" si="422"/>
        <v>13.068228960995102</v>
      </c>
      <c r="AF958" s="3">
        <f t="shared" si="438"/>
        <v>4.67</v>
      </c>
      <c r="AG958" s="2">
        <f t="shared" si="423"/>
        <v>105.92076283713217</v>
      </c>
      <c r="AH958" s="22">
        <f t="shared" si="412"/>
        <v>18.896661941399032</v>
      </c>
    </row>
    <row r="959" spans="6:34" x14ac:dyDescent="0.35">
      <c r="F959" s="21">
        <f t="shared" si="424"/>
        <v>92.899999999998997</v>
      </c>
      <c r="G959" s="20">
        <f t="shared" si="439"/>
        <v>356.63043478260749</v>
      </c>
      <c r="H959" s="19">
        <f t="shared" si="413"/>
        <v>6.6304347826074945</v>
      </c>
      <c r="I959" s="18">
        <f t="shared" si="414"/>
        <v>1.8944099378878556E-2</v>
      </c>
      <c r="J959" s="17">
        <f t="shared" si="415"/>
        <v>212396.62191959369</v>
      </c>
      <c r="K959" s="16">
        <f t="shared" si="416"/>
        <v>31.529965119859217</v>
      </c>
      <c r="L959" s="15">
        <f t="shared" si="417"/>
        <v>0</v>
      </c>
      <c r="M959" s="14">
        <f t="shared" si="418"/>
        <v>0</v>
      </c>
      <c r="N959" s="13">
        <f t="shared" si="425"/>
        <v>0</v>
      </c>
      <c r="O959" s="12">
        <f t="shared" si="426"/>
        <v>0</v>
      </c>
      <c r="P959" s="4">
        <f t="shared" si="427"/>
        <v>0</v>
      </c>
      <c r="Q959" s="11">
        <f t="shared" si="419"/>
        <v>0</v>
      </c>
      <c r="R959" s="10">
        <f t="shared" si="428"/>
        <v>0</v>
      </c>
      <c r="S959" s="9">
        <f t="shared" si="429"/>
        <v>151.358709016955</v>
      </c>
      <c r="T959" s="8">
        <f t="shared" si="430"/>
        <v>12093.760871603239</v>
      </c>
      <c r="U959" s="7">
        <f t="shared" si="431"/>
        <v>-31.529965119859217</v>
      </c>
      <c r="V959" s="9">
        <f t="shared" si="432"/>
        <v>1372.7434949493002</v>
      </c>
      <c r="W959" s="8">
        <f t="shared" si="433"/>
        <v>212396.62191959369</v>
      </c>
      <c r="X959" s="7">
        <f t="shared" si="434"/>
        <v>-31.529965119859217</v>
      </c>
      <c r="Y959" s="6">
        <f t="shared" si="420"/>
        <v>1381.0626929002531</v>
      </c>
      <c r="Z959" s="4">
        <f t="shared" si="421"/>
        <v>-1</v>
      </c>
      <c r="AA959" s="4">
        <f t="shared" si="435"/>
        <v>0</v>
      </c>
      <c r="AB959" s="5">
        <f t="shared" si="436"/>
        <v>0</v>
      </c>
      <c r="AC959" s="418">
        <f t="shared" si="440"/>
        <v>0</v>
      </c>
      <c r="AD959" s="628">
        <f t="shared" si="437"/>
        <v>0</v>
      </c>
      <c r="AE959" s="4">
        <f t="shared" si="422"/>
        <v>13.038639978677534</v>
      </c>
      <c r="AF959" s="3">
        <f t="shared" si="438"/>
        <v>4.67</v>
      </c>
      <c r="AG959" s="2">
        <f t="shared" si="423"/>
        <v>105.92076283713217</v>
      </c>
      <c r="AH959" s="22">
        <f t="shared" si="412"/>
        <v>18.832519770868625</v>
      </c>
    </row>
    <row r="960" spans="6:34" x14ac:dyDescent="0.35">
      <c r="F960" s="21">
        <f t="shared" si="424"/>
        <v>92.999999999998991</v>
      </c>
      <c r="G960" s="20">
        <f t="shared" si="439"/>
        <v>356.63043478260749</v>
      </c>
      <c r="H960" s="19">
        <f t="shared" si="413"/>
        <v>6.6304347826074945</v>
      </c>
      <c r="I960" s="18">
        <f t="shared" si="414"/>
        <v>1.8944099378878556E-2</v>
      </c>
      <c r="J960" s="17">
        <f t="shared" si="415"/>
        <v>212533.89626908861</v>
      </c>
      <c r="K960" s="16">
        <f t="shared" si="416"/>
        <v>31.529555146894523</v>
      </c>
      <c r="L960" s="15">
        <f t="shared" si="417"/>
        <v>0</v>
      </c>
      <c r="M960" s="14">
        <f t="shared" si="418"/>
        <v>0</v>
      </c>
      <c r="N960" s="13">
        <f t="shared" si="425"/>
        <v>0</v>
      </c>
      <c r="O960" s="12">
        <f t="shared" si="426"/>
        <v>0</v>
      </c>
      <c r="P960" s="4">
        <f t="shared" si="427"/>
        <v>0</v>
      </c>
      <c r="Q960" s="11">
        <f t="shared" si="419"/>
        <v>0</v>
      </c>
      <c r="R960" s="10">
        <f t="shared" si="428"/>
        <v>0</v>
      </c>
      <c r="S960" s="9">
        <f t="shared" si="429"/>
        <v>151.358709016955</v>
      </c>
      <c r="T960" s="8">
        <f t="shared" si="430"/>
        <v>12108.896742504934</v>
      </c>
      <c r="U960" s="7">
        <f t="shared" si="431"/>
        <v>-31.529555146894523</v>
      </c>
      <c r="V960" s="9">
        <f t="shared" si="432"/>
        <v>1369.5904984373142</v>
      </c>
      <c r="W960" s="8">
        <f t="shared" si="433"/>
        <v>212533.89626908861</v>
      </c>
      <c r="X960" s="7">
        <f t="shared" si="434"/>
        <v>-31.529555146894523</v>
      </c>
      <c r="Y960" s="6">
        <f t="shared" si="420"/>
        <v>1377.9287326291769</v>
      </c>
      <c r="Z960" s="4">
        <f t="shared" si="421"/>
        <v>-1</v>
      </c>
      <c r="AA960" s="4">
        <f t="shared" si="435"/>
        <v>0</v>
      </c>
      <c r="AB960" s="5">
        <f t="shared" si="436"/>
        <v>0</v>
      </c>
      <c r="AC960" s="418">
        <f t="shared" si="440"/>
        <v>0</v>
      </c>
      <c r="AD960" s="628">
        <f t="shared" si="437"/>
        <v>0</v>
      </c>
      <c r="AE960" s="4">
        <f t="shared" si="422"/>
        <v>13.009052198273279</v>
      </c>
      <c r="AF960" s="3">
        <f t="shared" si="438"/>
        <v>4.67</v>
      </c>
      <c r="AG960" s="2">
        <f t="shared" si="423"/>
        <v>105.92076283713217</v>
      </c>
      <c r="AH960" s="22">
        <f t="shared" si="412"/>
        <v>18.768452940040675</v>
      </c>
    </row>
    <row r="961" spans="6:34" x14ac:dyDescent="0.35">
      <c r="F961" s="21">
        <f t="shared" si="424"/>
        <v>93.099999999998985</v>
      </c>
      <c r="G961" s="20">
        <f t="shared" si="439"/>
        <v>356.63043478260749</v>
      </c>
      <c r="H961" s="19">
        <f t="shared" si="413"/>
        <v>6.6304347826074945</v>
      </c>
      <c r="I961" s="18">
        <f t="shared" si="414"/>
        <v>1.8944099378878556E-2</v>
      </c>
      <c r="J961" s="17">
        <f t="shared" si="415"/>
        <v>212670.85531893233</v>
      </c>
      <c r="K961" s="16">
        <f t="shared" si="416"/>
        <v>31.529146123547921</v>
      </c>
      <c r="L961" s="15">
        <f t="shared" si="417"/>
        <v>0</v>
      </c>
      <c r="M961" s="14">
        <f t="shared" si="418"/>
        <v>0</v>
      </c>
      <c r="N961" s="13">
        <f t="shared" si="425"/>
        <v>0</v>
      </c>
      <c r="O961" s="12">
        <f t="shared" si="426"/>
        <v>0</v>
      </c>
      <c r="P961" s="4">
        <f t="shared" si="427"/>
        <v>0</v>
      </c>
      <c r="Q961" s="11">
        <f t="shared" si="419"/>
        <v>0</v>
      </c>
      <c r="R961" s="10">
        <f t="shared" si="428"/>
        <v>0</v>
      </c>
      <c r="S961" s="9">
        <f t="shared" si="429"/>
        <v>151.358709016955</v>
      </c>
      <c r="T961" s="8">
        <f t="shared" si="430"/>
        <v>12124.032613406629</v>
      </c>
      <c r="U961" s="7">
        <f t="shared" si="431"/>
        <v>-31.529146123547921</v>
      </c>
      <c r="V961" s="9">
        <f t="shared" si="432"/>
        <v>1366.4375429226247</v>
      </c>
      <c r="W961" s="8">
        <f t="shared" si="433"/>
        <v>212670.85531893233</v>
      </c>
      <c r="X961" s="7">
        <f t="shared" si="434"/>
        <v>-31.529146123547921</v>
      </c>
      <c r="Y961" s="6">
        <f t="shared" si="420"/>
        <v>1374.7949001591835</v>
      </c>
      <c r="Z961" s="4">
        <f t="shared" si="421"/>
        <v>-1</v>
      </c>
      <c r="AA961" s="4">
        <f t="shared" si="435"/>
        <v>0</v>
      </c>
      <c r="AB961" s="5">
        <f t="shared" si="436"/>
        <v>0</v>
      </c>
      <c r="AC961" s="418">
        <f t="shared" si="440"/>
        <v>0</v>
      </c>
      <c r="AD961" s="628">
        <f t="shared" si="437"/>
        <v>0</v>
      </c>
      <c r="AE961" s="4">
        <f t="shared" si="422"/>
        <v>12.979465624441554</v>
      </c>
      <c r="AF961" s="3">
        <f t="shared" si="438"/>
        <v>4.67</v>
      </c>
      <c r="AG961" s="2">
        <f t="shared" si="423"/>
        <v>105.92076283713217</v>
      </c>
      <c r="AH961" s="22">
        <f t="shared" si="412"/>
        <v>18.704461532782741</v>
      </c>
    </row>
    <row r="962" spans="6:34" x14ac:dyDescent="0.35">
      <c r="F962" s="21">
        <f t="shared" si="424"/>
        <v>93.19999999999898</v>
      </c>
      <c r="G962" s="20">
        <f t="shared" si="439"/>
        <v>356.63043478260749</v>
      </c>
      <c r="H962" s="19">
        <f t="shared" si="413"/>
        <v>6.6304347826074945</v>
      </c>
      <c r="I962" s="18">
        <f t="shared" si="414"/>
        <v>1.8944099378878556E-2</v>
      </c>
      <c r="J962" s="17">
        <f t="shared" si="415"/>
        <v>212807.49907322458</v>
      </c>
      <c r="K962" s="16">
        <f t="shared" si="416"/>
        <v>31.528738049751997</v>
      </c>
      <c r="L962" s="15">
        <f t="shared" si="417"/>
        <v>0</v>
      </c>
      <c r="M962" s="14">
        <f t="shared" si="418"/>
        <v>0</v>
      </c>
      <c r="N962" s="13">
        <f t="shared" si="425"/>
        <v>0</v>
      </c>
      <c r="O962" s="12">
        <f t="shared" si="426"/>
        <v>0</v>
      </c>
      <c r="P962" s="4">
        <f t="shared" si="427"/>
        <v>0</v>
      </c>
      <c r="Q962" s="11">
        <f t="shared" si="419"/>
        <v>0</v>
      </c>
      <c r="R962" s="10">
        <f t="shared" si="428"/>
        <v>0</v>
      </c>
      <c r="S962" s="9">
        <f t="shared" si="429"/>
        <v>151.358709016955</v>
      </c>
      <c r="T962" s="8">
        <f t="shared" si="430"/>
        <v>12139.168484308324</v>
      </c>
      <c r="U962" s="7">
        <f t="shared" si="431"/>
        <v>-31.528738049751997</v>
      </c>
      <c r="V962" s="9">
        <f t="shared" si="432"/>
        <v>1363.2846283102699</v>
      </c>
      <c r="W962" s="8">
        <f t="shared" si="433"/>
        <v>212807.49907322458</v>
      </c>
      <c r="X962" s="7">
        <f t="shared" si="434"/>
        <v>-31.528738049751997</v>
      </c>
      <c r="Y962" s="6">
        <f t="shared" si="420"/>
        <v>1371.661195989137</v>
      </c>
      <c r="Z962" s="4">
        <f t="shared" si="421"/>
        <v>-1</v>
      </c>
      <c r="AA962" s="4">
        <f t="shared" si="435"/>
        <v>0</v>
      </c>
      <c r="AB962" s="5">
        <f t="shared" si="436"/>
        <v>0</v>
      </c>
      <c r="AC962" s="418">
        <f t="shared" si="440"/>
        <v>0</v>
      </c>
      <c r="AD962" s="628">
        <f t="shared" si="437"/>
        <v>0</v>
      </c>
      <c r="AE962" s="4">
        <f t="shared" si="422"/>
        <v>12.949880261892146</v>
      </c>
      <c r="AF962" s="3">
        <f t="shared" si="438"/>
        <v>4.67</v>
      </c>
      <c r="AG962" s="2">
        <f t="shared" si="423"/>
        <v>105.92076283713217</v>
      </c>
      <c r="AH962" s="22">
        <f t="shared" si="412"/>
        <v>18.640545633288323</v>
      </c>
    </row>
    <row r="963" spans="6:34" x14ac:dyDescent="0.35">
      <c r="F963" s="21">
        <f t="shared" si="424"/>
        <v>93.299999999998974</v>
      </c>
      <c r="G963" s="20">
        <f t="shared" si="439"/>
        <v>356.63043478260749</v>
      </c>
      <c r="H963" s="19">
        <f t="shared" si="413"/>
        <v>6.6304347826074945</v>
      </c>
      <c r="I963" s="18">
        <f t="shared" si="414"/>
        <v>1.8944099378878556E-2</v>
      </c>
      <c r="J963" s="17">
        <f t="shared" si="415"/>
        <v>212943.82753605561</v>
      </c>
      <c r="K963" s="16">
        <f t="shared" si="416"/>
        <v>31.528330925439491</v>
      </c>
      <c r="L963" s="15">
        <f t="shared" si="417"/>
        <v>0</v>
      </c>
      <c r="M963" s="14">
        <f t="shared" si="418"/>
        <v>0</v>
      </c>
      <c r="N963" s="13">
        <f t="shared" si="425"/>
        <v>0</v>
      </c>
      <c r="O963" s="12">
        <f t="shared" si="426"/>
        <v>0</v>
      </c>
      <c r="P963" s="4">
        <f t="shared" si="427"/>
        <v>0</v>
      </c>
      <c r="Q963" s="11">
        <f t="shared" si="419"/>
        <v>0</v>
      </c>
      <c r="R963" s="10">
        <f t="shared" si="428"/>
        <v>0</v>
      </c>
      <c r="S963" s="9">
        <f t="shared" si="429"/>
        <v>151.358709016955</v>
      </c>
      <c r="T963" s="8">
        <f t="shared" si="430"/>
        <v>12154.304355210019</v>
      </c>
      <c r="U963" s="7">
        <f t="shared" si="431"/>
        <v>-31.528330925439491</v>
      </c>
      <c r="V963" s="9">
        <f t="shared" si="432"/>
        <v>1360.1317545052948</v>
      </c>
      <c r="W963" s="8">
        <f t="shared" si="433"/>
        <v>212943.82753605561</v>
      </c>
      <c r="X963" s="7">
        <f t="shared" si="434"/>
        <v>-31.528330925439491</v>
      </c>
      <c r="Y963" s="6">
        <f t="shared" si="420"/>
        <v>1368.5276206233218</v>
      </c>
      <c r="Z963" s="4">
        <f t="shared" si="421"/>
        <v>-1</v>
      </c>
      <c r="AA963" s="4">
        <f t="shared" si="435"/>
        <v>0</v>
      </c>
      <c r="AB963" s="5">
        <f t="shared" si="436"/>
        <v>0</v>
      </c>
      <c r="AC963" s="418">
        <f t="shared" si="440"/>
        <v>0</v>
      </c>
      <c r="AD963" s="628">
        <f t="shared" si="437"/>
        <v>0</v>
      </c>
      <c r="AE963" s="4">
        <f t="shared" si="422"/>
        <v>12.920296115386011</v>
      </c>
      <c r="AF963" s="3">
        <f t="shared" si="438"/>
        <v>4.67</v>
      </c>
      <c r="AG963" s="2">
        <f t="shared" si="423"/>
        <v>105.92076283713217</v>
      </c>
      <c r="AH963" s="22">
        <f t="shared" si="412"/>
        <v>18.57670532607882</v>
      </c>
    </row>
    <row r="964" spans="6:34" x14ac:dyDescent="0.35">
      <c r="F964" s="21">
        <f t="shared" si="424"/>
        <v>93.399999999998968</v>
      </c>
      <c r="G964" s="20">
        <f t="shared" si="439"/>
        <v>356.63043478260749</v>
      </c>
      <c r="H964" s="19">
        <f t="shared" si="413"/>
        <v>6.6304347826074945</v>
      </c>
      <c r="I964" s="18">
        <f t="shared" si="414"/>
        <v>1.8944099378878556E-2</v>
      </c>
      <c r="J964" s="17">
        <f t="shared" si="415"/>
        <v>213079.84071150614</v>
      </c>
      <c r="K964" s="16">
        <f t="shared" si="416"/>
        <v>31.527924750543278</v>
      </c>
      <c r="L964" s="15">
        <f t="shared" si="417"/>
        <v>0</v>
      </c>
      <c r="M964" s="14">
        <f t="shared" si="418"/>
        <v>0</v>
      </c>
      <c r="N964" s="13">
        <f t="shared" si="425"/>
        <v>0</v>
      </c>
      <c r="O964" s="12">
        <f t="shared" si="426"/>
        <v>0</v>
      </c>
      <c r="P964" s="4">
        <f t="shared" si="427"/>
        <v>0</v>
      </c>
      <c r="Q964" s="11">
        <f t="shared" si="419"/>
        <v>0</v>
      </c>
      <c r="R964" s="10">
        <f t="shared" si="428"/>
        <v>0</v>
      </c>
      <c r="S964" s="9">
        <f t="shared" si="429"/>
        <v>151.358709016955</v>
      </c>
      <c r="T964" s="8">
        <f t="shared" si="430"/>
        <v>12169.440226111714</v>
      </c>
      <c r="U964" s="7">
        <f t="shared" si="431"/>
        <v>-31.527924750543278</v>
      </c>
      <c r="V964" s="9">
        <f t="shared" si="432"/>
        <v>1356.9789214127509</v>
      </c>
      <c r="W964" s="8">
        <f t="shared" si="433"/>
        <v>213079.84071150614</v>
      </c>
      <c r="X964" s="7">
        <f t="shared" si="434"/>
        <v>-31.527924750543278</v>
      </c>
      <c r="Y964" s="6">
        <f t="shared" si="420"/>
        <v>1365.3941745715015</v>
      </c>
      <c r="Z964" s="4">
        <f t="shared" si="421"/>
        <v>-1</v>
      </c>
      <c r="AA964" s="4">
        <f t="shared" si="435"/>
        <v>0</v>
      </c>
      <c r="AB964" s="5">
        <f t="shared" si="436"/>
        <v>0</v>
      </c>
      <c r="AC964" s="418">
        <f t="shared" si="440"/>
        <v>0</v>
      </c>
      <c r="AD964" s="628">
        <f t="shared" si="437"/>
        <v>0</v>
      </c>
      <c r="AE964" s="4">
        <f t="shared" si="422"/>
        <v>12.890713189735839</v>
      </c>
      <c r="AF964" s="3">
        <f t="shared" si="438"/>
        <v>4.67</v>
      </c>
      <c r="AG964" s="2">
        <f t="shared" si="423"/>
        <v>105.92076283713217</v>
      </c>
      <c r="AH964" s="22">
        <f t="shared" si="412"/>
        <v>18.512940696005611</v>
      </c>
    </row>
    <row r="965" spans="6:34" x14ac:dyDescent="0.35">
      <c r="F965" s="21">
        <f t="shared" si="424"/>
        <v>93.499999999998963</v>
      </c>
      <c r="G965" s="20">
        <f t="shared" si="439"/>
        <v>356.63043478260749</v>
      </c>
      <c r="H965" s="19">
        <f t="shared" si="413"/>
        <v>6.6304347826074945</v>
      </c>
      <c r="I965" s="18">
        <f t="shared" si="414"/>
        <v>1.8944099378878556E-2</v>
      </c>
      <c r="J965" s="17">
        <f t="shared" si="415"/>
        <v>213215.53860364741</v>
      </c>
      <c r="K965" s="16">
        <f t="shared" si="416"/>
        <v>31.527519524996446</v>
      </c>
      <c r="L965" s="15">
        <f t="shared" si="417"/>
        <v>0</v>
      </c>
      <c r="M965" s="14">
        <f t="shared" si="418"/>
        <v>0</v>
      </c>
      <c r="N965" s="13">
        <f t="shared" si="425"/>
        <v>0</v>
      </c>
      <c r="O965" s="12">
        <f t="shared" si="426"/>
        <v>0</v>
      </c>
      <c r="P965" s="4">
        <f t="shared" si="427"/>
        <v>0</v>
      </c>
      <c r="Q965" s="11">
        <f t="shared" si="419"/>
        <v>0</v>
      </c>
      <c r="R965" s="10">
        <f t="shared" si="428"/>
        <v>0</v>
      </c>
      <c r="S965" s="9">
        <f t="shared" si="429"/>
        <v>151.358709016955</v>
      </c>
      <c r="T965" s="8">
        <f t="shared" si="430"/>
        <v>12184.576097013409</v>
      </c>
      <c r="U965" s="7">
        <f t="shared" si="431"/>
        <v>-31.527519524996446</v>
      </c>
      <c r="V965" s="9">
        <f t="shared" si="432"/>
        <v>1353.8261289376965</v>
      </c>
      <c r="W965" s="8">
        <f t="shared" si="433"/>
        <v>213215.53860364741</v>
      </c>
      <c r="X965" s="7">
        <f t="shared" si="434"/>
        <v>-31.527519524996446</v>
      </c>
      <c r="Y965" s="6">
        <f t="shared" si="420"/>
        <v>1362.2608583489828</v>
      </c>
      <c r="Z965" s="4">
        <f t="shared" si="421"/>
        <v>-1</v>
      </c>
      <c r="AA965" s="4">
        <f t="shared" si="435"/>
        <v>0</v>
      </c>
      <c r="AB965" s="5">
        <f t="shared" si="436"/>
        <v>0</v>
      </c>
      <c r="AC965" s="418">
        <f t="shared" si="440"/>
        <v>0</v>
      </c>
      <c r="AD965" s="628">
        <f t="shared" si="437"/>
        <v>0</v>
      </c>
      <c r="AE965" s="4">
        <f t="shared" si="422"/>
        <v>12.861131489806652</v>
      </c>
      <c r="AF965" s="3">
        <f t="shared" si="438"/>
        <v>4.67</v>
      </c>
      <c r="AG965" s="2">
        <f t="shared" si="423"/>
        <v>105.92076283713217</v>
      </c>
      <c r="AH965" s="22">
        <f t="shared" si="412"/>
        <v>18.449251828251974</v>
      </c>
    </row>
    <row r="966" spans="6:34" x14ac:dyDescent="0.35">
      <c r="F966" s="21">
        <f t="shared" si="424"/>
        <v>93.599999999998957</v>
      </c>
      <c r="G966" s="20">
        <f t="shared" si="439"/>
        <v>356.63043478260749</v>
      </c>
      <c r="H966" s="19">
        <f t="shared" si="413"/>
        <v>6.6304347826074945</v>
      </c>
      <c r="I966" s="18">
        <f t="shared" si="414"/>
        <v>1.8944099378878556E-2</v>
      </c>
      <c r="J966" s="17">
        <f t="shared" si="415"/>
        <v>213350.92121654117</v>
      </c>
      <c r="K966" s="16">
        <f t="shared" si="416"/>
        <v>31.527115248732201</v>
      </c>
      <c r="L966" s="15">
        <f t="shared" si="417"/>
        <v>0</v>
      </c>
      <c r="M966" s="14">
        <f t="shared" si="418"/>
        <v>0</v>
      </c>
      <c r="N966" s="13">
        <f t="shared" si="425"/>
        <v>0</v>
      </c>
      <c r="O966" s="12">
        <f t="shared" si="426"/>
        <v>0</v>
      </c>
      <c r="P966" s="4">
        <f t="shared" si="427"/>
        <v>0</v>
      </c>
      <c r="Q966" s="11">
        <f t="shared" si="419"/>
        <v>0</v>
      </c>
      <c r="R966" s="10">
        <f t="shared" si="428"/>
        <v>0</v>
      </c>
      <c r="S966" s="9">
        <f t="shared" si="429"/>
        <v>151.358709016955</v>
      </c>
      <c r="T966" s="8">
        <f t="shared" si="430"/>
        <v>12199.711967915104</v>
      </c>
      <c r="U966" s="7">
        <f t="shared" si="431"/>
        <v>-31.527115248732201</v>
      </c>
      <c r="V966" s="9">
        <f t="shared" si="432"/>
        <v>1350.6733769851969</v>
      </c>
      <c r="W966" s="8">
        <f t="shared" si="433"/>
        <v>213350.92121654117</v>
      </c>
      <c r="X966" s="7">
        <f t="shared" si="434"/>
        <v>-31.527115248732201</v>
      </c>
      <c r="Y966" s="6">
        <f t="shared" si="420"/>
        <v>1359.127672476679</v>
      </c>
      <c r="Z966" s="4">
        <f t="shared" si="421"/>
        <v>-1</v>
      </c>
      <c r="AA966" s="4">
        <f t="shared" si="435"/>
        <v>0</v>
      </c>
      <c r="AB966" s="5">
        <f t="shared" si="436"/>
        <v>0</v>
      </c>
      <c r="AC966" s="418">
        <f t="shared" si="440"/>
        <v>0</v>
      </c>
      <c r="AD966" s="628">
        <f t="shared" si="437"/>
        <v>0</v>
      </c>
      <c r="AE966" s="4">
        <f t="shared" si="422"/>
        <v>12.8315510205164</v>
      </c>
      <c r="AF966" s="3">
        <f t="shared" si="438"/>
        <v>4.67</v>
      </c>
      <c r="AG966" s="2">
        <f t="shared" si="423"/>
        <v>105.92076283713217</v>
      </c>
      <c r="AH966" s="22">
        <f t="shared" si="412"/>
        <v>18.385638808335194</v>
      </c>
    </row>
    <row r="967" spans="6:34" x14ac:dyDescent="0.35">
      <c r="F967" s="21">
        <f t="shared" si="424"/>
        <v>93.699999999998951</v>
      </c>
      <c r="G967" s="20">
        <f t="shared" si="439"/>
        <v>356.63043478260749</v>
      </c>
      <c r="H967" s="19">
        <f t="shared" si="413"/>
        <v>6.6304347826074945</v>
      </c>
      <c r="I967" s="18">
        <f t="shared" si="414"/>
        <v>1.8944099378878556E-2</v>
      </c>
      <c r="J967" s="17">
        <f t="shared" si="415"/>
        <v>213485.98855423968</v>
      </c>
      <c r="K967" s="16">
        <f t="shared" si="416"/>
        <v>31.526711921683901</v>
      </c>
      <c r="L967" s="15">
        <f t="shared" si="417"/>
        <v>0</v>
      </c>
      <c r="M967" s="14">
        <f t="shared" si="418"/>
        <v>0</v>
      </c>
      <c r="N967" s="13">
        <f t="shared" si="425"/>
        <v>0</v>
      </c>
      <c r="O967" s="12">
        <f t="shared" si="426"/>
        <v>0</v>
      </c>
      <c r="P967" s="4">
        <f t="shared" si="427"/>
        <v>0</v>
      </c>
      <c r="Q967" s="11">
        <f t="shared" si="419"/>
        <v>0</v>
      </c>
      <c r="R967" s="10">
        <f t="shared" si="428"/>
        <v>0</v>
      </c>
      <c r="S967" s="9">
        <f t="shared" si="429"/>
        <v>151.358709016955</v>
      </c>
      <c r="T967" s="8">
        <f t="shared" si="430"/>
        <v>12214.847838816799</v>
      </c>
      <c r="U967" s="7">
        <f t="shared" si="431"/>
        <v>-31.526711921683901</v>
      </c>
      <c r="V967" s="9">
        <f t="shared" si="432"/>
        <v>1347.5206654603237</v>
      </c>
      <c r="W967" s="8">
        <f t="shared" si="433"/>
        <v>213485.98855423968</v>
      </c>
      <c r="X967" s="7">
        <f t="shared" si="434"/>
        <v>-31.526711921683901</v>
      </c>
      <c r="Y967" s="6">
        <f t="shared" si="420"/>
        <v>1355.994617481173</v>
      </c>
      <c r="Z967" s="4">
        <f t="shared" si="421"/>
        <v>-1</v>
      </c>
      <c r="AA967" s="4">
        <f t="shared" si="435"/>
        <v>0</v>
      </c>
      <c r="AB967" s="5">
        <f t="shared" si="436"/>
        <v>0</v>
      </c>
      <c r="AC967" s="418">
        <f t="shared" si="440"/>
        <v>0</v>
      </c>
      <c r="AD967" s="628">
        <f t="shared" si="437"/>
        <v>0</v>
      </c>
      <c r="AE967" s="4">
        <f t="shared" si="422"/>
        <v>12.801971786836566</v>
      </c>
      <c r="AF967" s="3">
        <f t="shared" si="438"/>
        <v>4.67</v>
      </c>
      <c r="AG967" s="2">
        <f t="shared" si="423"/>
        <v>105.92076283713217</v>
      </c>
      <c r="AH967" s="22">
        <f t="shared" si="412"/>
        <v>18.322101722108624</v>
      </c>
    </row>
    <row r="968" spans="6:34" x14ac:dyDescent="0.35">
      <c r="F968" s="21">
        <f t="shared" si="424"/>
        <v>93.799999999998946</v>
      </c>
      <c r="G968" s="20">
        <f t="shared" si="439"/>
        <v>356.63043478260749</v>
      </c>
      <c r="H968" s="19">
        <f t="shared" si="413"/>
        <v>6.6304347826074945</v>
      </c>
      <c r="I968" s="18">
        <f t="shared" si="414"/>
        <v>1.8944099378878556E-2</v>
      </c>
      <c r="J968" s="17">
        <f t="shared" si="415"/>
        <v>213620.74062078571</v>
      </c>
      <c r="K968" s="16">
        <f t="shared" si="416"/>
        <v>31.526309543785093</v>
      </c>
      <c r="L968" s="15">
        <f t="shared" si="417"/>
        <v>0</v>
      </c>
      <c r="M968" s="14">
        <f t="shared" si="418"/>
        <v>0</v>
      </c>
      <c r="N968" s="13">
        <f t="shared" si="425"/>
        <v>0</v>
      </c>
      <c r="O968" s="12">
        <f t="shared" si="426"/>
        <v>0</v>
      </c>
      <c r="P968" s="4">
        <f t="shared" si="427"/>
        <v>0</v>
      </c>
      <c r="Q968" s="11">
        <f t="shared" si="419"/>
        <v>0</v>
      </c>
      <c r="R968" s="10">
        <f t="shared" si="428"/>
        <v>0</v>
      </c>
      <c r="S968" s="9">
        <f t="shared" si="429"/>
        <v>151.358709016955</v>
      </c>
      <c r="T968" s="8">
        <f t="shared" si="430"/>
        <v>12229.983709718494</v>
      </c>
      <c r="U968" s="7">
        <f t="shared" si="431"/>
        <v>-31.526309543785093</v>
      </c>
      <c r="V968" s="9">
        <f t="shared" si="432"/>
        <v>1344.3679942681554</v>
      </c>
      <c r="W968" s="8">
        <f t="shared" si="433"/>
        <v>213620.74062078571</v>
      </c>
      <c r="X968" s="7">
        <f t="shared" si="434"/>
        <v>-31.526309543785093</v>
      </c>
      <c r="Y968" s="6">
        <f t="shared" si="420"/>
        <v>1352.8616938947832</v>
      </c>
      <c r="Z968" s="4">
        <f t="shared" si="421"/>
        <v>-1</v>
      </c>
      <c r="AA968" s="4">
        <f t="shared" si="435"/>
        <v>0</v>
      </c>
      <c r="AB968" s="5">
        <f t="shared" si="436"/>
        <v>0</v>
      </c>
      <c r="AC968" s="418">
        <f t="shared" si="440"/>
        <v>0</v>
      </c>
      <c r="AD968" s="628">
        <f t="shared" si="437"/>
        <v>0</v>
      </c>
      <c r="AE968" s="4">
        <f t="shared" si="422"/>
        <v>12.772393793792773</v>
      </c>
      <c r="AF968" s="3">
        <f t="shared" si="438"/>
        <v>4.67</v>
      </c>
      <c r="AG968" s="2">
        <f t="shared" si="423"/>
        <v>105.92076283713217</v>
      </c>
      <c r="AH968" s="22">
        <f t="shared" si="412"/>
        <v>18.258640655763681</v>
      </c>
    </row>
    <row r="969" spans="6:34" x14ac:dyDescent="0.35">
      <c r="F969" s="21">
        <f t="shared" si="424"/>
        <v>93.89999999999894</v>
      </c>
      <c r="G969" s="20">
        <f t="shared" si="439"/>
        <v>356.63043478260749</v>
      </c>
      <c r="H969" s="19">
        <f t="shared" si="413"/>
        <v>6.6304347826074945</v>
      </c>
      <c r="I969" s="18">
        <f t="shared" si="414"/>
        <v>1.8944099378878556E-2</v>
      </c>
      <c r="J969" s="17">
        <f t="shared" si="415"/>
        <v>213755.17742021254</v>
      </c>
      <c r="K969" s="16">
        <f t="shared" si="416"/>
        <v>31.52590811496945</v>
      </c>
      <c r="L969" s="15">
        <f t="shared" si="417"/>
        <v>0</v>
      </c>
      <c r="M969" s="14">
        <f t="shared" si="418"/>
        <v>0</v>
      </c>
      <c r="N969" s="13">
        <f t="shared" si="425"/>
        <v>0</v>
      </c>
      <c r="O969" s="12">
        <f t="shared" si="426"/>
        <v>0</v>
      </c>
      <c r="P969" s="4">
        <f t="shared" si="427"/>
        <v>0</v>
      </c>
      <c r="Q969" s="11">
        <f t="shared" si="419"/>
        <v>0</v>
      </c>
      <c r="R969" s="10">
        <f t="shared" si="428"/>
        <v>0</v>
      </c>
      <c r="S969" s="9">
        <f t="shared" si="429"/>
        <v>151.358709016955</v>
      </c>
      <c r="T969" s="8">
        <f t="shared" si="430"/>
        <v>12245.119580620189</v>
      </c>
      <c r="U969" s="7">
        <f t="shared" si="431"/>
        <v>-31.52590811496945</v>
      </c>
      <c r="V969" s="9">
        <f t="shared" si="432"/>
        <v>1341.2153633137768</v>
      </c>
      <c r="W969" s="8">
        <f t="shared" si="433"/>
        <v>213755.17742021254</v>
      </c>
      <c r="X969" s="7">
        <f t="shared" si="434"/>
        <v>-31.52590811496945</v>
      </c>
      <c r="Y969" s="6">
        <f t="shared" si="420"/>
        <v>1349.7289022556292</v>
      </c>
      <c r="Z969" s="4">
        <f t="shared" si="421"/>
        <v>-1</v>
      </c>
      <c r="AA969" s="4">
        <f t="shared" si="435"/>
        <v>0</v>
      </c>
      <c r="AB969" s="5">
        <f t="shared" si="436"/>
        <v>0</v>
      </c>
      <c r="AC969" s="418">
        <f t="shared" si="440"/>
        <v>0</v>
      </c>
      <c r="AD969" s="628">
        <f t="shared" si="437"/>
        <v>0</v>
      </c>
      <c r="AE969" s="4">
        <f t="shared" si="422"/>
        <v>12.742817046465424</v>
      </c>
      <c r="AF969" s="3">
        <f t="shared" si="438"/>
        <v>4.67</v>
      </c>
      <c r="AG969" s="2">
        <f t="shared" si="423"/>
        <v>105.92076283713217</v>
      </c>
      <c r="AH969" s="22">
        <f t="shared" si="412"/>
        <v>18.195255695832039</v>
      </c>
    </row>
    <row r="970" spans="6:34" x14ac:dyDescent="0.35">
      <c r="F970" s="21">
        <f t="shared" si="424"/>
        <v>93.999999999998934</v>
      </c>
      <c r="G970" s="20">
        <f t="shared" si="439"/>
        <v>356.63043478260749</v>
      </c>
      <c r="H970" s="19">
        <f t="shared" si="413"/>
        <v>6.6304347826074945</v>
      </c>
      <c r="I970" s="18">
        <f t="shared" si="414"/>
        <v>1.8944099378878556E-2</v>
      </c>
      <c r="J970" s="17">
        <f t="shared" si="415"/>
        <v>213889.29895654391</v>
      </c>
      <c r="K970" s="16">
        <f t="shared" si="416"/>
        <v>31.525507635170854</v>
      </c>
      <c r="L970" s="15">
        <f t="shared" si="417"/>
        <v>0</v>
      </c>
      <c r="M970" s="14">
        <f t="shared" si="418"/>
        <v>0</v>
      </c>
      <c r="N970" s="13">
        <f t="shared" si="425"/>
        <v>0</v>
      </c>
      <c r="O970" s="12">
        <f t="shared" si="426"/>
        <v>0</v>
      </c>
      <c r="P970" s="4">
        <f t="shared" si="427"/>
        <v>0</v>
      </c>
      <c r="Q970" s="11">
        <f t="shared" si="419"/>
        <v>0</v>
      </c>
      <c r="R970" s="10">
        <f t="shared" si="428"/>
        <v>0</v>
      </c>
      <c r="S970" s="9">
        <f t="shared" si="429"/>
        <v>151.358709016955</v>
      </c>
      <c r="T970" s="8">
        <f t="shared" si="430"/>
        <v>12260.255451521884</v>
      </c>
      <c r="U970" s="7">
        <f t="shared" si="431"/>
        <v>-31.525507635170854</v>
      </c>
      <c r="V970" s="9">
        <f t="shared" si="432"/>
        <v>1338.0627725022798</v>
      </c>
      <c r="W970" s="8">
        <f t="shared" si="433"/>
        <v>213889.29895654391</v>
      </c>
      <c r="X970" s="7">
        <f t="shared" si="434"/>
        <v>-31.525507635170854</v>
      </c>
      <c r="Y970" s="6">
        <f t="shared" si="420"/>
        <v>1346.5962431076982</v>
      </c>
      <c r="Z970" s="4">
        <f t="shared" si="421"/>
        <v>-1</v>
      </c>
      <c r="AA970" s="4">
        <f t="shared" si="435"/>
        <v>0</v>
      </c>
      <c r="AB970" s="5">
        <f t="shared" si="436"/>
        <v>0</v>
      </c>
      <c r="AC970" s="418">
        <f t="shared" si="440"/>
        <v>0</v>
      </c>
      <c r="AD970" s="628">
        <f t="shared" si="437"/>
        <v>0</v>
      </c>
      <c r="AE970" s="4">
        <f t="shared" si="422"/>
        <v>12.713241549990309</v>
      </c>
      <c r="AF970" s="3">
        <f t="shared" si="438"/>
        <v>4.67</v>
      </c>
      <c r="AG970" s="2">
        <f t="shared" si="423"/>
        <v>105.92076283713217</v>
      </c>
      <c r="AH970" s="22">
        <f t="shared" si="412"/>
        <v>18.131946929187652</v>
      </c>
    </row>
    <row r="971" spans="6:34" x14ac:dyDescent="0.35">
      <c r="F971" s="21">
        <f t="shared" si="424"/>
        <v>94.099999999998929</v>
      </c>
      <c r="G971" s="20">
        <f t="shared" si="439"/>
        <v>356.63043478260749</v>
      </c>
      <c r="H971" s="19">
        <f t="shared" si="413"/>
        <v>6.6304347826074945</v>
      </c>
      <c r="I971" s="18">
        <f t="shared" si="414"/>
        <v>1.8944099378878556E-2</v>
      </c>
      <c r="J971" s="17">
        <f t="shared" si="415"/>
        <v>214023.10523379414</v>
      </c>
      <c r="K971" s="16">
        <f t="shared" si="416"/>
        <v>31.525108104323273</v>
      </c>
      <c r="L971" s="15">
        <f t="shared" si="417"/>
        <v>0</v>
      </c>
      <c r="M971" s="14">
        <f t="shared" si="418"/>
        <v>0</v>
      </c>
      <c r="N971" s="13">
        <f t="shared" si="425"/>
        <v>0</v>
      </c>
      <c r="O971" s="12">
        <f t="shared" si="426"/>
        <v>0</v>
      </c>
      <c r="P971" s="4">
        <f t="shared" si="427"/>
        <v>0</v>
      </c>
      <c r="Q971" s="11">
        <f t="shared" si="419"/>
        <v>0</v>
      </c>
      <c r="R971" s="10">
        <f t="shared" si="428"/>
        <v>0</v>
      </c>
      <c r="S971" s="9">
        <f t="shared" si="429"/>
        <v>151.358709016955</v>
      </c>
      <c r="T971" s="8">
        <f t="shared" si="430"/>
        <v>12275.391322423578</v>
      </c>
      <c r="U971" s="7">
        <f t="shared" si="431"/>
        <v>-31.525108104323273</v>
      </c>
      <c r="V971" s="9">
        <f t="shared" si="432"/>
        <v>1334.9102217387626</v>
      </c>
      <c r="W971" s="8">
        <f t="shared" si="433"/>
        <v>214023.10523379414</v>
      </c>
      <c r="X971" s="7">
        <f t="shared" si="434"/>
        <v>-31.525108104323273</v>
      </c>
      <c r="Y971" s="6">
        <f t="shared" si="420"/>
        <v>1343.4637170009139</v>
      </c>
      <c r="Z971" s="4">
        <f t="shared" si="421"/>
        <v>-1</v>
      </c>
      <c r="AA971" s="4">
        <f t="shared" si="435"/>
        <v>0</v>
      </c>
      <c r="AB971" s="5">
        <f t="shared" si="436"/>
        <v>0</v>
      </c>
      <c r="AC971" s="418">
        <f t="shared" si="440"/>
        <v>0</v>
      </c>
      <c r="AD971" s="628">
        <f t="shared" si="437"/>
        <v>0</v>
      </c>
      <c r="AE971" s="4">
        <f t="shared" si="422"/>
        <v>12.683667309559272</v>
      </c>
      <c r="AF971" s="3">
        <f t="shared" si="438"/>
        <v>4.67</v>
      </c>
      <c r="AG971" s="2">
        <f t="shared" si="423"/>
        <v>105.92076283713217</v>
      </c>
      <c r="AH971" s="22">
        <f t="shared" si="412"/>
        <v>18.068714443048989</v>
      </c>
    </row>
    <row r="972" spans="6:34" x14ac:dyDescent="0.35">
      <c r="F972" s="21">
        <f t="shared" si="424"/>
        <v>94.199999999998923</v>
      </c>
      <c r="G972" s="20">
        <f t="shared" si="439"/>
        <v>356.63043478260749</v>
      </c>
      <c r="H972" s="19">
        <f t="shared" si="413"/>
        <v>6.6304347826074945</v>
      </c>
      <c r="I972" s="18">
        <f t="shared" si="414"/>
        <v>1.8944099378878556E-2</v>
      </c>
      <c r="J972" s="17">
        <f t="shared" si="415"/>
        <v>214156.596255968</v>
      </c>
      <c r="K972" s="16">
        <f t="shared" si="416"/>
        <v>31.524709522360904</v>
      </c>
      <c r="L972" s="15">
        <f t="shared" si="417"/>
        <v>0</v>
      </c>
      <c r="M972" s="14">
        <f t="shared" si="418"/>
        <v>0</v>
      </c>
      <c r="N972" s="13">
        <f t="shared" si="425"/>
        <v>0</v>
      </c>
      <c r="O972" s="12">
        <f t="shared" si="426"/>
        <v>0</v>
      </c>
      <c r="P972" s="4">
        <f t="shared" si="427"/>
        <v>0</v>
      </c>
      <c r="Q972" s="11">
        <f t="shared" si="419"/>
        <v>0</v>
      </c>
      <c r="R972" s="10">
        <f t="shared" si="428"/>
        <v>0</v>
      </c>
      <c r="S972" s="9">
        <f t="shared" si="429"/>
        <v>151.358709016955</v>
      </c>
      <c r="T972" s="8">
        <f t="shared" si="430"/>
        <v>12290.527193325273</v>
      </c>
      <c r="U972" s="7">
        <f t="shared" si="431"/>
        <v>-31.524709522360904</v>
      </c>
      <c r="V972" s="9">
        <f t="shared" si="432"/>
        <v>1331.7577109283302</v>
      </c>
      <c r="W972" s="8">
        <f t="shared" si="433"/>
        <v>214156.596255968</v>
      </c>
      <c r="X972" s="7">
        <f t="shared" si="434"/>
        <v>-31.524709522360904</v>
      </c>
      <c r="Y972" s="6">
        <f t="shared" si="420"/>
        <v>1340.331324491204</v>
      </c>
      <c r="Z972" s="4">
        <f t="shared" si="421"/>
        <v>-1</v>
      </c>
      <c r="AA972" s="4">
        <f t="shared" si="435"/>
        <v>0</v>
      </c>
      <c r="AB972" s="5">
        <f t="shared" si="436"/>
        <v>0</v>
      </c>
      <c r="AC972" s="418">
        <f t="shared" si="440"/>
        <v>0</v>
      </c>
      <c r="AD972" s="628">
        <f t="shared" si="437"/>
        <v>0</v>
      </c>
      <c r="AE972" s="4">
        <f t="shared" si="422"/>
        <v>12.654094330420834</v>
      </c>
      <c r="AF972" s="3">
        <f t="shared" si="438"/>
        <v>4.67</v>
      </c>
      <c r="AG972" s="2">
        <f t="shared" si="423"/>
        <v>105.92076283713217</v>
      </c>
      <c r="AH972" s="22">
        <f t="shared" si="412"/>
        <v>18.005558324981067</v>
      </c>
    </row>
    <row r="973" spans="6:34" x14ac:dyDescent="0.35">
      <c r="F973" s="21">
        <f t="shared" si="424"/>
        <v>94.299999999998917</v>
      </c>
      <c r="G973" s="20">
        <f t="shared" si="439"/>
        <v>356.63043478260749</v>
      </c>
      <c r="H973" s="19">
        <f t="shared" si="413"/>
        <v>6.6304347826074945</v>
      </c>
      <c r="I973" s="18">
        <f t="shared" si="414"/>
        <v>1.8944099378878556E-2</v>
      </c>
      <c r="J973" s="17">
        <f t="shared" si="415"/>
        <v>214289.77202706083</v>
      </c>
      <c r="K973" s="16">
        <f t="shared" si="416"/>
        <v>31.524311889218058</v>
      </c>
      <c r="L973" s="15">
        <f t="shared" si="417"/>
        <v>0</v>
      </c>
      <c r="M973" s="14">
        <f t="shared" si="418"/>
        <v>0</v>
      </c>
      <c r="N973" s="13">
        <f t="shared" si="425"/>
        <v>0</v>
      </c>
      <c r="O973" s="12">
        <f t="shared" si="426"/>
        <v>0</v>
      </c>
      <c r="P973" s="4">
        <f t="shared" si="427"/>
        <v>0</v>
      </c>
      <c r="Q973" s="11">
        <f t="shared" si="419"/>
        <v>0</v>
      </c>
      <c r="R973" s="10">
        <f t="shared" si="428"/>
        <v>0</v>
      </c>
      <c r="S973" s="9">
        <f t="shared" si="429"/>
        <v>151.358709016955</v>
      </c>
      <c r="T973" s="8">
        <f t="shared" si="430"/>
        <v>12305.663064226968</v>
      </c>
      <c r="U973" s="7">
        <f t="shared" si="431"/>
        <v>-31.524311889218058</v>
      </c>
      <c r="V973" s="9">
        <f t="shared" si="432"/>
        <v>1328.605239976094</v>
      </c>
      <c r="W973" s="8">
        <f t="shared" si="433"/>
        <v>214289.77202706083</v>
      </c>
      <c r="X973" s="7">
        <f t="shared" si="434"/>
        <v>-31.524311889218058</v>
      </c>
      <c r="Y973" s="6">
        <f t="shared" si="420"/>
        <v>1337.1990661405705</v>
      </c>
      <c r="Z973" s="4">
        <f t="shared" si="421"/>
        <v>-1</v>
      </c>
      <c r="AA973" s="4">
        <f t="shared" si="435"/>
        <v>0</v>
      </c>
      <c r="AB973" s="5">
        <f t="shared" si="436"/>
        <v>0</v>
      </c>
      <c r="AC973" s="418">
        <f t="shared" si="440"/>
        <v>0</v>
      </c>
      <c r="AD973" s="628">
        <f t="shared" si="437"/>
        <v>0</v>
      </c>
      <c r="AE973" s="4">
        <f t="shared" si="422"/>
        <v>12.624522617880869</v>
      </c>
      <c r="AF973" s="3">
        <f t="shared" si="438"/>
        <v>4.67</v>
      </c>
      <c r="AG973" s="2">
        <f t="shared" si="423"/>
        <v>105.92076283713217</v>
      </c>
      <c r="AH973" s="22">
        <f t="shared" si="412"/>
        <v>17.942478662897695</v>
      </c>
    </row>
    <row r="974" spans="6:34" x14ac:dyDescent="0.35">
      <c r="F974" s="21">
        <f t="shared" si="424"/>
        <v>94.399999999998911</v>
      </c>
      <c r="G974" s="20">
        <f t="shared" si="439"/>
        <v>356.63043478260749</v>
      </c>
      <c r="H974" s="19">
        <f t="shared" si="413"/>
        <v>6.6304347826074945</v>
      </c>
      <c r="I974" s="18">
        <f t="shared" si="414"/>
        <v>1.8944099378878556E-2</v>
      </c>
      <c r="J974" s="17">
        <f t="shared" si="415"/>
        <v>214422.63255105843</v>
      </c>
      <c r="K974" s="16">
        <f t="shared" si="416"/>
        <v>31.523915204829215</v>
      </c>
      <c r="L974" s="15">
        <f t="shared" si="417"/>
        <v>0</v>
      </c>
      <c r="M974" s="14">
        <f t="shared" si="418"/>
        <v>0</v>
      </c>
      <c r="N974" s="13">
        <f t="shared" si="425"/>
        <v>0</v>
      </c>
      <c r="O974" s="12">
        <f t="shared" si="426"/>
        <v>0</v>
      </c>
      <c r="P974" s="4">
        <f t="shared" si="427"/>
        <v>0</v>
      </c>
      <c r="Q974" s="11">
        <f t="shared" si="419"/>
        <v>0</v>
      </c>
      <c r="R974" s="10">
        <f t="shared" si="428"/>
        <v>0</v>
      </c>
      <c r="S974" s="9">
        <f t="shared" si="429"/>
        <v>151.358709016955</v>
      </c>
      <c r="T974" s="8">
        <f t="shared" si="430"/>
        <v>12320.798935128663</v>
      </c>
      <c r="U974" s="7">
        <f t="shared" si="431"/>
        <v>-31.523915204829215</v>
      </c>
      <c r="V974" s="9">
        <f t="shared" si="432"/>
        <v>1325.4528087871722</v>
      </c>
      <c r="W974" s="8">
        <f t="shared" si="433"/>
        <v>214422.63255105843</v>
      </c>
      <c r="X974" s="7">
        <f t="shared" si="434"/>
        <v>-31.523915204829215</v>
      </c>
      <c r="Y974" s="6">
        <f t="shared" si="420"/>
        <v>1334.06694251716</v>
      </c>
      <c r="Z974" s="4">
        <f t="shared" si="421"/>
        <v>-1</v>
      </c>
      <c r="AA974" s="4">
        <f t="shared" si="435"/>
        <v>0</v>
      </c>
      <c r="AB974" s="5">
        <f t="shared" si="436"/>
        <v>0</v>
      </c>
      <c r="AC974" s="418">
        <f t="shared" si="440"/>
        <v>0</v>
      </c>
      <c r="AD974" s="628">
        <f t="shared" si="437"/>
        <v>0</v>
      </c>
      <c r="AE974" s="4">
        <f t="shared" si="422"/>
        <v>12.594952177303259</v>
      </c>
      <c r="AF974" s="3">
        <f t="shared" si="438"/>
        <v>4.67</v>
      </c>
      <c r="AG974" s="2">
        <f t="shared" si="423"/>
        <v>105.92076283713217</v>
      </c>
      <c r="AH974" s="22">
        <f t="shared" si="412"/>
        <v>17.879475545063638</v>
      </c>
    </row>
    <row r="975" spans="6:34" x14ac:dyDescent="0.35">
      <c r="F975" s="21">
        <f t="shared" si="424"/>
        <v>94.499999999998906</v>
      </c>
      <c r="G975" s="20">
        <f t="shared" si="439"/>
        <v>356.63043478260749</v>
      </c>
      <c r="H975" s="19">
        <f t="shared" si="413"/>
        <v>6.6304347826074945</v>
      </c>
      <c r="I975" s="18">
        <f t="shared" si="414"/>
        <v>1.8944099378878556E-2</v>
      </c>
      <c r="J975" s="17">
        <f t="shared" si="415"/>
        <v>214555.17783193715</v>
      </c>
      <c r="K975" s="16">
        <f t="shared" si="416"/>
        <v>31.523519469129024</v>
      </c>
      <c r="L975" s="15">
        <f t="shared" si="417"/>
        <v>0</v>
      </c>
      <c r="M975" s="14">
        <f t="shared" si="418"/>
        <v>0</v>
      </c>
      <c r="N975" s="13">
        <f t="shared" si="425"/>
        <v>0</v>
      </c>
      <c r="O975" s="12">
        <f t="shared" si="426"/>
        <v>0</v>
      </c>
      <c r="P975" s="4">
        <f t="shared" si="427"/>
        <v>0</v>
      </c>
      <c r="Q975" s="11">
        <f t="shared" si="419"/>
        <v>0</v>
      </c>
      <c r="R975" s="10">
        <f t="shared" si="428"/>
        <v>0</v>
      </c>
      <c r="S975" s="9">
        <f t="shared" si="429"/>
        <v>151.358709016955</v>
      </c>
      <c r="T975" s="8">
        <f t="shared" si="430"/>
        <v>12335.934806030358</v>
      </c>
      <c r="U975" s="7">
        <f t="shared" si="431"/>
        <v>-31.523519469129024</v>
      </c>
      <c r="V975" s="9">
        <f t="shared" si="432"/>
        <v>1322.3004172666892</v>
      </c>
      <c r="W975" s="8">
        <f t="shared" si="433"/>
        <v>214555.17783193715</v>
      </c>
      <c r="X975" s="7">
        <f t="shared" si="434"/>
        <v>-31.523519469129024</v>
      </c>
      <c r="Y975" s="6">
        <f t="shared" si="420"/>
        <v>1330.9349541953354</v>
      </c>
      <c r="Z975" s="4">
        <f t="shared" si="421"/>
        <v>-1</v>
      </c>
      <c r="AA975" s="4">
        <f t="shared" si="435"/>
        <v>0</v>
      </c>
      <c r="AB975" s="5">
        <f t="shared" si="436"/>
        <v>0</v>
      </c>
      <c r="AC975" s="418">
        <f t="shared" si="440"/>
        <v>0</v>
      </c>
      <c r="AD975" s="628">
        <f t="shared" si="437"/>
        <v>0</v>
      </c>
      <c r="AE975" s="4">
        <f t="shared" si="422"/>
        <v>12.565383014110576</v>
      </c>
      <c r="AF975" s="3">
        <f t="shared" si="438"/>
        <v>4.67</v>
      </c>
      <c r="AG975" s="2">
        <f t="shared" si="423"/>
        <v>105.92076283713217</v>
      </c>
      <c r="AH975" s="22">
        <f t="shared" si="412"/>
        <v>17.816549060096829</v>
      </c>
    </row>
    <row r="976" spans="6:34" x14ac:dyDescent="0.35">
      <c r="F976" s="21">
        <f t="shared" si="424"/>
        <v>94.5999999999989</v>
      </c>
      <c r="G976" s="20">
        <f t="shared" si="439"/>
        <v>356.63043478260749</v>
      </c>
      <c r="H976" s="19">
        <f t="shared" si="413"/>
        <v>6.6304347826074945</v>
      </c>
      <c r="I976" s="18">
        <f t="shared" si="414"/>
        <v>1.8944099378878556E-2</v>
      </c>
      <c r="J976" s="17">
        <f t="shared" si="415"/>
        <v>214687.40787366382</v>
      </c>
      <c r="K976" s="16">
        <f t="shared" si="416"/>
        <v>31.523124682052277</v>
      </c>
      <c r="L976" s="15">
        <f t="shared" si="417"/>
        <v>0</v>
      </c>
      <c r="M976" s="14">
        <f t="shared" si="418"/>
        <v>0</v>
      </c>
      <c r="N976" s="13">
        <f t="shared" si="425"/>
        <v>0</v>
      </c>
      <c r="O976" s="12">
        <f t="shared" si="426"/>
        <v>0</v>
      </c>
      <c r="P976" s="4">
        <f t="shared" si="427"/>
        <v>0</v>
      </c>
      <c r="Q976" s="11">
        <f t="shared" si="419"/>
        <v>0</v>
      </c>
      <c r="R976" s="10">
        <f t="shared" si="428"/>
        <v>0</v>
      </c>
      <c r="S976" s="9">
        <f t="shared" si="429"/>
        <v>151.358709016955</v>
      </c>
      <c r="T976" s="8">
        <f t="shared" si="430"/>
        <v>12351.070676932053</v>
      </c>
      <c r="U976" s="7">
        <f t="shared" si="431"/>
        <v>-31.523124682052277</v>
      </c>
      <c r="V976" s="9">
        <f t="shared" si="432"/>
        <v>1319.1480653197764</v>
      </c>
      <c r="W976" s="8">
        <f t="shared" si="433"/>
        <v>214687.40787366382</v>
      </c>
      <c r="X976" s="7">
        <f t="shared" si="434"/>
        <v>-31.523124682052277</v>
      </c>
      <c r="Y976" s="6">
        <f t="shared" si="420"/>
        <v>1327.8031017557491</v>
      </c>
      <c r="Z976" s="4">
        <f t="shared" si="421"/>
        <v>-1</v>
      </c>
      <c r="AA976" s="4">
        <f t="shared" si="435"/>
        <v>0</v>
      </c>
      <c r="AB976" s="5">
        <f t="shared" si="436"/>
        <v>0</v>
      </c>
      <c r="AC976" s="418">
        <f t="shared" si="440"/>
        <v>0</v>
      </c>
      <c r="AD976" s="628">
        <f t="shared" si="437"/>
        <v>0</v>
      </c>
      <c r="AE976" s="4">
        <f t="shared" si="422"/>
        <v>12.535815133784771</v>
      </c>
      <c r="AF976" s="3">
        <f t="shared" si="438"/>
        <v>4.67</v>
      </c>
      <c r="AG976" s="2">
        <f t="shared" si="423"/>
        <v>105.92076283713217</v>
      </c>
      <c r="AH976" s="22">
        <f t="shared" si="412"/>
        <v>17.753699296970591</v>
      </c>
    </row>
    <row r="977" spans="6:34" x14ac:dyDescent="0.35">
      <c r="F977" s="21">
        <f t="shared" si="424"/>
        <v>94.699999999998894</v>
      </c>
      <c r="G977" s="20">
        <f t="shared" si="439"/>
        <v>356.63043478260749</v>
      </c>
      <c r="H977" s="19">
        <f t="shared" si="413"/>
        <v>6.6304347826074945</v>
      </c>
      <c r="I977" s="18">
        <f t="shared" si="414"/>
        <v>1.8944099378878556E-2</v>
      </c>
      <c r="J977" s="17">
        <f t="shared" si="415"/>
        <v>214819.32268019579</v>
      </c>
      <c r="K977" s="16">
        <f t="shared" si="416"/>
        <v>31.522730843533935</v>
      </c>
      <c r="L977" s="15">
        <f t="shared" si="417"/>
        <v>0</v>
      </c>
      <c r="M977" s="14">
        <f t="shared" si="418"/>
        <v>0</v>
      </c>
      <c r="N977" s="13">
        <f t="shared" si="425"/>
        <v>0</v>
      </c>
      <c r="O977" s="12">
        <f t="shared" si="426"/>
        <v>0</v>
      </c>
      <c r="P977" s="4">
        <f t="shared" si="427"/>
        <v>0</v>
      </c>
      <c r="Q977" s="11">
        <f t="shared" si="419"/>
        <v>0</v>
      </c>
      <c r="R977" s="10">
        <f t="shared" si="428"/>
        <v>0</v>
      </c>
      <c r="S977" s="9">
        <f t="shared" si="429"/>
        <v>151.358709016955</v>
      </c>
      <c r="T977" s="8">
        <f t="shared" si="430"/>
        <v>12366.206547833748</v>
      </c>
      <c r="U977" s="7">
        <f t="shared" si="431"/>
        <v>-31.522730843533935</v>
      </c>
      <c r="V977" s="9">
        <f t="shared" si="432"/>
        <v>1315.9957528515711</v>
      </c>
      <c r="W977" s="8">
        <f t="shared" si="433"/>
        <v>214819.32268019579</v>
      </c>
      <c r="X977" s="7">
        <f t="shared" si="434"/>
        <v>-31.522730843533935</v>
      </c>
      <c r="Y977" s="6">
        <f t="shared" si="420"/>
        <v>1324.6713857854152</v>
      </c>
      <c r="Z977" s="4">
        <f t="shared" si="421"/>
        <v>-1</v>
      </c>
      <c r="AA977" s="4">
        <f t="shared" si="435"/>
        <v>0</v>
      </c>
      <c r="AB977" s="5">
        <f t="shared" si="436"/>
        <v>0</v>
      </c>
      <c r="AC977" s="418">
        <f t="shared" si="440"/>
        <v>0</v>
      </c>
      <c r="AD977" s="628">
        <f t="shared" si="437"/>
        <v>0</v>
      </c>
      <c r="AE977" s="4">
        <f t="shared" si="422"/>
        <v>12.506248541867855</v>
      </c>
      <c r="AF977" s="3">
        <f t="shared" si="438"/>
        <v>4.67</v>
      </c>
      <c r="AG977" s="2">
        <f t="shared" si="423"/>
        <v>105.92076283713217</v>
      </c>
      <c r="AH977" s="22">
        <f t="shared" si="412"/>
        <v>17.690926345015889</v>
      </c>
    </row>
    <row r="978" spans="6:34" x14ac:dyDescent="0.35">
      <c r="F978" s="21">
        <f t="shared" si="424"/>
        <v>94.799999999998889</v>
      </c>
      <c r="G978" s="20">
        <f t="shared" si="439"/>
        <v>356.63043478260749</v>
      </c>
      <c r="H978" s="19">
        <f t="shared" si="413"/>
        <v>6.6304347826074945</v>
      </c>
      <c r="I978" s="18">
        <f t="shared" si="414"/>
        <v>1.8944099378878556E-2</v>
      </c>
      <c r="J978" s="17">
        <f t="shared" si="415"/>
        <v>214950.92225548095</v>
      </c>
      <c r="K978" s="16">
        <f t="shared" si="416"/>
        <v>31.522337953509115</v>
      </c>
      <c r="L978" s="15">
        <f t="shared" si="417"/>
        <v>0</v>
      </c>
      <c r="M978" s="14">
        <f t="shared" si="418"/>
        <v>0</v>
      </c>
      <c r="N978" s="13">
        <f t="shared" si="425"/>
        <v>0</v>
      </c>
      <c r="O978" s="12">
        <f t="shared" si="426"/>
        <v>0</v>
      </c>
      <c r="P978" s="4">
        <f t="shared" si="427"/>
        <v>0</v>
      </c>
      <c r="Q978" s="11">
        <f t="shared" si="419"/>
        <v>0</v>
      </c>
      <c r="R978" s="10">
        <f t="shared" si="428"/>
        <v>0</v>
      </c>
      <c r="S978" s="9">
        <f t="shared" si="429"/>
        <v>151.358709016955</v>
      </c>
      <c r="T978" s="8">
        <f t="shared" si="430"/>
        <v>12381.342418735443</v>
      </c>
      <c r="U978" s="7">
        <f t="shared" si="431"/>
        <v>-31.522337953509115</v>
      </c>
      <c r="V978" s="9">
        <f t="shared" si="432"/>
        <v>1312.8434797672178</v>
      </c>
      <c r="W978" s="8">
        <f t="shared" si="433"/>
        <v>214950.92225548095</v>
      </c>
      <c r="X978" s="7">
        <f t="shared" si="434"/>
        <v>-31.522337953509115</v>
      </c>
      <c r="Y978" s="6">
        <f t="shared" si="420"/>
        <v>1321.5398068777863</v>
      </c>
      <c r="Z978" s="4">
        <f t="shared" si="421"/>
        <v>-1</v>
      </c>
      <c r="AA978" s="4">
        <f t="shared" si="435"/>
        <v>0</v>
      </c>
      <c r="AB978" s="5">
        <f t="shared" si="436"/>
        <v>0</v>
      </c>
      <c r="AC978" s="418">
        <f t="shared" si="440"/>
        <v>0</v>
      </c>
      <c r="AD978" s="628">
        <f t="shared" si="437"/>
        <v>0</v>
      </c>
      <c r="AE978" s="4">
        <f t="shared" si="422"/>
        <v>12.476683243962627</v>
      </c>
      <c r="AF978" s="3">
        <f t="shared" si="438"/>
        <v>4.67</v>
      </c>
      <c r="AG978" s="2">
        <f t="shared" si="423"/>
        <v>105.92076283713217</v>
      </c>
      <c r="AH978" s="22">
        <f t="shared" si="412"/>
        <v>17.628230293923611</v>
      </c>
    </row>
    <row r="979" spans="6:34" x14ac:dyDescent="0.35">
      <c r="F979" s="21">
        <f t="shared" si="424"/>
        <v>94.899999999998883</v>
      </c>
      <c r="G979" s="20">
        <f t="shared" si="439"/>
        <v>356.63043478260749</v>
      </c>
      <c r="H979" s="19">
        <f t="shared" si="413"/>
        <v>6.6304347826074945</v>
      </c>
      <c r="I979" s="18">
        <f t="shared" si="414"/>
        <v>1.8944099378878556E-2</v>
      </c>
      <c r="J979" s="17">
        <f t="shared" si="415"/>
        <v>215082.20660345769</v>
      </c>
      <c r="K979" s="16">
        <f t="shared" si="416"/>
        <v>31.521946011913105</v>
      </c>
      <c r="L979" s="15">
        <f t="shared" si="417"/>
        <v>0</v>
      </c>
      <c r="M979" s="14">
        <f t="shared" si="418"/>
        <v>0</v>
      </c>
      <c r="N979" s="13">
        <f t="shared" si="425"/>
        <v>0</v>
      </c>
      <c r="O979" s="12">
        <f t="shared" si="426"/>
        <v>0</v>
      </c>
      <c r="P979" s="4">
        <f t="shared" si="427"/>
        <v>0</v>
      </c>
      <c r="Q979" s="11">
        <f t="shared" si="419"/>
        <v>0</v>
      </c>
      <c r="R979" s="10">
        <f t="shared" si="428"/>
        <v>0</v>
      </c>
      <c r="S979" s="9">
        <f t="shared" si="429"/>
        <v>151.358709016955</v>
      </c>
      <c r="T979" s="8">
        <f t="shared" si="430"/>
        <v>12396.478289637138</v>
      </c>
      <c r="U979" s="7">
        <f t="shared" si="431"/>
        <v>-31.521946011913105</v>
      </c>
      <c r="V979" s="9">
        <f t="shared" si="432"/>
        <v>1309.6912459718669</v>
      </c>
      <c r="W979" s="8">
        <f t="shared" si="433"/>
        <v>215082.20660345769</v>
      </c>
      <c r="X979" s="7">
        <f t="shared" si="434"/>
        <v>-31.521946011913105</v>
      </c>
      <c r="Y979" s="6">
        <f t="shared" si="420"/>
        <v>1318.4083656328264</v>
      </c>
      <c r="Z979" s="4">
        <f t="shared" si="421"/>
        <v>-1</v>
      </c>
      <c r="AA979" s="4">
        <f t="shared" si="435"/>
        <v>0</v>
      </c>
      <c r="AB979" s="5">
        <f t="shared" si="436"/>
        <v>0</v>
      </c>
      <c r="AC979" s="418">
        <f t="shared" si="440"/>
        <v>0</v>
      </c>
      <c r="AD979" s="628">
        <f t="shared" si="437"/>
        <v>0</v>
      </c>
      <c r="AE979" s="4">
        <f t="shared" si="422"/>
        <v>12.447119245733358</v>
      </c>
      <c r="AF979" s="3">
        <f t="shared" si="438"/>
        <v>4.67</v>
      </c>
      <c r="AG979" s="2">
        <f t="shared" si="423"/>
        <v>105.92076283713217</v>
      </c>
      <c r="AH979" s="22">
        <f t="shared" si="412"/>
        <v>17.565611233746832</v>
      </c>
    </row>
    <row r="980" spans="6:34" x14ac:dyDescent="0.35">
      <c r="F980" s="21">
        <f t="shared" si="424"/>
        <v>94.999999999998877</v>
      </c>
      <c r="G980" s="20">
        <f t="shared" si="439"/>
        <v>356.63043478260749</v>
      </c>
      <c r="H980" s="19">
        <f t="shared" si="413"/>
        <v>6.6304347826074945</v>
      </c>
      <c r="I980" s="18">
        <f t="shared" si="414"/>
        <v>1.8944099378878556E-2</v>
      </c>
      <c r="J980" s="17">
        <f t="shared" si="415"/>
        <v>215213.17572805486</v>
      </c>
      <c r="K980" s="16">
        <f t="shared" si="416"/>
        <v>31.521555018681305</v>
      </c>
      <c r="L980" s="15">
        <f t="shared" si="417"/>
        <v>0</v>
      </c>
      <c r="M980" s="14">
        <f t="shared" si="418"/>
        <v>0</v>
      </c>
      <c r="N980" s="13">
        <f t="shared" si="425"/>
        <v>0</v>
      </c>
      <c r="O980" s="12">
        <f t="shared" si="426"/>
        <v>0</v>
      </c>
      <c r="P980" s="4">
        <f t="shared" si="427"/>
        <v>0</v>
      </c>
      <c r="Q980" s="11">
        <f t="shared" si="419"/>
        <v>0</v>
      </c>
      <c r="R980" s="10">
        <f t="shared" si="428"/>
        <v>0</v>
      </c>
      <c r="S980" s="9">
        <f t="shared" si="429"/>
        <v>151.358709016955</v>
      </c>
      <c r="T980" s="8">
        <f t="shared" si="430"/>
        <v>12411.614160538833</v>
      </c>
      <c r="U980" s="7">
        <f t="shared" si="431"/>
        <v>-31.521555018681305</v>
      </c>
      <c r="V980" s="9">
        <f t="shared" si="432"/>
        <v>1306.5390513706757</v>
      </c>
      <c r="W980" s="8">
        <f t="shared" si="433"/>
        <v>215213.17572805486</v>
      </c>
      <c r="X980" s="7">
        <f t="shared" si="434"/>
        <v>-31.521555018681305</v>
      </c>
      <c r="Y980" s="6">
        <f t="shared" si="420"/>
        <v>1315.2770626570907</v>
      </c>
      <c r="Z980" s="4">
        <f t="shared" si="421"/>
        <v>-1</v>
      </c>
      <c r="AA980" s="4">
        <f t="shared" si="435"/>
        <v>0</v>
      </c>
      <c r="AB980" s="5">
        <f t="shared" si="436"/>
        <v>0</v>
      </c>
      <c r="AC980" s="418">
        <f t="shared" si="440"/>
        <v>0</v>
      </c>
      <c r="AD980" s="628">
        <f t="shared" si="437"/>
        <v>0</v>
      </c>
      <c r="AE980" s="4">
        <f t="shared" si="422"/>
        <v>12.417556552906545</v>
      </c>
      <c r="AF980" s="3">
        <f t="shared" si="438"/>
        <v>4.67</v>
      </c>
      <c r="AG980" s="2">
        <f t="shared" si="423"/>
        <v>105.92076283713217</v>
      </c>
      <c r="AH980" s="22">
        <f t="shared" si="412"/>
        <v>17.503069254903121</v>
      </c>
    </row>
    <row r="981" spans="6:34" x14ac:dyDescent="0.35">
      <c r="F981" s="21">
        <f t="shared" si="424"/>
        <v>95.099999999998872</v>
      </c>
      <c r="G981" s="20">
        <f t="shared" si="439"/>
        <v>356.63043478260749</v>
      </c>
      <c r="H981" s="19">
        <f t="shared" si="413"/>
        <v>6.6304347826074945</v>
      </c>
      <c r="I981" s="18">
        <f t="shared" si="414"/>
        <v>1.8944099378878556E-2</v>
      </c>
      <c r="J981" s="17">
        <f t="shared" si="415"/>
        <v>215343.82963319193</v>
      </c>
      <c r="K981" s="16">
        <f t="shared" si="416"/>
        <v>31.521164973749336</v>
      </c>
      <c r="L981" s="15">
        <f t="shared" si="417"/>
        <v>0</v>
      </c>
      <c r="M981" s="14">
        <f t="shared" si="418"/>
        <v>0</v>
      </c>
      <c r="N981" s="13">
        <f t="shared" si="425"/>
        <v>0</v>
      </c>
      <c r="O981" s="12">
        <f t="shared" si="426"/>
        <v>0</v>
      </c>
      <c r="P981" s="4">
        <f t="shared" si="427"/>
        <v>0</v>
      </c>
      <c r="Q981" s="11">
        <f t="shared" si="419"/>
        <v>0</v>
      </c>
      <c r="R981" s="10">
        <f t="shared" si="428"/>
        <v>0</v>
      </c>
      <c r="S981" s="9">
        <f t="shared" si="429"/>
        <v>151.358709016955</v>
      </c>
      <c r="T981" s="8">
        <f t="shared" si="430"/>
        <v>12426.750031440528</v>
      </c>
      <c r="U981" s="7">
        <f t="shared" si="431"/>
        <v>-31.521164973749336</v>
      </c>
      <c r="V981" s="9">
        <f t="shared" si="432"/>
        <v>1303.3868958688076</v>
      </c>
      <c r="W981" s="8">
        <f t="shared" si="433"/>
        <v>215343.82963319193</v>
      </c>
      <c r="X981" s="7">
        <f t="shared" si="434"/>
        <v>-31.521164973749336</v>
      </c>
      <c r="Y981" s="6">
        <f t="shared" si="420"/>
        <v>1312.1458985638012</v>
      </c>
      <c r="Z981" s="4">
        <f t="shared" si="421"/>
        <v>-1</v>
      </c>
      <c r="AA981" s="4">
        <f t="shared" si="435"/>
        <v>0</v>
      </c>
      <c r="AB981" s="5">
        <f t="shared" si="436"/>
        <v>0</v>
      </c>
      <c r="AC981" s="418">
        <f t="shared" si="440"/>
        <v>0</v>
      </c>
      <c r="AD981" s="628">
        <f t="shared" si="437"/>
        <v>0</v>
      </c>
      <c r="AE981" s="4">
        <f t="shared" si="422"/>
        <v>12.387995171271633</v>
      </c>
      <c r="AF981" s="3">
        <f t="shared" si="438"/>
        <v>4.67</v>
      </c>
      <c r="AG981" s="2">
        <f t="shared" si="423"/>
        <v>105.92076283713217</v>
      </c>
      <c r="AH981" s="22">
        <f t="shared" ref="AH981:AH1044" si="441">DragCoefficient*AE981^(3/2)</f>
        <v>17.440604448176892</v>
      </c>
    </row>
    <row r="982" spans="6:34" x14ac:dyDescent="0.35">
      <c r="F982" s="21">
        <f t="shared" si="424"/>
        <v>95.199999999998866</v>
      </c>
      <c r="G982" s="20">
        <f t="shared" si="439"/>
        <v>356.63043478260749</v>
      </c>
      <c r="H982" s="19">
        <f t="shared" si="413"/>
        <v>6.6304347826074945</v>
      </c>
      <c r="I982" s="18">
        <f t="shared" si="414"/>
        <v>1.8944099378878556E-2</v>
      </c>
      <c r="J982" s="17">
        <f t="shared" si="415"/>
        <v>215474.1683227788</v>
      </c>
      <c r="K982" s="16">
        <f t="shared" si="416"/>
        <v>31.52077587705293</v>
      </c>
      <c r="L982" s="15">
        <f t="shared" si="417"/>
        <v>0</v>
      </c>
      <c r="M982" s="14">
        <f t="shared" si="418"/>
        <v>0</v>
      </c>
      <c r="N982" s="13">
        <f t="shared" si="425"/>
        <v>0</v>
      </c>
      <c r="O982" s="12">
        <f t="shared" si="426"/>
        <v>0</v>
      </c>
      <c r="P982" s="4">
        <f t="shared" si="427"/>
        <v>0</v>
      </c>
      <c r="Q982" s="11">
        <f t="shared" si="419"/>
        <v>0</v>
      </c>
      <c r="R982" s="10">
        <f t="shared" si="428"/>
        <v>0</v>
      </c>
      <c r="S982" s="9">
        <f t="shared" si="429"/>
        <v>151.358709016955</v>
      </c>
      <c r="T982" s="8">
        <f t="shared" si="430"/>
        <v>12441.885902342223</v>
      </c>
      <c r="U982" s="7">
        <f t="shared" si="431"/>
        <v>-31.52077587705293</v>
      </c>
      <c r="V982" s="9">
        <f t="shared" si="432"/>
        <v>1300.2347793714328</v>
      </c>
      <c r="W982" s="8">
        <f t="shared" si="433"/>
        <v>215474.1683227788</v>
      </c>
      <c r="X982" s="7">
        <f t="shared" si="434"/>
        <v>-31.52077587705293</v>
      </c>
      <c r="Y982" s="6">
        <f t="shared" si="420"/>
        <v>1309.0148739729268</v>
      </c>
      <c r="Z982" s="4">
        <f t="shared" si="421"/>
        <v>-1</v>
      </c>
      <c r="AA982" s="4">
        <f t="shared" si="435"/>
        <v>0</v>
      </c>
      <c r="AB982" s="5">
        <f t="shared" si="436"/>
        <v>0</v>
      </c>
      <c r="AC982" s="418">
        <f t="shared" si="440"/>
        <v>0</v>
      </c>
      <c r="AD982" s="628">
        <f t="shared" si="437"/>
        <v>0</v>
      </c>
      <c r="AE982" s="4">
        <f t="shared" si="422"/>
        <v>12.358435106681759</v>
      </c>
      <c r="AF982" s="3">
        <f t="shared" si="438"/>
        <v>4.67</v>
      </c>
      <c r="AG982" s="2">
        <f t="shared" si="423"/>
        <v>105.92076283713217</v>
      </c>
      <c r="AH982" s="22">
        <f t="shared" si="441"/>
        <v>17.378216904721793</v>
      </c>
    </row>
    <row r="983" spans="6:34" x14ac:dyDescent="0.35">
      <c r="F983" s="21">
        <f t="shared" si="424"/>
        <v>95.29999999999886</v>
      </c>
      <c r="G983" s="20">
        <f t="shared" si="439"/>
        <v>356.63043478260749</v>
      </c>
      <c r="H983" s="19">
        <f t="shared" si="413"/>
        <v>6.6304347826074945</v>
      </c>
      <c r="I983" s="18">
        <f t="shared" si="414"/>
        <v>1.8944099378878556E-2</v>
      </c>
      <c r="J983" s="17">
        <f t="shared" si="415"/>
        <v>215604.19180071595</v>
      </c>
      <c r="K983" s="16">
        <f t="shared" si="416"/>
        <v>31.520387728528004</v>
      </c>
      <c r="L983" s="15">
        <f t="shared" si="417"/>
        <v>0</v>
      </c>
      <c r="M983" s="14">
        <f t="shared" si="418"/>
        <v>0</v>
      </c>
      <c r="N983" s="13">
        <f t="shared" si="425"/>
        <v>0</v>
      </c>
      <c r="O983" s="12">
        <f t="shared" si="426"/>
        <v>0</v>
      </c>
      <c r="P983" s="4">
        <f t="shared" si="427"/>
        <v>0</v>
      </c>
      <c r="Q983" s="11">
        <f t="shared" si="419"/>
        <v>0</v>
      </c>
      <c r="R983" s="10">
        <f t="shared" si="428"/>
        <v>0</v>
      </c>
      <c r="S983" s="9">
        <f t="shared" si="429"/>
        <v>151.358709016955</v>
      </c>
      <c r="T983" s="8">
        <f t="shared" si="430"/>
        <v>12457.021773243918</v>
      </c>
      <c r="U983" s="7">
        <f t="shared" si="431"/>
        <v>-31.520387728528004</v>
      </c>
      <c r="V983" s="9">
        <f t="shared" si="432"/>
        <v>1297.0827017837275</v>
      </c>
      <c r="W983" s="8">
        <f t="shared" si="433"/>
        <v>215604.19180071595</v>
      </c>
      <c r="X983" s="7">
        <f t="shared" si="434"/>
        <v>-31.520387728528004</v>
      </c>
      <c r="Y983" s="6">
        <f t="shared" si="420"/>
        <v>1305.8839895112635</v>
      </c>
      <c r="Z983" s="4">
        <f t="shared" si="421"/>
        <v>-1</v>
      </c>
      <c r="AA983" s="4">
        <f t="shared" si="435"/>
        <v>0</v>
      </c>
      <c r="AB983" s="5">
        <f t="shared" si="436"/>
        <v>0</v>
      </c>
      <c r="AC983" s="418">
        <f t="shared" si="440"/>
        <v>0</v>
      </c>
      <c r="AD983" s="628">
        <f t="shared" si="437"/>
        <v>0</v>
      </c>
      <c r="AE983" s="4">
        <f t="shared" si="422"/>
        <v>12.328876365054516</v>
      </c>
      <c r="AF983" s="3">
        <f t="shared" si="438"/>
        <v>4.67</v>
      </c>
      <c r="AG983" s="2">
        <f t="shared" si="423"/>
        <v>105.92076283713217</v>
      </c>
      <c r="AH983" s="22">
        <f t="shared" si="441"/>
        <v>17.315906716062983</v>
      </c>
    </row>
    <row r="984" spans="6:34" x14ac:dyDescent="0.35">
      <c r="F984" s="21">
        <f t="shared" si="424"/>
        <v>95.399999999998855</v>
      </c>
      <c r="G984" s="20">
        <f t="shared" si="439"/>
        <v>356.63043478260749</v>
      </c>
      <c r="H984" s="19">
        <f t="shared" si="413"/>
        <v>6.6304347826074945</v>
      </c>
      <c r="I984" s="18">
        <f t="shared" si="414"/>
        <v>1.8944099378878556E-2</v>
      </c>
      <c r="J984" s="17">
        <f t="shared" si="415"/>
        <v>215733.90007089433</v>
      </c>
      <c r="K984" s="16">
        <f t="shared" si="416"/>
        <v>31.520000528110621</v>
      </c>
      <c r="L984" s="15">
        <f t="shared" si="417"/>
        <v>0</v>
      </c>
      <c r="M984" s="14">
        <f t="shared" si="418"/>
        <v>0</v>
      </c>
      <c r="N984" s="13">
        <f t="shared" si="425"/>
        <v>0</v>
      </c>
      <c r="O984" s="12">
        <f t="shared" si="426"/>
        <v>0</v>
      </c>
      <c r="P984" s="4">
        <f t="shared" si="427"/>
        <v>0</v>
      </c>
      <c r="Q984" s="11">
        <f t="shared" si="419"/>
        <v>0</v>
      </c>
      <c r="R984" s="10">
        <f t="shared" si="428"/>
        <v>0</v>
      </c>
      <c r="S984" s="9">
        <f t="shared" si="429"/>
        <v>151.358709016955</v>
      </c>
      <c r="T984" s="8">
        <f t="shared" si="430"/>
        <v>12472.157644145613</v>
      </c>
      <c r="U984" s="7">
        <f t="shared" si="431"/>
        <v>-31.520000528110621</v>
      </c>
      <c r="V984" s="9">
        <f t="shared" si="432"/>
        <v>1293.9306630108747</v>
      </c>
      <c r="W984" s="8">
        <f t="shared" si="433"/>
        <v>215733.90007089433</v>
      </c>
      <c r="X984" s="7">
        <f t="shared" si="434"/>
        <v>-31.520000528110621</v>
      </c>
      <c r="Y984" s="6">
        <f t="shared" si="420"/>
        <v>1302.7532458125143</v>
      </c>
      <c r="Z984" s="4">
        <f t="shared" si="421"/>
        <v>-1</v>
      </c>
      <c r="AA984" s="4">
        <f t="shared" si="435"/>
        <v>0</v>
      </c>
      <c r="AB984" s="5">
        <f t="shared" si="436"/>
        <v>0</v>
      </c>
      <c r="AC984" s="418">
        <f t="shared" si="440"/>
        <v>0</v>
      </c>
      <c r="AD984" s="628">
        <f t="shared" si="437"/>
        <v>0</v>
      </c>
      <c r="AE984" s="4">
        <f t="shared" si="422"/>
        <v>12.299318952372705</v>
      </c>
      <c r="AF984" s="3">
        <f t="shared" si="438"/>
        <v>4.67</v>
      </c>
      <c r="AG984" s="2">
        <f t="shared" si="423"/>
        <v>105.92076283713217</v>
      </c>
      <c r="AH984" s="22">
        <f t="shared" si="441"/>
        <v>17.253673974099584</v>
      </c>
    </row>
    <row r="985" spans="6:34" x14ac:dyDescent="0.35">
      <c r="F985" s="21">
        <f t="shared" si="424"/>
        <v>95.499999999998849</v>
      </c>
      <c r="G985" s="20">
        <f t="shared" si="439"/>
        <v>356.63043478260749</v>
      </c>
      <c r="H985" s="19">
        <f t="shared" si="413"/>
        <v>6.6304347826074945</v>
      </c>
      <c r="I985" s="18">
        <f t="shared" si="414"/>
        <v>1.8944099378878556E-2</v>
      </c>
      <c r="J985" s="17">
        <f t="shared" si="415"/>
        <v>215863.29313719543</v>
      </c>
      <c r="K985" s="16">
        <f t="shared" si="416"/>
        <v>31.519614275737002</v>
      </c>
      <c r="L985" s="15">
        <f t="shared" si="417"/>
        <v>0</v>
      </c>
      <c r="M985" s="14">
        <f t="shared" si="418"/>
        <v>0</v>
      </c>
      <c r="N985" s="13">
        <f t="shared" si="425"/>
        <v>0</v>
      </c>
      <c r="O985" s="12">
        <f t="shared" si="426"/>
        <v>0</v>
      </c>
      <c r="P985" s="4">
        <f t="shared" si="427"/>
        <v>0</v>
      </c>
      <c r="Q985" s="11">
        <f t="shared" si="419"/>
        <v>0</v>
      </c>
      <c r="R985" s="10">
        <f t="shared" si="428"/>
        <v>0</v>
      </c>
      <c r="S985" s="9">
        <f t="shared" si="429"/>
        <v>151.358709016955</v>
      </c>
      <c r="T985" s="8">
        <f t="shared" si="430"/>
        <v>12487.293515047308</v>
      </c>
      <c r="U985" s="7">
        <f t="shared" si="431"/>
        <v>-31.519614275737002</v>
      </c>
      <c r="V985" s="9">
        <f t="shared" si="432"/>
        <v>1290.7786629580637</v>
      </c>
      <c r="W985" s="8">
        <f t="shared" si="433"/>
        <v>215863.29313719543</v>
      </c>
      <c r="X985" s="7">
        <f t="shared" si="434"/>
        <v>-31.519614275737002</v>
      </c>
      <c r="Y985" s="6">
        <f t="shared" si="420"/>
        <v>1299.6226435173735</v>
      </c>
      <c r="Z985" s="4">
        <f t="shared" si="421"/>
        <v>-1</v>
      </c>
      <c r="AA985" s="4">
        <f t="shared" si="435"/>
        <v>0</v>
      </c>
      <c r="AB985" s="5">
        <f t="shared" si="436"/>
        <v>0</v>
      </c>
      <c r="AC985" s="418">
        <f t="shared" si="440"/>
        <v>0</v>
      </c>
      <c r="AD985" s="628">
        <f t="shared" si="437"/>
        <v>0</v>
      </c>
      <c r="AE985" s="4">
        <f t="shared" si="422"/>
        <v>12.269762874685137</v>
      </c>
      <c r="AF985" s="3">
        <f t="shared" si="438"/>
        <v>4.67</v>
      </c>
      <c r="AG985" s="2">
        <f t="shared" si="423"/>
        <v>105.92076283713217</v>
      </c>
      <c r="AH985" s="22">
        <f t="shared" si="441"/>
        <v>17.19151877110713</v>
      </c>
    </row>
    <row r="986" spans="6:34" x14ac:dyDescent="0.35">
      <c r="F986" s="21">
        <f t="shared" si="424"/>
        <v>95.599999999998843</v>
      </c>
      <c r="G986" s="20">
        <f t="shared" si="439"/>
        <v>356.63043478260749</v>
      </c>
      <c r="H986" s="19">
        <f t="shared" si="413"/>
        <v>6.6304347826074945</v>
      </c>
      <c r="I986" s="18">
        <f t="shared" si="414"/>
        <v>1.8944099378878556E-2</v>
      </c>
      <c r="J986" s="17">
        <f t="shared" si="415"/>
        <v>215992.37100349125</v>
      </c>
      <c r="K986" s="16">
        <f t="shared" si="416"/>
        <v>31.519228971343537</v>
      </c>
      <c r="L986" s="15">
        <f t="shared" si="417"/>
        <v>0</v>
      </c>
      <c r="M986" s="14">
        <f t="shared" si="418"/>
        <v>0</v>
      </c>
      <c r="N986" s="13">
        <f t="shared" si="425"/>
        <v>0</v>
      </c>
      <c r="O986" s="12">
        <f t="shared" si="426"/>
        <v>0</v>
      </c>
      <c r="P986" s="4">
        <f t="shared" si="427"/>
        <v>0</v>
      </c>
      <c r="Q986" s="11">
        <f t="shared" si="419"/>
        <v>0</v>
      </c>
      <c r="R986" s="10">
        <f t="shared" si="428"/>
        <v>0</v>
      </c>
      <c r="S986" s="9">
        <f t="shared" si="429"/>
        <v>151.358709016955</v>
      </c>
      <c r="T986" s="8">
        <f t="shared" si="430"/>
        <v>12502.429385949003</v>
      </c>
      <c r="U986" s="7">
        <f t="shared" si="431"/>
        <v>-31.519228971343537</v>
      </c>
      <c r="V986" s="9">
        <f t="shared" si="432"/>
        <v>1287.62670153049</v>
      </c>
      <c r="W986" s="8">
        <f t="shared" si="433"/>
        <v>215992.37100349125</v>
      </c>
      <c r="X986" s="7">
        <f t="shared" si="434"/>
        <v>-31.519228971343537</v>
      </c>
      <c r="Y986" s="6">
        <f t="shared" si="420"/>
        <v>1296.4921832736088</v>
      </c>
      <c r="Z986" s="4">
        <f t="shared" si="421"/>
        <v>-1</v>
      </c>
      <c r="AA986" s="4">
        <f t="shared" si="435"/>
        <v>0</v>
      </c>
      <c r="AB986" s="5">
        <f t="shared" si="436"/>
        <v>0</v>
      </c>
      <c r="AC986" s="418">
        <f t="shared" si="440"/>
        <v>0</v>
      </c>
      <c r="AD986" s="628">
        <f t="shared" si="437"/>
        <v>0</v>
      </c>
      <c r="AE986" s="4">
        <f t="shared" si="422"/>
        <v>12.240208138107397</v>
      </c>
      <c r="AF986" s="3">
        <f t="shared" si="438"/>
        <v>4.67</v>
      </c>
      <c r="AG986" s="2">
        <f t="shared" si="423"/>
        <v>105.92076283713217</v>
      </c>
      <c r="AH986" s="22">
        <f t="shared" si="441"/>
        <v>17.129441199739958</v>
      </c>
    </row>
    <row r="987" spans="6:34" x14ac:dyDescent="0.35">
      <c r="F987" s="21">
        <f t="shared" si="424"/>
        <v>95.699999999998838</v>
      </c>
      <c r="G987" s="20">
        <f t="shared" si="439"/>
        <v>356.63043478260749</v>
      </c>
      <c r="H987" s="19">
        <f t="shared" si="413"/>
        <v>6.6304347826074945</v>
      </c>
      <c r="I987" s="18">
        <f t="shared" si="414"/>
        <v>1.8944099378878556E-2</v>
      </c>
      <c r="J987" s="17">
        <f t="shared" si="415"/>
        <v>216121.1336736443</v>
      </c>
      <c r="K987" s="16">
        <f t="shared" si="416"/>
        <v>31.518844614866747</v>
      </c>
      <c r="L987" s="15">
        <f t="shared" si="417"/>
        <v>0</v>
      </c>
      <c r="M987" s="14">
        <f t="shared" si="418"/>
        <v>0</v>
      </c>
      <c r="N987" s="13">
        <f t="shared" si="425"/>
        <v>0</v>
      </c>
      <c r="O987" s="12">
        <f t="shared" si="426"/>
        <v>0</v>
      </c>
      <c r="P987" s="4">
        <f t="shared" si="427"/>
        <v>0</v>
      </c>
      <c r="Q987" s="11">
        <f t="shared" si="419"/>
        <v>0</v>
      </c>
      <c r="R987" s="10">
        <f t="shared" si="428"/>
        <v>0</v>
      </c>
      <c r="S987" s="9">
        <f t="shared" si="429"/>
        <v>151.358709016955</v>
      </c>
      <c r="T987" s="8">
        <f t="shared" si="430"/>
        <v>12517.565256850698</v>
      </c>
      <c r="U987" s="7">
        <f t="shared" si="431"/>
        <v>-31.518844614866747</v>
      </c>
      <c r="V987" s="9">
        <f t="shared" si="432"/>
        <v>1284.4747786333555</v>
      </c>
      <c r="W987" s="8">
        <f t="shared" si="433"/>
        <v>216121.1336736443</v>
      </c>
      <c r="X987" s="7">
        <f t="shared" si="434"/>
        <v>-31.518844614866747</v>
      </c>
      <c r="Y987" s="6">
        <f t="shared" si="420"/>
        <v>1293.3618657361469</v>
      </c>
      <c r="Z987" s="4">
        <f t="shared" si="421"/>
        <v>-1</v>
      </c>
      <c r="AA987" s="4">
        <f t="shared" si="435"/>
        <v>0</v>
      </c>
      <c r="AB987" s="5">
        <f t="shared" si="436"/>
        <v>0</v>
      </c>
      <c r="AC987" s="418">
        <f t="shared" si="440"/>
        <v>0</v>
      </c>
      <c r="AD987" s="628">
        <f t="shared" si="437"/>
        <v>0</v>
      </c>
      <c r="AE987" s="4">
        <f t="shared" si="422"/>
        <v>12.210654748822662</v>
      </c>
      <c r="AF987" s="3">
        <f t="shared" si="438"/>
        <v>4.67</v>
      </c>
      <c r="AG987" s="2">
        <f t="shared" si="423"/>
        <v>105.92076283713217</v>
      </c>
      <c r="AH987" s="22">
        <f t="shared" si="441"/>
        <v>17.067441353033669</v>
      </c>
    </row>
    <row r="988" spans="6:34" x14ac:dyDescent="0.35">
      <c r="F988" s="21">
        <f t="shared" si="424"/>
        <v>95.799999999998832</v>
      </c>
      <c r="G988" s="20">
        <f t="shared" si="439"/>
        <v>356.63043478260749</v>
      </c>
      <c r="H988" s="19">
        <f t="shared" si="413"/>
        <v>6.6304347826074945</v>
      </c>
      <c r="I988" s="18">
        <f t="shared" si="414"/>
        <v>1.8944099378878556E-2</v>
      </c>
      <c r="J988" s="17">
        <f t="shared" si="415"/>
        <v>216249.58115150765</v>
      </c>
      <c r="K988" s="16">
        <f t="shared" si="416"/>
        <v>31.518461206243352</v>
      </c>
      <c r="L988" s="15">
        <f t="shared" si="417"/>
        <v>0</v>
      </c>
      <c r="M988" s="14">
        <f t="shared" si="418"/>
        <v>0</v>
      </c>
      <c r="N988" s="13">
        <f t="shared" si="425"/>
        <v>0</v>
      </c>
      <c r="O988" s="12">
        <f t="shared" si="426"/>
        <v>0</v>
      </c>
      <c r="P988" s="4">
        <f t="shared" si="427"/>
        <v>0</v>
      </c>
      <c r="Q988" s="11">
        <f t="shared" si="419"/>
        <v>0</v>
      </c>
      <c r="R988" s="10">
        <f t="shared" si="428"/>
        <v>0</v>
      </c>
      <c r="S988" s="9">
        <f t="shared" si="429"/>
        <v>151.358709016955</v>
      </c>
      <c r="T988" s="8">
        <f t="shared" si="430"/>
        <v>12532.701127752392</v>
      </c>
      <c r="U988" s="7">
        <f t="shared" si="431"/>
        <v>-31.518461206243352</v>
      </c>
      <c r="V988" s="9">
        <f t="shared" si="432"/>
        <v>1281.3228941718689</v>
      </c>
      <c r="W988" s="8">
        <f t="shared" si="433"/>
        <v>216249.58115150765</v>
      </c>
      <c r="X988" s="7">
        <f t="shared" si="434"/>
        <v>-31.518461206243352</v>
      </c>
      <c r="Y988" s="6">
        <f t="shared" si="420"/>
        <v>1290.2316915671595</v>
      </c>
      <c r="Z988" s="4">
        <f t="shared" si="421"/>
        <v>-1</v>
      </c>
      <c r="AA988" s="4">
        <f t="shared" si="435"/>
        <v>0</v>
      </c>
      <c r="AB988" s="5">
        <f t="shared" si="436"/>
        <v>0</v>
      </c>
      <c r="AC988" s="418">
        <f t="shared" si="440"/>
        <v>0</v>
      </c>
      <c r="AD988" s="628">
        <f t="shared" si="437"/>
        <v>0</v>
      </c>
      <c r="AE988" s="4">
        <f t="shared" si="422"/>
        <v>12.181102713082506</v>
      </c>
      <c r="AF988" s="3">
        <f t="shared" si="438"/>
        <v>4.67</v>
      </c>
      <c r="AG988" s="2">
        <f t="shared" si="423"/>
        <v>105.92076283713217</v>
      </c>
      <c r="AH988" s="22">
        <f t="shared" si="441"/>
        <v>17.005519324407654</v>
      </c>
    </row>
    <row r="989" spans="6:34" x14ac:dyDescent="0.35">
      <c r="F989" s="21">
        <f t="shared" si="424"/>
        <v>95.899999999998826</v>
      </c>
      <c r="G989" s="20">
        <f t="shared" si="439"/>
        <v>356.63043478260749</v>
      </c>
      <c r="H989" s="19">
        <f t="shared" si="413"/>
        <v>6.6304347826074945</v>
      </c>
      <c r="I989" s="18">
        <f t="shared" si="414"/>
        <v>1.8944099378878556E-2</v>
      </c>
      <c r="J989" s="17">
        <f t="shared" si="415"/>
        <v>216377.71344092482</v>
      </c>
      <c r="K989" s="16">
        <f t="shared" si="416"/>
        <v>31.518078745410197</v>
      </c>
      <c r="L989" s="15">
        <f t="shared" si="417"/>
        <v>0</v>
      </c>
      <c r="M989" s="14">
        <f t="shared" si="418"/>
        <v>0</v>
      </c>
      <c r="N989" s="13">
        <f t="shared" si="425"/>
        <v>0</v>
      </c>
      <c r="O989" s="12">
        <f t="shared" si="426"/>
        <v>0</v>
      </c>
      <c r="P989" s="4">
        <f t="shared" si="427"/>
        <v>0</v>
      </c>
      <c r="Q989" s="11">
        <f t="shared" si="419"/>
        <v>0</v>
      </c>
      <c r="R989" s="10">
        <f t="shared" si="428"/>
        <v>0</v>
      </c>
      <c r="S989" s="9">
        <f t="shared" si="429"/>
        <v>151.358709016955</v>
      </c>
      <c r="T989" s="8">
        <f t="shared" si="430"/>
        <v>12547.836998654087</v>
      </c>
      <c r="U989" s="7">
        <f t="shared" si="431"/>
        <v>-31.518078745410197</v>
      </c>
      <c r="V989" s="9">
        <f t="shared" si="432"/>
        <v>1278.1710480512445</v>
      </c>
      <c r="W989" s="8">
        <f t="shared" si="433"/>
        <v>216377.71344092482</v>
      </c>
      <c r="X989" s="7">
        <f t="shared" si="434"/>
        <v>-31.518078745410197</v>
      </c>
      <c r="Y989" s="6">
        <f t="shared" si="420"/>
        <v>1287.1016614361492</v>
      </c>
      <c r="Z989" s="4">
        <f t="shared" si="421"/>
        <v>-1</v>
      </c>
      <c r="AA989" s="4">
        <f t="shared" si="435"/>
        <v>0</v>
      </c>
      <c r="AB989" s="5">
        <f t="shared" si="436"/>
        <v>0</v>
      </c>
      <c r="AC989" s="418">
        <f t="shared" si="440"/>
        <v>0</v>
      </c>
      <c r="AD989" s="628">
        <f t="shared" si="437"/>
        <v>0</v>
      </c>
      <c r="AE989" s="4">
        <f t="shared" si="422"/>
        <v>12.15155203720772</v>
      </c>
      <c r="AF989" s="3">
        <f t="shared" si="438"/>
        <v>4.67</v>
      </c>
      <c r="AG989" s="2">
        <f t="shared" si="423"/>
        <v>105.92076283713217</v>
      </c>
      <c r="AH989" s="22">
        <f t="shared" si="441"/>
        <v>16.943675207667539</v>
      </c>
    </row>
    <row r="990" spans="6:34" x14ac:dyDescent="0.35">
      <c r="F990" s="21">
        <f t="shared" si="424"/>
        <v>95.99999999999882</v>
      </c>
      <c r="G990" s="20">
        <f t="shared" si="439"/>
        <v>356.63043478260749</v>
      </c>
      <c r="H990" s="19">
        <f t="shared" ref="H990:H1053" si="442">G990-(TotalWeightE-PropellantWeight)</f>
        <v>6.6304347826074945</v>
      </c>
      <c r="I990" s="18">
        <f t="shared" ref="I990:I1053" si="443">(G990-(TotalWeightE-PropellantWeight))/(PropellantWeight)</f>
        <v>1.8944099378878556E-2</v>
      </c>
      <c r="J990" s="17">
        <f t="shared" ref="J990:J1053" si="444">W990</f>
        <v>216505.53054572994</v>
      </c>
      <c r="K990" s="16">
        <f t="shared" ref="K990:K1053" si="445">$L$23*(20902231^2)/((20902231+W990)^2)</f>
        <v>31.517697232304293</v>
      </c>
      <c r="L990" s="15">
        <f t="shared" ref="L990:L1053" si="446">M990/$L$22</f>
        <v>0</v>
      </c>
      <c r="M990" s="14">
        <f t="shared" ref="M990:M1053" si="447">$L$22*(EXP(-K990*(W990-0)/($L$25*AF990)))</f>
        <v>0</v>
      </c>
      <c r="N990" s="13">
        <f t="shared" si="425"/>
        <v>0</v>
      </c>
      <c r="O990" s="12">
        <f t="shared" si="426"/>
        <v>0</v>
      </c>
      <c r="P990" s="4">
        <f t="shared" si="427"/>
        <v>0</v>
      </c>
      <c r="Q990" s="11">
        <f t="shared" ref="Q990:Q1053" si="448">(M990*$L$25*AF990)/144</f>
        <v>0</v>
      </c>
      <c r="R990" s="10">
        <f t="shared" si="428"/>
        <v>0</v>
      </c>
      <c r="S990" s="9">
        <f t="shared" si="429"/>
        <v>151.358709016955</v>
      </c>
      <c r="T990" s="8">
        <f t="shared" si="430"/>
        <v>12562.972869555782</v>
      </c>
      <c r="U990" s="7">
        <f t="shared" si="431"/>
        <v>-31.517697232304293</v>
      </c>
      <c r="V990" s="9">
        <f t="shared" si="432"/>
        <v>1275.0192401767035</v>
      </c>
      <c r="W990" s="8">
        <f t="shared" si="433"/>
        <v>216505.53054572994</v>
      </c>
      <c r="X990" s="7">
        <f t="shared" si="434"/>
        <v>-31.517697232304293</v>
      </c>
      <c r="Y990" s="6">
        <f t="shared" ref="Y990:Y1053" si="449">SQRT((S990^2)+(V990^2))</f>
        <v>1283.9717760200408</v>
      </c>
      <c r="Z990" s="4">
        <f t="shared" ref="Z990:Z1053" si="450">X990/K990</f>
        <v>-1</v>
      </c>
      <c r="AA990" s="4">
        <f t="shared" si="435"/>
        <v>0</v>
      </c>
      <c r="AB990" s="5">
        <f t="shared" si="436"/>
        <v>0</v>
      </c>
      <c r="AC990" s="418">
        <f t="shared" si="440"/>
        <v>0</v>
      </c>
      <c r="AD990" s="628">
        <f t="shared" si="437"/>
        <v>0</v>
      </c>
      <c r="AE990" s="4">
        <f t="shared" ref="AE990:AE1053" si="451">Y990/AG990</f>
        <v>12.122002727589161</v>
      </c>
      <c r="AF990" s="3">
        <f t="shared" si="438"/>
        <v>4.67</v>
      </c>
      <c r="AG990" s="2">
        <f t="shared" ref="AG990:AG1053" si="452">SQRT($L$27*$L$25*AF990)</f>
        <v>105.92076283713217</v>
      </c>
      <c r="AH990" s="22">
        <f t="shared" si="441"/>
        <v>16.881909097007831</v>
      </c>
    </row>
    <row r="991" spans="6:34" x14ac:dyDescent="0.35">
      <c r="F991" s="21">
        <f t="shared" ref="F991:F1054" si="453">F990+$G$28</f>
        <v>96.099999999998815</v>
      </c>
      <c r="G991" s="20">
        <f t="shared" si="439"/>
        <v>356.63043478260749</v>
      </c>
      <c r="H991" s="19">
        <f t="shared" si="442"/>
        <v>6.6304347826074945</v>
      </c>
      <c r="I991" s="18">
        <f t="shared" si="443"/>
        <v>1.8944099378878556E-2</v>
      </c>
      <c r="J991" s="17">
        <f t="shared" si="444"/>
        <v>216633.03246974762</v>
      </c>
      <c r="K991" s="16">
        <f t="shared" si="445"/>
        <v>31.517316666862811</v>
      </c>
      <c r="L991" s="15">
        <f t="shared" si="446"/>
        <v>0</v>
      </c>
      <c r="M991" s="14">
        <f t="shared" si="447"/>
        <v>0</v>
      </c>
      <c r="N991" s="13">
        <f t="shared" ref="N991:N1054" si="454">IF(I990&gt;0.02,(WeightFlowRate/$L$23)*ExhaustVelocityE+(ExitPressureE-Q991)*ExitAreaE,0)</f>
        <v>0</v>
      </c>
      <c r="O991" s="12">
        <f t="shared" ref="O991:O1054" si="455">N991/WeightFlowRate</f>
        <v>0</v>
      </c>
      <c r="P991" s="4">
        <f t="shared" ref="P991:P1054" si="456">Q991/$L$21</f>
        <v>0</v>
      </c>
      <c r="Q991" s="11">
        <f t="shared" si="448"/>
        <v>0</v>
      </c>
      <c r="R991" s="10">
        <f t="shared" ref="R991:R1054" si="457">IF(W991&lt;InitialAltitudeE,0,(((N991-AB991)*COS(ElevationAngleR)*$L$23)/(G991)))</f>
        <v>0</v>
      </c>
      <c r="S991" s="9">
        <f t="shared" ref="S991:S1054" si="458">IF(W990&lt;InitialAltitudeE,0,S990+(R990*TimeStep))</f>
        <v>151.358709016955</v>
      </c>
      <c r="T991" s="8">
        <f t="shared" ref="T991:T1054" si="459">T990+(S991*TimeStep)</f>
        <v>12578.108740457477</v>
      </c>
      <c r="U991" s="7">
        <f t="shared" ref="U991:U1054" si="460">IF(W990&lt;InitialAltitudeE,-K991,(((N991-AB991)*SIN(ElevationAngleR)*$L$23)/G991)-K991)</f>
        <v>-31.517316666862811</v>
      </c>
      <c r="V991" s="9">
        <f t="shared" ref="V991:V1054" si="461">IF(W990&lt;InitialAltitudeE,0,V990+(U990*TimeStep))</f>
        <v>1271.8674704534731</v>
      </c>
      <c r="W991" s="8">
        <f t="shared" ref="W991:W1054" si="462">IF(P990&gt;0.913499,W990,W990+V990*TimeStep)</f>
        <v>216633.03246974762</v>
      </c>
      <c r="X991" s="7">
        <f t="shared" ref="X991:X1054" si="463">IF(N991&gt;0.002,SQRT((U991^2)+(R991^2)),-SQRT((U991^2)+(R991^2)))</f>
        <v>-31.517316666862811</v>
      </c>
      <c r="Y991" s="6">
        <f t="shared" si="449"/>
        <v>1280.8420360032674</v>
      </c>
      <c r="Z991" s="4">
        <f t="shared" si="450"/>
        <v>-1</v>
      </c>
      <c r="AA991" s="4">
        <f t="shared" ref="AA991:AA1054" si="464">N991/G991</f>
        <v>0</v>
      </c>
      <c r="AB991" s="5">
        <f t="shared" ref="AB991:AB1054" si="465">0.5*M991*(Y990^2)*CrossSectionalAreaE*AH991</f>
        <v>0</v>
      </c>
      <c r="AC991" s="418">
        <f t="shared" si="440"/>
        <v>0</v>
      </c>
      <c r="AD991" s="628">
        <f t="shared" ref="AD991:AD1054" si="466">(1/2)*M991*(Y990^2)</f>
        <v>0</v>
      </c>
      <c r="AE991" s="4">
        <f t="shared" si="451"/>
        <v>12.092454790688576</v>
      </c>
      <c r="AF991" s="3">
        <f t="shared" ref="AF991:AF1054" si="467">IF(AF990&gt;4.67,$L$20+($L$26/1000)*W991,4.67)</f>
        <v>4.67</v>
      </c>
      <c r="AG991" s="2">
        <f t="shared" si="452"/>
        <v>105.92076283713217</v>
      </c>
      <c r="AH991" s="22">
        <f t="shared" si="441"/>
        <v>16.820221087014314</v>
      </c>
    </row>
    <row r="992" spans="6:34" x14ac:dyDescent="0.35">
      <c r="F992" s="21">
        <f t="shared" si="453"/>
        <v>96.199999999998809</v>
      </c>
      <c r="G992" s="20">
        <f t="shared" ref="G992:G1055" si="468">IF(I991&gt;0.02,G991-((N991/O991)*TimeStep),G991)</f>
        <v>356.63043478260749</v>
      </c>
      <c r="H992" s="19">
        <f t="shared" si="442"/>
        <v>6.6304347826074945</v>
      </c>
      <c r="I992" s="18">
        <f t="shared" si="443"/>
        <v>1.8944099378878556E-2</v>
      </c>
      <c r="J992" s="17">
        <f t="shared" si="444"/>
        <v>216760.21921679296</v>
      </c>
      <c r="K992" s="16">
        <f t="shared" si="445"/>
        <v>31.516937049023095</v>
      </c>
      <c r="L992" s="15">
        <f t="shared" si="446"/>
        <v>0</v>
      </c>
      <c r="M992" s="14">
        <f t="shared" si="447"/>
        <v>0</v>
      </c>
      <c r="N992" s="13">
        <f t="shared" si="454"/>
        <v>0</v>
      </c>
      <c r="O992" s="12">
        <f t="shared" si="455"/>
        <v>0</v>
      </c>
      <c r="P992" s="4">
        <f t="shared" si="456"/>
        <v>0</v>
      </c>
      <c r="Q992" s="11">
        <f t="shared" si="448"/>
        <v>0</v>
      </c>
      <c r="R992" s="10">
        <f t="shared" si="457"/>
        <v>0</v>
      </c>
      <c r="S992" s="9">
        <f t="shared" si="458"/>
        <v>151.358709016955</v>
      </c>
      <c r="T992" s="8">
        <f t="shared" si="459"/>
        <v>12593.244611359172</v>
      </c>
      <c r="U992" s="7">
        <f t="shared" si="460"/>
        <v>-31.516937049023095</v>
      </c>
      <c r="V992" s="9">
        <f t="shared" si="461"/>
        <v>1268.7157387867867</v>
      </c>
      <c r="W992" s="8">
        <f t="shared" si="462"/>
        <v>216760.21921679296</v>
      </c>
      <c r="X992" s="7">
        <f t="shared" si="463"/>
        <v>-31.516937049023095</v>
      </c>
      <c r="Y992" s="6">
        <f t="shared" si="449"/>
        <v>1277.7124420778648</v>
      </c>
      <c r="Z992" s="4">
        <f t="shared" si="450"/>
        <v>-1</v>
      </c>
      <c r="AA992" s="4">
        <f t="shared" si="464"/>
        <v>0</v>
      </c>
      <c r="AB992" s="5">
        <f t="shared" si="465"/>
        <v>0</v>
      </c>
      <c r="AC992" s="418">
        <f t="shared" ref="AC992:AC1055" si="469">(AB992/G992)*F992</f>
        <v>0</v>
      </c>
      <c r="AD992" s="628">
        <f t="shared" si="466"/>
        <v>0</v>
      </c>
      <c r="AE992" s="4">
        <f t="shared" si="451"/>
        <v>12.062908233039488</v>
      </c>
      <c r="AF992" s="3">
        <f t="shared" si="467"/>
        <v>4.67</v>
      </c>
      <c r="AG992" s="2">
        <f t="shared" si="452"/>
        <v>105.92076283713217</v>
      </c>
      <c r="AH992" s="22">
        <f t="shared" si="441"/>
        <v>16.758611272666769</v>
      </c>
    </row>
    <row r="993" spans="6:34" x14ac:dyDescent="0.35">
      <c r="F993" s="21">
        <f t="shared" si="453"/>
        <v>96.299999999998803</v>
      </c>
      <c r="G993" s="20">
        <f t="shared" si="468"/>
        <v>356.63043478260749</v>
      </c>
      <c r="H993" s="19">
        <f t="shared" si="442"/>
        <v>6.6304347826074945</v>
      </c>
      <c r="I993" s="18">
        <f t="shared" si="443"/>
        <v>1.8944099378878556E-2</v>
      </c>
      <c r="J993" s="17">
        <f t="shared" si="444"/>
        <v>216887.09079067165</v>
      </c>
      <c r="K993" s="16">
        <f t="shared" si="445"/>
        <v>31.516558378722632</v>
      </c>
      <c r="L993" s="15">
        <f t="shared" si="446"/>
        <v>0</v>
      </c>
      <c r="M993" s="14">
        <f t="shared" si="447"/>
        <v>0</v>
      </c>
      <c r="N993" s="13">
        <f t="shared" si="454"/>
        <v>0</v>
      </c>
      <c r="O993" s="12">
        <f t="shared" si="455"/>
        <v>0</v>
      </c>
      <c r="P993" s="4">
        <f t="shared" si="456"/>
        <v>0</v>
      </c>
      <c r="Q993" s="11">
        <f t="shared" si="448"/>
        <v>0</v>
      </c>
      <c r="R993" s="10">
        <f t="shared" si="457"/>
        <v>0</v>
      </c>
      <c r="S993" s="9">
        <f t="shared" si="458"/>
        <v>151.358709016955</v>
      </c>
      <c r="T993" s="8">
        <f t="shared" si="459"/>
        <v>12608.380482260867</v>
      </c>
      <c r="U993" s="7">
        <f t="shared" si="460"/>
        <v>-31.516558378722632</v>
      </c>
      <c r="V993" s="9">
        <f t="shared" si="461"/>
        <v>1265.5640450818844</v>
      </c>
      <c r="W993" s="8">
        <f t="shared" si="462"/>
        <v>216887.09079067165</v>
      </c>
      <c r="X993" s="7">
        <f t="shared" si="463"/>
        <v>-31.516558378722632</v>
      </c>
      <c r="Y993" s="6">
        <f t="shared" si="449"/>
        <v>1274.5829949435624</v>
      </c>
      <c r="Z993" s="4">
        <f t="shared" si="450"/>
        <v>-1</v>
      </c>
      <c r="AA993" s="4">
        <f t="shared" si="464"/>
        <v>0</v>
      </c>
      <c r="AB993" s="5">
        <f t="shared" si="465"/>
        <v>0</v>
      </c>
      <c r="AC993" s="418">
        <f t="shared" si="469"/>
        <v>0</v>
      </c>
      <c r="AD993" s="628">
        <f t="shared" si="466"/>
        <v>0</v>
      </c>
      <c r="AE993" s="4">
        <f t="shared" si="451"/>
        <v>12.033363061248059</v>
      </c>
      <c r="AF993" s="3">
        <f t="shared" si="467"/>
        <v>4.67</v>
      </c>
      <c r="AG993" s="2">
        <f t="shared" si="452"/>
        <v>105.92076283713217</v>
      </c>
      <c r="AH993" s="22">
        <f t="shared" si="441"/>
        <v>16.697079749341516</v>
      </c>
    </row>
    <row r="994" spans="6:34" x14ac:dyDescent="0.35">
      <c r="F994" s="21">
        <f t="shared" si="453"/>
        <v>96.399999999998798</v>
      </c>
      <c r="G994" s="20">
        <f t="shared" si="468"/>
        <v>356.63043478260749</v>
      </c>
      <c r="H994" s="19">
        <f t="shared" si="442"/>
        <v>6.6304347826074945</v>
      </c>
      <c r="I994" s="18">
        <f t="shared" si="443"/>
        <v>1.8944099378878556E-2</v>
      </c>
      <c r="J994" s="17">
        <f t="shared" si="444"/>
        <v>217013.64719517983</v>
      </c>
      <c r="K994" s="16">
        <f t="shared" si="445"/>
        <v>31.516180655899042</v>
      </c>
      <c r="L994" s="15">
        <f t="shared" si="446"/>
        <v>0</v>
      </c>
      <c r="M994" s="14">
        <f t="shared" si="447"/>
        <v>0</v>
      </c>
      <c r="N994" s="13">
        <f t="shared" si="454"/>
        <v>0</v>
      </c>
      <c r="O994" s="12">
        <f t="shared" si="455"/>
        <v>0</v>
      </c>
      <c r="P994" s="4">
        <f t="shared" si="456"/>
        <v>0</v>
      </c>
      <c r="Q994" s="11">
        <f t="shared" si="448"/>
        <v>0</v>
      </c>
      <c r="R994" s="10">
        <f t="shared" si="457"/>
        <v>0</v>
      </c>
      <c r="S994" s="9">
        <f t="shared" si="458"/>
        <v>151.358709016955</v>
      </c>
      <c r="T994" s="8">
        <f t="shared" si="459"/>
        <v>12623.516353162562</v>
      </c>
      <c r="U994" s="7">
        <f t="shared" si="460"/>
        <v>-31.516180655899042</v>
      </c>
      <c r="V994" s="9">
        <f t="shared" si="461"/>
        <v>1262.412389244012</v>
      </c>
      <c r="W994" s="8">
        <f t="shared" si="462"/>
        <v>217013.64719517983</v>
      </c>
      <c r="X994" s="7">
        <f t="shared" si="463"/>
        <v>-31.516180655899042</v>
      </c>
      <c r="Y994" s="6">
        <f t="shared" si="449"/>
        <v>1271.4536953078764</v>
      </c>
      <c r="Z994" s="4">
        <f t="shared" si="450"/>
        <v>-1</v>
      </c>
      <c r="AA994" s="4">
        <f t="shared" si="464"/>
        <v>0</v>
      </c>
      <c r="AB994" s="5">
        <f t="shared" si="465"/>
        <v>0</v>
      </c>
      <c r="AC994" s="418">
        <f t="shared" si="469"/>
        <v>0</v>
      </c>
      <c r="AD994" s="628">
        <f t="shared" si="466"/>
        <v>0</v>
      </c>
      <c r="AE994" s="4">
        <f t="shared" si="451"/>
        <v>12.003819281993959</v>
      </c>
      <c r="AF994" s="3">
        <f t="shared" si="467"/>
        <v>4.67</v>
      </c>
      <c r="AG994" s="2">
        <f t="shared" si="452"/>
        <v>105.92076283713217</v>
      </c>
      <c r="AH994" s="22">
        <f t="shared" si="441"/>
        <v>16.635626612814026</v>
      </c>
    </row>
    <row r="995" spans="6:34" x14ac:dyDescent="0.35">
      <c r="F995" s="21">
        <f t="shared" si="453"/>
        <v>96.499999999998792</v>
      </c>
      <c r="G995" s="20">
        <f t="shared" si="468"/>
        <v>356.63043478260749</v>
      </c>
      <c r="H995" s="19">
        <f t="shared" si="442"/>
        <v>6.6304347826074945</v>
      </c>
      <c r="I995" s="18">
        <f t="shared" si="443"/>
        <v>1.8944099378878556E-2</v>
      </c>
      <c r="J995" s="17">
        <f t="shared" si="444"/>
        <v>217139.88843410424</v>
      </c>
      <c r="K995" s="16">
        <f t="shared" si="445"/>
        <v>31.515803880490154</v>
      </c>
      <c r="L995" s="15">
        <f t="shared" si="446"/>
        <v>0</v>
      </c>
      <c r="M995" s="14">
        <f t="shared" si="447"/>
        <v>0</v>
      </c>
      <c r="N995" s="13">
        <f t="shared" si="454"/>
        <v>0</v>
      </c>
      <c r="O995" s="12">
        <f t="shared" si="455"/>
        <v>0</v>
      </c>
      <c r="P995" s="4">
        <f t="shared" si="456"/>
        <v>0</v>
      </c>
      <c r="Q995" s="11">
        <f t="shared" si="448"/>
        <v>0</v>
      </c>
      <c r="R995" s="10">
        <f t="shared" si="457"/>
        <v>0</v>
      </c>
      <c r="S995" s="9">
        <f t="shared" si="458"/>
        <v>151.358709016955</v>
      </c>
      <c r="T995" s="8">
        <f t="shared" si="459"/>
        <v>12638.652224064257</v>
      </c>
      <c r="U995" s="7">
        <f t="shared" si="460"/>
        <v>-31.515803880490154</v>
      </c>
      <c r="V995" s="9">
        <f t="shared" si="461"/>
        <v>1259.2607711784221</v>
      </c>
      <c r="W995" s="8">
        <f t="shared" si="462"/>
        <v>217139.88843410424</v>
      </c>
      <c r="X995" s="7">
        <f t="shared" si="463"/>
        <v>-31.515803880490154</v>
      </c>
      <c r="Y995" s="6">
        <f t="shared" si="449"/>
        <v>1268.3245438862066</v>
      </c>
      <c r="Z995" s="4">
        <f t="shared" si="450"/>
        <v>-1</v>
      </c>
      <c r="AA995" s="4">
        <f t="shared" si="464"/>
        <v>0</v>
      </c>
      <c r="AB995" s="5">
        <f t="shared" si="465"/>
        <v>0</v>
      </c>
      <c r="AC995" s="418">
        <f t="shared" si="469"/>
        <v>0</v>
      </c>
      <c r="AD995" s="628">
        <f t="shared" si="466"/>
        <v>0</v>
      </c>
      <c r="AE995" s="4">
        <f t="shared" si="451"/>
        <v>11.974276902031296</v>
      </c>
      <c r="AF995" s="3">
        <f t="shared" si="467"/>
        <v>4.67</v>
      </c>
      <c r="AG995" s="2">
        <f t="shared" si="452"/>
        <v>105.92076283713217</v>
      </c>
      <c r="AH995" s="22">
        <f t="shared" si="441"/>
        <v>16.574251959261655</v>
      </c>
    </row>
    <row r="996" spans="6:34" x14ac:dyDescent="0.35">
      <c r="F996" s="21">
        <f t="shared" si="453"/>
        <v>96.599999999998786</v>
      </c>
      <c r="G996" s="20">
        <f t="shared" si="468"/>
        <v>356.63043478260749</v>
      </c>
      <c r="H996" s="19">
        <f t="shared" si="442"/>
        <v>6.6304347826074945</v>
      </c>
      <c r="I996" s="18">
        <f t="shared" si="443"/>
        <v>1.8944099378878556E-2</v>
      </c>
      <c r="J996" s="17">
        <f t="shared" si="444"/>
        <v>217265.8145112221</v>
      </c>
      <c r="K996" s="16">
        <f t="shared" si="445"/>
        <v>31.515428052433922</v>
      </c>
      <c r="L996" s="15">
        <f t="shared" si="446"/>
        <v>0</v>
      </c>
      <c r="M996" s="14">
        <f t="shared" si="447"/>
        <v>0</v>
      </c>
      <c r="N996" s="13">
        <f t="shared" si="454"/>
        <v>0</v>
      </c>
      <c r="O996" s="12">
        <f t="shared" si="455"/>
        <v>0</v>
      </c>
      <c r="P996" s="4">
        <f t="shared" si="456"/>
        <v>0</v>
      </c>
      <c r="Q996" s="11">
        <f t="shared" si="448"/>
        <v>0</v>
      </c>
      <c r="R996" s="10">
        <f t="shared" si="457"/>
        <v>0</v>
      </c>
      <c r="S996" s="9">
        <f t="shared" si="458"/>
        <v>151.358709016955</v>
      </c>
      <c r="T996" s="8">
        <f t="shared" si="459"/>
        <v>12653.788094965952</v>
      </c>
      <c r="U996" s="7">
        <f t="shared" si="460"/>
        <v>-31.515428052433922</v>
      </c>
      <c r="V996" s="9">
        <f t="shared" si="461"/>
        <v>1256.1091907903731</v>
      </c>
      <c r="W996" s="8">
        <f t="shared" si="462"/>
        <v>217265.8145112221</v>
      </c>
      <c r="X996" s="7">
        <f t="shared" si="463"/>
        <v>-31.515428052433922</v>
      </c>
      <c r="Y996" s="6">
        <f t="shared" si="449"/>
        <v>1265.195541401931</v>
      </c>
      <c r="Z996" s="4">
        <f t="shared" si="450"/>
        <v>-1</v>
      </c>
      <c r="AA996" s="4">
        <f t="shared" si="464"/>
        <v>0</v>
      </c>
      <c r="AB996" s="5">
        <f t="shared" si="465"/>
        <v>0</v>
      </c>
      <c r="AC996" s="418">
        <f t="shared" si="469"/>
        <v>0</v>
      </c>
      <c r="AD996" s="628">
        <f t="shared" si="466"/>
        <v>0</v>
      </c>
      <c r="AE996" s="4">
        <f t="shared" si="451"/>
        <v>11.944735928189491</v>
      </c>
      <c r="AF996" s="3">
        <f t="shared" si="467"/>
        <v>4.67</v>
      </c>
      <c r="AG996" s="2">
        <f t="shared" si="452"/>
        <v>105.92076283713217</v>
      </c>
      <c r="AH996" s="22">
        <f t="shared" si="441"/>
        <v>16.512955885266205</v>
      </c>
    </row>
    <row r="997" spans="6:34" x14ac:dyDescent="0.35">
      <c r="F997" s="21">
        <f t="shared" si="453"/>
        <v>96.699999999998781</v>
      </c>
      <c r="G997" s="20">
        <f t="shared" si="468"/>
        <v>356.63043478260749</v>
      </c>
      <c r="H997" s="19">
        <f t="shared" si="442"/>
        <v>6.6304347826074945</v>
      </c>
      <c r="I997" s="18">
        <f t="shared" si="443"/>
        <v>1.8944099378878556E-2</v>
      </c>
      <c r="J997" s="17">
        <f t="shared" si="444"/>
        <v>217391.42543030114</v>
      </c>
      <c r="K997" s="16">
        <f t="shared" si="445"/>
        <v>31.515053171668459</v>
      </c>
      <c r="L997" s="15">
        <f t="shared" si="446"/>
        <v>0</v>
      </c>
      <c r="M997" s="14">
        <f t="shared" si="447"/>
        <v>0</v>
      </c>
      <c r="N997" s="13">
        <f t="shared" si="454"/>
        <v>0</v>
      </c>
      <c r="O997" s="12">
        <f t="shared" si="455"/>
        <v>0</v>
      </c>
      <c r="P997" s="4">
        <f t="shared" si="456"/>
        <v>0</v>
      </c>
      <c r="Q997" s="11">
        <f t="shared" si="448"/>
        <v>0</v>
      </c>
      <c r="R997" s="10">
        <f t="shared" si="457"/>
        <v>0</v>
      </c>
      <c r="S997" s="9">
        <f t="shared" si="458"/>
        <v>151.358709016955</v>
      </c>
      <c r="T997" s="8">
        <f t="shared" si="459"/>
        <v>12668.923965867647</v>
      </c>
      <c r="U997" s="7">
        <f t="shared" si="460"/>
        <v>-31.515053171668459</v>
      </c>
      <c r="V997" s="9">
        <f t="shared" si="461"/>
        <v>1252.9576479851296</v>
      </c>
      <c r="W997" s="8">
        <f t="shared" si="462"/>
        <v>217391.42543030114</v>
      </c>
      <c r="X997" s="7">
        <f t="shared" si="463"/>
        <v>-31.515053171668459</v>
      </c>
      <c r="Y997" s="6">
        <f t="shared" si="449"/>
        <v>1262.0666885865055</v>
      </c>
      <c r="Z997" s="4">
        <f t="shared" si="450"/>
        <v>-1</v>
      </c>
      <c r="AA997" s="4">
        <f t="shared" si="464"/>
        <v>0</v>
      </c>
      <c r="AB997" s="5">
        <f t="shared" si="465"/>
        <v>0</v>
      </c>
      <c r="AC997" s="418">
        <f t="shared" si="469"/>
        <v>0</v>
      </c>
      <c r="AD997" s="628">
        <f t="shared" si="466"/>
        <v>0</v>
      </c>
      <c r="AE997" s="4">
        <f t="shared" si="451"/>
        <v>11.915196367374238</v>
      </c>
      <c r="AF997" s="3">
        <f t="shared" si="467"/>
        <v>4.67</v>
      </c>
      <c r="AG997" s="2">
        <f t="shared" si="452"/>
        <v>105.92076283713217</v>
      </c>
      <c r="AH997" s="22">
        <f t="shared" si="441"/>
        <v>16.451738487816748</v>
      </c>
    </row>
    <row r="998" spans="6:34" x14ac:dyDescent="0.35">
      <c r="F998" s="21">
        <f t="shared" si="453"/>
        <v>96.799999999998775</v>
      </c>
      <c r="G998" s="20">
        <f t="shared" si="468"/>
        <v>356.63043478260749</v>
      </c>
      <c r="H998" s="19">
        <f t="shared" si="442"/>
        <v>6.6304347826074945</v>
      </c>
      <c r="I998" s="18">
        <f t="shared" si="443"/>
        <v>1.8944099378878556E-2</v>
      </c>
      <c r="J998" s="17">
        <f t="shared" si="444"/>
        <v>217516.72119509964</v>
      </c>
      <c r="K998" s="16">
        <f t="shared" si="445"/>
        <v>31.514679238132057</v>
      </c>
      <c r="L998" s="15">
        <f t="shared" si="446"/>
        <v>0</v>
      </c>
      <c r="M998" s="14">
        <f t="shared" si="447"/>
        <v>0</v>
      </c>
      <c r="N998" s="13">
        <f t="shared" si="454"/>
        <v>0</v>
      </c>
      <c r="O998" s="12">
        <f t="shared" si="455"/>
        <v>0</v>
      </c>
      <c r="P998" s="4">
        <f t="shared" si="456"/>
        <v>0</v>
      </c>
      <c r="Q998" s="11">
        <f t="shared" si="448"/>
        <v>0</v>
      </c>
      <c r="R998" s="10">
        <f t="shared" si="457"/>
        <v>0</v>
      </c>
      <c r="S998" s="9">
        <f t="shared" si="458"/>
        <v>151.358709016955</v>
      </c>
      <c r="T998" s="8">
        <f t="shared" si="459"/>
        <v>12684.059836769342</v>
      </c>
      <c r="U998" s="7">
        <f t="shared" si="460"/>
        <v>-31.514679238132057</v>
      </c>
      <c r="V998" s="9">
        <f t="shared" si="461"/>
        <v>1249.8061426679628</v>
      </c>
      <c r="W998" s="8">
        <f t="shared" si="462"/>
        <v>217516.72119509964</v>
      </c>
      <c r="X998" s="7">
        <f t="shared" si="463"/>
        <v>-31.514679238132057</v>
      </c>
      <c r="Y998" s="6">
        <f t="shared" si="449"/>
        <v>1258.9379861795621</v>
      </c>
      <c r="Z998" s="4">
        <f t="shared" si="450"/>
        <v>-1</v>
      </c>
      <c r="AA998" s="4">
        <f t="shared" si="464"/>
        <v>0</v>
      </c>
      <c r="AB998" s="5">
        <f t="shared" si="465"/>
        <v>0</v>
      </c>
      <c r="AC998" s="418">
        <f t="shared" si="469"/>
        <v>0</v>
      </c>
      <c r="AD998" s="628">
        <f t="shared" si="466"/>
        <v>0</v>
      </c>
      <c r="AE998" s="4">
        <f t="shared" si="451"/>
        <v>11.885658226568415</v>
      </c>
      <c r="AF998" s="3">
        <f t="shared" si="467"/>
        <v>4.67</v>
      </c>
      <c r="AG998" s="2">
        <f t="shared" si="452"/>
        <v>105.92076283713217</v>
      </c>
      <c r="AH998" s="22">
        <f t="shared" si="441"/>
        <v>16.390599864312261</v>
      </c>
    </row>
    <row r="999" spans="6:34" x14ac:dyDescent="0.35">
      <c r="F999" s="21">
        <f t="shared" si="453"/>
        <v>96.899999999998769</v>
      </c>
      <c r="G999" s="20">
        <f t="shared" si="468"/>
        <v>356.63043478260749</v>
      </c>
      <c r="H999" s="19">
        <f t="shared" si="442"/>
        <v>6.6304347826074945</v>
      </c>
      <c r="I999" s="18">
        <f t="shared" si="443"/>
        <v>1.8944099378878556E-2</v>
      </c>
      <c r="J999" s="17">
        <f t="shared" si="444"/>
        <v>217641.70180936644</v>
      </c>
      <c r="K999" s="16">
        <f t="shared" si="445"/>
        <v>31.514306251763138</v>
      </c>
      <c r="L999" s="15">
        <f t="shared" si="446"/>
        <v>0</v>
      </c>
      <c r="M999" s="14">
        <f t="shared" si="447"/>
        <v>0</v>
      </c>
      <c r="N999" s="13">
        <f t="shared" si="454"/>
        <v>0</v>
      </c>
      <c r="O999" s="12">
        <f t="shared" si="455"/>
        <v>0</v>
      </c>
      <c r="P999" s="4">
        <f t="shared" si="456"/>
        <v>0</v>
      </c>
      <c r="Q999" s="11">
        <f t="shared" si="448"/>
        <v>0</v>
      </c>
      <c r="R999" s="10">
        <f t="shared" si="457"/>
        <v>0</v>
      </c>
      <c r="S999" s="9">
        <f t="shared" si="458"/>
        <v>151.358709016955</v>
      </c>
      <c r="T999" s="8">
        <f t="shared" si="459"/>
        <v>12699.195707671037</v>
      </c>
      <c r="U999" s="7">
        <f t="shared" si="460"/>
        <v>-31.514306251763138</v>
      </c>
      <c r="V999" s="9">
        <f t="shared" si="461"/>
        <v>1246.6546747441496</v>
      </c>
      <c r="W999" s="8">
        <f t="shared" si="462"/>
        <v>217641.70180936644</v>
      </c>
      <c r="X999" s="7">
        <f t="shared" si="463"/>
        <v>-31.514306251763138</v>
      </c>
      <c r="Y999" s="6">
        <f t="shared" si="449"/>
        <v>1255.8094349290104</v>
      </c>
      <c r="Z999" s="4">
        <f t="shared" si="450"/>
        <v>-1</v>
      </c>
      <c r="AA999" s="4">
        <f t="shared" si="464"/>
        <v>0</v>
      </c>
      <c r="AB999" s="5">
        <f t="shared" si="465"/>
        <v>0</v>
      </c>
      <c r="AC999" s="418">
        <f t="shared" si="469"/>
        <v>0</v>
      </c>
      <c r="AD999" s="628">
        <f t="shared" si="466"/>
        <v>0</v>
      </c>
      <c r="AE999" s="4">
        <f t="shared" si="451"/>
        <v>11.856121512833052</v>
      </c>
      <c r="AF999" s="3">
        <f t="shared" si="467"/>
        <v>4.67</v>
      </c>
      <c r="AG999" s="2">
        <f t="shared" si="452"/>
        <v>105.92076283713217</v>
      </c>
      <c r="AH999" s="22">
        <f t="shared" si="441"/>
        <v>16.329540112564459</v>
      </c>
    </row>
    <row r="1000" spans="6:34" x14ac:dyDescent="0.35">
      <c r="F1000" s="21">
        <f t="shared" si="453"/>
        <v>96.999999999998764</v>
      </c>
      <c r="G1000" s="20">
        <f t="shared" si="468"/>
        <v>356.63043478260749</v>
      </c>
      <c r="H1000" s="19">
        <f t="shared" si="442"/>
        <v>6.6304347826074945</v>
      </c>
      <c r="I1000" s="18">
        <f t="shared" si="443"/>
        <v>1.8944099378878556E-2</v>
      </c>
      <c r="J1000" s="17">
        <f t="shared" si="444"/>
        <v>217766.36727684084</v>
      </c>
      <c r="K1000" s="16">
        <f t="shared" si="445"/>
        <v>31.513934212500299</v>
      </c>
      <c r="L1000" s="15">
        <f t="shared" si="446"/>
        <v>0</v>
      </c>
      <c r="M1000" s="14">
        <f t="shared" si="447"/>
        <v>0</v>
      </c>
      <c r="N1000" s="13">
        <f t="shared" si="454"/>
        <v>0</v>
      </c>
      <c r="O1000" s="12">
        <f t="shared" si="455"/>
        <v>0</v>
      </c>
      <c r="P1000" s="4">
        <f t="shared" si="456"/>
        <v>0</v>
      </c>
      <c r="Q1000" s="11">
        <f t="shared" si="448"/>
        <v>0</v>
      </c>
      <c r="R1000" s="10">
        <f t="shared" si="457"/>
        <v>0</v>
      </c>
      <c r="S1000" s="9">
        <f t="shared" si="458"/>
        <v>151.358709016955</v>
      </c>
      <c r="T1000" s="8">
        <f t="shared" si="459"/>
        <v>12714.331578572732</v>
      </c>
      <c r="U1000" s="7">
        <f t="shared" si="460"/>
        <v>-31.513934212500299</v>
      </c>
      <c r="V1000" s="9">
        <f t="shared" si="461"/>
        <v>1243.5032441189733</v>
      </c>
      <c r="W1000" s="8">
        <f t="shared" si="462"/>
        <v>217766.36727684084</v>
      </c>
      <c r="X1000" s="7">
        <f t="shared" si="463"/>
        <v>-31.513934212500299</v>
      </c>
      <c r="Y1000" s="6">
        <f t="shared" si="449"/>
        <v>1252.6810355911396</v>
      </c>
      <c r="Z1000" s="4">
        <f t="shared" si="450"/>
        <v>-1</v>
      </c>
      <c r="AA1000" s="4">
        <f t="shared" si="464"/>
        <v>0</v>
      </c>
      <c r="AB1000" s="5">
        <f t="shared" si="465"/>
        <v>0</v>
      </c>
      <c r="AC1000" s="418">
        <f t="shared" si="469"/>
        <v>0</v>
      </c>
      <c r="AD1000" s="628">
        <f t="shared" si="466"/>
        <v>0</v>
      </c>
      <c r="AE1000" s="4">
        <f t="shared" si="451"/>
        <v>11.826586233308289</v>
      </c>
      <c r="AF1000" s="3">
        <f t="shared" si="467"/>
        <v>4.67</v>
      </c>
      <c r="AG1000" s="2">
        <f t="shared" si="452"/>
        <v>105.92076283713217</v>
      </c>
      <c r="AH1000" s="22">
        <f t="shared" si="441"/>
        <v>16.2685593308005</v>
      </c>
    </row>
    <row r="1001" spans="6:34" x14ac:dyDescent="0.35">
      <c r="F1001" s="21">
        <f t="shared" si="453"/>
        <v>97.099999999998758</v>
      </c>
      <c r="G1001" s="20">
        <f t="shared" si="468"/>
        <v>356.63043478260749</v>
      </c>
      <c r="H1001" s="19">
        <f t="shared" si="442"/>
        <v>6.6304347826074945</v>
      </c>
      <c r="I1001" s="18">
        <f t="shared" si="443"/>
        <v>1.8944099378878556E-2</v>
      </c>
      <c r="J1001" s="17">
        <f t="shared" si="444"/>
        <v>217890.71760125275</v>
      </c>
      <c r="K1001" s="16">
        <f t="shared" si="445"/>
        <v>31.513563120282278</v>
      </c>
      <c r="L1001" s="15">
        <f t="shared" si="446"/>
        <v>0</v>
      </c>
      <c r="M1001" s="14">
        <f t="shared" si="447"/>
        <v>0</v>
      </c>
      <c r="N1001" s="13">
        <f t="shared" si="454"/>
        <v>0</v>
      </c>
      <c r="O1001" s="12">
        <f t="shared" si="455"/>
        <v>0</v>
      </c>
      <c r="P1001" s="4">
        <f t="shared" si="456"/>
        <v>0</v>
      </c>
      <c r="Q1001" s="11">
        <f t="shared" si="448"/>
        <v>0</v>
      </c>
      <c r="R1001" s="10">
        <f t="shared" si="457"/>
        <v>0</v>
      </c>
      <c r="S1001" s="9">
        <f t="shared" si="458"/>
        <v>151.358709016955</v>
      </c>
      <c r="T1001" s="8">
        <f t="shared" si="459"/>
        <v>12729.467449474427</v>
      </c>
      <c r="U1001" s="7">
        <f t="shared" si="460"/>
        <v>-31.513563120282278</v>
      </c>
      <c r="V1001" s="9">
        <f t="shared" si="461"/>
        <v>1240.3518506977232</v>
      </c>
      <c r="W1001" s="8">
        <f t="shared" si="462"/>
        <v>217890.71760125275</v>
      </c>
      <c r="X1001" s="7">
        <f t="shared" si="463"/>
        <v>-31.513563120282278</v>
      </c>
      <c r="Y1001" s="6">
        <f t="shared" si="449"/>
        <v>1249.5527889307223</v>
      </c>
      <c r="Z1001" s="4">
        <f t="shared" si="450"/>
        <v>-1</v>
      </c>
      <c r="AA1001" s="4">
        <f t="shared" si="464"/>
        <v>0</v>
      </c>
      <c r="AB1001" s="5">
        <f t="shared" si="465"/>
        <v>0</v>
      </c>
      <c r="AC1001" s="418">
        <f t="shared" si="469"/>
        <v>0</v>
      </c>
      <c r="AD1001" s="628">
        <f t="shared" si="466"/>
        <v>0</v>
      </c>
      <c r="AE1001" s="4">
        <f t="shared" si="451"/>
        <v>11.79705239521436</v>
      </c>
      <c r="AF1001" s="3">
        <f t="shared" si="467"/>
        <v>4.67</v>
      </c>
      <c r="AG1001" s="2">
        <f t="shared" si="452"/>
        <v>105.92076283713217</v>
      </c>
      <c r="AH1001" s="22">
        <f t="shared" si="441"/>
        <v>16.207657617665895</v>
      </c>
    </row>
    <row r="1002" spans="6:34" x14ac:dyDescent="0.35">
      <c r="F1002" s="21">
        <f t="shared" si="453"/>
        <v>97.199999999998752</v>
      </c>
      <c r="G1002" s="20">
        <f t="shared" si="468"/>
        <v>356.63043478260749</v>
      </c>
      <c r="H1002" s="19">
        <f t="shared" si="442"/>
        <v>6.6304347826074945</v>
      </c>
      <c r="I1002" s="18">
        <f t="shared" si="443"/>
        <v>1.8944099378878556E-2</v>
      </c>
      <c r="J1002" s="17">
        <f t="shared" si="444"/>
        <v>218014.75278632253</v>
      </c>
      <c r="K1002" s="16">
        <f t="shared" si="445"/>
        <v>31.513192975048007</v>
      </c>
      <c r="L1002" s="15">
        <f t="shared" si="446"/>
        <v>0</v>
      </c>
      <c r="M1002" s="14">
        <f t="shared" si="447"/>
        <v>0</v>
      </c>
      <c r="N1002" s="13">
        <f t="shared" si="454"/>
        <v>0</v>
      </c>
      <c r="O1002" s="12">
        <f t="shared" si="455"/>
        <v>0</v>
      </c>
      <c r="P1002" s="4">
        <f t="shared" si="456"/>
        <v>0</v>
      </c>
      <c r="Q1002" s="11">
        <f t="shared" si="448"/>
        <v>0</v>
      </c>
      <c r="R1002" s="10">
        <f t="shared" si="457"/>
        <v>0</v>
      </c>
      <c r="S1002" s="9">
        <f t="shared" si="458"/>
        <v>151.358709016955</v>
      </c>
      <c r="T1002" s="8">
        <f t="shared" si="459"/>
        <v>12744.603320376122</v>
      </c>
      <c r="U1002" s="7">
        <f t="shared" si="460"/>
        <v>-31.513192975048007</v>
      </c>
      <c r="V1002" s="9">
        <f t="shared" si="461"/>
        <v>1237.200494385695</v>
      </c>
      <c r="W1002" s="8">
        <f t="shared" si="462"/>
        <v>218014.75278632253</v>
      </c>
      <c r="X1002" s="7">
        <f t="shared" si="463"/>
        <v>-31.513192975048007</v>
      </c>
      <c r="Y1002" s="6">
        <f t="shared" si="449"/>
        <v>1246.4246957211203</v>
      </c>
      <c r="Z1002" s="4">
        <f t="shared" si="450"/>
        <v>-1</v>
      </c>
      <c r="AA1002" s="4">
        <f t="shared" si="464"/>
        <v>0</v>
      </c>
      <c r="AB1002" s="5">
        <f t="shared" si="465"/>
        <v>0</v>
      </c>
      <c r="AC1002" s="418">
        <f t="shared" si="469"/>
        <v>0</v>
      </c>
      <c r="AD1002" s="628">
        <f t="shared" si="466"/>
        <v>0</v>
      </c>
      <c r="AE1002" s="4">
        <f t="shared" si="451"/>
        <v>11.767520005852589</v>
      </c>
      <c r="AF1002" s="3">
        <f t="shared" si="467"/>
        <v>4.67</v>
      </c>
      <c r="AG1002" s="2">
        <f t="shared" si="452"/>
        <v>105.92076283713217</v>
      </c>
      <c r="AH1002" s="22">
        <f t="shared" si="441"/>
        <v>16.146835072227244</v>
      </c>
    </row>
    <row r="1003" spans="6:34" x14ac:dyDescent="0.35">
      <c r="F1003" s="21">
        <f t="shared" si="453"/>
        <v>97.299999999998747</v>
      </c>
      <c r="G1003" s="20">
        <f t="shared" si="468"/>
        <v>356.63043478260749</v>
      </c>
      <c r="H1003" s="19">
        <f t="shared" si="442"/>
        <v>6.6304347826074945</v>
      </c>
      <c r="I1003" s="18">
        <f t="shared" si="443"/>
        <v>1.8944099378878556E-2</v>
      </c>
      <c r="J1003" s="17">
        <f t="shared" si="444"/>
        <v>218138.47283576109</v>
      </c>
      <c r="K1003" s="16">
        <f t="shared" si="445"/>
        <v>31.512823776736543</v>
      </c>
      <c r="L1003" s="15">
        <f t="shared" si="446"/>
        <v>0</v>
      </c>
      <c r="M1003" s="14">
        <f t="shared" si="447"/>
        <v>0</v>
      </c>
      <c r="N1003" s="13">
        <f t="shared" si="454"/>
        <v>0</v>
      </c>
      <c r="O1003" s="12">
        <f t="shared" si="455"/>
        <v>0</v>
      </c>
      <c r="P1003" s="4">
        <f t="shared" si="456"/>
        <v>0</v>
      </c>
      <c r="Q1003" s="11">
        <f t="shared" si="448"/>
        <v>0</v>
      </c>
      <c r="R1003" s="10">
        <f t="shared" si="457"/>
        <v>0</v>
      </c>
      <c r="S1003" s="9">
        <f t="shared" si="458"/>
        <v>151.358709016955</v>
      </c>
      <c r="T1003" s="8">
        <f t="shared" si="459"/>
        <v>12759.739191277817</v>
      </c>
      <c r="U1003" s="7">
        <f t="shared" si="460"/>
        <v>-31.512823776736543</v>
      </c>
      <c r="V1003" s="9">
        <f t="shared" si="461"/>
        <v>1234.0491750881902</v>
      </c>
      <c r="W1003" s="8">
        <f t="shared" si="462"/>
        <v>218138.47283576109</v>
      </c>
      <c r="X1003" s="7">
        <f t="shared" si="463"/>
        <v>-31.512823776736543</v>
      </c>
      <c r="Y1003" s="6">
        <f t="shared" si="449"/>
        <v>1243.2967567443911</v>
      </c>
      <c r="Z1003" s="4">
        <f t="shared" si="450"/>
        <v>-1</v>
      </c>
      <c r="AA1003" s="4">
        <f t="shared" si="464"/>
        <v>0</v>
      </c>
      <c r="AB1003" s="5">
        <f t="shared" si="465"/>
        <v>0</v>
      </c>
      <c r="AC1003" s="418">
        <f t="shared" si="469"/>
        <v>0</v>
      </c>
      <c r="AD1003" s="628">
        <f t="shared" si="466"/>
        <v>0</v>
      </c>
      <c r="AE1003" s="4">
        <f t="shared" si="451"/>
        <v>11.737989072606396</v>
      </c>
      <c r="AF1003" s="3">
        <f t="shared" si="467"/>
        <v>4.67</v>
      </c>
      <c r="AG1003" s="2">
        <f t="shared" si="452"/>
        <v>105.92076283713217</v>
      </c>
      <c r="AH1003" s="22">
        <f t="shared" si="441"/>
        <v>16.086091793975172</v>
      </c>
    </row>
    <row r="1004" spans="6:34" x14ac:dyDescent="0.35">
      <c r="F1004" s="21">
        <f t="shared" si="453"/>
        <v>97.399999999998741</v>
      </c>
      <c r="G1004" s="20">
        <f t="shared" si="468"/>
        <v>356.63043478260749</v>
      </c>
      <c r="H1004" s="19">
        <f t="shared" si="442"/>
        <v>6.6304347826074945</v>
      </c>
      <c r="I1004" s="18">
        <f t="shared" si="443"/>
        <v>1.8944099378878556E-2</v>
      </c>
      <c r="J1004" s="17">
        <f t="shared" si="444"/>
        <v>218261.87775326992</v>
      </c>
      <c r="K1004" s="16">
        <f t="shared" si="445"/>
        <v>31.512455525287098</v>
      </c>
      <c r="L1004" s="15">
        <f t="shared" si="446"/>
        <v>0</v>
      </c>
      <c r="M1004" s="14">
        <f t="shared" si="447"/>
        <v>0</v>
      </c>
      <c r="N1004" s="13">
        <f t="shared" si="454"/>
        <v>0</v>
      </c>
      <c r="O1004" s="12">
        <f t="shared" si="455"/>
        <v>0</v>
      </c>
      <c r="P1004" s="4">
        <f t="shared" si="456"/>
        <v>0</v>
      </c>
      <c r="Q1004" s="11">
        <f t="shared" si="448"/>
        <v>0</v>
      </c>
      <c r="R1004" s="10">
        <f t="shared" si="457"/>
        <v>0</v>
      </c>
      <c r="S1004" s="9">
        <f t="shared" si="458"/>
        <v>151.358709016955</v>
      </c>
      <c r="T1004" s="8">
        <f t="shared" si="459"/>
        <v>12774.875062179512</v>
      </c>
      <c r="U1004" s="7">
        <f t="shared" si="460"/>
        <v>-31.512455525287098</v>
      </c>
      <c r="V1004" s="9">
        <f t="shared" si="461"/>
        <v>1230.8978927105165</v>
      </c>
      <c r="W1004" s="8">
        <f t="shared" si="462"/>
        <v>218261.87775326992</v>
      </c>
      <c r="X1004" s="7">
        <f t="shared" si="463"/>
        <v>-31.512455525287098</v>
      </c>
      <c r="Y1004" s="6">
        <f t="shared" si="449"/>
        <v>1240.1689727913972</v>
      </c>
      <c r="Z1004" s="4">
        <f t="shared" si="450"/>
        <v>-1</v>
      </c>
      <c r="AA1004" s="4">
        <f t="shared" si="464"/>
        <v>0</v>
      </c>
      <c r="AB1004" s="5">
        <f t="shared" si="465"/>
        <v>0</v>
      </c>
      <c r="AC1004" s="418">
        <f t="shared" si="469"/>
        <v>0</v>
      </c>
      <c r="AD1004" s="628">
        <f t="shared" si="466"/>
        <v>0</v>
      </c>
      <c r="AE1004" s="4">
        <f t="shared" si="451"/>
        <v>11.70845960294233</v>
      </c>
      <c r="AF1004" s="3">
        <f t="shared" si="467"/>
        <v>4.67</v>
      </c>
      <c r="AG1004" s="2">
        <f t="shared" si="452"/>
        <v>105.92076283713217</v>
      </c>
      <c r="AH1004" s="22">
        <f t="shared" si="441"/>
        <v>16.025427882827184</v>
      </c>
    </row>
    <row r="1005" spans="6:34" x14ac:dyDescent="0.35">
      <c r="F1005" s="21">
        <f t="shared" si="453"/>
        <v>97.499999999998735</v>
      </c>
      <c r="G1005" s="20">
        <f t="shared" si="468"/>
        <v>356.63043478260749</v>
      </c>
      <c r="H1005" s="19">
        <f t="shared" si="442"/>
        <v>6.6304347826074945</v>
      </c>
      <c r="I1005" s="18">
        <f t="shared" si="443"/>
        <v>1.8944099378878556E-2</v>
      </c>
      <c r="J1005" s="17">
        <f t="shared" si="444"/>
        <v>218384.96754254098</v>
      </c>
      <c r="K1005" s="16">
        <f t="shared" si="445"/>
        <v>31.512088220639061</v>
      </c>
      <c r="L1005" s="15">
        <f t="shared" si="446"/>
        <v>0</v>
      </c>
      <c r="M1005" s="14">
        <f t="shared" si="447"/>
        <v>0</v>
      </c>
      <c r="N1005" s="13">
        <f t="shared" si="454"/>
        <v>0</v>
      </c>
      <c r="O1005" s="12">
        <f t="shared" si="455"/>
        <v>0</v>
      </c>
      <c r="P1005" s="4">
        <f t="shared" si="456"/>
        <v>0</v>
      </c>
      <c r="Q1005" s="11">
        <f t="shared" si="448"/>
        <v>0</v>
      </c>
      <c r="R1005" s="10">
        <f t="shared" si="457"/>
        <v>0</v>
      </c>
      <c r="S1005" s="9">
        <f t="shared" si="458"/>
        <v>151.358709016955</v>
      </c>
      <c r="T1005" s="8">
        <f t="shared" si="459"/>
        <v>12790.010933081207</v>
      </c>
      <c r="U1005" s="7">
        <f t="shared" si="460"/>
        <v>-31.512088220639061</v>
      </c>
      <c r="V1005" s="9">
        <f t="shared" si="461"/>
        <v>1227.7466471579878</v>
      </c>
      <c r="W1005" s="8">
        <f t="shared" si="462"/>
        <v>218384.96754254098</v>
      </c>
      <c r="X1005" s="7">
        <f t="shared" si="463"/>
        <v>-31.512088220639061</v>
      </c>
      <c r="Y1005" s="6">
        <f t="shared" si="449"/>
        <v>1237.0413446619154</v>
      </c>
      <c r="Z1005" s="4">
        <f t="shared" si="450"/>
        <v>-1</v>
      </c>
      <c r="AA1005" s="4">
        <f t="shared" si="464"/>
        <v>0</v>
      </c>
      <c r="AB1005" s="5">
        <f t="shared" si="465"/>
        <v>0</v>
      </c>
      <c r="AC1005" s="418">
        <f t="shared" si="469"/>
        <v>0</v>
      </c>
      <c r="AD1005" s="628">
        <f t="shared" si="466"/>
        <v>0</v>
      </c>
      <c r="AE1005" s="4">
        <f t="shared" si="451"/>
        <v>11.678931604411098</v>
      </c>
      <c r="AF1005" s="3">
        <f t="shared" si="467"/>
        <v>4.67</v>
      </c>
      <c r="AG1005" s="2">
        <f t="shared" si="452"/>
        <v>105.92076283713217</v>
      </c>
      <c r="AH1005" s="22">
        <f t="shared" si="441"/>
        <v>15.964843439130602</v>
      </c>
    </row>
    <row r="1006" spans="6:34" x14ac:dyDescent="0.35">
      <c r="F1006" s="21">
        <f t="shared" si="453"/>
        <v>97.59999999999873</v>
      </c>
      <c r="G1006" s="20">
        <f t="shared" si="468"/>
        <v>356.63043478260749</v>
      </c>
      <c r="H1006" s="19">
        <f t="shared" si="442"/>
        <v>6.6304347826074945</v>
      </c>
      <c r="I1006" s="18">
        <f t="shared" si="443"/>
        <v>1.8944099378878556E-2</v>
      </c>
      <c r="J1006" s="17">
        <f t="shared" si="444"/>
        <v>218507.74220725679</v>
      </c>
      <c r="K1006" s="16">
        <f t="shared" si="445"/>
        <v>31.511721862731978</v>
      </c>
      <c r="L1006" s="15">
        <f t="shared" si="446"/>
        <v>0</v>
      </c>
      <c r="M1006" s="14">
        <f t="shared" si="447"/>
        <v>0</v>
      </c>
      <c r="N1006" s="13">
        <f t="shared" si="454"/>
        <v>0</v>
      </c>
      <c r="O1006" s="12">
        <f t="shared" si="455"/>
        <v>0</v>
      </c>
      <c r="P1006" s="4">
        <f t="shared" si="456"/>
        <v>0</v>
      </c>
      <c r="Q1006" s="11">
        <f t="shared" si="448"/>
        <v>0</v>
      </c>
      <c r="R1006" s="10">
        <f t="shared" si="457"/>
        <v>0</v>
      </c>
      <c r="S1006" s="9">
        <f t="shared" si="458"/>
        <v>151.358709016955</v>
      </c>
      <c r="T1006" s="8">
        <f t="shared" si="459"/>
        <v>12805.146803982901</v>
      </c>
      <c r="U1006" s="7">
        <f t="shared" si="460"/>
        <v>-31.511721862731978</v>
      </c>
      <c r="V1006" s="9">
        <f t="shared" si="461"/>
        <v>1224.595438335924</v>
      </c>
      <c r="W1006" s="8">
        <f t="shared" si="462"/>
        <v>218507.74220725679</v>
      </c>
      <c r="X1006" s="7">
        <f t="shared" si="463"/>
        <v>-31.511721862731978</v>
      </c>
      <c r="Y1006" s="6">
        <f t="shared" si="449"/>
        <v>1233.9138731647492</v>
      </c>
      <c r="Z1006" s="4">
        <f t="shared" si="450"/>
        <v>-1</v>
      </c>
      <c r="AA1006" s="4">
        <f t="shared" si="464"/>
        <v>0</v>
      </c>
      <c r="AB1006" s="5">
        <f t="shared" si="465"/>
        <v>0</v>
      </c>
      <c r="AC1006" s="418">
        <f t="shared" si="469"/>
        <v>0</v>
      </c>
      <c r="AD1006" s="628">
        <f t="shared" si="466"/>
        <v>0</v>
      </c>
      <c r="AE1006" s="4">
        <f t="shared" si="451"/>
        <v>11.649405084648631</v>
      </c>
      <c r="AF1006" s="3">
        <f t="shared" si="467"/>
        <v>4.67</v>
      </c>
      <c r="AG1006" s="2">
        <f t="shared" si="452"/>
        <v>105.92076283713217</v>
      </c>
      <c r="AH1006" s="22">
        <f t="shared" si="441"/>
        <v>15.904338563665519</v>
      </c>
    </row>
    <row r="1007" spans="6:34" x14ac:dyDescent="0.35">
      <c r="F1007" s="21">
        <f t="shared" si="453"/>
        <v>97.699999999998724</v>
      </c>
      <c r="G1007" s="20">
        <f t="shared" si="468"/>
        <v>356.63043478260749</v>
      </c>
      <c r="H1007" s="19">
        <f t="shared" si="442"/>
        <v>6.6304347826074945</v>
      </c>
      <c r="I1007" s="18">
        <f t="shared" si="443"/>
        <v>1.8944099378878556E-2</v>
      </c>
      <c r="J1007" s="17">
        <f t="shared" si="444"/>
        <v>218630.20175109038</v>
      </c>
      <c r="K1007" s="16">
        <f t="shared" si="445"/>
        <v>31.511356451505527</v>
      </c>
      <c r="L1007" s="15">
        <f t="shared" si="446"/>
        <v>0</v>
      </c>
      <c r="M1007" s="14">
        <f t="shared" si="447"/>
        <v>0</v>
      </c>
      <c r="N1007" s="13">
        <f t="shared" si="454"/>
        <v>0</v>
      </c>
      <c r="O1007" s="12">
        <f t="shared" si="455"/>
        <v>0</v>
      </c>
      <c r="P1007" s="4">
        <f t="shared" si="456"/>
        <v>0</v>
      </c>
      <c r="Q1007" s="11">
        <f t="shared" si="448"/>
        <v>0</v>
      </c>
      <c r="R1007" s="10">
        <f t="shared" si="457"/>
        <v>0</v>
      </c>
      <c r="S1007" s="9">
        <f t="shared" si="458"/>
        <v>151.358709016955</v>
      </c>
      <c r="T1007" s="8">
        <f t="shared" si="459"/>
        <v>12820.282674884596</v>
      </c>
      <c r="U1007" s="7">
        <f t="shared" si="460"/>
        <v>-31.511356451505527</v>
      </c>
      <c r="V1007" s="9">
        <f t="shared" si="461"/>
        <v>1221.4442661496507</v>
      </c>
      <c r="W1007" s="8">
        <f t="shared" si="462"/>
        <v>218630.20175109038</v>
      </c>
      <c r="X1007" s="7">
        <f t="shared" si="463"/>
        <v>-31.511356451505527</v>
      </c>
      <c r="Y1007" s="6">
        <f t="shared" si="449"/>
        <v>1230.7865591178424</v>
      </c>
      <c r="Z1007" s="4">
        <f t="shared" si="450"/>
        <v>-1</v>
      </c>
      <c r="AA1007" s="4">
        <f t="shared" si="464"/>
        <v>0</v>
      </c>
      <c r="AB1007" s="5">
        <f t="shared" si="465"/>
        <v>0</v>
      </c>
      <c r="AC1007" s="418">
        <f t="shared" si="469"/>
        <v>0</v>
      </c>
      <c r="AD1007" s="628">
        <f t="shared" si="466"/>
        <v>0</v>
      </c>
      <c r="AE1007" s="4">
        <f t="shared" si="451"/>
        <v>11.619880051377152</v>
      </c>
      <c r="AF1007" s="3">
        <f t="shared" si="467"/>
        <v>4.67</v>
      </c>
      <c r="AG1007" s="2">
        <f t="shared" si="452"/>
        <v>105.92076283713217</v>
      </c>
      <c r="AH1007" s="22">
        <f t="shared" si="441"/>
        <v>15.843913357647772</v>
      </c>
    </row>
    <row r="1008" spans="6:34" x14ac:dyDescent="0.35">
      <c r="F1008" s="21">
        <f t="shared" si="453"/>
        <v>97.799999999998718</v>
      </c>
      <c r="G1008" s="20">
        <f t="shared" si="468"/>
        <v>356.63043478260749</v>
      </c>
      <c r="H1008" s="19">
        <f t="shared" si="442"/>
        <v>6.6304347826074945</v>
      </c>
      <c r="I1008" s="18">
        <f t="shared" si="443"/>
        <v>1.8944099378878556E-2</v>
      </c>
      <c r="J1008" s="17">
        <f t="shared" si="444"/>
        <v>218752.34617770536</v>
      </c>
      <c r="K1008" s="16">
        <f t="shared" si="445"/>
        <v>31.51099198689958</v>
      </c>
      <c r="L1008" s="15">
        <f t="shared" si="446"/>
        <v>0</v>
      </c>
      <c r="M1008" s="14">
        <f t="shared" si="447"/>
        <v>0</v>
      </c>
      <c r="N1008" s="13">
        <f t="shared" si="454"/>
        <v>0</v>
      </c>
      <c r="O1008" s="12">
        <f t="shared" si="455"/>
        <v>0</v>
      </c>
      <c r="P1008" s="4">
        <f t="shared" si="456"/>
        <v>0</v>
      </c>
      <c r="Q1008" s="11">
        <f t="shared" si="448"/>
        <v>0</v>
      </c>
      <c r="R1008" s="10">
        <f t="shared" si="457"/>
        <v>0</v>
      </c>
      <c r="S1008" s="9">
        <f t="shared" si="458"/>
        <v>151.358709016955</v>
      </c>
      <c r="T1008" s="8">
        <f t="shared" si="459"/>
        <v>12835.418545786291</v>
      </c>
      <c r="U1008" s="7">
        <f t="shared" si="460"/>
        <v>-31.51099198689958</v>
      </c>
      <c r="V1008" s="9">
        <f t="shared" si="461"/>
        <v>1218.2931305045001</v>
      </c>
      <c r="W1008" s="8">
        <f t="shared" si="462"/>
        <v>218752.34617770536</v>
      </c>
      <c r="X1008" s="7">
        <f t="shared" si="463"/>
        <v>-31.51099198689958</v>
      </c>
      <c r="Y1008" s="6">
        <f t="shared" si="449"/>
        <v>1227.6594033483939</v>
      </c>
      <c r="Z1008" s="4">
        <f t="shared" si="450"/>
        <v>-1</v>
      </c>
      <c r="AA1008" s="4">
        <f t="shared" si="464"/>
        <v>0</v>
      </c>
      <c r="AB1008" s="5">
        <f t="shared" si="465"/>
        <v>0</v>
      </c>
      <c r="AC1008" s="418">
        <f t="shared" si="469"/>
        <v>0</v>
      </c>
      <c r="AD1008" s="628">
        <f t="shared" si="466"/>
        <v>0</v>
      </c>
      <c r="AE1008" s="4">
        <f t="shared" si="451"/>
        <v>11.59035651240626</v>
      </c>
      <c r="AF1008" s="3">
        <f t="shared" si="467"/>
        <v>4.67</v>
      </c>
      <c r="AG1008" s="2">
        <f t="shared" si="452"/>
        <v>105.92076283713217</v>
      </c>
      <c r="AH1008" s="22">
        <f t="shared" si="441"/>
        <v>15.78356792273194</v>
      </c>
    </row>
    <row r="1009" spans="6:34" x14ac:dyDescent="0.35">
      <c r="F1009" s="21">
        <f t="shared" si="453"/>
        <v>97.899999999998712</v>
      </c>
      <c r="G1009" s="20">
        <f t="shared" si="468"/>
        <v>356.63043478260749</v>
      </c>
      <c r="H1009" s="19">
        <f t="shared" si="442"/>
        <v>6.6304347826074945</v>
      </c>
      <c r="I1009" s="18">
        <f t="shared" si="443"/>
        <v>1.8944099378878556E-2</v>
      </c>
      <c r="J1009" s="17">
        <f t="shared" si="444"/>
        <v>218874.17549075582</v>
      </c>
      <c r="K1009" s="16">
        <f t="shared" si="445"/>
        <v>31.510628468854136</v>
      </c>
      <c r="L1009" s="15">
        <f t="shared" si="446"/>
        <v>0</v>
      </c>
      <c r="M1009" s="14">
        <f t="shared" si="447"/>
        <v>0</v>
      </c>
      <c r="N1009" s="13">
        <f t="shared" si="454"/>
        <v>0</v>
      </c>
      <c r="O1009" s="12">
        <f t="shared" si="455"/>
        <v>0</v>
      </c>
      <c r="P1009" s="4">
        <f t="shared" si="456"/>
        <v>0</v>
      </c>
      <c r="Q1009" s="11">
        <f t="shared" si="448"/>
        <v>0</v>
      </c>
      <c r="R1009" s="10">
        <f t="shared" si="457"/>
        <v>0</v>
      </c>
      <c r="S1009" s="9">
        <f t="shared" si="458"/>
        <v>151.358709016955</v>
      </c>
      <c r="T1009" s="8">
        <f t="shared" si="459"/>
        <v>12850.554416687986</v>
      </c>
      <c r="U1009" s="7">
        <f t="shared" si="460"/>
        <v>-31.510628468854136</v>
      </c>
      <c r="V1009" s="9">
        <f t="shared" si="461"/>
        <v>1215.1420313058102</v>
      </c>
      <c r="W1009" s="8">
        <f t="shared" si="462"/>
        <v>218874.17549075582</v>
      </c>
      <c r="X1009" s="7">
        <f t="shared" si="463"/>
        <v>-31.510628468854136</v>
      </c>
      <c r="Y1009" s="6">
        <f t="shared" si="449"/>
        <v>1224.5324066929752</v>
      </c>
      <c r="Z1009" s="4">
        <f t="shared" si="450"/>
        <v>-1</v>
      </c>
      <c r="AA1009" s="4">
        <f t="shared" si="464"/>
        <v>0</v>
      </c>
      <c r="AB1009" s="5">
        <f t="shared" si="465"/>
        <v>0</v>
      </c>
      <c r="AC1009" s="418">
        <f t="shared" si="469"/>
        <v>0</v>
      </c>
      <c r="AD1009" s="628">
        <f t="shared" si="466"/>
        <v>0</v>
      </c>
      <c r="AE1009" s="4">
        <f t="shared" si="451"/>
        <v>11.560834475634048</v>
      </c>
      <c r="AF1009" s="3">
        <f t="shared" si="467"/>
        <v>4.67</v>
      </c>
      <c r="AG1009" s="2">
        <f t="shared" si="452"/>
        <v>105.92076283713217</v>
      </c>
      <c r="AH1009" s="22">
        <f t="shared" si="441"/>
        <v>15.72330236101439</v>
      </c>
    </row>
    <row r="1010" spans="6:34" x14ac:dyDescent="0.35">
      <c r="F1010" s="21">
        <f t="shared" si="453"/>
        <v>97.999999999998707</v>
      </c>
      <c r="G1010" s="20">
        <f t="shared" si="468"/>
        <v>356.63043478260749</v>
      </c>
      <c r="H1010" s="19">
        <f t="shared" si="442"/>
        <v>6.6304347826074945</v>
      </c>
      <c r="I1010" s="18">
        <f t="shared" si="443"/>
        <v>1.8944099378878556E-2</v>
      </c>
      <c r="J1010" s="17">
        <f t="shared" si="444"/>
        <v>218995.68969388641</v>
      </c>
      <c r="K1010" s="16">
        <f t="shared" si="445"/>
        <v>31.51026589730937</v>
      </c>
      <c r="L1010" s="15">
        <f t="shared" si="446"/>
        <v>0</v>
      </c>
      <c r="M1010" s="14">
        <f t="shared" si="447"/>
        <v>0</v>
      </c>
      <c r="N1010" s="13">
        <f t="shared" si="454"/>
        <v>0</v>
      </c>
      <c r="O1010" s="12">
        <f t="shared" si="455"/>
        <v>0</v>
      </c>
      <c r="P1010" s="4">
        <f t="shared" si="456"/>
        <v>0</v>
      </c>
      <c r="Q1010" s="11">
        <f t="shared" si="448"/>
        <v>0</v>
      </c>
      <c r="R1010" s="10">
        <f t="shared" si="457"/>
        <v>0</v>
      </c>
      <c r="S1010" s="9">
        <f t="shared" si="458"/>
        <v>151.358709016955</v>
      </c>
      <c r="T1010" s="8">
        <f t="shared" si="459"/>
        <v>12865.690287589681</v>
      </c>
      <c r="U1010" s="7">
        <f t="shared" si="460"/>
        <v>-31.51026589730937</v>
      </c>
      <c r="V1010" s="9">
        <f t="shared" si="461"/>
        <v>1211.9909684589247</v>
      </c>
      <c r="W1010" s="8">
        <f t="shared" si="462"/>
        <v>218995.68969388641</v>
      </c>
      <c r="X1010" s="7">
        <f t="shared" si="463"/>
        <v>-31.51026589730937</v>
      </c>
      <c r="Y1010" s="6">
        <f t="shared" si="449"/>
        <v>1221.4055699976489</v>
      </c>
      <c r="Z1010" s="4">
        <f t="shared" si="450"/>
        <v>-1</v>
      </c>
      <c r="AA1010" s="4">
        <f t="shared" si="464"/>
        <v>0</v>
      </c>
      <c r="AB1010" s="5">
        <f t="shared" si="465"/>
        <v>0</v>
      </c>
      <c r="AC1010" s="418">
        <f t="shared" si="469"/>
        <v>0</v>
      </c>
      <c r="AD1010" s="628">
        <f t="shared" si="466"/>
        <v>0</v>
      </c>
      <c r="AE1010" s="4">
        <f t="shared" si="451"/>
        <v>11.531313949048204</v>
      </c>
      <c r="AF1010" s="3">
        <f t="shared" si="467"/>
        <v>4.67</v>
      </c>
      <c r="AG1010" s="2">
        <f t="shared" si="452"/>
        <v>105.92076283713217</v>
      </c>
      <c r="AH1010" s="22">
        <f t="shared" si="441"/>
        <v>15.663116775036366</v>
      </c>
    </row>
    <row r="1011" spans="6:34" x14ac:dyDescent="0.35">
      <c r="F1011" s="21">
        <f t="shared" si="453"/>
        <v>98.099999999998701</v>
      </c>
      <c r="G1011" s="20">
        <f t="shared" si="468"/>
        <v>356.63043478260749</v>
      </c>
      <c r="H1011" s="19">
        <f t="shared" si="442"/>
        <v>6.6304347826074945</v>
      </c>
      <c r="I1011" s="18">
        <f t="shared" si="443"/>
        <v>1.8944099378878556E-2</v>
      </c>
      <c r="J1011" s="17">
        <f t="shared" si="444"/>
        <v>219116.88879073231</v>
      </c>
      <c r="K1011" s="16">
        <f t="shared" si="445"/>
        <v>31.509904272205603</v>
      </c>
      <c r="L1011" s="15">
        <f t="shared" si="446"/>
        <v>0</v>
      </c>
      <c r="M1011" s="14">
        <f t="shared" si="447"/>
        <v>0</v>
      </c>
      <c r="N1011" s="13">
        <f t="shared" si="454"/>
        <v>0</v>
      </c>
      <c r="O1011" s="12">
        <f t="shared" si="455"/>
        <v>0</v>
      </c>
      <c r="P1011" s="4">
        <f t="shared" si="456"/>
        <v>0</v>
      </c>
      <c r="Q1011" s="11">
        <f t="shared" si="448"/>
        <v>0</v>
      </c>
      <c r="R1011" s="10">
        <f t="shared" si="457"/>
        <v>0</v>
      </c>
      <c r="S1011" s="9">
        <f t="shared" si="458"/>
        <v>151.358709016955</v>
      </c>
      <c r="T1011" s="8">
        <f t="shared" si="459"/>
        <v>12880.826158491376</v>
      </c>
      <c r="U1011" s="7">
        <f t="shared" si="460"/>
        <v>-31.509904272205603</v>
      </c>
      <c r="V1011" s="9">
        <f t="shared" si="461"/>
        <v>1208.8399418691938</v>
      </c>
      <c r="W1011" s="8">
        <f t="shared" si="462"/>
        <v>219116.88879073231</v>
      </c>
      <c r="X1011" s="7">
        <f t="shared" si="463"/>
        <v>-31.509904272205603</v>
      </c>
      <c r="Y1011" s="6">
        <f t="shared" si="449"/>
        <v>1218.2788941180895</v>
      </c>
      <c r="Z1011" s="4">
        <f t="shared" si="450"/>
        <v>-1</v>
      </c>
      <c r="AA1011" s="4">
        <f t="shared" si="464"/>
        <v>0</v>
      </c>
      <c r="AB1011" s="5">
        <f t="shared" si="465"/>
        <v>0</v>
      </c>
      <c r="AC1011" s="418">
        <f t="shared" si="469"/>
        <v>0</v>
      </c>
      <c r="AD1011" s="628">
        <f t="shared" si="466"/>
        <v>0</v>
      </c>
      <c r="AE1011" s="4">
        <f t="shared" si="451"/>
        <v>11.501794940727173</v>
      </c>
      <c r="AF1011" s="3">
        <f t="shared" si="467"/>
        <v>4.67</v>
      </c>
      <c r="AG1011" s="2">
        <f t="shared" si="452"/>
        <v>105.92076283713217</v>
      </c>
      <c r="AH1011" s="22">
        <f t="shared" si="441"/>
        <v>15.603011267787046</v>
      </c>
    </row>
    <row r="1012" spans="6:34" x14ac:dyDescent="0.35">
      <c r="F1012" s="21">
        <f t="shared" si="453"/>
        <v>98.199999999998695</v>
      </c>
      <c r="G1012" s="20">
        <f t="shared" si="468"/>
        <v>356.63043478260749</v>
      </c>
      <c r="H1012" s="19">
        <f t="shared" si="442"/>
        <v>6.6304347826074945</v>
      </c>
      <c r="I1012" s="18">
        <f t="shared" si="443"/>
        <v>1.8944099378878556E-2</v>
      </c>
      <c r="J1012" s="17">
        <f t="shared" si="444"/>
        <v>219237.77278491922</v>
      </c>
      <c r="K1012" s="16">
        <f t="shared" si="445"/>
        <v>31.509543593483336</v>
      </c>
      <c r="L1012" s="15">
        <f t="shared" si="446"/>
        <v>0</v>
      </c>
      <c r="M1012" s="14">
        <f t="shared" si="447"/>
        <v>0</v>
      </c>
      <c r="N1012" s="13">
        <f t="shared" si="454"/>
        <v>0</v>
      </c>
      <c r="O1012" s="12">
        <f t="shared" si="455"/>
        <v>0</v>
      </c>
      <c r="P1012" s="4">
        <f t="shared" si="456"/>
        <v>0</v>
      </c>
      <c r="Q1012" s="11">
        <f t="shared" si="448"/>
        <v>0</v>
      </c>
      <c r="R1012" s="10">
        <f t="shared" si="457"/>
        <v>0</v>
      </c>
      <c r="S1012" s="9">
        <f t="shared" si="458"/>
        <v>151.358709016955</v>
      </c>
      <c r="T1012" s="8">
        <f t="shared" si="459"/>
        <v>12895.962029393071</v>
      </c>
      <c r="U1012" s="7">
        <f t="shared" si="460"/>
        <v>-31.509543593483336</v>
      </c>
      <c r="V1012" s="9">
        <f t="shared" si="461"/>
        <v>1205.6889514419734</v>
      </c>
      <c r="W1012" s="8">
        <f t="shared" si="462"/>
        <v>219237.77278491922</v>
      </c>
      <c r="X1012" s="7">
        <f t="shared" si="463"/>
        <v>-31.509543593483336</v>
      </c>
      <c r="Y1012" s="6">
        <f t="shared" si="449"/>
        <v>1215.1523799197055</v>
      </c>
      <c r="Z1012" s="4">
        <f t="shared" si="450"/>
        <v>-1</v>
      </c>
      <c r="AA1012" s="4">
        <f t="shared" si="464"/>
        <v>0</v>
      </c>
      <c r="AB1012" s="5">
        <f t="shared" si="465"/>
        <v>0</v>
      </c>
      <c r="AC1012" s="418">
        <f t="shared" si="469"/>
        <v>0</v>
      </c>
      <c r="AD1012" s="628">
        <f t="shared" si="466"/>
        <v>0</v>
      </c>
      <c r="AE1012" s="4">
        <f t="shared" si="451"/>
        <v>11.472277458841289</v>
      </c>
      <c r="AF1012" s="3">
        <f t="shared" si="467"/>
        <v>4.67</v>
      </c>
      <c r="AG1012" s="2">
        <f t="shared" si="452"/>
        <v>105.92076283713217</v>
      </c>
      <c r="AH1012" s="22">
        <f t="shared" si="441"/>
        <v>15.542985942706707</v>
      </c>
    </row>
    <row r="1013" spans="6:34" x14ac:dyDescent="0.35">
      <c r="F1013" s="21">
        <f t="shared" si="453"/>
        <v>98.29999999999869</v>
      </c>
      <c r="G1013" s="20">
        <f t="shared" si="468"/>
        <v>356.63043478260749</v>
      </c>
      <c r="H1013" s="19">
        <f t="shared" si="442"/>
        <v>6.6304347826074945</v>
      </c>
      <c r="I1013" s="18">
        <f t="shared" si="443"/>
        <v>1.8944099378878556E-2</v>
      </c>
      <c r="J1013" s="17">
        <f t="shared" si="444"/>
        <v>219358.3416800634</v>
      </c>
      <c r="K1013" s="16">
        <f t="shared" si="445"/>
        <v>31.50918386108318</v>
      </c>
      <c r="L1013" s="15">
        <f t="shared" si="446"/>
        <v>0</v>
      </c>
      <c r="M1013" s="14">
        <f t="shared" si="447"/>
        <v>0</v>
      </c>
      <c r="N1013" s="13">
        <f t="shared" si="454"/>
        <v>0</v>
      </c>
      <c r="O1013" s="12">
        <f t="shared" si="455"/>
        <v>0</v>
      </c>
      <c r="P1013" s="4">
        <f t="shared" si="456"/>
        <v>0</v>
      </c>
      <c r="Q1013" s="11">
        <f t="shared" si="448"/>
        <v>0</v>
      </c>
      <c r="R1013" s="10">
        <f t="shared" si="457"/>
        <v>0</v>
      </c>
      <c r="S1013" s="9">
        <f t="shared" si="458"/>
        <v>151.358709016955</v>
      </c>
      <c r="T1013" s="8">
        <f t="shared" si="459"/>
        <v>12911.097900294766</v>
      </c>
      <c r="U1013" s="7">
        <f t="shared" si="460"/>
        <v>-31.50918386108318</v>
      </c>
      <c r="V1013" s="9">
        <f t="shared" si="461"/>
        <v>1202.537997082625</v>
      </c>
      <c r="W1013" s="8">
        <f t="shared" si="462"/>
        <v>219358.3416800634</v>
      </c>
      <c r="X1013" s="7">
        <f t="shared" si="463"/>
        <v>-31.50918386108318</v>
      </c>
      <c r="Y1013" s="6">
        <f t="shared" si="449"/>
        <v>1212.0260282777638</v>
      </c>
      <c r="Z1013" s="4">
        <f t="shared" si="450"/>
        <v>-1</v>
      </c>
      <c r="AA1013" s="4">
        <f t="shared" si="464"/>
        <v>0</v>
      </c>
      <c r="AB1013" s="5">
        <f t="shared" si="465"/>
        <v>0</v>
      </c>
      <c r="AC1013" s="418">
        <f t="shared" si="469"/>
        <v>0</v>
      </c>
      <c r="AD1013" s="628">
        <f t="shared" si="466"/>
        <v>0</v>
      </c>
      <c r="AE1013" s="4">
        <f t="shared" si="451"/>
        <v>11.442761511653966</v>
      </c>
      <c r="AF1013" s="3">
        <f t="shared" si="467"/>
        <v>4.67</v>
      </c>
      <c r="AG1013" s="2">
        <f t="shared" si="452"/>
        <v>105.92076283713217</v>
      </c>
      <c r="AH1013" s="22">
        <f t="shared" si="441"/>
        <v>15.483040903689878</v>
      </c>
    </row>
    <row r="1014" spans="6:34" x14ac:dyDescent="0.35">
      <c r="F1014" s="21">
        <f t="shared" si="453"/>
        <v>98.399999999998684</v>
      </c>
      <c r="G1014" s="20">
        <f t="shared" si="468"/>
        <v>356.63043478260749</v>
      </c>
      <c r="H1014" s="19">
        <f t="shared" si="442"/>
        <v>6.6304347826074945</v>
      </c>
      <c r="I1014" s="18">
        <f t="shared" si="443"/>
        <v>1.8944099378878556E-2</v>
      </c>
      <c r="J1014" s="17">
        <f t="shared" si="444"/>
        <v>219478.59547977167</v>
      </c>
      <c r="K1014" s="16">
        <f t="shared" si="445"/>
        <v>31.508825074945968</v>
      </c>
      <c r="L1014" s="15">
        <f t="shared" si="446"/>
        <v>0</v>
      </c>
      <c r="M1014" s="14">
        <f t="shared" si="447"/>
        <v>0</v>
      </c>
      <c r="N1014" s="13">
        <f t="shared" si="454"/>
        <v>0</v>
      </c>
      <c r="O1014" s="12">
        <f t="shared" si="455"/>
        <v>0</v>
      </c>
      <c r="P1014" s="4">
        <f t="shared" si="456"/>
        <v>0</v>
      </c>
      <c r="Q1014" s="11">
        <f t="shared" si="448"/>
        <v>0</v>
      </c>
      <c r="R1014" s="10">
        <f t="shared" si="457"/>
        <v>0</v>
      </c>
      <c r="S1014" s="9">
        <f t="shared" si="458"/>
        <v>151.358709016955</v>
      </c>
      <c r="T1014" s="8">
        <f t="shared" si="459"/>
        <v>12926.233771196461</v>
      </c>
      <c r="U1014" s="7">
        <f t="shared" si="460"/>
        <v>-31.508825074945968</v>
      </c>
      <c r="V1014" s="9">
        <f t="shared" si="461"/>
        <v>1199.3870786965167</v>
      </c>
      <c r="W1014" s="8">
        <f t="shared" si="462"/>
        <v>219478.59547977167</v>
      </c>
      <c r="X1014" s="7">
        <f t="shared" si="463"/>
        <v>-31.508825074945968</v>
      </c>
      <c r="Y1014" s="6">
        <f t="shared" si="449"/>
        <v>1208.899840077516</v>
      </c>
      <c r="Z1014" s="4">
        <f t="shared" si="450"/>
        <v>-1</v>
      </c>
      <c r="AA1014" s="4">
        <f t="shared" si="464"/>
        <v>0</v>
      </c>
      <c r="AB1014" s="5">
        <f t="shared" si="465"/>
        <v>0</v>
      </c>
      <c r="AC1014" s="418">
        <f t="shared" si="469"/>
        <v>0</v>
      </c>
      <c r="AD1014" s="628">
        <f t="shared" si="466"/>
        <v>0</v>
      </c>
      <c r="AE1014" s="4">
        <f t="shared" si="451"/>
        <v>11.413247107522883</v>
      </c>
      <c r="AF1014" s="3">
        <f t="shared" si="467"/>
        <v>4.67</v>
      </c>
      <c r="AG1014" s="2">
        <f t="shared" si="452"/>
        <v>105.92076283713217</v>
      </c>
      <c r="AH1014" s="22">
        <f t="shared" si="441"/>
        <v>15.423176255088501</v>
      </c>
    </row>
    <row r="1015" spans="6:34" x14ac:dyDescent="0.35">
      <c r="F1015" s="21">
        <f t="shared" si="453"/>
        <v>98.499999999998678</v>
      </c>
      <c r="G1015" s="20">
        <f t="shared" si="468"/>
        <v>356.63043478260749</v>
      </c>
      <c r="H1015" s="19">
        <f t="shared" si="442"/>
        <v>6.6304347826074945</v>
      </c>
      <c r="I1015" s="18">
        <f t="shared" si="443"/>
        <v>1.8944099378878556E-2</v>
      </c>
      <c r="J1015" s="17">
        <f t="shared" si="444"/>
        <v>219598.53418764131</v>
      </c>
      <c r="K1015" s="16">
        <f t="shared" si="445"/>
        <v>31.508467235012628</v>
      </c>
      <c r="L1015" s="15">
        <f t="shared" si="446"/>
        <v>0</v>
      </c>
      <c r="M1015" s="14">
        <f t="shared" si="447"/>
        <v>0</v>
      </c>
      <c r="N1015" s="13">
        <f t="shared" si="454"/>
        <v>0</v>
      </c>
      <c r="O1015" s="12">
        <f t="shared" si="455"/>
        <v>0</v>
      </c>
      <c r="P1015" s="4">
        <f t="shared" si="456"/>
        <v>0</v>
      </c>
      <c r="Q1015" s="11">
        <f t="shared" si="448"/>
        <v>0</v>
      </c>
      <c r="R1015" s="10">
        <f t="shared" si="457"/>
        <v>0</v>
      </c>
      <c r="S1015" s="9">
        <f t="shared" si="458"/>
        <v>151.358709016955</v>
      </c>
      <c r="T1015" s="8">
        <f t="shared" si="459"/>
        <v>12941.369642098156</v>
      </c>
      <c r="U1015" s="7">
        <f t="shared" si="460"/>
        <v>-31.508467235012628</v>
      </c>
      <c r="V1015" s="9">
        <f t="shared" si="461"/>
        <v>1196.2361961890222</v>
      </c>
      <c r="W1015" s="8">
        <f t="shared" si="462"/>
        <v>219598.53418764131</v>
      </c>
      <c r="X1015" s="7">
        <f t="shared" si="463"/>
        <v>-31.508467235012628</v>
      </c>
      <c r="Y1015" s="6">
        <f t="shared" si="449"/>
        <v>1205.7738162143264</v>
      </c>
      <c r="Z1015" s="4">
        <f t="shared" si="450"/>
        <v>-1</v>
      </c>
      <c r="AA1015" s="4">
        <f t="shared" si="464"/>
        <v>0</v>
      </c>
      <c r="AB1015" s="5">
        <f t="shared" si="465"/>
        <v>0</v>
      </c>
      <c r="AC1015" s="418">
        <f t="shared" si="469"/>
        <v>0</v>
      </c>
      <c r="AD1015" s="628">
        <f t="shared" si="466"/>
        <v>0</v>
      </c>
      <c r="AE1015" s="4">
        <f t="shared" si="451"/>
        <v>11.383734254901189</v>
      </c>
      <c r="AF1015" s="3">
        <f t="shared" si="467"/>
        <v>4.67</v>
      </c>
      <c r="AG1015" s="2">
        <f t="shared" si="452"/>
        <v>105.92076283713217</v>
      </c>
      <c r="AH1015" s="22">
        <f t="shared" si="441"/>
        <v>15.363392101715199</v>
      </c>
    </row>
    <row r="1016" spans="6:34" x14ac:dyDescent="0.35">
      <c r="F1016" s="21">
        <f t="shared" si="453"/>
        <v>98.599999999998673</v>
      </c>
      <c r="G1016" s="20">
        <f t="shared" si="468"/>
        <v>356.63043478260749</v>
      </c>
      <c r="H1016" s="19">
        <f t="shared" si="442"/>
        <v>6.6304347826074945</v>
      </c>
      <c r="I1016" s="18">
        <f t="shared" si="443"/>
        <v>1.8944099378878556E-2</v>
      </c>
      <c r="J1016" s="17">
        <f t="shared" si="444"/>
        <v>219718.15780726023</v>
      </c>
      <c r="K1016" s="16">
        <f t="shared" si="445"/>
        <v>31.508110341224285</v>
      </c>
      <c r="L1016" s="15">
        <f t="shared" si="446"/>
        <v>0</v>
      </c>
      <c r="M1016" s="14">
        <f t="shared" si="447"/>
        <v>0</v>
      </c>
      <c r="N1016" s="13">
        <f t="shared" si="454"/>
        <v>0</v>
      </c>
      <c r="O1016" s="12">
        <f t="shared" si="455"/>
        <v>0</v>
      </c>
      <c r="P1016" s="4">
        <f t="shared" si="456"/>
        <v>0</v>
      </c>
      <c r="Q1016" s="11">
        <f t="shared" si="448"/>
        <v>0</v>
      </c>
      <c r="R1016" s="10">
        <f t="shared" si="457"/>
        <v>0</v>
      </c>
      <c r="S1016" s="9">
        <f t="shared" si="458"/>
        <v>151.358709016955</v>
      </c>
      <c r="T1016" s="8">
        <f t="shared" si="459"/>
        <v>12956.505512999851</v>
      </c>
      <c r="U1016" s="7">
        <f t="shared" si="460"/>
        <v>-31.508110341224285</v>
      </c>
      <c r="V1016" s="9">
        <f t="shared" si="461"/>
        <v>1193.0853494655209</v>
      </c>
      <c r="W1016" s="8">
        <f t="shared" si="462"/>
        <v>219718.15780726023</v>
      </c>
      <c r="X1016" s="7">
        <f t="shared" si="463"/>
        <v>-31.508110341224285</v>
      </c>
      <c r="Y1016" s="6">
        <f t="shared" si="449"/>
        <v>1202.6479575938019</v>
      </c>
      <c r="Z1016" s="4">
        <f t="shared" si="450"/>
        <v>-1</v>
      </c>
      <c r="AA1016" s="4">
        <f t="shared" si="464"/>
        <v>0</v>
      </c>
      <c r="AB1016" s="5">
        <f t="shared" si="465"/>
        <v>0</v>
      </c>
      <c r="AC1016" s="418">
        <f t="shared" si="469"/>
        <v>0</v>
      </c>
      <c r="AD1016" s="628">
        <f t="shared" si="466"/>
        <v>0</v>
      </c>
      <c r="AE1016" s="4">
        <f t="shared" si="451"/>
        <v>11.35422296233874</v>
      </c>
      <c r="AF1016" s="3">
        <f t="shared" si="467"/>
        <v>4.67</v>
      </c>
      <c r="AG1016" s="2">
        <f t="shared" si="452"/>
        <v>105.92076283713217</v>
      </c>
      <c r="AH1016" s="22">
        <f t="shared" si="441"/>
        <v>15.303688548846507</v>
      </c>
    </row>
    <row r="1017" spans="6:34" x14ac:dyDescent="0.35">
      <c r="F1017" s="21">
        <f t="shared" si="453"/>
        <v>98.699999999998667</v>
      </c>
      <c r="G1017" s="20">
        <f t="shared" si="468"/>
        <v>356.63043478260749</v>
      </c>
      <c r="H1017" s="19">
        <f t="shared" si="442"/>
        <v>6.6304347826074945</v>
      </c>
      <c r="I1017" s="18">
        <f t="shared" si="443"/>
        <v>1.8944099378878556E-2</v>
      </c>
      <c r="J1017" s="17">
        <f t="shared" si="444"/>
        <v>219837.46634220678</v>
      </c>
      <c r="K1017" s="16">
        <f t="shared" si="445"/>
        <v>31.507754393522216</v>
      </c>
      <c r="L1017" s="15">
        <f t="shared" si="446"/>
        <v>0</v>
      </c>
      <c r="M1017" s="14">
        <f t="shared" si="447"/>
        <v>0</v>
      </c>
      <c r="N1017" s="13">
        <f t="shared" si="454"/>
        <v>0</v>
      </c>
      <c r="O1017" s="12">
        <f t="shared" si="455"/>
        <v>0</v>
      </c>
      <c r="P1017" s="4">
        <f t="shared" si="456"/>
        <v>0</v>
      </c>
      <c r="Q1017" s="11">
        <f t="shared" si="448"/>
        <v>0</v>
      </c>
      <c r="R1017" s="10">
        <f t="shared" si="457"/>
        <v>0</v>
      </c>
      <c r="S1017" s="9">
        <f t="shared" si="458"/>
        <v>151.358709016955</v>
      </c>
      <c r="T1017" s="8">
        <f t="shared" si="459"/>
        <v>12971.641383901546</v>
      </c>
      <c r="U1017" s="7">
        <f t="shared" si="460"/>
        <v>-31.507754393522216</v>
      </c>
      <c r="V1017" s="9">
        <f t="shared" si="461"/>
        <v>1189.9345384313986</v>
      </c>
      <c r="W1017" s="8">
        <f t="shared" si="462"/>
        <v>219837.46634220678</v>
      </c>
      <c r="X1017" s="7">
        <f t="shared" si="463"/>
        <v>-31.507754393522216</v>
      </c>
      <c r="Y1017" s="6">
        <f t="shared" si="449"/>
        <v>1199.5222651319252</v>
      </c>
      <c r="Z1017" s="4">
        <f t="shared" si="450"/>
        <v>-1</v>
      </c>
      <c r="AA1017" s="4">
        <f t="shared" si="464"/>
        <v>0</v>
      </c>
      <c r="AB1017" s="5">
        <f t="shared" si="465"/>
        <v>0</v>
      </c>
      <c r="AC1017" s="418">
        <f t="shared" si="469"/>
        <v>0</v>
      </c>
      <c r="AD1017" s="628">
        <f t="shared" si="466"/>
        <v>0</v>
      </c>
      <c r="AE1017" s="4">
        <f t="shared" si="451"/>
        <v>11.324713238483342</v>
      </c>
      <c r="AF1017" s="3">
        <f t="shared" si="467"/>
        <v>4.67</v>
      </c>
      <c r="AG1017" s="2">
        <f t="shared" si="452"/>
        <v>105.92076283713217</v>
      </c>
      <c r="AH1017" s="22">
        <f t="shared" si="441"/>
        <v>15.244065702226189</v>
      </c>
    </row>
    <row r="1018" spans="6:34" x14ac:dyDescent="0.35">
      <c r="F1018" s="21">
        <f t="shared" si="453"/>
        <v>98.799999999998661</v>
      </c>
      <c r="G1018" s="20">
        <f t="shared" si="468"/>
        <v>356.63043478260749</v>
      </c>
      <c r="H1018" s="19">
        <f t="shared" si="442"/>
        <v>6.6304347826074945</v>
      </c>
      <c r="I1018" s="18">
        <f t="shared" si="443"/>
        <v>1.8944099378878556E-2</v>
      </c>
      <c r="J1018" s="17">
        <f t="shared" si="444"/>
        <v>219956.45979604992</v>
      </c>
      <c r="K1018" s="16">
        <f t="shared" si="445"/>
        <v>31.507399391847841</v>
      </c>
      <c r="L1018" s="15">
        <f t="shared" si="446"/>
        <v>0</v>
      </c>
      <c r="M1018" s="14">
        <f t="shared" si="447"/>
        <v>0</v>
      </c>
      <c r="N1018" s="13">
        <f t="shared" si="454"/>
        <v>0</v>
      </c>
      <c r="O1018" s="12">
        <f t="shared" si="455"/>
        <v>0</v>
      </c>
      <c r="P1018" s="4">
        <f t="shared" si="456"/>
        <v>0</v>
      </c>
      <c r="Q1018" s="11">
        <f t="shared" si="448"/>
        <v>0</v>
      </c>
      <c r="R1018" s="10">
        <f t="shared" si="457"/>
        <v>0</v>
      </c>
      <c r="S1018" s="9">
        <f t="shared" si="458"/>
        <v>151.358709016955</v>
      </c>
      <c r="T1018" s="8">
        <f t="shared" si="459"/>
        <v>12986.777254803241</v>
      </c>
      <c r="U1018" s="7">
        <f t="shared" si="460"/>
        <v>-31.507399391847841</v>
      </c>
      <c r="V1018" s="9">
        <f t="shared" si="461"/>
        <v>1186.7837629920464</v>
      </c>
      <c r="W1018" s="8">
        <f t="shared" si="462"/>
        <v>219956.45979604992</v>
      </c>
      <c r="X1018" s="7">
        <f t="shared" si="463"/>
        <v>-31.507399391847841</v>
      </c>
      <c r="Y1018" s="6">
        <f t="shared" si="449"/>
        <v>1196.3967397551871</v>
      </c>
      <c r="Z1018" s="4">
        <f t="shared" si="450"/>
        <v>-1</v>
      </c>
      <c r="AA1018" s="4">
        <f t="shared" si="464"/>
        <v>0</v>
      </c>
      <c r="AB1018" s="5">
        <f t="shared" si="465"/>
        <v>0</v>
      </c>
      <c r="AC1018" s="418">
        <f t="shared" si="469"/>
        <v>0</v>
      </c>
      <c r="AD1018" s="628">
        <f t="shared" si="466"/>
        <v>0</v>
      </c>
      <c r="AE1018" s="4">
        <f t="shared" si="451"/>
        <v>11.295205092082018</v>
      </c>
      <c r="AF1018" s="3">
        <f t="shared" si="467"/>
        <v>4.67</v>
      </c>
      <c r="AG1018" s="2">
        <f t="shared" si="452"/>
        <v>105.92076283713217</v>
      </c>
      <c r="AH1018" s="22">
        <f t="shared" si="441"/>
        <v>15.184523668068508</v>
      </c>
    </row>
    <row r="1019" spans="6:34" x14ac:dyDescent="0.35">
      <c r="F1019" s="21">
        <f t="shared" si="453"/>
        <v>98.899999999998656</v>
      </c>
      <c r="G1019" s="20">
        <f t="shared" si="468"/>
        <v>356.63043478260749</v>
      </c>
      <c r="H1019" s="19">
        <f t="shared" si="442"/>
        <v>6.6304347826074945</v>
      </c>
      <c r="I1019" s="18">
        <f t="shared" si="443"/>
        <v>1.8944099378878556E-2</v>
      </c>
      <c r="J1019" s="17">
        <f t="shared" si="444"/>
        <v>220075.13817234914</v>
      </c>
      <c r="K1019" s="16">
        <f t="shared" si="445"/>
        <v>31.507045336142735</v>
      </c>
      <c r="L1019" s="15">
        <f t="shared" si="446"/>
        <v>0</v>
      </c>
      <c r="M1019" s="14">
        <f t="shared" si="447"/>
        <v>0</v>
      </c>
      <c r="N1019" s="13">
        <f t="shared" si="454"/>
        <v>0</v>
      </c>
      <c r="O1019" s="12">
        <f t="shared" si="455"/>
        <v>0</v>
      </c>
      <c r="P1019" s="4">
        <f t="shared" si="456"/>
        <v>0</v>
      </c>
      <c r="Q1019" s="11">
        <f t="shared" si="448"/>
        <v>0</v>
      </c>
      <c r="R1019" s="10">
        <f t="shared" si="457"/>
        <v>0</v>
      </c>
      <c r="S1019" s="9">
        <f t="shared" si="458"/>
        <v>151.358709016955</v>
      </c>
      <c r="T1019" s="8">
        <f t="shared" si="459"/>
        <v>13001.913125704936</v>
      </c>
      <c r="U1019" s="7">
        <f t="shared" si="460"/>
        <v>-31.507045336142735</v>
      </c>
      <c r="V1019" s="9">
        <f t="shared" si="461"/>
        <v>1183.6330230528615</v>
      </c>
      <c r="W1019" s="8">
        <f t="shared" si="462"/>
        <v>220075.13817234914</v>
      </c>
      <c r="X1019" s="7">
        <f t="shared" si="463"/>
        <v>-31.507045336142735</v>
      </c>
      <c r="Y1019" s="6">
        <f t="shared" si="449"/>
        <v>1193.2713824007242</v>
      </c>
      <c r="Z1019" s="4">
        <f t="shared" si="450"/>
        <v>-1</v>
      </c>
      <c r="AA1019" s="4">
        <f t="shared" si="464"/>
        <v>0</v>
      </c>
      <c r="AB1019" s="5">
        <f t="shared" si="465"/>
        <v>0</v>
      </c>
      <c r="AC1019" s="418">
        <f t="shared" si="469"/>
        <v>0</v>
      </c>
      <c r="AD1019" s="628">
        <f t="shared" si="466"/>
        <v>0</v>
      </c>
      <c r="AE1019" s="4">
        <f t="shared" si="451"/>
        <v>11.26569853198229</v>
      </c>
      <c r="AF1019" s="3">
        <f t="shared" si="467"/>
        <v>4.67</v>
      </c>
      <c r="AG1019" s="2">
        <f t="shared" si="452"/>
        <v>105.92076283713217</v>
      </c>
      <c r="AH1019" s="22">
        <f t="shared" si="441"/>
        <v>15.125062553061653</v>
      </c>
    </row>
    <row r="1020" spans="6:34" x14ac:dyDescent="0.35">
      <c r="F1020" s="21">
        <f t="shared" si="453"/>
        <v>98.99999999999865</v>
      </c>
      <c r="G1020" s="20">
        <f t="shared" si="468"/>
        <v>356.63043478260749</v>
      </c>
      <c r="H1020" s="19">
        <f t="shared" si="442"/>
        <v>6.6304347826074945</v>
      </c>
      <c r="I1020" s="18">
        <f t="shared" si="443"/>
        <v>1.8944099378878556E-2</v>
      </c>
      <c r="J1020" s="17">
        <f t="shared" si="444"/>
        <v>220193.50147465442</v>
      </c>
      <c r="K1020" s="16">
        <f t="shared" si="445"/>
        <v>31.506692226348662</v>
      </c>
      <c r="L1020" s="15">
        <f t="shared" si="446"/>
        <v>0</v>
      </c>
      <c r="M1020" s="14">
        <f t="shared" si="447"/>
        <v>0</v>
      </c>
      <c r="N1020" s="13">
        <f t="shared" si="454"/>
        <v>0</v>
      </c>
      <c r="O1020" s="12">
        <f t="shared" si="455"/>
        <v>0</v>
      </c>
      <c r="P1020" s="4">
        <f t="shared" si="456"/>
        <v>0</v>
      </c>
      <c r="Q1020" s="11">
        <f t="shared" si="448"/>
        <v>0</v>
      </c>
      <c r="R1020" s="10">
        <f t="shared" si="457"/>
        <v>0</v>
      </c>
      <c r="S1020" s="9">
        <f t="shared" si="458"/>
        <v>151.358709016955</v>
      </c>
      <c r="T1020" s="8">
        <f t="shared" si="459"/>
        <v>13017.048996606631</v>
      </c>
      <c r="U1020" s="7">
        <f t="shared" si="460"/>
        <v>-31.506692226348662</v>
      </c>
      <c r="V1020" s="9">
        <f t="shared" si="461"/>
        <v>1180.4823185192472</v>
      </c>
      <c r="W1020" s="8">
        <f t="shared" si="462"/>
        <v>220193.50147465442</v>
      </c>
      <c r="X1020" s="7">
        <f t="shared" si="463"/>
        <v>-31.506692226348662</v>
      </c>
      <c r="Y1020" s="6">
        <f t="shared" si="449"/>
        <v>1190.1461940164563</v>
      </c>
      <c r="Z1020" s="4">
        <f t="shared" si="450"/>
        <v>-1</v>
      </c>
      <c r="AA1020" s="4">
        <f t="shared" si="464"/>
        <v>0</v>
      </c>
      <c r="AB1020" s="5">
        <f t="shared" si="465"/>
        <v>0</v>
      </c>
      <c r="AC1020" s="418">
        <f t="shared" si="469"/>
        <v>0</v>
      </c>
      <c r="AD1020" s="628">
        <f t="shared" si="466"/>
        <v>0</v>
      </c>
      <c r="AE1020" s="4">
        <f t="shared" si="451"/>
        <v>11.236193567133487</v>
      </c>
      <c r="AF1020" s="3">
        <f t="shared" si="467"/>
        <v>4.67</v>
      </c>
      <c r="AG1020" s="2">
        <f t="shared" si="452"/>
        <v>105.92076283713217</v>
      </c>
      <c r="AH1020" s="22">
        <f t="shared" si="441"/>
        <v>15.065682464371049</v>
      </c>
    </row>
    <row r="1021" spans="6:34" x14ac:dyDescent="0.35">
      <c r="F1021" s="21">
        <f t="shared" si="453"/>
        <v>99.099999999998644</v>
      </c>
      <c r="G1021" s="20">
        <f t="shared" si="468"/>
        <v>356.63043478260749</v>
      </c>
      <c r="H1021" s="19">
        <f t="shared" si="442"/>
        <v>6.6304347826074945</v>
      </c>
      <c r="I1021" s="18">
        <f t="shared" si="443"/>
        <v>1.8944099378878556E-2</v>
      </c>
      <c r="J1021" s="17">
        <f t="shared" si="444"/>
        <v>220311.54970650634</v>
      </c>
      <c r="K1021" s="16">
        <f t="shared" si="445"/>
        <v>31.506340062407514</v>
      </c>
      <c r="L1021" s="15">
        <f t="shared" si="446"/>
        <v>0</v>
      </c>
      <c r="M1021" s="14">
        <f t="shared" si="447"/>
        <v>0</v>
      </c>
      <c r="N1021" s="13">
        <f t="shared" si="454"/>
        <v>0</v>
      </c>
      <c r="O1021" s="12">
        <f t="shared" si="455"/>
        <v>0</v>
      </c>
      <c r="P1021" s="4">
        <f t="shared" si="456"/>
        <v>0</v>
      </c>
      <c r="Q1021" s="11">
        <f t="shared" si="448"/>
        <v>0</v>
      </c>
      <c r="R1021" s="10">
        <f t="shared" si="457"/>
        <v>0</v>
      </c>
      <c r="S1021" s="9">
        <f t="shared" si="458"/>
        <v>151.358709016955</v>
      </c>
      <c r="T1021" s="8">
        <f t="shared" si="459"/>
        <v>13032.184867508326</v>
      </c>
      <c r="U1021" s="7">
        <f t="shared" si="460"/>
        <v>-31.506340062407514</v>
      </c>
      <c r="V1021" s="9">
        <f t="shared" si="461"/>
        <v>1177.3316492966123</v>
      </c>
      <c r="W1021" s="8">
        <f t="shared" si="462"/>
        <v>220311.54970650634</v>
      </c>
      <c r="X1021" s="7">
        <f t="shared" si="463"/>
        <v>-31.506340062407514</v>
      </c>
      <c r="Y1021" s="6">
        <f t="shared" si="449"/>
        <v>1187.0211755612283</v>
      </c>
      <c r="Z1021" s="4">
        <f t="shared" si="450"/>
        <v>-1</v>
      </c>
      <c r="AA1021" s="4">
        <f t="shared" si="464"/>
        <v>0</v>
      </c>
      <c r="AB1021" s="5">
        <f t="shared" si="465"/>
        <v>0</v>
      </c>
      <c r="AC1021" s="418">
        <f t="shared" si="469"/>
        <v>0</v>
      </c>
      <c r="AD1021" s="628">
        <f t="shared" si="466"/>
        <v>0</v>
      </c>
      <c r="AE1021" s="4">
        <f t="shared" si="451"/>
        <v>11.206690206588085</v>
      </c>
      <c r="AF1021" s="3">
        <f t="shared" si="467"/>
        <v>4.67</v>
      </c>
      <c r="AG1021" s="2">
        <f t="shared" si="452"/>
        <v>105.92076283713217</v>
      </c>
      <c r="AH1021" s="22">
        <f t="shared" si="441"/>
        <v>15.006383509642882</v>
      </c>
    </row>
    <row r="1022" spans="6:34" x14ac:dyDescent="0.35">
      <c r="F1022" s="21">
        <f t="shared" si="453"/>
        <v>99.199999999998639</v>
      </c>
      <c r="G1022" s="20">
        <f t="shared" si="468"/>
        <v>356.63043478260749</v>
      </c>
      <c r="H1022" s="19">
        <f t="shared" si="442"/>
        <v>6.6304347826074945</v>
      </c>
      <c r="I1022" s="18">
        <f t="shared" si="443"/>
        <v>1.8944099378878556E-2</v>
      </c>
      <c r="J1022" s="17">
        <f t="shared" si="444"/>
        <v>220429.28287143601</v>
      </c>
      <c r="K1022" s="16">
        <f t="shared" si="445"/>
        <v>31.505988844261342</v>
      </c>
      <c r="L1022" s="15">
        <f t="shared" si="446"/>
        <v>0</v>
      </c>
      <c r="M1022" s="14">
        <f t="shared" si="447"/>
        <v>0</v>
      </c>
      <c r="N1022" s="13">
        <f t="shared" si="454"/>
        <v>0</v>
      </c>
      <c r="O1022" s="12">
        <f t="shared" si="455"/>
        <v>0</v>
      </c>
      <c r="P1022" s="4">
        <f t="shared" si="456"/>
        <v>0</v>
      </c>
      <c r="Q1022" s="11">
        <f t="shared" si="448"/>
        <v>0</v>
      </c>
      <c r="R1022" s="10">
        <f t="shared" si="457"/>
        <v>0</v>
      </c>
      <c r="S1022" s="9">
        <f t="shared" si="458"/>
        <v>151.358709016955</v>
      </c>
      <c r="T1022" s="8">
        <f t="shared" si="459"/>
        <v>13047.320738410021</v>
      </c>
      <c r="U1022" s="7">
        <f t="shared" si="460"/>
        <v>-31.505988844261342</v>
      </c>
      <c r="V1022" s="9">
        <f t="shared" si="461"/>
        <v>1174.1810152903715</v>
      </c>
      <c r="W1022" s="8">
        <f t="shared" si="462"/>
        <v>220429.28287143601</v>
      </c>
      <c r="X1022" s="7">
        <f t="shared" si="463"/>
        <v>-31.505988844261342</v>
      </c>
      <c r="Y1022" s="6">
        <f t="shared" si="449"/>
        <v>1183.8963280049511</v>
      </c>
      <c r="Z1022" s="4">
        <f t="shared" si="450"/>
        <v>-1</v>
      </c>
      <c r="AA1022" s="4">
        <f t="shared" si="464"/>
        <v>0</v>
      </c>
      <c r="AB1022" s="5">
        <f t="shared" si="465"/>
        <v>0</v>
      </c>
      <c r="AC1022" s="418">
        <f t="shared" si="469"/>
        <v>0</v>
      </c>
      <c r="AD1022" s="628">
        <f t="shared" si="466"/>
        <v>0</v>
      </c>
      <c r="AE1022" s="4">
        <f t="shared" si="451"/>
        <v>11.17718845950303</v>
      </c>
      <c r="AF1022" s="3">
        <f t="shared" si="467"/>
        <v>4.67</v>
      </c>
      <c r="AG1022" s="2">
        <f t="shared" si="452"/>
        <v>105.92076283713217</v>
      </c>
      <c r="AH1022" s="22">
        <f t="shared" si="441"/>
        <v>14.947165797007465</v>
      </c>
    </row>
    <row r="1023" spans="6:34" x14ac:dyDescent="0.35">
      <c r="F1023" s="21">
        <f t="shared" si="453"/>
        <v>99.299999999998633</v>
      </c>
      <c r="G1023" s="20">
        <f t="shared" si="468"/>
        <v>356.63043478260749</v>
      </c>
      <c r="H1023" s="19">
        <f t="shared" si="442"/>
        <v>6.6304347826074945</v>
      </c>
      <c r="I1023" s="18">
        <f t="shared" si="443"/>
        <v>1.8944099378878556E-2</v>
      </c>
      <c r="J1023" s="17">
        <f t="shared" si="444"/>
        <v>220546.70097296505</v>
      </c>
      <c r="K1023" s="16">
        <f t="shared" si="445"/>
        <v>31.505638571852366</v>
      </c>
      <c r="L1023" s="15">
        <f t="shared" si="446"/>
        <v>0</v>
      </c>
      <c r="M1023" s="14">
        <f t="shared" si="447"/>
        <v>0</v>
      </c>
      <c r="N1023" s="13">
        <f t="shared" si="454"/>
        <v>0</v>
      </c>
      <c r="O1023" s="12">
        <f t="shared" si="455"/>
        <v>0</v>
      </c>
      <c r="P1023" s="4">
        <f t="shared" si="456"/>
        <v>0</v>
      </c>
      <c r="Q1023" s="11">
        <f t="shared" si="448"/>
        <v>0</v>
      </c>
      <c r="R1023" s="10">
        <f t="shared" si="457"/>
        <v>0</v>
      </c>
      <c r="S1023" s="9">
        <f t="shared" si="458"/>
        <v>151.358709016955</v>
      </c>
      <c r="T1023" s="8">
        <f t="shared" si="459"/>
        <v>13062.456609311716</v>
      </c>
      <c r="U1023" s="7">
        <f t="shared" si="460"/>
        <v>-31.505638571852366</v>
      </c>
      <c r="V1023" s="9">
        <f t="shared" si="461"/>
        <v>1171.0304164059453</v>
      </c>
      <c r="W1023" s="8">
        <f t="shared" si="462"/>
        <v>220546.70097296505</v>
      </c>
      <c r="X1023" s="7">
        <f t="shared" si="463"/>
        <v>-31.505638571852366</v>
      </c>
      <c r="Y1023" s="6">
        <f t="shared" si="449"/>
        <v>1180.7716523287477</v>
      </c>
      <c r="Z1023" s="4">
        <f t="shared" si="450"/>
        <v>-1</v>
      </c>
      <c r="AA1023" s="4">
        <f t="shared" si="464"/>
        <v>0</v>
      </c>
      <c r="AB1023" s="5">
        <f t="shared" si="465"/>
        <v>0</v>
      </c>
      <c r="AC1023" s="418">
        <f t="shared" si="469"/>
        <v>0</v>
      </c>
      <c r="AD1023" s="628">
        <f t="shared" si="466"/>
        <v>0</v>
      </c>
      <c r="AE1023" s="4">
        <f t="shared" si="451"/>
        <v>11.147688335141122</v>
      </c>
      <c r="AF1023" s="3">
        <f t="shared" si="467"/>
        <v>4.67</v>
      </c>
      <c r="AG1023" s="2">
        <f t="shared" si="452"/>
        <v>105.92076283713217</v>
      </c>
      <c r="AH1023" s="22">
        <f t="shared" si="441"/>
        <v>14.888029435082757</v>
      </c>
    </row>
    <row r="1024" spans="6:34" x14ac:dyDescent="0.35">
      <c r="F1024" s="21">
        <f t="shared" si="453"/>
        <v>99.399999999998627</v>
      </c>
      <c r="G1024" s="20">
        <f t="shared" si="468"/>
        <v>356.63043478260749</v>
      </c>
      <c r="H1024" s="19">
        <f t="shared" si="442"/>
        <v>6.6304347826074945</v>
      </c>
      <c r="I1024" s="18">
        <f t="shared" si="443"/>
        <v>1.8944099378878556E-2</v>
      </c>
      <c r="J1024" s="17">
        <f t="shared" si="444"/>
        <v>220663.80401460564</v>
      </c>
      <c r="K1024" s="16">
        <f t="shared" si="445"/>
        <v>31.505289245122963</v>
      </c>
      <c r="L1024" s="15">
        <f t="shared" si="446"/>
        <v>0</v>
      </c>
      <c r="M1024" s="14">
        <f t="shared" si="447"/>
        <v>0</v>
      </c>
      <c r="N1024" s="13">
        <f t="shared" si="454"/>
        <v>0</v>
      </c>
      <c r="O1024" s="12">
        <f t="shared" si="455"/>
        <v>0</v>
      </c>
      <c r="P1024" s="4">
        <f t="shared" si="456"/>
        <v>0</v>
      </c>
      <c r="Q1024" s="11">
        <f t="shared" si="448"/>
        <v>0</v>
      </c>
      <c r="R1024" s="10">
        <f t="shared" si="457"/>
        <v>0</v>
      </c>
      <c r="S1024" s="9">
        <f t="shared" si="458"/>
        <v>151.358709016955</v>
      </c>
      <c r="T1024" s="8">
        <f t="shared" si="459"/>
        <v>13077.59248021341</v>
      </c>
      <c r="U1024" s="7">
        <f t="shared" si="460"/>
        <v>-31.505289245122963</v>
      </c>
      <c r="V1024" s="9">
        <f t="shared" si="461"/>
        <v>1167.87985254876</v>
      </c>
      <c r="W1024" s="8">
        <f t="shared" si="462"/>
        <v>220663.80401460564</v>
      </c>
      <c r="X1024" s="7">
        <f t="shared" si="463"/>
        <v>-31.505289245122963</v>
      </c>
      <c r="Y1024" s="6">
        <f t="shared" si="449"/>
        <v>1177.6471495250998</v>
      </c>
      <c r="Z1024" s="4">
        <f t="shared" si="450"/>
        <v>-1</v>
      </c>
      <c r="AA1024" s="4">
        <f t="shared" si="464"/>
        <v>0</v>
      </c>
      <c r="AB1024" s="5">
        <f t="shared" si="465"/>
        <v>0</v>
      </c>
      <c r="AC1024" s="418">
        <f t="shared" si="469"/>
        <v>0</v>
      </c>
      <c r="AD1024" s="628">
        <f t="shared" si="466"/>
        <v>0</v>
      </c>
      <c r="AE1024" s="4">
        <f t="shared" si="451"/>
        <v>11.118189842872406</v>
      </c>
      <c r="AF1024" s="3">
        <f t="shared" si="467"/>
        <v>4.67</v>
      </c>
      <c r="AG1024" s="2">
        <f t="shared" si="452"/>
        <v>105.92076283713217</v>
      </c>
      <c r="AH1024" s="22">
        <f t="shared" si="441"/>
        <v>14.828974532977989</v>
      </c>
    </row>
    <row r="1025" spans="6:34" x14ac:dyDescent="0.35">
      <c r="F1025" s="21">
        <f t="shared" si="453"/>
        <v>99.499999999998622</v>
      </c>
      <c r="G1025" s="20">
        <f t="shared" si="468"/>
        <v>356.63043478260749</v>
      </c>
      <c r="H1025" s="19">
        <f t="shared" si="442"/>
        <v>6.6304347826074945</v>
      </c>
      <c r="I1025" s="18">
        <f t="shared" si="443"/>
        <v>1.8944099378878556E-2</v>
      </c>
      <c r="J1025" s="17">
        <f t="shared" si="444"/>
        <v>220780.59199986051</v>
      </c>
      <c r="K1025" s="16">
        <f t="shared" si="445"/>
        <v>31.504940864015644</v>
      </c>
      <c r="L1025" s="15">
        <f t="shared" si="446"/>
        <v>0</v>
      </c>
      <c r="M1025" s="14">
        <f t="shared" si="447"/>
        <v>0</v>
      </c>
      <c r="N1025" s="13">
        <f t="shared" si="454"/>
        <v>0</v>
      </c>
      <c r="O1025" s="12">
        <f t="shared" si="455"/>
        <v>0</v>
      </c>
      <c r="P1025" s="4">
        <f t="shared" si="456"/>
        <v>0</v>
      </c>
      <c r="Q1025" s="11">
        <f t="shared" si="448"/>
        <v>0</v>
      </c>
      <c r="R1025" s="10">
        <f t="shared" si="457"/>
        <v>0</v>
      </c>
      <c r="S1025" s="9">
        <f t="shared" si="458"/>
        <v>151.358709016955</v>
      </c>
      <c r="T1025" s="8">
        <f t="shared" si="459"/>
        <v>13092.728351115105</v>
      </c>
      <c r="U1025" s="7">
        <f t="shared" si="460"/>
        <v>-31.504940864015644</v>
      </c>
      <c r="V1025" s="9">
        <f t="shared" si="461"/>
        <v>1164.7293236242476</v>
      </c>
      <c r="W1025" s="8">
        <f t="shared" si="462"/>
        <v>220780.59199986051</v>
      </c>
      <c r="X1025" s="7">
        <f t="shared" si="463"/>
        <v>-31.504940864015644</v>
      </c>
      <c r="Y1025" s="6">
        <f t="shared" si="449"/>
        <v>1174.5228205979979</v>
      </c>
      <c r="Z1025" s="4">
        <f t="shared" si="450"/>
        <v>-1</v>
      </c>
      <c r="AA1025" s="4">
        <f t="shared" si="464"/>
        <v>0</v>
      </c>
      <c r="AB1025" s="5">
        <f t="shared" si="465"/>
        <v>0</v>
      </c>
      <c r="AC1025" s="418">
        <f t="shared" si="469"/>
        <v>0</v>
      </c>
      <c r="AD1025" s="628">
        <f t="shared" si="466"/>
        <v>0</v>
      </c>
      <c r="AE1025" s="4">
        <f t="shared" si="451"/>
        <v>11.088692992175568</v>
      </c>
      <c r="AF1025" s="3">
        <f t="shared" si="467"/>
        <v>4.67</v>
      </c>
      <c r="AG1025" s="2">
        <f t="shared" si="452"/>
        <v>105.92076283713217</v>
      </c>
      <c r="AH1025" s="22">
        <f t="shared" si="441"/>
        <v>14.770001200297074</v>
      </c>
    </row>
    <row r="1026" spans="6:34" x14ac:dyDescent="0.35">
      <c r="F1026" s="21">
        <f t="shared" si="453"/>
        <v>99.599999999998616</v>
      </c>
      <c r="G1026" s="20">
        <f t="shared" si="468"/>
        <v>356.63043478260749</v>
      </c>
      <c r="H1026" s="19">
        <f t="shared" si="442"/>
        <v>6.6304347826074945</v>
      </c>
      <c r="I1026" s="18">
        <f t="shared" si="443"/>
        <v>1.8944099378878556E-2</v>
      </c>
      <c r="J1026" s="17">
        <f t="shared" si="444"/>
        <v>220897.06493222294</v>
      </c>
      <c r="K1026" s="16">
        <f t="shared" si="445"/>
        <v>31.504593428473118</v>
      </c>
      <c r="L1026" s="15">
        <f t="shared" si="446"/>
        <v>0</v>
      </c>
      <c r="M1026" s="14">
        <f t="shared" si="447"/>
        <v>0</v>
      </c>
      <c r="N1026" s="13">
        <f t="shared" si="454"/>
        <v>0</v>
      </c>
      <c r="O1026" s="12">
        <f t="shared" si="455"/>
        <v>0</v>
      </c>
      <c r="P1026" s="4">
        <f t="shared" si="456"/>
        <v>0</v>
      </c>
      <c r="Q1026" s="11">
        <f t="shared" si="448"/>
        <v>0</v>
      </c>
      <c r="R1026" s="10">
        <f t="shared" si="457"/>
        <v>0</v>
      </c>
      <c r="S1026" s="9">
        <f t="shared" si="458"/>
        <v>151.358709016955</v>
      </c>
      <c r="T1026" s="8">
        <f t="shared" si="459"/>
        <v>13107.8642220168</v>
      </c>
      <c r="U1026" s="7">
        <f t="shared" si="460"/>
        <v>-31.504593428473118</v>
      </c>
      <c r="V1026" s="9">
        <f t="shared" si="461"/>
        <v>1161.5788295378461</v>
      </c>
      <c r="W1026" s="8">
        <f t="shared" si="462"/>
        <v>220897.06493222294</v>
      </c>
      <c r="X1026" s="7">
        <f t="shared" si="463"/>
        <v>-31.504593428473118</v>
      </c>
      <c r="Y1026" s="6">
        <f t="shared" si="449"/>
        <v>1171.3986665630928</v>
      </c>
      <c r="Z1026" s="4">
        <f t="shared" si="450"/>
        <v>-1</v>
      </c>
      <c r="AA1026" s="4">
        <f t="shared" si="464"/>
        <v>0</v>
      </c>
      <c r="AB1026" s="5">
        <f t="shared" si="465"/>
        <v>0</v>
      </c>
      <c r="AC1026" s="418">
        <f t="shared" si="469"/>
        <v>0</v>
      </c>
      <c r="AD1026" s="628">
        <f t="shared" si="466"/>
        <v>0</v>
      </c>
      <c r="AE1026" s="4">
        <f t="shared" si="451"/>
        <v>11.059197792639393</v>
      </c>
      <c r="AF1026" s="3">
        <f t="shared" si="467"/>
        <v>4.67</v>
      </c>
      <c r="AG1026" s="2">
        <f t="shared" si="452"/>
        <v>105.92076283713217</v>
      </c>
      <c r="AH1026" s="22">
        <f t="shared" si="441"/>
        <v>14.711109547142351</v>
      </c>
    </row>
    <row r="1027" spans="6:34" x14ac:dyDescent="0.35">
      <c r="F1027" s="21">
        <f t="shared" si="453"/>
        <v>99.69999999999861</v>
      </c>
      <c r="G1027" s="20">
        <f t="shared" si="468"/>
        <v>356.63043478260749</v>
      </c>
      <c r="H1027" s="19">
        <f t="shared" si="442"/>
        <v>6.6304347826074945</v>
      </c>
      <c r="I1027" s="18">
        <f t="shared" si="443"/>
        <v>1.8944099378878556E-2</v>
      </c>
      <c r="J1027" s="17">
        <f t="shared" si="444"/>
        <v>221013.22281517673</v>
      </c>
      <c r="K1027" s="16">
        <f t="shared" si="445"/>
        <v>31.504246938438207</v>
      </c>
      <c r="L1027" s="15">
        <f t="shared" si="446"/>
        <v>0</v>
      </c>
      <c r="M1027" s="14">
        <f t="shared" si="447"/>
        <v>0</v>
      </c>
      <c r="N1027" s="13">
        <f t="shared" si="454"/>
        <v>0</v>
      </c>
      <c r="O1027" s="12">
        <f t="shared" si="455"/>
        <v>0</v>
      </c>
      <c r="P1027" s="4">
        <f t="shared" si="456"/>
        <v>0</v>
      </c>
      <c r="Q1027" s="11">
        <f t="shared" si="448"/>
        <v>0</v>
      </c>
      <c r="R1027" s="10">
        <f t="shared" si="457"/>
        <v>0</v>
      </c>
      <c r="S1027" s="9">
        <f t="shared" si="458"/>
        <v>151.358709016955</v>
      </c>
      <c r="T1027" s="8">
        <f t="shared" si="459"/>
        <v>13123.000092918495</v>
      </c>
      <c r="U1027" s="7">
        <f t="shared" si="460"/>
        <v>-31.504246938438207</v>
      </c>
      <c r="V1027" s="9">
        <f t="shared" si="461"/>
        <v>1158.4283701949987</v>
      </c>
      <c r="W1027" s="8">
        <f t="shared" si="462"/>
        <v>221013.22281517673</v>
      </c>
      <c r="X1027" s="7">
        <f t="shared" si="463"/>
        <v>-31.504246938438207</v>
      </c>
      <c r="Y1027" s="6">
        <f t="shared" si="449"/>
        <v>1168.2746884478497</v>
      </c>
      <c r="Z1027" s="4">
        <f t="shared" si="450"/>
        <v>-1</v>
      </c>
      <c r="AA1027" s="4">
        <f t="shared" si="464"/>
        <v>0</v>
      </c>
      <c r="AB1027" s="5">
        <f t="shared" si="465"/>
        <v>0</v>
      </c>
      <c r="AC1027" s="418">
        <f t="shared" si="469"/>
        <v>0</v>
      </c>
      <c r="AD1027" s="628">
        <f t="shared" si="466"/>
        <v>0</v>
      </c>
      <c r="AE1027" s="4">
        <f t="shared" si="451"/>
        <v>11.029704253964198</v>
      </c>
      <c r="AF1027" s="3">
        <f t="shared" si="467"/>
        <v>4.67</v>
      </c>
      <c r="AG1027" s="2">
        <f t="shared" si="452"/>
        <v>105.92076283713217</v>
      </c>
      <c r="AH1027" s="22">
        <f t="shared" si="441"/>
        <v>14.652299684118137</v>
      </c>
    </row>
    <row r="1028" spans="6:34" x14ac:dyDescent="0.35">
      <c r="F1028" s="21">
        <f t="shared" si="453"/>
        <v>99.799999999998604</v>
      </c>
      <c r="G1028" s="20">
        <f t="shared" si="468"/>
        <v>356.63043478260749</v>
      </c>
      <c r="H1028" s="19">
        <f t="shared" si="442"/>
        <v>6.6304347826074945</v>
      </c>
      <c r="I1028" s="18">
        <f t="shared" si="443"/>
        <v>1.8944099378878556E-2</v>
      </c>
      <c r="J1028" s="17">
        <f t="shared" si="444"/>
        <v>221129.06565219624</v>
      </c>
      <c r="K1028" s="16">
        <f t="shared" si="445"/>
        <v>31.50390139385393</v>
      </c>
      <c r="L1028" s="15">
        <f t="shared" si="446"/>
        <v>0</v>
      </c>
      <c r="M1028" s="14">
        <f t="shared" si="447"/>
        <v>0</v>
      </c>
      <c r="N1028" s="13">
        <f t="shared" si="454"/>
        <v>0</v>
      </c>
      <c r="O1028" s="12">
        <f t="shared" si="455"/>
        <v>0</v>
      </c>
      <c r="P1028" s="4">
        <f t="shared" si="456"/>
        <v>0</v>
      </c>
      <c r="Q1028" s="11">
        <f t="shared" si="448"/>
        <v>0</v>
      </c>
      <c r="R1028" s="10">
        <f t="shared" si="457"/>
        <v>0</v>
      </c>
      <c r="S1028" s="9">
        <f t="shared" si="458"/>
        <v>151.358709016955</v>
      </c>
      <c r="T1028" s="8">
        <f t="shared" si="459"/>
        <v>13138.13596382019</v>
      </c>
      <c r="U1028" s="7">
        <f t="shared" si="460"/>
        <v>-31.50390139385393</v>
      </c>
      <c r="V1028" s="9">
        <f t="shared" si="461"/>
        <v>1155.2779455011548</v>
      </c>
      <c r="W1028" s="8">
        <f t="shared" si="462"/>
        <v>221129.06565219624</v>
      </c>
      <c r="X1028" s="7">
        <f t="shared" si="463"/>
        <v>-31.50390139385393</v>
      </c>
      <c r="Y1028" s="6">
        <f t="shared" si="449"/>
        <v>1165.1508872917054</v>
      </c>
      <c r="Z1028" s="4">
        <f t="shared" si="450"/>
        <v>-1</v>
      </c>
      <c r="AA1028" s="4">
        <f t="shared" si="464"/>
        <v>0</v>
      </c>
      <c r="AB1028" s="5">
        <f t="shared" si="465"/>
        <v>0</v>
      </c>
      <c r="AC1028" s="418">
        <f t="shared" si="469"/>
        <v>0</v>
      </c>
      <c r="AD1028" s="628">
        <f t="shared" si="466"/>
        <v>0</v>
      </c>
      <c r="AE1028" s="4">
        <f t="shared" si="451"/>
        <v>11.000212385963327</v>
      </c>
      <c r="AF1028" s="3">
        <f t="shared" si="467"/>
        <v>4.67</v>
      </c>
      <c r="AG1028" s="2">
        <f t="shared" si="452"/>
        <v>105.92076283713217</v>
      </c>
      <c r="AH1028" s="22">
        <f t="shared" si="441"/>
        <v>14.593571722334486</v>
      </c>
    </row>
    <row r="1029" spans="6:34" x14ac:dyDescent="0.35">
      <c r="F1029" s="21">
        <f t="shared" si="453"/>
        <v>99.899999999998599</v>
      </c>
      <c r="G1029" s="20">
        <f t="shared" si="468"/>
        <v>356.63043478260749</v>
      </c>
      <c r="H1029" s="19">
        <f t="shared" si="442"/>
        <v>6.6304347826074945</v>
      </c>
      <c r="I1029" s="18">
        <f t="shared" si="443"/>
        <v>1.8944099378878556E-2</v>
      </c>
      <c r="J1029" s="17">
        <f t="shared" si="444"/>
        <v>221244.59344674635</v>
      </c>
      <c r="K1029" s="16">
        <f t="shared" si="445"/>
        <v>31.503556794663428</v>
      </c>
      <c r="L1029" s="15">
        <f t="shared" si="446"/>
        <v>0</v>
      </c>
      <c r="M1029" s="14">
        <f t="shared" si="447"/>
        <v>0</v>
      </c>
      <c r="N1029" s="13">
        <f t="shared" si="454"/>
        <v>0</v>
      </c>
      <c r="O1029" s="12">
        <f t="shared" si="455"/>
        <v>0</v>
      </c>
      <c r="P1029" s="4">
        <f t="shared" si="456"/>
        <v>0</v>
      </c>
      <c r="Q1029" s="11">
        <f t="shared" si="448"/>
        <v>0</v>
      </c>
      <c r="R1029" s="10">
        <f t="shared" si="457"/>
        <v>0</v>
      </c>
      <c r="S1029" s="9">
        <f t="shared" si="458"/>
        <v>151.358709016955</v>
      </c>
      <c r="T1029" s="8">
        <f t="shared" si="459"/>
        <v>13153.271834721885</v>
      </c>
      <c r="U1029" s="7">
        <f t="shared" si="460"/>
        <v>-31.503556794663428</v>
      </c>
      <c r="V1029" s="9">
        <f t="shared" si="461"/>
        <v>1152.1275553617695</v>
      </c>
      <c r="W1029" s="8">
        <f t="shared" si="462"/>
        <v>221244.59344674635</v>
      </c>
      <c r="X1029" s="7">
        <f t="shared" si="463"/>
        <v>-31.503556794663428</v>
      </c>
      <c r="Y1029" s="6">
        <f t="shared" si="449"/>
        <v>1162.0272641462275</v>
      </c>
      <c r="Z1029" s="4">
        <f t="shared" si="450"/>
        <v>-1</v>
      </c>
      <c r="AA1029" s="4">
        <f t="shared" si="464"/>
        <v>0</v>
      </c>
      <c r="AB1029" s="5">
        <f t="shared" si="465"/>
        <v>0</v>
      </c>
      <c r="AC1029" s="418">
        <f t="shared" si="469"/>
        <v>0</v>
      </c>
      <c r="AD1029" s="628">
        <f t="shared" si="466"/>
        <v>0</v>
      </c>
      <c r="AE1029" s="4">
        <f t="shared" si="451"/>
        <v>10.970722198564649</v>
      </c>
      <c r="AF1029" s="3">
        <f t="shared" si="467"/>
        <v>4.67</v>
      </c>
      <c r="AG1029" s="2">
        <f t="shared" si="452"/>
        <v>105.92076283713217</v>
      </c>
      <c r="AH1029" s="22">
        <f t="shared" si="441"/>
        <v>14.534925773410846</v>
      </c>
    </row>
    <row r="1030" spans="6:34" x14ac:dyDescent="0.35">
      <c r="F1030" s="21">
        <f t="shared" si="453"/>
        <v>99.999999999998593</v>
      </c>
      <c r="G1030" s="20">
        <f t="shared" si="468"/>
        <v>356.63043478260749</v>
      </c>
      <c r="H1030" s="19">
        <f t="shared" si="442"/>
        <v>6.6304347826074945</v>
      </c>
      <c r="I1030" s="18">
        <f t="shared" si="443"/>
        <v>1.8944099378878556E-2</v>
      </c>
      <c r="J1030" s="17">
        <f t="shared" si="444"/>
        <v>221359.80620228252</v>
      </c>
      <c r="K1030" s="16">
        <f t="shared" si="445"/>
        <v>31.503213140810026</v>
      </c>
      <c r="L1030" s="15">
        <f t="shared" si="446"/>
        <v>0</v>
      </c>
      <c r="M1030" s="14">
        <f t="shared" si="447"/>
        <v>0</v>
      </c>
      <c r="N1030" s="13">
        <f t="shared" si="454"/>
        <v>0</v>
      </c>
      <c r="O1030" s="12">
        <f t="shared" si="455"/>
        <v>0</v>
      </c>
      <c r="P1030" s="4">
        <f t="shared" si="456"/>
        <v>0</v>
      </c>
      <c r="Q1030" s="11">
        <f t="shared" si="448"/>
        <v>0</v>
      </c>
      <c r="R1030" s="10">
        <f t="shared" si="457"/>
        <v>0</v>
      </c>
      <c r="S1030" s="9">
        <f t="shared" si="458"/>
        <v>151.358709016955</v>
      </c>
      <c r="T1030" s="8">
        <f t="shared" si="459"/>
        <v>13168.40770562358</v>
      </c>
      <c r="U1030" s="7">
        <f t="shared" si="460"/>
        <v>-31.503213140810026</v>
      </c>
      <c r="V1030" s="9">
        <f t="shared" si="461"/>
        <v>1148.9771996823031</v>
      </c>
      <c r="W1030" s="8">
        <f t="shared" si="462"/>
        <v>221359.80620228252</v>
      </c>
      <c r="X1030" s="7">
        <f t="shared" si="463"/>
        <v>-31.503213140810026</v>
      </c>
      <c r="Y1030" s="6">
        <f t="shared" si="449"/>
        <v>1158.9038200752752</v>
      </c>
      <c r="Z1030" s="4">
        <f t="shared" si="450"/>
        <v>-1</v>
      </c>
      <c r="AA1030" s="4">
        <f t="shared" si="464"/>
        <v>0</v>
      </c>
      <c r="AB1030" s="5">
        <f t="shared" si="465"/>
        <v>0</v>
      </c>
      <c r="AC1030" s="418">
        <f t="shared" si="469"/>
        <v>0</v>
      </c>
      <c r="AD1030" s="628">
        <f t="shared" si="466"/>
        <v>0</v>
      </c>
      <c r="AE1030" s="4">
        <f t="shared" si="451"/>
        <v>10.941233701812083</v>
      </c>
      <c r="AF1030" s="3">
        <f t="shared" si="467"/>
        <v>4.67</v>
      </c>
      <c r="AG1030" s="2">
        <f t="shared" si="452"/>
        <v>105.92076283713217</v>
      </c>
      <c r="AH1030" s="22">
        <f t="shared" si="441"/>
        <v>14.476361949479816</v>
      </c>
    </row>
    <row r="1031" spans="6:34" x14ac:dyDescent="0.35">
      <c r="F1031" s="21">
        <f t="shared" si="453"/>
        <v>100.09999999999859</v>
      </c>
      <c r="G1031" s="20">
        <f t="shared" si="468"/>
        <v>356.63043478260749</v>
      </c>
      <c r="H1031" s="19">
        <f t="shared" si="442"/>
        <v>6.6304347826074945</v>
      </c>
      <c r="I1031" s="18">
        <f t="shared" si="443"/>
        <v>1.8944099378878556E-2</v>
      </c>
      <c r="J1031" s="17">
        <f t="shared" si="444"/>
        <v>221474.70392225074</v>
      </c>
      <c r="K1031" s="16">
        <f t="shared" si="445"/>
        <v>31.502870432237188</v>
      </c>
      <c r="L1031" s="15">
        <f t="shared" si="446"/>
        <v>0</v>
      </c>
      <c r="M1031" s="14">
        <f t="shared" si="447"/>
        <v>0</v>
      </c>
      <c r="N1031" s="13">
        <f t="shared" si="454"/>
        <v>0</v>
      </c>
      <c r="O1031" s="12">
        <f t="shared" si="455"/>
        <v>0</v>
      </c>
      <c r="P1031" s="4">
        <f t="shared" si="456"/>
        <v>0</v>
      </c>
      <c r="Q1031" s="11">
        <f t="shared" si="448"/>
        <v>0</v>
      </c>
      <c r="R1031" s="10">
        <f t="shared" si="457"/>
        <v>0</v>
      </c>
      <c r="S1031" s="9">
        <f t="shared" si="458"/>
        <v>151.358709016955</v>
      </c>
      <c r="T1031" s="8">
        <f t="shared" si="459"/>
        <v>13183.543576525275</v>
      </c>
      <c r="U1031" s="7">
        <f t="shared" si="460"/>
        <v>-31.502870432237188</v>
      </c>
      <c r="V1031" s="9">
        <f t="shared" si="461"/>
        <v>1145.826878368222</v>
      </c>
      <c r="W1031" s="8">
        <f t="shared" si="462"/>
        <v>221474.70392225074</v>
      </c>
      <c r="X1031" s="7">
        <f t="shared" si="463"/>
        <v>-31.502870432237188</v>
      </c>
      <c r="Y1031" s="6">
        <f t="shared" si="449"/>
        <v>1155.7805561551654</v>
      </c>
      <c r="Z1031" s="4">
        <f t="shared" si="450"/>
        <v>-1</v>
      </c>
      <c r="AA1031" s="4">
        <f t="shared" si="464"/>
        <v>0</v>
      </c>
      <c r="AB1031" s="5">
        <f t="shared" si="465"/>
        <v>0</v>
      </c>
      <c r="AC1031" s="418">
        <f t="shared" si="469"/>
        <v>0</v>
      </c>
      <c r="AD1031" s="628">
        <f t="shared" si="466"/>
        <v>0</v>
      </c>
      <c r="AE1031" s="4">
        <f t="shared" si="451"/>
        <v>10.911746905867153</v>
      </c>
      <c r="AF1031" s="3">
        <f t="shared" si="467"/>
        <v>4.67</v>
      </c>
      <c r="AG1031" s="2">
        <f t="shared" si="452"/>
        <v>105.92076283713217</v>
      </c>
      <c r="AH1031" s="22">
        <f t="shared" si="441"/>
        <v>14.417880363191024</v>
      </c>
    </row>
    <row r="1032" spans="6:34" x14ac:dyDescent="0.35">
      <c r="F1032" s="21">
        <f t="shared" si="453"/>
        <v>100.19999999999858</v>
      </c>
      <c r="G1032" s="20">
        <f t="shared" si="468"/>
        <v>356.63043478260749</v>
      </c>
      <c r="H1032" s="19">
        <f t="shared" si="442"/>
        <v>6.6304347826074945</v>
      </c>
      <c r="I1032" s="18">
        <f t="shared" si="443"/>
        <v>1.8944099378878556E-2</v>
      </c>
      <c r="J1032" s="17">
        <f t="shared" si="444"/>
        <v>221589.28661008755</v>
      </c>
      <c r="K1032" s="16">
        <f t="shared" si="445"/>
        <v>31.502528668888537</v>
      </c>
      <c r="L1032" s="15">
        <f t="shared" si="446"/>
        <v>0</v>
      </c>
      <c r="M1032" s="14">
        <f t="shared" si="447"/>
        <v>0</v>
      </c>
      <c r="N1032" s="13">
        <f t="shared" si="454"/>
        <v>0</v>
      </c>
      <c r="O1032" s="12">
        <f t="shared" si="455"/>
        <v>0</v>
      </c>
      <c r="P1032" s="4">
        <f t="shared" si="456"/>
        <v>0</v>
      </c>
      <c r="Q1032" s="11">
        <f t="shared" si="448"/>
        <v>0</v>
      </c>
      <c r="R1032" s="10">
        <f t="shared" si="457"/>
        <v>0</v>
      </c>
      <c r="S1032" s="9">
        <f t="shared" si="458"/>
        <v>151.358709016955</v>
      </c>
      <c r="T1032" s="8">
        <f t="shared" si="459"/>
        <v>13198.67944742697</v>
      </c>
      <c r="U1032" s="7">
        <f t="shared" si="460"/>
        <v>-31.502528668888537</v>
      </c>
      <c r="V1032" s="9">
        <f t="shared" si="461"/>
        <v>1142.6765913249983</v>
      </c>
      <c r="W1032" s="8">
        <f t="shared" si="462"/>
        <v>221589.28661008755</v>
      </c>
      <c r="X1032" s="7">
        <f t="shared" si="463"/>
        <v>-31.502528668888537</v>
      </c>
      <c r="Y1032" s="6">
        <f t="shared" si="449"/>
        <v>1152.6574734748378</v>
      </c>
      <c r="Z1032" s="4">
        <f t="shared" si="450"/>
        <v>-1</v>
      </c>
      <c r="AA1032" s="4">
        <f t="shared" si="464"/>
        <v>0</v>
      </c>
      <c r="AB1032" s="5">
        <f t="shared" si="465"/>
        <v>0</v>
      </c>
      <c r="AC1032" s="418">
        <f t="shared" si="469"/>
        <v>0</v>
      </c>
      <c r="AD1032" s="628">
        <f t="shared" si="466"/>
        <v>0</v>
      </c>
      <c r="AE1032" s="4">
        <f t="shared" si="451"/>
        <v>10.882261821010562</v>
      </c>
      <c r="AF1032" s="3">
        <f t="shared" si="467"/>
        <v>4.67</v>
      </c>
      <c r="AG1032" s="2">
        <f t="shared" si="452"/>
        <v>105.92076283713217</v>
      </c>
      <c r="AH1032" s="22">
        <f t="shared" si="441"/>
        <v>14.359481127714893</v>
      </c>
    </row>
    <row r="1033" spans="6:34" x14ac:dyDescent="0.35">
      <c r="F1033" s="21">
        <f t="shared" si="453"/>
        <v>100.29999999999858</v>
      </c>
      <c r="G1033" s="20">
        <f t="shared" si="468"/>
        <v>356.63043478260749</v>
      </c>
      <c r="H1033" s="19">
        <f t="shared" si="442"/>
        <v>6.6304347826074945</v>
      </c>
      <c r="I1033" s="18">
        <f t="shared" si="443"/>
        <v>1.8944099378878556E-2</v>
      </c>
      <c r="J1033" s="17">
        <f t="shared" si="444"/>
        <v>221703.55426922004</v>
      </c>
      <c r="K1033" s="16">
        <f t="shared" si="445"/>
        <v>31.50218785070788</v>
      </c>
      <c r="L1033" s="15">
        <f t="shared" si="446"/>
        <v>0</v>
      </c>
      <c r="M1033" s="14">
        <f t="shared" si="447"/>
        <v>0</v>
      </c>
      <c r="N1033" s="13">
        <f t="shared" si="454"/>
        <v>0</v>
      </c>
      <c r="O1033" s="12">
        <f t="shared" si="455"/>
        <v>0</v>
      </c>
      <c r="P1033" s="4">
        <f t="shared" si="456"/>
        <v>0</v>
      </c>
      <c r="Q1033" s="11">
        <f t="shared" si="448"/>
        <v>0</v>
      </c>
      <c r="R1033" s="10">
        <f t="shared" si="457"/>
        <v>0</v>
      </c>
      <c r="S1033" s="9">
        <f t="shared" si="458"/>
        <v>151.358709016955</v>
      </c>
      <c r="T1033" s="8">
        <f t="shared" si="459"/>
        <v>13213.815318328665</v>
      </c>
      <c r="U1033" s="7">
        <f t="shared" si="460"/>
        <v>-31.50218785070788</v>
      </c>
      <c r="V1033" s="9">
        <f t="shared" si="461"/>
        <v>1139.5263384581094</v>
      </c>
      <c r="W1033" s="8">
        <f t="shared" si="462"/>
        <v>221703.55426922004</v>
      </c>
      <c r="X1033" s="7">
        <f t="shared" si="463"/>
        <v>-31.50218785070788</v>
      </c>
      <c r="Y1033" s="6">
        <f t="shared" si="449"/>
        <v>1149.5345731360258</v>
      </c>
      <c r="Z1033" s="4">
        <f t="shared" si="450"/>
        <v>-1</v>
      </c>
      <c r="AA1033" s="4">
        <f t="shared" si="464"/>
        <v>0</v>
      </c>
      <c r="AB1033" s="5">
        <f t="shared" si="465"/>
        <v>0</v>
      </c>
      <c r="AC1033" s="418">
        <f t="shared" si="469"/>
        <v>0</v>
      </c>
      <c r="AD1033" s="628">
        <f t="shared" si="466"/>
        <v>0</v>
      </c>
      <c r="AE1033" s="4">
        <f t="shared" si="451"/>
        <v>10.852778457643797</v>
      </c>
      <c r="AF1033" s="3">
        <f t="shared" si="467"/>
        <v>4.67</v>
      </c>
      <c r="AG1033" s="2">
        <f t="shared" si="452"/>
        <v>105.92076283713217</v>
      </c>
      <c r="AH1033" s="22">
        <f t="shared" si="441"/>
        <v>14.301164356746515</v>
      </c>
    </row>
    <row r="1034" spans="6:34" x14ac:dyDescent="0.35">
      <c r="F1034" s="21">
        <f t="shared" si="453"/>
        <v>100.39999999999857</v>
      </c>
      <c r="G1034" s="20">
        <f t="shared" si="468"/>
        <v>356.63043478260749</v>
      </c>
      <c r="H1034" s="19">
        <f t="shared" si="442"/>
        <v>6.6304347826074945</v>
      </c>
      <c r="I1034" s="18">
        <f t="shared" si="443"/>
        <v>1.8944099378878556E-2</v>
      </c>
      <c r="J1034" s="17">
        <f t="shared" si="444"/>
        <v>221817.50690306586</v>
      </c>
      <c r="K1034" s="16">
        <f t="shared" si="445"/>
        <v>31.501847977639141</v>
      </c>
      <c r="L1034" s="15">
        <f t="shared" si="446"/>
        <v>0</v>
      </c>
      <c r="M1034" s="14">
        <f t="shared" si="447"/>
        <v>0</v>
      </c>
      <c r="N1034" s="13">
        <f t="shared" si="454"/>
        <v>0</v>
      </c>
      <c r="O1034" s="12">
        <f t="shared" si="455"/>
        <v>0</v>
      </c>
      <c r="P1034" s="4">
        <f t="shared" si="456"/>
        <v>0</v>
      </c>
      <c r="Q1034" s="11">
        <f t="shared" si="448"/>
        <v>0</v>
      </c>
      <c r="R1034" s="10">
        <f t="shared" si="457"/>
        <v>0</v>
      </c>
      <c r="S1034" s="9">
        <f t="shared" si="458"/>
        <v>151.358709016955</v>
      </c>
      <c r="T1034" s="8">
        <f t="shared" si="459"/>
        <v>13228.95118923036</v>
      </c>
      <c r="U1034" s="7">
        <f t="shared" si="460"/>
        <v>-31.501847977639141</v>
      </c>
      <c r="V1034" s="9">
        <f t="shared" si="461"/>
        <v>1136.3761196730386</v>
      </c>
      <c r="W1034" s="8">
        <f t="shared" si="462"/>
        <v>221817.50690306586</v>
      </c>
      <c r="X1034" s="7">
        <f t="shared" si="463"/>
        <v>-31.501847977639141</v>
      </c>
      <c r="Y1034" s="6">
        <f t="shared" si="449"/>
        <v>1146.4118562534284</v>
      </c>
      <c r="Z1034" s="4">
        <f t="shared" si="450"/>
        <v>-1</v>
      </c>
      <c r="AA1034" s="4">
        <f t="shared" si="464"/>
        <v>0</v>
      </c>
      <c r="AB1034" s="5">
        <f t="shared" si="465"/>
        <v>0</v>
      </c>
      <c r="AC1034" s="418">
        <f t="shared" si="469"/>
        <v>0</v>
      </c>
      <c r="AD1034" s="628">
        <f t="shared" si="466"/>
        <v>0</v>
      </c>
      <c r="AE1034" s="4">
        <f t="shared" si="451"/>
        <v>10.823296826290754</v>
      </c>
      <c r="AF1034" s="3">
        <f t="shared" si="467"/>
        <v>4.67</v>
      </c>
      <c r="AG1034" s="2">
        <f t="shared" si="452"/>
        <v>105.92076283713217</v>
      </c>
      <c r="AH1034" s="22">
        <f t="shared" si="441"/>
        <v>14.242930164509616</v>
      </c>
    </row>
    <row r="1035" spans="6:34" x14ac:dyDescent="0.35">
      <c r="F1035" s="21">
        <f t="shared" si="453"/>
        <v>100.49999999999856</v>
      </c>
      <c r="G1035" s="20">
        <f t="shared" si="468"/>
        <v>356.63043478260749</v>
      </c>
      <c r="H1035" s="19">
        <f t="shared" si="442"/>
        <v>6.6304347826074945</v>
      </c>
      <c r="I1035" s="18">
        <f t="shared" si="443"/>
        <v>1.8944099378878556E-2</v>
      </c>
      <c r="J1035" s="17">
        <f t="shared" si="444"/>
        <v>221931.14451503317</v>
      </c>
      <c r="K1035" s="16">
        <f t="shared" si="445"/>
        <v>31.501509049626424</v>
      </c>
      <c r="L1035" s="15">
        <f t="shared" si="446"/>
        <v>0</v>
      </c>
      <c r="M1035" s="14">
        <f t="shared" si="447"/>
        <v>0</v>
      </c>
      <c r="N1035" s="13">
        <f t="shared" si="454"/>
        <v>0</v>
      </c>
      <c r="O1035" s="12">
        <f t="shared" si="455"/>
        <v>0</v>
      </c>
      <c r="P1035" s="4">
        <f t="shared" si="456"/>
        <v>0</v>
      </c>
      <c r="Q1035" s="11">
        <f t="shared" si="448"/>
        <v>0</v>
      </c>
      <c r="R1035" s="10">
        <f t="shared" si="457"/>
        <v>0</v>
      </c>
      <c r="S1035" s="9">
        <f t="shared" si="458"/>
        <v>151.358709016955</v>
      </c>
      <c r="T1035" s="8">
        <f t="shared" si="459"/>
        <v>13244.087060132055</v>
      </c>
      <c r="U1035" s="7">
        <f t="shared" si="460"/>
        <v>-31.501509049626424</v>
      </c>
      <c r="V1035" s="9">
        <f t="shared" si="461"/>
        <v>1133.2259348752748</v>
      </c>
      <c r="W1035" s="8">
        <f t="shared" si="462"/>
        <v>221931.14451503317</v>
      </c>
      <c r="X1035" s="7">
        <f t="shared" si="463"/>
        <v>-31.501509049626424</v>
      </c>
      <c r="Y1035" s="6">
        <f t="shared" si="449"/>
        <v>1143.2893239548857</v>
      </c>
      <c r="Z1035" s="4">
        <f t="shared" si="450"/>
        <v>-1</v>
      </c>
      <c r="AA1035" s="4">
        <f t="shared" si="464"/>
        <v>0</v>
      </c>
      <c r="AB1035" s="5">
        <f t="shared" si="465"/>
        <v>0</v>
      </c>
      <c r="AC1035" s="418">
        <f t="shared" si="469"/>
        <v>0</v>
      </c>
      <c r="AD1035" s="628">
        <f t="shared" si="466"/>
        <v>0</v>
      </c>
      <c r="AE1035" s="4">
        <f t="shared" si="451"/>
        <v>10.793816937599395</v>
      </c>
      <c r="AF1035" s="3">
        <f t="shared" si="467"/>
        <v>4.67</v>
      </c>
      <c r="AG1035" s="2">
        <f t="shared" si="452"/>
        <v>105.92076283713217</v>
      </c>
      <c r="AH1035" s="22">
        <f t="shared" si="441"/>
        <v>14.18477866576054</v>
      </c>
    </row>
    <row r="1036" spans="6:34" x14ac:dyDescent="0.35">
      <c r="F1036" s="21">
        <f t="shared" si="453"/>
        <v>100.59999999999856</v>
      </c>
      <c r="G1036" s="20">
        <f t="shared" si="468"/>
        <v>356.63043478260749</v>
      </c>
      <c r="H1036" s="19">
        <f t="shared" si="442"/>
        <v>6.6304347826074945</v>
      </c>
      <c r="I1036" s="18">
        <f t="shared" si="443"/>
        <v>1.8944099378878556E-2</v>
      </c>
      <c r="J1036" s="17">
        <f t="shared" si="444"/>
        <v>222044.46710852071</v>
      </c>
      <c r="K1036" s="16">
        <f t="shared" si="445"/>
        <v>31.501171066613988</v>
      </c>
      <c r="L1036" s="15">
        <f t="shared" si="446"/>
        <v>0</v>
      </c>
      <c r="M1036" s="14">
        <f t="shared" si="447"/>
        <v>0</v>
      </c>
      <c r="N1036" s="13">
        <f t="shared" si="454"/>
        <v>0</v>
      </c>
      <c r="O1036" s="12">
        <f t="shared" si="455"/>
        <v>0</v>
      </c>
      <c r="P1036" s="4">
        <f t="shared" si="456"/>
        <v>0</v>
      </c>
      <c r="Q1036" s="11">
        <f t="shared" si="448"/>
        <v>0</v>
      </c>
      <c r="R1036" s="10">
        <f t="shared" si="457"/>
        <v>0</v>
      </c>
      <c r="S1036" s="9">
        <f t="shared" si="458"/>
        <v>151.358709016955</v>
      </c>
      <c r="T1036" s="8">
        <f t="shared" si="459"/>
        <v>13259.22293103375</v>
      </c>
      <c r="U1036" s="7">
        <f t="shared" si="460"/>
        <v>-31.501171066613988</v>
      </c>
      <c r="V1036" s="9">
        <f t="shared" si="461"/>
        <v>1130.0757839703122</v>
      </c>
      <c r="W1036" s="8">
        <f t="shared" si="462"/>
        <v>222044.46710852071</v>
      </c>
      <c r="X1036" s="7">
        <f t="shared" si="463"/>
        <v>-31.501171066613988</v>
      </c>
      <c r="Y1036" s="6">
        <f t="shared" si="449"/>
        <v>1140.1669773815565</v>
      </c>
      <c r="Z1036" s="4">
        <f t="shared" si="450"/>
        <v>-1</v>
      </c>
      <c r="AA1036" s="4">
        <f t="shared" si="464"/>
        <v>0</v>
      </c>
      <c r="AB1036" s="5">
        <f t="shared" si="465"/>
        <v>0</v>
      </c>
      <c r="AC1036" s="418">
        <f t="shared" si="469"/>
        <v>0</v>
      </c>
      <c r="AD1036" s="628">
        <f t="shared" si="466"/>
        <v>0</v>
      </c>
      <c r="AE1036" s="4">
        <f t="shared" si="451"/>
        <v>10.764338802343417</v>
      </c>
      <c r="AF1036" s="3">
        <f t="shared" si="467"/>
        <v>4.67</v>
      </c>
      <c r="AG1036" s="2">
        <f t="shared" si="452"/>
        <v>105.92076283713217</v>
      </c>
      <c r="AH1036" s="22">
        <f t="shared" si="441"/>
        <v>14.126709975792146</v>
      </c>
    </row>
    <row r="1037" spans="6:34" x14ac:dyDescent="0.35">
      <c r="F1037" s="21">
        <f t="shared" si="453"/>
        <v>100.69999999999855</v>
      </c>
      <c r="G1037" s="20">
        <f t="shared" si="468"/>
        <v>356.63043478260749</v>
      </c>
      <c r="H1037" s="19">
        <f t="shared" si="442"/>
        <v>6.6304347826074945</v>
      </c>
      <c r="I1037" s="18">
        <f t="shared" si="443"/>
        <v>1.8944099378878556E-2</v>
      </c>
      <c r="J1037" s="17">
        <f t="shared" si="444"/>
        <v>222157.47468691773</v>
      </c>
      <c r="K1037" s="16">
        <f t="shared" si="445"/>
        <v>31.500834028546244</v>
      </c>
      <c r="L1037" s="15">
        <f t="shared" si="446"/>
        <v>0</v>
      </c>
      <c r="M1037" s="14">
        <f t="shared" si="447"/>
        <v>0</v>
      </c>
      <c r="N1037" s="13">
        <f t="shared" si="454"/>
        <v>0</v>
      </c>
      <c r="O1037" s="12">
        <f t="shared" si="455"/>
        <v>0</v>
      </c>
      <c r="P1037" s="4">
        <f t="shared" si="456"/>
        <v>0</v>
      </c>
      <c r="Q1037" s="11">
        <f t="shared" si="448"/>
        <v>0</v>
      </c>
      <c r="R1037" s="10">
        <f t="shared" si="457"/>
        <v>0</v>
      </c>
      <c r="S1037" s="9">
        <f t="shared" si="458"/>
        <v>151.358709016955</v>
      </c>
      <c r="T1037" s="8">
        <f t="shared" si="459"/>
        <v>13274.358801935445</v>
      </c>
      <c r="U1037" s="7">
        <f t="shared" si="460"/>
        <v>-31.500834028546244</v>
      </c>
      <c r="V1037" s="9">
        <f t="shared" si="461"/>
        <v>1126.9256668636508</v>
      </c>
      <c r="W1037" s="8">
        <f t="shared" si="462"/>
        <v>222157.47468691773</v>
      </c>
      <c r="X1037" s="7">
        <f t="shared" si="463"/>
        <v>-31.500834028546244</v>
      </c>
      <c r="Y1037" s="6">
        <f t="shared" si="449"/>
        <v>1137.0448176880996</v>
      </c>
      <c r="Z1037" s="4">
        <f t="shared" si="450"/>
        <v>-1</v>
      </c>
      <c r="AA1037" s="4">
        <f t="shared" si="464"/>
        <v>0</v>
      </c>
      <c r="AB1037" s="5">
        <f t="shared" si="465"/>
        <v>0</v>
      </c>
      <c r="AC1037" s="418">
        <f t="shared" si="469"/>
        <v>0</v>
      </c>
      <c r="AD1037" s="628">
        <f t="shared" si="466"/>
        <v>0</v>
      </c>
      <c r="AE1037" s="4">
        <f t="shared" si="451"/>
        <v>10.734862431423981</v>
      </c>
      <c r="AF1037" s="3">
        <f t="shared" si="467"/>
        <v>4.67</v>
      </c>
      <c r="AG1037" s="2">
        <f t="shared" si="452"/>
        <v>105.92076283713217</v>
      </c>
      <c r="AH1037" s="22">
        <f t="shared" si="441"/>
        <v>14.068724210437967</v>
      </c>
    </row>
    <row r="1038" spans="6:34" x14ac:dyDescent="0.35">
      <c r="F1038" s="21">
        <f t="shared" si="453"/>
        <v>100.79999999999855</v>
      </c>
      <c r="G1038" s="20">
        <f t="shared" si="468"/>
        <v>356.63043478260749</v>
      </c>
      <c r="H1038" s="19">
        <f t="shared" si="442"/>
        <v>6.6304347826074945</v>
      </c>
      <c r="I1038" s="18">
        <f t="shared" si="443"/>
        <v>1.8944099378878556E-2</v>
      </c>
      <c r="J1038" s="17">
        <f t="shared" si="444"/>
        <v>222270.1672536041</v>
      </c>
      <c r="K1038" s="16">
        <f t="shared" si="445"/>
        <v>31.500497935367761</v>
      </c>
      <c r="L1038" s="15">
        <f t="shared" si="446"/>
        <v>0</v>
      </c>
      <c r="M1038" s="14">
        <f t="shared" si="447"/>
        <v>0</v>
      </c>
      <c r="N1038" s="13">
        <f t="shared" si="454"/>
        <v>0</v>
      </c>
      <c r="O1038" s="12">
        <f t="shared" si="455"/>
        <v>0</v>
      </c>
      <c r="P1038" s="4">
        <f t="shared" si="456"/>
        <v>0</v>
      </c>
      <c r="Q1038" s="11">
        <f t="shared" si="448"/>
        <v>0</v>
      </c>
      <c r="R1038" s="10">
        <f t="shared" si="457"/>
        <v>0</v>
      </c>
      <c r="S1038" s="9">
        <f t="shared" si="458"/>
        <v>151.358709016955</v>
      </c>
      <c r="T1038" s="8">
        <f t="shared" si="459"/>
        <v>13289.49467283714</v>
      </c>
      <c r="U1038" s="7">
        <f t="shared" si="460"/>
        <v>-31.500497935367761</v>
      </c>
      <c r="V1038" s="9">
        <f t="shared" si="461"/>
        <v>1123.7755834607963</v>
      </c>
      <c r="W1038" s="8">
        <f t="shared" si="462"/>
        <v>222270.1672536041</v>
      </c>
      <c r="X1038" s="7">
        <f t="shared" si="463"/>
        <v>-31.500497935367761</v>
      </c>
      <c r="Y1038" s="6">
        <f t="shared" si="449"/>
        <v>1133.9228460428569</v>
      </c>
      <c r="Z1038" s="4">
        <f t="shared" si="450"/>
        <v>-1</v>
      </c>
      <c r="AA1038" s="4">
        <f t="shared" si="464"/>
        <v>0</v>
      </c>
      <c r="AB1038" s="5">
        <f t="shared" si="465"/>
        <v>0</v>
      </c>
      <c r="AC1038" s="418">
        <f t="shared" si="469"/>
        <v>0</v>
      </c>
      <c r="AD1038" s="628">
        <f t="shared" si="466"/>
        <v>0</v>
      </c>
      <c r="AE1038" s="4">
        <f t="shared" si="451"/>
        <v>10.705387835871425</v>
      </c>
      <c r="AF1038" s="3">
        <f t="shared" si="467"/>
        <v>4.67</v>
      </c>
      <c r="AG1038" s="2">
        <f t="shared" si="452"/>
        <v>105.92076283713217</v>
      </c>
      <c r="AH1038" s="22">
        <f t="shared" si="441"/>
        <v>14.010821486076257</v>
      </c>
    </row>
    <row r="1039" spans="6:34" x14ac:dyDescent="0.35">
      <c r="F1039" s="21">
        <f t="shared" si="453"/>
        <v>100.89999999999854</v>
      </c>
      <c r="G1039" s="20">
        <f t="shared" si="468"/>
        <v>356.63043478260749</v>
      </c>
      <c r="H1039" s="19">
        <f t="shared" si="442"/>
        <v>6.6304347826074945</v>
      </c>
      <c r="I1039" s="18">
        <f t="shared" si="443"/>
        <v>1.8944099378878556E-2</v>
      </c>
      <c r="J1039" s="17">
        <f t="shared" si="444"/>
        <v>222382.54481195018</v>
      </c>
      <c r="K1039" s="16">
        <f t="shared" si="445"/>
        <v>31.500162787023264</v>
      </c>
      <c r="L1039" s="15">
        <f t="shared" si="446"/>
        <v>0</v>
      </c>
      <c r="M1039" s="14">
        <f t="shared" si="447"/>
        <v>0</v>
      </c>
      <c r="N1039" s="13">
        <f t="shared" si="454"/>
        <v>0</v>
      </c>
      <c r="O1039" s="12">
        <f t="shared" si="455"/>
        <v>0</v>
      </c>
      <c r="P1039" s="4">
        <f t="shared" si="456"/>
        <v>0</v>
      </c>
      <c r="Q1039" s="11">
        <f t="shared" si="448"/>
        <v>0</v>
      </c>
      <c r="R1039" s="10">
        <f t="shared" si="457"/>
        <v>0</v>
      </c>
      <c r="S1039" s="9">
        <f t="shared" si="458"/>
        <v>151.358709016955</v>
      </c>
      <c r="T1039" s="8">
        <f t="shared" si="459"/>
        <v>13304.630543738835</v>
      </c>
      <c r="U1039" s="7">
        <f t="shared" si="460"/>
        <v>-31.500162787023264</v>
      </c>
      <c r="V1039" s="9">
        <f t="shared" si="461"/>
        <v>1120.6255336672596</v>
      </c>
      <c r="W1039" s="8">
        <f t="shared" si="462"/>
        <v>222382.54481195018</v>
      </c>
      <c r="X1039" s="7">
        <f t="shared" si="463"/>
        <v>-31.500162787023264</v>
      </c>
      <c r="Y1039" s="6">
        <f t="shared" si="449"/>
        <v>1130.8010636280412</v>
      </c>
      <c r="Z1039" s="4">
        <f t="shared" si="450"/>
        <v>-1</v>
      </c>
      <c r="AA1039" s="4">
        <f t="shared" si="464"/>
        <v>0</v>
      </c>
      <c r="AB1039" s="5">
        <f t="shared" si="465"/>
        <v>0</v>
      </c>
      <c r="AC1039" s="418">
        <f t="shared" si="469"/>
        <v>0</v>
      </c>
      <c r="AD1039" s="628">
        <f t="shared" si="466"/>
        <v>0</v>
      </c>
      <c r="AE1039" s="4">
        <f t="shared" si="451"/>
        <v>10.675915026847044</v>
      </c>
      <c r="AF1039" s="3">
        <f t="shared" si="467"/>
        <v>4.67</v>
      </c>
      <c r="AG1039" s="2">
        <f t="shared" si="452"/>
        <v>105.92076283713217</v>
      </c>
      <c r="AH1039" s="22">
        <f t="shared" si="441"/>
        <v>13.953001919634126</v>
      </c>
    </row>
    <row r="1040" spans="6:34" x14ac:dyDescent="0.35">
      <c r="F1040" s="21">
        <f t="shared" si="453"/>
        <v>100.99999999999854</v>
      </c>
      <c r="G1040" s="20">
        <f t="shared" si="468"/>
        <v>356.63043478260749</v>
      </c>
      <c r="H1040" s="19">
        <f t="shared" si="442"/>
        <v>6.6304347826074945</v>
      </c>
      <c r="I1040" s="18">
        <f t="shared" si="443"/>
        <v>1.8944099378878556E-2</v>
      </c>
      <c r="J1040" s="17">
        <f t="shared" si="444"/>
        <v>222494.60736531692</v>
      </c>
      <c r="K1040" s="16">
        <f t="shared" si="445"/>
        <v>31.499828583457628</v>
      </c>
      <c r="L1040" s="15">
        <f t="shared" si="446"/>
        <v>0</v>
      </c>
      <c r="M1040" s="14">
        <f t="shared" si="447"/>
        <v>0</v>
      </c>
      <c r="N1040" s="13">
        <f t="shared" si="454"/>
        <v>0</v>
      </c>
      <c r="O1040" s="12">
        <f t="shared" si="455"/>
        <v>0</v>
      </c>
      <c r="P1040" s="4">
        <f t="shared" si="456"/>
        <v>0</v>
      </c>
      <c r="Q1040" s="11">
        <f t="shared" si="448"/>
        <v>0</v>
      </c>
      <c r="R1040" s="10">
        <f t="shared" si="457"/>
        <v>0</v>
      </c>
      <c r="S1040" s="9">
        <f t="shared" si="458"/>
        <v>151.358709016955</v>
      </c>
      <c r="T1040" s="8">
        <f t="shared" si="459"/>
        <v>13319.76641464053</v>
      </c>
      <c r="U1040" s="7">
        <f t="shared" si="460"/>
        <v>-31.499828583457628</v>
      </c>
      <c r="V1040" s="9">
        <f t="shared" si="461"/>
        <v>1117.4755173885571</v>
      </c>
      <c r="W1040" s="8">
        <f t="shared" si="462"/>
        <v>222494.60736531692</v>
      </c>
      <c r="X1040" s="7">
        <f t="shared" si="463"/>
        <v>-31.499828583457628</v>
      </c>
      <c r="Y1040" s="6">
        <f t="shared" si="449"/>
        <v>1127.6794716399261</v>
      </c>
      <c r="Z1040" s="4">
        <f t="shared" si="450"/>
        <v>-1</v>
      </c>
      <c r="AA1040" s="4">
        <f t="shared" si="464"/>
        <v>0</v>
      </c>
      <c r="AB1040" s="5">
        <f t="shared" si="465"/>
        <v>0</v>
      </c>
      <c r="AC1040" s="418">
        <f t="shared" si="469"/>
        <v>0</v>
      </c>
      <c r="AD1040" s="628">
        <f t="shared" si="466"/>
        <v>0</v>
      </c>
      <c r="AE1040" s="4">
        <f t="shared" si="451"/>
        <v>10.646444015644876</v>
      </c>
      <c r="AF1040" s="3">
        <f t="shared" si="467"/>
        <v>4.67</v>
      </c>
      <c r="AG1040" s="2">
        <f t="shared" si="452"/>
        <v>105.92076283713217</v>
      </c>
      <c r="AH1040" s="22">
        <f t="shared" si="441"/>
        <v>13.895265628591734</v>
      </c>
    </row>
    <row r="1041" spans="6:34" x14ac:dyDescent="0.35">
      <c r="F1041" s="21">
        <f t="shared" si="453"/>
        <v>101.09999999999853</v>
      </c>
      <c r="G1041" s="20">
        <f t="shared" si="468"/>
        <v>356.63043478260749</v>
      </c>
      <c r="H1041" s="19">
        <f t="shared" si="442"/>
        <v>6.6304347826074945</v>
      </c>
      <c r="I1041" s="18">
        <f t="shared" si="443"/>
        <v>1.8944099378878556E-2</v>
      </c>
      <c r="J1041" s="17">
        <f t="shared" si="444"/>
        <v>222606.35491705578</v>
      </c>
      <c r="K1041" s="16">
        <f t="shared" si="445"/>
        <v>31.499495324615914</v>
      </c>
      <c r="L1041" s="15">
        <f t="shared" si="446"/>
        <v>0</v>
      </c>
      <c r="M1041" s="14">
        <f t="shared" si="447"/>
        <v>0</v>
      </c>
      <c r="N1041" s="13">
        <f t="shared" si="454"/>
        <v>0</v>
      </c>
      <c r="O1041" s="12">
        <f t="shared" si="455"/>
        <v>0</v>
      </c>
      <c r="P1041" s="4">
        <f t="shared" si="456"/>
        <v>0</v>
      </c>
      <c r="Q1041" s="11">
        <f t="shared" si="448"/>
        <v>0</v>
      </c>
      <c r="R1041" s="10">
        <f t="shared" si="457"/>
        <v>0</v>
      </c>
      <c r="S1041" s="9">
        <f t="shared" si="458"/>
        <v>151.358709016955</v>
      </c>
      <c r="T1041" s="8">
        <f t="shared" si="459"/>
        <v>13334.902285542224</v>
      </c>
      <c r="U1041" s="7">
        <f t="shared" si="460"/>
        <v>-31.499495324615914</v>
      </c>
      <c r="V1041" s="9">
        <f t="shared" si="461"/>
        <v>1114.3255345302114</v>
      </c>
      <c r="W1041" s="8">
        <f t="shared" si="462"/>
        <v>222606.35491705578</v>
      </c>
      <c r="X1041" s="7">
        <f t="shared" si="463"/>
        <v>-31.499495324615914</v>
      </c>
      <c r="Y1041" s="6">
        <f t="shared" si="449"/>
        <v>1124.5580712890378</v>
      </c>
      <c r="Z1041" s="4">
        <f t="shared" si="450"/>
        <v>-1</v>
      </c>
      <c r="AA1041" s="4">
        <f t="shared" si="464"/>
        <v>0</v>
      </c>
      <c r="AB1041" s="5">
        <f t="shared" si="465"/>
        <v>0</v>
      </c>
      <c r="AC1041" s="418">
        <f t="shared" si="469"/>
        <v>0</v>
      </c>
      <c r="AD1041" s="628">
        <f t="shared" si="466"/>
        <v>0</v>
      </c>
      <c r="AE1041" s="4">
        <f t="shared" si="451"/>
        <v>10.616974813693529</v>
      </c>
      <c r="AF1041" s="3">
        <f t="shared" si="467"/>
        <v>4.67</v>
      </c>
      <c r="AG1041" s="2">
        <f t="shared" si="452"/>
        <v>105.92076283713217</v>
      </c>
      <c r="AH1041" s="22">
        <f t="shared" si="441"/>
        <v>13.837612730986507</v>
      </c>
    </row>
    <row r="1042" spans="6:34" x14ac:dyDescent="0.35">
      <c r="F1042" s="21">
        <f t="shared" si="453"/>
        <v>101.19999999999852</v>
      </c>
      <c r="G1042" s="20">
        <f t="shared" si="468"/>
        <v>356.63043478260749</v>
      </c>
      <c r="H1042" s="19">
        <f t="shared" si="442"/>
        <v>6.6304347826074945</v>
      </c>
      <c r="I1042" s="18">
        <f t="shared" si="443"/>
        <v>1.8944099378878556E-2</v>
      </c>
      <c r="J1042" s="17">
        <f t="shared" si="444"/>
        <v>222717.7874705088</v>
      </c>
      <c r="K1042" s="16">
        <f t="shared" si="445"/>
        <v>31.499163010443315</v>
      </c>
      <c r="L1042" s="15">
        <f t="shared" si="446"/>
        <v>0</v>
      </c>
      <c r="M1042" s="14">
        <f t="shared" si="447"/>
        <v>0</v>
      </c>
      <c r="N1042" s="13">
        <f t="shared" si="454"/>
        <v>0</v>
      </c>
      <c r="O1042" s="12">
        <f t="shared" si="455"/>
        <v>0</v>
      </c>
      <c r="P1042" s="4">
        <f t="shared" si="456"/>
        <v>0</v>
      </c>
      <c r="Q1042" s="11">
        <f t="shared" si="448"/>
        <v>0</v>
      </c>
      <c r="R1042" s="10">
        <f t="shared" si="457"/>
        <v>0</v>
      </c>
      <c r="S1042" s="9">
        <f t="shared" si="458"/>
        <v>151.358709016955</v>
      </c>
      <c r="T1042" s="8">
        <f t="shared" si="459"/>
        <v>13350.038156443919</v>
      </c>
      <c r="U1042" s="7">
        <f t="shared" si="460"/>
        <v>-31.499163010443315</v>
      </c>
      <c r="V1042" s="9">
        <f t="shared" si="461"/>
        <v>1111.1755849977499</v>
      </c>
      <c r="W1042" s="8">
        <f t="shared" si="462"/>
        <v>222717.7874705088</v>
      </c>
      <c r="X1042" s="7">
        <f t="shared" si="463"/>
        <v>-31.499163010443315</v>
      </c>
      <c r="Y1042" s="6">
        <f t="shared" si="449"/>
        <v>1121.4368638003527</v>
      </c>
      <c r="Z1042" s="4">
        <f t="shared" si="450"/>
        <v>-1</v>
      </c>
      <c r="AA1042" s="4">
        <f t="shared" si="464"/>
        <v>0</v>
      </c>
      <c r="AB1042" s="5">
        <f t="shared" si="465"/>
        <v>0</v>
      </c>
      <c r="AC1042" s="418">
        <f t="shared" si="469"/>
        <v>0</v>
      </c>
      <c r="AD1042" s="628">
        <f t="shared" si="466"/>
        <v>0</v>
      </c>
      <c r="AE1042" s="4">
        <f t="shared" si="451"/>
        <v>10.587507432558025</v>
      </c>
      <c r="AF1042" s="3">
        <f t="shared" si="467"/>
        <v>4.67</v>
      </c>
      <c r="AG1042" s="2">
        <f t="shared" si="452"/>
        <v>105.92076283713217</v>
      </c>
      <c r="AH1042" s="22">
        <f t="shared" si="441"/>
        <v>13.780043345417401</v>
      </c>
    </row>
    <row r="1043" spans="6:34" x14ac:dyDescent="0.35">
      <c r="F1043" s="21">
        <f t="shared" si="453"/>
        <v>101.29999999999852</v>
      </c>
      <c r="G1043" s="20">
        <f t="shared" si="468"/>
        <v>356.63043478260749</v>
      </c>
      <c r="H1043" s="19">
        <f t="shared" si="442"/>
        <v>6.6304347826074945</v>
      </c>
      <c r="I1043" s="18">
        <f t="shared" si="443"/>
        <v>1.8944099378878556E-2</v>
      </c>
      <c r="J1043" s="17">
        <f t="shared" si="444"/>
        <v>222828.90502900857</v>
      </c>
      <c r="K1043" s="16">
        <f t="shared" si="445"/>
        <v>31.498831640885161</v>
      </c>
      <c r="L1043" s="15">
        <f t="shared" si="446"/>
        <v>0</v>
      </c>
      <c r="M1043" s="14">
        <f t="shared" si="447"/>
        <v>0</v>
      </c>
      <c r="N1043" s="13">
        <f t="shared" si="454"/>
        <v>0</v>
      </c>
      <c r="O1043" s="12">
        <f t="shared" si="455"/>
        <v>0</v>
      </c>
      <c r="P1043" s="4">
        <f t="shared" si="456"/>
        <v>0</v>
      </c>
      <c r="Q1043" s="11">
        <f t="shared" si="448"/>
        <v>0</v>
      </c>
      <c r="R1043" s="10">
        <f t="shared" si="457"/>
        <v>0</v>
      </c>
      <c r="S1043" s="9">
        <f t="shared" si="458"/>
        <v>151.358709016955</v>
      </c>
      <c r="T1043" s="8">
        <f t="shared" si="459"/>
        <v>13365.174027345614</v>
      </c>
      <c r="U1043" s="7">
        <f t="shared" si="460"/>
        <v>-31.498831640885161</v>
      </c>
      <c r="V1043" s="9">
        <f t="shared" si="461"/>
        <v>1108.0256686967055</v>
      </c>
      <c r="W1043" s="8">
        <f t="shared" si="462"/>
        <v>222828.90502900857</v>
      </c>
      <c r="X1043" s="7">
        <f t="shared" si="463"/>
        <v>-31.498831640885161</v>
      </c>
      <c r="Y1043" s="6">
        <f t="shared" si="449"/>
        <v>1118.315850413496</v>
      </c>
      <c r="Z1043" s="4">
        <f t="shared" si="450"/>
        <v>-1</v>
      </c>
      <c r="AA1043" s="4">
        <f t="shared" si="464"/>
        <v>0</v>
      </c>
      <c r="AB1043" s="5">
        <f t="shared" si="465"/>
        <v>0</v>
      </c>
      <c r="AC1043" s="418">
        <f t="shared" si="469"/>
        <v>0</v>
      </c>
      <c r="AD1043" s="628">
        <f t="shared" si="466"/>
        <v>0</v>
      </c>
      <c r="AE1043" s="4">
        <f t="shared" si="451"/>
        <v>10.558041883941691</v>
      </c>
      <c r="AF1043" s="3">
        <f t="shared" si="467"/>
        <v>4.67</v>
      </c>
      <c r="AG1043" s="2">
        <f t="shared" si="452"/>
        <v>105.92076283713217</v>
      </c>
      <c r="AH1043" s="22">
        <f t="shared" si="441"/>
        <v>13.722557591049238</v>
      </c>
    </row>
    <row r="1044" spans="6:34" x14ac:dyDescent="0.35">
      <c r="F1044" s="21">
        <f t="shared" si="453"/>
        <v>101.39999999999851</v>
      </c>
      <c r="G1044" s="20">
        <f t="shared" si="468"/>
        <v>356.63043478260749</v>
      </c>
      <c r="H1044" s="19">
        <f t="shared" si="442"/>
        <v>6.6304347826074945</v>
      </c>
      <c r="I1044" s="18">
        <f t="shared" si="443"/>
        <v>1.8944099378878556E-2</v>
      </c>
      <c r="J1044" s="17">
        <f t="shared" si="444"/>
        <v>222939.70759587825</v>
      </c>
      <c r="K1044" s="16">
        <f t="shared" si="445"/>
        <v>31.498501215887003</v>
      </c>
      <c r="L1044" s="15">
        <f t="shared" si="446"/>
        <v>0</v>
      </c>
      <c r="M1044" s="14">
        <f t="shared" si="447"/>
        <v>0</v>
      </c>
      <c r="N1044" s="13">
        <f t="shared" si="454"/>
        <v>0</v>
      </c>
      <c r="O1044" s="12">
        <f t="shared" si="455"/>
        <v>0</v>
      </c>
      <c r="P1044" s="4">
        <f t="shared" si="456"/>
        <v>0</v>
      </c>
      <c r="Q1044" s="11">
        <f t="shared" si="448"/>
        <v>0</v>
      </c>
      <c r="R1044" s="10">
        <f t="shared" si="457"/>
        <v>0</v>
      </c>
      <c r="S1044" s="9">
        <f t="shared" si="458"/>
        <v>151.358709016955</v>
      </c>
      <c r="T1044" s="8">
        <f t="shared" si="459"/>
        <v>13380.309898247309</v>
      </c>
      <c r="U1044" s="7">
        <f t="shared" si="460"/>
        <v>-31.498501215887003</v>
      </c>
      <c r="V1044" s="9">
        <f t="shared" si="461"/>
        <v>1104.8757855326169</v>
      </c>
      <c r="W1044" s="8">
        <f t="shared" si="462"/>
        <v>222939.70759587825</v>
      </c>
      <c r="X1044" s="7">
        <f t="shared" si="463"/>
        <v>-31.498501215887003</v>
      </c>
      <c r="Y1044" s="6">
        <f t="shared" si="449"/>
        <v>1115.1950323829444</v>
      </c>
      <c r="Z1044" s="4">
        <f t="shared" si="450"/>
        <v>-1</v>
      </c>
      <c r="AA1044" s="4">
        <f t="shared" si="464"/>
        <v>0</v>
      </c>
      <c r="AB1044" s="5">
        <f t="shared" si="465"/>
        <v>0</v>
      </c>
      <c r="AC1044" s="418">
        <f t="shared" si="469"/>
        <v>0</v>
      </c>
      <c r="AD1044" s="628">
        <f t="shared" si="466"/>
        <v>0</v>
      </c>
      <c r="AE1044" s="4">
        <f t="shared" si="451"/>
        <v>10.528578179688067</v>
      </c>
      <c r="AF1044" s="3">
        <f t="shared" si="467"/>
        <v>4.67</v>
      </c>
      <c r="AG1044" s="2">
        <f t="shared" si="452"/>
        <v>105.92076283713217</v>
      </c>
      <c r="AH1044" s="22">
        <f t="shared" si="441"/>
        <v>13.665155587617086</v>
      </c>
    </row>
    <row r="1045" spans="6:34" x14ac:dyDescent="0.35">
      <c r="F1045" s="21">
        <f t="shared" si="453"/>
        <v>101.49999999999851</v>
      </c>
      <c r="G1045" s="20">
        <f t="shared" si="468"/>
        <v>356.63043478260749</v>
      </c>
      <c r="H1045" s="19">
        <f t="shared" si="442"/>
        <v>6.6304347826074945</v>
      </c>
      <c r="I1045" s="18">
        <f t="shared" si="443"/>
        <v>1.8944099378878556E-2</v>
      </c>
      <c r="J1045" s="17">
        <f t="shared" si="444"/>
        <v>223050.19517443152</v>
      </c>
      <c r="K1045" s="16">
        <f t="shared" si="445"/>
        <v>31.498171735394461</v>
      </c>
      <c r="L1045" s="15">
        <f t="shared" si="446"/>
        <v>0</v>
      </c>
      <c r="M1045" s="14">
        <f t="shared" si="447"/>
        <v>0</v>
      </c>
      <c r="N1045" s="13">
        <f t="shared" si="454"/>
        <v>0</v>
      </c>
      <c r="O1045" s="12">
        <f t="shared" si="455"/>
        <v>0</v>
      </c>
      <c r="P1045" s="4">
        <f t="shared" si="456"/>
        <v>0</v>
      </c>
      <c r="Q1045" s="11">
        <f t="shared" si="448"/>
        <v>0</v>
      </c>
      <c r="R1045" s="10">
        <f t="shared" si="457"/>
        <v>0</v>
      </c>
      <c r="S1045" s="9">
        <f t="shared" si="458"/>
        <v>151.358709016955</v>
      </c>
      <c r="T1045" s="8">
        <f t="shared" si="459"/>
        <v>13395.445769149004</v>
      </c>
      <c r="U1045" s="7">
        <f t="shared" si="460"/>
        <v>-31.498171735394461</v>
      </c>
      <c r="V1045" s="9">
        <f t="shared" si="461"/>
        <v>1101.7259354110281</v>
      </c>
      <c r="W1045" s="8">
        <f t="shared" si="462"/>
        <v>223050.19517443152</v>
      </c>
      <c r="X1045" s="7">
        <f t="shared" si="463"/>
        <v>-31.498171735394461</v>
      </c>
      <c r="Y1045" s="6">
        <f t="shared" si="449"/>
        <v>1112.0744109782331</v>
      </c>
      <c r="Z1045" s="4">
        <f t="shared" si="450"/>
        <v>-1</v>
      </c>
      <c r="AA1045" s="4">
        <f t="shared" si="464"/>
        <v>0</v>
      </c>
      <c r="AB1045" s="5">
        <f t="shared" si="465"/>
        <v>0</v>
      </c>
      <c r="AC1045" s="418">
        <f t="shared" si="469"/>
        <v>0</v>
      </c>
      <c r="AD1045" s="628">
        <f t="shared" si="466"/>
        <v>0</v>
      </c>
      <c r="AE1045" s="4">
        <f t="shared" si="451"/>
        <v>10.499116331782858</v>
      </c>
      <c r="AF1045" s="3">
        <f t="shared" si="467"/>
        <v>4.67</v>
      </c>
      <c r="AG1045" s="2">
        <f t="shared" si="452"/>
        <v>105.92076283713217</v>
      </c>
      <c r="AH1045" s="22">
        <f t="shared" ref="AH1045:AH1108" si="470">DragCoefficient*AE1045^(3/2)</f>
        <v>13.607837455430635</v>
      </c>
    </row>
    <row r="1046" spans="6:34" x14ac:dyDescent="0.35">
      <c r="F1046" s="21">
        <f t="shared" si="453"/>
        <v>101.5999999999985</v>
      </c>
      <c r="G1046" s="20">
        <f t="shared" si="468"/>
        <v>356.63043478260749</v>
      </c>
      <c r="H1046" s="19">
        <f t="shared" si="442"/>
        <v>6.6304347826074945</v>
      </c>
      <c r="I1046" s="18">
        <f t="shared" si="443"/>
        <v>1.8944099378878556E-2</v>
      </c>
      <c r="J1046" s="17">
        <f t="shared" si="444"/>
        <v>223160.36776797261</v>
      </c>
      <c r="K1046" s="16">
        <f t="shared" si="445"/>
        <v>31.497843199353412</v>
      </c>
      <c r="L1046" s="15">
        <f t="shared" si="446"/>
        <v>0</v>
      </c>
      <c r="M1046" s="14">
        <f t="shared" si="447"/>
        <v>0</v>
      </c>
      <c r="N1046" s="13">
        <f t="shared" si="454"/>
        <v>0</v>
      </c>
      <c r="O1046" s="12">
        <f t="shared" si="455"/>
        <v>0</v>
      </c>
      <c r="P1046" s="4">
        <f t="shared" si="456"/>
        <v>0</v>
      </c>
      <c r="Q1046" s="11">
        <f t="shared" si="448"/>
        <v>0</v>
      </c>
      <c r="R1046" s="10">
        <f t="shared" si="457"/>
        <v>0</v>
      </c>
      <c r="S1046" s="9">
        <f t="shared" si="458"/>
        <v>151.358709016955</v>
      </c>
      <c r="T1046" s="8">
        <f t="shared" si="459"/>
        <v>13410.581640050699</v>
      </c>
      <c r="U1046" s="7">
        <f t="shared" si="460"/>
        <v>-31.497843199353412</v>
      </c>
      <c r="V1046" s="9">
        <f t="shared" si="461"/>
        <v>1098.5761182374886</v>
      </c>
      <c r="W1046" s="8">
        <f t="shared" si="462"/>
        <v>223160.36776797261</v>
      </c>
      <c r="X1046" s="7">
        <f t="shared" si="463"/>
        <v>-31.497843199353412</v>
      </c>
      <c r="Y1046" s="6">
        <f t="shared" si="449"/>
        <v>1108.9539874841641</v>
      </c>
      <c r="Z1046" s="4">
        <f t="shared" si="450"/>
        <v>-1</v>
      </c>
      <c r="AA1046" s="4">
        <f t="shared" si="464"/>
        <v>0</v>
      </c>
      <c r="AB1046" s="5">
        <f t="shared" si="465"/>
        <v>0</v>
      </c>
      <c r="AC1046" s="418">
        <f t="shared" si="469"/>
        <v>0</v>
      </c>
      <c r="AD1046" s="628">
        <f t="shared" si="466"/>
        <v>0</v>
      </c>
      <c r="AE1046" s="4">
        <f t="shared" si="451"/>
        <v>10.469656352355905</v>
      </c>
      <c r="AF1046" s="3">
        <f t="shared" si="467"/>
        <v>4.67</v>
      </c>
      <c r="AG1046" s="2">
        <f t="shared" si="452"/>
        <v>105.92076283713217</v>
      </c>
      <c r="AH1046" s="22">
        <f t="shared" si="470"/>
        <v>13.550603315378675</v>
      </c>
    </row>
    <row r="1047" spans="6:34" x14ac:dyDescent="0.35">
      <c r="F1047" s="21">
        <f t="shared" si="453"/>
        <v>101.6999999999985</v>
      </c>
      <c r="G1047" s="20">
        <f t="shared" si="468"/>
        <v>356.63043478260749</v>
      </c>
      <c r="H1047" s="19">
        <f t="shared" si="442"/>
        <v>6.6304347826074945</v>
      </c>
      <c r="I1047" s="18">
        <f t="shared" si="443"/>
        <v>1.8944099378878556E-2</v>
      </c>
      <c r="J1047" s="17">
        <f t="shared" si="444"/>
        <v>223270.22537979635</v>
      </c>
      <c r="K1047" s="16">
        <f t="shared" si="445"/>
        <v>31.497515607709794</v>
      </c>
      <c r="L1047" s="15">
        <f t="shared" si="446"/>
        <v>0</v>
      </c>
      <c r="M1047" s="14">
        <f t="shared" si="447"/>
        <v>0</v>
      </c>
      <c r="N1047" s="13">
        <f t="shared" si="454"/>
        <v>0</v>
      </c>
      <c r="O1047" s="12">
        <f t="shared" si="455"/>
        <v>0</v>
      </c>
      <c r="P1047" s="4">
        <f t="shared" si="456"/>
        <v>0</v>
      </c>
      <c r="Q1047" s="11">
        <f t="shared" si="448"/>
        <v>0</v>
      </c>
      <c r="R1047" s="10">
        <f t="shared" si="457"/>
        <v>0</v>
      </c>
      <c r="S1047" s="9">
        <f t="shared" si="458"/>
        <v>151.358709016955</v>
      </c>
      <c r="T1047" s="8">
        <f t="shared" si="459"/>
        <v>13425.717510952394</v>
      </c>
      <c r="U1047" s="7">
        <f t="shared" si="460"/>
        <v>-31.497515607709794</v>
      </c>
      <c r="V1047" s="9">
        <f t="shared" si="461"/>
        <v>1095.4263339175532</v>
      </c>
      <c r="W1047" s="8">
        <f t="shared" si="462"/>
        <v>223270.22537979635</v>
      </c>
      <c r="X1047" s="7">
        <f t="shared" si="463"/>
        <v>-31.497515607709794</v>
      </c>
      <c r="Y1047" s="6">
        <f t="shared" si="449"/>
        <v>1105.8337632010202</v>
      </c>
      <c r="Z1047" s="4">
        <f t="shared" si="450"/>
        <v>-1</v>
      </c>
      <c r="AA1047" s="4">
        <f t="shared" si="464"/>
        <v>0</v>
      </c>
      <c r="AB1047" s="5">
        <f t="shared" si="465"/>
        <v>0</v>
      </c>
      <c r="AC1047" s="418">
        <f t="shared" si="469"/>
        <v>0</v>
      </c>
      <c r="AD1047" s="628">
        <f t="shared" si="466"/>
        <v>0</v>
      </c>
      <c r="AE1047" s="4">
        <f t="shared" si="451"/>
        <v>10.440198253683205</v>
      </c>
      <c r="AF1047" s="3">
        <f t="shared" si="467"/>
        <v>4.67</v>
      </c>
      <c r="AG1047" s="2">
        <f t="shared" si="452"/>
        <v>105.92076283713217</v>
      </c>
      <c r="AH1047" s="22">
        <f t="shared" si="470"/>
        <v>13.49345328893364</v>
      </c>
    </row>
    <row r="1048" spans="6:34" x14ac:dyDescent="0.35">
      <c r="F1048" s="21">
        <f t="shared" si="453"/>
        <v>101.79999999999849</v>
      </c>
      <c r="G1048" s="20">
        <f t="shared" si="468"/>
        <v>356.63043478260749</v>
      </c>
      <c r="H1048" s="19">
        <f t="shared" si="442"/>
        <v>6.6304347826074945</v>
      </c>
      <c r="I1048" s="18">
        <f t="shared" si="443"/>
        <v>1.8944099378878556E-2</v>
      </c>
      <c r="J1048" s="17">
        <f t="shared" si="444"/>
        <v>223379.76801318809</v>
      </c>
      <c r="K1048" s="16">
        <f t="shared" si="445"/>
        <v>31.497188960409755</v>
      </c>
      <c r="L1048" s="15">
        <f t="shared" si="446"/>
        <v>0</v>
      </c>
      <c r="M1048" s="14">
        <f t="shared" si="447"/>
        <v>0</v>
      </c>
      <c r="N1048" s="13">
        <f t="shared" si="454"/>
        <v>0</v>
      </c>
      <c r="O1048" s="12">
        <f t="shared" si="455"/>
        <v>0</v>
      </c>
      <c r="P1048" s="4">
        <f t="shared" si="456"/>
        <v>0</v>
      </c>
      <c r="Q1048" s="11">
        <f t="shared" si="448"/>
        <v>0</v>
      </c>
      <c r="R1048" s="10">
        <f t="shared" si="457"/>
        <v>0</v>
      </c>
      <c r="S1048" s="9">
        <f t="shared" si="458"/>
        <v>151.358709016955</v>
      </c>
      <c r="T1048" s="8">
        <f t="shared" si="459"/>
        <v>13440.853381854089</v>
      </c>
      <c r="U1048" s="7">
        <f t="shared" si="460"/>
        <v>-31.497188960409755</v>
      </c>
      <c r="V1048" s="9">
        <f t="shared" si="461"/>
        <v>1092.2765823567822</v>
      </c>
      <c r="W1048" s="8">
        <f t="shared" si="462"/>
        <v>223379.76801318809</v>
      </c>
      <c r="X1048" s="7">
        <f t="shared" si="463"/>
        <v>-31.497188960409755</v>
      </c>
      <c r="Y1048" s="6">
        <f t="shared" si="449"/>
        <v>1102.7137394447807</v>
      </c>
      <c r="Z1048" s="4">
        <f t="shared" si="450"/>
        <v>-1</v>
      </c>
      <c r="AA1048" s="4">
        <f t="shared" si="464"/>
        <v>0</v>
      </c>
      <c r="AB1048" s="5">
        <f t="shared" si="465"/>
        <v>0</v>
      </c>
      <c r="AC1048" s="418">
        <f t="shared" si="469"/>
        <v>0</v>
      </c>
      <c r="AD1048" s="628">
        <f t="shared" si="466"/>
        <v>0</v>
      </c>
      <c r="AE1048" s="4">
        <f t="shared" si="451"/>
        <v>10.410742048188943</v>
      </c>
      <c r="AF1048" s="3">
        <f t="shared" si="467"/>
        <v>4.67</v>
      </c>
      <c r="AG1048" s="2">
        <f t="shared" si="452"/>
        <v>105.92076283713217</v>
      </c>
      <c r="AH1048" s="22">
        <f t="shared" si="470"/>
        <v>13.436387498156121</v>
      </c>
    </row>
    <row r="1049" spans="6:34" x14ac:dyDescent="0.35">
      <c r="F1049" s="21">
        <f t="shared" si="453"/>
        <v>101.89999999999849</v>
      </c>
      <c r="G1049" s="20">
        <f t="shared" si="468"/>
        <v>356.63043478260749</v>
      </c>
      <c r="H1049" s="19">
        <f t="shared" si="442"/>
        <v>6.6304347826074945</v>
      </c>
      <c r="I1049" s="18">
        <f t="shared" si="443"/>
        <v>1.8944099378878556E-2</v>
      </c>
      <c r="J1049" s="17">
        <f t="shared" si="444"/>
        <v>223488.99567142376</v>
      </c>
      <c r="K1049" s="16">
        <f t="shared" si="445"/>
        <v>31.496863257399585</v>
      </c>
      <c r="L1049" s="15">
        <f t="shared" si="446"/>
        <v>0</v>
      </c>
      <c r="M1049" s="14">
        <f t="shared" si="447"/>
        <v>0</v>
      </c>
      <c r="N1049" s="13">
        <f t="shared" si="454"/>
        <v>0</v>
      </c>
      <c r="O1049" s="12">
        <f t="shared" si="455"/>
        <v>0</v>
      </c>
      <c r="P1049" s="4">
        <f t="shared" si="456"/>
        <v>0</v>
      </c>
      <c r="Q1049" s="11">
        <f t="shared" si="448"/>
        <v>0</v>
      </c>
      <c r="R1049" s="10">
        <f t="shared" si="457"/>
        <v>0</v>
      </c>
      <c r="S1049" s="9">
        <f t="shared" si="458"/>
        <v>151.358709016955</v>
      </c>
      <c r="T1049" s="8">
        <f t="shared" si="459"/>
        <v>13455.989252755784</v>
      </c>
      <c r="U1049" s="7">
        <f t="shared" si="460"/>
        <v>-31.496863257399585</v>
      </c>
      <c r="V1049" s="9">
        <f t="shared" si="461"/>
        <v>1089.1268634607413</v>
      </c>
      <c r="W1049" s="8">
        <f t="shared" si="462"/>
        <v>223488.99567142376</v>
      </c>
      <c r="X1049" s="7">
        <f t="shared" si="463"/>
        <v>-31.496863257399585</v>
      </c>
      <c r="Y1049" s="6">
        <f t="shared" si="449"/>
        <v>1099.5939175473422</v>
      </c>
      <c r="Z1049" s="4">
        <f t="shared" si="450"/>
        <v>-1</v>
      </c>
      <c r="AA1049" s="4">
        <f t="shared" si="464"/>
        <v>0</v>
      </c>
      <c r="AB1049" s="5">
        <f t="shared" si="465"/>
        <v>0</v>
      </c>
      <c r="AC1049" s="418">
        <f t="shared" si="469"/>
        <v>0</v>
      </c>
      <c r="AD1049" s="628">
        <f t="shared" si="466"/>
        <v>0</v>
      </c>
      <c r="AE1049" s="4">
        <f t="shared" si="451"/>
        <v>10.381287748447583</v>
      </c>
      <c r="AF1049" s="3">
        <f t="shared" si="467"/>
        <v>4.67</v>
      </c>
      <c r="AG1049" s="2">
        <f t="shared" si="452"/>
        <v>105.92076283713217</v>
      </c>
      <c r="AH1049" s="22">
        <f t="shared" si="470"/>
        <v>13.379406065699522</v>
      </c>
    </row>
    <row r="1050" spans="6:34" x14ac:dyDescent="0.35">
      <c r="F1050" s="21">
        <f t="shared" si="453"/>
        <v>101.99999999999848</v>
      </c>
      <c r="G1050" s="20">
        <f t="shared" si="468"/>
        <v>356.63043478260749</v>
      </c>
      <c r="H1050" s="19">
        <f t="shared" si="442"/>
        <v>6.6304347826074945</v>
      </c>
      <c r="I1050" s="18">
        <f t="shared" si="443"/>
        <v>1.8944099378878556E-2</v>
      </c>
      <c r="J1050" s="17">
        <f t="shared" si="444"/>
        <v>223597.90835776983</v>
      </c>
      <c r="K1050" s="16">
        <f t="shared" si="445"/>
        <v>31.49653849862576</v>
      </c>
      <c r="L1050" s="15">
        <f t="shared" si="446"/>
        <v>0</v>
      </c>
      <c r="M1050" s="14">
        <f t="shared" si="447"/>
        <v>0</v>
      </c>
      <c r="N1050" s="13">
        <f t="shared" si="454"/>
        <v>0</v>
      </c>
      <c r="O1050" s="12">
        <f t="shared" si="455"/>
        <v>0</v>
      </c>
      <c r="P1050" s="4">
        <f t="shared" si="456"/>
        <v>0</v>
      </c>
      <c r="Q1050" s="11">
        <f t="shared" si="448"/>
        <v>0</v>
      </c>
      <c r="R1050" s="10">
        <f t="shared" si="457"/>
        <v>0</v>
      </c>
      <c r="S1050" s="9">
        <f t="shared" si="458"/>
        <v>151.358709016955</v>
      </c>
      <c r="T1050" s="8">
        <f t="shared" si="459"/>
        <v>13471.125123657479</v>
      </c>
      <c r="U1050" s="7">
        <f t="shared" si="460"/>
        <v>-31.49653849862576</v>
      </c>
      <c r="V1050" s="9">
        <f t="shared" si="461"/>
        <v>1085.9771771350013</v>
      </c>
      <c r="W1050" s="8">
        <f t="shared" si="462"/>
        <v>223597.90835776983</v>
      </c>
      <c r="X1050" s="7">
        <f t="shared" si="463"/>
        <v>-31.49653849862576</v>
      </c>
      <c r="Y1050" s="6">
        <f t="shared" si="449"/>
        <v>1096.4742988567425</v>
      </c>
      <c r="Z1050" s="4">
        <f t="shared" si="450"/>
        <v>-1</v>
      </c>
      <c r="AA1050" s="4">
        <f t="shared" si="464"/>
        <v>0</v>
      </c>
      <c r="AB1050" s="5">
        <f t="shared" si="465"/>
        <v>0</v>
      </c>
      <c r="AC1050" s="418">
        <f t="shared" si="469"/>
        <v>0</v>
      </c>
      <c r="AD1050" s="628">
        <f t="shared" si="466"/>
        <v>0</v>
      </c>
      <c r="AE1050" s="4">
        <f t="shared" si="451"/>
        <v>10.351835367185974</v>
      </c>
      <c r="AF1050" s="3">
        <f t="shared" si="467"/>
        <v>4.67</v>
      </c>
      <c r="AG1050" s="2">
        <f t="shared" si="452"/>
        <v>105.92076283713217</v>
      </c>
      <c r="AH1050" s="22">
        <f t="shared" si="470"/>
        <v>13.322509114814691</v>
      </c>
    </row>
    <row r="1051" spans="6:34" x14ac:dyDescent="0.35">
      <c r="F1051" s="21">
        <f t="shared" si="453"/>
        <v>102.09999999999847</v>
      </c>
      <c r="G1051" s="20">
        <f t="shared" si="468"/>
        <v>356.63043478260749</v>
      </c>
      <c r="H1051" s="19">
        <f t="shared" si="442"/>
        <v>6.6304347826074945</v>
      </c>
      <c r="I1051" s="18">
        <f t="shared" si="443"/>
        <v>1.8944099378878556E-2</v>
      </c>
      <c r="J1051" s="17">
        <f t="shared" si="444"/>
        <v>223706.50607548334</v>
      </c>
      <c r="K1051" s="16">
        <f t="shared" si="445"/>
        <v>31.496214684034864</v>
      </c>
      <c r="L1051" s="15">
        <f t="shared" si="446"/>
        <v>0</v>
      </c>
      <c r="M1051" s="14">
        <f t="shared" si="447"/>
        <v>0</v>
      </c>
      <c r="N1051" s="13">
        <f t="shared" si="454"/>
        <v>0</v>
      </c>
      <c r="O1051" s="12">
        <f t="shared" si="455"/>
        <v>0</v>
      </c>
      <c r="P1051" s="4">
        <f t="shared" si="456"/>
        <v>0</v>
      </c>
      <c r="Q1051" s="11">
        <f t="shared" si="448"/>
        <v>0</v>
      </c>
      <c r="R1051" s="10">
        <f t="shared" si="457"/>
        <v>0</v>
      </c>
      <c r="S1051" s="9">
        <f t="shared" si="458"/>
        <v>151.358709016955</v>
      </c>
      <c r="T1051" s="8">
        <f t="shared" si="459"/>
        <v>13486.260994559174</v>
      </c>
      <c r="U1051" s="7">
        <f t="shared" si="460"/>
        <v>-31.496214684034864</v>
      </c>
      <c r="V1051" s="9">
        <f t="shared" si="461"/>
        <v>1082.8275232851388</v>
      </c>
      <c r="W1051" s="8">
        <f t="shared" si="462"/>
        <v>223706.50607548334</v>
      </c>
      <c r="X1051" s="7">
        <f t="shared" si="463"/>
        <v>-31.496214684034864</v>
      </c>
      <c r="Y1051" s="6">
        <f t="shared" si="449"/>
        <v>1093.3548847373879</v>
      </c>
      <c r="Z1051" s="4">
        <f t="shared" si="450"/>
        <v>-1</v>
      </c>
      <c r="AA1051" s="4">
        <f t="shared" si="464"/>
        <v>0</v>
      </c>
      <c r="AB1051" s="5">
        <f t="shared" si="465"/>
        <v>0</v>
      </c>
      <c r="AC1051" s="418">
        <f t="shared" si="469"/>
        <v>0</v>
      </c>
      <c r="AD1051" s="628">
        <f t="shared" si="466"/>
        <v>0</v>
      </c>
      <c r="AE1051" s="4">
        <f t="shared" si="451"/>
        <v>10.322384917285502</v>
      </c>
      <c r="AF1051" s="3">
        <f t="shared" si="467"/>
        <v>4.67</v>
      </c>
      <c r="AG1051" s="2">
        <f t="shared" si="452"/>
        <v>105.92076283713217</v>
      </c>
      <c r="AH1051" s="22">
        <f t="shared" si="470"/>
        <v>13.265696769354665</v>
      </c>
    </row>
    <row r="1052" spans="6:34" x14ac:dyDescent="0.35">
      <c r="F1052" s="21">
        <f t="shared" si="453"/>
        <v>102.19999999999847</v>
      </c>
      <c r="G1052" s="20">
        <f t="shared" si="468"/>
        <v>356.63043478260749</v>
      </c>
      <c r="H1052" s="19">
        <f t="shared" si="442"/>
        <v>6.6304347826074945</v>
      </c>
      <c r="I1052" s="18">
        <f t="shared" si="443"/>
        <v>1.8944099378878556E-2</v>
      </c>
      <c r="J1052" s="17">
        <f t="shared" si="444"/>
        <v>223814.78882781186</v>
      </c>
      <c r="K1052" s="16">
        <f t="shared" si="445"/>
        <v>31.495891813573671</v>
      </c>
      <c r="L1052" s="15">
        <f t="shared" si="446"/>
        <v>0</v>
      </c>
      <c r="M1052" s="14">
        <f t="shared" si="447"/>
        <v>0</v>
      </c>
      <c r="N1052" s="13">
        <f t="shared" si="454"/>
        <v>0</v>
      </c>
      <c r="O1052" s="12">
        <f t="shared" si="455"/>
        <v>0</v>
      </c>
      <c r="P1052" s="4">
        <f t="shared" si="456"/>
        <v>0</v>
      </c>
      <c r="Q1052" s="11">
        <f t="shared" si="448"/>
        <v>0</v>
      </c>
      <c r="R1052" s="10">
        <f t="shared" si="457"/>
        <v>0</v>
      </c>
      <c r="S1052" s="9">
        <f t="shared" si="458"/>
        <v>151.358709016955</v>
      </c>
      <c r="T1052" s="8">
        <f t="shared" si="459"/>
        <v>13501.396865460869</v>
      </c>
      <c r="U1052" s="7">
        <f t="shared" si="460"/>
        <v>-31.495891813573671</v>
      </c>
      <c r="V1052" s="9">
        <f t="shared" si="461"/>
        <v>1079.6779018167354</v>
      </c>
      <c r="W1052" s="8">
        <f t="shared" si="462"/>
        <v>223814.78882781186</v>
      </c>
      <c r="X1052" s="7">
        <f t="shared" si="463"/>
        <v>-31.495891813573671</v>
      </c>
      <c r="Y1052" s="6">
        <f t="shared" si="449"/>
        <v>1090.235676570285</v>
      </c>
      <c r="Z1052" s="4">
        <f t="shared" si="450"/>
        <v>-1</v>
      </c>
      <c r="AA1052" s="4">
        <f t="shared" si="464"/>
        <v>0</v>
      </c>
      <c r="AB1052" s="5">
        <f t="shared" si="465"/>
        <v>0</v>
      </c>
      <c r="AC1052" s="418">
        <f t="shared" si="469"/>
        <v>0</v>
      </c>
      <c r="AD1052" s="628">
        <f t="shared" si="466"/>
        <v>0</v>
      </c>
      <c r="AE1052" s="4">
        <f t="shared" si="451"/>
        <v>10.292936411784281</v>
      </c>
      <c r="AF1052" s="3">
        <f t="shared" si="467"/>
        <v>4.67</v>
      </c>
      <c r="AG1052" s="2">
        <f t="shared" si="452"/>
        <v>105.92076283713217</v>
      </c>
      <c r="AH1052" s="22">
        <f t="shared" si="470"/>
        <v>13.208969153779448</v>
      </c>
    </row>
    <row r="1053" spans="6:34" x14ac:dyDescent="0.35">
      <c r="F1053" s="21">
        <f t="shared" si="453"/>
        <v>102.29999999999846</v>
      </c>
      <c r="G1053" s="20">
        <f t="shared" si="468"/>
        <v>356.63043478260749</v>
      </c>
      <c r="H1053" s="19">
        <f t="shared" si="442"/>
        <v>6.6304347826074945</v>
      </c>
      <c r="I1053" s="18">
        <f t="shared" si="443"/>
        <v>1.8944099378878556E-2</v>
      </c>
      <c r="J1053" s="17">
        <f t="shared" si="444"/>
        <v>223922.75661799352</v>
      </c>
      <c r="K1053" s="16">
        <f t="shared" si="445"/>
        <v>31.495569887189085</v>
      </c>
      <c r="L1053" s="15">
        <f t="shared" si="446"/>
        <v>0</v>
      </c>
      <c r="M1053" s="14">
        <f t="shared" si="447"/>
        <v>0</v>
      </c>
      <c r="N1053" s="13">
        <f t="shared" si="454"/>
        <v>0</v>
      </c>
      <c r="O1053" s="12">
        <f t="shared" si="455"/>
        <v>0</v>
      </c>
      <c r="P1053" s="4">
        <f t="shared" si="456"/>
        <v>0</v>
      </c>
      <c r="Q1053" s="11">
        <f t="shared" si="448"/>
        <v>0</v>
      </c>
      <c r="R1053" s="10">
        <f t="shared" si="457"/>
        <v>0</v>
      </c>
      <c r="S1053" s="9">
        <f t="shared" si="458"/>
        <v>151.358709016955</v>
      </c>
      <c r="T1053" s="8">
        <f t="shared" si="459"/>
        <v>13516.532736362564</v>
      </c>
      <c r="U1053" s="7">
        <f t="shared" si="460"/>
        <v>-31.495569887189085</v>
      </c>
      <c r="V1053" s="9">
        <f t="shared" si="461"/>
        <v>1076.5283126353779</v>
      </c>
      <c r="W1053" s="8">
        <f t="shared" si="462"/>
        <v>223922.75661799352</v>
      </c>
      <c r="X1053" s="7">
        <f t="shared" si="463"/>
        <v>-31.495569887189085</v>
      </c>
      <c r="Y1053" s="6">
        <f t="shared" si="449"/>
        <v>1087.116675753276</v>
      </c>
      <c r="Z1053" s="4">
        <f t="shared" si="450"/>
        <v>-1</v>
      </c>
      <c r="AA1053" s="4">
        <f t="shared" si="464"/>
        <v>0</v>
      </c>
      <c r="AB1053" s="5">
        <f t="shared" si="465"/>
        <v>0</v>
      </c>
      <c r="AC1053" s="418">
        <f t="shared" si="469"/>
        <v>0</v>
      </c>
      <c r="AD1053" s="628">
        <f t="shared" si="466"/>
        <v>0</v>
      </c>
      <c r="AE1053" s="4">
        <f t="shared" si="451"/>
        <v>10.263489863879363</v>
      </c>
      <c r="AF1053" s="3">
        <f t="shared" si="467"/>
        <v>4.67</v>
      </c>
      <c r="AG1053" s="2">
        <f t="shared" si="452"/>
        <v>105.92076283713217</v>
      </c>
      <c r="AH1053" s="22">
        <f t="shared" si="470"/>
        <v>13.152326393160767</v>
      </c>
    </row>
    <row r="1054" spans="6:34" x14ac:dyDescent="0.35">
      <c r="F1054" s="21">
        <f t="shared" si="453"/>
        <v>102.39999999999846</v>
      </c>
      <c r="G1054" s="20">
        <f t="shared" si="468"/>
        <v>356.63043478260749</v>
      </c>
      <c r="H1054" s="19">
        <f t="shared" ref="H1054:H1117" si="471">G1054-(TotalWeightE-PropellantWeight)</f>
        <v>6.6304347826074945</v>
      </c>
      <c r="I1054" s="18">
        <f t="shared" ref="I1054:I1117" si="472">(G1054-(TotalWeightE-PropellantWeight))/(PropellantWeight)</f>
        <v>1.8944099378878556E-2</v>
      </c>
      <c r="J1054" s="17">
        <f t="shared" ref="J1054:J1117" si="473">W1054</f>
        <v>224030.40944925707</v>
      </c>
      <c r="K1054" s="16">
        <f t="shared" ref="K1054:K1117" si="474">$L$23*(20902231^2)/((20902231+W1054)^2)</f>
        <v>31.495248904828202</v>
      </c>
      <c r="L1054" s="15">
        <f t="shared" ref="L1054:L1117" si="475">M1054/$L$22</f>
        <v>0</v>
      </c>
      <c r="M1054" s="14">
        <f t="shared" ref="M1054:M1117" si="476">$L$22*(EXP(-K1054*(W1054-0)/($L$25*AF1054)))</f>
        <v>0</v>
      </c>
      <c r="N1054" s="13">
        <f t="shared" si="454"/>
        <v>0</v>
      </c>
      <c r="O1054" s="12">
        <f t="shared" si="455"/>
        <v>0</v>
      </c>
      <c r="P1054" s="4">
        <f t="shared" si="456"/>
        <v>0</v>
      </c>
      <c r="Q1054" s="11">
        <f t="shared" ref="Q1054:Q1117" si="477">(M1054*$L$25*AF1054)/144</f>
        <v>0</v>
      </c>
      <c r="R1054" s="10">
        <f t="shared" si="457"/>
        <v>0</v>
      </c>
      <c r="S1054" s="9">
        <f t="shared" si="458"/>
        <v>151.358709016955</v>
      </c>
      <c r="T1054" s="8">
        <f t="shared" si="459"/>
        <v>13531.668607264259</v>
      </c>
      <c r="U1054" s="7">
        <f t="shared" si="460"/>
        <v>-31.495248904828202</v>
      </c>
      <c r="V1054" s="9">
        <f t="shared" si="461"/>
        <v>1073.3787556466591</v>
      </c>
      <c r="W1054" s="8">
        <f t="shared" si="462"/>
        <v>224030.40944925707</v>
      </c>
      <c r="X1054" s="7">
        <f t="shared" si="463"/>
        <v>-31.495248904828202</v>
      </c>
      <c r="Y1054" s="6">
        <f t="shared" ref="Y1054:Y1117" si="478">SQRT((S1054^2)+(V1054^2))</f>
        <v>1083.9978837012779</v>
      </c>
      <c r="Z1054" s="4">
        <f t="shared" ref="Z1054:Z1117" si="479">X1054/K1054</f>
        <v>-1</v>
      </c>
      <c r="AA1054" s="4">
        <f t="shared" si="464"/>
        <v>0</v>
      </c>
      <c r="AB1054" s="5">
        <f t="shared" si="465"/>
        <v>0</v>
      </c>
      <c r="AC1054" s="418">
        <f t="shared" si="469"/>
        <v>0</v>
      </c>
      <c r="AD1054" s="628">
        <f t="shared" si="466"/>
        <v>0</v>
      </c>
      <c r="AE1054" s="4">
        <f t="shared" ref="AE1054:AE1117" si="480">Y1054/AG1054</f>
        <v>10.23404528692901</v>
      </c>
      <c r="AF1054" s="3">
        <f t="shared" si="467"/>
        <v>4.67</v>
      </c>
      <c r="AG1054" s="2">
        <f t="shared" ref="AG1054:AG1117" si="481">SQRT($L$27*$L$25*AF1054)</f>
        <v>105.92076283713217</v>
      </c>
      <c r="AH1054" s="22">
        <f t="shared" si="470"/>
        <v>13.095768613187065</v>
      </c>
    </row>
    <row r="1055" spans="6:34" x14ac:dyDescent="0.35">
      <c r="F1055" s="21">
        <f t="shared" ref="F1055:F1118" si="482">F1054+$G$28</f>
        <v>102.49999999999845</v>
      </c>
      <c r="G1055" s="20">
        <f t="shared" si="468"/>
        <v>356.63043478260749</v>
      </c>
      <c r="H1055" s="19">
        <f t="shared" si="471"/>
        <v>6.6304347826074945</v>
      </c>
      <c r="I1055" s="18">
        <f t="shared" si="472"/>
        <v>1.8944099378878556E-2</v>
      </c>
      <c r="J1055" s="17">
        <f t="shared" si="473"/>
        <v>224137.74732482174</v>
      </c>
      <c r="K1055" s="16">
        <f t="shared" si="474"/>
        <v>31.494928866438247</v>
      </c>
      <c r="L1055" s="15">
        <f t="shared" si="475"/>
        <v>0</v>
      </c>
      <c r="M1055" s="14">
        <f t="shared" si="476"/>
        <v>0</v>
      </c>
      <c r="N1055" s="13">
        <f t="shared" ref="N1055:N1118" si="483">IF(I1054&gt;0.02,(WeightFlowRate/$L$23)*ExhaustVelocityE+(ExitPressureE-Q1055)*ExitAreaE,0)</f>
        <v>0</v>
      </c>
      <c r="O1055" s="12">
        <f t="shared" ref="O1055:O1118" si="484">N1055/WeightFlowRate</f>
        <v>0</v>
      </c>
      <c r="P1055" s="4">
        <f t="shared" ref="P1055:P1118" si="485">Q1055/$L$21</f>
        <v>0</v>
      </c>
      <c r="Q1055" s="11">
        <f t="shared" si="477"/>
        <v>0</v>
      </c>
      <c r="R1055" s="10">
        <f t="shared" ref="R1055:R1118" si="486">IF(W1055&lt;InitialAltitudeE,0,(((N1055-AB1055)*COS(ElevationAngleR)*$L$23)/(G1055)))</f>
        <v>0</v>
      </c>
      <c r="S1055" s="9">
        <f t="shared" ref="S1055:S1118" si="487">IF(W1054&lt;InitialAltitudeE,0,S1054+(R1054*TimeStep))</f>
        <v>151.358709016955</v>
      </c>
      <c r="T1055" s="8">
        <f t="shared" ref="T1055:T1118" si="488">T1054+(S1055*TimeStep)</f>
        <v>13546.804478165954</v>
      </c>
      <c r="U1055" s="7">
        <f t="shared" ref="U1055:U1118" si="489">IF(W1054&lt;InitialAltitudeE,-K1055,(((N1055-AB1055)*SIN(ElevationAngleR)*$L$23)/G1055)-K1055)</f>
        <v>-31.494928866438247</v>
      </c>
      <c r="V1055" s="9">
        <f t="shared" ref="V1055:V1118" si="490">IF(W1054&lt;InitialAltitudeE,0,V1054+(U1054*TimeStep))</f>
        <v>1070.2292307561763</v>
      </c>
      <c r="W1055" s="8">
        <f t="shared" ref="W1055:W1118" si="491">IF(P1054&gt;0.913499,W1054,W1054+V1054*TimeStep)</f>
        <v>224137.74732482174</v>
      </c>
      <c r="X1055" s="7">
        <f t="shared" ref="X1055:X1118" si="492">IF(N1055&gt;0.002,SQRT((U1055^2)+(R1055^2)),-SQRT((U1055^2)+(R1055^2)))</f>
        <v>-31.494928866438247</v>
      </c>
      <c r="Y1055" s="6">
        <f t="shared" si="478"/>
        <v>1080.8793018465271</v>
      </c>
      <c r="Z1055" s="4">
        <f t="shared" si="479"/>
        <v>-1</v>
      </c>
      <c r="AA1055" s="4">
        <f t="shared" ref="AA1055:AA1118" si="493">N1055/G1055</f>
        <v>0</v>
      </c>
      <c r="AB1055" s="5">
        <f t="shared" ref="AB1055:AB1118" si="494">0.5*M1055*(Y1054^2)*CrossSectionalAreaE*AH1055</f>
        <v>0</v>
      </c>
      <c r="AC1055" s="418">
        <f t="shared" si="469"/>
        <v>0</v>
      </c>
      <c r="AD1055" s="628">
        <f t="shared" ref="AD1055:AD1118" si="495">(1/2)*M1055*(Y1054^2)</f>
        <v>0</v>
      </c>
      <c r="AE1055" s="4">
        <f t="shared" si="480"/>
        <v>10.204602694454993</v>
      </c>
      <c r="AF1055" s="3">
        <f t="shared" ref="AF1055:AF1118" si="496">IF(AF1054&gt;4.67,$L$20+($L$26/1000)*W1055,4.67)</f>
        <v>4.67</v>
      </c>
      <c r="AG1055" s="2">
        <f t="shared" si="481"/>
        <v>105.92076283713217</v>
      </c>
      <c r="AH1055" s="22">
        <f t="shared" si="470"/>
        <v>13.039295940168328</v>
      </c>
    </row>
    <row r="1056" spans="6:34" x14ac:dyDescent="0.35">
      <c r="F1056" s="21">
        <f t="shared" si="482"/>
        <v>102.59999999999845</v>
      </c>
      <c r="G1056" s="20">
        <f t="shared" ref="G1056:G1119" si="497">IF(I1055&gt;0.02,G1055-((N1055/O1055)*TimeStep),G1055)</f>
        <v>356.63043478260749</v>
      </c>
      <c r="H1056" s="19">
        <f t="shared" si="471"/>
        <v>6.6304347826074945</v>
      </c>
      <c r="I1056" s="18">
        <f t="shared" si="472"/>
        <v>1.8944099378878556E-2</v>
      </c>
      <c r="J1056" s="17">
        <f t="shared" si="473"/>
        <v>224244.77024789737</v>
      </c>
      <c r="K1056" s="16">
        <f t="shared" si="474"/>
        <v>31.494609771966605</v>
      </c>
      <c r="L1056" s="15">
        <f t="shared" si="475"/>
        <v>0</v>
      </c>
      <c r="M1056" s="14">
        <f t="shared" si="476"/>
        <v>0</v>
      </c>
      <c r="N1056" s="13">
        <f t="shared" si="483"/>
        <v>0</v>
      </c>
      <c r="O1056" s="12">
        <f t="shared" si="484"/>
        <v>0</v>
      </c>
      <c r="P1056" s="4">
        <f t="shared" si="485"/>
        <v>0</v>
      </c>
      <c r="Q1056" s="11">
        <f t="shared" si="477"/>
        <v>0</v>
      </c>
      <c r="R1056" s="10">
        <f t="shared" si="486"/>
        <v>0</v>
      </c>
      <c r="S1056" s="9">
        <f t="shared" si="487"/>
        <v>151.358709016955</v>
      </c>
      <c r="T1056" s="8">
        <f t="shared" si="488"/>
        <v>13561.940349067649</v>
      </c>
      <c r="U1056" s="7">
        <f t="shared" si="489"/>
        <v>-31.494609771966605</v>
      </c>
      <c r="V1056" s="9">
        <f t="shared" si="490"/>
        <v>1067.0797378695324</v>
      </c>
      <c r="W1056" s="8">
        <f t="shared" si="491"/>
        <v>224244.77024789737</v>
      </c>
      <c r="X1056" s="7">
        <f t="shared" si="492"/>
        <v>-31.494609771966605</v>
      </c>
      <c r="Y1056" s="6">
        <f t="shared" si="478"/>
        <v>1077.7609316388257</v>
      </c>
      <c r="Z1056" s="4">
        <f t="shared" si="479"/>
        <v>-1</v>
      </c>
      <c r="AA1056" s="4">
        <f t="shared" si="493"/>
        <v>0</v>
      </c>
      <c r="AB1056" s="5">
        <f t="shared" si="494"/>
        <v>0</v>
      </c>
      <c r="AC1056" s="418">
        <f t="shared" ref="AC1056:AC1119" si="498">(AB1056/G1056)*F1056</f>
        <v>0</v>
      </c>
      <c r="AD1056" s="628">
        <f t="shared" si="495"/>
        <v>0</v>
      </c>
      <c r="AE1056" s="4">
        <f t="shared" si="480"/>
        <v>10.175162100144918</v>
      </c>
      <c r="AF1056" s="3">
        <f t="shared" si="496"/>
        <v>4.67</v>
      </c>
      <c r="AG1056" s="2">
        <f t="shared" si="481"/>
        <v>105.92076283713217</v>
      </c>
      <c r="AH1056" s="22">
        <f t="shared" si="470"/>
        <v>12.982908501041155</v>
      </c>
    </row>
    <row r="1057" spans="6:34" x14ac:dyDescent="0.35">
      <c r="F1057" s="21">
        <f t="shared" si="482"/>
        <v>102.69999999999844</v>
      </c>
      <c r="G1057" s="20">
        <f t="shared" si="497"/>
        <v>356.63043478260749</v>
      </c>
      <c r="H1057" s="19">
        <f t="shared" si="471"/>
        <v>6.6304347826074945</v>
      </c>
      <c r="I1057" s="18">
        <f t="shared" si="472"/>
        <v>1.8944099378878556E-2</v>
      </c>
      <c r="J1057" s="17">
        <f t="shared" si="473"/>
        <v>224351.47822168432</v>
      </c>
      <c r="K1057" s="16">
        <f t="shared" si="474"/>
        <v>31.494291621360837</v>
      </c>
      <c r="L1057" s="15">
        <f t="shared" si="475"/>
        <v>0</v>
      </c>
      <c r="M1057" s="14">
        <f t="shared" si="476"/>
        <v>0</v>
      </c>
      <c r="N1057" s="13">
        <f t="shared" si="483"/>
        <v>0</v>
      </c>
      <c r="O1057" s="12">
        <f t="shared" si="484"/>
        <v>0</v>
      </c>
      <c r="P1057" s="4">
        <f t="shared" si="485"/>
        <v>0</v>
      </c>
      <c r="Q1057" s="11">
        <f t="shared" si="477"/>
        <v>0</v>
      </c>
      <c r="R1057" s="10">
        <f t="shared" si="486"/>
        <v>0</v>
      </c>
      <c r="S1057" s="9">
        <f t="shared" si="487"/>
        <v>151.358709016955</v>
      </c>
      <c r="T1057" s="8">
        <f t="shared" si="488"/>
        <v>13577.076219969344</v>
      </c>
      <c r="U1057" s="7">
        <f t="shared" si="489"/>
        <v>-31.494291621360837</v>
      </c>
      <c r="V1057" s="9">
        <f t="shared" si="490"/>
        <v>1063.9302768923358</v>
      </c>
      <c r="W1057" s="8">
        <f t="shared" si="491"/>
        <v>224351.47822168432</v>
      </c>
      <c r="X1057" s="7">
        <f t="shared" si="492"/>
        <v>-31.494291621360837</v>
      </c>
      <c r="Y1057" s="6">
        <f t="shared" si="478"/>
        <v>1074.6427745457936</v>
      </c>
      <c r="Z1057" s="4">
        <f t="shared" si="479"/>
        <v>-1</v>
      </c>
      <c r="AA1057" s="4">
        <f t="shared" si="493"/>
        <v>0</v>
      </c>
      <c r="AB1057" s="5">
        <f t="shared" si="494"/>
        <v>0</v>
      </c>
      <c r="AC1057" s="418">
        <f t="shared" si="498"/>
        <v>0</v>
      </c>
      <c r="AD1057" s="628">
        <f t="shared" si="495"/>
        <v>0</v>
      </c>
      <c r="AE1057" s="4">
        <f t="shared" si="480"/>
        <v>10.14572351785462</v>
      </c>
      <c r="AF1057" s="3">
        <f t="shared" si="496"/>
        <v>4.67</v>
      </c>
      <c r="AG1057" s="2">
        <f t="shared" si="481"/>
        <v>105.92076283713217</v>
      </c>
      <c r="AH1057" s="22">
        <f t="shared" si="470"/>
        <v>12.926606423373736</v>
      </c>
    </row>
    <row r="1058" spans="6:34" x14ac:dyDescent="0.35">
      <c r="F1058" s="21">
        <f t="shared" si="482"/>
        <v>102.79999999999843</v>
      </c>
      <c r="G1058" s="20">
        <f t="shared" si="497"/>
        <v>356.63043478260749</v>
      </c>
      <c r="H1058" s="19">
        <f t="shared" si="471"/>
        <v>6.6304347826074945</v>
      </c>
      <c r="I1058" s="18">
        <f t="shared" si="472"/>
        <v>1.8944099378878556E-2</v>
      </c>
      <c r="J1058" s="17">
        <f t="shared" si="473"/>
        <v>224457.87124937354</v>
      </c>
      <c r="K1058" s="16">
        <f t="shared" si="474"/>
        <v>31.493974414568637</v>
      </c>
      <c r="L1058" s="15">
        <f t="shared" si="475"/>
        <v>0</v>
      </c>
      <c r="M1058" s="14">
        <f t="shared" si="476"/>
        <v>0</v>
      </c>
      <c r="N1058" s="13">
        <f t="shared" si="483"/>
        <v>0</v>
      </c>
      <c r="O1058" s="12">
        <f t="shared" si="484"/>
        <v>0</v>
      </c>
      <c r="P1058" s="4">
        <f t="shared" si="485"/>
        <v>0</v>
      </c>
      <c r="Q1058" s="11">
        <f t="shared" si="477"/>
        <v>0</v>
      </c>
      <c r="R1058" s="10">
        <f t="shared" si="486"/>
        <v>0</v>
      </c>
      <c r="S1058" s="9">
        <f t="shared" si="487"/>
        <v>151.358709016955</v>
      </c>
      <c r="T1058" s="8">
        <f t="shared" si="488"/>
        <v>13592.212090871039</v>
      </c>
      <c r="U1058" s="7">
        <f t="shared" si="489"/>
        <v>-31.493974414568637</v>
      </c>
      <c r="V1058" s="9">
        <f t="shared" si="490"/>
        <v>1060.7808477301996</v>
      </c>
      <c r="W1058" s="8">
        <f t="shared" si="491"/>
        <v>224457.87124937354</v>
      </c>
      <c r="X1058" s="7">
        <f t="shared" si="492"/>
        <v>-31.493974414568637</v>
      </c>
      <c r="Y1058" s="6">
        <f t="shared" si="478"/>
        <v>1071.5248320531261</v>
      </c>
      <c r="Z1058" s="4">
        <f t="shared" si="479"/>
        <v>-1</v>
      </c>
      <c r="AA1058" s="4">
        <f t="shared" si="493"/>
        <v>0</v>
      </c>
      <c r="AB1058" s="5">
        <f t="shared" si="494"/>
        <v>0</v>
      </c>
      <c r="AC1058" s="418">
        <f t="shared" si="498"/>
        <v>0</v>
      </c>
      <c r="AD1058" s="628">
        <f t="shared" si="495"/>
        <v>0</v>
      </c>
      <c r="AE1058" s="4">
        <f t="shared" si="480"/>
        <v>10.116286961610575</v>
      </c>
      <c r="AF1058" s="3">
        <f t="shared" si="496"/>
        <v>4.67</v>
      </c>
      <c r="AG1058" s="2">
        <f t="shared" si="481"/>
        <v>105.92076283713217</v>
      </c>
      <c r="AH1058" s="22">
        <f t="shared" si="470"/>
        <v>12.870389835371038</v>
      </c>
    </row>
    <row r="1059" spans="6:34" x14ac:dyDescent="0.35">
      <c r="F1059" s="21">
        <f t="shared" si="482"/>
        <v>102.89999999999843</v>
      </c>
      <c r="G1059" s="20">
        <f t="shared" si="497"/>
        <v>356.63043478260749</v>
      </c>
      <c r="H1059" s="19">
        <f t="shared" si="471"/>
        <v>6.6304347826074945</v>
      </c>
      <c r="I1059" s="18">
        <f t="shared" si="472"/>
        <v>1.8944099378878556E-2</v>
      </c>
      <c r="J1059" s="17">
        <f t="shared" si="473"/>
        <v>224563.94933414654</v>
      </c>
      <c r="K1059" s="16">
        <f t="shared" si="474"/>
        <v>31.493658151537858</v>
      </c>
      <c r="L1059" s="15">
        <f t="shared" si="475"/>
        <v>0</v>
      </c>
      <c r="M1059" s="14">
        <f t="shared" si="476"/>
        <v>0</v>
      </c>
      <c r="N1059" s="13">
        <f t="shared" si="483"/>
        <v>0</v>
      </c>
      <c r="O1059" s="12">
        <f t="shared" si="484"/>
        <v>0</v>
      </c>
      <c r="P1059" s="4">
        <f t="shared" si="485"/>
        <v>0</v>
      </c>
      <c r="Q1059" s="11">
        <f t="shared" si="477"/>
        <v>0</v>
      </c>
      <c r="R1059" s="10">
        <f t="shared" si="486"/>
        <v>0</v>
      </c>
      <c r="S1059" s="9">
        <f t="shared" si="487"/>
        <v>151.358709016955</v>
      </c>
      <c r="T1059" s="8">
        <f t="shared" si="488"/>
        <v>13607.347961772733</v>
      </c>
      <c r="U1059" s="7">
        <f t="shared" si="489"/>
        <v>-31.493658151537858</v>
      </c>
      <c r="V1059" s="9">
        <f t="shared" si="490"/>
        <v>1057.6314502887428</v>
      </c>
      <c r="W1059" s="8">
        <f t="shared" si="491"/>
        <v>224563.94933414654</v>
      </c>
      <c r="X1059" s="7">
        <f t="shared" si="492"/>
        <v>-31.493658151537858</v>
      </c>
      <c r="Y1059" s="6">
        <f t="shared" si="478"/>
        <v>1068.4071056648531</v>
      </c>
      <c r="Z1059" s="4">
        <f t="shared" si="479"/>
        <v>-1</v>
      </c>
      <c r="AA1059" s="4">
        <f t="shared" si="493"/>
        <v>0</v>
      </c>
      <c r="AB1059" s="5">
        <f t="shared" si="494"/>
        <v>0</v>
      </c>
      <c r="AC1059" s="418">
        <f t="shared" si="498"/>
        <v>0</v>
      </c>
      <c r="AD1059" s="628">
        <f t="shared" si="495"/>
        <v>0</v>
      </c>
      <c r="AE1059" s="4">
        <f t="shared" si="480"/>
        <v>10.086852445612356</v>
      </c>
      <c r="AF1059" s="3">
        <f t="shared" si="496"/>
        <v>4.67</v>
      </c>
      <c r="AG1059" s="2">
        <f t="shared" si="481"/>
        <v>105.92076283713217</v>
      </c>
      <c r="AH1059" s="22">
        <f t="shared" si="470"/>
        <v>12.814258865879896</v>
      </c>
    </row>
    <row r="1060" spans="6:34" x14ac:dyDescent="0.35">
      <c r="F1060" s="21">
        <f t="shared" si="482"/>
        <v>102.99999999999842</v>
      </c>
      <c r="G1060" s="20">
        <f t="shared" si="497"/>
        <v>356.63043478260749</v>
      </c>
      <c r="H1060" s="19">
        <f t="shared" si="471"/>
        <v>6.6304347826074945</v>
      </c>
      <c r="I1060" s="18">
        <f t="shared" si="472"/>
        <v>1.8944099378878556E-2</v>
      </c>
      <c r="J1060" s="17">
        <f t="shared" si="473"/>
        <v>224669.71247917542</v>
      </c>
      <c r="K1060" s="16">
        <f t="shared" si="474"/>
        <v>31.493342832216531</v>
      </c>
      <c r="L1060" s="15">
        <f t="shared" si="475"/>
        <v>0</v>
      </c>
      <c r="M1060" s="14">
        <f t="shared" si="476"/>
        <v>0</v>
      </c>
      <c r="N1060" s="13">
        <f t="shared" si="483"/>
        <v>0</v>
      </c>
      <c r="O1060" s="12">
        <f t="shared" si="484"/>
        <v>0</v>
      </c>
      <c r="P1060" s="4">
        <f t="shared" si="485"/>
        <v>0</v>
      </c>
      <c r="Q1060" s="11">
        <f t="shared" si="477"/>
        <v>0</v>
      </c>
      <c r="R1060" s="10">
        <f t="shared" si="486"/>
        <v>0</v>
      </c>
      <c r="S1060" s="9">
        <f t="shared" si="487"/>
        <v>151.358709016955</v>
      </c>
      <c r="T1060" s="8">
        <f t="shared" si="488"/>
        <v>13622.483832674428</v>
      </c>
      <c r="U1060" s="7">
        <f t="shared" si="489"/>
        <v>-31.493342832216531</v>
      </c>
      <c r="V1060" s="9">
        <f t="shared" si="490"/>
        <v>1054.4820844735891</v>
      </c>
      <c r="W1060" s="8">
        <f t="shared" si="491"/>
        <v>224669.71247917542</v>
      </c>
      <c r="X1060" s="7">
        <f t="shared" si="492"/>
        <v>-31.493342832216531</v>
      </c>
      <c r="Y1060" s="6">
        <f t="shared" si="478"/>
        <v>1065.2895969036047</v>
      </c>
      <c r="Z1060" s="4">
        <f t="shared" si="479"/>
        <v>-1</v>
      </c>
      <c r="AA1060" s="4">
        <f t="shared" si="493"/>
        <v>0</v>
      </c>
      <c r="AB1060" s="5">
        <f t="shared" si="494"/>
        <v>0</v>
      </c>
      <c r="AC1060" s="418">
        <f t="shared" si="498"/>
        <v>0</v>
      </c>
      <c r="AD1060" s="628">
        <f t="shared" si="495"/>
        <v>0</v>
      </c>
      <c r="AE1060" s="4">
        <f t="shared" si="480"/>
        <v>10.057419984235148</v>
      </c>
      <c r="AF1060" s="3">
        <f t="shared" si="496"/>
        <v>4.67</v>
      </c>
      <c r="AG1060" s="2">
        <f t="shared" si="481"/>
        <v>105.92076283713217</v>
      </c>
      <c r="AH1060" s="22">
        <f t="shared" si="470"/>
        <v>12.758213644394289</v>
      </c>
    </row>
    <row r="1061" spans="6:34" x14ac:dyDescent="0.35">
      <c r="F1061" s="21">
        <f t="shared" si="482"/>
        <v>103.09999999999842</v>
      </c>
      <c r="G1061" s="20">
        <f t="shared" si="497"/>
        <v>356.63043478260749</v>
      </c>
      <c r="H1061" s="19">
        <f t="shared" si="471"/>
        <v>6.6304347826074945</v>
      </c>
      <c r="I1061" s="18">
        <f t="shared" si="472"/>
        <v>1.8944099378878556E-2</v>
      </c>
      <c r="J1061" s="17">
        <f t="shared" si="473"/>
        <v>224775.16068762279</v>
      </c>
      <c r="K1061" s="16">
        <f t="shared" si="474"/>
        <v>31.493028456552814</v>
      </c>
      <c r="L1061" s="15">
        <f t="shared" si="475"/>
        <v>0</v>
      </c>
      <c r="M1061" s="14">
        <f t="shared" si="476"/>
        <v>0</v>
      </c>
      <c r="N1061" s="13">
        <f t="shared" si="483"/>
        <v>0</v>
      </c>
      <c r="O1061" s="12">
        <f t="shared" si="484"/>
        <v>0</v>
      </c>
      <c r="P1061" s="4">
        <f t="shared" si="485"/>
        <v>0</v>
      </c>
      <c r="Q1061" s="11">
        <f t="shared" si="477"/>
        <v>0</v>
      </c>
      <c r="R1061" s="10">
        <f t="shared" si="486"/>
        <v>0</v>
      </c>
      <c r="S1061" s="9">
        <f t="shared" si="487"/>
        <v>151.358709016955</v>
      </c>
      <c r="T1061" s="8">
        <f t="shared" si="488"/>
        <v>13637.619703576123</v>
      </c>
      <c r="U1061" s="7">
        <f t="shared" si="489"/>
        <v>-31.493028456552814</v>
      </c>
      <c r="V1061" s="9">
        <f t="shared" si="490"/>
        <v>1051.3327501903675</v>
      </c>
      <c r="W1061" s="8">
        <f t="shared" si="491"/>
        <v>224775.16068762279</v>
      </c>
      <c r="X1061" s="7">
        <f t="shared" si="492"/>
        <v>-31.493028456552814</v>
      </c>
      <c r="Y1061" s="6">
        <f t="shared" si="478"/>
        <v>1062.1723073108813</v>
      </c>
      <c r="Z1061" s="4">
        <f t="shared" si="479"/>
        <v>-1</v>
      </c>
      <c r="AA1061" s="4">
        <f t="shared" si="493"/>
        <v>0</v>
      </c>
      <c r="AB1061" s="5">
        <f t="shared" si="494"/>
        <v>0</v>
      </c>
      <c r="AC1061" s="418">
        <f t="shared" si="498"/>
        <v>0</v>
      </c>
      <c r="AD1061" s="628">
        <f t="shared" si="495"/>
        <v>0</v>
      </c>
      <c r="AE1061" s="4">
        <f t="shared" si="480"/>
        <v>10.027989592032283</v>
      </c>
      <c r="AF1061" s="3">
        <f t="shared" si="496"/>
        <v>4.67</v>
      </c>
      <c r="AG1061" s="2">
        <f t="shared" si="481"/>
        <v>105.92076283713217</v>
      </c>
      <c r="AH1061" s="22">
        <f t="shared" si="470"/>
        <v>12.702254301060604</v>
      </c>
    </row>
    <row r="1062" spans="6:34" x14ac:dyDescent="0.35">
      <c r="F1062" s="21">
        <f t="shared" si="482"/>
        <v>103.19999999999841</v>
      </c>
      <c r="G1062" s="20">
        <f t="shared" si="497"/>
        <v>356.63043478260749</v>
      </c>
      <c r="H1062" s="19">
        <f t="shared" si="471"/>
        <v>6.6304347826074945</v>
      </c>
      <c r="I1062" s="18">
        <f t="shared" si="472"/>
        <v>1.8944099378878556E-2</v>
      </c>
      <c r="J1062" s="17">
        <f t="shared" si="473"/>
        <v>224880.29396264182</v>
      </c>
      <c r="K1062" s="16">
        <f t="shared" si="474"/>
        <v>31.492715024495034</v>
      </c>
      <c r="L1062" s="15">
        <f t="shared" si="475"/>
        <v>0</v>
      </c>
      <c r="M1062" s="14">
        <f t="shared" si="476"/>
        <v>0</v>
      </c>
      <c r="N1062" s="13">
        <f t="shared" si="483"/>
        <v>0</v>
      </c>
      <c r="O1062" s="12">
        <f t="shared" si="484"/>
        <v>0</v>
      </c>
      <c r="P1062" s="4">
        <f t="shared" si="485"/>
        <v>0</v>
      </c>
      <c r="Q1062" s="11">
        <f t="shared" si="477"/>
        <v>0</v>
      </c>
      <c r="R1062" s="10">
        <f t="shared" si="486"/>
        <v>0</v>
      </c>
      <c r="S1062" s="9">
        <f t="shared" si="487"/>
        <v>151.358709016955</v>
      </c>
      <c r="T1062" s="8">
        <f t="shared" si="488"/>
        <v>13652.755574477818</v>
      </c>
      <c r="U1062" s="7">
        <f t="shared" si="489"/>
        <v>-31.492715024495034</v>
      </c>
      <c r="V1062" s="9">
        <f t="shared" si="490"/>
        <v>1048.1834473447122</v>
      </c>
      <c r="W1062" s="8">
        <f t="shared" si="491"/>
        <v>224880.29396264182</v>
      </c>
      <c r="X1062" s="7">
        <f t="shared" si="492"/>
        <v>-31.492715024495034</v>
      </c>
      <c r="Y1062" s="6">
        <f t="shared" si="478"/>
        <v>1059.0552384473269</v>
      </c>
      <c r="Z1062" s="4">
        <f t="shared" si="479"/>
        <v>-1</v>
      </c>
      <c r="AA1062" s="4">
        <f t="shared" si="493"/>
        <v>0</v>
      </c>
      <c r="AB1062" s="5">
        <f t="shared" si="494"/>
        <v>0</v>
      </c>
      <c r="AC1062" s="418">
        <f t="shared" si="498"/>
        <v>0</v>
      </c>
      <c r="AD1062" s="628">
        <f t="shared" si="495"/>
        <v>0</v>
      </c>
      <c r="AE1062" s="4">
        <f t="shared" si="480"/>
        <v>9.9985612837378337</v>
      </c>
      <c r="AF1062" s="3">
        <f t="shared" si="496"/>
        <v>4.67</v>
      </c>
      <c r="AG1062" s="2">
        <f t="shared" si="481"/>
        <v>105.92076283713217</v>
      </c>
      <c r="AH1062" s="22">
        <f t="shared" si="470"/>
        <v>12.64638096668296</v>
      </c>
    </row>
    <row r="1063" spans="6:34" x14ac:dyDescent="0.35">
      <c r="F1063" s="21">
        <f t="shared" si="482"/>
        <v>103.29999999999841</v>
      </c>
      <c r="G1063" s="20">
        <f t="shared" si="497"/>
        <v>356.63043478260749</v>
      </c>
      <c r="H1063" s="19">
        <f t="shared" si="471"/>
        <v>6.6304347826074945</v>
      </c>
      <c r="I1063" s="18">
        <f t="shared" si="472"/>
        <v>1.8944099378878556E-2</v>
      </c>
      <c r="J1063" s="17">
        <f t="shared" si="473"/>
        <v>224985.11230737629</v>
      </c>
      <c r="K1063" s="16">
        <f t="shared" si="474"/>
        <v>31.492402535991687</v>
      </c>
      <c r="L1063" s="15">
        <f t="shared" si="475"/>
        <v>0</v>
      </c>
      <c r="M1063" s="14">
        <f t="shared" si="476"/>
        <v>0</v>
      </c>
      <c r="N1063" s="13">
        <f t="shared" si="483"/>
        <v>0</v>
      </c>
      <c r="O1063" s="12">
        <f t="shared" si="484"/>
        <v>0</v>
      </c>
      <c r="P1063" s="4">
        <f t="shared" si="485"/>
        <v>0</v>
      </c>
      <c r="Q1063" s="11">
        <f t="shared" si="477"/>
        <v>0</v>
      </c>
      <c r="R1063" s="10">
        <f t="shared" si="486"/>
        <v>0</v>
      </c>
      <c r="S1063" s="9">
        <f t="shared" si="487"/>
        <v>151.358709016955</v>
      </c>
      <c r="T1063" s="8">
        <f t="shared" si="488"/>
        <v>13667.891445379513</v>
      </c>
      <c r="U1063" s="7">
        <f t="shared" si="489"/>
        <v>-31.492402535991687</v>
      </c>
      <c r="V1063" s="9">
        <f t="shared" si="490"/>
        <v>1045.0341758422628</v>
      </c>
      <c r="W1063" s="8">
        <f t="shared" si="491"/>
        <v>224985.11230737629</v>
      </c>
      <c r="X1063" s="7">
        <f t="shared" si="492"/>
        <v>-31.492402535991687</v>
      </c>
      <c r="Y1063" s="6">
        <f t="shared" si="478"/>
        <v>1055.9383918930102</v>
      </c>
      <c r="Z1063" s="4">
        <f t="shared" si="479"/>
        <v>-1</v>
      </c>
      <c r="AA1063" s="4">
        <f t="shared" si="493"/>
        <v>0</v>
      </c>
      <c r="AB1063" s="5">
        <f t="shared" si="494"/>
        <v>0</v>
      </c>
      <c r="AC1063" s="418">
        <f t="shared" si="498"/>
        <v>0</v>
      </c>
      <c r="AD1063" s="628">
        <f t="shared" si="495"/>
        <v>0</v>
      </c>
      <c r="AE1063" s="4">
        <f t="shared" si="480"/>
        <v>9.9691350742692588</v>
      </c>
      <c r="AF1063" s="3">
        <f t="shared" si="496"/>
        <v>4.67</v>
      </c>
      <c r="AG1063" s="2">
        <f t="shared" si="481"/>
        <v>105.92076283713217</v>
      </c>
      <c r="AH1063" s="22">
        <f t="shared" si="470"/>
        <v>12.590593772728674</v>
      </c>
    </row>
    <row r="1064" spans="6:34" x14ac:dyDescent="0.35">
      <c r="F1064" s="21">
        <f t="shared" si="482"/>
        <v>103.3999999999984</v>
      </c>
      <c r="G1064" s="20">
        <f t="shared" si="497"/>
        <v>356.63043478260749</v>
      </c>
      <c r="H1064" s="19">
        <f t="shared" si="471"/>
        <v>6.6304347826074945</v>
      </c>
      <c r="I1064" s="18">
        <f t="shared" si="472"/>
        <v>1.8944099378878556E-2</v>
      </c>
      <c r="J1064" s="17">
        <f t="shared" si="473"/>
        <v>225089.61572496052</v>
      </c>
      <c r="K1064" s="16">
        <f t="shared" si="474"/>
        <v>31.492090990991407</v>
      </c>
      <c r="L1064" s="15">
        <f t="shared" si="475"/>
        <v>0</v>
      </c>
      <c r="M1064" s="14">
        <f t="shared" si="476"/>
        <v>0</v>
      </c>
      <c r="N1064" s="13">
        <f t="shared" si="483"/>
        <v>0</v>
      </c>
      <c r="O1064" s="12">
        <f t="shared" si="484"/>
        <v>0</v>
      </c>
      <c r="P1064" s="4">
        <f t="shared" si="485"/>
        <v>0</v>
      </c>
      <c r="Q1064" s="11">
        <f t="shared" si="477"/>
        <v>0</v>
      </c>
      <c r="R1064" s="10">
        <f t="shared" si="486"/>
        <v>0</v>
      </c>
      <c r="S1064" s="9">
        <f t="shared" si="487"/>
        <v>151.358709016955</v>
      </c>
      <c r="T1064" s="8">
        <f t="shared" si="488"/>
        <v>13683.027316281208</v>
      </c>
      <c r="U1064" s="7">
        <f t="shared" si="489"/>
        <v>-31.492090990991407</v>
      </c>
      <c r="V1064" s="9">
        <f t="shared" si="490"/>
        <v>1041.8849355886637</v>
      </c>
      <c r="W1064" s="8">
        <f t="shared" si="491"/>
        <v>225089.61572496052</v>
      </c>
      <c r="X1064" s="7">
        <f t="shared" si="492"/>
        <v>-31.492090990991407</v>
      </c>
      <c r="Y1064" s="6">
        <f t="shared" si="478"/>
        <v>1052.8217692477076</v>
      </c>
      <c r="Z1064" s="4">
        <f t="shared" si="479"/>
        <v>-1</v>
      </c>
      <c r="AA1064" s="4">
        <f t="shared" si="493"/>
        <v>0</v>
      </c>
      <c r="AB1064" s="5">
        <f t="shared" si="494"/>
        <v>0</v>
      </c>
      <c r="AC1064" s="418">
        <f t="shared" si="498"/>
        <v>0</v>
      </c>
      <c r="AD1064" s="628">
        <f t="shared" si="495"/>
        <v>0</v>
      </c>
      <c r="AE1064" s="4">
        <f t="shared" si="480"/>
        <v>9.9397109787300781</v>
      </c>
      <c r="AF1064" s="3">
        <f t="shared" si="496"/>
        <v>4.67</v>
      </c>
      <c r="AG1064" s="2">
        <f t="shared" si="481"/>
        <v>105.92076283713217</v>
      </c>
      <c r="AH1064" s="22">
        <f t="shared" si="470"/>
        <v>12.534892851333703</v>
      </c>
    </row>
    <row r="1065" spans="6:34" x14ac:dyDescent="0.35">
      <c r="F1065" s="21">
        <f t="shared" si="482"/>
        <v>103.49999999999839</v>
      </c>
      <c r="G1065" s="20">
        <f t="shared" si="497"/>
        <v>356.63043478260749</v>
      </c>
      <c r="H1065" s="19">
        <f t="shared" si="471"/>
        <v>6.6304347826074945</v>
      </c>
      <c r="I1065" s="18">
        <f t="shared" si="472"/>
        <v>1.8944099378878556E-2</v>
      </c>
      <c r="J1065" s="17">
        <f t="shared" si="473"/>
        <v>225193.80421851939</v>
      </c>
      <c r="K1065" s="16">
        <f t="shared" si="474"/>
        <v>31.491780389443001</v>
      </c>
      <c r="L1065" s="15">
        <f t="shared" si="475"/>
        <v>0</v>
      </c>
      <c r="M1065" s="14">
        <f t="shared" si="476"/>
        <v>0</v>
      </c>
      <c r="N1065" s="13">
        <f t="shared" si="483"/>
        <v>0</v>
      </c>
      <c r="O1065" s="12">
        <f t="shared" si="484"/>
        <v>0</v>
      </c>
      <c r="P1065" s="4">
        <f t="shared" si="485"/>
        <v>0</v>
      </c>
      <c r="Q1065" s="11">
        <f t="shared" si="477"/>
        <v>0</v>
      </c>
      <c r="R1065" s="10">
        <f t="shared" si="486"/>
        <v>0</v>
      </c>
      <c r="S1065" s="9">
        <f t="shared" si="487"/>
        <v>151.358709016955</v>
      </c>
      <c r="T1065" s="8">
        <f t="shared" si="488"/>
        <v>13698.163187182903</v>
      </c>
      <c r="U1065" s="7">
        <f t="shared" si="489"/>
        <v>-31.491780389443001</v>
      </c>
      <c r="V1065" s="9">
        <f t="shared" si="490"/>
        <v>1038.7357264895645</v>
      </c>
      <c r="W1065" s="8">
        <f t="shared" si="491"/>
        <v>225193.80421851939</v>
      </c>
      <c r="X1065" s="7">
        <f t="shared" si="492"/>
        <v>-31.491780389443001</v>
      </c>
      <c r="Y1065" s="6">
        <f t="shared" si="478"/>
        <v>1049.7053721311913</v>
      </c>
      <c r="Z1065" s="4">
        <f t="shared" si="479"/>
        <v>-1</v>
      </c>
      <c r="AA1065" s="4">
        <f t="shared" si="493"/>
        <v>0</v>
      </c>
      <c r="AB1065" s="5">
        <f t="shared" si="494"/>
        <v>0</v>
      </c>
      <c r="AC1065" s="418">
        <f t="shared" si="498"/>
        <v>0</v>
      </c>
      <c r="AD1065" s="628">
        <f t="shared" si="495"/>
        <v>0</v>
      </c>
      <c r="AE1065" s="4">
        <f t="shared" si="480"/>
        <v>9.910289012412596</v>
      </c>
      <c r="AF1065" s="3">
        <f t="shared" si="496"/>
        <v>4.67</v>
      </c>
      <c r="AG1065" s="2">
        <f t="shared" si="481"/>
        <v>105.92076283713217</v>
      </c>
      <c r="AH1065" s="22">
        <f t="shared" si="470"/>
        <v>12.479278335308138</v>
      </c>
    </row>
    <row r="1066" spans="6:34" x14ac:dyDescent="0.35">
      <c r="F1066" s="21">
        <f t="shared" si="482"/>
        <v>103.59999999999839</v>
      </c>
      <c r="G1066" s="20">
        <f t="shared" si="497"/>
        <v>356.63043478260749</v>
      </c>
      <c r="H1066" s="19">
        <f t="shared" si="471"/>
        <v>6.6304347826074945</v>
      </c>
      <c r="I1066" s="18">
        <f t="shared" si="472"/>
        <v>1.8944099378878556E-2</v>
      </c>
      <c r="J1066" s="17">
        <f t="shared" si="473"/>
        <v>225297.67779116836</v>
      </c>
      <c r="K1066" s="16">
        <f t="shared" si="474"/>
        <v>31.491470731295411</v>
      </c>
      <c r="L1066" s="15">
        <f t="shared" si="475"/>
        <v>0</v>
      </c>
      <c r="M1066" s="14">
        <f t="shared" si="476"/>
        <v>0</v>
      </c>
      <c r="N1066" s="13">
        <f t="shared" si="483"/>
        <v>0</v>
      </c>
      <c r="O1066" s="12">
        <f t="shared" si="484"/>
        <v>0</v>
      </c>
      <c r="P1066" s="4">
        <f t="shared" si="485"/>
        <v>0</v>
      </c>
      <c r="Q1066" s="11">
        <f t="shared" si="477"/>
        <v>0</v>
      </c>
      <c r="R1066" s="10">
        <f t="shared" si="486"/>
        <v>0</v>
      </c>
      <c r="S1066" s="9">
        <f t="shared" si="487"/>
        <v>151.358709016955</v>
      </c>
      <c r="T1066" s="8">
        <f t="shared" si="488"/>
        <v>13713.299058084598</v>
      </c>
      <c r="U1066" s="7">
        <f t="shared" si="489"/>
        <v>-31.491470731295411</v>
      </c>
      <c r="V1066" s="9">
        <f t="shared" si="490"/>
        <v>1035.5865484506203</v>
      </c>
      <c r="W1066" s="8">
        <f t="shared" si="491"/>
        <v>225297.67779116836</v>
      </c>
      <c r="X1066" s="7">
        <f t="shared" si="492"/>
        <v>-31.491470731295411</v>
      </c>
      <c r="Y1066" s="6">
        <f t="shared" si="478"/>
        <v>1046.5892021835255</v>
      </c>
      <c r="Z1066" s="4">
        <f t="shared" si="479"/>
        <v>-1</v>
      </c>
      <c r="AA1066" s="4">
        <f t="shared" si="493"/>
        <v>0</v>
      </c>
      <c r="AB1066" s="5">
        <f t="shared" si="494"/>
        <v>0</v>
      </c>
      <c r="AC1066" s="418">
        <f t="shared" si="498"/>
        <v>0</v>
      </c>
      <c r="AD1066" s="628">
        <f t="shared" si="495"/>
        <v>0</v>
      </c>
      <c r="AE1066" s="4">
        <f t="shared" si="480"/>
        <v>9.8808691908006843</v>
      </c>
      <c r="AF1066" s="3">
        <f t="shared" si="496"/>
        <v>4.67</v>
      </c>
      <c r="AG1066" s="2">
        <f t="shared" si="481"/>
        <v>105.92076283713217</v>
      </c>
      <c r="AH1066" s="22">
        <f t="shared" si="470"/>
        <v>12.423750358141891</v>
      </c>
    </row>
    <row r="1067" spans="6:34" x14ac:dyDescent="0.35">
      <c r="F1067" s="21">
        <f t="shared" si="482"/>
        <v>103.69999999999838</v>
      </c>
      <c r="G1067" s="20">
        <f t="shared" si="497"/>
        <v>356.63043478260749</v>
      </c>
      <c r="H1067" s="19">
        <f t="shared" si="471"/>
        <v>6.6304347826074945</v>
      </c>
      <c r="I1067" s="18">
        <f t="shared" si="472"/>
        <v>1.8944099378878556E-2</v>
      </c>
      <c r="J1067" s="17">
        <f t="shared" si="473"/>
        <v>225401.23644601341</v>
      </c>
      <c r="K1067" s="16">
        <f t="shared" si="474"/>
        <v>31.49116201649775</v>
      </c>
      <c r="L1067" s="15">
        <f t="shared" si="475"/>
        <v>0</v>
      </c>
      <c r="M1067" s="14">
        <f t="shared" si="476"/>
        <v>0</v>
      </c>
      <c r="N1067" s="13">
        <f t="shared" si="483"/>
        <v>0</v>
      </c>
      <c r="O1067" s="12">
        <f t="shared" si="484"/>
        <v>0</v>
      </c>
      <c r="P1067" s="4">
        <f t="shared" si="485"/>
        <v>0</v>
      </c>
      <c r="Q1067" s="11">
        <f t="shared" si="477"/>
        <v>0</v>
      </c>
      <c r="R1067" s="10">
        <f t="shared" si="486"/>
        <v>0</v>
      </c>
      <c r="S1067" s="9">
        <f t="shared" si="487"/>
        <v>151.358709016955</v>
      </c>
      <c r="T1067" s="8">
        <f t="shared" si="488"/>
        <v>13728.434928986293</v>
      </c>
      <c r="U1067" s="7">
        <f t="shared" si="489"/>
        <v>-31.49116201649775</v>
      </c>
      <c r="V1067" s="9">
        <f t="shared" si="490"/>
        <v>1032.4374013774907</v>
      </c>
      <c r="W1067" s="8">
        <f t="shared" si="491"/>
        <v>225401.23644601341</v>
      </c>
      <c r="X1067" s="7">
        <f t="shared" si="492"/>
        <v>-31.49116201649775</v>
      </c>
      <c r="Y1067" s="6">
        <f t="shared" si="478"/>
        <v>1043.4732610653639</v>
      </c>
      <c r="Z1067" s="4">
        <f t="shared" si="479"/>
        <v>-1</v>
      </c>
      <c r="AA1067" s="4">
        <f t="shared" si="493"/>
        <v>0</v>
      </c>
      <c r="AB1067" s="5">
        <f t="shared" si="494"/>
        <v>0</v>
      </c>
      <c r="AC1067" s="418">
        <f t="shared" si="498"/>
        <v>0</v>
      </c>
      <c r="AD1067" s="628">
        <f t="shared" si="495"/>
        <v>0</v>
      </c>
      <c r="AE1067" s="4">
        <f t="shared" si="480"/>
        <v>9.8514515295726142</v>
      </c>
      <c r="AF1067" s="3">
        <f t="shared" si="496"/>
        <v>4.67</v>
      </c>
      <c r="AG1067" s="2">
        <f t="shared" si="481"/>
        <v>105.92076283713217</v>
      </c>
      <c r="AH1067" s="22">
        <f t="shared" si="470"/>
        <v>12.368309054010297</v>
      </c>
    </row>
    <row r="1068" spans="6:34" x14ac:dyDescent="0.35">
      <c r="F1068" s="21">
        <f t="shared" si="482"/>
        <v>103.79999999999838</v>
      </c>
      <c r="G1068" s="20">
        <f t="shared" si="497"/>
        <v>356.63043478260749</v>
      </c>
      <c r="H1068" s="19">
        <f t="shared" si="471"/>
        <v>6.6304347826074945</v>
      </c>
      <c r="I1068" s="18">
        <f t="shared" si="472"/>
        <v>1.8944099378878556E-2</v>
      </c>
      <c r="J1068" s="17">
        <f t="shared" si="473"/>
        <v>225504.48018615117</v>
      </c>
      <c r="K1068" s="16">
        <f t="shared" si="474"/>
        <v>31.49085424499928</v>
      </c>
      <c r="L1068" s="15">
        <f t="shared" si="475"/>
        <v>0</v>
      </c>
      <c r="M1068" s="14">
        <f t="shared" si="476"/>
        <v>0</v>
      </c>
      <c r="N1068" s="13">
        <f t="shared" si="483"/>
        <v>0</v>
      </c>
      <c r="O1068" s="12">
        <f t="shared" si="484"/>
        <v>0</v>
      </c>
      <c r="P1068" s="4">
        <f t="shared" si="485"/>
        <v>0</v>
      </c>
      <c r="Q1068" s="11">
        <f t="shared" si="477"/>
        <v>0</v>
      </c>
      <c r="R1068" s="10">
        <f t="shared" si="486"/>
        <v>0</v>
      </c>
      <c r="S1068" s="9">
        <f t="shared" si="487"/>
        <v>151.358709016955</v>
      </c>
      <c r="T1068" s="8">
        <f t="shared" si="488"/>
        <v>13743.570799887988</v>
      </c>
      <c r="U1068" s="7">
        <f t="shared" si="489"/>
        <v>-31.49085424499928</v>
      </c>
      <c r="V1068" s="9">
        <f t="shared" si="490"/>
        <v>1029.2882851758409</v>
      </c>
      <c r="W1068" s="8">
        <f t="shared" si="491"/>
        <v>225504.48018615117</v>
      </c>
      <c r="X1068" s="7">
        <f t="shared" si="492"/>
        <v>-31.49085424499928</v>
      </c>
      <c r="Y1068" s="6">
        <f t="shared" si="478"/>
        <v>1040.3575504582559</v>
      </c>
      <c r="Z1068" s="4">
        <f t="shared" si="479"/>
        <v>-1</v>
      </c>
      <c r="AA1068" s="4">
        <f t="shared" si="493"/>
        <v>0</v>
      </c>
      <c r="AB1068" s="5">
        <f t="shared" si="494"/>
        <v>0</v>
      </c>
      <c r="AC1068" s="418">
        <f t="shared" si="498"/>
        <v>0</v>
      </c>
      <c r="AD1068" s="628">
        <f t="shared" si="495"/>
        <v>0</v>
      </c>
      <c r="AE1068" s="4">
        <f t="shared" si="480"/>
        <v>9.822036044603923</v>
      </c>
      <c r="AF1068" s="3">
        <f t="shared" si="496"/>
        <v>4.67</v>
      </c>
      <c r="AG1068" s="2">
        <f t="shared" si="481"/>
        <v>105.92076283713217</v>
      </c>
      <c r="AH1068" s="22">
        <f t="shared" si="470"/>
        <v>12.312954557779877</v>
      </c>
    </row>
    <row r="1069" spans="6:34" x14ac:dyDescent="0.35">
      <c r="F1069" s="21">
        <f t="shared" si="482"/>
        <v>103.89999999999837</v>
      </c>
      <c r="G1069" s="20">
        <f t="shared" si="497"/>
        <v>356.63043478260749</v>
      </c>
      <c r="H1069" s="19">
        <f t="shared" si="471"/>
        <v>6.6304347826074945</v>
      </c>
      <c r="I1069" s="18">
        <f t="shared" si="472"/>
        <v>1.8944099378878556E-2</v>
      </c>
      <c r="J1069" s="17">
        <f t="shared" si="473"/>
        <v>225607.40901466875</v>
      </c>
      <c r="K1069" s="16">
        <f t="shared" si="474"/>
        <v>31.490547416749429</v>
      </c>
      <c r="L1069" s="15">
        <f t="shared" si="475"/>
        <v>0</v>
      </c>
      <c r="M1069" s="14">
        <f t="shared" si="476"/>
        <v>0</v>
      </c>
      <c r="N1069" s="13">
        <f t="shared" si="483"/>
        <v>0</v>
      </c>
      <c r="O1069" s="12">
        <f t="shared" si="484"/>
        <v>0</v>
      </c>
      <c r="P1069" s="4">
        <f t="shared" si="485"/>
        <v>0</v>
      </c>
      <c r="Q1069" s="11">
        <f t="shared" si="477"/>
        <v>0</v>
      </c>
      <c r="R1069" s="10">
        <f t="shared" si="486"/>
        <v>0</v>
      </c>
      <c r="S1069" s="9">
        <f t="shared" si="487"/>
        <v>151.358709016955</v>
      </c>
      <c r="T1069" s="8">
        <f t="shared" si="488"/>
        <v>13758.706670789683</v>
      </c>
      <c r="U1069" s="7">
        <f t="shared" si="489"/>
        <v>-31.490547416749429</v>
      </c>
      <c r="V1069" s="9">
        <f t="shared" si="490"/>
        <v>1026.139199751341</v>
      </c>
      <c r="W1069" s="8">
        <f t="shared" si="491"/>
        <v>225607.40901466875</v>
      </c>
      <c r="X1069" s="7">
        <f t="shared" si="492"/>
        <v>-31.490547416749429</v>
      </c>
      <c r="Y1069" s="6">
        <f t="shared" si="478"/>
        <v>1037.2420720649552</v>
      </c>
      <c r="Z1069" s="4">
        <f t="shared" si="479"/>
        <v>-1</v>
      </c>
      <c r="AA1069" s="4">
        <f t="shared" si="493"/>
        <v>0</v>
      </c>
      <c r="AB1069" s="5">
        <f t="shared" si="494"/>
        <v>0</v>
      </c>
      <c r="AC1069" s="418">
        <f t="shared" si="498"/>
        <v>0</v>
      </c>
      <c r="AD1069" s="628">
        <f t="shared" si="495"/>
        <v>0</v>
      </c>
      <c r="AE1069" s="4">
        <f t="shared" si="480"/>
        <v>9.7926227519703417</v>
      </c>
      <c r="AF1069" s="3">
        <f t="shared" si="496"/>
        <v>4.67</v>
      </c>
      <c r="AG1069" s="2">
        <f t="shared" si="481"/>
        <v>105.92076283713217</v>
      </c>
      <c r="AH1069" s="22">
        <f t="shared" si="470"/>
        <v>12.257687005014144</v>
      </c>
    </row>
    <row r="1070" spans="6:34" x14ac:dyDescent="0.35">
      <c r="F1070" s="21">
        <f t="shared" si="482"/>
        <v>103.99999999999837</v>
      </c>
      <c r="G1070" s="20">
        <f t="shared" si="497"/>
        <v>356.63043478260749</v>
      </c>
      <c r="H1070" s="19">
        <f t="shared" si="471"/>
        <v>6.6304347826074945</v>
      </c>
      <c r="I1070" s="18">
        <f t="shared" si="472"/>
        <v>1.8944099378878556E-2</v>
      </c>
      <c r="J1070" s="17">
        <f t="shared" si="473"/>
        <v>225710.02293464387</v>
      </c>
      <c r="K1070" s="16">
        <f t="shared" si="474"/>
        <v>31.49024153169777</v>
      </c>
      <c r="L1070" s="15">
        <f t="shared" si="475"/>
        <v>0</v>
      </c>
      <c r="M1070" s="14">
        <f t="shared" si="476"/>
        <v>0</v>
      </c>
      <c r="N1070" s="13">
        <f t="shared" si="483"/>
        <v>0</v>
      </c>
      <c r="O1070" s="12">
        <f t="shared" si="484"/>
        <v>0</v>
      </c>
      <c r="P1070" s="4">
        <f t="shared" si="485"/>
        <v>0</v>
      </c>
      <c r="Q1070" s="11">
        <f t="shared" si="477"/>
        <v>0</v>
      </c>
      <c r="R1070" s="10">
        <f t="shared" si="486"/>
        <v>0</v>
      </c>
      <c r="S1070" s="9">
        <f t="shared" si="487"/>
        <v>151.358709016955</v>
      </c>
      <c r="T1070" s="8">
        <f t="shared" si="488"/>
        <v>13773.842541691378</v>
      </c>
      <c r="U1070" s="7">
        <f t="shared" si="489"/>
        <v>-31.49024153169777</v>
      </c>
      <c r="V1070" s="9">
        <f t="shared" si="490"/>
        <v>1022.9901450096661</v>
      </c>
      <c r="W1070" s="8">
        <f t="shared" si="491"/>
        <v>225710.02293464387</v>
      </c>
      <c r="X1070" s="7">
        <f t="shared" si="492"/>
        <v>-31.49024153169777</v>
      </c>
      <c r="Y1070" s="6">
        <f t="shared" si="478"/>
        <v>1034.1268276097362</v>
      </c>
      <c r="Z1070" s="4">
        <f t="shared" si="479"/>
        <v>-1</v>
      </c>
      <c r="AA1070" s="4">
        <f t="shared" si="493"/>
        <v>0</v>
      </c>
      <c r="AB1070" s="5">
        <f t="shared" si="494"/>
        <v>0</v>
      </c>
      <c r="AC1070" s="418">
        <f t="shared" si="498"/>
        <v>0</v>
      </c>
      <c r="AD1070" s="628">
        <f t="shared" si="495"/>
        <v>0</v>
      </c>
      <c r="AE1070" s="4">
        <f t="shared" si="480"/>
        <v>9.763211667950781</v>
      </c>
      <c r="AF1070" s="3">
        <f t="shared" si="496"/>
        <v>4.67</v>
      </c>
      <c r="AG1070" s="2">
        <f t="shared" si="481"/>
        <v>105.92076283713217</v>
      </c>
      <c r="AH1070" s="22">
        <f t="shared" si="470"/>
        <v>12.202506531979468</v>
      </c>
    </row>
    <row r="1071" spans="6:34" x14ac:dyDescent="0.35">
      <c r="F1071" s="21">
        <f t="shared" si="482"/>
        <v>104.09999999999836</v>
      </c>
      <c r="G1071" s="20">
        <f t="shared" si="497"/>
        <v>356.63043478260749</v>
      </c>
      <c r="H1071" s="19">
        <f t="shared" si="471"/>
        <v>6.6304347826074945</v>
      </c>
      <c r="I1071" s="18">
        <f t="shared" si="472"/>
        <v>1.8944099378878556E-2</v>
      </c>
      <c r="J1071" s="17">
        <f t="shared" si="473"/>
        <v>225812.32194914483</v>
      </c>
      <c r="K1071" s="16">
        <f t="shared" si="474"/>
        <v>31.489936589794048</v>
      </c>
      <c r="L1071" s="15">
        <f t="shared" si="475"/>
        <v>0</v>
      </c>
      <c r="M1071" s="14">
        <f t="shared" si="476"/>
        <v>0</v>
      </c>
      <c r="N1071" s="13">
        <f t="shared" si="483"/>
        <v>0</v>
      </c>
      <c r="O1071" s="12">
        <f t="shared" si="484"/>
        <v>0</v>
      </c>
      <c r="P1071" s="4">
        <f t="shared" si="485"/>
        <v>0</v>
      </c>
      <c r="Q1071" s="11">
        <f t="shared" si="477"/>
        <v>0</v>
      </c>
      <c r="R1071" s="10">
        <f t="shared" si="486"/>
        <v>0</v>
      </c>
      <c r="S1071" s="9">
        <f t="shared" si="487"/>
        <v>151.358709016955</v>
      </c>
      <c r="T1071" s="8">
        <f t="shared" si="488"/>
        <v>13788.978412593073</v>
      </c>
      <c r="U1071" s="7">
        <f t="shared" si="489"/>
        <v>-31.489936589794048</v>
      </c>
      <c r="V1071" s="9">
        <f t="shared" si="490"/>
        <v>1019.8411208564963</v>
      </c>
      <c r="W1071" s="8">
        <f t="shared" si="491"/>
        <v>225812.32194914483</v>
      </c>
      <c r="X1071" s="7">
        <f t="shared" si="492"/>
        <v>-31.489936589794048</v>
      </c>
      <c r="Y1071" s="6">
        <f t="shared" si="478"/>
        <v>1031.0118188387144</v>
      </c>
      <c r="Z1071" s="4">
        <f t="shared" si="479"/>
        <v>-1</v>
      </c>
      <c r="AA1071" s="4">
        <f t="shared" si="493"/>
        <v>0</v>
      </c>
      <c r="AB1071" s="5">
        <f t="shared" si="494"/>
        <v>0</v>
      </c>
      <c r="AC1071" s="418">
        <f t="shared" si="498"/>
        <v>0</v>
      </c>
      <c r="AD1071" s="628">
        <f t="shared" si="495"/>
        <v>0</v>
      </c>
      <c r="AE1071" s="4">
        <f t="shared" si="480"/>
        <v>9.7338028090303474</v>
      </c>
      <c r="AF1071" s="3">
        <f t="shared" si="496"/>
        <v>4.67</v>
      </c>
      <c r="AG1071" s="2">
        <f t="shared" si="481"/>
        <v>105.92076283713217</v>
      </c>
      <c r="AH1071" s="22">
        <f t="shared" si="470"/>
        <v>12.147413275650997</v>
      </c>
    </row>
    <row r="1072" spans="6:34" x14ac:dyDescent="0.35">
      <c r="F1072" s="21">
        <f t="shared" si="482"/>
        <v>104.19999999999835</v>
      </c>
      <c r="G1072" s="20">
        <f t="shared" si="497"/>
        <v>356.63043478260749</v>
      </c>
      <c r="H1072" s="19">
        <f t="shared" si="471"/>
        <v>6.6304347826074945</v>
      </c>
      <c r="I1072" s="18">
        <f t="shared" si="472"/>
        <v>1.8944099378878556E-2</v>
      </c>
      <c r="J1072" s="17">
        <f t="shared" si="473"/>
        <v>225914.30606123048</v>
      </c>
      <c r="K1072" s="16">
        <f t="shared" si="474"/>
        <v>31.489632590988155</v>
      </c>
      <c r="L1072" s="15">
        <f t="shared" si="475"/>
        <v>0</v>
      </c>
      <c r="M1072" s="14">
        <f t="shared" si="476"/>
        <v>0</v>
      </c>
      <c r="N1072" s="13">
        <f t="shared" si="483"/>
        <v>0</v>
      </c>
      <c r="O1072" s="12">
        <f t="shared" si="484"/>
        <v>0</v>
      </c>
      <c r="P1072" s="4">
        <f t="shared" si="485"/>
        <v>0</v>
      </c>
      <c r="Q1072" s="11">
        <f t="shared" si="477"/>
        <v>0</v>
      </c>
      <c r="R1072" s="10">
        <f t="shared" si="486"/>
        <v>0</v>
      </c>
      <c r="S1072" s="9">
        <f t="shared" si="487"/>
        <v>151.358709016955</v>
      </c>
      <c r="T1072" s="8">
        <f t="shared" si="488"/>
        <v>13804.114283494768</v>
      </c>
      <c r="U1072" s="7">
        <f t="shared" si="489"/>
        <v>-31.489632590988155</v>
      </c>
      <c r="V1072" s="9">
        <f t="shared" si="490"/>
        <v>1016.6921271975169</v>
      </c>
      <c r="W1072" s="8">
        <f t="shared" si="491"/>
        <v>225914.30606123048</v>
      </c>
      <c r="X1072" s="7">
        <f t="shared" si="492"/>
        <v>-31.489632590988155</v>
      </c>
      <c r="Y1072" s="6">
        <f t="shared" si="478"/>
        <v>1027.8970475201741</v>
      </c>
      <c r="Z1072" s="4">
        <f t="shared" si="479"/>
        <v>-1</v>
      </c>
      <c r="AA1072" s="4">
        <f t="shared" si="493"/>
        <v>0</v>
      </c>
      <c r="AB1072" s="5">
        <f t="shared" si="494"/>
        <v>0</v>
      </c>
      <c r="AC1072" s="418">
        <f t="shared" si="498"/>
        <v>0</v>
      </c>
      <c r="AD1072" s="628">
        <f t="shared" si="495"/>
        <v>0</v>
      </c>
      <c r="AE1072" s="4">
        <f t="shared" si="480"/>
        <v>9.7043961919034505</v>
      </c>
      <c r="AF1072" s="3">
        <f t="shared" si="496"/>
        <v>4.67</v>
      </c>
      <c r="AG1072" s="2">
        <f t="shared" si="481"/>
        <v>105.92076283713217</v>
      </c>
      <c r="AH1072" s="22">
        <f t="shared" si="470"/>
        <v>12.09240737371873</v>
      </c>
    </row>
    <row r="1073" spans="6:34" x14ac:dyDescent="0.35">
      <c r="F1073" s="21">
        <f t="shared" si="482"/>
        <v>104.29999999999835</v>
      </c>
      <c r="G1073" s="20">
        <f t="shared" si="497"/>
        <v>356.63043478260749</v>
      </c>
      <c r="H1073" s="19">
        <f t="shared" si="471"/>
        <v>6.6304347826074945</v>
      </c>
      <c r="I1073" s="18">
        <f t="shared" si="472"/>
        <v>1.8944099378878556E-2</v>
      </c>
      <c r="J1073" s="17">
        <f t="shared" si="473"/>
        <v>226015.97527395023</v>
      </c>
      <c r="K1073" s="16">
        <f t="shared" si="474"/>
        <v>31.489329535230119</v>
      </c>
      <c r="L1073" s="15">
        <f t="shared" si="475"/>
        <v>0</v>
      </c>
      <c r="M1073" s="14">
        <f t="shared" si="476"/>
        <v>0</v>
      </c>
      <c r="N1073" s="13">
        <f t="shared" si="483"/>
        <v>0</v>
      </c>
      <c r="O1073" s="12">
        <f t="shared" si="484"/>
        <v>0</v>
      </c>
      <c r="P1073" s="4">
        <f t="shared" si="485"/>
        <v>0</v>
      </c>
      <c r="Q1073" s="11">
        <f t="shared" si="477"/>
        <v>0</v>
      </c>
      <c r="R1073" s="10">
        <f t="shared" si="486"/>
        <v>0</v>
      </c>
      <c r="S1073" s="9">
        <f t="shared" si="487"/>
        <v>151.358709016955</v>
      </c>
      <c r="T1073" s="8">
        <f t="shared" si="488"/>
        <v>13819.250154396463</v>
      </c>
      <c r="U1073" s="7">
        <f t="shared" si="489"/>
        <v>-31.489329535230119</v>
      </c>
      <c r="V1073" s="9">
        <f t="shared" si="490"/>
        <v>1013.5431639384182</v>
      </c>
      <c r="W1073" s="8">
        <f t="shared" si="491"/>
        <v>226015.97527395023</v>
      </c>
      <c r="X1073" s="7">
        <f t="shared" si="492"/>
        <v>-31.489329535230119</v>
      </c>
      <c r="Y1073" s="6">
        <f t="shared" si="478"/>
        <v>1024.7825154449008</v>
      </c>
      <c r="Z1073" s="4">
        <f t="shared" si="479"/>
        <v>-1</v>
      </c>
      <c r="AA1073" s="4">
        <f t="shared" si="493"/>
        <v>0</v>
      </c>
      <c r="AB1073" s="5">
        <f t="shared" si="494"/>
        <v>0</v>
      </c>
      <c r="AC1073" s="418">
        <f t="shared" si="498"/>
        <v>0</v>
      </c>
      <c r="AD1073" s="628">
        <f t="shared" si="495"/>
        <v>0</v>
      </c>
      <c r="AE1073" s="4">
        <f t="shared" si="480"/>
        <v>9.674991833476934</v>
      </c>
      <c r="AF1073" s="3">
        <f t="shared" si="496"/>
        <v>4.67</v>
      </c>
      <c r="AG1073" s="2">
        <f t="shared" si="481"/>
        <v>105.92076283713217</v>
      </c>
      <c r="AH1073" s="22">
        <f t="shared" si="470"/>
        <v>12.037488964593564</v>
      </c>
    </row>
    <row r="1074" spans="6:34" x14ac:dyDescent="0.35">
      <c r="F1074" s="21">
        <f t="shared" si="482"/>
        <v>104.39999999999834</v>
      </c>
      <c r="G1074" s="20">
        <f t="shared" si="497"/>
        <v>356.63043478260749</v>
      </c>
      <c r="H1074" s="19">
        <f t="shared" si="471"/>
        <v>6.6304347826074945</v>
      </c>
      <c r="I1074" s="18">
        <f t="shared" si="472"/>
        <v>1.8944099378878556E-2</v>
      </c>
      <c r="J1074" s="17">
        <f t="shared" si="473"/>
        <v>226117.32959034407</v>
      </c>
      <c r="K1074" s="16">
        <f t="shared" si="474"/>
        <v>31.489027422470166</v>
      </c>
      <c r="L1074" s="15">
        <f t="shared" si="475"/>
        <v>0</v>
      </c>
      <c r="M1074" s="14">
        <f t="shared" si="476"/>
        <v>0</v>
      </c>
      <c r="N1074" s="13">
        <f t="shared" si="483"/>
        <v>0</v>
      </c>
      <c r="O1074" s="12">
        <f t="shared" si="484"/>
        <v>0</v>
      </c>
      <c r="P1074" s="4">
        <f t="shared" si="485"/>
        <v>0</v>
      </c>
      <c r="Q1074" s="11">
        <f t="shared" si="477"/>
        <v>0</v>
      </c>
      <c r="R1074" s="10">
        <f t="shared" si="486"/>
        <v>0</v>
      </c>
      <c r="S1074" s="9">
        <f t="shared" si="487"/>
        <v>151.358709016955</v>
      </c>
      <c r="T1074" s="8">
        <f t="shared" si="488"/>
        <v>13834.386025298158</v>
      </c>
      <c r="U1074" s="7">
        <f t="shared" si="489"/>
        <v>-31.489027422470166</v>
      </c>
      <c r="V1074" s="9">
        <f t="shared" si="490"/>
        <v>1010.3942309848951</v>
      </c>
      <c r="W1074" s="8">
        <f t="shared" si="491"/>
        <v>226117.32959034407</v>
      </c>
      <c r="X1074" s="7">
        <f t="shared" si="492"/>
        <v>-31.489027422470166</v>
      </c>
      <c r="Y1074" s="6">
        <f t="shared" si="478"/>
        <v>1021.6682244265194</v>
      </c>
      <c r="Z1074" s="4">
        <f t="shared" si="479"/>
        <v>-1</v>
      </c>
      <c r="AA1074" s="4">
        <f t="shared" si="493"/>
        <v>0</v>
      </c>
      <c r="AB1074" s="5">
        <f t="shared" si="494"/>
        <v>0</v>
      </c>
      <c r="AC1074" s="418">
        <f t="shared" si="498"/>
        <v>0</v>
      </c>
      <c r="AD1074" s="628">
        <f t="shared" si="495"/>
        <v>0</v>
      </c>
      <c r="AE1074" s="4">
        <f t="shared" si="480"/>
        <v>9.6455897508732598</v>
      </c>
      <c r="AF1074" s="3">
        <f t="shared" si="496"/>
        <v>4.67</v>
      </c>
      <c r="AG1074" s="2">
        <f t="shared" si="481"/>
        <v>105.92076283713217</v>
      </c>
      <c r="AH1074" s="22">
        <f t="shared" si="470"/>
        <v>11.982658187413426</v>
      </c>
    </row>
    <row r="1075" spans="6:34" x14ac:dyDescent="0.35">
      <c r="F1075" s="21">
        <f t="shared" si="482"/>
        <v>104.49999999999834</v>
      </c>
      <c r="G1075" s="20">
        <f t="shared" si="497"/>
        <v>356.63043478260749</v>
      </c>
      <c r="H1075" s="19">
        <f t="shared" si="471"/>
        <v>6.6304347826074945</v>
      </c>
      <c r="I1075" s="18">
        <f t="shared" si="472"/>
        <v>1.8944099378878556E-2</v>
      </c>
      <c r="J1075" s="17">
        <f t="shared" si="473"/>
        <v>226218.36901344257</v>
      </c>
      <c r="K1075" s="16">
        <f t="shared" si="474"/>
        <v>31.488726252658633</v>
      </c>
      <c r="L1075" s="15">
        <f t="shared" si="475"/>
        <v>0</v>
      </c>
      <c r="M1075" s="14">
        <f t="shared" si="476"/>
        <v>0</v>
      </c>
      <c r="N1075" s="13">
        <f t="shared" si="483"/>
        <v>0</v>
      </c>
      <c r="O1075" s="12">
        <f t="shared" si="484"/>
        <v>0</v>
      </c>
      <c r="P1075" s="4">
        <f t="shared" si="485"/>
        <v>0</v>
      </c>
      <c r="Q1075" s="11">
        <f t="shared" si="477"/>
        <v>0</v>
      </c>
      <c r="R1075" s="10">
        <f t="shared" si="486"/>
        <v>0</v>
      </c>
      <c r="S1075" s="9">
        <f t="shared" si="487"/>
        <v>151.358709016955</v>
      </c>
      <c r="T1075" s="8">
        <f t="shared" si="488"/>
        <v>13849.521896199853</v>
      </c>
      <c r="U1075" s="7">
        <f t="shared" si="489"/>
        <v>-31.488726252658633</v>
      </c>
      <c r="V1075" s="9">
        <f t="shared" si="490"/>
        <v>1007.245328242648</v>
      </c>
      <c r="W1075" s="8">
        <f t="shared" si="491"/>
        <v>226218.36901344257</v>
      </c>
      <c r="X1075" s="7">
        <f t="shared" si="492"/>
        <v>-31.488726252658633</v>
      </c>
      <c r="Y1075" s="6">
        <f t="shared" si="478"/>
        <v>1018.5541763018397</v>
      </c>
      <c r="Z1075" s="4">
        <f t="shared" si="479"/>
        <v>-1</v>
      </c>
      <c r="AA1075" s="4">
        <f t="shared" si="493"/>
        <v>0</v>
      </c>
      <c r="AB1075" s="5">
        <f t="shared" si="494"/>
        <v>0</v>
      </c>
      <c r="AC1075" s="418">
        <f t="shared" si="498"/>
        <v>0</v>
      </c>
      <c r="AD1075" s="628">
        <f t="shared" si="495"/>
        <v>0</v>
      </c>
      <c r="AE1075" s="4">
        <f t="shared" si="480"/>
        <v>9.6161899614337898</v>
      </c>
      <c r="AF1075" s="3">
        <f t="shared" si="496"/>
        <v>4.67</v>
      </c>
      <c r="AG1075" s="2">
        <f t="shared" si="481"/>
        <v>105.92076283713217</v>
      </c>
      <c r="AH1075" s="22">
        <f t="shared" si="470"/>
        <v>11.927915182049608</v>
      </c>
    </row>
    <row r="1076" spans="6:34" x14ac:dyDescent="0.35">
      <c r="F1076" s="21">
        <f t="shared" si="482"/>
        <v>104.59999999999833</v>
      </c>
      <c r="G1076" s="20">
        <f t="shared" si="497"/>
        <v>356.63043478260749</v>
      </c>
      <c r="H1076" s="19">
        <f t="shared" si="471"/>
        <v>6.6304347826074945</v>
      </c>
      <c r="I1076" s="18">
        <f t="shared" si="472"/>
        <v>1.8944099378878556E-2</v>
      </c>
      <c r="J1076" s="17">
        <f t="shared" si="473"/>
        <v>226319.09354626684</v>
      </c>
      <c r="K1076" s="16">
        <f t="shared" si="474"/>
        <v>31.488426025746051</v>
      </c>
      <c r="L1076" s="15">
        <f t="shared" si="475"/>
        <v>0</v>
      </c>
      <c r="M1076" s="14">
        <f t="shared" si="476"/>
        <v>0</v>
      </c>
      <c r="N1076" s="13">
        <f t="shared" si="483"/>
        <v>0</v>
      </c>
      <c r="O1076" s="12">
        <f t="shared" si="484"/>
        <v>0</v>
      </c>
      <c r="P1076" s="4">
        <f t="shared" si="485"/>
        <v>0</v>
      </c>
      <c r="Q1076" s="11">
        <f t="shared" si="477"/>
        <v>0</v>
      </c>
      <c r="R1076" s="10">
        <f t="shared" si="486"/>
        <v>0</v>
      </c>
      <c r="S1076" s="9">
        <f t="shared" si="487"/>
        <v>151.358709016955</v>
      </c>
      <c r="T1076" s="8">
        <f t="shared" si="488"/>
        <v>13864.657767101548</v>
      </c>
      <c r="U1076" s="7">
        <f t="shared" si="489"/>
        <v>-31.488426025746051</v>
      </c>
      <c r="V1076" s="9">
        <f t="shared" si="490"/>
        <v>1004.0964556173822</v>
      </c>
      <c r="W1076" s="8">
        <f t="shared" si="491"/>
        <v>226319.09354626684</v>
      </c>
      <c r="X1076" s="7">
        <f t="shared" si="492"/>
        <v>-31.488426025746051</v>
      </c>
      <c r="Y1076" s="6">
        <f t="shared" si="478"/>
        <v>1015.4403729312071</v>
      </c>
      <c r="Z1076" s="4">
        <f t="shared" si="479"/>
        <v>-1</v>
      </c>
      <c r="AA1076" s="4">
        <f t="shared" si="493"/>
        <v>0</v>
      </c>
      <c r="AB1076" s="5">
        <f t="shared" si="494"/>
        <v>0</v>
      </c>
      <c r="AC1076" s="418">
        <f t="shared" si="498"/>
        <v>0</v>
      </c>
      <c r="AD1076" s="628">
        <f t="shared" si="495"/>
        <v>0</v>
      </c>
      <c r="AE1076" s="4">
        <f t="shared" si="480"/>
        <v>9.5867924827220818</v>
      </c>
      <c r="AF1076" s="3">
        <f t="shared" si="496"/>
        <v>4.67</v>
      </c>
      <c r="AG1076" s="2">
        <f t="shared" si="481"/>
        <v>105.92076283713217</v>
      </c>
      <c r="AH1076" s="22">
        <f t="shared" si="470"/>
        <v>11.873260089112959</v>
      </c>
    </row>
    <row r="1077" spans="6:34" x14ac:dyDescent="0.35">
      <c r="F1077" s="21">
        <f t="shared" si="482"/>
        <v>104.69999999999833</v>
      </c>
      <c r="G1077" s="20">
        <f t="shared" si="497"/>
        <v>356.63043478260749</v>
      </c>
      <c r="H1077" s="19">
        <f t="shared" si="471"/>
        <v>6.6304347826074945</v>
      </c>
      <c r="I1077" s="18">
        <f t="shared" si="472"/>
        <v>1.8944099378878556E-2</v>
      </c>
      <c r="J1077" s="17">
        <f t="shared" si="473"/>
        <v>226419.50319182858</v>
      </c>
      <c r="K1077" s="16">
        <f t="shared" si="474"/>
        <v>31.488126741683089</v>
      </c>
      <c r="L1077" s="15">
        <f t="shared" si="475"/>
        <v>0</v>
      </c>
      <c r="M1077" s="14">
        <f t="shared" si="476"/>
        <v>0</v>
      </c>
      <c r="N1077" s="13">
        <f t="shared" si="483"/>
        <v>0</v>
      </c>
      <c r="O1077" s="12">
        <f t="shared" si="484"/>
        <v>0</v>
      </c>
      <c r="P1077" s="4">
        <f t="shared" si="485"/>
        <v>0</v>
      </c>
      <c r="Q1077" s="11">
        <f t="shared" si="477"/>
        <v>0</v>
      </c>
      <c r="R1077" s="10">
        <f t="shared" si="486"/>
        <v>0</v>
      </c>
      <c r="S1077" s="9">
        <f t="shared" si="487"/>
        <v>151.358709016955</v>
      </c>
      <c r="T1077" s="8">
        <f t="shared" si="488"/>
        <v>13879.793638003242</v>
      </c>
      <c r="U1077" s="7">
        <f t="shared" si="489"/>
        <v>-31.488126741683089</v>
      </c>
      <c r="V1077" s="9">
        <f t="shared" si="490"/>
        <v>1000.9476130148075</v>
      </c>
      <c r="W1077" s="8">
        <f t="shared" si="491"/>
        <v>226419.50319182858</v>
      </c>
      <c r="X1077" s="7">
        <f t="shared" si="492"/>
        <v>-31.488126741683089</v>
      </c>
      <c r="Y1077" s="6">
        <f t="shared" si="478"/>
        <v>1012.3268161988599</v>
      </c>
      <c r="Z1077" s="4">
        <f t="shared" si="479"/>
        <v>-1</v>
      </c>
      <c r="AA1077" s="4">
        <f t="shared" si="493"/>
        <v>0</v>
      </c>
      <c r="AB1077" s="5">
        <f t="shared" si="494"/>
        <v>0</v>
      </c>
      <c r="AC1077" s="418">
        <f t="shared" si="498"/>
        <v>0</v>
      </c>
      <c r="AD1077" s="628">
        <f t="shared" si="495"/>
        <v>0</v>
      </c>
      <c r="AE1077" s="4">
        <f t="shared" si="480"/>
        <v>9.5573973325272625</v>
      </c>
      <c r="AF1077" s="3">
        <f t="shared" si="496"/>
        <v>4.67</v>
      </c>
      <c r="AG1077" s="2">
        <f t="shared" si="481"/>
        <v>105.92076283713217</v>
      </c>
      <c r="AH1077" s="22">
        <f t="shared" si="470"/>
        <v>11.818693049960352</v>
      </c>
    </row>
    <row r="1078" spans="6:34" x14ac:dyDescent="0.35">
      <c r="F1078" s="21">
        <f t="shared" si="482"/>
        <v>104.79999999999832</v>
      </c>
      <c r="G1078" s="20">
        <f t="shared" si="497"/>
        <v>356.63043478260749</v>
      </c>
      <c r="H1078" s="19">
        <f t="shared" si="471"/>
        <v>6.6304347826074945</v>
      </c>
      <c r="I1078" s="18">
        <f t="shared" si="472"/>
        <v>1.8944099378878556E-2</v>
      </c>
      <c r="J1078" s="17">
        <f t="shared" si="473"/>
        <v>226519.59795313005</v>
      </c>
      <c r="K1078" s="16">
        <f t="shared" si="474"/>
        <v>31.487828400420568</v>
      </c>
      <c r="L1078" s="15">
        <f t="shared" si="475"/>
        <v>0</v>
      </c>
      <c r="M1078" s="14">
        <f t="shared" si="476"/>
        <v>0</v>
      </c>
      <c r="N1078" s="13">
        <f t="shared" si="483"/>
        <v>0</v>
      </c>
      <c r="O1078" s="12">
        <f t="shared" si="484"/>
        <v>0</v>
      </c>
      <c r="P1078" s="4">
        <f t="shared" si="485"/>
        <v>0</v>
      </c>
      <c r="Q1078" s="11">
        <f t="shared" si="477"/>
        <v>0</v>
      </c>
      <c r="R1078" s="10">
        <f t="shared" si="486"/>
        <v>0</v>
      </c>
      <c r="S1078" s="9">
        <f t="shared" si="487"/>
        <v>151.358709016955</v>
      </c>
      <c r="T1078" s="8">
        <f t="shared" si="488"/>
        <v>13894.929508904937</v>
      </c>
      <c r="U1078" s="7">
        <f t="shared" si="489"/>
        <v>-31.487828400420568</v>
      </c>
      <c r="V1078" s="9">
        <f t="shared" si="490"/>
        <v>997.79880034063922</v>
      </c>
      <c r="W1078" s="8">
        <f t="shared" si="491"/>
        <v>226519.59795313005</v>
      </c>
      <c r="X1078" s="7">
        <f t="shared" si="492"/>
        <v>-31.487828400420568</v>
      </c>
      <c r="Y1078" s="6">
        <f t="shared" si="478"/>
        <v>1009.2135080132936</v>
      </c>
      <c r="Z1078" s="4">
        <f t="shared" si="479"/>
        <v>-1</v>
      </c>
      <c r="AA1078" s="4">
        <f t="shared" si="493"/>
        <v>0</v>
      </c>
      <c r="AB1078" s="5">
        <f t="shared" si="494"/>
        <v>0</v>
      </c>
      <c r="AC1078" s="418">
        <f t="shared" si="498"/>
        <v>0</v>
      </c>
      <c r="AD1078" s="628">
        <f t="shared" si="495"/>
        <v>0</v>
      </c>
      <c r="AE1078" s="4">
        <f t="shared" si="480"/>
        <v>9.5280045288674788</v>
      </c>
      <c r="AF1078" s="3">
        <f t="shared" si="496"/>
        <v>4.67</v>
      </c>
      <c r="AG1078" s="2">
        <f t="shared" si="481"/>
        <v>105.92076283713217</v>
      </c>
      <c r="AH1078" s="22">
        <f t="shared" si="470"/>
        <v>11.764214206701141</v>
      </c>
    </row>
    <row r="1079" spans="6:34" x14ac:dyDescent="0.35">
      <c r="F1079" s="21">
        <f t="shared" si="482"/>
        <v>104.89999999999831</v>
      </c>
      <c r="G1079" s="20">
        <f t="shared" si="497"/>
        <v>356.63043478260749</v>
      </c>
      <c r="H1079" s="19">
        <f t="shared" si="471"/>
        <v>6.6304347826074945</v>
      </c>
      <c r="I1079" s="18">
        <f t="shared" si="472"/>
        <v>1.8944099378878556E-2</v>
      </c>
      <c r="J1079" s="17">
        <f t="shared" si="473"/>
        <v>226619.37783316412</v>
      </c>
      <c r="K1079" s="16">
        <f t="shared" si="474"/>
        <v>31.487531001909478</v>
      </c>
      <c r="L1079" s="15">
        <f t="shared" si="475"/>
        <v>0</v>
      </c>
      <c r="M1079" s="14">
        <f t="shared" si="476"/>
        <v>0</v>
      </c>
      <c r="N1079" s="13">
        <f t="shared" si="483"/>
        <v>0</v>
      </c>
      <c r="O1079" s="12">
        <f t="shared" si="484"/>
        <v>0</v>
      </c>
      <c r="P1079" s="4">
        <f t="shared" si="485"/>
        <v>0</v>
      </c>
      <c r="Q1079" s="11">
        <f t="shared" si="477"/>
        <v>0</v>
      </c>
      <c r="R1079" s="10">
        <f t="shared" si="486"/>
        <v>0</v>
      </c>
      <c r="S1079" s="9">
        <f t="shared" si="487"/>
        <v>151.358709016955</v>
      </c>
      <c r="T1079" s="8">
        <f t="shared" si="488"/>
        <v>13910.065379806632</v>
      </c>
      <c r="U1079" s="7">
        <f t="shared" si="489"/>
        <v>-31.487531001909478</v>
      </c>
      <c r="V1079" s="9">
        <f t="shared" si="490"/>
        <v>994.65001750059719</v>
      </c>
      <c r="W1079" s="8">
        <f t="shared" si="491"/>
        <v>226619.37783316412</v>
      </c>
      <c r="X1079" s="7">
        <f t="shared" si="492"/>
        <v>-31.487531001909478</v>
      </c>
      <c r="Y1079" s="6">
        <f t="shared" si="478"/>
        <v>1006.1004503076308</v>
      </c>
      <c r="Z1079" s="4">
        <f t="shared" si="479"/>
        <v>-1</v>
      </c>
      <c r="AA1079" s="4">
        <f t="shared" si="493"/>
        <v>0</v>
      </c>
      <c r="AB1079" s="5">
        <f t="shared" si="494"/>
        <v>0</v>
      </c>
      <c r="AC1079" s="418">
        <f t="shared" si="498"/>
        <v>0</v>
      </c>
      <c r="AD1079" s="628">
        <f t="shared" si="495"/>
        <v>0</v>
      </c>
      <c r="AE1079" s="4">
        <f t="shared" si="480"/>
        <v>9.4986140899933797</v>
      </c>
      <c r="AF1079" s="3">
        <f t="shared" si="496"/>
        <v>4.67</v>
      </c>
      <c r="AG1079" s="2">
        <f t="shared" si="481"/>
        <v>105.92076283713217</v>
      </c>
      <c r="AH1079" s="22">
        <f t="shared" si="470"/>
        <v>11.7098237022037</v>
      </c>
    </row>
    <row r="1080" spans="6:34" x14ac:dyDescent="0.35">
      <c r="F1080" s="21">
        <f t="shared" si="482"/>
        <v>104.99999999999831</v>
      </c>
      <c r="G1080" s="20">
        <f t="shared" si="497"/>
        <v>356.63043478260749</v>
      </c>
      <c r="H1080" s="19">
        <f t="shared" si="471"/>
        <v>6.6304347826074945</v>
      </c>
      <c r="I1080" s="18">
        <f t="shared" si="472"/>
        <v>1.8944099378878556E-2</v>
      </c>
      <c r="J1080" s="17">
        <f t="shared" si="473"/>
        <v>226718.84283491419</v>
      </c>
      <c r="K1080" s="16">
        <f t="shared" si="474"/>
        <v>31.48723454610095</v>
      </c>
      <c r="L1080" s="15">
        <f t="shared" si="475"/>
        <v>0</v>
      </c>
      <c r="M1080" s="14">
        <f t="shared" si="476"/>
        <v>0</v>
      </c>
      <c r="N1080" s="13">
        <f t="shared" si="483"/>
        <v>0</v>
      </c>
      <c r="O1080" s="12">
        <f t="shared" si="484"/>
        <v>0</v>
      </c>
      <c r="P1080" s="4">
        <f t="shared" si="485"/>
        <v>0</v>
      </c>
      <c r="Q1080" s="11">
        <f t="shared" si="477"/>
        <v>0</v>
      </c>
      <c r="R1080" s="10">
        <f t="shared" si="486"/>
        <v>0</v>
      </c>
      <c r="S1080" s="9">
        <f t="shared" si="487"/>
        <v>151.358709016955</v>
      </c>
      <c r="T1080" s="8">
        <f t="shared" si="488"/>
        <v>13925.201250708327</v>
      </c>
      <c r="U1080" s="7">
        <f t="shared" si="489"/>
        <v>-31.48723454610095</v>
      </c>
      <c r="V1080" s="9">
        <f t="shared" si="490"/>
        <v>991.50126440040628</v>
      </c>
      <c r="W1080" s="8">
        <f t="shared" si="491"/>
        <v>226718.84283491419</v>
      </c>
      <c r="X1080" s="7">
        <f t="shared" si="492"/>
        <v>-31.48723454610095</v>
      </c>
      <c r="Y1080" s="6">
        <f t="shared" si="478"/>
        <v>1002.9876450399993</v>
      </c>
      <c r="Z1080" s="4">
        <f t="shared" si="479"/>
        <v>-1</v>
      </c>
      <c r="AA1080" s="4">
        <f t="shared" si="493"/>
        <v>0</v>
      </c>
      <c r="AB1080" s="5">
        <f t="shared" si="494"/>
        <v>0</v>
      </c>
      <c r="AC1080" s="418">
        <f t="shared" si="498"/>
        <v>0</v>
      </c>
      <c r="AD1080" s="628">
        <f t="shared" si="495"/>
        <v>0</v>
      </c>
      <c r="AE1080" s="4">
        <f t="shared" si="480"/>
        <v>9.469226034391685</v>
      </c>
      <c r="AF1080" s="3">
        <f t="shared" si="496"/>
        <v>4.67</v>
      </c>
      <c r="AG1080" s="2">
        <f t="shared" si="481"/>
        <v>105.92076283713217</v>
      </c>
      <c r="AH1080" s="22">
        <f t="shared" si="470"/>
        <v>11.655521680102042</v>
      </c>
    </row>
    <row r="1081" spans="6:34" x14ac:dyDescent="0.35">
      <c r="F1081" s="21">
        <f t="shared" si="482"/>
        <v>105.0999999999983</v>
      </c>
      <c r="G1081" s="20">
        <f t="shared" si="497"/>
        <v>356.63043478260749</v>
      </c>
      <c r="H1081" s="19">
        <f t="shared" si="471"/>
        <v>6.6304347826074945</v>
      </c>
      <c r="I1081" s="18">
        <f t="shared" si="472"/>
        <v>1.8944099378878556E-2</v>
      </c>
      <c r="J1081" s="17">
        <f t="shared" si="473"/>
        <v>226817.99296135423</v>
      </c>
      <c r="K1081" s="16">
        <f t="shared" si="474"/>
        <v>31.486939032946296</v>
      </c>
      <c r="L1081" s="15">
        <f t="shared" si="475"/>
        <v>0</v>
      </c>
      <c r="M1081" s="14">
        <f t="shared" si="476"/>
        <v>0</v>
      </c>
      <c r="N1081" s="13">
        <f t="shared" si="483"/>
        <v>0</v>
      </c>
      <c r="O1081" s="12">
        <f t="shared" si="484"/>
        <v>0</v>
      </c>
      <c r="P1081" s="4">
        <f t="shared" si="485"/>
        <v>0</v>
      </c>
      <c r="Q1081" s="11">
        <f t="shared" si="477"/>
        <v>0</v>
      </c>
      <c r="R1081" s="10">
        <f t="shared" si="486"/>
        <v>0</v>
      </c>
      <c r="S1081" s="9">
        <f t="shared" si="487"/>
        <v>151.358709016955</v>
      </c>
      <c r="T1081" s="8">
        <f t="shared" si="488"/>
        <v>13940.337121610022</v>
      </c>
      <c r="U1081" s="7">
        <f t="shared" si="489"/>
        <v>-31.486939032946296</v>
      </c>
      <c r="V1081" s="9">
        <f t="shared" si="490"/>
        <v>988.35254094579614</v>
      </c>
      <c r="W1081" s="8">
        <f t="shared" si="491"/>
        <v>226817.99296135423</v>
      </c>
      <c r="X1081" s="7">
        <f t="shared" si="492"/>
        <v>-31.486939032946296</v>
      </c>
      <c r="Y1081" s="6">
        <f t="shared" si="478"/>
        <v>999.87509419391529</v>
      </c>
      <c r="Z1081" s="4">
        <f t="shared" si="479"/>
        <v>-1</v>
      </c>
      <c r="AA1081" s="4">
        <f t="shared" si="493"/>
        <v>0</v>
      </c>
      <c r="AB1081" s="5">
        <f t="shared" si="494"/>
        <v>0</v>
      </c>
      <c r="AC1081" s="418">
        <f t="shared" si="498"/>
        <v>0</v>
      </c>
      <c r="AD1081" s="628">
        <f t="shared" si="495"/>
        <v>0</v>
      </c>
      <c r="AE1081" s="4">
        <f t="shared" si="480"/>
        <v>9.4398403807888123</v>
      </c>
      <c r="AF1081" s="3">
        <f t="shared" si="496"/>
        <v>4.67</v>
      </c>
      <c r="AG1081" s="2">
        <f t="shared" si="481"/>
        <v>105.92076283713217</v>
      </c>
      <c r="AH1081" s="22">
        <f t="shared" si="470"/>
        <v>11.601308284802549</v>
      </c>
    </row>
    <row r="1082" spans="6:34" x14ac:dyDescent="0.35">
      <c r="F1082" s="21">
        <f t="shared" si="482"/>
        <v>105.1999999999983</v>
      </c>
      <c r="G1082" s="20">
        <f t="shared" si="497"/>
        <v>356.63043478260749</v>
      </c>
      <c r="H1082" s="19">
        <f t="shared" si="471"/>
        <v>6.6304347826074945</v>
      </c>
      <c r="I1082" s="18">
        <f t="shared" si="472"/>
        <v>1.8944099378878556E-2</v>
      </c>
      <c r="J1082" s="17">
        <f t="shared" si="473"/>
        <v>226916.82821544883</v>
      </c>
      <c r="K1082" s="16">
        <f t="shared" si="474"/>
        <v>31.486644462396946</v>
      </c>
      <c r="L1082" s="15">
        <f t="shared" si="475"/>
        <v>0</v>
      </c>
      <c r="M1082" s="14">
        <f t="shared" si="476"/>
        <v>0</v>
      </c>
      <c r="N1082" s="13">
        <f t="shared" si="483"/>
        <v>0</v>
      </c>
      <c r="O1082" s="12">
        <f t="shared" si="484"/>
        <v>0</v>
      </c>
      <c r="P1082" s="4">
        <f t="shared" si="485"/>
        <v>0</v>
      </c>
      <c r="Q1082" s="11">
        <f t="shared" si="477"/>
        <v>0</v>
      </c>
      <c r="R1082" s="10">
        <f t="shared" si="486"/>
        <v>0</v>
      </c>
      <c r="S1082" s="9">
        <f t="shared" si="487"/>
        <v>151.358709016955</v>
      </c>
      <c r="T1082" s="8">
        <f t="shared" si="488"/>
        <v>13955.472992511717</v>
      </c>
      <c r="U1082" s="7">
        <f t="shared" si="489"/>
        <v>-31.486644462396946</v>
      </c>
      <c r="V1082" s="9">
        <f t="shared" si="490"/>
        <v>985.20384704250148</v>
      </c>
      <c r="W1082" s="8">
        <f t="shared" si="491"/>
        <v>226916.82821544883</v>
      </c>
      <c r="X1082" s="7">
        <f t="shared" si="492"/>
        <v>-31.486644462396946</v>
      </c>
      <c r="Y1082" s="6">
        <f t="shared" si="478"/>
        <v>996.76279977867546</v>
      </c>
      <c r="Z1082" s="4">
        <f t="shared" si="479"/>
        <v>-1</v>
      </c>
      <c r="AA1082" s="4">
        <f t="shared" si="493"/>
        <v>0</v>
      </c>
      <c r="AB1082" s="5">
        <f t="shared" si="494"/>
        <v>0</v>
      </c>
      <c r="AC1082" s="418">
        <f t="shared" si="498"/>
        <v>0</v>
      </c>
      <c r="AD1082" s="628">
        <f t="shared" si="495"/>
        <v>0</v>
      </c>
      <c r="AE1082" s="4">
        <f t="shared" si="480"/>
        <v>9.4104571481545705</v>
      </c>
      <c r="AF1082" s="3">
        <f t="shared" si="496"/>
        <v>4.67</v>
      </c>
      <c r="AG1082" s="2">
        <f t="shared" si="481"/>
        <v>105.92076283713217</v>
      </c>
      <c r="AH1082" s="22">
        <f t="shared" si="470"/>
        <v>11.547183661490749</v>
      </c>
    </row>
    <row r="1083" spans="6:34" x14ac:dyDescent="0.35">
      <c r="F1083" s="21">
        <f t="shared" si="482"/>
        <v>105.29999999999829</v>
      </c>
      <c r="G1083" s="20">
        <f t="shared" si="497"/>
        <v>356.63043478260749</v>
      </c>
      <c r="H1083" s="19">
        <f t="shared" si="471"/>
        <v>6.6304347826074945</v>
      </c>
      <c r="I1083" s="18">
        <f t="shared" si="472"/>
        <v>1.8944099378878556E-2</v>
      </c>
      <c r="J1083" s="17">
        <f t="shared" si="473"/>
        <v>227015.34860015308</v>
      </c>
      <c r="K1083" s="16">
        <f t="shared" si="474"/>
        <v>31.486350834404529</v>
      </c>
      <c r="L1083" s="15">
        <f t="shared" si="475"/>
        <v>0</v>
      </c>
      <c r="M1083" s="14">
        <f t="shared" si="476"/>
        <v>0</v>
      </c>
      <c r="N1083" s="13">
        <f t="shared" si="483"/>
        <v>0</v>
      </c>
      <c r="O1083" s="12">
        <f t="shared" si="484"/>
        <v>0</v>
      </c>
      <c r="P1083" s="4">
        <f t="shared" si="485"/>
        <v>0</v>
      </c>
      <c r="Q1083" s="11">
        <f t="shared" si="477"/>
        <v>0</v>
      </c>
      <c r="R1083" s="10">
        <f t="shared" si="486"/>
        <v>0</v>
      </c>
      <c r="S1083" s="9">
        <f t="shared" si="487"/>
        <v>151.358709016955</v>
      </c>
      <c r="T1083" s="8">
        <f t="shared" si="488"/>
        <v>13970.608863413412</v>
      </c>
      <c r="U1083" s="7">
        <f t="shared" si="489"/>
        <v>-31.486350834404529</v>
      </c>
      <c r="V1083" s="9">
        <f t="shared" si="490"/>
        <v>982.05518259626183</v>
      </c>
      <c r="W1083" s="8">
        <f t="shared" si="491"/>
        <v>227015.34860015308</v>
      </c>
      <c r="X1083" s="7">
        <f t="shared" si="492"/>
        <v>-31.486350834404529</v>
      </c>
      <c r="Y1083" s="6">
        <f t="shared" si="478"/>
        <v>993.65076382975542</v>
      </c>
      <c r="Z1083" s="4">
        <f t="shared" si="479"/>
        <v>-1</v>
      </c>
      <c r="AA1083" s="4">
        <f t="shared" si="493"/>
        <v>0</v>
      </c>
      <c r="AB1083" s="5">
        <f t="shared" si="494"/>
        <v>0</v>
      </c>
      <c r="AC1083" s="418">
        <f t="shared" si="498"/>
        <v>0</v>
      </c>
      <c r="AD1083" s="628">
        <f t="shared" si="495"/>
        <v>0</v>
      </c>
      <c r="AE1083" s="4">
        <f t="shared" si="480"/>
        <v>9.3810763557059254</v>
      </c>
      <c r="AF1083" s="3">
        <f t="shared" si="496"/>
        <v>4.67</v>
      </c>
      <c r="AG1083" s="2">
        <f t="shared" si="481"/>
        <v>105.92076283713217</v>
      </c>
      <c r="AH1083" s="22">
        <f t="shared" si="470"/>
        <v>11.493147956138214</v>
      </c>
    </row>
    <row r="1084" spans="6:34" x14ac:dyDescent="0.35">
      <c r="F1084" s="21">
        <f t="shared" si="482"/>
        <v>105.39999999999829</v>
      </c>
      <c r="G1084" s="20">
        <f t="shared" si="497"/>
        <v>356.63043478260749</v>
      </c>
      <c r="H1084" s="19">
        <f t="shared" si="471"/>
        <v>6.6304347826074945</v>
      </c>
      <c r="I1084" s="18">
        <f t="shared" si="472"/>
        <v>1.8944099378878556E-2</v>
      </c>
      <c r="J1084" s="17">
        <f t="shared" si="473"/>
        <v>227113.55411841272</v>
      </c>
      <c r="K1084" s="16">
        <f t="shared" si="474"/>
        <v>31.48605814892079</v>
      </c>
      <c r="L1084" s="15">
        <f t="shared" si="475"/>
        <v>0</v>
      </c>
      <c r="M1084" s="14">
        <f t="shared" si="476"/>
        <v>0</v>
      </c>
      <c r="N1084" s="13">
        <f t="shared" si="483"/>
        <v>0</v>
      </c>
      <c r="O1084" s="12">
        <f t="shared" si="484"/>
        <v>0</v>
      </c>
      <c r="P1084" s="4">
        <f t="shared" si="485"/>
        <v>0</v>
      </c>
      <c r="Q1084" s="11">
        <f t="shared" si="477"/>
        <v>0</v>
      </c>
      <c r="R1084" s="10">
        <f t="shared" si="486"/>
        <v>0</v>
      </c>
      <c r="S1084" s="9">
        <f t="shared" si="487"/>
        <v>151.358709016955</v>
      </c>
      <c r="T1084" s="8">
        <f t="shared" si="488"/>
        <v>13985.744734315107</v>
      </c>
      <c r="U1084" s="7">
        <f t="shared" si="489"/>
        <v>-31.48605814892079</v>
      </c>
      <c r="V1084" s="9">
        <f t="shared" si="490"/>
        <v>978.90654751282136</v>
      </c>
      <c r="W1084" s="8">
        <f t="shared" si="491"/>
        <v>227113.55411841272</v>
      </c>
      <c r="X1084" s="7">
        <f t="shared" si="492"/>
        <v>-31.48605814892079</v>
      </c>
      <c r="Y1084" s="6">
        <f t="shared" si="478"/>
        <v>990.53898840921499</v>
      </c>
      <c r="Z1084" s="4">
        <f t="shared" si="479"/>
        <v>-1</v>
      </c>
      <c r="AA1084" s="4">
        <f t="shared" si="493"/>
        <v>0</v>
      </c>
      <c r="AB1084" s="5">
        <f t="shared" si="494"/>
        <v>0</v>
      </c>
      <c r="AC1084" s="418">
        <f t="shared" si="498"/>
        <v>0</v>
      </c>
      <c r="AD1084" s="628">
        <f t="shared" si="495"/>
        <v>0</v>
      </c>
      <c r="AE1084" s="4">
        <f t="shared" si="480"/>
        <v>9.3516980229108224</v>
      </c>
      <c r="AF1084" s="3">
        <f t="shared" si="496"/>
        <v>4.67</v>
      </c>
      <c r="AG1084" s="2">
        <f t="shared" si="481"/>
        <v>105.92076283713217</v>
      </c>
      <c r="AH1084" s="22">
        <f t="shared" si="470"/>
        <v>11.439201315509504</v>
      </c>
    </row>
    <row r="1085" spans="6:34" x14ac:dyDescent="0.35">
      <c r="F1085" s="21">
        <f t="shared" si="482"/>
        <v>105.49999999999828</v>
      </c>
      <c r="G1085" s="20">
        <f t="shared" si="497"/>
        <v>356.63043478260749</v>
      </c>
      <c r="H1085" s="19">
        <f t="shared" si="471"/>
        <v>6.6304347826074945</v>
      </c>
      <c r="I1085" s="18">
        <f t="shared" si="472"/>
        <v>1.8944099378878556E-2</v>
      </c>
      <c r="J1085" s="17">
        <f t="shared" si="473"/>
        <v>227211.444773164</v>
      </c>
      <c r="K1085" s="16">
        <f t="shared" si="474"/>
        <v>31.485766405897653</v>
      </c>
      <c r="L1085" s="15">
        <f t="shared" si="475"/>
        <v>0</v>
      </c>
      <c r="M1085" s="14">
        <f t="shared" si="476"/>
        <v>0</v>
      </c>
      <c r="N1085" s="13">
        <f t="shared" si="483"/>
        <v>0</v>
      </c>
      <c r="O1085" s="12">
        <f t="shared" si="484"/>
        <v>0</v>
      </c>
      <c r="P1085" s="4">
        <f t="shared" si="485"/>
        <v>0</v>
      </c>
      <c r="Q1085" s="11">
        <f t="shared" si="477"/>
        <v>0</v>
      </c>
      <c r="R1085" s="10">
        <f t="shared" si="486"/>
        <v>0</v>
      </c>
      <c r="S1085" s="9">
        <f t="shared" si="487"/>
        <v>151.358709016955</v>
      </c>
      <c r="T1085" s="8">
        <f t="shared" si="488"/>
        <v>14000.880605216802</v>
      </c>
      <c r="U1085" s="7">
        <f t="shared" si="489"/>
        <v>-31.485766405897653</v>
      </c>
      <c r="V1085" s="9">
        <f t="shared" si="490"/>
        <v>975.75794169792925</v>
      </c>
      <c r="W1085" s="8">
        <f t="shared" si="491"/>
        <v>227211.444773164</v>
      </c>
      <c r="X1085" s="7">
        <f t="shared" si="492"/>
        <v>-31.485766405897653</v>
      </c>
      <c r="Y1085" s="6">
        <f t="shared" si="478"/>
        <v>987.4274756061119</v>
      </c>
      <c r="Z1085" s="4">
        <f t="shared" si="479"/>
        <v>-1</v>
      </c>
      <c r="AA1085" s="4">
        <f t="shared" si="493"/>
        <v>0</v>
      </c>
      <c r="AB1085" s="5">
        <f t="shared" si="494"/>
        <v>0</v>
      </c>
      <c r="AC1085" s="418">
        <f t="shared" si="498"/>
        <v>0</v>
      </c>
      <c r="AD1085" s="628">
        <f t="shared" si="495"/>
        <v>0</v>
      </c>
      <c r="AE1085" s="4">
        <f t="shared" si="480"/>
        <v>9.3223221694920966</v>
      </c>
      <c r="AF1085" s="3">
        <f t="shared" si="496"/>
        <v>4.67</v>
      </c>
      <c r="AG1085" s="2">
        <f t="shared" si="481"/>
        <v>105.92076283713217</v>
      </c>
      <c r="AH1085" s="22">
        <f t="shared" si="470"/>
        <v>11.385343887169235</v>
      </c>
    </row>
    <row r="1086" spans="6:34" x14ac:dyDescent="0.35">
      <c r="F1086" s="21">
        <f t="shared" si="482"/>
        <v>105.59999999999827</v>
      </c>
      <c r="G1086" s="20">
        <f t="shared" si="497"/>
        <v>356.63043478260749</v>
      </c>
      <c r="H1086" s="19">
        <f t="shared" si="471"/>
        <v>6.6304347826074945</v>
      </c>
      <c r="I1086" s="18">
        <f t="shared" si="472"/>
        <v>1.8944099378878556E-2</v>
      </c>
      <c r="J1086" s="17">
        <f t="shared" si="473"/>
        <v>227309.02056733379</v>
      </c>
      <c r="K1086" s="16">
        <f t="shared" si="474"/>
        <v>31.485475605287196</v>
      </c>
      <c r="L1086" s="15">
        <f t="shared" si="475"/>
        <v>0</v>
      </c>
      <c r="M1086" s="14">
        <f t="shared" si="476"/>
        <v>0</v>
      </c>
      <c r="N1086" s="13">
        <f t="shared" si="483"/>
        <v>0</v>
      </c>
      <c r="O1086" s="12">
        <f t="shared" si="484"/>
        <v>0</v>
      </c>
      <c r="P1086" s="4">
        <f t="shared" si="485"/>
        <v>0</v>
      </c>
      <c r="Q1086" s="11">
        <f t="shared" si="477"/>
        <v>0</v>
      </c>
      <c r="R1086" s="10">
        <f t="shared" si="486"/>
        <v>0</v>
      </c>
      <c r="S1086" s="9">
        <f t="shared" si="487"/>
        <v>151.358709016955</v>
      </c>
      <c r="T1086" s="8">
        <f t="shared" si="488"/>
        <v>14016.016476118497</v>
      </c>
      <c r="U1086" s="7">
        <f t="shared" si="489"/>
        <v>-31.485475605287196</v>
      </c>
      <c r="V1086" s="9">
        <f t="shared" si="490"/>
        <v>972.60936505733946</v>
      </c>
      <c r="W1086" s="8">
        <f t="shared" si="491"/>
        <v>227309.02056733379</v>
      </c>
      <c r="X1086" s="7">
        <f t="shared" si="492"/>
        <v>-31.485475605287196</v>
      </c>
      <c r="Y1086" s="6">
        <f t="shared" si="478"/>
        <v>984.31622753692341</v>
      </c>
      <c r="Z1086" s="4">
        <f t="shared" si="479"/>
        <v>-1</v>
      </c>
      <c r="AA1086" s="4">
        <f t="shared" si="493"/>
        <v>0</v>
      </c>
      <c r="AB1086" s="5">
        <f t="shared" si="494"/>
        <v>0</v>
      </c>
      <c r="AC1086" s="418">
        <f t="shared" si="498"/>
        <v>0</v>
      </c>
      <c r="AD1086" s="628">
        <f t="shared" si="495"/>
        <v>0</v>
      </c>
      <c r="AE1086" s="4">
        <f t="shared" si="480"/>
        <v>9.2929488154314548</v>
      </c>
      <c r="AF1086" s="3">
        <f t="shared" si="496"/>
        <v>4.67</v>
      </c>
      <c r="AG1086" s="2">
        <f t="shared" si="481"/>
        <v>105.92076283713217</v>
      </c>
      <c r="AH1086" s="22">
        <f t="shared" si="470"/>
        <v>11.331575819489238</v>
      </c>
    </row>
    <row r="1087" spans="6:34" x14ac:dyDescent="0.35">
      <c r="F1087" s="21">
        <f t="shared" si="482"/>
        <v>105.69999999999827</v>
      </c>
      <c r="G1087" s="20">
        <f t="shared" si="497"/>
        <v>356.63043478260749</v>
      </c>
      <c r="H1087" s="19">
        <f t="shared" si="471"/>
        <v>6.6304347826074945</v>
      </c>
      <c r="I1087" s="18">
        <f t="shared" si="472"/>
        <v>1.8944099378878556E-2</v>
      </c>
      <c r="J1087" s="17">
        <f t="shared" si="473"/>
        <v>227406.28150383953</v>
      </c>
      <c r="K1087" s="16">
        <f t="shared" si="474"/>
        <v>31.485185747041648</v>
      </c>
      <c r="L1087" s="15">
        <f t="shared" si="475"/>
        <v>0</v>
      </c>
      <c r="M1087" s="14">
        <f t="shared" si="476"/>
        <v>0</v>
      </c>
      <c r="N1087" s="13">
        <f t="shared" si="483"/>
        <v>0</v>
      </c>
      <c r="O1087" s="12">
        <f t="shared" si="484"/>
        <v>0</v>
      </c>
      <c r="P1087" s="4">
        <f t="shared" si="485"/>
        <v>0</v>
      </c>
      <c r="Q1087" s="11">
        <f t="shared" si="477"/>
        <v>0</v>
      </c>
      <c r="R1087" s="10">
        <f t="shared" si="486"/>
        <v>0</v>
      </c>
      <c r="S1087" s="9">
        <f t="shared" si="487"/>
        <v>151.358709016955</v>
      </c>
      <c r="T1087" s="8">
        <f t="shared" si="488"/>
        <v>14031.152347020192</v>
      </c>
      <c r="U1087" s="7">
        <f t="shared" si="489"/>
        <v>-31.485185747041648</v>
      </c>
      <c r="V1087" s="9">
        <f t="shared" si="490"/>
        <v>969.46081749681071</v>
      </c>
      <c r="W1087" s="8">
        <f t="shared" si="491"/>
        <v>227406.28150383953</v>
      </c>
      <c r="X1087" s="7">
        <f t="shared" si="492"/>
        <v>-31.485185747041648</v>
      </c>
      <c r="Y1087" s="6">
        <f t="shared" si="478"/>
        <v>981.20524634597416</v>
      </c>
      <c r="Z1087" s="4">
        <f t="shared" si="479"/>
        <v>-1</v>
      </c>
      <c r="AA1087" s="4">
        <f t="shared" si="493"/>
        <v>0</v>
      </c>
      <c r="AB1087" s="5">
        <f t="shared" si="494"/>
        <v>0</v>
      </c>
      <c r="AC1087" s="418">
        <f t="shared" si="498"/>
        <v>0</v>
      </c>
      <c r="AD1087" s="628">
        <f t="shared" si="495"/>
        <v>0</v>
      </c>
      <c r="AE1087" s="4">
        <f t="shared" si="480"/>
        <v>9.263577980973503</v>
      </c>
      <c r="AF1087" s="3">
        <f t="shared" si="496"/>
        <v>4.67</v>
      </c>
      <c r="AG1087" s="2">
        <f t="shared" si="481"/>
        <v>105.92076283713217</v>
      </c>
      <c r="AH1087" s="22">
        <f t="shared" si="470"/>
        <v>11.277897261655733</v>
      </c>
    </row>
    <row r="1088" spans="6:34" x14ac:dyDescent="0.35">
      <c r="F1088" s="21">
        <f t="shared" si="482"/>
        <v>105.79999999999826</v>
      </c>
      <c r="G1088" s="20">
        <f t="shared" si="497"/>
        <v>356.63043478260749</v>
      </c>
      <c r="H1088" s="19">
        <f t="shared" si="471"/>
        <v>6.6304347826074945</v>
      </c>
      <c r="I1088" s="18">
        <f t="shared" si="472"/>
        <v>1.8944099378878556E-2</v>
      </c>
      <c r="J1088" s="17">
        <f t="shared" si="473"/>
        <v>227503.22758558922</v>
      </c>
      <c r="K1088" s="16">
        <f t="shared" si="474"/>
        <v>31.48489683111341</v>
      </c>
      <c r="L1088" s="15">
        <f t="shared" si="475"/>
        <v>0</v>
      </c>
      <c r="M1088" s="14">
        <f t="shared" si="476"/>
        <v>0</v>
      </c>
      <c r="N1088" s="13">
        <f t="shared" si="483"/>
        <v>0</v>
      </c>
      <c r="O1088" s="12">
        <f t="shared" si="484"/>
        <v>0</v>
      </c>
      <c r="P1088" s="4">
        <f t="shared" si="485"/>
        <v>0</v>
      </c>
      <c r="Q1088" s="11">
        <f t="shared" si="477"/>
        <v>0</v>
      </c>
      <c r="R1088" s="10">
        <f t="shared" si="486"/>
        <v>0</v>
      </c>
      <c r="S1088" s="9">
        <f t="shared" si="487"/>
        <v>151.358709016955</v>
      </c>
      <c r="T1088" s="8">
        <f t="shared" si="488"/>
        <v>14046.288217921887</v>
      </c>
      <c r="U1088" s="7">
        <f t="shared" si="489"/>
        <v>-31.48489683111341</v>
      </c>
      <c r="V1088" s="9">
        <f t="shared" si="490"/>
        <v>966.31229892210649</v>
      </c>
      <c r="W1088" s="8">
        <f t="shared" si="491"/>
        <v>227503.22758558922</v>
      </c>
      <c r="X1088" s="7">
        <f t="shared" si="492"/>
        <v>-31.48489683111341</v>
      </c>
      <c r="Y1088" s="6">
        <f t="shared" si="478"/>
        <v>978.09453420587408</v>
      </c>
      <c r="Z1088" s="4">
        <f t="shared" si="479"/>
        <v>-1</v>
      </c>
      <c r="AA1088" s="4">
        <f t="shared" si="493"/>
        <v>0</v>
      </c>
      <c r="AB1088" s="5">
        <f t="shared" si="494"/>
        <v>0</v>
      </c>
      <c r="AC1088" s="418">
        <f t="shared" si="498"/>
        <v>0</v>
      </c>
      <c r="AD1088" s="628">
        <f t="shared" si="495"/>
        <v>0</v>
      </c>
      <c r="AE1088" s="4">
        <f t="shared" si="480"/>
        <v>9.2342096866298977</v>
      </c>
      <c r="AF1088" s="3">
        <f t="shared" si="496"/>
        <v>4.67</v>
      </c>
      <c r="AG1088" s="2">
        <f t="shared" si="481"/>
        <v>105.92076283713217</v>
      </c>
      <c r="AH1088" s="22">
        <f t="shared" si="470"/>
        <v>11.224308363676743</v>
      </c>
    </row>
    <row r="1089" spans="6:34" x14ac:dyDescent="0.35">
      <c r="F1089" s="21">
        <f t="shared" si="482"/>
        <v>105.89999999999826</v>
      </c>
      <c r="G1089" s="20">
        <f t="shared" si="497"/>
        <v>356.63043478260749</v>
      </c>
      <c r="H1089" s="19">
        <f t="shared" si="471"/>
        <v>6.6304347826074945</v>
      </c>
      <c r="I1089" s="18">
        <f t="shared" si="472"/>
        <v>1.8944099378878556E-2</v>
      </c>
      <c r="J1089" s="17">
        <f t="shared" si="473"/>
        <v>227599.85881548142</v>
      </c>
      <c r="K1089" s="16">
        <f t="shared" si="474"/>
        <v>31.484608857455001</v>
      </c>
      <c r="L1089" s="15">
        <f t="shared" si="475"/>
        <v>0</v>
      </c>
      <c r="M1089" s="14">
        <f t="shared" si="476"/>
        <v>0</v>
      </c>
      <c r="N1089" s="13">
        <f t="shared" si="483"/>
        <v>0</v>
      </c>
      <c r="O1089" s="12">
        <f t="shared" si="484"/>
        <v>0</v>
      </c>
      <c r="P1089" s="4">
        <f t="shared" si="485"/>
        <v>0</v>
      </c>
      <c r="Q1089" s="11">
        <f t="shared" si="477"/>
        <v>0</v>
      </c>
      <c r="R1089" s="10">
        <f t="shared" si="486"/>
        <v>0</v>
      </c>
      <c r="S1089" s="9">
        <f t="shared" si="487"/>
        <v>151.358709016955</v>
      </c>
      <c r="T1089" s="8">
        <f t="shared" si="488"/>
        <v>14061.424088823582</v>
      </c>
      <c r="U1089" s="7">
        <f t="shared" si="489"/>
        <v>-31.484608857455001</v>
      </c>
      <c r="V1089" s="9">
        <f t="shared" si="490"/>
        <v>963.1638092389951</v>
      </c>
      <c r="W1089" s="8">
        <f t="shared" si="491"/>
        <v>227599.85881548142</v>
      </c>
      <c r="X1089" s="7">
        <f t="shared" si="492"/>
        <v>-31.484608857455001</v>
      </c>
      <c r="Y1089" s="6">
        <f t="shared" si="478"/>
        <v>974.98409331796313</v>
      </c>
      <c r="Z1089" s="4">
        <f t="shared" si="479"/>
        <v>-1</v>
      </c>
      <c r="AA1089" s="4">
        <f t="shared" si="493"/>
        <v>0</v>
      </c>
      <c r="AB1089" s="5">
        <f t="shared" si="494"/>
        <v>0</v>
      </c>
      <c r="AC1089" s="418">
        <f t="shared" si="498"/>
        <v>0</v>
      </c>
      <c r="AD1089" s="628">
        <f t="shared" si="495"/>
        <v>0</v>
      </c>
      <c r="AE1089" s="4">
        <f t="shared" si="480"/>
        <v>9.2048439531835324</v>
      </c>
      <c r="AF1089" s="3">
        <f t="shared" si="496"/>
        <v>4.67</v>
      </c>
      <c r="AG1089" s="2">
        <f t="shared" si="481"/>
        <v>105.92076283713217</v>
      </c>
      <c r="AH1089" s="22">
        <f t="shared" si="470"/>
        <v>11.170809276389432</v>
      </c>
    </row>
    <row r="1090" spans="6:34" x14ac:dyDescent="0.35">
      <c r="F1090" s="21">
        <f t="shared" si="482"/>
        <v>105.99999999999825</v>
      </c>
      <c r="G1090" s="20">
        <f t="shared" si="497"/>
        <v>356.63043478260749</v>
      </c>
      <c r="H1090" s="19">
        <f t="shared" si="471"/>
        <v>6.6304347826074945</v>
      </c>
      <c r="I1090" s="18">
        <f t="shared" si="472"/>
        <v>1.8944099378878556E-2</v>
      </c>
      <c r="J1090" s="17">
        <f t="shared" si="473"/>
        <v>227696.17519640533</v>
      </c>
      <c r="K1090" s="16">
        <f t="shared" si="474"/>
        <v>31.484321826019123</v>
      </c>
      <c r="L1090" s="15">
        <f t="shared" si="475"/>
        <v>0</v>
      </c>
      <c r="M1090" s="14">
        <f t="shared" si="476"/>
        <v>0</v>
      </c>
      <c r="N1090" s="13">
        <f t="shared" si="483"/>
        <v>0</v>
      </c>
      <c r="O1090" s="12">
        <f t="shared" si="484"/>
        <v>0</v>
      </c>
      <c r="P1090" s="4">
        <f t="shared" si="485"/>
        <v>0</v>
      </c>
      <c r="Q1090" s="11">
        <f t="shared" si="477"/>
        <v>0</v>
      </c>
      <c r="R1090" s="10">
        <f t="shared" si="486"/>
        <v>0</v>
      </c>
      <c r="S1090" s="9">
        <f t="shared" si="487"/>
        <v>151.358709016955</v>
      </c>
      <c r="T1090" s="8">
        <f t="shared" si="488"/>
        <v>14076.559959725277</v>
      </c>
      <c r="U1090" s="7">
        <f t="shared" si="489"/>
        <v>-31.484321826019123</v>
      </c>
      <c r="V1090" s="9">
        <f t="shared" si="490"/>
        <v>960.01534835324958</v>
      </c>
      <c r="W1090" s="8">
        <f t="shared" si="491"/>
        <v>227696.17519640533</v>
      </c>
      <c r="X1090" s="7">
        <f t="shared" si="492"/>
        <v>-31.484321826019123</v>
      </c>
      <c r="Y1090" s="6">
        <f t="shared" si="478"/>
        <v>971.87392591276489</v>
      </c>
      <c r="Z1090" s="4">
        <f t="shared" si="479"/>
        <v>-1</v>
      </c>
      <c r="AA1090" s="4">
        <f t="shared" si="493"/>
        <v>0</v>
      </c>
      <c r="AB1090" s="5">
        <f t="shared" si="494"/>
        <v>0</v>
      </c>
      <c r="AC1090" s="418">
        <f t="shared" si="498"/>
        <v>0</v>
      </c>
      <c r="AD1090" s="628">
        <f t="shared" si="495"/>
        <v>0</v>
      </c>
      <c r="AE1090" s="4">
        <f t="shared" si="480"/>
        <v>9.1754808016928227</v>
      </c>
      <c r="AF1090" s="3">
        <f t="shared" si="496"/>
        <v>4.67</v>
      </c>
      <c r="AG1090" s="2">
        <f t="shared" si="481"/>
        <v>105.92076283713217</v>
      </c>
      <c r="AH1090" s="22">
        <f t="shared" si="470"/>
        <v>11.117400151467654</v>
      </c>
    </row>
    <row r="1091" spans="6:34" x14ac:dyDescent="0.35">
      <c r="F1091" s="21">
        <f t="shared" si="482"/>
        <v>106.09999999999825</v>
      </c>
      <c r="G1091" s="20">
        <f t="shared" si="497"/>
        <v>356.63043478260749</v>
      </c>
      <c r="H1091" s="19">
        <f t="shared" si="471"/>
        <v>6.6304347826074945</v>
      </c>
      <c r="I1091" s="18">
        <f t="shared" si="472"/>
        <v>1.8944099378878556E-2</v>
      </c>
      <c r="J1091" s="17">
        <f t="shared" si="473"/>
        <v>227792.17673124064</v>
      </c>
      <c r="K1091" s="16">
        <f t="shared" si="474"/>
        <v>31.484035736758646</v>
      </c>
      <c r="L1091" s="15">
        <f t="shared" si="475"/>
        <v>0</v>
      </c>
      <c r="M1091" s="14">
        <f t="shared" si="476"/>
        <v>0</v>
      </c>
      <c r="N1091" s="13">
        <f t="shared" si="483"/>
        <v>0</v>
      </c>
      <c r="O1091" s="12">
        <f t="shared" si="484"/>
        <v>0</v>
      </c>
      <c r="P1091" s="4">
        <f t="shared" si="485"/>
        <v>0</v>
      </c>
      <c r="Q1091" s="11">
        <f t="shared" si="477"/>
        <v>0</v>
      </c>
      <c r="R1091" s="10">
        <f t="shared" si="486"/>
        <v>0</v>
      </c>
      <c r="S1091" s="9">
        <f t="shared" si="487"/>
        <v>151.358709016955</v>
      </c>
      <c r="T1091" s="8">
        <f t="shared" si="488"/>
        <v>14091.695830626972</v>
      </c>
      <c r="U1091" s="7">
        <f t="shared" si="489"/>
        <v>-31.484035736758646</v>
      </c>
      <c r="V1091" s="9">
        <f t="shared" si="490"/>
        <v>956.86691617064764</v>
      </c>
      <c r="W1091" s="8">
        <f t="shared" si="491"/>
        <v>227792.17673124064</v>
      </c>
      <c r="X1091" s="7">
        <f t="shared" si="492"/>
        <v>-31.484035736758646</v>
      </c>
      <c r="Y1091" s="6">
        <f t="shared" si="478"/>
        <v>968.76403425044862</v>
      </c>
      <c r="Z1091" s="4">
        <f t="shared" si="479"/>
        <v>-1</v>
      </c>
      <c r="AA1091" s="4">
        <f t="shared" si="493"/>
        <v>0</v>
      </c>
      <c r="AB1091" s="5">
        <f t="shared" si="494"/>
        <v>0</v>
      </c>
      <c r="AC1091" s="418">
        <f t="shared" si="498"/>
        <v>0</v>
      </c>
      <c r="AD1091" s="628">
        <f t="shared" si="495"/>
        <v>0</v>
      </c>
      <c r="AE1091" s="4">
        <f t="shared" si="480"/>
        <v>9.1461202534960719</v>
      </c>
      <c r="AF1091" s="3">
        <f t="shared" si="496"/>
        <v>4.67</v>
      </c>
      <c r="AG1091" s="2">
        <f t="shared" si="481"/>
        <v>105.92076283713217</v>
      </c>
      <c r="AH1091" s="22">
        <f t="shared" si="470"/>
        <v>11.064081141429568</v>
      </c>
    </row>
    <row r="1092" spans="6:34" x14ac:dyDescent="0.35">
      <c r="F1092" s="21">
        <f t="shared" si="482"/>
        <v>106.19999999999824</v>
      </c>
      <c r="G1092" s="20">
        <f t="shared" si="497"/>
        <v>356.63043478260749</v>
      </c>
      <c r="H1092" s="19">
        <f t="shared" si="471"/>
        <v>6.6304347826074945</v>
      </c>
      <c r="I1092" s="18">
        <f t="shared" si="472"/>
        <v>1.8944099378878556E-2</v>
      </c>
      <c r="J1092" s="17">
        <f t="shared" si="473"/>
        <v>227887.86342285771</v>
      </c>
      <c r="K1092" s="16">
        <f t="shared" si="474"/>
        <v>31.48375058962656</v>
      </c>
      <c r="L1092" s="15">
        <f t="shared" si="475"/>
        <v>0</v>
      </c>
      <c r="M1092" s="14">
        <f t="shared" si="476"/>
        <v>0</v>
      </c>
      <c r="N1092" s="13">
        <f t="shared" si="483"/>
        <v>0</v>
      </c>
      <c r="O1092" s="12">
        <f t="shared" si="484"/>
        <v>0</v>
      </c>
      <c r="P1092" s="4">
        <f t="shared" si="485"/>
        <v>0</v>
      </c>
      <c r="Q1092" s="11">
        <f t="shared" si="477"/>
        <v>0</v>
      </c>
      <c r="R1092" s="10">
        <f t="shared" si="486"/>
        <v>0</v>
      </c>
      <c r="S1092" s="9">
        <f t="shared" si="487"/>
        <v>151.358709016955</v>
      </c>
      <c r="T1092" s="8">
        <f t="shared" si="488"/>
        <v>14106.831701528667</v>
      </c>
      <c r="U1092" s="7">
        <f t="shared" si="489"/>
        <v>-31.48375058962656</v>
      </c>
      <c r="V1092" s="9">
        <f t="shared" si="490"/>
        <v>953.71851259697178</v>
      </c>
      <c r="W1092" s="8">
        <f t="shared" si="491"/>
        <v>227887.86342285771</v>
      </c>
      <c r="X1092" s="7">
        <f t="shared" si="492"/>
        <v>-31.48375058962656</v>
      </c>
      <c r="Y1092" s="6">
        <f t="shared" si="478"/>
        <v>965.65442062130046</v>
      </c>
      <c r="Z1092" s="4">
        <f t="shared" si="479"/>
        <v>-1</v>
      </c>
      <c r="AA1092" s="4">
        <f t="shared" si="493"/>
        <v>0</v>
      </c>
      <c r="AB1092" s="5">
        <f t="shared" si="494"/>
        <v>0</v>
      </c>
      <c r="AC1092" s="418">
        <f t="shared" si="498"/>
        <v>0</v>
      </c>
      <c r="AD1092" s="628">
        <f t="shared" si="495"/>
        <v>0</v>
      </c>
      <c r="AE1092" s="4">
        <f t="shared" si="480"/>
        <v>9.1167623302159164</v>
      </c>
      <c r="AF1092" s="3">
        <f t="shared" si="496"/>
        <v>4.67</v>
      </c>
      <c r="AG1092" s="2">
        <f t="shared" si="481"/>
        <v>105.92076283713217</v>
      </c>
      <c r="AH1092" s="22">
        <f t="shared" si="470"/>
        <v>11.010852399645337</v>
      </c>
    </row>
    <row r="1093" spans="6:34" x14ac:dyDescent="0.35">
      <c r="F1093" s="21">
        <f t="shared" si="482"/>
        <v>106.29999999999824</v>
      </c>
      <c r="G1093" s="20">
        <f t="shared" si="497"/>
        <v>356.63043478260749</v>
      </c>
      <c r="H1093" s="19">
        <f t="shared" si="471"/>
        <v>6.6304347826074945</v>
      </c>
      <c r="I1093" s="18">
        <f t="shared" si="472"/>
        <v>1.8944099378878556E-2</v>
      </c>
      <c r="J1093" s="17">
        <f t="shared" si="473"/>
        <v>227983.23527411741</v>
      </c>
      <c r="K1093" s="16">
        <f t="shared" si="474"/>
        <v>31.483466384576058</v>
      </c>
      <c r="L1093" s="15">
        <f t="shared" si="475"/>
        <v>0</v>
      </c>
      <c r="M1093" s="14">
        <f t="shared" si="476"/>
        <v>0</v>
      </c>
      <c r="N1093" s="13">
        <f t="shared" si="483"/>
        <v>0</v>
      </c>
      <c r="O1093" s="12">
        <f t="shared" si="484"/>
        <v>0</v>
      </c>
      <c r="P1093" s="4">
        <f t="shared" si="485"/>
        <v>0</v>
      </c>
      <c r="Q1093" s="11">
        <f t="shared" si="477"/>
        <v>0</v>
      </c>
      <c r="R1093" s="10">
        <f t="shared" si="486"/>
        <v>0</v>
      </c>
      <c r="S1093" s="9">
        <f t="shared" si="487"/>
        <v>151.358709016955</v>
      </c>
      <c r="T1093" s="8">
        <f t="shared" si="488"/>
        <v>14121.967572430362</v>
      </c>
      <c r="U1093" s="7">
        <f t="shared" si="489"/>
        <v>-31.483466384576058</v>
      </c>
      <c r="V1093" s="9">
        <f t="shared" si="490"/>
        <v>950.57013753800913</v>
      </c>
      <c r="W1093" s="8">
        <f t="shared" si="491"/>
        <v>227983.23527411741</v>
      </c>
      <c r="X1093" s="7">
        <f t="shared" si="492"/>
        <v>-31.483466384576058</v>
      </c>
      <c r="Y1093" s="6">
        <f t="shared" si="478"/>
        <v>962.54508734620265</v>
      </c>
      <c r="Z1093" s="4">
        <f t="shared" si="479"/>
        <v>-1</v>
      </c>
      <c r="AA1093" s="4">
        <f t="shared" si="493"/>
        <v>0</v>
      </c>
      <c r="AB1093" s="5">
        <f t="shared" si="494"/>
        <v>0</v>
      </c>
      <c r="AC1093" s="418">
        <f t="shared" si="498"/>
        <v>0</v>
      </c>
      <c r="AD1093" s="628">
        <f t="shared" si="495"/>
        <v>0</v>
      </c>
      <c r="AE1093" s="4">
        <f t="shared" si="480"/>
        <v>9.0874070537638492</v>
      </c>
      <c r="AF1093" s="3">
        <f t="shared" si="496"/>
        <v>4.67</v>
      </c>
      <c r="AG1093" s="2">
        <f t="shared" si="481"/>
        <v>105.92076283713217</v>
      </c>
      <c r="AH1093" s="22">
        <f t="shared" si="470"/>
        <v>10.957714080344942</v>
      </c>
    </row>
    <row r="1094" spans="6:34" x14ac:dyDescent="0.35">
      <c r="F1094" s="21">
        <f t="shared" si="482"/>
        <v>106.39999999999823</v>
      </c>
      <c r="G1094" s="20">
        <f t="shared" si="497"/>
        <v>356.63043478260749</v>
      </c>
      <c r="H1094" s="19">
        <f t="shared" si="471"/>
        <v>6.6304347826074945</v>
      </c>
      <c r="I1094" s="18">
        <f t="shared" si="472"/>
        <v>1.8944099378878556E-2</v>
      </c>
      <c r="J1094" s="17">
        <f t="shared" si="473"/>
        <v>228078.29228787121</v>
      </c>
      <c r="K1094" s="16">
        <f t="shared" si="474"/>
        <v>31.48318312156043</v>
      </c>
      <c r="L1094" s="15">
        <f t="shared" si="475"/>
        <v>0</v>
      </c>
      <c r="M1094" s="14">
        <f t="shared" si="476"/>
        <v>0</v>
      </c>
      <c r="N1094" s="13">
        <f t="shared" si="483"/>
        <v>0</v>
      </c>
      <c r="O1094" s="12">
        <f t="shared" si="484"/>
        <v>0</v>
      </c>
      <c r="P1094" s="4">
        <f t="shared" si="485"/>
        <v>0</v>
      </c>
      <c r="Q1094" s="11">
        <f t="shared" si="477"/>
        <v>0</v>
      </c>
      <c r="R1094" s="10">
        <f t="shared" si="486"/>
        <v>0</v>
      </c>
      <c r="S1094" s="9">
        <f t="shared" si="487"/>
        <v>151.358709016955</v>
      </c>
      <c r="T1094" s="8">
        <f t="shared" si="488"/>
        <v>14137.103443332056</v>
      </c>
      <c r="U1094" s="7">
        <f t="shared" si="489"/>
        <v>-31.48318312156043</v>
      </c>
      <c r="V1094" s="9">
        <f t="shared" si="490"/>
        <v>947.42179089955152</v>
      </c>
      <c r="W1094" s="8">
        <f t="shared" si="491"/>
        <v>228078.29228787121</v>
      </c>
      <c r="X1094" s="7">
        <f t="shared" si="492"/>
        <v>-31.48318312156043</v>
      </c>
      <c r="Y1094" s="6">
        <f t="shared" si="478"/>
        <v>959.43603677712292</v>
      </c>
      <c r="Z1094" s="4">
        <f t="shared" si="479"/>
        <v>-1</v>
      </c>
      <c r="AA1094" s="4">
        <f t="shared" si="493"/>
        <v>0</v>
      </c>
      <c r="AB1094" s="5">
        <f t="shared" si="494"/>
        <v>0</v>
      </c>
      <c r="AC1094" s="418">
        <f t="shared" si="498"/>
        <v>0</v>
      </c>
      <c r="AD1094" s="628">
        <f t="shared" si="495"/>
        <v>0</v>
      </c>
      <c r="AE1094" s="4">
        <f t="shared" si="480"/>
        <v>9.0580544463448458</v>
      </c>
      <c r="AF1094" s="3">
        <f t="shared" si="496"/>
        <v>4.67</v>
      </c>
      <c r="AG1094" s="2">
        <f t="shared" si="481"/>
        <v>105.92076283713217</v>
      </c>
      <c r="AH1094" s="22">
        <f t="shared" si="470"/>
        <v>10.904666338626065</v>
      </c>
    </row>
    <row r="1095" spans="6:34" x14ac:dyDescent="0.35">
      <c r="F1095" s="21">
        <f t="shared" si="482"/>
        <v>106.49999999999822</v>
      </c>
      <c r="G1095" s="20">
        <f t="shared" si="497"/>
        <v>356.63043478260749</v>
      </c>
      <c r="H1095" s="19">
        <f t="shared" si="471"/>
        <v>6.6304347826074945</v>
      </c>
      <c r="I1095" s="18">
        <f t="shared" si="472"/>
        <v>1.8944099378878556E-2</v>
      </c>
      <c r="J1095" s="17">
        <f t="shared" si="473"/>
        <v>228173.03446696117</v>
      </c>
      <c r="K1095" s="16">
        <f t="shared" si="474"/>
        <v>31.48290080053318</v>
      </c>
      <c r="L1095" s="15">
        <f t="shared" si="475"/>
        <v>0</v>
      </c>
      <c r="M1095" s="14">
        <f t="shared" si="476"/>
        <v>0</v>
      </c>
      <c r="N1095" s="13">
        <f t="shared" si="483"/>
        <v>0</v>
      </c>
      <c r="O1095" s="12">
        <f t="shared" si="484"/>
        <v>0</v>
      </c>
      <c r="P1095" s="4">
        <f t="shared" si="485"/>
        <v>0</v>
      </c>
      <c r="Q1095" s="11">
        <f t="shared" si="477"/>
        <v>0</v>
      </c>
      <c r="R1095" s="10">
        <f t="shared" si="486"/>
        <v>0</v>
      </c>
      <c r="S1095" s="9">
        <f t="shared" si="487"/>
        <v>151.358709016955</v>
      </c>
      <c r="T1095" s="8">
        <f t="shared" si="488"/>
        <v>14152.239314233751</v>
      </c>
      <c r="U1095" s="7">
        <f t="shared" si="489"/>
        <v>-31.48290080053318</v>
      </c>
      <c r="V1095" s="9">
        <f t="shared" si="490"/>
        <v>944.27347258739553</v>
      </c>
      <c r="W1095" s="8">
        <f t="shared" si="491"/>
        <v>228173.03446696117</v>
      </c>
      <c r="X1095" s="7">
        <f t="shared" si="492"/>
        <v>-31.48290080053318</v>
      </c>
      <c r="Y1095" s="6">
        <f t="shared" si="478"/>
        <v>956.32727129761292</v>
      </c>
      <c r="Z1095" s="4">
        <f t="shared" si="479"/>
        <v>-1</v>
      </c>
      <c r="AA1095" s="4">
        <f t="shared" si="493"/>
        <v>0</v>
      </c>
      <c r="AB1095" s="5">
        <f t="shared" si="494"/>
        <v>0</v>
      </c>
      <c r="AC1095" s="418">
        <f t="shared" si="498"/>
        <v>0</v>
      </c>
      <c r="AD1095" s="628">
        <f t="shared" si="495"/>
        <v>0</v>
      </c>
      <c r="AE1095" s="4">
        <f t="shared" si="480"/>
        <v>9.028704530462063</v>
      </c>
      <c r="AF1095" s="3">
        <f t="shared" si="496"/>
        <v>4.67</v>
      </c>
      <c r="AG1095" s="2">
        <f t="shared" si="481"/>
        <v>105.92076283713217</v>
      </c>
      <c r="AH1095" s="22">
        <f t="shared" si="470"/>
        <v>10.851709330462148</v>
      </c>
    </row>
    <row r="1096" spans="6:34" x14ac:dyDescent="0.35">
      <c r="F1096" s="21">
        <f t="shared" si="482"/>
        <v>106.59999999999822</v>
      </c>
      <c r="G1096" s="20">
        <f t="shared" si="497"/>
        <v>356.63043478260749</v>
      </c>
      <c r="H1096" s="19">
        <f t="shared" si="471"/>
        <v>6.6304347826074945</v>
      </c>
      <c r="I1096" s="18">
        <f t="shared" si="472"/>
        <v>1.8944099378878556E-2</v>
      </c>
      <c r="J1096" s="17">
        <f t="shared" si="473"/>
        <v>228267.46181421992</v>
      </c>
      <c r="K1096" s="16">
        <f t="shared" si="474"/>
        <v>31.482619421447911</v>
      </c>
      <c r="L1096" s="15">
        <f t="shared" si="475"/>
        <v>0</v>
      </c>
      <c r="M1096" s="14">
        <f t="shared" si="476"/>
        <v>0</v>
      </c>
      <c r="N1096" s="13">
        <f t="shared" si="483"/>
        <v>0</v>
      </c>
      <c r="O1096" s="12">
        <f t="shared" si="484"/>
        <v>0</v>
      </c>
      <c r="P1096" s="4">
        <f t="shared" si="485"/>
        <v>0</v>
      </c>
      <c r="Q1096" s="11">
        <f t="shared" si="477"/>
        <v>0</v>
      </c>
      <c r="R1096" s="10">
        <f t="shared" si="486"/>
        <v>0</v>
      </c>
      <c r="S1096" s="9">
        <f t="shared" si="487"/>
        <v>151.358709016955</v>
      </c>
      <c r="T1096" s="8">
        <f t="shared" si="488"/>
        <v>14167.375185135446</v>
      </c>
      <c r="U1096" s="7">
        <f t="shared" si="489"/>
        <v>-31.482619421447911</v>
      </c>
      <c r="V1096" s="9">
        <f t="shared" si="490"/>
        <v>941.12518250734217</v>
      </c>
      <c r="W1096" s="8">
        <f t="shared" si="491"/>
        <v>228267.46181421992</v>
      </c>
      <c r="X1096" s="7">
        <f t="shared" si="492"/>
        <v>-31.482619421447911</v>
      </c>
      <c r="Y1096" s="6">
        <f t="shared" si="478"/>
        <v>953.21879332331537</v>
      </c>
      <c r="Z1096" s="4">
        <f t="shared" si="479"/>
        <v>-1</v>
      </c>
      <c r="AA1096" s="4">
        <f t="shared" si="493"/>
        <v>0</v>
      </c>
      <c r="AB1096" s="5">
        <f t="shared" si="494"/>
        <v>0</v>
      </c>
      <c r="AC1096" s="418">
        <f t="shared" si="498"/>
        <v>0</v>
      </c>
      <c r="AD1096" s="628">
        <f t="shared" si="495"/>
        <v>0</v>
      </c>
      <c r="AE1096" s="4">
        <f t="shared" si="480"/>
        <v>8.9993573289216311</v>
      </c>
      <c r="AF1096" s="3">
        <f t="shared" si="496"/>
        <v>4.67</v>
      </c>
      <c r="AG1096" s="2">
        <f t="shared" si="481"/>
        <v>105.92076283713217</v>
      </c>
      <c r="AH1096" s="22">
        <f t="shared" si="470"/>
        <v>10.798843212710485</v>
      </c>
    </row>
    <row r="1097" spans="6:34" x14ac:dyDescent="0.35">
      <c r="F1097" s="21">
        <f t="shared" si="482"/>
        <v>106.69999999999821</v>
      </c>
      <c r="G1097" s="20">
        <f t="shared" si="497"/>
        <v>356.63043478260749</v>
      </c>
      <c r="H1097" s="19">
        <f t="shared" si="471"/>
        <v>6.6304347826074945</v>
      </c>
      <c r="I1097" s="18">
        <f t="shared" si="472"/>
        <v>1.8944099378878556E-2</v>
      </c>
      <c r="J1097" s="17">
        <f t="shared" si="473"/>
        <v>228361.57433247066</v>
      </c>
      <c r="K1097" s="16">
        <f t="shared" si="474"/>
        <v>31.48233898425844</v>
      </c>
      <c r="L1097" s="15">
        <f t="shared" si="475"/>
        <v>0</v>
      </c>
      <c r="M1097" s="14">
        <f t="shared" si="476"/>
        <v>0</v>
      </c>
      <c r="N1097" s="13">
        <f t="shared" si="483"/>
        <v>0</v>
      </c>
      <c r="O1097" s="12">
        <f t="shared" si="484"/>
        <v>0</v>
      </c>
      <c r="P1097" s="4">
        <f t="shared" si="485"/>
        <v>0</v>
      </c>
      <c r="Q1097" s="11">
        <f t="shared" si="477"/>
        <v>0</v>
      </c>
      <c r="R1097" s="10">
        <f t="shared" si="486"/>
        <v>0</v>
      </c>
      <c r="S1097" s="9">
        <f t="shared" si="487"/>
        <v>151.358709016955</v>
      </c>
      <c r="T1097" s="8">
        <f t="shared" si="488"/>
        <v>14182.511056037141</v>
      </c>
      <c r="U1097" s="7">
        <f t="shared" si="489"/>
        <v>-31.48233898425844</v>
      </c>
      <c r="V1097" s="9">
        <f t="shared" si="490"/>
        <v>937.97692056519736</v>
      </c>
      <c r="W1097" s="8">
        <f t="shared" si="491"/>
        <v>228361.57433247066</v>
      </c>
      <c r="X1097" s="7">
        <f t="shared" si="492"/>
        <v>-31.48233898425844</v>
      </c>
      <c r="Y1097" s="6">
        <f t="shared" si="478"/>
        <v>950.11060530248255</v>
      </c>
      <c r="Z1097" s="4">
        <f t="shared" si="479"/>
        <v>-1</v>
      </c>
      <c r="AA1097" s="4">
        <f t="shared" si="493"/>
        <v>0</v>
      </c>
      <c r="AB1097" s="5">
        <f t="shared" si="494"/>
        <v>0</v>
      </c>
      <c r="AC1097" s="418">
        <f t="shared" si="498"/>
        <v>0</v>
      </c>
      <c r="AD1097" s="628">
        <f t="shared" si="495"/>
        <v>0</v>
      </c>
      <c r="AE1097" s="4">
        <f t="shared" si="480"/>
        <v>8.9700128648375497</v>
      </c>
      <c r="AF1097" s="3">
        <f t="shared" si="496"/>
        <v>4.67</v>
      </c>
      <c r="AG1097" s="2">
        <f t="shared" si="481"/>
        <v>105.92076283713217</v>
      </c>
      <c r="AH1097" s="22">
        <f t="shared" si="470"/>
        <v>10.746068143120452</v>
      </c>
    </row>
    <row r="1098" spans="6:34" x14ac:dyDescent="0.35">
      <c r="F1098" s="21">
        <f t="shared" si="482"/>
        <v>106.79999999999821</v>
      </c>
      <c r="G1098" s="20">
        <f t="shared" si="497"/>
        <v>356.63043478260749</v>
      </c>
      <c r="H1098" s="19">
        <f t="shared" si="471"/>
        <v>6.6304347826074945</v>
      </c>
      <c r="I1098" s="18">
        <f t="shared" si="472"/>
        <v>1.8944099378878556E-2</v>
      </c>
      <c r="J1098" s="17">
        <f t="shared" si="473"/>
        <v>228455.37202452717</v>
      </c>
      <c r="K1098" s="16">
        <f t="shared" si="474"/>
        <v>31.482059488918704</v>
      </c>
      <c r="L1098" s="15">
        <f t="shared" si="475"/>
        <v>0</v>
      </c>
      <c r="M1098" s="14">
        <f t="shared" si="476"/>
        <v>0</v>
      </c>
      <c r="N1098" s="13">
        <f t="shared" si="483"/>
        <v>0</v>
      </c>
      <c r="O1098" s="12">
        <f t="shared" si="484"/>
        <v>0</v>
      </c>
      <c r="P1098" s="4">
        <f t="shared" si="485"/>
        <v>0</v>
      </c>
      <c r="Q1098" s="11">
        <f t="shared" si="477"/>
        <v>0</v>
      </c>
      <c r="R1098" s="10">
        <f t="shared" si="486"/>
        <v>0</v>
      </c>
      <c r="S1098" s="9">
        <f t="shared" si="487"/>
        <v>151.358709016955</v>
      </c>
      <c r="T1098" s="8">
        <f t="shared" si="488"/>
        <v>14197.646926938836</v>
      </c>
      <c r="U1098" s="7">
        <f t="shared" si="489"/>
        <v>-31.482059488918704</v>
      </c>
      <c r="V1098" s="9">
        <f t="shared" si="490"/>
        <v>934.82868666677155</v>
      </c>
      <c r="W1098" s="8">
        <f t="shared" si="491"/>
        <v>228455.37202452717</v>
      </c>
      <c r="X1098" s="7">
        <f t="shared" si="492"/>
        <v>-31.482059488918704</v>
      </c>
      <c r="Y1098" s="6">
        <f t="shared" si="478"/>
        <v>947.00270971650355</v>
      </c>
      <c r="Z1098" s="4">
        <f t="shared" si="479"/>
        <v>-1</v>
      </c>
      <c r="AA1098" s="4">
        <f t="shared" si="493"/>
        <v>0</v>
      </c>
      <c r="AB1098" s="5">
        <f t="shared" si="494"/>
        <v>0</v>
      </c>
      <c r="AC1098" s="418">
        <f t="shared" si="498"/>
        <v>0</v>
      </c>
      <c r="AD1098" s="628">
        <f t="shared" si="495"/>
        <v>0</v>
      </c>
      <c r="AE1098" s="4">
        <f t="shared" si="480"/>
        <v>8.9406711616366596</v>
      </c>
      <c r="AF1098" s="3">
        <f t="shared" si="496"/>
        <v>4.67</v>
      </c>
      <c r="AG1098" s="2">
        <f t="shared" si="481"/>
        <v>105.92076283713217</v>
      </c>
      <c r="AH1098" s="22">
        <f t="shared" si="470"/>
        <v>10.693384280341824</v>
      </c>
    </row>
    <row r="1099" spans="6:34" x14ac:dyDescent="0.35">
      <c r="F1099" s="21">
        <f t="shared" si="482"/>
        <v>106.8999999999982</v>
      </c>
      <c r="G1099" s="20">
        <f t="shared" si="497"/>
        <v>356.63043478260749</v>
      </c>
      <c r="H1099" s="19">
        <f t="shared" si="471"/>
        <v>6.6304347826074945</v>
      </c>
      <c r="I1099" s="18">
        <f t="shared" si="472"/>
        <v>1.8944099378878556E-2</v>
      </c>
      <c r="J1099" s="17">
        <f t="shared" si="473"/>
        <v>228548.85489319384</v>
      </c>
      <c r="K1099" s="16">
        <f t="shared" si="474"/>
        <v>31.481780935382798</v>
      </c>
      <c r="L1099" s="15">
        <f t="shared" si="475"/>
        <v>0</v>
      </c>
      <c r="M1099" s="14">
        <f t="shared" si="476"/>
        <v>0</v>
      </c>
      <c r="N1099" s="13">
        <f t="shared" si="483"/>
        <v>0</v>
      </c>
      <c r="O1099" s="12">
        <f t="shared" si="484"/>
        <v>0</v>
      </c>
      <c r="P1099" s="4">
        <f t="shared" si="485"/>
        <v>0</v>
      </c>
      <c r="Q1099" s="11">
        <f t="shared" si="477"/>
        <v>0</v>
      </c>
      <c r="R1099" s="10">
        <f t="shared" si="486"/>
        <v>0</v>
      </c>
      <c r="S1099" s="9">
        <f t="shared" si="487"/>
        <v>151.358709016955</v>
      </c>
      <c r="T1099" s="8">
        <f t="shared" si="488"/>
        <v>14212.782797840531</v>
      </c>
      <c r="U1099" s="7">
        <f t="shared" si="489"/>
        <v>-31.481780935382798</v>
      </c>
      <c r="V1099" s="9">
        <f t="shared" si="490"/>
        <v>931.68048071787962</v>
      </c>
      <c r="W1099" s="8">
        <f t="shared" si="491"/>
        <v>228548.85489319384</v>
      </c>
      <c r="X1099" s="7">
        <f t="shared" si="492"/>
        <v>-31.481780935382798</v>
      </c>
      <c r="Y1099" s="6">
        <f t="shared" si="478"/>
        <v>943.89510908044144</v>
      </c>
      <c r="Z1099" s="4">
        <f t="shared" si="479"/>
        <v>-1</v>
      </c>
      <c r="AA1099" s="4">
        <f t="shared" si="493"/>
        <v>0</v>
      </c>
      <c r="AB1099" s="5">
        <f t="shared" si="494"/>
        <v>0</v>
      </c>
      <c r="AC1099" s="418">
        <f t="shared" si="498"/>
        <v>0</v>
      </c>
      <c r="AD1099" s="628">
        <f t="shared" si="495"/>
        <v>0</v>
      </c>
      <c r="AE1099" s="4">
        <f t="shared" si="480"/>
        <v>8.9113322430637201</v>
      </c>
      <c r="AF1099" s="3">
        <f t="shared" si="496"/>
        <v>4.67</v>
      </c>
      <c r="AG1099" s="2">
        <f t="shared" si="481"/>
        <v>105.92076283713217</v>
      </c>
      <c r="AH1099" s="22">
        <f t="shared" si="470"/>
        <v>10.640791783933246</v>
      </c>
    </row>
    <row r="1100" spans="6:34" x14ac:dyDescent="0.35">
      <c r="F1100" s="21">
        <f t="shared" si="482"/>
        <v>106.9999999999982</v>
      </c>
      <c r="G1100" s="20">
        <f t="shared" si="497"/>
        <v>356.63043478260749</v>
      </c>
      <c r="H1100" s="19">
        <f t="shared" si="471"/>
        <v>6.6304347826074945</v>
      </c>
      <c r="I1100" s="18">
        <f t="shared" si="472"/>
        <v>1.8944099378878556E-2</v>
      </c>
      <c r="J1100" s="17">
        <f t="shared" si="473"/>
        <v>228642.02294126563</v>
      </c>
      <c r="K1100" s="16">
        <f t="shared" si="474"/>
        <v>31.481503323604976</v>
      </c>
      <c r="L1100" s="15">
        <f t="shared" si="475"/>
        <v>0</v>
      </c>
      <c r="M1100" s="14">
        <f t="shared" si="476"/>
        <v>0</v>
      </c>
      <c r="N1100" s="13">
        <f t="shared" si="483"/>
        <v>0</v>
      </c>
      <c r="O1100" s="12">
        <f t="shared" si="484"/>
        <v>0</v>
      </c>
      <c r="P1100" s="4">
        <f t="shared" si="485"/>
        <v>0</v>
      </c>
      <c r="Q1100" s="11">
        <f t="shared" si="477"/>
        <v>0</v>
      </c>
      <c r="R1100" s="10">
        <f t="shared" si="486"/>
        <v>0</v>
      </c>
      <c r="S1100" s="9">
        <f t="shared" si="487"/>
        <v>151.358709016955</v>
      </c>
      <c r="T1100" s="8">
        <f t="shared" si="488"/>
        <v>14227.918668742226</v>
      </c>
      <c r="U1100" s="7">
        <f t="shared" si="489"/>
        <v>-31.481503323604976</v>
      </c>
      <c r="V1100" s="9">
        <f t="shared" si="490"/>
        <v>928.53230262434136</v>
      </c>
      <c r="W1100" s="8">
        <f t="shared" si="491"/>
        <v>228642.02294126563</v>
      </c>
      <c r="X1100" s="7">
        <f t="shared" si="492"/>
        <v>-31.481503323604976</v>
      </c>
      <c r="Y1100" s="6">
        <f t="shared" si="478"/>
        <v>940.78780594358295</v>
      </c>
      <c r="Z1100" s="4">
        <f t="shared" si="479"/>
        <v>-1</v>
      </c>
      <c r="AA1100" s="4">
        <f t="shared" si="493"/>
        <v>0</v>
      </c>
      <c r="AB1100" s="5">
        <f t="shared" si="494"/>
        <v>0</v>
      </c>
      <c r="AC1100" s="418">
        <f t="shared" si="498"/>
        <v>0</v>
      </c>
      <c r="AD1100" s="628">
        <f t="shared" si="495"/>
        <v>0</v>
      </c>
      <c r="AE1100" s="4">
        <f t="shared" si="480"/>
        <v>8.8819961331866004</v>
      </c>
      <c r="AF1100" s="3">
        <f t="shared" si="496"/>
        <v>4.67</v>
      </c>
      <c r="AG1100" s="2">
        <f t="shared" si="481"/>
        <v>105.92076283713217</v>
      </c>
      <c r="AH1100" s="22">
        <f t="shared" si="470"/>
        <v>10.588290814370771</v>
      </c>
    </row>
    <row r="1101" spans="6:34" x14ac:dyDescent="0.35">
      <c r="F1101" s="21">
        <f t="shared" si="482"/>
        <v>107.09999999999819</v>
      </c>
      <c r="G1101" s="20">
        <f t="shared" si="497"/>
        <v>356.63043478260749</v>
      </c>
      <c r="H1101" s="19">
        <f t="shared" si="471"/>
        <v>6.6304347826074945</v>
      </c>
      <c r="I1101" s="18">
        <f t="shared" si="472"/>
        <v>1.8944099378878556E-2</v>
      </c>
      <c r="J1101" s="17">
        <f t="shared" si="473"/>
        <v>228734.87617152807</v>
      </c>
      <c r="K1101" s="16">
        <f t="shared" si="474"/>
        <v>31.481226653539643</v>
      </c>
      <c r="L1101" s="15">
        <f t="shared" si="475"/>
        <v>0</v>
      </c>
      <c r="M1101" s="14">
        <f t="shared" si="476"/>
        <v>0</v>
      </c>
      <c r="N1101" s="13">
        <f t="shared" si="483"/>
        <v>0</v>
      </c>
      <c r="O1101" s="12">
        <f t="shared" si="484"/>
        <v>0</v>
      </c>
      <c r="P1101" s="4">
        <f t="shared" si="485"/>
        <v>0</v>
      </c>
      <c r="Q1101" s="11">
        <f t="shared" si="477"/>
        <v>0</v>
      </c>
      <c r="R1101" s="10">
        <f t="shared" si="486"/>
        <v>0</v>
      </c>
      <c r="S1101" s="9">
        <f t="shared" si="487"/>
        <v>151.358709016955</v>
      </c>
      <c r="T1101" s="8">
        <f t="shared" si="488"/>
        <v>14243.054539643921</v>
      </c>
      <c r="U1101" s="7">
        <f t="shared" si="489"/>
        <v>-31.481226653539643</v>
      </c>
      <c r="V1101" s="9">
        <f t="shared" si="490"/>
        <v>925.38415229198085</v>
      </c>
      <c r="W1101" s="8">
        <f t="shared" si="491"/>
        <v>228734.87617152807</v>
      </c>
      <c r="X1101" s="7">
        <f t="shared" si="492"/>
        <v>-31.481226653539643</v>
      </c>
      <c r="Y1101" s="6">
        <f t="shared" si="478"/>
        <v>937.6808028899959</v>
      </c>
      <c r="Z1101" s="4">
        <f t="shared" si="479"/>
        <v>-1</v>
      </c>
      <c r="AA1101" s="4">
        <f t="shared" si="493"/>
        <v>0</v>
      </c>
      <c r="AB1101" s="5">
        <f t="shared" si="494"/>
        <v>0</v>
      </c>
      <c r="AC1101" s="418">
        <f t="shared" si="498"/>
        <v>0</v>
      </c>
      <c r="AD1101" s="628">
        <f t="shared" si="495"/>
        <v>0</v>
      </c>
      <c r="AE1101" s="4">
        <f t="shared" si="480"/>
        <v>8.8526628564015333</v>
      </c>
      <c r="AF1101" s="3">
        <f t="shared" si="496"/>
        <v>4.67</v>
      </c>
      <c r="AG1101" s="2">
        <f t="shared" si="481"/>
        <v>105.92076283713217</v>
      </c>
      <c r="AH1101" s="22">
        <f t="shared" si="470"/>
        <v>10.535881533056541</v>
      </c>
    </row>
    <row r="1102" spans="6:34" x14ac:dyDescent="0.35">
      <c r="F1102" s="21">
        <f t="shared" si="482"/>
        <v>107.19999999999818</v>
      </c>
      <c r="G1102" s="20">
        <f t="shared" si="497"/>
        <v>356.63043478260749</v>
      </c>
      <c r="H1102" s="19">
        <f t="shared" si="471"/>
        <v>6.6304347826074945</v>
      </c>
      <c r="I1102" s="18">
        <f t="shared" si="472"/>
        <v>1.8944099378878556E-2</v>
      </c>
      <c r="J1102" s="17">
        <f t="shared" si="473"/>
        <v>228827.41458675728</v>
      </c>
      <c r="K1102" s="16">
        <f t="shared" si="474"/>
        <v>31.480950925141393</v>
      </c>
      <c r="L1102" s="15">
        <f t="shared" si="475"/>
        <v>0</v>
      </c>
      <c r="M1102" s="14">
        <f t="shared" si="476"/>
        <v>0</v>
      </c>
      <c r="N1102" s="13">
        <f t="shared" si="483"/>
        <v>0</v>
      </c>
      <c r="O1102" s="12">
        <f t="shared" si="484"/>
        <v>0</v>
      </c>
      <c r="P1102" s="4">
        <f t="shared" si="485"/>
        <v>0</v>
      </c>
      <c r="Q1102" s="11">
        <f t="shared" si="477"/>
        <v>0</v>
      </c>
      <c r="R1102" s="10">
        <f t="shared" si="486"/>
        <v>0</v>
      </c>
      <c r="S1102" s="9">
        <f t="shared" si="487"/>
        <v>151.358709016955</v>
      </c>
      <c r="T1102" s="8">
        <f t="shared" si="488"/>
        <v>14258.190410545616</v>
      </c>
      <c r="U1102" s="7">
        <f t="shared" si="489"/>
        <v>-31.480950925141393</v>
      </c>
      <c r="V1102" s="9">
        <f t="shared" si="490"/>
        <v>922.23602962662687</v>
      </c>
      <c r="W1102" s="8">
        <f t="shared" si="491"/>
        <v>228827.41458675728</v>
      </c>
      <c r="X1102" s="7">
        <f t="shared" si="492"/>
        <v>-31.480950925141393</v>
      </c>
      <c r="Y1102" s="6">
        <f t="shared" si="478"/>
        <v>934.57410253909984</v>
      </c>
      <c r="Z1102" s="4">
        <f t="shared" si="479"/>
        <v>-1</v>
      </c>
      <c r="AA1102" s="4">
        <f t="shared" si="493"/>
        <v>0</v>
      </c>
      <c r="AB1102" s="5">
        <f t="shared" si="494"/>
        <v>0</v>
      </c>
      <c r="AC1102" s="418">
        <f t="shared" si="498"/>
        <v>0</v>
      </c>
      <c r="AD1102" s="628">
        <f t="shared" si="495"/>
        <v>0</v>
      </c>
      <c r="AE1102" s="4">
        <f t="shared" si="480"/>
        <v>8.8233324374385109</v>
      </c>
      <c r="AF1102" s="3">
        <f t="shared" si="496"/>
        <v>4.67</v>
      </c>
      <c r="AG1102" s="2">
        <f t="shared" si="481"/>
        <v>105.92076283713217</v>
      </c>
      <c r="AH1102" s="22">
        <f t="shared" si="470"/>
        <v>10.483564102327545</v>
      </c>
    </row>
    <row r="1103" spans="6:34" x14ac:dyDescent="0.35">
      <c r="F1103" s="21">
        <f t="shared" si="482"/>
        <v>107.29999999999818</v>
      </c>
      <c r="G1103" s="20">
        <f t="shared" si="497"/>
        <v>356.63043478260749</v>
      </c>
      <c r="H1103" s="19">
        <f t="shared" si="471"/>
        <v>6.6304347826074945</v>
      </c>
      <c r="I1103" s="18">
        <f t="shared" si="472"/>
        <v>1.8944099378878556E-2</v>
      </c>
      <c r="J1103" s="17">
        <f t="shared" si="473"/>
        <v>228919.63818971993</v>
      </c>
      <c r="K1103" s="16">
        <f t="shared" si="474"/>
        <v>31.480676138364917</v>
      </c>
      <c r="L1103" s="15">
        <f t="shared" si="475"/>
        <v>0</v>
      </c>
      <c r="M1103" s="14">
        <f t="shared" si="476"/>
        <v>0</v>
      </c>
      <c r="N1103" s="13">
        <f t="shared" si="483"/>
        <v>0</v>
      </c>
      <c r="O1103" s="12">
        <f t="shared" si="484"/>
        <v>0</v>
      </c>
      <c r="P1103" s="4">
        <f t="shared" si="485"/>
        <v>0</v>
      </c>
      <c r="Q1103" s="11">
        <f t="shared" si="477"/>
        <v>0</v>
      </c>
      <c r="R1103" s="10">
        <f t="shared" si="486"/>
        <v>0</v>
      </c>
      <c r="S1103" s="9">
        <f t="shared" si="487"/>
        <v>151.358709016955</v>
      </c>
      <c r="T1103" s="8">
        <f t="shared" si="488"/>
        <v>14273.326281447311</v>
      </c>
      <c r="U1103" s="7">
        <f t="shared" si="489"/>
        <v>-31.480676138364917</v>
      </c>
      <c r="V1103" s="9">
        <f t="shared" si="490"/>
        <v>919.08793453411272</v>
      </c>
      <c r="W1103" s="8">
        <f t="shared" si="491"/>
        <v>228919.63818971993</v>
      </c>
      <c r="X1103" s="7">
        <f t="shared" si="492"/>
        <v>-31.480676138364917</v>
      </c>
      <c r="Y1103" s="6">
        <f t="shared" si="478"/>
        <v>931.46770754624697</v>
      </c>
      <c r="Z1103" s="4">
        <f t="shared" si="479"/>
        <v>-1</v>
      </c>
      <c r="AA1103" s="4">
        <f t="shared" si="493"/>
        <v>0</v>
      </c>
      <c r="AB1103" s="5">
        <f t="shared" si="494"/>
        <v>0</v>
      </c>
      <c r="AC1103" s="418">
        <f t="shared" si="498"/>
        <v>0</v>
      </c>
      <c r="AD1103" s="628">
        <f t="shared" si="495"/>
        <v>0</v>
      </c>
      <c r="AE1103" s="4">
        <f t="shared" si="480"/>
        <v>8.7940049013667636</v>
      </c>
      <c r="AF1103" s="3">
        <f t="shared" si="496"/>
        <v>4.67</v>
      </c>
      <c r="AG1103" s="2">
        <f t="shared" si="481"/>
        <v>105.92076283713217</v>
      </c>
      <c r="AH1103" s="22">
        <f t="shared" si="470"/>
        <v>10.431338685464583</v>
      </c>
    </row>
    <row r="1104" spans="6:34" x14ac:dyDescent="0.35">
      <c r="F1104" s="21">
        <f t="shared" si="482"/>
        <v>107.39999999999817</v>
      </c>
      <c r="G1104" s="20">
        <f t="shared" si="497"/>
        <v>356.63043478260749</v>
      </c>
      <c r="H1104" s="19">
        <f t="shared" si="471"/>
        <v>6.6304347826074945</v>
      </c>
      <c r="I1104" s="18">
        <f t="shared" si="472"/>
        <v>1.8944099378878556E-2</v>
      </c>
      <c r="J1104" s="17">
        <f t="shared" si="473"/>
        <v>229011.54698317335</v>
      </c>
      <c r="K1104" s="16">
        <f t="shared" si="474"/>
        <v>31.480402293165096</v>
      </c>
      <c r="L1104" s="15">
        <f t="shared" si="475"/>
        <v>0</v>
      </c>
      <c r="M1104" s="14">
        <f t="shared" si="476"/>
        <v>0</v>
      </c>
      <c r="N1104" s="13">
        <f t="shared" si="483"/>
        <v>0</v>
      </c>
      <c r="O1104" s="12">
        <f t="shared" si="484"/>
        <v>0</v>
      </c>
      <c r="P1104" s="4">
        <f t="shared" si="485"/>
        <v>0</v>
      </c>
      <c r="Q1104" s="11">
        <f t="shared" si="477"/>
        <v>0</v>
      </c>
      <c r="R1104" s="10">
        <f t="shared" si="486"/>
        <v>0</v>
      </c>
      <c r="S1104" s="9">
        <f t="shared" si="487"/>
        <v>151.358709016955</v>
      </c>
      <c r="T1104" s="8">
        <f t="shared" si="488"/>
        <v>14288.462152349006</v>
      </c>
      <c r="U1104" s="7">
        <f t="shared" si="489"/>
        <v>-31.480402293165096</v>
      </c>
      <c r="V1104" s="9">
        <f t="shared" si="490"/>
        <v>915.93986692027624</v>
      </c>
      <c r="W1104" s="8">
        <f t="shared" si="491"/>
        <v>229011.54698317335</v>
      </c>
      <c r="X1104" s="7">
        <f t="shared" si="492"/>
        <v>-31.480402293165096</v>
      </c>
      <c r="Y1104" s="6">
        <f t="shared" si="478"/>
        <v>928.36162060331458</v>
      </c>
      <c r="Z1104" s="4">
        <f t="shared" si="479"/>
        <v>-1</v>
      </c>
      <c r="AA1104" s="4">
        <f t="shared" si="493"/>
        <v>0</v>
      </c>
      <c r="AB1104" s="5">
        <f t="shared" si="494"/>
        <v>0</v>
      </c>
      <c r="AC1104" s="418">
        <f t="shared" si="498"/>
        <v>0</v>
      </c>
      <c r="AD1104" s="628">
        <f t="shared" si="495"/>
        <v>0</v>
      </c>
      <c r="AE1104" s="4">
        <f t="shared" si="480"/>
        <v>8.7646802736003604</v>
      </c>
      <c r="AF1104" s="3">
        <f t="shared" si="496"/>
        <v>4.67</v>
      </c>
      <c r="AG1104" s="2">
        <f t="shared" si="481"/>
        <v>105.92076283713217</v>
      </c>
      <c r="AH1104" s="22">
        <f t="shared" si="470"/>
        <v>10.379205446701215</v>
      </c>
    </row>
    <row r="1105" spans="6:34" x14ac:dyDescent="0.35">
      <c r="F1105" s="21">
        <f t="shared" si="482"/>
        <v>107.49999999999817</v>
      </c>
      <c r="G1105" s="20">
        <f t="shared" si="497"/>
        <v>356.63043478260749</v>
      </c>
      <c r="H1105" s="19">
        <f t="shared" si="471"/>
        <v>6.6304347826074945</v>
      </c>
      <c r="I1105" s="18">
        <f t="shared" si="472"/>
        <v>1.8944099378878556E-2</v>
      </c>
      <c r="J1105" s="17">
        <f t="shared" si="473"/>
        <v>229103.14096986537</v>
      </c>
      <c r="K1105" s="16">
        <f t="shared" si="474"/>
        <v>31.480129389496991</v>
      </c>
      <c r="L1105" s="15">
        <f t="shared" si="475"/>
        <v>0</v>
      </c>
      <c r="M1105" s="14">
        <f t="shared" si="476"/>
        <v>0</v>
      </c>
      <c r="N1105" s="13">
        <f t="shared" si="483"/>
        <v>0</v>
      </c>
      <c r="O1105" s="12">
        <f t="shared" si="484"/>
        <v>0</v>
      </c>
      <c r="P1105" s="4">
        <f t="shared" si="485"/>
        <v>0</v>
      </c>
      <c r="Q1105" s="11">
        <f t="shared" si="477"/>
        <v>0</v>
      </c>
      <c r="R1105" s="10">
        <f t="shared" si="486"/>
        <v>0</v>
      </c>
      <c r="S1105" s="9">
        <f t="shared" si="487"/>
        <v>151.358709016955</v>
      </c>
      <c r="T1105" s="8">
        <f t="shared" si="488"/>
        <v>14303.598023250701</v>
      </c>
      <c r="U1105" s="7">
        <f t="shared" si="489"/>
        <v>-31.480129389496991</v>
      </c>
      <c r="V1105" s="9">
        <f t="shared" si="490"/>
        <v>912.79182669095974</v>
      </c>
      <c r="W1105" s="8">
        <f t="shared" si="491"/>
        <v>229103.14096986537</v>
      </c>
      <c r="X1105" s="7">
        <f t="shared" si="492"/>
        <v>-31.480129389496991</v>
      </c>
      <c r="Y1105" s="6">
        <f t="shared" si="478"/>
        <v>925.2558444393087</v>
      </c>
      <c r="Z1105" s="4">
        <f t="shared" si="479"/>
        <v>-1</v>
      </c>
      <c r="AA1105" s="4">
        <f t="shared" si="493"/>
        <v>0</v>
      </c>
      <c r="AB1105" s="5">
        <f t="shared" si="494"/>
        <v>0</v>
      </c>
      <c r="AC1105" s="418">
        <f t="shared" si="498"/>
        <v>0</v>
      </c>
      <c r="AD1105" s="628">
        <f t="shared" si="495"/>
        <v>0</v>
      </c>
      <c r="AE1105" s="4">
        <f t="shared" si="480"/>
        <v>8.7353585799039006</v>
      </c>
      <c r="AF1105" s="3">
        <f t="shared" si="496"/>
        <v>4.67</v>
      </c>
      <c r="AG1105" s="2">
        <f t="shared" si="481"/>
        <v>105.92076283713217</v>
      </c>
      <c r="AH1105" s="22">
        <f t="shared" si="470"/>
        <v>10.327164551232967</v>
      </c>
    </row>
    <row r="1106" spans="6:34" x14ac:dyDescent="0.35">
      <c r="F1106" s="21">
        <f t="shared" si="482"/>
        <v>107.59999999999816</v>
      </c>
      <c r="G1106" s="20">
        <f t="shared" si="497"/>
        <v>356.63043478260749</v>
      </c>
      <c r="H1106" s="19">
        <f t="shared" si="471"/>
        <v>6.6304347826074945</v>
      </c>
      <c r="I1106" s="18">
        <f t="shared" si="472"/>
        <v>1.8944099378878556E-2</v>
      </c>
      <c r="J1106" s="17">
        <f t="shared" si="473"/>
        <v>229194.42015253447</v>
      </c>
      <c r="K1106" s="16">
        <f t="shared" si="474"/>
        <v>31.479857427315764</v>
      </c>
      <c r="L1106" s="15">
        <f t="shared" si="475"/>
        <v>0</v>
      </c>
      <c r="M1106" s="14">
        <f t="shared" si="476"/>
        <v>0</v>
      </c>
      <c r="N1106" s="13">
        <f t="shared" si="483"/>
        <v>0</v>
      </c>
      <c r="O1106" s="12">
        <f t="shared" si="484"/>
        <v>0</v>
      </c>
      <c r="P1106" s="4">
        <f t="shared" si="485"/>
        <v>0</v>
      </c>
      <c r="Q1106" s="11">
        <f t="shared" si="477"/>
        <v>0</v>
      </c>
      <c r="R1106" s="10">
        <f t="shared" si="486"/>
        <v>0</v>
      </c>
      <c r="S1106" s="9">
        <f t="shared" si="487"/>
        <v>151.358709016955</v>
      </c>
      <c r="T1106" s="8">
        <f t="shared" si="488"/>
        <v>14318.733894152396</v>
      </c>
      <c r="U1106" s="7">
        <f t="shared" si="489"/>
        <v>-31.479857427315764</v>
      </c>
      <c r="V1106" s="9">
        <f t="shared" si="490"/>
        <v>909.64381375201003</v>
      </c>
      <c r="W1106" s="8">
        <f t="shared" si="491"/>
        <v>229194.42015253447</v>
      </c>
      <c r="X1106" s="7">
        <f t="shared" si="492"/>
        <v>-31.479857427315764</v>
      </c>
      <c r="Y1106" s="6">
        <f t="shared" si="478"/>
        <v>922.1503818209809</v>
      </c>
      <c r="Z1106" s="4">
        <f t="shared" si="479"/>
        <v>-1</v>
      </c>
      <c r="AA1106" s="4">
        <f t="shared" si="493"/>
        <v>0</v>
      </c>
      <c r="AB1106" s="5">
        <f t="shared" si="494"/>
        <v>0</v>
      </c>
      <c r="AC1106" s="418">
        <f t="shared" si="498"/>
        <v>0</v>
      </c>
      <c r="AD1106" s="628">
        <f t="shared" si="495"/>
        <v>0</v>
      </c>
      <c r="AE1106" s="4">
        <f t="shared" si="480"/>
        <v>8.7060398463983368</v>
      </c>
      <c r="AF1106" s="3">
        <f t="shared" si="496"/>
        <v>4.67</v>
      </c>
      <c r="AG1106" s="2">
        <f t="shared" si="481"/>
        <v>105.92076283713217</v>
      </c>
      <c r="AH1106" s="22">
        <f t="shared" si="470"/>
        <v>10.275216165226574</v>
      </c>
    </row>
    <row r="1107" spans="6:34" x14ac:dyDescent="0.35">
      <c r="F1107" s="21">
        <f t="shared" si="482"/>
        <v>107.69999999999816</v>
      </c>
      <c r="G1107" s="20">
        <f t="shared" si="497"/>
        <v>356.63043478260749</v>
      </c>
      <c r="H1107" s="19">
        <f t="shared" si="471"/>
        <v>6.6304347826074945</v>
      </c>
      <c r="I1107" s="18">
        <f t="shared" si="472"/>
        <v>1.8944099378878556E-2</v>
      </c>
      <c r="J1107" s="17">
        <f t="shared" si="473"/>
        <v>229285.38453390967</v>
      </c>
      <c r="K1107" s="16">
        <f t="shared" si="474"/>
        <v>31.479586406576768</v>
      </c>
      <c r="L1107" s="15">
        <f t="shared" si="475"/>
        <v>0</v>
      </c>
      <c r="M1107" s="14">
        <f t="shared" si="476"/>
        <v>0</v>
      </c>
      <c r="N1107" s="13">
        <f t="shared" si="483"/>
        <v>0</v>
      </c>
      <c r="O1107" s="12">
        <f t="shared" si="484"/>
        <v>0</v>
      </c>
      <c r="P1107" s="4">
        <f t="shared" si="485"/>
        <v>0</v>
      </c>
      <c r="Q1107" s="11">
        <f t="shared" si="477"/>
        <v>0</v>
      </c>
      <c r="R1107" s="10">
        <f t="shared" si="486"/>
        <v>0</v>
      </c>
      <c r="S1107" s="9">
        <f t="shared" si="487"/>
        <v>151.358709016955</v>
      </c>
      <c r="T1107" s="8">
        <f t="shared" si="488"/>
        <v>14333.869765054091</v>
      </c>
      <c r="U1107" s="7">
        <f t="shared" si="489"/>
        <v>-31.479586406576768</v>
      </c>
      <c r="V1107" s="9">
        <f t="shared" si="490"/>
        <v>906.49582800927851</v>
      </c>
      <c r="W1107" s="8">
        <f t="shared" si="491"/>
        <v>229285.38453390967</v>
      </c>
      <c r="X1107" s="7">
        <f t="shared" si="492"/>
        <v>-31.479586406576768</v>
      </c>
      <c r="Y1107" s="6">
        <f t="shared" si="478"/>
        <v>919.04523555345565</v>
      </c>
      <c r="Z1107" s="4">
        <f t="shared" si="479"/>
        <v>-1</v>
      </c>
      <c r="AA1107" s="4">
        <f t="shared" si="493"/>
        <v>0</v>
      </c>
      <c r="AB1107" s="5">
        <f t="shared" si="494"/>
        <v>0</v>
      </c>
      <c r="AC1107" s="418">
        <f t="shared" si="498"/>
        <v>0</v>
      </c>
      <c r="AD1107" s="628">
        <f t="shared" si="495"/>
        <v>0</v>
      </c>
      <c r="AE1107" s="4">
        <f t="shared" si="480"/>
        <v>8.6767240995669077</v>
      </c>
      <c r="AF1107" s="3">
        <f t="shared" si="496"/>
        <v>4.67</v>
      </c>
      <c r="AG1107" s="2">
        <f t="shared" si="481"/>
        <v>105.92076283713217</v>
      </c>
      <c r="AH1107" s="22">
        <f t="shared" si="470"/>
        <v>10.223360455829383</v>
      </c>
    </row>
    <row r="1108" spans="6:34" x14ac:dyDescent="0.35">
      <c r="F1108" s="21">
        <f t="shared" si="482"/>
        <v>107.79999999999815</v>
      </c>
      <c r="G1108" s="20">
        <f t="shared" si="497"/>
        <v>356.63043478260749</v>
      </c>
      <c r="H1108" s="19">
        <f t="shared" si="471"/>
        <v>6.6304347826074945</v>
      </c>
      <c r="I1108" s="18">
        <f t="shared" si="472"/>
        <v>1.8944099378878556E-2</v>
      </c>
      <c r="J1108" s="17">
        <f t="shared" si="473"/>
        <v>229376.03411671059</v>
      </c>
      <c r="K1108" s="16">
        <f t="shared" si="474"/>
        <v>31.479316327235495</v>
      </c>
      <c r="L1108" s="15">
        <f t="shared" si="475"/>
        <v>0</v>
      </c>
      <c r="M1108" s="14">
        <f t="shared" si="476"/>
        <v>0</v>
      </c>
      <c r="N1108" s="13">
        <f t="shared" si="483"/>
        <v>0</v>
      </c>
      <c r="O1108" s="12">
        <f t="shared" si="484"/>
        <v>0</v>
      </c>
      <c r="P1108" s="4">
        <f t="shared" si="485"/>
        <v>0</v>
      </c>
      <c r="Q1108" s="11">
        <f t="shared" si="477"/>
        <v>0</v>
      </c>
      <c r="R1108" s="10">
        <f t="shared" si="486"/>
        <v>0</v>
      </c>
      <c r="S1108" s="9">
        <f t="shared" si="487"/>
        <v>151.358709016955</v>
      </c>
      <c r="T1108" s="8">
        <f t="shared" si="488"/>
        <v>14349.005635955786</v>
      </c>
      <c r="U1108" s="7">
        <f t="shared" si="489"/>
        <v>-31.479316327235495</v>
      </c>
      <c r="V1108" s="9">
        <f t="shared" si="490"/>
        <v>903.34786936862088</v>
      </c>
      <c r="W1108" s="8">
        <f t="shared" si="491"/>
        <v>229376.03411671059</v>
      </c>
      <c r="X1108" s="7">
        <f t="shared" si="492"/>
        <v>-31.479316327235495</v>
      </c>
      <c r="Y1108" s="6">
        <f t="shared" si="478"/>
        <v>915.94040848087172</v>
      </c>
      <c r="Z1108" s="4">
        <f t="shared" si="479"/>
        <v>-1</v>
      </c>
      <c r="AA1108" s="4">
        <f t="shared" si="493"/>
        <v>0</v>
      </c>
      <c r="AB1108" s="5">
        <f t="shared" si="494"/>
        <v>0</v>
      </c>
      <c r="AC1108" s="418">
        <f t="shared" si="498"/>
        <v>0</v>
      </c>
      <c r="AD1108" s="628">
        <f t="shared" si="495"/>
        <v>0</v>
      </c>
      <c r="AE1108" s="4">
        <f t="shared" si="480"/>
        <v>8.6474113662611813</v>
      </c>
      <c r="AF1108" s="3">
        <f t="shared" si="496"/>
        <v>4.67</v>
      </c>
      <c r="AG1108" s="2">
        <f t="shared" si="481"/>
        <v>105.92076283713217</v>
      </c>
      <c r="AH1108" s="22">
        <f t="shared" si="470"/>
        <v>10.171597591178879</v>
      </c>
    </row>
    <row r="1109" spans="6:34" x14ac:dyDescent="0.35">
      <c r="F1109" s="21">
        <f t="shared" si="482"/>
        <v>107.89999999999814</v>
      </c>
      <c r="G1109" s="20">
        <f t="shared" si="497"/>
        <v>356.63043478260749</v>
      </c>
      <c r="H1109" s="19">
        <f t="shared" si="471"/>
        <v>6.6304347826074945</v>
      </c>
      <c r="I1109" s="18">
        <f t="shared" si="472"/>
        <v>1.8944099378878556E-2</v>
      </c>
      <c r="J1109" s="17">
        <f t="shared" si="473"/>
        <v>229466.36890364747</v>
      </c>
      <c r="K1109" s="16">
        <f t="shared" si="474"/>
        <v>31.479047189247613</v>
      </c>
      <c r="L1109" s="15">
        <f t="shared" si="475"/>
        <v>0</v>
      </c>
      <c r="M1109" s="14">
        <f t="shared" si="476"/>
        <v>0</v>
      </c>
      <c r="N1109" s="13">
        <f t="shared" si="483"/>
        <v>0</v>
      </c>
      <c r="O1109" s="12">
        <f t="shared" si="484"/>
        <v>0</v>
      </c>
      <c r="P1109" s="4">
        <f t="shared" si="485"/>
        <v>0</v>
      </c>
      <c r="Q1109" s="11">
        <f t="shared" si="477"/>
        <v>0</v>
      </c>
      <c r="R1109" s="10">
        <f t="shared" si="486"/>
        <v>0</v>
      </c>
      <c r="S1109" s="9">
        <f t="shared" si="487"/>
        <v>151.358709016955</v>
      </c>
      <c r="T1109" s="8">
        <f t="shared" si="488"/>
        <v>14364.141506857481</v>
      </c>
      <c r="U1109" s="7">
        <f t="shared" si="489"/>
        <v>-31.479047189247613</v>
      </c>
      <c r="V1109" s="9">
        <f t="shared" si="490"/>
        <v>900.19993773589738</v>
      </c>
      <c r="W1109" s="8">
        <f t="shared" si="491"/>
        <v>229466.36890364747</v>
      </c>
      <c r="X1109" s="7">
        <f t="shared" si="492"/>
        <v>-31.479047189247613</v>
      </c>
      <c r="Y1109" s="6">
        <f t="shared" si="478"/>
        <v>912.83590348703569</v>
      </c>
      <c r="Z1109" s="4">
        <f t="shared" si="479"/>
        <v>-1</v>
      </c>
      <c r="AA1109" s="4">
        <f t="shared" si="493"/>
        <v>0</v>
      </c>
      <c r="AB1109" s="5">
        <f t="shared" si="494"/>
        <v>0</v>
      </c>
      <c r="AC1109" s="418">
        <f t="shared" si="498"/>
        <v>0</v>
      </c>
      <c r="AD1109" s="628">
        <f t="shared" si="495"/>
        <v>0</v>
      </c>
      <c r="AE1109" s="4">
        <f t="shared" si="480"/>
        <v>8.6181016737072333</v>
      </c>
      <c r="AF1109" s="3">
        <f t="shared" si="496"/>
        <v>4.67</v>
      </c>
      <c r="AG1109" s="2">
        <f t="shared" si="481"/>
        <v>105.92076283713217</v>
      </c>
      <c r="AH1109" s="22">
        <f t="shared" ref="AH1109:AH1172" si="499">DragCoefficient*AE1109^(3/2)</f>
        <v>10.11992774041234</v>
      </c>
    </row>
    <row r="1110" spans="6:34" x14ac:dyDescent="0.35">
      <c r="F1110" s="21">
        <f t="shared" si="482"/>
        <v>107.99999999999814</v>
      </c>
      <c r="G1110" s="20">
        <f t="shared" si="497"/>
        <v>356.63043478260749</v>
      </c>
      <c r="H1110" s="19">
        <f t="shared" si="471"/>
        <v>6.6304347826074945</v>
      </c>
      <c r="I1110" s="18">
        <f t="shared" si="472"/>
        <v>1.8944099378878556E-2</v>
      </c>
      <c r="J1110" s="17">
        <f t="shared" si="473"/>
        <v>229556.38889742107</v>
      </c>
      <c r="K1110" s="16">
        <f t="shared" si="474"/>
        <v>31.478778992568927</v>
      </c>
      <c r="L1110" s="15">
        <f t="shared" si="475"/>
        <v>0</v>
      </c>
      <c r="M1110" s="14">
        <f t="shared" si="476"/>
        <v>0</v>
      </c>
      <c r="N1110" s="13">
        <f t="shared" si="483"/>
        <v>0</v>
      </c>
      <c r="O1110" s="12">
        <f t="shared" si="484"/>
        <v>0</v>
      </c>
      <c r="P1110" s="4">
        <f t="shared" si="485"/>
        <v>0</v>
      </c>
      <c r="Q1110" s="11">
        <f t="shared" si="477"/>
        <v>0</v>
      </c>
      <c r="R1110" s="10">
        <f t="shared" si="486"/>
        <v>0</v>
      </c>
      <c r="S1110" s="9">
        <f t="shared" si="487"/>
        <v>151.358709016955</v>
      </c>
      <c r="T1110" s="8">
        <f t="shared" si="488"/>
        <v>14379.277377759176</v>
      </c>
      <c r="U1110" s="7">
        <f t="shared" si="489"/>
        <v>-31.478778992568927</v>
      </c>
      <c r="V1110" s="9">
        <f t="shared" si="490"/>
        <v>897.05203301697259</v>
      </c>
      <c r="W1110" s="8">
        <f t="shared" si="491"/>
        <v>229556.38889742107</v>
      </c>
      <c r="X1110" s="7">
        <f t="shared" si="492"/>
        <v>-31.478778992568927</v>
      </c>
      <c r="Y1110" s="6">
        <f t="shared" si="478"/>
        <v>909.73172349608808</v>
      </c>
      <c r="Z1110" s="4">
        <f t="shared" si="479"/>
        <v>-1</v>
      </c>
      <c r="AA1110" s="4">
        <f t="shared" si="493"/>
        <v>0</v>
      </c>
      <c r="AB1110" s="5">
        <f t="shared" si="494"/>
        <v>0</v>
      </c>
      <c r="AC1110" s="418">
        <f t="shared" si="498"/>
        <v>0</v>
      </c>
      <c r="AD1110" s="628">
        <f t="shared" si="495"/>
        <v>0</v>
      </c>
      <c r="AE1110" s="4">
        <f t="shared" si="480"/>
        <v>8.5887950495119298</v>
      </c>
      <c r="AF1110" s="3">
        <f t="shared" si="496"/>
        <v>4.67</v>
      </c>
      <c r="AG1110" s="2">
        <f t="shared" si="481"/>
        <v>105.92076283713217</v>
      </c>
      <c r="AH1110" s="22">
        <f t="shared" si="499"/>
        <v>10.068351073676631</v>
      </c>
    </row>
    <row r="1111" spans="6:34" x14ac:dyDescent="0.35">
      <c r="F1111" s="21">
        <f t="shared" si="482"/>
        <v>108.09999999999813</v>
      </c>
      <c r="G1111" s="20">
        <f t="shared" si="497"/>
        <v>356.63043478260749</v>
      </c>
      <c r="H1111" s="19">
        <f t="shared" si="471"/>
        <v>6.6304347826074945</v>
      </c>
      <c r="I1111" s="18">
        <f t="shared" si="472"/>
        <v>1.8944099378878556E-2</v>
      </c>
      <c r="J1111" s="17">
        <f t="shared" si="473"/>
        <v>229646.09410072278</v>
      </c>
      <c r="K1111" s="16">
        <f t="shared" si="474"/>
        <v>31.478511737155412</v>
      </c>
      <c r="L1111" s="15">
        <f t="shared" si="475"/>
        <v>0</v>
      </c>
      <c r="M1111" s="14">
        <f t="shared" si="476"/>
        <v>0</v>
      </c>
      <c r="N1111" s="13">
        <f t="shared" si="483"/>
        <v>0</v>
      </c>
      <c r="O1111" s="12">
        <f t="shared" si="484"/>
        <v>0</v>
      </c>
      <c r="P1111" s="4">
        <f t="shared" si="485"/>
        <v>0</v>
      </c>
      <c r="Q1111" s="11">
        <f t="shared" si="477"/>
        <v>0</v>
      </c>
      <c r="R1111" s="10">
        <f t="shared" si="486"/>
        <v>0</v>
      </c>
      <c r="S1111" s="9">
        <f t="shared" si="487"/>
        <v>151.358709016955</v>
      </c>
      <c r="T1111" s="8">
        <f t="shared" si="488"/>
        <v>14394.413248660871</v>
      </c>
      <c r="U1111" s="7">
        <f t="shared" si="489"/>
        <v>-31.478511737155412</v>
      </c>
      <c r="V1111" s="9">
        <f t="shared" si="490"/>
        <v>893.90415511771573</v>
      </c>
      <c r="W1111" s="8">
        <f t="shared" si="491"/>
        <v>229646.09410072278</v>
      </c>
      <c r="X1111" s="7">
        <f t="shared" si="492"/>
        <v>-31.478511737155412</v>
      </c>
      <c r="Y1111" s="6">
        <f t="shared" si="478"/>
        <v>906.62787147318409</v>
      </c>
      <c r="Z1111" s="4">
        <f t="shared" si="479"/>
        <v>-1</v>
      </c>
      <c r="AA1111" s="4">
        <f t="shared" si="493"/>
        <v>0</v>
      </c>
      <c r="AB1111" s="5">
        <f t="shared" si="494"/>
        <v>0</v>
      </c>
      <c r="AC1111" s="418">
        <f t="shared" si="498"/>
        <v>0</v>
      </c>
      <c r="AD1111" s="628">
        <f t="shared" si="495"/>
        <v>0</v>
      </c>
      <c r="AE1111" s="4">
        <f t="shared" si="480"/>
        <v>8.5594915216693614</v>
      </c>
      <c r="AF1111" s="3">
        <f t="shared" si="496"/>
        <v>4.67</v>
      </c>
      <c r="AG1111" s="2">
        <f t="shared" si="481"/>
        <v>105.92076283713217</v>
      </c>
      <c r="AH1111" s="22">
        <f t="shared" si="499"/>
        <v>10.016867762138142</v>
      </c>
    </row>
    <row r="1112" spans="6:34" x14ac:dyDescent="0.35">
      <c r="F1112" s="21">
        <f t="shared" si="482"/>
        <v>108.19999999999813</v>
      </c>
      <c r="G1112" s="20">
        <f t="shared" si="497"/>
        <v>356.63043478260749</v>
      </c>
      <c r="H1112" s="19">
        <f t="shared" si="471"/>
        <v>6.6304347826074945</v>
      </c>
      <c r="I1112" s="18">
        <f t="shared" si="472"/>
        <v>1.8944099378878556E-2</v>
      </c>
      <c r="J1112" s="17">
        <f t="shared" si="473"/>
        <v>229735.48451623454</v>
      </c>
      <c r="K1112" s="16">
        <f t="shared" si="474"/>
        <v>31.47824542296317</v>
      </c>
      <c r="L1112" s="15">
        <f t="shared" si="475"/>
        <v>0</v>
      </c>
      <c r="M1112" s="14">
        <f t="shared" si="476"/>
        <v>0</v>
      </c>
      <c r="N1112" s="13">
        <f t="shared" si="483"/>
        <v>0</v>
      </c>
      <c r="O1112" s="12">
        <f t="shared" si="484"/>
        <v>0</v>
      </c>
      <c r="P1112" s="4">
        <f t="shared" si="485"/>
        <v>0</v>
      </c>
      <c r="Q1112" s="11">
        <f t="shared" si="477"/>
        <v>0</v>
      </c>
      <c r="R1112" s="10">
        <f t="shared" si="486"/>
        <v>0</v>
      </c>
      <c r="S1112" s="9">
        <f t="shared" si="487"/>
        <v>151.358709016955</v>
      </c>
      <c r="T1112" s="8">
        <f t="shared" si="488"/>
        <v>14409.549119562565</v>
      </c>
      <c r="U1112" s="7">
        <f t="shared" si="489"/>
        <v>-31.47824542296317</v>
      </c>
      <c r="V1112" s="9">
        <f t="shared" si="490"/>
        <v>890.75630394400014</v>
      </c>
      <c r="W1112" s="8">
        <f t="shared" si="491"/>
        <v>229735.48451623454</v>
      </c>
      <c r="X1112" s="7">
        <f t="shared" si="492"/>
        <v>-31.47824542296317</v>
      </c>
      <c r="Y1112" s="6">
        <f t="shared" si="478"/>
        <v>903.52435042518653</v>
      </c>
      <c r="Z1112" s="4">
        <f t="shared" si="479"/>
        <v>-1</v>
      </c>
      <c r="AA1112" s="4">
        <f t="shared" si="493"/>
        <v>0</v>
      </c>
      <c r="AB1112" s="5">
        <f t="shared" si="494"/>
        <v>0</v>
      </c>
      <c r="AC1112" s="418">
        <f t="shared" si="498"/>
        <v>0</v>
      </c>
      <c r="AD1112" s="628">
        <f t="shared" si="495"/>
        <v>0</v>
      </c>
      <c r="AE1112" s="4">
        <f t="shared" si="480"/>
        <v>8.5301911185673784</v>
      </c>
      <c r="AF1112" s="3">
        <f t="shared" si="496"/>
        <v>4.67</v>
      </c>
      <c r="AG1112" s="2">
        <f t="shared" si="481"/>
        <v>105.92076283713217</v>
      </c>
      <c r="AH1112" s="22">
        <f t="shared" si="499"/>
        <v>9.9654779779928049</v>
      </c>
    </row>
    <row r="1113" spans="6:34" x14ac:dyDescent="0.35">
      <c r="F1113" s="21">
        <f t="shared" si="482"/>
        <v>108.29999999999812</v>
      </c>
      <c r="G1113" s="20">
        <f t="shared" si="497"/>
        <v>356.63043478260749</v>
      </c>
      <c r="H1113" s="19">
        <f t="shared" si="471"/>
        <v>6.6304347826074945</v>
      </c>
      <c r="I1113" s="18">
        <f t="shared" si="472"/>
        <v>1.8944099378878556E-2</v>
      </c>
      <c r="J1113" s="17">
        <f t="shared" si="473"/>
        <v>229824.56014662894</v>
      </c>
      <c r="K1113" s="16">
        <f t="shared" si="474"/>
        <v>31.477980049948489</v>
      </c>
      <c r="L1113" s="15">
        <f t="shared" si="475"/>
        <v>0</v>
      </c>
      <c r="M1113" s="14">
        <f t="shared" si="476"/>
        <v>0</v>
      </c>
      <c r="N1113" s="13">
        <f t="shared" si="483"/>
        <v>0</v>
      </c>
      <c r="O1113" s="12">
        <f t="shared" si="484"/>
        <v>0</v>
      </c>
      <c r="P1113" s="4">
        <f t="shared" si="485"/>
        <v>0</v>
      </c>
      <c r="Q1113" s="11">
        <f t="shared" si="477"/>
        <v>0</v>
      </c>
      <c r="R1113" s="10">
        <f t="shared" si="486"/>
        <v>0</v>
      </c>
      <c r="S1113" s="9">
        <f t="shared" si="487"/>
        <v>151.358709016955</v>
      </c>
      <c r="T1113" s="8">
        <f t="shared" si="488"/>
        <v>14424.68499046426</v>
      </c>
      <c r="U1113" s="7">
        <f t="shared" si="489"/>
        <v>-31.477980049948489</v>
      </c>
      <c r="V1113" s="9">
        <f t="shared" si="490"/>
        <v>887.60847940170379</v>
      </c>
      <c r="W1113" s="8">
        <f t="shared" si="491"/>
        <v>229824.56014662894</v>
      </c>
      <c r="X1113" s="7">
        <f t="shared" si="492"/>
        <v>-31.477980049948489</v>
      </c>
      <c r="Y1113" s="6">
        <f t="shared" si="478"/>
        <v>900.42116340137409</v>
      </c>
      <c r="Z1113" s="4">
        <f t="shared" si="479"/>
        <v>-1</v>
      </c>
      <c r="AA1113" s="4">
        <f t="shared" si="493"/>
        <v>0</v>
      </c>
      <c r="AB1113" s="5">
        <f t="shared" si="494"/>
        <v>0</v>
      </c>
      <c r="AC1113" s="418">
        <f t="shared" si="498"/>
        <v>0</v>
      </c>
      <c r="AD1113" s="628">
        <f t="shared" si="495"/>
        <v>0</v>
      </c>
      <c r="AE1113" s="4">
        <f t="shared" si="480"/>
        <v>8.5008938689942806</v>
      </c>
      <c r="AF1113" s="3">
        <f t="shared" si="496"/>
        <v>4.67</v>
      </c>
      <c r="AG1113" s="2">
        <f t="shared" si="481"/>
        <v>105.92076283713217</v>
      </c>
      <c r="AH1113" s="22">
        <f t="shared" si="499"/>
        <v>9.9141818944763767</v>
      </c>
    </row>
    <row r="1114" spans="6:34" x14ac:dyDescent="0.35">
      <c r="F1114" s="21">
        <f t="shared" si="482"/>
        <v>108.39999999999812</v>
      </c>
      <c r="G1114" s="20">
        <f t="shared" si="497"/>
        <v>356.63043478260749</v>
      </c>
      <c r="H1114" s="19">
        <f t="shared" si="471"/>
        <v>6.6304347826074945</v>
      </c>
      <c r="I1114" s="18">
        <f t="shared" si="472"/>
        <v>1.8944099378878556E-2</v>
      </c>
      <c r="J1114" s="17">
        <f t="shared" si="473"/>
        <v>229913.32099456911</v>
      </c>
      <c r="K1114" s="16">
        <f t="shared" si="474"/>
        <v>31.477715618067798</v>
      </c>
      <c r="L1114" s="15">
        <f t="shared" si="475"/>
        <v>0</v>
      </c>
      <c r="M1114" s="14">
        <f t="shared" si="476"/>
        <v>0</v>
      </c>
      <c r="N1114" s="13">
        <f t="shared" si="483"/>
        <v>0</v>
      </c>
      <c r="O1114" s="12">
        <f t="shared" si="484"/>
        <v>0</v>
      </c>
      <c r="P1114" s="4">
        <f t="shared" si="485"/>
        <v>0</v>
      </c>
      <c r="Q1114" s="11">
        <f t="shared" si="477"/>
        <v>0</v>
      </c>
      <c r="R1114" s="10">
        <f t="shared" si="486"/>
        <v>0</v>
      </c>
      <c r="S1114" s="9">
        <f t="shared" si="487"/>
        <v>151.358709016955</v>
      </c>
      <c r="T1114" s="8">
        <f t="shared" si="488"/>
        <v>14439.820861365955</v>
      </c>
      <c r="U1114" s="7">
        <f t="shared" si="489"/>
        <v>-31.477715618067798</v>
      </c>
      <c r="V1114" s="9">
        <f t="shared" si="490"/>
        <v>884.46068139670899</v>
      </c>
      <c r="W1114" s="8">
        <f t="shared" si="491"/>
        <v>229913.32099456911</v>
      </c>
      <c r="X1114" s="7">
        <f t="shared" si="492"/>
        <v>-31.477715618067798</v>
      </c>
      <c r="Y1114" s="6">
        <f t="shared" si="478"/>
        <v>897.31831349416359</v>
      </c>
      <c r="Z1114" s="4">
        <f t="shared" si="479"/>
        <v>-1</v>
      </c>
      <c r="AA1114" s="4">
        <f t="shared" si="493"/>
        <v>0</v>
      </c>
      <c r="AB1114" s="5">
        <f t="shared" si="494"/>
        <v>0</v>
      </c>
      <c r="AC1114" s="418">
        <f t="shared" si="498"/>
        <v>0</v>
      </c>
      <c r="AD1114" s="628">
        <f t="shared" si="495"/>
        <v>0</v>
      </c>
      <c r="AE1114" s="4">
        <f t="shared" si="480"/>
        <v>8.4715998021456347</v>
      </c>
      <c r="AF1114" s="3">
        <f t="shared" si="496"/>
        <v>4.67</v>
      </c>
      <c r="AG1114" s="2">
        <f t="shared" si="481"/>
        <v>105.92076283713217</v>
      </c>
      <c r="AH1114" s="22">
        <f t="shared" si="499"/>
        <v>9.8629796858747056</v>
      </c>
    </row>
    <row r="1115" spans="6:34" x14ac:dyDescent="0.35">
      <c r="F1115" s="21">
        <f t="shared" si="482"/>
        <v>108.49999999999811</v>
      </c>
      <c r="G1115" s="20">
        <f t="shared" si="497"/>
        <v>356.63043478260749</v>
      </c>
      <c r="H1115" s="19">
        <f t="shared" si="471"/>
        <v>6.6304347826074945</v>
      </c>
      <c r="I1115" s="18">
        <f t="shared" si="472"/>
        <v>1.8944099378878556E-2</v>
      </c>
      <c r="J1115" s="17">
        <f t="shared" si="473"/>
        <v>230001.76706270876</v>
      </c>
      <c r="K1115" s="16">
        <f t="shared" si="474"/>
        <v>31.477452127277697</v>
      </c>
      <c r="L1115" s="15">
        <f t="shared" si="475"/>
        <v>0</v>
      </c>
      <c r="M1115" s="14">
        <f t="shared" si="476"/>
        <v>0</v>
      </c>
      <c r="N1115" s="13">
        <f t="shared" si="483"/>
        <v>0</v>
      </c>
      <c r="O1115" s="12">
        <f t="shared" si="484"/>
        <v>0</v>
      </c>
      <c r="P1115" s="4">
        <f t="shared" si="485"/>
        <v>0</v>
      </c>
      <c r="Q1115" s="11">
        <f t="shared" si="477"/>
        <v>0</v>
      </c>
      <c r="R1115" s="10">
        <f t="shared" si="486"/>
        <v>0</v>
      </c>
      <c r="S1115" s="9">
        <f t="shared" si="487"/>
        <v>151.358709016955</v>
      </c>
      <c r="T1115" s="8">
        <f t="shared" si="488"/>
        <v>14454.95673226765</v>
      </c>
      <c r="U1115" s="7">
        <f t="shared" si="489"/>
        <v>-31.477452127277697</v>
      </c>
      <c r="V1115" s="9">
        <f t="shared" si="490"/>
        <v>881.31290983490226</v>
      </c>
      <c r="W1115" s="8">
        <f t="shared" si="491"/>
        <v>230001.76706270876</v>
      </c>
      <c r="X1115" s="7">
        <f t="shared" si="492"/>
        <v>-31.477452127277697</v>
      </c>
      <c r="Y1115" s="6">
        <f t="shared" si="478"/>
        <v>894.21580383984588</v>
      </c>
      <c r="Z1115" s="4">
        <f t="shared" si="479"/>
        <v>-1</v>
      </c>
      <c r="AA1115" s="4">
        <f t="shared" si="493"/>
        <v>0</v>
      </c>
      <c r="AB1115" s="5">
        <f t="shared" si="494"/>
        <v>0</v>
      </c>
      <c r="AC1115" s="418">
        <f t="shared" si="498"/>
        <v>0</v>
      </c>
      <c r="AD1115" s="628">
        <f t="shared" si="495"/>
        <v>0</v>
      </c>
      <c r="AE1115" s="4">
        <f t="shared" si="480"/>
        <v>8.4423089476312256</v>
      </c>
      <c r="AF1115" s="3">
        <f t="shared" si="496"/>
        <v>4.67</v>
      </c>
      <c r="AG1115" s="2">
        <f t="shared" si="481"/>
        <v>105.92076283713217</v>
      </c>
      <c r="AH1115" s="22">
        <f t="shared" si="499"/>
        <v>9.8118715275342794</v>
      </c>
    </row>
    <row r="1116" spans="6:34" x14ac:dyDescent="0.35">
      <c r="F1116" s="21">
        <f t="shared" si="482"/>
        <v>108.5999999999981</v>
      </c>
      <c r="G1116" s="20">
        <f t="shared" si="497"/>
        <v>356.63043478260749</v>
      </c>
      <c r="H1116" s="19">
        <f t="shared" si="471"/>
        <v>6.6304347826074945</v>
      </c>
      <c r="I1116" s="18">
        <f t="shared" si="472"/>
        <v>1.8944099378878556E-2</v>
      </c>
      <c r="J1116" s="17">
        <f t="shared" si="473"/>
        <v>230089.89835369226</v>
      </c>
      <c r="K1116" s="16">
        <f t="shared" si="474"/>
        <v>31.477189577534915</v>
      </c>
      <c r="L1116" s="15">
        <f t="shared" si="475"/>
        <v>0</v>
      </c>
      <c r="M1116" s="14">
        <f t="shared" si="476"/>
        <v>0</v>
      </c>
      <c r="N1116" s="13">
        <f t="shared" si="483"/>
        <v>0</v>
      </c>
      <c r="O1116" s="12">
        <f t="shared" si="484"/>
        <v>0</v>
      </c>
      <c r="P1116" s="4">
        <f t="shared" si="485"/>
        <v>0</v>
      </c>
      <c r="Q1116" s="11">
        <f t="shared" si="477"/>
        <v>0</v>
      </c>
      <c r="R1116" s="10">
        <f t="shared" si="486"/>
        <v>0</v>
      </c>
      <c r="S1116" s="9">
        <f t="shared" si="487"/>
        <v>151.358709016955</v>
      </c>
      <c r="T1116" s="8">
        <f t="shared" si="488"/>
        <v>14470.092603169345</v>
      </c>
      <c r="U1116" s="7">
        <f t="shared" si="489"/>
        <v>-31.477189577534915</v>
      </c>
      <c r="V1116" s="9">
        <f t="shared" si="490"/>
        <v>878.16516462217453</v>
      </c>
      <c r="W1116" s="8">
        <f t="shared" si="491"/>
        <v>230089.89835369226</v>
      </c>
      <c r="X1116" s="7">
        <f t="shared" si="492"/>
        <v>-31.477189577534915</v>
      </c>
      <c r="Y1116" s="6">
        <f t="shared" si="478"/>
        <v>891.11363761933876</v>
      </c>
      <c r="Z1116" s="4">
        <f t="shared" si="479"/>
        <v>-1</v>
      </c>
      <c r="AA1116" s="4">
        <f t="shared" si="493"/>
        <v>0</v>
      </c>
      <c r="AB1116" s="5">
        <f t="shared" si="494"/>
        <v>0</v>
      </c>
      <c r="AC1116" s="418">
        <f t="shared" si="498"/>
        <v>0</v>
      </c>
      <c r="AD1116" s="628">
        <f t="shared" si="495"/>
        <v>0</v>
      </c>
      <c r="AE1116" s="4">
        <f t="shared" si="480"/>
        <v>8.4130213354821599</v>
      </c>
      <c r="AF1116" s="3">
        <f t="shared" si="496"/>
        <v>4.67</v>
      </c>
      <c r="AG1116" s="2">
        <f t="shared" si="481"/>
        <v>105.92076283713217</v>
      </c>
      <c r="AH1116" s="22">
        <f t="shared" si="499"/>
        <v>9.7608575958728334</v>
      </c>
    </row>
    <row r="1117" spans="6:34" x14ac:dyDescent="0.35">
      <c r="F1117" s="21">
        <f t="shared" si="482"/>
        <v>108.6999999999981</v>
      </c>
      <c r="G1117" s="20">
        <f t="shared" si="497"/>
        <v>356.63043478260749</v>
      </c>
      <c r="H1117" s="19">
        <f t="shared" si="471"/>
        <v>6.6304347826074945</v>
      </c>
      <c r="I1117" s="18">
        <f t="shared" si="472"/>
        <v>1.8944099378878556E-2</v>
      </c>
      <c r="J1117" s="17">
        <f t="shared" si="473"/>
        <v>230177.71487015448</v>
      </c>
      <c r="K1117" s="16">
        <f t="shared" si="474"/>
        <v>31.476927968796353</v>
      </c>
      <c r="L1117" s="15">
        <f t="shared" si="475"/>
        <v>0</v>
      </c>
      <c r="M1117" s="14">
        <f t="shared" si="476"/>
        <v>0</v>
      </c>
      <c r="N1117" s="13">
        <f t="shared" si="483"/>
        <v>0</v>
      </c>
      <c r="O1117" s="12">
        <f t="shared" si="484"/>
        <v>0</v>
      </c>
      <c r="P1117" s="4">
        <f t="shared" si="485"/>
        <v>0</v>
      </c>
      <c r="Q1117" s="11">
        <f t="shared" si="477"/>
        <v>0</v>
      </c>
      <c r="R1117" s="10">
        <f t="shared" si="486"/>
        <v>0</v>
      </c>
      <c r="S1117" s="9">
        <f t="shared" si="487"/>
        <v>151.358709016955</v>
      </c>
      <c r="T1117" s="8">
        <f t="shared" si="488"/>
        <v>14485.22847407104</v>
      </c>
      <c r="U1117" s="7">
        <f t="shared" si="489"/>
        <v>-31.476927968796353</v>
      </c>
      <c r="V1117" s="9">
        <f t="shared" si="490"/>
        <v>875.01744566442107</v>
      </c>
      <c r="W1117" s="8">
        <f t="shared" si="491"/>
        <v>230177.71487015448</v>
      </c>
      <c r="X1117" s="7">
        <f t="shared" si="492"/>
        <v>-31.476927968796353</v>
      </c>
      <c r="Y1117" s="6">
        <f t="shared" si="478"/>
        <v>888.01181805895317</v>
      </c>
      <c r="Z1117" s="4">
        <f t="shared" si="479"/>
        <v>-1</v>
      </c>
      <c r="AA1117" s="4">
        <f t="shared" si="493"/>
        <v>0</v>
      </c>
      <c r="AB1117" s="5">
        <f t="shared" si="494"/>
        <v>0</v>
      </c>
      <c r="AC1117" s="418">
        <f t="shared" si="498"/>
        <v>0</v>
      </c>
      <c r="AD1117" s="628">
        <f t="shared" si="495"/>
        <v>0</v>
      </c>
      <c r="AE1117" s="4">
        <f t="shared" si="480"/>
        <v>8.3837369961581008</v>
      </c>
      <c r="AF1117" s="3">
        <f t="shared" si="496"/>
        <v>4.67</v>
      </c>
      <c r="AG1117" s="2">
        <f t="shared" si="481"/>
        <v>105.92076283713217</v>
      </c>
      <c r="AH1117" s="22">
        <f t="shared" si="499"/>
        <v>9.709938068390171</v>
      </c>
    </row>
    <row r="1118" spans="6:34" x14ac:dyDescent="0.35">
      <c r="F1118" s="21">
        <f t="shared" si="482"/>
        <v>108.79999999999809</v>
      </c>
      <c r="G1118" s="20">
        <f t="shared" si="497"/>
        <v>356.63043478260749</v>
      </c>
      <c r="H1118" s="19">
        <f t="shared" ref="H1118:H1181" si="500">G1118-(TotalWeightE-PropellantWeight)</f>
        <v>6.6304347826074945</v>
      </c>
      <c r="I1118" s="18">
        <f t="shared" ref="I1118:I1181" si="501">(G1118-(TotalWeightE-PropellantWeight))/(PropellantWeight)</f>
        <v>1.8944099378878556E-2</v>
      </c>
      <c r="J1118" s="17">
        <f t="shared" ref="J1118:J1181" si="502">W1118</f>
        <v>230265.21661472094</v>
      </c>
      <c r="K1118" s="16">
        <f t="shared" ref="K1118:K1181" si="503">$L$23*(20902231^2)/((20902231+W1118)^2)</f>
        <v>31.476667301019074</v>
      </c>
      <c r="L1118" s="15">
        <f t="shared" ref="L1118:L1181" si="504">M1118/$L$22</f>
        <v>0</v>
      </c>
      <c r="M1118" s="14">
        <f t="shared" ref="M1118:M1181" si="505">$L$22*(EXP(-K1118*(W1118-0)/($L$25*AF1118)))</f>
        <v>0</v>
      </c>
      <c r="N1118" s="13">
        <f t="shared" si="483"/>
        <v>0</v>
      </c>
      <c r="O1118" s="12">
        <f t="shared" si="484"/>
        <v>0</v>
      </c>
      <c r="P1118" s="4">
        <f t="shared" si="485"/>
        <v>0</v>
      </c>
      <c r="Q1118" s="11">
        <f t="shared" ref="Q1118:Q1181" si="506">(M1118*$L$25*AF1118)/144</f>
        <v>0</v>
      </c>
      <c r="R1118" s="10">
        <f t="shared" si="486"/>
        <v>0</v>
      </c>
      <c r="S1118" s="9">
        <f t="shared" si="487"/>
        <v>151.358709016955</v>
      </c>
      <c r="T1118" s="8">
        <f t="shared" si="488"/>
        <v>14500.364344972735</v>
      </c>
      <c r="U1118" s="7">
        <f t="shared" si="489"/>
        <v>-31.476667301019074</v>
      </c>
      <c r="V1118" s="9">
        <f t="shared" si="490"/>
        <v>871.86975286754148</v>
      </c>
      <c r="W1118" s="8">
        <f t="shared" si="491"/>
        <v>230265.21661472094</v>
      </c>
      <c r="X1118" s="7">
        <f t="shared" si="492"/>
        <v>-31.476667301019074</v>
      </c>
      <c r="Y1118" s="6">
        <f t="shared" ref="Y1118:Y1181" si="507">SQRT((S1118^2)+(V1118^2))</f>
        <v>884.910348431177</v>
      </c>
      <c r="Z1118" s="4">
        <f t="shared" ref="Z1118:Z1181" si="508">X1118/K1118</f>
        <v>-1</v>
      </c>
      <c r="AA1118" s="4">
        <f t="shared" si="493"/>
        <v>0</v>
      </c>
      <c r="AB1118" s="5">
        <f t="shared" si="494"/>
        <v>0</v>
      </c>
      <c r="AC1118" s="418">
        <f t="shared" si="498"/>
        <v>0</v>
      </c>
      <c r="AD1118" s="628">
        <f t="shared" si="495"/>
        <v>0</v>
      </c>
      <c r="AE1118" s="4">
        <f t="shared" ref="AE1118:AE1181" si="509">Y1118/AG1118</f>
        <v>8.3544559605546755</v>
      </c>
      <c r="AF1118" s="3">
        <f t="shared" si="496"/>
        <v>4.67</v>
      </c>
      <c r="AG1118" s="2">
        <f t="shared" ref="AG1118:AG1181" si="510">SQRT($L$27*$L$25*AF1118)</f>
        <v>105.92076283713217</v>
      </c>
      <c r="AH1118" s="22">
        <f t="shared" si="499"/>
        <v>9.6591131236791004</v>
      </c>
    </row>
    <row r="1119" spans="6:34" x14ac:dyDescent="0.35">
      <c r="F1119" s="21">
        <f t="shared" ref="F1119:F1182" si="511">F1118+$G$28</f>
        <v>108.89999999999809</v>
      </c>
      <c r="G1119" s="20">
        <f t="shared" si="497"/>
        <v>356.63043478260749</v>
      </c>
      <c r="H1119" s="19">
        <f t="shared" si="500"/>
        <v>6.6304347826074945</v>
      </c>
      <c r="I1119" s="18">
        <f t="shared" si="501"/>
        <v>1.8944099378878556E-2</v>
      </c>
      <c r="J1119" s="17">
        <f t="shared" si="502"/>
        <v>230352.40359000769</v>
      </c>
      <c r="K1119" s="16">
        <f t="shared" si="503"/>
        <v>31.476407574160266</v>
      </c>
      <c r="L1119" s="15">
        <f t="shared" si="504"/>
        <v>0</v>
      </c>
      <c r="M1119" s="14">
        <f t="shared" si="505"/>
        <v>0</v>
      </c>
      <c r="N1119" s="13">
        <f t="shared" ref="N1119:N1182" si="512">IF(I1118&gt;0.02,(WeightFlowRate/$L$23)*ExhaustVelocityE+(ExitPressureE-Q1119)*ExitAreaE,0)</f>
        <v>0</v>
      </c>
      <c r="O1119" s="12">
        <f t="shared" ref="O1119:O1182" si="513">N1119/WeightFlowRate</f>
        <v>0</v>
      </c>
      <c r="P1119" s="4">
        <f t="shared" ref="P1119:P1182" si="514">Q1119/$L$21</f>
        <v>0</v>
      </c>
      <c r="Q1119" s="11">
        <f t="shared" si="506"/>
        <v>0</v>
      </c>
      <c r="R1119" s="10">
        <f t="shared" ref="R1119:R1182" si="515">IF(W1119&lt;InitialAltitudeE,0,(((N1119-AB1119)*COS(ElevationAngleR)*$L$23)/(G1119)))</f>
        <v>0</v>
      </c>
      <c r="S1119" s="9">
        <f t="shared" ref="S1119:S1182" si="516">IF(W1118&lt;InitialAltitudeE,0,S1118+(R1118*TimeStep))</f>
        <v>151.358709016955</v>
      </c>
      <c r="T1119" s="8">
        <f t="shared" ref="T1119:T1182" si="517">T1118+(S1119*TimeStep)</f>
        <v>14515.50021587443</v>
      </c>
      <c r="U1119" s="7">
        <f t="shared" ref="U1119:U1182" si="518">IF(W1118&lt;InitialAltitudeE,-K1119,(((N1119-AB1119)*SIN(ElevationAngleR)*$L$23)/G1119)-K1119)</f>
        <v>-31.476407574160266</v>
      </c>
      <c r="V1119" s="9">
        <f t="shared" ref="V1119:V1182" si="519">IF(W1118&lt;InitialAltitudeE,0,V1118+(U1118*TimeStep))</f>
        <v>868.72208613743953</v>
      </c>
      <c r="W1119" s="8">
        <f t="shared" ref="W1119:W1182" si="520">IF(P1118&gt;0.913499,W1118,W1118+V1118*TimeStep)</f>
        <v>230352.40359000769</v>
      </c>
      <c r="X1119" s="7">
        <f t="shared" ref="X1119:X1182" si="521">IF(N1119&gt;0.002,SQRT((U1119^2)+(R1119^2)),-SQRT((U1119^2)+(R1119^2)))</f>
        <v>-31.476407574160266</v>
      </c>
      <c r="Y1119" s="6">
        <f t="shared" si="507"/>
        <v>881.80923205547367</v>
      </c>
      <c r="Z1119" s="4">
        <f t="shared" si="508"/>
        <v>-1</v>
      </c>
      <c r="AA1119" s="4">
        <f t="shared" ref="AA1119:AA1182" si="522">N1119/G1119</f>
        <v>0</v>
      </c>
      <c r="AB1119" s="5">
        <f t="shared" ref="AB1119:AB1182" si="523">0.5*M1119*(Y1118^2)*CrossSectionalAreaE*AH1119</f>
        <v>0</v>
      </c>
      <c r="AC1119" s="418">
        <f t="shared" si="498"/>
        <v>0</v>
      </c>
      <c r="AD1119" s="628">
        <f t="shared" ref="AD1119:AD1182" si="524">(1/2)*M1119*(Y1118^2)</f>
        <v>0</v>
      </c>
      <c r="AE1119" s="4">
        <f t="shared" si="509"/>
        <v>8.3251782600109987</v>
      </c>
      <c r="AF1119" s="3">
        <f t="shared" ref="AF1119:AF1182" si="525">IF(AF1118&gt;4.67,$L$20+($L$26/1000)*W1119,4.67)</f>
        <v>4.67</v>
      </c>
      <c r="AG1119" s="2">
        <f t="shared" si="510"/>
        <v>105.92076283713217</v>
      </c>
      <c r="AH1119" s="22">
        <f t="shared" si="499"/>
        <v>9.6083829414365187</v>
      </c>
    </row>
    <row r="1120" spans="6:34" x14ac:dyDescent="0.35">
      <c r="F1120" s="21">
        <f t="shared" si="511"/>
        <v>108.99999999999808</v>
      </c>
      <c r="G1120" s="20">
        <f t="shared" ref="G1120:G1183" si="526">IF(I1119&gt;0.02,G1119-((N1119/O1119)*TimeStep),G1119)</f>
        <v>356.63043478260749</v>
      </c>
      <c r="H1120" s="19">
        <f t="shared" si="500"/>
        <v>6.6304347826074945</v>
      </c>
      <c r="I1120" s="18">
        <f t="shared" si="501"/>
        <v>1.8944099378878556E-2</v>
      </c>
      <c r="J1120" s="17">
        <f t="shared" si="502"/>
        <v>230439.27579862144</v>
      </c>
      <c r="K1120" s="16">
        <f t="shared" si="503"/>
        <v>31.476148788177316</v>
      </c>
      <c r="L1120" s="15">
        <f t="shared" si="504"/>
        <v>0</v>
      </c>
      <c r="M1120" s="14">
        <f t="shared" si="505"/>
        <v>0</v>
      </c>
      <c r="N1120" s="13">
        <f t="shared" si="512"/>
        <v>0</v>
      </c>
      <c r="O1120" s="12">
        <f t="shared" si="513"/>
        <v>0</v>
      </c>
      <c r="P1120" s="4">
        <f t="shared" si="514"/>
        <v>0</v>
      </c>
      <c r="Q1120" s="11">
        <f t="shared" si="506"/>
        <v>0</v>
      </c>
      <c r="R1120" s="10">
        <f t="shared" si="515"/>
        <v>0</v>
      </c>
      <c r="S1120" s="9">
        <f t="shared" si="516"/>
        <v>151.358709016955</v>
      </c>
      <c r="T1120" s="8">
        <f t="shared" si="517"/>
        <v>14530.636086776125</v>
      </c>
      <c r="U1120" s="7">
        <f t="shared" si="518"/>
        <v>-31.476148788177316</v>
      </c>
      <c r="V1120" s="9">
        <f t="shared" si="519"/>
        <v>865.57444538002346</v>
      </c>
      <c r="W1120" s="8">
        <f t="shared" si="520"/>
        <v>230439.27579862144</v>
      </c>
      <c r="X1120" s="7">
        <f t="shared" si="521"/>
        <v>-31.476148788177316</v>
      </c>
      <c r="Y1120" s="6">
        <f t="shared" si="507"/>
        <v>878.70847229909782</v>
      </c>
      <c r="Z1120" s="4">
        <f t="shared" si="508"/>
        <v>-1</v>
      </c>
      <c r="AA1120" s="4">
        <f t="shared" si="522"/>
        <v>0</v>
      </c>
      <c r="AB1120" s="5">
        <f t="shared" si="523"/>
        <v>0</v>
      </c>
      <c r="AC1120" s="418">
        <f t="shared" ref="AC1120:AC1183" si="527">(AB1120/G1120)*F1120</f>
        <v>0</v>
      </c>
      <c r="AD1120" s="628">
        <f t="shared" si="524"/>
        <v>0</v>
      </c>
      <c r="AE1120" s="4">
        <f t="shared" si="509"/>
        <v>8.2959039263173899</v>
      </c>
      <c r="AF1120" s="3">
        <f t="shared" si="525"/>
        <v>4.67</v>
      </c>
      <c r="AG1120" s="2">
        <f t="shared" si="510"/>
        <v>105.92076283713217</v>
      </c>
      <c r="AH1120" s="22">
        <f t="shared" si="499"/>
        <v>9.5577477024746766</v>
      </c>
    </row>
    <row r="1121" spans="6:34" x14ac:dyDescent="0.35">
      <c r="F1121" s="21">
        <f t="shared" si="511"/>
        <v>109.09999999999808</v>
      </c>
      <c r="G1121" s="20">
        <f t="shared" si="526"/>
        <v>356.63043478260749</v>
      </c>
      <c r="H1121" s="19">
        <f t="shared" si="500"/>
        <v>6.6304347826074945</v>
      </c>
      <c r="I1121" s="18">
        <f t="shared" si="501"/>
        <v>1.8944099378878556E-2</v>
      </c>
      <c r="J1121" s="17">
        <f t="shared" si="502"/>
        <v>230525.83324315943</v>
      </c>
      <c r="K1121" s="16">
        <f t="shared" si="503"/>
        <v>31.475890943027739</v>
      </c>
      <c r="L1121" s="15">
        <f t="shared" si="504"/>
        <v>0</v>
      </c>
      <c r="M1121" s="14">
        <f t="shared" si="505"/>
        <v>0</v>
      </c>
      <c r="N1121" s="13">
        <f t="shared" si="512"/>
        <v>0</v>
      </c>
      <c r="O1121" s="12">
        <f t="shared" si="513"/>
        <v>0</v>
      </c>
      <c r="P1121" s="4">
        <f t="shared" si="514"/>
        <v>0</v>
      </c>
      <c r="Q1121" s="11">
        <f t="shared" si="506"/>
        <v>0</v>
      </c>
      <c r="R1121" s="10">
        <f t="shared" si="515"/>
        <v>0</v>
      </c>
      <c r="S1121" s="9">
        <f t="shared" si="516"/>
        <v>151.358709016955</v>
      </c>
      <c r="T1121" s="8">
        <f t="shared" si="517"/>
        <v>14545.77195767782</v>
      </c>
      <c r="U1121" s="7">
        <f t="shared" si="518"/>
        <v>-31.475890943027739</v>
      </c>
      <c r="V1121" s="9">
        <f t="shared" si="519"/>
        <v>862.4268305012057</v>
      </c>
      <c r="W1121" s="8">
        <f t="shared" si="520"/>
        <v>230525.83324315943</v>
      </c>
      <c r="X1121" s="7">
        <f t="shared" si="521"/>
        <v>-31.475890943027739</v>
      </c>
      <c r="Y1121" s="6">
        <f t="shared" si="507"/>
        <v>875.60807257792828</v>
      </c>
      <c r="Z1121" s="4">
        <f t="shared" si="508"/>
        <v>-1</v>
      </c>
      <c r="AA1121" s="4">
        <f t="shared" si="522"/>
        <v>0</v>
      </c>
      <c r="AB1121" s="5">
        <f t="shared" si="523"/>
        <v>0</v>
      </c>
      <c r="AC1121" s="418">
        <f t="shared" si="527"/>
        <v>0</v>
      </c>
      <c r="AD1121" s="628">
        <f t="shared" si="524"/>
        <v>0</v>
      </c>
      <c r="AE1121" s="4">
        <f t="shared" si="509"/>
        <v>8.2666329917232257</v>
      </c>
      <c r="AF1121" s="3">
        <f t="shared" si="525"/>
        <v>4.67</v>
      </c>
      <c r="AG1121" s="2">
        <f t="shared" si="510"/>
        <v>105.92076283713217</v>
      </c>
      <c r="AH1121" s="22">
        <f t="shared" si="499"/>
        <v>9.5072075887326513</v>
      </c>
    </row>
    <row r="1122" spans="6:34" x14ac:dyDescent="0.35">
      <c r="F1122" s="21">
        <f t="shared" si="511"/>
        <v>109.19999999999807</v>
      </c>
      <c r="G1122" s="20">
        <f t="shared" si="526"/>
        <v>356.63043478260749</v>
      </c>
      <c r="H1122" s="19">
        <f t="shared" si="500"/>
        <v>6.6304347826074945</v>
      </c>
      <c r="I1122" s="18">
        <f t="shared" si="501"/>
        <v>1.8944099378878556E-2</v>
      </c>
      <c r="J1122" s="17">
        <f t="shared" si="502"/>
        <v>230612.07592620954</v>
      </c>
      <c r="K1122" s="16">
        <f t="shared" si="503"/>
        <v>31.475634038669192</v>
      </c>
      <c r="L1122" s="15">
        <f t="shared" si="504"/>
        <v>0</v>
      </c>
      <c r="M1122" s="14">
        <f t="shared" si="505"/>
        <v>0</v>
      </c>
      <c r="N1122" s="13">
        <f t="shared" si="512"/>
        <v>0</v>
      </c>
      <c r="O1122" s="12">
        <f t="shared" si="513"/>
        <v>0</v>
      </c>
      <c r="P1122" s="4">
        <f t="shared" si="514"/>
        <v>0</v>
      </c>
      <c r="Q1122" s="11">
        <f t="shared" si="506"/>
        <v>0</v>
      </c>
      <c r="R1122" s="10">
        <f t="shared" si="515"/>
        <v>0</v>
      </c>
      <c r="S1122" s="9">
        <f t="shared" si="516"/>
        <v>151.358709016955</v>
      </c>
      <c r="T1122" s="8">
        <f t="shared" si="517"/>
        <v>14560.907828579515</v>
      </c>
      <c r="U1122" s="7">
        <f t="shared" si="518"/>
        <v>-31.475634038669192</v>
      </c>
      <c r="V1122" s="9">
        <f t="shared" si="519"/>
        <v>859.27924140690288</v>
      </c>
      <c r="W1122" s="8">
        <f t="shared" si="520"/>
        <v>230612.07592620954</v>
      </c>
      <c r="X1122" s="7">
        <f t="shared" si="521"/>
        <v>-31.475634038669192</v>
      </c>
      <c r="Y1122" s="6">
        <f t="shared" si="507"/>
        <v>872.50803635731734</v>
      </c>
      <c r="Z1122" s="4">
        <f t="shared" si="508"/>
        <v>-1</v>
      </c>
      <c r="AA1122" s="4">
        <f t="shared" si="522"/>
        <v>0</v>
      </c>
      <c r="AB1122" s="5">
        <f t="shared" si="523"/>
        <v>0</v>
      </c>
      <c r="AC1122" s="418">
        <f t="shared" si="527"/>
        <v>0</v>
      </c>
      <c r="AD1122" s="628">
        <f t="shared" si="524"/>
        <v>0</v>
      </c>
      <c r="AE1122" s="4">
        <f t="shared" si="509"/>
        <v>8.2373654889449686</v>
      </c>
      <c r="AF1122" s="3">
        <f t="shared" si="525"/>
        <v>4.67</v>
      </c>
      <c r="AG1122" s="2">
        <f t="shared" si="510"/>
        <v>105.92076283713217</v>
      </c>
      <c r="AH1122" s="22">
        <f t="shared" si="499"/>
        <v>9.4567627832878625</v>
      </c>
    </row>
    <row r="1123" spans="6:34" x14ac:dyDescent="0.35">
      <c r="F1123" s="21">
        <f t="shared" si="511"/>
        <v>109.29999999999806</v>
      </c>
      <c r="G1123" s="20">
        <f t="shared" si="526"/>
        <v>356.63043478260749</v>
      </c>
      <c r="H1123" s="19">
        <f t="shared" si="500"/>
        <v>6.6304347826074945</v>
      </c>
      <c r="I1123" s="18">
        <f t="shared" si="501"/>
        <v>1.8944099378878556E-2</v>
      </c>
      <c r="J1123" s="17">
        <f t="shared" si="502"/>
        <v>230698.00385035021</v>
      </c>
      <c r="K1123" s="16">
        <f t="shared" si="503"/>
        <v>31.47537807505952</v>
      </c>
      <c r="L1123" s="15">
        <f t="shared" si="504"/>
        <v>0</v>
      </c>
      <c r="M1123" s="14">
        <f t="shared" si="505"/>
        <v>0</v>
      </c>
      <c r="N1123" s="13">
        <f t="shared" si="512"/>
        <v>0</v>
      </c>
      <c r="O1123" s="12">
        <f t="shared" si="513"/>
        <v>0</v>
      </c>
      <c r="P1123" s="4">
        <f t="shared" si="514"/>
        <v>0</v>
      </c>
      <c r="Q1123" s="11">
        <f t="shared" si="506"/>
        <v>0</v>
      </c>
      <c r="R1123" s="10">
        <f t="shared" si="515"/>
        <v>0</v>
      </c>
      <c r="S1123" s="9">
        <f t="shared" si="516"/>
        <v>151.358709016955</v>
      </c>
      <c r="T1123" s="8">
        <f t="shared" si="517"/>
        <v>14576.04369948121</v>
      </c>
      <c r="U1123" s="7">
        <f t="shared" si="518"/>
        <v>-31.47537807505952</v>
      </c>
      <c r="V1123" s="9">
        <f t="shared" si="519"/>
        <v>856.13167800303597</v>
      </c>
      <c r="W1123" s="8">
        <f t="shared" si="520"/>
        <v>230698.00385035021</v>
      </c>
      <c r="X1123" s="7">
        <f t="shared" si="521"/>
        <v>-31.47537807505952</v>
      </c>
      <c r="Y1123" s="6">
        <f t="shared" si="507"/>
        <v>869.40836715295836</v>
      </c>
      <c r="Z1123" s="4">
        <f t="shared" si="508"/>
        <v>-1</v>
      </c>
      <c r="AA1123" s="4">
        <f t="shared" si="522"/>
        <v>0</v>
      </c>
      <c r="AB1123" s="5">
        <f t="shared" si="523"/>
        <v>0</v>
      </c>
      <c r="AC1123" s="418">
        <f t="shared" si="527"/>
        <v>0</v>
      </c>
      <c r="AD1123" s="628">
        <f t="shared" si="524"/>
        <v>0</v>
      </c>
      <c r="AE1123" s="4">
        <f t="shared" si="509"/>
        <v>8.2081014511743469</v>
      </c>
      <c r="AF1123" s="3">
        <f t="shared" si="525"/>
        <v>4.67</v>
      </c>
      <c r="AG1123" s="2">
        <f t="shared" si="510"/>
        <v>105.92076283713217</v>
      </c>
      <c r="AH1123" s="22">
        <f t="shared" si="499"/>
        <v>9.4064134703678857</v>
      </c>
    </row>
    <row r="1124" spans="6:34" x14ac:dyDescent="0.35">
      <c r="F1124" s="21">
        <f t="shared" si="511"/>
        <v>109.39999999999806</v>
      </c>
      <c r="G1124" s="20">
        <f t="shared" si="526"/>
        <v>356.63043478260749</v>
      </c>
      <c r="H1124" s="19">
        <f t="shared" si="500"/>
        <v>6.6304347826074945</v>
      </c>
      <c r="I1124" s="18">
        <f t="shared" si="501"/>
        <v>1.8944099378878556E-2</v>
      </c>
      <c r="J1124" s="17">
        <f t="shared" si="502"/>
        <v>230783.61701815051</v>
      </c>
      <c r="K1124" s="16">
        <f t="shared" si="503"/>
        <v>31.475123052156711</v>
      </c>
      <c r="L1124" s="15">
        <f t="shared" si="504"/>
        <v>0</v>
      </c>
      <c r="M1124" s="14">
        <f t="shared" si="505"/>
        <v>0</v>
      </c>
      <c r="N1124" s="13">
        <f t="shared" si="512"/>
        <v>0</v>
      </c>
      <c r="O1124" s="12">
        <f t="shared" si="513"/>
        <v>0</v>
      </c>
      <c r="P1124" s="4">
        <f t="shared" si="514"/>
        <v>0</v>
      </c>
      <c r="Q1124" s="11">
        <f t="shared" si="506"/>
        <v>0</v>
      </c>
      <c r="R1124" s="10">
        <f t="shared" si="515"/>
        <v>0</v>
      </c>
      <c r="S1124" s="9">
        <f t="shared" si="516"/>
        <v>151.358709016955</v>
      </c>
      <c r="T1124" s="8">
        <f t="shared" si="517"/>
        <v>14591.179570382905</v>
      </c>
      <c r="U1124" s="7">
        <f t="shared" si="518"/>
        <v>-31.475123052156711</v>
      </c>
      <c r="V1124" s="9">
        <f t="shared" si="519"/>
        <v>852.98414019553002</v>
      </c>
      <c r="W1124" s="8">
        <f t="shared" si="520"/>
        <v>230783.61701815051</v>
      </c>
      <c r="X1124" s="7">
        <f t="shared" si="521"/>
        <v>-31.475123052156711</v>
      </c>
      <c r="Y1124" s="6">
        <f t="shared" si="507"/>
        <v>866.30906853177225</v>
      </c>
      <c r="Z1124" s="4">
        <f t="shared" si="508"/>
        <v>-1</v>
      </c>
      <c r="AA1124" s="4">
        <f t="shared" si="522"/>
        <v>0</v>
      </c>
      <c r="AB1124" s="5">
        <f t="shared" si="523"/>
        <v>0</v>
      </c>
      <c r="AC1124" s="418">
        <f t="shared" si="527"/>
        <v>0</v>
      </c>
      <c r="AD1124" s="628">
        <f t="shared" si="524"/>
        <v>0</v>
      </c>
      <c r="AE1124" s="4">
        <f t="shared" si="509"/>
        <v>8.1788409120867289</v>
      </c>
      <c r="AF1124" s="3">
        <f t="shared" si="525"/>
        <v>4.67</v>
      </c>
      <c r="AG1124" s="2">
        <f t="shared" si="510"/>
        <v>105.92076283713217</v>
      </c>
      <c r="AH1124" s="22">
        <f t="shared" si="499"/>
        <v>9.3561598353623356</v>
      </c>
    </row>
    <row r="1125" spans="6:34" x14ac:dyDescent="0.35">
      <c r="F1125" s="21">
        <f t="shared" si="511"/>
        <v>109.49999999999805</v>
      </c>
      <c r="G1125" s="20">
        <f t="shared" si="526"/>
        <v>356.63043478260749</v>
      </c>
      <c r="H1125" s="19">
        <f t="shared" si="500"/>
        <v>6.6304347826074945</v>
      </c>
      <c r="I1125" s="18">
        <f t="shared" si="501"/>
        <v>1.8944099378878556E-2</v>
      </c>
      <c r="J1125" s="17">
        <f t="shared" si="502"/>
        <v>230868.91543217006</v>
      </c>
      <c r="K1125" s="16">
        <f t="shared" si="503"/>
        <v>31.474868969918905</v>
      </c>
      <c r="L1125" s="15">
        <f t="shared" si="504"/>
        <v>0</v>
      </c>
      <c r="M1125" s="14">
        <f t="shared" si="505"/>
        <v>0</v>
      </c>
      <c r="N1125" s="13">
        <f t="shared" si="512"/>
        <v>0</v>
      </c>
      <c r="O1125" s="12">
        <f t="shared" si="513"/>
        <v>0</v>
      </c>
      <c r="P1125" s="4">
        <f t="shared" si="514"/>
        <v>0</v>
      </c>
      <c r="Q1125" s="11">
        <f t="shared" si="506"/>
        <v>0</v>
      </c>
      <c r="R1125" s="10">
        <f t="shared" si="515"/>
        <v>0</v>
      </c>
      <c r="S1125" s="9">
        <f t="shared" si="516"/>
        <v>151.358709016955</v>
      </c>
      <c r="T1125" s="8">
        <f t="shared" si="517"/>
        <v>14606.3154412846</v>
      </c>
      <c r="U1125" s="7">
        <f t="shared" si="518"/>
        <v>-31.474868969918905</v>
      </c>
      <c r="V1125" s="9">
        <f t="shared" si="519"/>
        <v>849.83662789031439</v>
      </c>
      <c r="W1125" s="8">
        <f t="shared" si="520"/>
        <v>230868.91543217006</v>
      </c>
      <c r="X1125" s="7">
        <f t="shared" si="521"/>
        <v>-31.474868969918905</v>
      </c>
      <c r="Y1125" s="6">
        <f t="shared" si="507"/>
        <v>863.21014411281101</v>
      </c>
      <c r="Z1125" s="4">
        <f t="shared" si="508"/>
        <v>-1</v>
      </c>
      <c r="AA1125" s="4">
        <f t="shared" si="522"/>
        <v>0</v>
      </c>
      <c r="AB1125" s="5">
        <f t="shared" si="523"/>
        <v>0</v>
      </c>
      <c r="AC1125" s="418">
        <f t="shared" si="527"/>
        <v>0</v>
      </c>
      <c r="AD1125" s="628">
        <f t="shared" si="524"/>
        <v>0</v>
      </c>
      <c r="AE1125" s="4">
        <f t="shared" si="509"/>
        <v>8.1495839058496582</v>
      </c>
      <c r="AF1125" s="3">
        <f t="shared" si="525"/>
        <v>4.67</v>
      </c>
      <c r="AG1125" s="2">
        <f t="shared" si="510"/>
        <v>105.92076283713217</v>
      </c>
      <c r="AH1125" s="22">
        <f t="shared" si="499"/>
        <v>9.3060020648350097</v>
      </c>
    </row>
    <row r="1126" spans="6:34" x14ac:dyDescent="0.35">
      <c r="F1126" s="21">
        <f t="shared" si="511"/>
        <v>109.59999999999805</v>
      </c>
      <c r="G1126" s="20">
        <f t="shared" si="526"/>
        <v>356.63043478260749</v>
      </c>
      <c r="H1126" s="19">
        <f t="shared" si="500"/>
        <v>6.6304347826074945</v>
      </c>
      <c r="I1126" s="18">
        <f t="shared" si="501"/>
        <v>1.8944099378878556E-2</v>
      </c>
      <c r="J1126" s="17">
        <f t="shared" si="502"/>
        <v>230953.89909495908</v>
      </c>
      <c r="K1126" s="16">
        <f t="shared" si="503"/>
        <v>31.47461582830439</v>
      </c>
      <c r="L1126" s="15">
        <f t="shared" si="504"/>
        <v>0</v>
      </c>
      <c r="M1126" s="14">
        <f t="shared" si="505"/>
        <v>0</v>
      </c>
      <c r="N1126" s="13">
        <f t="shared" si="512"/>
        <v>0</v>
      </c>
      <c r="O1126" s="12">
        <f t="shared" si="513"/>
        <v>0</v>
      </c>
      <c r="P1126" s="4">
        <f t="shared" si="514"/>
        <v>0</v>
      </c>
      <c r="Q1126" s="11">
        <f t="shared" si="506"/>
        <v>0</v>
      </c>
      <c r="R1126" s="10">
        <f t="shared" si="515"/>
        <v>0</v>
      </c>
      <c r="S1126" s="9">
        <f t="shared" si="516"/>
        <v>151.358709016955</v>
      </c>
      <c r="T1126" s="8">
        <f t="shared" si="517"/>
        <v>14621.451312186295</v>
      </c>
      <c r="U1126" s="7">
        <f t="shared" si="518"/>
        <v>-31.47461582830439</v>
      </c>
      <c r="V1126" s="9">
        <f t="shared" si="519"/>
        <v>846.68914099332255</v>
      </c>
      <c r="W1126" s="8">
        <f t="shared" si="520"/>
        <v>230953.89909495908</v>
      </c>
      <c r="X1126" s="7">
        <f t="shared" si="521"/>
        <v>-31.47461582830439</v>
      </c>
      <c r="Y1126" s="6">
        <f t="shared" si="507"/>
        <v>860.11159756818165</v>
      </c>
      <c r="Z1126" s="4">
        <f t="shared" si="508"/>
        <v>-1</v>
      </c>
      <c r="AA1126" s="4">
        <f t="shared" si="522"/>
        <v>0</v>
      </c>
      <c r="AB1126" s="5">
        <f t="shared" si="523"/>
        <v>0</v>
      </c>
      <c r="AC1126" s="418">
        <f t="shared" si="527"/>
        <v>0</v>
      </c>
      <c r="AD1126" s="628">
        <f t="shared" si="524"/>
        <v>0</v>
      </c>
      <c r="AE1126" s="4">
        <f t="shared" si="509"/>
        <v>8.1203304671315699</v>
      </c>
      <c r="AF1126" s="3">
        <f t="shared" si="525"/>
        <v>4.67</v>
      </c>
      <c r="AG1126" s="2">
        <f t="shared" si="510"/>
        <v>105.92076283713217</v>
      </c>
      <c r="AH1126" s="22">
        <f t="shared" si="499"/>
        <v>9.255940346536164</v>
      </c>
    </row>
    <row r="1127" spans="6:34" x14ac:dyDescent="0.35">
      <c r="F1127" s="21">
        <f t="shared" si="511"/>
        <v>109.69999999999804</v>
      </c>
      <c r="G1127" s="20">
        <f t="shared" si="526"/>
        <v>356.63043478260749</v>
      </c>
      <c r="H1127" s="19">
        <f t="shared" si="500"/>
        <v>6.6304347826074945</v>
      </c>
      <c r="I1127" s="18">
        <f t="shared" si="501"/>
        <v>1.8944099378878556E-2</v>
      </c>
      <c r="J1127" s="17">
        <f t="shared" si="502"/>
        <v>231038.56800905842</v>
      </c>
      <c r="K1127" s="16">
        <f t="shared" si="503"/>
        <v>31.474363627271611</v>
      </c>
      <c r="L1127" s="15">
        <f t="shared" si="504"/>
        <v>0</v>
      </c>
      <c r="M1127" s="14">
        <f t="shared" si="505"/>
        <v>0</v>
      </c>
      <c r="N1127" s="13">
        <f t="shared" si="512"/>
        <v>0</v>
      </c>
      <c r="O1127" s="12">
        <f t="shared" si="513"/>
        <v>0</v>
      </c>
      <c r="P1127" s="4">
        <f t="shared" si="514"/>
        <v>0</v>
      </c>
      <c r="Q1127" s="11">
        <f t="shared" si="506"/>
        <v>0</v>
      </c>
      <c r="R1127" s="10">
        <f t="shared" si="515"/>
        <v>0</v>
      </c>
      <c r="S1127" s="9">
        <f t="shared" si="516"/>
        <v>151.358709016955</v>
      </c>
      <c r="T1127" s="8">
        <f t="shared" si="517"/>
        <v>14636.58718308799</v>
      </c>
      <c r="U1127" s="7">
        <f t="shared" si="518"/>
        <v>-31.474363627271611</v>
      </c>
      <c r="V1127" s="9">
        <f t="shared" si="519"/>
        <v>843.54167941049207</v>
      </c>
      <c r="W1127" s="8">
        <f t="shared" si="520"/>
        <v>231038.56800905842</v>
      </c>
      <c r="X1127" s="7">
        <f t="shared" si="521"/>
        <v>-31.474363627271611</v>
      </c>
      <c r="Y1127" s="6">
        <f t="shared" si="507"/>
        <v>857.01343262398905</v>
      </c>
      <c r="Z1127" s="4">
        <f t="shared" si="508"/>
        <v>-1</v>
      </c>
      <c r="AA1127" s="4">
        <f t="shared" si="522"/>
        <v>0</v>
      </c>
      <c r="AB1127" s="5">
        <f t="shared" si="523"/>
        <v>0</v>
      </c>
      <c r="AC1127" s="418">
        <f t="shared" si="527"/>
        <v>0</v>
      </c>
      <c r="AD1127" s="628">
        <f t="shared" si="524"/>
        <v>0</v>
      </c>
      <c r="AE1127" s="4">
        <f t="shared" si="509"/>
        <v>8.0910806311106889</v>
      </c>
      <c r="AF1127" s="3">
        <f t="shared" si="525"/>
        <v>4.67</v>
      </c>
      <c r="AG1127" s="2">
        <f t="shared" si="510"/>
        <v>105.92076283713217</v>
      </c>
      <c r="AH1127" s="22">
        <f t="shared" si="499"/>
        <v>9.2059748694149359</v>
      </c>
    </row>
    <row r="1128" spans="6:34" x14ac:dyDescent="0.35">
      <c r="F1128" s="21">
        <f t="shared" si="511"/>
        <v>109.79999999999804</v>
      </c>
      <c r="G1128" s="20">
        <f t="shared" si="526"/>
        <v>356.63043478260749</v>
      </c>
      <c r="H1128" s="19">
        <f t="shared" si="500"/>
        <v>6.6304347826074945</v>
      </c>
      <c r="I1128" s="18">
        <f t="shared" si="501"/>
        <v>1.8944099378878556E-2</v>
      </c>
      <c r="J1128" s="17">
        <f t="shared" si="502"/>
        <v>231122.92217699948</v>
      </c>
      <c r="K1128" s="16">
        <f t="shared" si="503"/>
        <v>31.474112366779192</v>
      </c>
      <c r="L1128" s="15">
        <f t="shared" si="504"/>
        <v>0</v>
      </c>
      <c r="M1128" s="14">
        <f t="shared" si="505"/>
        <v>0</v>
      </c>
      <c r="N1128" s="13">
        <f t="shared" si="512"/>
        <v>0</v>
      </c>
      <c r="O1128" s="12">
        <f t="shared" si="513"/>
        <v>0</v>
      </c>
      <c r="P1128" s="4">
        <f t="shared" si="514"/>
        <v>0</v>
      </c>
      <c r="Q1128" s="11">
        <f t="shared" si="506"/>
        <v>0</v>
      </c>
      <c r="R1128" s="10">
        <f t="shared" si="515"/>
        <v>0</v>
      </c>
      <c r="S1128" s="9">
        <f t="shared" si="516"/>
        <v>151.358709016955</v>
      </c>
      <c r="T1128" s="8">
        <f t="shared" si="517"/>
        <v>14651.723053989685</v>
      </c>
      <c r="U1128" s="7">
        <f t="shared" si="518"/>
        <v>-31.474112366779192</v>
      </c>
      <c r="V1128" s="9">
        <f t="shared" si="519"/>
        <v>840.39424304776492</v>
      </c>
      <c r="W1128" s="8">
        <f t="shared" si="520"/>
        <v>231122.92217699948</v>
      </c>
      <c r="X1128" s="7">
        <f t="shared" si="521"/>
        <v>-31.474112366779192</v>
      </c>
      <c r="Y1128" s="6">
        <f t="shared" si="507"/>
        <v>853.91565306129917</v>
      </c>
      <c r="Z1128" s="4">
        <f t="shared" si="508"/>
        <v>-1</v>
      </c>
      <c r="AA1128" s="4">
        <f t="shared" si="522"/>
        <v>0</v>
      </c>
      <c r="AB1128" s="5">
        <f t="shared" si="523"/>
        <v>0</v>
      </c>
      <c r="AC1128" s="418">
        <f t="shared" si="527"/>
        <v>0</v>
      </c>
      <c r="AD1128" s="628">
        <f t="shared" si="524"/>
        <v>0</v>
      </c>
      <c r="AE1128" s="4">
        <f t="shared" si="509"/>
        <v>8.0618344334841385</v>
      </c>
      <c r="AF1128" s="3">
        <f t="shared" si="525"/>
        <v>4.67</v>
      </c>
      <c r="AG1128" s="2">
        <f t="shared" si="510"/>
        <v>105.92076283713217</v>
      </c>
      <c r="AH1128" s="22">
        <f t="shared" si="499"/>
        <v>9.1561058236320445</v>
      </c>
    </row>
    <row r="1129" spans="6:34" x14ac:dyDescent="0.35">
      <c r="F1129" s="21">
        <f t="shared" si="511"/>
        <v>109.89999999999803</v>
      </c>
      <c r="G1129" s="20">
        <f t="shared" si="526"/>
        <v>356.63043478260749</v>
      </c>
      <c r="H1129" s="19">
        <f t="shared" si="500"/>
        <v>6.6304347826074945</v>
      </c>
      <c r="I1129" s="18">
        <f t="shared" si="501"/>
        <v>1.8944099378878556E-2</v>
      </c>
      <c r="J1129" s="17">
        <f t="shared" si="502"/>
        <v>231206.96160130424</v>
      </c>
      <c r="K1129" s="16">
        <f t="shared" si="503"/>
        <v>31.473862046785875</v>
      </c>
      <c r="L1129" s="15">
        <f t="shared" si="504"/>
        <v>0</v>
      </c>
      <c r="M1129" s="14">
        <f t="shared" si="505"/>
        <v>0</v>
      </c>
      <c r="N1129" s="13">
        <f t="shared" si="512"/>
        <v>0</v>
      </c>
      <c r="O1129" s="12">
        <f t="shared" si="513"/>
        <v>0</v>
      </c>
      <c r="P1129" s="4">
        <f t="shared" si="514"/>
        <v>0</v>
      </c>
      <c r="Q1129" s="11">
        <f t="shared" si="506"/>
        <v>0</v>
      </c>
      <c r="R1129" s="10">
        <f t="shared" si="515"/>
        <v>0</v>
      </c>
      <c r="S1129" s="9">
        <f t="shared" si="516"/>
        <v>151.358709016955</v>
      </c>
      <c r="T1129" s="8">
        <f t="shared" si="517"/>
        <v>14666.85892489138</v>
      </c>
      <c r="U1129" s="7">
        <f t="shared" si="518"/>
        <v>-31.473862046785875</v>
      </c>
      <c r="V1129" s="9">
        <f t="shared" si="519"/>
        <v>837.24683181108696</v>
      </c>
      <c r="W1129" s="8">
        <f t="shared" si="520"/>
        <v>231206.96160130424</v>
      </c>
      <c r="X1129" s="7">
        <f t="shared" si="521"/>
        <v>-31.473862046785875</v>
      </c>
      <c r="Y1129" s="6">
        <f t="shared" si="507"/>
        <v>850.81826271712214</v>
      </c>
      <c r="Z1129" s="4">
        <f t="shared" si="508"/>
        <v>-1</v>
      </c>
      <c r="AA1129" s="4">
        <f t="shared" si="522"/>
        <v>0</v>
      </c>
      <c r="AB1129" s="5">
        <f t="shared" si="523"/>
        <v>0</v>
      </c>
      <c r="AC1129" s="418">
        <f t="shared" si="527"/>
        <v>0</v>
      </c>
      <c r="AD1129" s="628">
        <f t="shared" si="524"/>
        <v>0</v>
      </c>
      <c r="AE1129" s="4">
        <f t="shared" si="509"/>
        <v>8.0325919104772012</v>
      </c>
      <c r="AF1129" s="3">
        <f t="shared" si="525"/>
        <v>4.67</v>
      </c>
      <c r="AG1129" s="2">
        <f t="shared" si="510"/>
        <v>105.92076283713217</v>
      </c>
      <c r="AH1129" s="22">
        <f t="shared" si="499"/>
        <v>9.1063334005725824</v>
      </c>
    </row>
    <row r="1130" spans="6:34" x14ac:dyDescent="0.35">
      <c r="F1130" s="21">
        <f t="shared" si="511"/>
        <v>109.99999999999802</v>
      </c>
      <c r="G1130" s="20">
        <f t="shared" si="526"/>
        <v>356.63043478260749</v>
      </c>
      <c r="H1130" s="19">
        <f t="shared" si="500"/>
        <v>6.6304347826074945</v>
      </c>
      <c r="I1130" s="18">
        <f t="shared" si="501"/>
        <v>1.8944099378878556E-2</v>
      </c>
      <c r="J1130" s="17">
        <f t="shared" si="502"/>
        <v>231290.68628448536</v>
      </c>
      <c r="K1130" s="16">
        <f t="shared" si="503"/>
        <v>31.473612667250588</v>
      </c>
      <c r="L1130" s="15">
        <f t="shared" si="504"/>
        <v>0</v>
      </c>
      <c r="M1130" s="14">
        <f t="shared" si="505"/>
        <v>0</v>
      </c>
      <c r="N1130" s="13">
        <f t="shared" si="512"/>
        <v>0</v>
      </c>
      <c r="O1130" s="12">
        <f t="shared" si="513"/>
        <v>0</v>
      </c>
      <c r="P1130" s="4">
        <f t="shared" si="514"/>
        <v>0</v>
      </c>
      <c r="Q1130" s="11">
        <f t="shared" si="506"/>
        <v>0</v>
      </c>
      <c r="R1130" s="10">
        <f t="shared" si="515"/>
        <v>0</v>
      </c>
      <c r="S1130" s="9">
        <f t="shared" si="516"/>
        <v>151.358709016955</v>
      </c>
      <c r="T1130" s="8">
        <f t="shared" si="517"/>
        <v>14681.994795793074</v>
      </c>
      <c r="U1130" s="7">
        <f t="shared" si="518"/>
        <v>-31.473612667250588</v>
      </c>
      <c r="V1130" s="9">
        <f t="shared" si="519"/>
        <v>834.09944560640838</v>
      </c>
      <c r="W1130" s="8">
        <f t="shared" si="520"/>
        <v>231290.68628448536</v>
      </c>
      <c r="X1130" s="7">
        <f t="shared" si="521"/>
        <v>-31.473612667250588</v>
      </c>
      <c r="Y1130" s="6">
        <f t="shared" si="507"/>
        <v>847.72126548541712</v>
      </c>
      <c r="Z1130" s="4">
        <f t="shared" si="508"/>
        <v>-1</v>
      </c>
      <c r="AA1130" s="4">
        <f t="shared" si="522"/>
        <v>0</v>
      </c>
      <c r="AB1130" s="5">
        <f t="shared" si="523"/>
        <v>0</v>
      </c>
      <c r="AC1130" s="418">
        <f t="shared" si="527"/>
        <v>0</v>
      </c>
      <c r="AD1130" s="628">
        <f t="shared" si="524"/>
        <v>0</v>
      </c>
      <c r="AE1130" s="4">
        <f t="shared" si="509"/>
        <v>8.003353098852827</v>
      </c>
      <c r="AF1130" s="3">
        <f t="shared" si="525"/>
        <v>4.67</v>
      </c>
      <c r="AG1130" s="2">
        <f t="shared" si="510"/>
        <v>105.92076283713217</v>
      </c>
      <c r="AH1130" s="22">
        <f t="shared" si="499"/>
        <v>9.0566577928590686</v>
      </c>
    </row>
    <row r="1131" spans="6:34" x14ac:dyDescent="0.35">
      <c r="F1131" s="21">
        <f t="shared" si="511"/>
        <v>110.09999999999802</v>
      </c>
      <c r="G1131" s="20">
        <f t="shared" si="526"/>
        <v>356.63043478260749</v>
      </c>
      <c r="H1131" s="19">
        <f t="shared" si="500"/>
        <v>6.6304347826074945</v>
      </c>
      <c r="I1131" s="18">
        <f t="shared" si="501"/>
        <v>1.8944099378878556E-2</v>
      </c>
      <c r="J1131" s="17">
        <f t="shared" si="502"/>
        <v>231374.096229046</v>
      </c>
      <c r="K1131" s="16">
        <f t="shared" si="503"/>
        <v>31.473364228132404</v>
      </c>
      <c r="L1131" s="15">
        <f t="shared" si="504"/>
        <v>0</v>
      </c>
      <c r="M1131" s="14">
        <f t="shared" si="505"/>
        <v>0</v>
      </c>
      <c r="N1131" s="13">
        <f t="shared" si="512"/>
        <v>0</v>
      </c>
      <c r="O1131" s="12">
        <f t="shared" si="513"/>
        <v>0</v>
      </c>
      <c r="P1131" s="4">
        <f t="shared" si="514"/>
        <v>0</v>
      </c>
      <c r="Q1131" s="11">
        <f t="shared" si="506"/>
        <v>0</v>
      </c>
      <c r="R1131" s="10">
        <f t="shared" si="515"/>
        <v>0</v>
      </c>
      <c r="S1131" s="9">
        <f t="shared" si="516"/>
        <v>151.358709016955</v>
      </c>
      <c r="T1131" s="8">
        <f t="shared" si="517"/>
        <v>14697.130666694769</v>
      </c>
      <c r="U1131" s="7">
        <f t="shared" si="518"/>
        <v>-31.473364228132404</v>
      </c>
      <c r="V1131" s="9">
        <f t="shared" si="519"/>
        <v>830.95208433968332</v>
      </c>
      <c r="W1131" s="8">
        <f t="shared" si="520"/>
        <v>231374.096229046</v>
      </c>
      <c r="X1131" s="7">
        <f t="shared" si="521"/>
        <v>-31.473364228132404</v>
      </c>
      <c r="Y1131" s="6">
        <f t="shared" si="507"/>
        <v>844.62466531811833</v>
      </c>
      <c r="Z1131" s="4">
        <f t="shared" si="508"/>
        <v>-1</v>
      </c>
      <c r="AA1131" s="4">
        <f t="shared" si="522"/>
        <v>0</v>
      </c>
      <c r="AB1131" s="5">
        <f t="shared" si="523"/>
        <v>0</v>
      </c>
      <c r="AC1131" s="418">
        <f t="shared" si="527"/>
        <v>0</v>
      </c>
      <c r="AD1131" s="628">
        <f t="shared" si="524"/>
        <v>0</v>
      </c>
      <c r="AE1131" s="4">
        <f t="shared" si="509"/>
        <v>7.9741180359213013</v>
      </c>
      <c r="AF1131" s="3">
        <f t="shared" si="525"/>
        <v>4.67</v>
      </c>
      <c r="AG1131" s="2">
        <f t="shared" si="510"/>
        <v>105.92076283713217</v>
      </c>
      <c r="AH1131" s="22">
        <f t="shared" si="499"/>
        <v>9.0070791943646746</v>
      </c>
    </row>
    <row r="1132" spans="6:34" x14ac:dyDescent="0.35">
      <c r="F1132" s="21">
        <f t="shared" si="511"/>
        <v>110.19999999999801</v>
      </c>
      <c r="G1132" s="20">
        <f t="shared" si="526"/>
        <v>356.63043478260749</v>
      </c>
      <c r="H1132" s="19">
        <f t="shared" si="500"/>
        <v>6.6304347826074945</v>
      </c>
      <c r="I1132" s="18">
        <f t="shared" si="501"/>
        <v>1.8944099378878556E-2</v>
      </c>
      <c r="J1132" s="17">
        <f t="shared" si="502"/>
        <v>231457.19143747998</v>
      </c>
      <c r="K1132" s="16">
        <f t="shared" si="503"/>
        <v>31.473116729390544</v>
      </c>
      <c r="L1132" s="15">
        <f t="shared" si="504"/>
        <v>0</v>
      </c>
      <c r="M1132" s="14">
        <f t="shared" si="505"/>
        <v>0</v>
      </c>
      <c r="N1132" s="13">
        <f t="shared" si="512"/>
        <v>0</v>
      </c>
      <c r="O1132" s="12">
        <f t="shared" si="513"/>
        <v>0</v>
      </c>
      <c r="P1132" s="4">
        <f t="shared" si="514"/>
        <v>0</v>
      </c>
      <c r="Q1132" s="11">
        <f t="shared" si="506"/>
        <v>0</v>
      </c>
      <c r="R1132" s="10">
        <f t="shared" si="515"/>
        <v>0</v>
      </c>
      <c r="S1132" s="9">
        <f t="shared" si="516"/>
        <v>151.358709016955</v>
      </c>
      <c r="T1132" s="8">
        <f t="shared" si="517"/>
        <v>14712.266537596464</v>
      </c>
      <c r="U1132" s="7">
        <f t="shared" si="518"/>
        <v>-31.473116729390544</v>
      </c>
      <c r="V1132" s="9">
        <f t="shared" si="519"/>
        <v>827.80474791687004</v>
      </c>
      <c r="W1132" s="8">
        <f t="shared" si="520"/>
        <v>231457.19143747998</v>
      </c>
      <c r="X1132" s="7">
        <f t="shared" si="521"/>
        <v>-31.473116729390544</v>
      </c>
      <c r="Y1132" s="6">
        <f t="shared" si="507"/>
        <v>841.52846622618301</v>
      </c>
      <c r="Z1132" s="4">
        <f t="shared" si="508"/>
        <v>-1</v>
      </c>
      <c r="AA1132" s="4">
        <f t="shared" si="522"/>
        <v>0</v>
      </c>
      <c r="AB1132" s="5">
        <f t="shared" si="523"/>
        <v>0</v>
      </c>
      <c r="AC1132" s="418">
        <f t="shared" si="527"/>
        <v>0</v>
      </c>
      <c r="AD1132" s="628">
        <f t="shared" si="524"/>
        <v>0</v>
      </c>
      <c r="AE1132" s="4">
        <f t="shared" si="509"/>
        <v>7.9448867595501502</v>
      </c>
      <c r="AF1132" s="3">
        <f t="shared" si="525"/>
        <v>4.67</v>
      </c>
      <c r="AG1132" s="2">
        <f t="shared" si="510"/>
        <v>105.92076283713217</v>
      </c>
      <c r="AH1132" s="22">
        <f t="shared" si="499"/>
        <v>8.9575978002266083</v>
      </c>
    </row>
    <row r="1133" spans="6:34" x14ac:dyDescent="0.35">
      <c r="F1133" s="21">
        <f t="shared" si="511"/>
        <v>110.29999999999801</v>
      </c>
      <c r="G1133" s="20">
        <f t="shared" si="526"/>
        <v>356.63043478260749</v>
      </c>
      <c r="H1133" s="19">
        <f t="shared" si="500"/>
        <v>6.6304347826074945</v>
      </c>
      <c r="I1133" s="18">
        <f t="shared" si="501"/>
        <v>1.8944099378878556E-2</v>
      </c>
      <c r="J1133" s="17">
        <f t="shared" si="502"/>
        <v>231539.97191227166</v>
      </c>
      <c r="K1133" s="16">
        <f t="shared" si="503"/>
        <v>31.472870170984379</v>
      </c>
      <c r="L1133" s="15">
        <f t="shared" si="504"/>
        <v>0</v>
      </c>
      <c r="M1133" s="14">
        <f t="shared" si="505"/>
        <v>0</v>
      </c>
      <c r="N1133" s="13">
        <f t="shared" si="512"/>
        <v>0</v>
      </c>
      <c r="O1133" s="12">
        <f t="shared" si="513"/>
        <v>0</v>
      </c>
      <c r="P1133" s="4">
        <f t="shared" si="514"/>
        <v>0</v>
      </c>
      <c r="Q1133" s="11">
        <f t="shared" si="506"/>
        <v>0</v>
      </c>
      <c r="R1133" s="10">
        <f t="shared" si="515"/>
        <v>0</v>
      </c>
      <c r="S1133" s="9">
        <f t="shared" si="516"/>
        <v>151.358709016955</v>
      </c>
      <c r="T1133" s="8">
        <f t="shared" si="517"/>
        <v>14727.402408498159</v>
      </c>
      <c r="U1133" s="7">
        <f t="shared" si="518"/>
        <v>-31.472870170984379</v>
      </c>
      <c r="V1133" s="9">
        <f t="shared" si="519"/>
        <v>824.65743624393099</v>
      </c>
      <c r="W1133" s="8">
        <f t="shared" si="520"/>
        <v>231539.97191227166</v>
      </c>
      <c r="X1133" s="7">
        <f t="shared" si="521"/>
        <v>-31.472870170984379</v>
      </c>
      <c r="Y1133" s="6">
        <f t="shared" si="507"/>
        <v>838.43267228066225</v>
      </c>
      <c r="Z1133" s="4">
        <f t="shared" si="508"/>
        <v>-1</v>
      </c>
      <c r="AA1133" s="4">
        <f t="shared" si="522"/>
        <v>0</v>
      </c>
      <c r="AB1133" s="5">
        <f t="shared" si="523"/>
        <v>0</v>
      </c>
      <c r="AC1133" s="418">
        <f t="shared" si="527"/>
        <v>0</v>
      </c>
      <c r="AD1133" s="628">
        <f t="shared" si="524"/>
        <v>0</v>
      </c>
      <c r="AE1133" s="4">
        <f t="shared" si="509"/>
        <v>7.9156593081742477</v>
      </c>
      <c r="AF1133" s="3">
        <f t="shared" si="525"/>
        <v>4.67</v>
      </c>
      <c r="AG1133" s="2">
        <f t="shared" si="510"/>
        <v>105.92076283713217</v>
      </c>
      <c r="AH1133" s="22">
        <f t="shared" si="499"/>
        <v>8.9082138068597789</v>
      </c>
    </row>
    <row r="1134" spans="6:34" x14ac:dyDescent="0.35">
      <c r="F1134" s="21">
        <f t="shared" si="511"/>
        <v>110.399999999998</v>
      </c>
      <c r="G1134" s="20">
        <f t="shared" si="526"/>
        <v>356.63043478260749</v>
      </c>
      <c r="H1134" s="19">
        <f t="shared" si="500"/>
        <v>6.6304347826074945</v>
      </c>
      <c r="I1134" s="18">
        <f t="shared" si="501"/>
        <v>1.8944099378878556E-2</v>
      </c>
      <c r="J1134" s="17">
        <f t="shared" si="502"/>
        <v>231622.43765589606</v>
      </c>
      <c r="K1134" s="16">
        <f t="shared" si="503"/>
        <v>31.472624552873466</v>
      </c>
      <c r="L1134" s="15">
        <f t="shared" si="504"/>
        <v>0</v>
      </c>
      <c r="M1134" s="14">
        <f t="shared" si="505"/>
        <v>0</v>
      </c>
      <c r="N1134" s="13">
        <f t="shared" si="512"/>
        <v>0</v>
      </c>
      <c r="O1134" s="12">
        <f t="shared" si="513"/>
        <v>0</v>
      </c>
      <c r="P1134" s="4">
        <f t="shared" si="514"/>
        <v>0</v>
      </c>
      <c r="Q1134" s="11">
        <f t="shared" si="506"/>
        <v>0</v>
      </c>
      <c r="R1134" s="10">
        <f t="shared" si="515"/>
        <v>0</v>
      </c>
      <c r="S1134" s="9">
        <f t="shared" si="516"/>
        <v>151.358709016955</v>
      </c>
      <c r="T1134" s="8">
        <f t="shared" si="517"/>
        <v>14742.538279399854</v>
      </c>
      <c r="U1134" s="7">
        <f t="shared" si="518"/>
        <v>-31.472624552873466</v>
      </c>
      <c r="V1134" s="9">
        <f t="shared" si="519"/>
        <v>821.5101492268326</v>
      </c>
      <c r="W1134" s="8">
        <f t="shared" si="520"/>
        <v>231622.43765589606</v>
      </c>
      <c r="X1134" s="7">
        <f t="shared" si="521"/>
        <v>-31.472624552873466</v>
      </c>
      <c r="Y1134" s="6">
        <f t="shared" si="507"/>
        <v>835.33728761379496</v>
      </c>
      <c r="Z1134" s="4">
        <f t="shared" si="508"/>
        <v>-1</v>
      </c>
      <c r="AA1134" s="4">
        <f t="shared" si="522"/>
        <v>0</v>
      </c>
      <c r="AB1134" s="5">
        <f t="shared" si="523"/>
        <v>0</v>
      </c>
      <c r="AC1134" s="418">
        <f t="shared" si="527"/>
        <v>0</v>
      </c>
      <c r="AD1134" s="628">
        <f t="shared" si="524"/>
        <v>0</v>
      </c>
      <c r="AE1134" s="4">
        <f t="shared" si="509"/>
        <v>7.8864357208061424</v>
      </c>
      <c r="AF1134" s="3">
        <f t="shared" si="525"/>
        <v>4.67</v>
      </c>
      <c r="AG1134" s="2">
        <f t="shared" si="510"/>
        <v>105.92076283713217</v>
      </c>
      <c r="AH1134" s="22">
        <f t="shared" si="499"/>
        <v>8.8589274119706101</v>
      </c>
    </row>
    <row r="1135" spans="6:34" x14ac:dyDescent="0.35">
      <c r="F1135" s="21">
        <f t="shared" si="511"/>
        <v>110.499999999998</v>
      </c>
      <c r="G1135" s="20">
        <f t="shared" si="526"/>
        <v>356.63043478260749</v>
      </c>
      <c r="H1135" s="19">
        <f t="shared" si="500"/>
        <v>6.6304347826074945</v>
      </c>
      <c r="I1135" s="18">
        <f t="shared" si="501"/>
        <v>1.8944099378878556E-2</v>
      </c>
      <c r="J1135" s="17">
        <f t="shared" si="502"/>
        <v>231704.58867081875</v>
      </c>
      <c r="K1135" s="16">
        <f t="shared" si="503"/>
        <v>31.472379875017481</v>
      </c>
      <c r="L1135" s="15">
        <f t="shared" si="504"/>
        <v>0</v>
      </c>
      <c r="M1135" s="14">
        <f t="shared" si="505"/>
        <v>0</v>
      </c>
      <c r="N1135" s="13">
        <f t="shared" si="512"/>
        <v>0</v>
      </c>
      <c r="O1135" s="12">
        <f t="shared" si="513"/>
        <v>0</v>
      </c>
      <c r="P1135" s="4">
        <f t="shared" si="514"/>
        <v>0</v>
      </c>
      <c r="Q1135" s="11">
        <f t="shared" si="506"/>
        <v>0</v>
      </c>
      <c r="R1135" s="10">
        <f t="shared" si="515"/>
        <v>0</v>
      </c>
      <c r="S1135" s="9">
        <f t="shared" si="516"/>
        <v>151.358709016955</v>
      </c>
      <c r="T1135" s="8">
        <f t="shared" si="517"/>
        <v>14757.674150301549</v>
      </c>
      <c r="U1135" s="7">
        <f t="shared" si="518"/>
        <v>-31.472379875017481</v>
      </c>
      <c r="V1135" s="9">
        <f t="shared" si="519"/>
        <v>818.36288677154528</v>
      </c>
      <c r="W1135" s="8">
        <f t="shared" si="520"/>
        <v>231704.58867081875</v>
      </c>
      <c r="X1135" s="7">
        <f t="shared" si="521"/>
        <v>-31.472379875017481</v>
      </c>
      <c r="Y1135" s="6">
        <f t="shared" si="507"/>
        <v>832.24231642012558</v>
      </c>
      <c r="Z1135" s="4">
        <f t="shared" si="508"/>
        <v>-1</v>
      </c>
      <c r="AA1135" s="4">
        <f t="shared" si="522"/>
        <v>0</v>
      </c>
      <c r="AB1135" s="5">
        <f t="shared" si="523"/>
        <v>0</v>
      </c>
      <c r="AC1135" s="418">
        <f t="shared" si="527"/>
        <v>0</v>
      </c>
      <c r="AD1135" s="628">
        <f t="shared" si="524"/>
        <v>0</v>
      </c>
      <c r="AE1135" s="4">
        <f t="shared" si="509"/>
        <v>7.8572160370466104</v>
      </c>
      <c r="AF1135" s="3">
        <f t="shared" si="525"/>
        <v>4.67</v>
      </c>
      <c r="AG1135" s="2">
        <f t="shared" si="510"/>
        <v>105.92076283713217</v>
      </c>
      <c r="AH1135" s="22">
        <f t="shared" si="499"/>
        <v>8.8097388145710855</v>
      </c>
    </row>
    <row r="1136" spans="6:34" x14ac:dyDescent="0.35">
      <c r="F1136" s="21">
        <f t="shared" si="511"/>
        <v>110.59999999999799</v>
      </c>
      <c r="G1136" s="20">
        <f t="shared" si="526"/>
        <v>356.63043478260749</v>
      </c>
      <c r="H1136" s="19">
        <f t="shared" si="500"/>
        <v>6.6304347826074945</v>
      </c>
      <c r="I1136" s="18">
        <f t="shared" si="501"/>
        <v>1.8944099378878556E-2</v>
      </c>
      <c r="J1136" s="17">
        <f t="shared" si="502"/>
        <v>231786.4249594959</v>
      </c>
      <c r="K1136" s="16">
        <f t="shared" si="503"/>
        <v>31.472136137376285</v>
      </c>
      <c r="L1136" s="15">
        <f t="shared" si="504"/>
        <v>0</v>
      </c>
      <c r="M1136" s="14">
        <f t="shared" si="505"/>
        <v>0</v>
      </c>
      <c r="N1136" s="13">
        <f t="shared" si="512"/>
        <v>0</v>
      </c>
      <c r="O1136" s="12">
        <f t="shared" si="513"/>
        <v>0</v>
      </c>
      <c r="P1136" s="4">
        <f t="shared" si="514"/>
        <v>0</v>
      </c>
      <c r="Q1136" s="11">
        <f t="shared" si="506"/>
        <v>0</v>
      </c>
      <c r="R1136" s="10">
        <f t="shared" si="515"/>
        <v>0</v>
      </c>
      <c r="S1136" s="9">
        <f t="shared" si="516"/>
        <v>151.358709016955</v>
      </c>
      <c r="T1136" s="8">
        <f t="shared" si="517"/>
        <v>14772.810021203244</v>
      </c>
      <c r="U1136" s="7">
        <f t="shared" si="518"/>
        <v>-31.472136137376285</v>
      </c>
      <c r="V1136" s="9">
        <f t="shared" si="519"/>
        <v>815.21564878404354</v>
      </c>
      <c r="W1136" s="8">
        <f t="shared" si="520"/>
        <v>231786.4249594959</v>
      </c>
      <c r="X1136" s="7">
        <f t="shared" si="521"/>
        <v>-31.472136137376285</v>
      </c>
      <c r="Y1136" s="6">
        <f t="shared" si="507"/>
        <v>829.14776295764568</v>
      </c>
      <c r="Z1136" s="4">
        <f t="shared" si="508"/>
        <v>-1</v>
      </c>
      <c r="AA1136" s="4">
        <f t="shared" si="522"/>
        <v>0</v>
      </c>
      <c r="AB1136" s="5">
        <f t="shared" si="523"/>
        <v>0</v>
      </c>
      <c r="AC1136" s="418">
        <f t="shared" si="527"/>
        <v>0</v>
      </c>
      <c r="AD1136" s="628">
        <f t="shared" si="524"/>
        <v>0</v>
      </c>
      <c r="AE1136" s="4">
        <f t="shared" si="509"/>
        <v>7.8280002970954339</v>
      </c>
      <c r="AF1136" s="3">
        <f t="shared" si="525"/>
        <v>4.67</v>
      </c>
      <c r="AG1136" s="2">
        <f t="shared" si="510"/>
        <v>105.92076283713217</v>
      </c>
      <c r="AH1136" s="22">
        <f t="shared" si="499"/>
        <v>8.760648214992985</v>
      </c>
    </row>
    <row r="1137" spans="6:34" x14ac:dyDescent="0.35">
      <c r="F1137" s="21">
        <f t="shared" si="511"/>
        <v>110.69999999999798</v>
      </c>
      <c r="G1137" s="20">
        <f t="shared" si="526"/>
        <v>356.63043478260749</v>
      </c>
      <c r="H1137" s="19">
        <f t="shared" si="500"/>
        <v>6.6304347826074945</v>
      </c>
      <c r="I1137" s="18">
        <f t="shared" si="501"/>
        <v>1.8944099378878556E-2</v>
      </c>
      <c r="J1137" s="17">
        <f t="shared" si="502"/>
        <v>231867.9465243743</v>
      </c>
      <c r="K1137" s="16">
        <f t="shared" si="503"/>
        <v>31.471893339909858</v>
      </c>
      <c r="L1137" s="15">
        <f t="shared" si="504"/>
        <v>0</v>
      </c>
      <c r="M1137" s="14">
        <f t="shared" si="505"/>
        <v>0</v>
      </c>
      <c r="N1137" s="13">
        <f t="shared" si="512"/>
        <v>0</v>
      </c>
      <c r="O1137" s="12">
        <f t="shared" si="513"/>
        <v>0</v>
      </c>
      <c r="P1137" s="4">
        <f t="shared" si="514"/>
        <v>0</v>
      </c>
      <c r="Q1137" s="11">
        <f t="shared" si="506"/>
        <v>0</v>
      </c>
      <c r="R1137" s="10">
        <f t="shared" si="515"/>
        <v>0</v>
      </c>
      <c r="S1137" s="9">
        <f t="shared" si="516"/>
        <v>151.358709016955</v>
      </c>
      <c r="T1137" s="8">
        <f t="shared" si="517"/>
        <v>14787.945892104939</v>
      </c>
      <c r="U1137" s="7">
        <f t="shared" si="518"/>
        <v>-31.471893339909858</v>
      </c>
      <c r="V1137" s="9">
        <f t="shared" si="519"/>
        <v>812.06843517030586</v>
      </c>
      <c r="W1137" s="8">
        <f t="shared" si="520"/>
        <v>231867.9465243743</v>
      </c>
      <c r="X1137" s="7">
        <f t="shared" si="521"/>
        <v>-31.471893339909858</v>
      </c>
      <c r="Y1137" s="6">
        <f t="shared" si="507"/>
        <v>826.05363154896213</v>
      </c>
      <c r="Z1137" s="4">
        <f t="shared" si="508"/>
        <v>-1</v>
      </c>
      <c r="AA1137" s="4">
        <f t="shared" si="522"/>
        <v>0</v>
      </c>
      <c r="AB1137" s="5">
        <f t="shared" si="523"/>
        <v>0</v>
      </c>
      <c r="AC1137" s="418">
        <f t="shared" si="527"/>
        <v>0</v>
      </c>
      <c r="AD1137" s="628">
        <f t="shared" si="524"/>
        <v>0</v>
      </c>
      <c r="AE1137" s="4">
        <f t="shared" si="509"/>
        <v>7.7987885417624296</v>
      </c>
      <c r="AF1137" s="3">
        <f t="shared" si="525"/>
        <v>4.67</v>
      </c>
      <c r="AG1137" s="2">
        <f t="shared" si="510"/>
        <v>105.92076283713217</v>
      </c>
      <c r="AH1137" s="22">
        <f t="shared" si="499"/>
        <v>8.7116558149024002</v>
      </c>
    </row>
    <row r="1138" spans="6:34" x14ac:dyDescent="0.35">
      <c r="F1138" s="21">
        <f t="shared" si="511"/>
        <v>110.79999999999798</v>
      </c>
      <c r="G1138" s="20">
        <f t="shared" si="526"/>
        <v>356.63043478260749</v>
      </c>
      <c r="H1138" s="19">
        <f t="shared" si="500"/>
        <v>6.6304347826074945</v>
      </c>
      <c r="I1138" s="18">
        <f t="shared" si="501"/>
        <v>1.8944099378878556E-2</v>
      </c>
      <c r="J1138" s="17">
        <f t="shared" si="502"/>
        <v>231949.15336789133</v>
      </c>
      <c r="K1138" s="16">
        <f t="shared" si="503"/>
        <v>31.47165148257837</v>
      </c>
      <c r="L1138" s="15">
        <f t="shared" si="504"/>
        <v>0</v>
      </c>
      <c r="M1138" s="14">
        <f t="shared" si="505"/>
        <v>0</v>
      </c>
      <c r="N1138" s="13">
        <f t="shared" si="512"/>
        <v>0</v>
      </c>
      <c r="O1138" s="12">
        <f t="shared" si="513"/>
        <v>0</v>
      </c>
      <c r="P1138" s="4">
        <f t="shared" si="514"/>
        <v>0</v>
      </c>
      <c r="Q1138" s="11">
        <f t="shared" si="506"/>
        <v>0</v>
      </c>
      <c r="R1138" s="10">
        <f t="shared" si="515"/>
        <v>0</v>
      </c>
      <c r="S1138" s="9">
        <f t="shared" si="516"/>
        <v>151.358709016955</v>
      </c>
      <c r="T1138" s="8">
        <f t="shared" si="517"/>
        <v>14803.081763006634</v>
      </c>
      <c r="U1138" s="7">
        <f t="shared" si="518"/>
        <v>-31.47165148257837</v>
      </c>
      <c r="V1138" s="9">
        <f t="shared" si="519"/>
        <v>808.92124583631482</v>
      </c>
      <c r="W1138" s="8">
        <f t="shared" si="520"/>
        <v>231949.15336789133</v>
      </c>
      <c r="X1138" s="7">
        <f t="shared" si="521"/>
        <v>-31.47165148257837</v>
      </c>
      <c r="Y1138" s="6">
        <f t="shared" si="507"/>
        <v>822.95992658248861</v>
      </c>
      <c r="Z1138" s="4">
        <f t="shared" si="508"/>
        <v>-1</v>
      </c>
      <c r="AA1138" s="4">
        <f t="shared" si="522"/>
        <v>0</v>
      </c>
      <c r="AB1138" s="5">
        <f t="shared" si="523"/>
        <v>0</v>
      </c>
      <c r="AC1138" s="418">
        <f t="shared" si="527"/>
        <v>0</v>
      </c>
      <c r="AD1138" s="628">
        <f t="shared" si="524"/>
        <v>0</v>
      </c>
      <c r="AE1138" s="4">
        <f t="shared" si="509"/>
        <v>7.7695808124786954</v>
      </c>
      <c r="AF1138" s="3">
        <f t="shared" si="525"/>
        <v>4.67</v>
      </c>
      <c r="AG1138" s="2">
        <f t="shared" si="510"/>
        <v>105.92076283713217</v>
      </c>
      <c r="AH1138" s="22">
        <f t="shared" si="499"/>
        <v>8.6627618173144061</v>
      </c>
    </row>
    <row r="1139" spans="6:34" x14ac:dyDescent="0.35">
      <c r="F1139" s="21">
        <f t="shared" si="511"/>
        <v>110.89999999999797</v>
      </c>
      <c r="G1139" s="20">
        <f t="shared" si="526"/>
        <v>356.63043478260749</v>
      </c>
      <c r="H1139" s="19">
        <f t="shared" si="500"/>
        <v>6.6304347826074945</v>
      </c>
      <c r="I1139" s="18">
        <f t="shared" si="501"/>
        <v>1.8944099378878556E-2</v>
      </c>
      <c r="J1139" s="17">
        <f t="shared" si="502"/>
        <v>232030.04549247495</v>
      </c>
      <c r="K1139" s="16">
        <f t="shared" si="503"/>
        <v>31.47141056534214</v>
      </c>
      <c r="L1139" s="15">
        <f t="shared" si="504"/>
        <v>0</v>
      </c>
      <c r="M1139" s="14">
        <f t="shared" si="505"/>
        <v>0</v>
      </c>
      <c r="N1139" s="13">
        <f t="shared" si="512"/>
        <v>0</v>
      </c>
      <c r="O1139" s="12">
        <f t="shared" si="513"/>
        <v>0</v>
      </c>
      <c r="P1139" s="4">
        <f t="shared" si="514"/>
        <v>0</v>
      </c>
      <c r="Q1139" s="11">
        <f t="shared" si="506"/>
        <v>0</v>
      </c>
      <c r="R1139" s="10">
        <f t="shared" si="515"/>
        <v>0</v>
      </c>
      <c r="S1139" s="9">
        <f t="shared" si="516"/>
        <v>151.358709016955</v>
      </c>
      <c r="T1139" s="8">
        <f t="shared" si="517"/>
        <v>14818.217633908329</v>
      </c>
      <c r="U1139" s="7">
        <f t="shared" si="518"/>
        <v>-31.47141056534214</v>
      </c>
      <c r="V1139" s="9">
        <f t="shared" si="519"/>
        <v>805.77408068805698</v>
      </c>
      <c r="W1139" s="8">
        <f t="shared" si="520"/>
        <v>232030.04549247495</v>
      </c>
      <c r="X1139" s="7">
        <f t="shared" si="521"/>
        <v>-31.47141056534214</v>
      </c>
      <c r="Y1139" s="6">
        <f t="shared" si="507"/>
        <v>819.86665251366492</v>
      </c>
      <c r="Z1139" s="4">
        <f t="shared" si="508"/>
        <v>-1</v>
      </c>
      <c r="AA1139" s="4">
        <f t="shared" si="522"/>
        <v>0</v>
      </c>
      <c r="AB1139" s="5">
        <f t="shared" si="523"/>
        <v>0</v>
      </c>
      <c r="AC1139" s="418">
        <f t="shared" si="527"/>
        <v>0</v>
      </c>
      <c r="AD1139" s="628">
        <f t="shared" si="524"/>
        <v>0</v>
      </c>
      <c r="AE1139" s="4">
        <f t="shared" si="509"/>
        <v>7.7403771513081274</v>
      </c>
      <c r="AF1139" s="3">
        <f t="shared" si="525"/>
        <v>4.67</v>
      </c>
      <c r="AG1139" s="2">
        <f t="shared" si="510"/>
        <v>105.92076283713217</v>
      </c>
      <c r="AH1139" s="22">
        <f t="shared" si="499"/>
        <v>8.613966426607977</v>
      </c>
    </row>
    <row r="1140" spans="6:34" x14ac:dyDescent="0.35">
      <c r="F1140" s="21">
        <f t="shared" si="511"/>
        <v>110.99999999999797</v>
      </c>
      <c r="G1140" s="20">
        <f t="shared" si="526"/>
        <v>356.63043478260749</v>
      </c>
      <c r="H1140" s="19">
        <f t="shared" si="500"/>
        <v>6.6304347826074945</v>
      </c>
      <c r="I1140" s="18">
        <f t="shared" si="501"/>
        <v>1.8944099378878556E-2</v>
      </c>
      <c r="J1140" s="17">
        <f t="shared" si="502"/>
        <v>232110.62290054376</v>
      </c>
      <c r="K1140" s="16">
        <f t="shared" si="503"/>
        <v>31.471170588161613</v>
      </c>
      <c r="L1140" s="15">
        <f t="shared" si="504"/>
        <v>0</v>
      </c>
      <c r="M1140" s="14">
        <f t="shared" si="505"/>
        <v>0</v>
      </c>
      <c r="N1140" s="13">
        <f t="shared" si="512"/>
        <v>0</v>
      </c>
      <c r="O1140" s="12">
        <f t="shared" si="513"/>
        <v>0</v>
      </c>
      <c r="P1140" s="4">
        <f t="shared" si="514"/>
        <v>0</v>
      </c>
      <c r="Q1140" s="11">
        <f t="shared" si="506"/>
        <v>0</v>
      </c>
      <c r="R1140" s="10">
        <f t="shared" si="515"/>
        <v>0</v>
      </c>
      <c r="S1140" s="9">
        <f t="shared" si="516"/>
        <v>151.358709016955</v>
      </c>
      <c r="T1140" s="8">
        <f t="shared" si="517"/>
        <v>14833.353504810024</v>
      </c>
      <c r="U1140" s="7">
        <f t="shared" si="518"/>
        <v>-31.471170588161613</v>
      </c>
      <c r="V1140" s="9">
        <f t="shared" si="519"/>
        <v>802.62693963152276</v>
      </c>
      <c r="W1140" s="8">
        <f t="shared" si="520"/>
        <v>232110.62290054376</v>
      </c>
      <c r="X1140" s="7">
        <f t="shared" si="521"/>
        <v>-31.471170588161613</v>
      </c>
      <c r="Y1140" s="6">
        <f t="shared" si="507"/>
        <v>816.77381386620334</v>
      </c>
      <c r="Z1140" s="4">
        <f t="shared" si="508"/>
        <v>-1</v>
      </c>
      <c r="AA1140" s="4">
        <f t="shared" si="522"/>
        <v>0</v>
      </c>
      <c r="AB1140" s="5">
        <f t="shared" si="523"/>
        <v>0</v>
      </c>
      <c r="AC1140" s="418">
        <f t="shared" si="527"/>
        <v>0</v>
      </c>
      <c r="AD1140" s="628">
        <f t="shared" si="524"/>
        <v>0</v>
      </c>
      <c r="AE1140" s="4">
        <f t="shared" si="509"/>
        <v>7.7111776009591821</v>
      </c>
      <c r="AF1140" s="3">
        <f t="shared" si="525"/>
        <v>4.67</v>
      </c>
      <c r="AG1140" s="2">
        <f t="shared" si="510"/>
        <v>105.92076283713217</v>
      </c>
      <c r="AH1140" s="22">
        <f t="shared" si="499"/>
        <v>8.5652698485411918</v>
      </c>
    </row>
    <row r="1141" spans="6:34" x14ac:dyDescent="0.35">
      <c r="F1141" s="21">
        <f t="shared" si="511"/>
        <v>111.09999999999796</v>
      </c>
      <c r="G1141" s="20">
        <f t="shared" si="526"/>
        <v>356.63043478260749</v>
      </c>
      <c r="H1141" s="19">
        <f t="shared" si="500"/>
        <v>6.6304347826074945</v>
      </c>
      <c r="I1141" s="18">
        <f t="shared" si="501"/>
        <v>1.8944099378878556E-2</v>
      </c>
      <c r="J1141" s="17">
        <f t="shared" si="502"/>
        <v>232190.88559450692</v>
      </c>
      <c r="K1141" s="16">
        <f t="shared" si="503"/>
        <v>31.470931550997435</v>
      </c>
      <c r="L1141" s="15">
        <f t="shared" si="504"/>
        <v>0</v>
      </c>
      <c r="M1141" s="14">
        <f t="shared" si="505"/>
        <v>0</v>
      </c>
      <c r="N1141" s="13">
        <f t="shared" si="512"/>
        <v>0</v>
      </c>
      <c r="O1141" s="12">
        <f t="shared" si="513"/>
        <v>0</v>
      </c>
      <c r="P1141" s="4">
        <f t="shared" si="514"/>
        <v>0</v>
      </c>
      <c r="Q1141" s="11">
        <f t="shared" si="506"/>
        <v>0</v>
      </c>
      <c r="R1141" s="10">
        <f t="shared" si="515"/>
        <v>0</v>
      </c>
      <c r="S1141" s="9">
        <f t="shared" si="516"/>
        <v>151.358709016955</v>
      </c>
      <c r="T1141" s="8">
        <f t="shared" si="517"/>
        <v>14848.489375711719</v>
      </c>
      <c r="U1141" s="7">
        <f t="shared" si="518"/>
        <v>-31.470931550997435</v>
      </c>
      <c r="V1141" s="9">
        <f t="shared" si="519"/>
        <v>799.47982257270655</v>
      </c>
      <c r="W1141" s="8">
        <f t="shared" si="520"/>
        <v>232190.88559450692</v>
      </c>
      <c r="X1141" s="7">
        <f t="shared" si="521"/>
        <v>-31.470931550997435</v>
      </c>
      <c r="Y1141" s="6">
        <f t="shared" si="507"/>
        <v>813.68141523336124</v>
      </c>
      <c r="Z1141" s="4">
        <f t="shared" si="508"/>
        <v>-1</v>
      </c>
      <c r="AA1141" s="4">
        <f t="shared" si="522"/>
        <v>0</v>
      </c>
      <c r="AB1141" s="5">
        <f t="shared" si="523"/>
        <v>0</v>
      </c>
      <c r="AC1141" s="418">
        <f t="shared" si="527"/>
        <v>0</v>
      </c>
      <c r="AD1141" s="628">
        <f t="shared" si="524"/>
        <v>0</v>
      </c>
      <c r="AE1141" s="4">
        <f t="shared" si="509"/>
        <v>7.6819822047968911</v>
      </c>
      <c r="AF1141" s="3">
        <f t="shared" si="525"/>
        <v>4.67</v>
      </c>
      <c r="AG1141" s="2">
        <f t="shared" si="510"/>
        <v>105.92076283713217</v>
      </c>
      <c r="AH1141" s="22">
        <f t="shared" si="499"/>
        <v>8.5166722902665715</v>
      </c>
    </row>
    <row r="1142" spans="6:34" x14ac:dyDescent="0.35">
      <c r="F1142" s="21">
        <f t="shared" si="511"/>
        <v>111.19999999999796</v>
      </c>
      <c r="G1142" s="20">
        <f t="shared" si="526"/>
        <v>356.63043478260749</v>
      </c>
      <c r="H1142" s="19">
        <f t="shared" si="500"/>
        <v>6.6304347826074945</v>
      </c>
      <c r="I1142" s="18">
        <f t="shared" si="501"/>
        <v>1.8944099378878556E-2</v>
      </c>
      <c r="J1142" s="17">
        <f t="shared" si="502"/>
        <v>232270.83357676418</v>
      </c>
      <c r="K1142" s="16">
        <f t="shared" si="503"/>
        <v>31.470693453810352</v>
      </c>
      <c r="L1142" s="15">
        <f t="shared" si="504"/>
        <v>0</v>
      </c>
      <c r="M1142" s="14">
        <f t="shared" si="505"/>
        <v>0</v>
      </c>
      <c r="N1142" s="13">
        <f t="shared" si="512"/>
        <v>0</v>
      </c>
      <c r="O1142" s="12">
        <f t="shared" si="513"/>
        <v>0</v>
      </c>
      <c r="P1142" s="4">
        <f t="shared" si="514"/>
        <v>0</v>
      </c>
      <c r="Q1142" s="11">
        <f t="shared" si="506"/>
        <v>0</v>
      </c>
      <c r="R1142" s="10">
        <f t="shared" si="515"/>
        <v>0</v>
      </c>
      <c r="S1142" s="9">
        <f t="shared" si="516"/>
        <v>151.358709016955</v>
      </c>
      <c r="T1142" s="8">
        <f t="shared" si="517"/>
        <v>14863.625246613414</v>
      </c>
      <c r="U1142" s="7">
        <f t="shared" si="518"/>
        <v>-31.470693453810352</v>
      </c>
      <c r="V1142" s="9">
        <f t="shared" si="519"/>
        <v>796.33272941760686</v>
      </c>
      <c r="W1142" s="8">
        <f t="shared" si="520"/>
        <v>232270.83357676418</v>
      </c>
      <c r="X1142" s="7">
        <f t="shared" si="521"/>
        <v>-31.470693453810352</v>
      </c>
      <c r="Y1142" s="6">
        <f t="shared" si="507"/>
        <v>810.58946127924378</v>
      </c>
      <c r="Z1142" s="4">
        <f t="shared" si="508"/>
        <v>-1</v>
      </c>
      <c r="AA1142" s="4">
        <f t="shared" si="522"/>
        <v>0</v>
      </c>
      <c r="AB1142" s="5">
        <f t="shared" si="523"/>
        <v>0</v>
      </c>
      <c r="AC1142" s="418">
        <f t="shared" si="527"/>
        <v>0</v>
      </c>
      <c r="AD1142" s="628">
        <f t="shared" si="524"/>
        <v>0</v>
      </c>
      <c r="AE1142" s="4">
        <f t="shared" si="509"/>
        <v>7.6527910068551641</v>
      </c>
      <c r="AF1142" s="3">
        <f t="shared" si="525"/>
        <v>4.67</v>
      </c>
      <c r="AG1142" s="2">
        <f t="shared" si="510"/>
        <v>105.92076283713217</v>
      </c>
      <c r="AH1142" s="22">
        <f t="shared" si="499"/>
        <v>8.4681739603467516</v>
      </c>
    </row>
    <row r="1143" spans="6:34" x14ac:dyDescent="0.35">
      <c r="F1143" s="21">
        <f t="shared" si="511"/>
        <v>111.29999999999795</v>
      </c>
      <c r="G1143" s="20">
        <f t="shared" si="526"/>
        <v>356.63043478260749</v>
      </c>
      <c r="H1143" s="19">
        <f t="shared" si="500"/>
        <v>6.6304347826074945</v>
      </c>
      <c r="I1143" s="18">
        <f t="shared" si="501"/>
        <v>1.8944099378878556E-2</v>
      </c>
      <c r="J1143" s="17">
        <f t="shared" si="502"/>
        <v>232350.46684970593</v>
      </c>
      <c r="K1143" s="16">
        <f t="shared" si="503"/>
        <v>31.470456296561316</v>
      </c>
      <c r="L1143" s="15">
        <f t="shared" si="504"/>
        <v>0</v>
      </c>
      <c r="M1143" s="14">
        <f t="shared" si="505"/>
        <v>0</v>
      </c>
      <c r="N1143" s="13">
        <f t="shared" si="512"/>
        <v>0</v>
      </c>
      <c r="O1143" s="12">
        <f t="shared" si="513"/>
        <v>0</v>
      </c>
      <c r="P1143" s="4">
        <f t="shared" si="514"/>
        <v>0</v>
      </c>
      <c r="Q1143" s="11">
        <f t="shared" si="506"/>
        <v>0</v>
      </c>
      <c r="R1143" s="10">
        <f t="shared" si="515"/>
        <v>0</v>
      </c>
      <c r="S1143" s="9">
        <f t="shared" si="516"/>
        <v>151.358709016955</v>
      </c>
      <c r="T1143" s="8">
        <f t="shared" si="517"/>
        <v>14878.761117515109</v>
      </c>
      <c r="U1143" s="7">
        <f t="shared" si="518"/>
        <v>-31.470456296561316</v>
      </c>
      <c r="V1143" s="9">
        <f t="shared" si="519"/>
        <v>793.1856600722258</v>
      </c>
      <c r="W1143" s="8">
        <f t="shared" si="520"/>
        <v>232350.46684970593</v>
      </c>
      <c r="X1143" s="7">
        <f t="shared" si="521"/>
        <v>-31.470456296561316</v>
      </c>
      <c r="Y1143" s="6">
        <f t="shared" si="507"/>
        <v>807.49795674013433</v>
      </c>
      <c r="Z1143" s="4">
        <f t="shared" si="508"/>
        <v>-1</v>
      </c>
      <c r="AA1143" s="4">
        <f t="shared" si="522"/>
        <v>0</v>
      </c>
      <c r="AB1143" s="5">
        <f t="shared" si="523"/>
        <v>0</v>
      </c>
      <c r="AC1143" s="418">
        <f t="shared" si="527"/>
        <v>0</v>
      </c>
      <c r="AD1143" s="628">
        <f t="shared" si="524"/>
        <v>0</v>
      </c>
      <c r="AE1143" s="4">
        <f t="shared" si="509"/>
        <v>7.6236040518493446</v>
      </c>
      <c r="AF1143" s="3">
        <f t="shared" si="525"/>
        <v>4.67</v>
      </c>
      <c r="AG1143" s="2">
        <f t="shared" si="510"/>
        <v>105.92076283713217</v>
      </c>
      <c r="AH1143" s="22">
        <f t="shared" si="499"/>
        <v>8.4197750687703685</v>
      </c>
    </row>
    <row r="1144" spans="6:34" x14ac:dyDescent="0.35">
      <c r="F1144" s="21">
        <f t="shared" si="511"/>
        <v>111.39999999999795</v>
      </c>
      <c r="G1144" s="20">
        <f t="shared" si="526"/>
        <v>356.63043478260749</v>
      </c>
      <c r="H1144" s="19">
        <f t="shared" si="500"/>
        <v>6.6304347826074945</v>
      </c>
      <c r="I1144" s="18">
        <f t="shared" si="501"/>
        <v>1.8944099378878556E-2</v>
      </c>
      <c r="J1144" s="17">
        <f t="shared" si="502"/>
        <v>232429.78541571315</v>
      </c>
      <c r="K1144" s="16">
        <f t="shared" si="503"/>
        <v>31.470220079211419</v>
      </c>
      <c r="L1144" s="15">
        <f t="shared" si="504"/>
        <v>0</v>
      </c>
      <c r="M1144" s="14">
        <f t="shared" si="505"/>
        <v>0</v>
      </c>
      <c r="N1144" s="13">
        <f t="shared" si="512"/>
        <v>0</v>
      </c>
      <c r="O1144" s="12">
        <f t="shared" si="513"/>
        <v>0</v>
      </c>
      <c r="P1144" s="4">
        <f t="shared" si="514"/>
        <v>0</v>
      </c>
      <c r="Q1144" s="11">
        <f t="shared" si="506"/>
        <v>0</v>
      </c>
      <c r="R1144" s="10">
        <f t="shared" si="515"/>
        <v>0</v>
      </c>
      <c r="S1144" s="9">
        <f t="shared" si="516"/>
        <v>151.358709016955</v>
      </c>
      <c r="T1144" s="8">
        <f t="shared" si="517"/>
        <v>14893.896988416804</v>
      </c>
      <c r="U1144" s="7">
        <f t="shared" si="518"/>
        <v>-31.470220079211419</v>
      </c>
      <c r="V1144" s="9">
        <f t="shared" si="519"/>
        <v>790.03861444256972</v>
      </c>
      <c r="W1144" s="8">
        <f t="shared" si="520"/>
        <v>232429.78541571315</v>
      </c>
      <c r="X1144" s="7">
        <f t="shared" si="521"/>
        <v>-31.470220079211419</v>
      </c>
      <c r="Y1144" s="6">
        <f t="shared" si="507"/>
        <v>804.40690642585525</v>
      </c>
      <c r="Z1144" s="4">
        <f t="shared" si="508"/>
        <v>-1</v>
      </c>
      <c r="AA1144" s="4">
        <f t="shared" si="522"/>
        <v>0</v>
      </c>
      <c r="AB1144" s="5">
        <f t="shared" si="523"/>
        <v>0</v>
      </c>
      <c r="AC1144" s="418">
        <f t="shared" si="527"/>
        <v>0</v>
      </c>
      <c r="AD1144" s="628">
        <f t="shared" si="524"/>
        <v>0</v>
      </c>
      <c r="AE1144" s="4">
        <f t="shared" si="509"/>
        <v>7.5944213851890598</v>
      </c>
      <c r="AF1144" s="3">
        <f t="shared" si="525"/>
        <v>4.67</v>
      </c>
      <c r="AG1144" s="2">
        <f t="shared" si="510"/>
        <v>105.92076283713217</v>
      </c>
      <c r="AH1144" s="22">
        <f t="shared" si="499"/>
        <v>8.3714758269681813</v>
      </c>
    </row>
    <row r="1145" spans="6:34" x14ac:dyDescent="0.35">
      <c r="F1145" s="21">
        <f t="shared" si="511"/>
        <v>111.49999999999794</v>
      </c>
      <c r="G1145" s="20">
        <f t="shared" si="526"/>
        <v>356.63043478260749</v>
      </c>
      <c r="H1145" s="19">
        <f t="shared" si="500"/>
        <v>6.6304347826074945</v>
      </c>
      <c r="I1145" s="18">
        <f t="shared" si="501"/>
        <v>1.8944099378878556E-2</v>
      </c>
      <c r="J1145" s="17">
        <f t="shared" si="502"/>
        <v>232508.7892771574</v>
      </c>
      <c r="K1145" s="16">
        <f t="shared" si="503"/>
        <v>31.469984801721878</v>
      </c>
      <c r="L1145" s="15">
        <f t="shared" si="504"/>
        <v>0</v>
      </c>
      <c r="M1145" s="14">
        <f t="shared" si="505"/>
        <v>0</v>
      </c>
      <c r="N1145" s="13">
        <f t="shared" si="512"/>
        <v>0</v>
      </c>
      <c r="O1145" s="12">
        <f t="shared" si="513"/>
        <v>0</v>
      </c>
      <c r="P1145" s="4">
        <f t="shared" si="514"/>
        <v>0</v>
      </c>
      <c r="Q1145" s="11">
        <f t="shared" si="506"/>
        <v>0</v>
      </c>
      <c r="R1145" s="10">
        <f t="shared" si="515"/>
        <v>0</v>
      </c>
      <c r="S1145" s="9">
        <f t="shared" si="516"/>
        <v>151.358709016955</v>
      </c>
      <c r="T1145" s="8">
        <f t="shared" si="517"/>
        <v>14909.032859318499</v>
      </c>
      <c r="U1145" s="7">
        <f t="shared" si="518"/>
        <v>-31.469984801721878</v>
      </c>
      <c r="V1145" s="9">
        <f t="shared" si="519"/>
        <v>786.8915924346486</v>
      </c>
      <c r="W1145" s="8">
        <f t="shared" si="520"/>
        <v>232508.7892771574</v>
      </c>
      <c r="X1145" s="7">
        <f t="shared" si="521"/>
        <v>-31.469984801721878</v>
      </c>
      <c r="Y1145" s="6">
        <f t="shared" si="507"/>
        <v>801.31631522115936</v>
      </c>
      <c r="Z1145" s="4">
        <f t="shared" si="508"/>
        <v>-1</v>
      </c>
      <c r="AA1145" s="4">
        <f t="shared" si="522"/>
        <v>0</v>
      </c>
      <c r="AB1145" s="5">
        <f t="shared" si="523"/>
        <v>0</v>
      </c>
      <c r="AC1145" s="418">
        <f t="shared" si="527"/>
        <v>0</v>
      </c>
      <c r="AD1145" s="628">
        <f t="shared" si="524"/>
        <v>0</v>
      </c>
      <c r="AE1145" s="4">
        <f t="shared" si="509"/>
        <v>7.5652430529913577</v>
      </c>
      <c r="AF1145" s="3">
        <f t="shared" si="525"/>
        <v>4.67</v>
      </c>
      <c r="AG1145" s="2">
        <f t="shared" si="510"/>
        <v>105.92076283713217</v>
      </c>
      <c r="AH1145" s="22">
        <f t="shared" si="499"/>
        <v>8.3232764478294623</v>
      </c>
    </row>
    <row r="1146" spans="6:34" x14ac:dyDescent="0.35">
      <c r="F1146" s="21">
        <f t="shared" si="511"/>
        <v>111.59999999999793</v>
      </c>
      <c r="G1146" s="20">
        <f t="shared" si="526"/>
        <v>356.63043478260749</v>
      </c>
      <c r="H1146" s="19">
        <f t="shared" si="500"/>
        <v>6.6304347826074945</v>
      </c>
      <c r="I1146" s="18">
        <f t="shared" si="501"/>
        <v>1.8944099378878556E-2</v>
      </c>
      <c r="J1146" s="17">
        <f t="shared" si="502"/>
        <v>232587.47843640085</v>
      </c>
      <c r="K1146" s="16">
        <f t="shared" si="503"/>
        <v>31.469750464054115</v>
      </c>
      <c r="L1146" s="15">
        <f t="shared" si="504"/>
        <v>0</v>
      </c>
      <c r="M1146" s="14">
        <f t="shared" si="505"/>
        <v>0</v>
      </c>
      <c r="N1146" s="13">
        <f t="shared" si="512"/>
        <v>0</v>
      </c>
      <c r="O1146" s="12">
        <f t="shared" si="513"/>
        <v>0</v>
      </c>
      <c r="P1146" s="4">
        <f t="shared" si="514"/>
        <v>0</v>
      </c>
      <c r="Q1146" s="11">
        <f t="shared" si="506"/>
        <v>0</v>
      </c>
      <c r="R1146" s="10">
        <f t="shared" si="515"/>
        <v>0</v>
      </c>
      <c r="S1146" s="9">
        <f t="shared" si="516"/>
        <v>151.358709016955</v>
      </c>
      <c r="T1146" s="8">
        <f t="shared" si="517"/>
        <v>14924.168730220194</v>
      </c>
      <c r="U1146" s="7">
        <f t="shared" si="518"/>
        <v>-31.469750464054115</v>
      </c>
      <c r="V1146" s="9">
        <f t="shared" si="519"/>
        <v>783.74459395447639</v>
      </c>
      <c r="W1146" s="8">
        <f t="shared" si="520"/>
        <v>232587.47843640085</v>
      </c>
      <c r="X1146" s="7">
        <f t="shared" si="521"/>
        <v>-31.469750464054115</v>
      </c>
      <c r="Y1146" s="6">
        <f t="shared" si="507"/>
        <v>798.22618808715265</v>
      </c>
      <c r="Z1146" s="4">
        <f t="shared" si="508"/>
        <v>-1</v>
      </c>
      <c r="AA1146" s="4">
        <f t="shared" si="522"/>
        <v>0</v>
      </c>
      <c r="AB1146" s="5">
        <f t="shared" si="523"/>
        <v>0</v>
      </c>
      <c r="AC1146" s="418">
        <f t="shared" si="527"/>
        <v>0</v>
      </c>
      <c r="AD1146" s="628">
        <f t="shared" si="524"/>
        <v>0</v>
      </c>
      <c r="AE1146" s="4">
        <f t="shared" si="509"/>
        <v>7.5360691020941362</v>
      </c>
      <c r="AF1146" s="3">
        <f t="shared" si="525"/>
        <v>4.67</v>
      </c>
      <c r="AG1146" s="2">
        <f t="shared" si="510"/>
        <v>105.92076283713217</v>
      </c>
      <c r="AH1146" s="22">
        <f t="shared" si="499"/>
        <v>8.2751771457186596</v>
      </c>
    </row>
    <row r="1147" spans="6:34" x14ac:dyDescent="0.35">
      <c r="F1147" s="21">
        <f t="shared" si="511"/>
        <v>111.69999999999793</v>
      </c>
      <c r="G1147" s="20">
        <f t="shared" si="526"/>
        <v>356.63043478260749</v>
      </c>
      <c r="H1147" s="19">
        <f t="shared" si="500"/>
        <v>6.6304347826074945</v>
      </c>
      <c r="I1147" s="18">
        <f t="shared" si="501"/>
        <v>1.8944099378878556E-2</v>
      </c>
      <c r="J1147" s="17">
        <f t="shared" si="502"/>
        <v>232665.8528957963</v>
      </c>
      <c r="K1147" s="16">
        <f t="shared" si="503"/>
        <v>31.469517066169658</v>
      </c>
      <c r="L1147" s="15">
        <f t="shared" si="504"/>
        <v>0</v>
      </c>
      <c r="M1147" s="14">
        <f t="shared" si="505"/>
        <v>0</v>
      </c>
      <c r="N1147" s="13">
        <f t="shared" si="512"/>
        <v>0</v>
      </c>
      <c r="O1147" s="12">
        <f t="shared" si="513"/>
        <v>0</v>
      </c>
      <c r="P1147" s="4">
        <f t="shared" si="514"/>
        <v>0</v>
      </c>
      <c r="Q1147" s="11">
        <f t="shared" si="506"/>
        <v>0</v>
      </c>
      <c r="R1147" s="10">
        <f t="shared" si="515"/>
        <v>0</v>
      </c>
      <c r="S1147" s="9">
        <f t="shared" si="516"/>
        <v>151.358709016955</v>
      </c>
      <c r="T1147" s="8">
        <f t="shared" si="517"/>
        <v>14939.304601121888</v>
      </c>
      <c r="U1147" s="7">
        <f t="shared" si="518"/>
        <v>-31.469517066169658</v>
      </c>
      <c r="V1147" s="9">
        <f t="shared" si="519"/>
        <v>780.59761890807101</v>
      </c>
      <c r="W1147" s="8">
        <f t="shared" si="520"/>
        <v>232665.8528957963</v>
      </c>
      <c r="X1147" s="7">
        <f t="shared" si="521"/>
        <v>-31.469517066169658</v>
      </c>
      <c r="Y1147" s="6">
        <f t="shared" si="507"/>
        <v>795.13653006274922</v>
      </c>
      <c r="Z1147" s="4">
        <f t="shared" si="508"/>
        <v>-1</v>
      </c>
      <c r="AA1147" s="4">
        <f t="shared" si="522"/>
        <v>0</v>
      </c>
      <c r="AB1147" s="5">
        <f t="shared" si="523"/>
        <v>0</v>
      </c>
      <c r="AC1147" s="418">
        <f t="shared" si="527"/>
        <v>0</v>
      </c>
      <c r="AD1147" s="628">
        <f t="shared" si="524"/>
        <v>0</v>
      </c>
      <c r="AE1147" s="4">
        <f t="shared" si="509"/>
        <v>7.5068995800698834</v>
      </c>
      <c r="AF1147" s="3">
        <f t="shared" si="525"/>
        <v>4.67</v>
      </c>
      <c r="AG1147" s="2">
        <f t="shared" si="510"/>
        <v>105.92076283713217</v>
      </c>
      <c r="AH1147" s="22">
        <f t="shared" si="499"/>
        <v>8.2271781364923182</v>
      </c>
    </row>
    <row r="1148" spans="6:34" x14ac:dyDescent="0.35">
      <c r="F1148" s="21">
        <f t="shared" si="511"/>
        <v>111.79999999999792</v>
      </c>
      <c r="G1148" s="20">
        <f t="shared" si="526"/>
        <v>356.63043478260749</v>
      </c>
      <c r="H1148" s="19">
        <f t="shared" si="500"/>
        <v>6.6304347826074945</v>
      </c>
      <c r="I1148" s="18">
        <f t="shared" si="501"/>
        <v>1.8944099378878556E-2</v>
      </c>
      <c r="J1148" s="17">
        <f t="shared" si="502"/>
        <v>232743.91265768712</v>
      </c>
      <c r="K1148" s="16">
        <f t="shared" si="503"/>
        <v>31.469284608030229</v>
      </c>
      <c r="L1148" s="15">
        <f t="shared" si="504"/>
        <v>0</v>
      </c>
      <c r="M1148" s="14">
        <f t="shared" si="505"/>
        <v>0</v>
      </c>
      <c r="N1148" s="13">
        <f t="shared" si="512"/>
        <v>0</v>
      </c>
      <c r="O1148" s="12">
        <f t="shared" si="513"/>
        <v>0</v>
      </c>
      <c r="P1148" s="4">
        <f t="shared" si="514"/>
        <v>0</v>
      </c>
      <c r="Q1148" s="11">
        <f t="shared" si="506"/>
        <v>0</v>
      </c>
      <c r="R1148" s="10">
        <f t="shared" si="515"/>
        <v>0</v>
      </c>
      <c r="S1148" s="9">
        <f t="shared" si="516"/>
        <v>151.358709016955</v>
      </c>
      <c r="T1148" s="8">
        <f t="shared" si="517"/>
        <v>14954.440472023583</v>
      </c>
      <c r="U1148" s="7">
        <f t="shared" si="518"/>
        <v>-31.469284608030229</v>
      </c>
      <c r="V1148" s="9">
        <f t="shared" si="519"/>
        <v>777.45066720145405</v>
      </c>
      <c r="W1148" s="8">
        <f t="shared" si="520"/>
        <v>232743.91265768712</v>
      </c>
      <c r="X1148" s="7">
        <f t="shared" si="521"/>
        <v>-31.469284608030229</v>
      </c>
      <c r="Y1148" s="6">
        <f t="shared" si="507"/>
        <v>792.04734626615937</v>
      </c>
      <c r="Z1148" s="4">
        <f t="shared" si="508"/>
        <v>-1</v>
      </c>
      <c r="AA1148" s="4">
        <f t="shared" si="522"/>
        <v>0</v>
      </c>
      <c r="AB1148" s="5">
        <f t="shared" si="523"/>
        <v>0</v>
      </c>
      <c r="AC1148" s="418">
        <f t="shared" si="527"/>
        <v>0</v>
      </c>
      <c r="AD1148" s="628">
        <f t="shared" si="524"/>
        <v>0</v>
      </c>
      <c r="AE1148" s="4">
        <f t="shared" si="509"/>
        <v>7.4777345352397218</v>
      </c>
      <c r="AF1148" s="3">
        <f t="shared" si="525"/>
        <v>4.67</v>
      </c>
      <c r="AG1148" s="2">
        <f t="shared" si="510"/>
        <v>105.92076283713217</v>
      </c>
      <c r="AH1148" s="22">
        <f t="shared" si="499"/>
        <v>8.1792796375162649</v>
      </c>
    </row>
    <row r="1149" spans="6:34" x14ac:dyDescent="0.35">
      <c r="F1149" s="21">
        <f t="shared" si="511"/>
        <v>111.89999999999792</v>
      </c>
      <c r="G1149" s="20">
        <f t="shared" si="526"/>
        <v>356.63043478260749</v>
      </c>
      <c r="H1149" s="19">
        <f t="shared" si="500"/>
        <v>6.6304347826074945</v>
      </c>
      <c r="I1149" s="18">
        <f t="shared" si="501"/>
        <v>1.8944099378878556E-2</v>
      </c>
      <c r="J1149" s="17">
        <f t="shared" si="502"/>
        <v>232821.65772440727</v>
      </c>
      <c r="K1149" s="16">
        <f t="shared" si="503"/>
        <v>31.469053089597672</v>
      </c>
      <c r="L1149" s="15">
        <f t="shared" si="504"/>
        <v>0</v>
      </c>
      <c r="M1149" s="14">
        <f t="shared" si="505"/>
        <v>0</v>
      </c>
      <c r="N1149" s="13">
        <f t="shared" si="512"/>
        <v>0</v>
      </c>
      <c r="O1149" s="12">
        <f t="shared" si="513"/>
        <v>0</v>
      </c>
      <c r="P1149" s="4">
        <f t="shared" si="514"/>
        <v>0</v>
      </c>
      <c r="Q1149" s="11">
        <f t="shared" si="506"/>
        <v>0</v>
      </c>
      <c r="R1149" s="10">
        <f t="shared" si="515"/>
        <v>0</v>
      </c>
      <c r="S1149" s="9">
        <f t="shared" si="516"/>
        <v>151.358709016955</v>
      </c>
      <c r="T1149" s="8">
        <f t="shared" si="517"/>
        <v>14969.576342925278</v>
      </c>
      <c r="U1149" s="7">
        <f t="shared" si="518"/>
        <v>-31.469053089597672</v>
      </c>
      <c r="V1149" s="9">
        <f t="shared" si="519"/>
        <v>774.30373874065106</v>
      </c>
      <c r="W1149" s="8">
        <f t="shared" si="520"/>
        <v>232821.65772440727</v>
      </c>
      <c r="X1149" s="7">
        <f t="shared" si="521"/>
        <v>-31.469053089597672</v>
      </c>
      <c r="Y1149" s="6">
        <f t="shared" si="507"/>
        <v>788.95864189641122</v>
      </c>
      <c r="Z1149" s="4">
        <f t="shared" si="508"/>
        <v>-1</v>
      </c>
      <c r="AA1149" s="4">
        <f t="shared" si="522"/>
        <v>0</v>
      </c>
      <c r="AB1149" s="5">
        <f t="shared" si="523"/>
        <v>0</v>
      </c>
      <c r="AC1149" s="418">
        <f t="shared" si="527"/>
        <v>0</v>
      </c>
      <c r="AD1149" s="628">
        <f t="shared" si="524"/>
        <v>0</v>
      </c>
      <c r="AE1149" s="4">
        <f t="shared" si="509"/>
        <v>7.448574016687779</v>
      </c>
      <c r="AF1149" s="3">
        <f t="shared" si="525"/>
        <v>4.67</v>
      </c>
      <c r="AG1149" s="2">
        <f t="shared" si="510"/>
        <v>105.92076283713217</v>
      </c>
      <c r="AH1149" s="22">
        <f t="shared" si="499"/>
        <v>8.1314818676830676</v>
      </c>
    </row>
    <row r="1150" spans="6:34" x14ac:dyDescent="0.35">
      <c r="F1150" s="21">
        <f t="shared" si="511"/>
        <v>111.99999999999791</v>
      </c>
      <c r="G1150" s="20">
        <f t="shared" si="526"/>
        <v>356.63043478260749</v>
      </c>
      <c r="H1150" s="19">
        <f t="shared" si="500"/>
        <v>6.6304347826074945</v>
      </c>
      <c r="I1150" s="18">
        <f t="shared" si="501"/>
        <v>1.8944099378878556E-2</v>
      </c>
      <c r="J1150" s="17">
        <f t="shared" si="502"/>
        <v>232899.08809828133</v>
      </c>
      <c r="K1150" s="16">
        <f t="shared" si="503"/>
        <v>31.46882251083402</v>
      </c>
      <c r="L1150" s="15">
        <f t="shared" si="504"/>
        <v>0</v>
      </c>
      <c r="M1150" s="14">
        <f t="shared" si="505"/>
        <v>0</v>
      </c>
      <c r="N1150" s="13">
        <f t="shared" si="512"/>
        <v>0</v>
      </c>
      <c r="O1150" s="12">
        <f t="shared" si="513"/>
        <v>0</v>
      </c>
      <c r="P1150" s="4">
        <f t="shared" si="514"/>
        <v>0</v>
      </c>
      <c r="Q1150" s="11">
        <f t="shared" si="506"/>
        <v>0</v>
      </c>
      <c r="R1150" s="10">
        <f t="shared" si="515"/>
        <v>0</v>
      </c>
      <c r="S1150" s="9">
        <f t="shared" si="516"/>
        <v>151.358709016955</v>
      </c>
      <c r="T1150" s="8">
        <f t="shared" si="517"/>
        <v>14984.712213826973</v>
      </c>
      <c r="U1150" s="7">
        <f t="shared" si="518"/>
        <v>-31.46882251083402</v>
      </c>
      <c r="V1150" s="9">
        <f t="shared" si="519"/>
        <v>771.15683343169133</v>
      </c>
      <c r="W1150" s="8">
        <f t="shared" si="520"/>
        <v>232899.08809828133</v>
      </c>
      <c r="X1150" s="7">
        <f t="shared" si="521"/>
        <v>-31.46882251083402</v>
      </c>
      <c r="Y1150" s="6">
        <f t="shared" si="507"/>
        <v>785.87042223490801</v>
      </c>
      <c r="Z1150" s="4">
        <f t="shared" si="508"/>
        <v>-1</v>
      </c>
      <c r="AA1150" s="4">
        <f t="shared" si="522"/>
        <v>0</v>
      </c>
      <c r="AB1150" s="5">
        <f t="shared" si="523"/>
        <v>0</v>
      </c>
      <c r="AC1150" s="418">
        <f t="shared" si="527"/>
        <v>0</v>
      </c>
      <c r="AD1150" s="628">
        <f t="shared" si="524"/>
        <v>0</v>
      </c>
      <c r="AE1150" s="4">
        <f t="shared" si="509"/>
        <v>7.4194180742758862</v>
      </c>
      <c r="AF1150" s="3">
        <f t="shared" si="525"/>
        <v>4.67</v>
      </c>
      <c r="AG1150" s="2">
        <f t="shared" si="510"/>
        <v>105.92076283713217</v>
      </c>
      <c r="AH1150" s="22">
        <f t="shared" si="499"/>
        <v>8.0837850474298332</v>
      </c>
    </row>
    <row r="1151" spans="6:34" x14ac:dyDescent="0.35">
      <c r="F1151" s="21">
        <f t="shared" si="511"/>
        <v>112.09999999999791</v>
      </c>
      <c r="G1151" s="20">
        <f t="shared" si="526"/>
        <v>356.63043478260749</v>
      </c>
      <c r="H1151" s="19">
        <f t="shared" si="500"/>
        <v>6.6304347826074945</v>
      </c>
      <c r="I1151" s="18">
        <f t="shared" si="501"/>
        <v>1.8944099378878556E-2</v>
      </c>
      <c r="J1151" s="17">
        <f t="shared" si="502"/>
        <v>232976.2037816245</v>
      </c>
      <c r="K1151" s="16">
        <f t="shared" si="503"/>
        <v>31.468592871701425</v>
      </c>
      <c r="L1151" s="15">
        <f t="shared" si="504"/>
        <v>0</v>
      </c>
      <c r="M1151" s="14">
        <f t="shared" si="505"/>
        <v>0</v>
      </c>
      <c r="N1151" s="13">
        <f t="shared" si="512"/>
        <v>0</v>
      </c>
      <c r="O1151" s="12">
        <f t="shared" si="513"/>
        <v>0</v>
      </c>
      <c r="P1151" s="4">
        <f t="shared" si="514"/>
        <v>0</v>
      </c>
      <c r="Q1151" s="11">
        <f t="shared" si="506"/>
        <v>0</v>
      </c>
      <c r="R1151" s="10">
        <f t="shared" si="515"/>
        <v>0</v>
      </c>
      <c r="S1151" s="9">
        <f t="shared" si="516"/>
        <v>151.358709016955</v>
      </c>
      <c r="T1151" s="8">
        <f t="shared" si="517"/>
        <v>14999.848084728668</v>
      </c>
      <c r="U1151" s="7">
        <f t="shared" si="518"/>
        <v>-31.468592871701425</v>
      </c>
      <c r="V1151" s="9">
        <f t="shared" si="519"/>
        <v>768.00995118060791</v>
      </c>
      <c r="W1151" s="8">
        <f t="shared" si="520"/>
        <v>232976.2037816245</v>
      </c>
      <c r="X1151" s="7">
        <f t="shared" si="521"/>
        <v>-31.468592871701425</v>
      </c>
      <c r="Y1151" s="6">
        <f t="shared" si="507"/>
        <v>782.78269264701999</v>
      </c>
      <c r="Z1151" s="4">
        <f t="shared" si="508"/>
        <v>-1</v>
      </c>
      <c r="AA1151" s="4">
        <f t="shared" si="522"/>
        <v>0</v>
      </c>
      <c r="AB1151" s="5">
        <f t="shared" si="523"/>
        <v>0</v>
      </c>
      <c r="AC1151" s="418">
        <f t="shared" si="527"/>
        <v>0</v>
      </c>
      <c r="AD1151" s="628">
        <f t="shared" si="524"/>
        <v>0</v>
      </c>
      <c r="AE1151" s="4">
        <f t="shared" si="509"/>
        <v>7.3902667586586084</v>
      </c>
      <c r="AF1151" s="3">
        <f t="shared" si="525"/>
        <v>4.67</v>
      </c>
      <c r="AG1151" s="2">
        <f t="shared" si="510"/>
        <v>105.92076283713217</v>
      </c>
      <c r="AH1151" s="22">
        <f t="shared" si="499"/>
        <v>8.0361893987562034</v>
      </c>
    </row>
    <row r="1152" spans="6:34" x14ac:dyDescent="0.35">
      <c r="F1152" s="21">
        <f t="shared" si="511"/>
        <v>112.1999999999979</v>
      </c>
      <c r="G1152" s="20">
        <f t="shared" si="526"/>
        <v>356.63043478260749</v>
      </c>
      <c r="H1152" s="19">
        <f t="shared" si="500"/>
        <v>6.6304347826074945</v>
      </c>
      <c r="I1152" s="18">
        <f t="shared" si="501"/>
        <v>1.8944099378878556E-2</v>
      </c>
      <c r="J1152" s="17">
        <f t="shared" si="502"/>
        <v>233053.00477674257</v>
      </c>
      <c r="K1152" s="16">
        <f t="shared" si="503"/>
        <v>31.468364172162218</v>
      </c>
      <c r="L1152" s="15">
        <f t="shared" si="504"/>
        <v>0</v>
      </c>
      <c r="M1152" s="14">
        <f t="shared" si="505"/>
        <v>0</v>
      </c>
      <c r="N1152" s="13">
        <f t="shared" si="512"/>
        <v>0</v>
      </c>
      <c r="O1152" s="12">
        <f t="shared" si="513"/>
        <v>0</v>
      </c>
      <c r="P1152" s="4">
        <f t="shared" si="514"/>
        <v>0</v>
      </c>
      <c r="Q1152" s="11">
        <f t="shared" si="506"/>
        <v>0</v>
      </c>
      <c r="R1152" s="10">
        <f t="shared" si="515"/>
        <v>0</v>
      </c>
      <c r="S1152" s="9">
        <f t="shared" si="516"/>
        <v>151.358709016955</v>
      </c>
      <c r="T1152" s="8">
        <f t="shared" si="517"/>
        <v>15014.983955630363</v>
      </c>
      <c r="U1152" s="7">
        <f t="shared" si="518"/>
        <v>-31.468364172162218</v>
      </c>
      <c r="V1152" s="9">
        <f t="shared" si="519"/>
        <v>764.86309189343774</v>
      </c>
      <c r="W1152" s="8">
        <f t="shared" si="520"/>
        <v>233053.00477674257</v>
      </c>
      <c r="X1152" s="7">
        <f t="shared" si="521"/>
        <v>-31.468364172162218</v>
      </c>
      <c r="Y1152" s="6">
        <f t="shared" si="507"/>
        <v>779.69545858371441</v>
      </c>
      <c r="Z1152" s="4">
        <f t="shared" si="508"/>
        <v>-1</v>
      </c>
      <c r="AA1152" s="4">
        <f t="shared" si="522"/>
        <v>0</v>
      </c>
      <c r="AB1152" s="5">
        <f t="shared" si="523"/>
        <v>0</v>
      </c>
      <c r="AC1152" s="418">
        <f t="shared" si="527"/>
        <v>0</v>
      </c>
      <c r="AD1152" s="628">
        <f t="shared" si="524"/>
        <v>0</v>
      </c>
      <c r="AE1152" s="4">
        <f t="shared" si="509"/>
        <v>7.3611201212986357</v>
      </c>
      <c r="AF1152" s="3">
        <f t="shared" si="525"/>
        <v>4.67</v>
      </c>
      <c r="AG1152" s="2">
        <f t="shared" si="510"/>
        <v>105.92076283713217</v>
      </c>
      <c r="AH1152" s="22">
        <f t="shared" si="499"/>
        <v>7.9886951452427102</v>
      </c>
    </row>
    <row r="1153" spans="6:34" x14ac:dyDescent="0.35">
      <c r="F1153" s="21">
        <f t="shared" si="511"/>
        <v>112.29999999999789</v>
      </c>
      <c r="G1153" s="20">
        <f t="shared" si="526"/>
        <v>356.63043478260749</v>
      </c>
      <c r="H1153" s="19">
        <f t="shared" si="500"/>
        <v>6.6304347826074945</v>
      </c>
      <c r="I1153" s="18">
        <f t="shared" si="501"/>
        <v>1.8944099378878556E-2</v>
      </c>
      <c r="J1153" s="17">
        <f t="shared" si="502"/>
        <v>233129.49108593192</v>
      </c>
      <c r="K1153" s="16">
        <f t="shared" si="503"/>
        <v>31.468136412178886</v>
      </c>
      <c r="L1153" s="15">
        <f t="shared" si="504"/>
        <v>0</v>
      </c>
      <c r="M1153" s="14">
        <f t="shared" si="505"/>
        <v>0</v>
      </c>
      <c r="N1153" s="13">
        <f t="shared" si="512"/>
        <v>0</v>
      </c>
      <c r="O1153" s="12">
        <f t="shared" si="513"/>
        <v>0</v>
      </c>
      <c r="P1153" s="4">
        <f t="shared" si="514"/>
        <v>0</v>
      </c>
      <c r="Q1153" s="11">
        <f t="shared" si="506"/>
        <v>0</v>
      </c>
      <c r="R1153" s="10">
        <f t="shared" si="515"/>
        <v>0</v>
      </c>
      <c r="S1153" s="9">
        <f t="shared" si="516"/>
        <v>151.358709016955</v>
      </c>
      <c r="T1153" s="8">
        <f t="shared" si="517"/>
        <v>15030.119826532058</v>
      </c>
      <c r="U1153" s="7">
        <f t="shared" si="518"/>
        <v>-31.468136412178886</v>
      </c>
      <c r="V1153" s="9">
        <f t="shared" si="519"/>
        <v>761.71625547622148</v>
      </c>
      <c r="W1153" s="8">
        <f t="shared" si="520"/>
        <v>233129.49108593192</v>
      </c>
      <c r="X1153" s="7">
        <f t="shared" si="521"/>
        <v>-31.468136412178886</v>
      </c>
      <c r="Y1153" s="6">
        <f t="shared" si="507"/>
        <v>776.6087255832216</v>
      </c>
      <c r="Z1153" s="4">
        <f t="shared" si="508"/>
        <v>-1</v>
      </c>
      <c r="AA1153" s="4">
        <f t="shared" si="522"/>
        <v>0</v>
      </c>
      <c r="AB1153" s="5">
        <f t="shared" si="523"/>
        <v>0</v>
      </c>
      <c r="AC1153" s="418">
        <f t="shared" si="527"/>
        <v>0</v>
      </c>
      <c r="AD1153" s="628">
        <f t="shared" si="524"/>
        <v>0</v>
      </c>
      <c r="AE1153" s="4">
        <f t="shared" si="509"/>
        <v>7.3319782144825085</v>
      </c>
      <c r="AF1153" s="3">
        <f t="shared" si="525"/>
        <v>4.67</v>
      </c>
      <c r="AG1153" s="2">
        <f t="shared" si="510"/>
        <v>105.92076283713217</v>
      </c>
      <c r="AH1153" s="22">
        <f t="shared" si="499"/>
        <v>7.9413025120694307</v>
      </c>
    </row>
    <row r="1154" spans="6:34" x14ac:dyDescent="0.35">
      <c r="F1154" s="21">
        <f t="shared" si="511"/>
        <v>112.39999999999789</v>
      </c>
      <c r="G1154" s="20">
        <f t="shared" si="526"/>
        <v>356.63043478260749</v>
      </c>
      <c r="H1154" s="19">
        <f t="shared" si="500"/>
        <v>6.6304347826074945</v>
      </c>
      <c r="I1154" s="18">
        <f t="shared" si="501"/>
        <v>1.8944099378878556E-2</v>
      </c>
      <c r="J1154" s="17">
        <f t="shared" si="502"/>
        <v>233205.66271147956</v>
      </c>
      <c r="K1154" s="16">
        <f t="shared" si="503"/>
        <v>31.467909591714054</v>
      </c>
      <c r="L1154" s="15">
        <f t="shared" si="504"/>
        <v>0</v>
      </c>
      <c r="M1154" s="14">
        <f t="shared" si="505"/>
        <v>0</v>
      </c>
      <c r="N1154" s="13">
        <f t="shared" si="512"/>
        <v>0</v>
      </c>
      <c r="O1154" s="12">
        <f t="shared" si="513"/>
        <v>0</v>
      </c>
      <c r="P1154" s="4">
        <f t="shared" si="514"/>
        <v>0</v>
      </c>
      <c r="Q1154" s="11">
        <f t="shared" si="506"/>
        <v>0</v>
      </c>
      <c r="R1154" s="10">
        <f t="shared" si="515"/>
        <v>0</v>
      </c>
      <c r="S1154" s="9">
        <f t="shared" si="516"/>
        <v>151.358709016955</v>
      </c>
      <c r="T1154" s="8">
        <f t="shared" si="517"/>
        <v>15045.255697433753</v>
      </c>
      <c r="U1154" s="7">
        <f t="shared" si="518"/>
        <v>-31.467909591714054</v>
      </c>
      <c r="V1154" s="9">
        <f t="shared" si="519"/>
        <v>758.56944183500354</v>
      </c>
      <c r="W1154" s="8">
        <f t="shared" si="520"/>
        <v>233205.66271147956</v>
      </c>
      <c r="X1154" s="7">
        <f t="shared" si="521"/>
        <v>-31.467909591714054</v>
      </c>
      <c r="Y1154" s="6">
        <f t="shared" si="507"/>
        <v>773.52249927274136</v>
      </c>
      <c r="Z1154" s="4">
        <f t="shared" si="508"/>
        <v>-1</v>
      </c>
      <c r="AA1154" s="4">
        <f t="shared" si="522"/>
        <v>0</v>
      </c>
      <c r="AB1154" s="5">
        <f t="shared" si="523"/>
        <v>0</v>
      </c>
      <c r="AC1154" s="418">
        <f t="shared" si="527"/>
        <v>0</v>
      </c>
      <c r="AD1154" s="628">
        <f t="shared" si="524"/>
        <v>0</v>
      </c>
      <c r="AE1154" s="4">
        <f t="shared" si="509"/>
        <v>7.302841091336731</v>
      </c>
      <c r="AF1154" s="3">
        <f t="shared" si="525"/>
        <v>4.67</v>
      </c>
      <c r="AG1154" s="2">
        <f t="shared" si="510"/>
        <v>105.92076283713217</v>
      </c>
      <c r="AH1154" s="22">
        <f t="shared" si="499"/>
        <v>7.8940117260349227</v>
      </c>
    </row>
    <row r="1155" spans="6:34" x14ac:dyDescent="0.35">
      <c r="F1155" s="21">
        <f t="shared" si="511"/>
        <v>112.49999999999788</v>
      </c>
      <c r="G1155" s="20">
        <f t="shared" si="526"/>
        <v>356.63043478260749</v>
      </c>
      <c r="H1155" s="19">
        <f t="shared" si="500"/>
        <v>6.6304347826074945</v>
      </c>
      <c r="I1155" s="18">
        <f t="shared" si="501"/>
        <v>1.8944099378878556E-2</v>
      </c>
      <c r="J1155" s="17">
        <f t="shared" si="502"/>
        <v>233281.51965566305</v>
      </c>
      <c r="K1155" s="16">
        <f t="shared" si="503"/>
        <v>31.467683710730505</v>
      </c>
      <c r="L1155" s="15">
        <f t="shared" si="504"/>
        <v>0</v>
      </c>
      <c r="M1155" s="14">
        <f t="shared" si="505"/>
        <v>0</v>
      </c>
      <c r="N1155" s="13">
        <f t="shared" si="512"/>
        <v>0</v>
      </c>
      <c r="O1155" s="12">
        <f t="shared" si="513"/>
        <v>0</v>
      </c>
      <c r="P1155" s="4">
        <f t="shared" si="514"/>
        <v>0</v>
      </c>
      <c r="Q1155" s="11">
        <f t="shared" si="506"/>
        <v>0</v>
      </c>
      <c r="R1155" s="10">
        <f t="shared" si="515"/>
        <v>0</v>
      </c>
      <c r="S1155" s="9">
        <f t="shared" si="516"/>
        <v>151.358709016955</v>
      </c>
      <c r="T1155" s="8">
        <f t="shared" si="517"/>
        <v>15060.391568335448</v>
      </c>
      <c r="U1155" s="7">
        <f t="shared" si="518"/>
        <v>-31.467683710730505</v>
      </c>
      <c r="V1155" s="9">
        <f t="shared" si="519"/>
        <v>755.42265087583212</v>
      </c>
      <c r="W1155" s="8">
        <f t="shared" si="520"/>
        <v>233281.51965566305</v>
      </c>
      <c r="X1155" s="7">
        <f t="shared" si="521"/>
        <v>-31.467683710730505</v>
      </c>
      <c r="Y1155" s="6">
        <f t="shared" si="507"/>
        <v>770.43678537018764</v>
      </c>
      <c r="Z1155" s="4">
        <f t="shared" si="508"/>
        <v>-1</v>
      </c>
      <c r="AA1155" s="4">
        <f t="shared" si="522"/>
        <v>0</v>
      </c>
      <c r="AB1155" s="5">
        <f t="shared" si="523"/>
        <v>0</v>
      </c>
      <c r="AC1155" s="418">
        <f t="shared" si="527"/>
        <v>0</v>
      </c>
      <c r="AD1155" s="628">
        <f t="shared" si="524"/>
        <v>0</v>
      </c>
      <c r="AE1155" s="4">
        <f t="shared" si="509"/>
        <v>7.2737088058442403</v>
      </c>
      <c r="AF1155" s="3">
        <f t="shared" si="525"/>
        <v>4.67</v>
      </c>
      <c r="AG1155" s="2">
        <f t="shared" si="510"/>
        <v>105.92076283713217</v>
      </c>
      <c r="AH1155" s="22">
        <f t="shared" si="499"/>
        <v>7.8468230155754872</v>
      </c>
    </row>
    <row r="1156" spans="6:34" x14ac:dyDescent="0.35">
      <c r="F1156" s="21">
        <f t="shared" si="511"/>
        <v>112.59999999999788</v>
      </c>
      <c r="G1156" s="20">
        <f t="shared" si="526"/>
        <v>356.63043478260749</v>
      </c>
      <c r="H1156" s="19">
        <f t="shared" si="500"/>
        <v>6.6304347826074945</v>
      </c>
      <c r="I1156" s="18">
        <f t="shared" si="501"/>
        <v>1.8944099378878556E-2</v>
      </c>
      <c r="J1156" s="17">
        <f t="shared" si="502"/>
        <v>233357.06192075062</v>
      </c>
      <c r="K1156" s="16">
        <f t="shared" si="503"/>
        <v>31.4674587691912</v>
      </c>
      <c r="L1156" s="15">
        <f t="shared" si="504"/>
        <v>0</v>
      </c>
      <c r="M1156" s="14">
        <f t="shared" si="505"/>
        <v>0</v>
      </c>
      <c r="N1156" s="13">
        <f t="shared" si="512"/>
        <v>0</v>
      </c>
      <c r="O1156" s="12">
        <f t="shared" si="513"/>
        <v>0</v>
      </c>
      <c r="P1156" s="4">
        <f t="shared" si="514"/>
        <v>0</v>
      </c>
      <c r="Q1156" s="11">
        <f t="shared" si="506"/>
        <v>0</v>
      </c>
      <c r="R1156" s="10">
        <f t="shared" si="515"/>
        <v>0</v>
      </c>
      <c r="S1156" s="9">
        <f t="shared" si="516"/>
        <v>151.358709016955</v>
      </c>
      <c r="T1156" s="8">
        <f t="shared" si="517"/>
        <v>15075.527439237143</v>
      </c>
      <c r="U1156" s="7">
        <f t="shared" si="518"/>
        <v>-31.4674587691912</v>
      </c>
      <c r="V1156" s="9">
        <f t="shared" si="519"/>
        <v>752.27588250475912</v>
      </c>
      <c r="W1156" s="8">
        <f t="shared" si="520"/>
        <v>233357.06192075062</v>
      </c>
      <c r="X1156" s="7">
        <f t="shared" si="521"/>
        <v>-31.4674587691912</v>
      </c>
      <c r="Y1156" s="6">
        <f t="shared" si="507"/>
        <v>767.35158968597534</v>
      </c>
      <c r="Z1156" s="4">
        <f t="shared" si="508"/>
        <v>-1</v>
      </c>
      <c r="AA1156" s="4">
        <f t="shared" si="522"/>
        <v>0</v>
      </c>
      <c r="AB1156" s="5">
        <f t="shared" si="523"/>
        <v>0</v>
      </c>
      <c r="AC1156" s="418">
        <f t="shared" si="527"/>
        <v>0</v>
      </c>
      <c r="AD1156" s="628">
        <f t="shared" si="524"/>
        <v>0</v>
      </c>
      <c r="AE1156" s="4">
        <f t="shared" si="509"/>
        <v>7.2445814128612778</v>
      </c>
      <c r="AF1156" s="3">
        <f t="shared" si="525"/>
        <v>4.67</v>
      </c>
      <c r="AG1156" s="2">
        <f t="shared" si="510"/>
        <v>105.92076283713217</v>
      </c>
      <c r="AH1156" s="22">
        <f t="shared" si="499"/>
        <v>7.7997366107847528</v>
      </c>
    </row>
    <row r="1157" spans="6:34" x14ac:dyDescent="0.35">
      <c r="F1157" s="21">
        <f t="shared" si="511"/>
        <v>112.69999999999787</v>
      </c>
      <c r="G1157" s="20">
        <f t="shared" si="526"/>
        <v>356.63043478260749</v>
      </c>
      <c r="H1157" s="19">
        <f t="shared" si="500"/>
        <v>6.6304347826074945</v>
      </c>
      <c r="I1157" s="18">
        <f t="shared" si="501"/>
        <v>1.8944099378878556E-2</v>
      </c>
      <c r="J1157" s="17">
        <f t="shared" si="502"/>
        <v>233432.2895090011</v>
      </c>
      <c r="K1157" s="16">
        <f t="shared" si="503"/>
        <v>31.467234767059221</v>
      </c>
      <c r="L1157" s="15">
        <f t="shared" si="504"/>
        <v>0</v>
      </c>
      <c r="M1157" s="14">
        <f t="shared" si="505"/>
        <v>0</v>
      </c>
      <c r="N1157" s="13">
        <f t="shared" si="512"/>
        <v>0</v>
      </c>
      <c r="O1157" s="12">
        <f t="shared" si="513"/>
        <v>0</v>
      </c>
      <c r="P1157" s="4">
        <f t="shared" si="514"/>
        <v>0</v>
      </c>
      <c r="Q1157" s="11">
        <f t="shared" si="506"/>
        <v>0</v>
      </c>
      <c r="R1157" s="10">
        <f t="shared" si="515"/>
        <v>0</v>
      </c>
      <c r="S1157" s="9">
        <f t="shared" si="516"/>
        <v>151.358709016955</v>
      </c>
      <c r="T1157" s="8">
        <f t="shared" si="517"/>
        <v>15090.663310138838</v>
      </c>
      <c r="U1157" s="7">
        <f t="shared" si="518"/>
        <v>-31.467234767059221</v>
      </c>
      <c r="V1157" s="9">
        <f t="shared" si="519"/>
        <v>749.12913662784001</v>
      </c>
      <c r="W1157" s="8">
        <f t="shared" si="520"/>
        <v>233432.2895090011</v>
      </c>
      <c r="X1157" s="7">
        <f t="shared" si="521"/>
        <v>-31.467234767059221</v>
      </c>
      <c r="Y1157" s="6">
        <f t="shared" si="507"/>
        <v>764.26691812484751</v>
      </c>
      <c r="Z1157" s="4">
        <f t="shared" si="508"/>
        <v>-1</v>
      </c>
      <c r="AA1157" s="4">
        <f t="shared" si="522"/>
        <v>0</v>
      </c>
      <c r="AB1157" s="5">
        <f t="shared" si="523"/>
        <v>0</v>
      </c>
      <c r="AC1157" s="418">
        <f t="shared" si="527"/>
        <v>0</v>
      </c>
      <c r="AD1157" s="628">
        <f t="shared" si="524"/>
        <v>0</v>
      </c>
      <c r="AE1157" s="4">
        <f t="shared" si="509"/>
        <v>7.2154589681346391</v>
      </c>
      <c r="AF1157" s="3">
        <f t="shared" si="525"/>
        <v>4.67</v>
      </c>
      <c r="AG1157" s="2">
        <f t="shared" si="510"/>
        <v>105.92076283713217</v>
      </c>
      <c r="AH1157" s="22">
        <f t="shared" si="499"/>
        <v>7.7527527434336028</v>
      </c>
    </row>
    <row r="1158" spans="6:34" x14ac:dyDescent="0.35">
      <c r="F1158" s="21">
        <f t="shared" si="511"/>
        <v>112.79999999999787</v>
      </c>
      <c r="G1158" s="20">
        <f t="shared" si="526"/>
        <v>356.63043478260749</v>
      </c>
      <c r="H1158" s="19">
        <f t="shared" si="500"/>
        <v>6.6304347826074945</v>
      </c>
      <c r="I1158" s="18">
        <f t="shared" si="501"/>
        <v>1.8944099378878556E-2</v>
      </c>
      <c r="J1158" s="17">
        <f t="shared" si="502"/>
        <v>233507.20242266389</v>
      </c>
      <c r="K1158" s="16">
        <f t="shared" si="503"/>
        <v>31.467011704297832</v>
      </c>
      <c r="L1158" s="15">
        <f t="shared" si="504"/>
        <v>0</v>
      </c>
      <c r="M1158" s="14">
        <f t="shared" si="505"/>
        <v>0</v>
      </c>
      <c r="N1158" s="13">
        <f t="shared" si="512"/>
        <v>0</v>
      </c>
      <c r="O1158" s="12">
        <f t="shared" si="513"/>
        <v>0</v>
      </c>
      <c r="P1158" s="4">
        <f t="shared" si="514"/>
        <v>0</v>
      </c>
      <c r="Q1158" s="11">
        <f t="shared" si="506"/>
        <v>0</v>
      </c>
      <c r="R1158" s="10">
        <f t="shared" si="515"/>
        <v>0</v>
      </c>
      <c r="S1158" s="9">
        <f t="shared" si="516"/>
        <v>151.358709016955</v>
      </c>
      <c r="T1158" s="8">
        <f t="shared" si="517"/>
        <v>15105.799181040533</v>
      </c>
      <c r="U1158" s="7">
        <f t="shared" si="518"/>
        <v>-31.467011704297832</v>
      </c>
      <c r="V1158" s="9">
        <f t="shared" si="519"/>
        <v>745.9824131511341</v>
      </c>
      <c r="W1158" s="8">
        <f t="shared" si="520"/>
        <v>233507.20242266389</v>
      </c>
      <c r="X1158" s="7">
        <f t="shared" si="521"/>
        <v>-31.467011704297832</v>
      </c>
      <c r="Y1158" s="6">
        <f t="shared" si="507"/>
        <v>761.18277668774704</v>
      </c>
      <c r="Z1158" s="4">
        <f t="shared" si="508"/>
        <v>-1</v>
      </c>
      <c r="AA1158" s="4">
        <f t="shared" si="522"/>
        <v>0</v>
      </c>
      <c r="AB1158" s="5">
        <f t="shared" si="523"/>
        <v>0</v>
      </c>
      <c r="AC1158" s="418">
        <f t="shared" si="527"/>
        <v>0</v>
      </c>
      <c r="AD1158" s="628">
        <f t="shared" si="524"/>
        <v>0</v>
      </c>
      <c r="AE1158" s="4">
        <f t="shared" si="509"/>
        <v>7.1863415283193426</v>
      </c>
      <c r="AF1158" s="3">
        <f t="shared" si="525"/>
        <v>4.67</v>
      </c>
      <c r="AG1158" s="2">
        <f t="shared" si="510"/>
        <v>105.92076283713217</v>
      </c>
      <c r="AH1158" s="22">
        <f t="shared" si="499"/>
        <v>7.7058716469903858</v>
      </c>
    </row>
    <row r="1159" spans="6:34" x14ac:dyDescent="0.35">
      <c r="F1159" s="21">
        <f t="shared" si="511"/>
        <v>112.89999999999786</v>
      </c>
      <c r="G1159" s="20">
        <f t="shared" si="526"/>
        <v>356.63043478260749</v>
      </c>
      <c r="H1159" s="19">
        <f t="shared" si="500"/>
        <v>6.6304347826074945</v>
      </c>
      <c r="I1159" s="18">
        <f t="shared" si="501"/>
        <v>1.8944099378878556E-2</v>
      </c>
      <c r="J1159" s="17">
        <f t="shared" si="502"/>
        <v>233581.800663979</v>
      </c>
      <c r="K1159" s="16">
        <f t="shared" si="503"/>
        <v>31.466789580870437</v>
      </c>
      <c r="L1159" s="15">
        <f t="shared" si="504"/>
        <v>0</v>
      </c>
      <c r="M1159" s="14">
        <f t="shared" si="505"/>
        <v>0</v>
      </c>
      <c r="N1159" s="13">
        <f t="shared" si="512"/>
        <v>0</v>
      </c>
      <c r="O1159" s="12">
        <f t="shared" si="513"/>
        <v>0</v>
      </c>
      <c r="P1159" s="4">
        <f t="shared" si="514"/>
        <v>0</v>
      </c>
      <c r="Q1159" s="11">
        <f t="shared" si="506"/>
        <v>0</v>
      </c>
      <c r="R1159" s="10">
        <f t="shared" si="515"/>
        <v>0</v>
      </c>
      <c r="S1159" s="9">
        <f t="shared" si="516"/>
        <v>151.358709016955</v>
      </c>
      <c r="T1159" s="8">
        <f t="shared" si="517"/>
        <v>15120.935051942228</v>
      </c>
      <c r="U1159" s="7">
        <f t="shared" si="518"/>
        <v>-31.466789580870437</v>
      </c>
      <c r="V1159" s="9">
        <f t="shared" si="519"/>
        <v>742.83571198070433</v>
      </c>
      <c r="W1159" s="8">
        <f t="shared" si="520"/>
        <v>233581.800663979</v>
      </c>
      <c r="X1159" s="7">
        <f t="shared" si="521"/>
        <v>-31.466789580870437</v>
      </c>
      <c r="Y1159" s="6">
        <f t="shared" si="507"/>
        <v>758.09917147373221</v>
      </c>
      <c r="Z1159" s="4">
        <f t="shared" si="508"/>
        <v>-1</v>
      </c>
      <c r="AA1159" s="4">
        <f t="shared" si="522"/>
        <v>0</v>
      </c>
      <c r="AB1159" s="5">
        <f t="shared" si="523"/>
        <v>0</v>
      </c>
      <c r="AC1159" s="418">
        <f t="shared" si="527"/>
        <v>0</v>
      </c>
      <c r="AD1159" s="628">
        <f t="shared" si="524"/>
        <v>0</v>
      </c>
      <c r="AE1159" s="4">
        <f t="shared" si="509"/>
        <v>7.1572291509967183</v>
      </c>
      <c r="AF1159" s="3">
        <f t="shared" si="525"/>
        <v>4.67</v>
      </c>
      <c r="AG1159" s="2">
        <f t="shared" si="510"/>
        <v>105.92076283713217</v>
      </c>
      <c r="AH1159" s="22">
        <f t="shared" si="499"/>
        <v>7.6590935566415617</v>
      </c>
    </row>
    <row r="1160" spans="6:34" x14ac:dyDescent="0.35">
      <c r="F1160" s="21">
        <f t="shared" si="511"/>
        <v>112.99999999999785</v>
      </c>
      <c r="G1160" s="20">
        <f t="shared" si="526"/>
        <v>356.63043478260749</v>
      </c>
      <c r="H1160" s="19">
        <f t="shared" si="500"/>
        <v>6.6304347826074945</v>
      </c>
      <c r="I1160" s="18">
        <f t="shared" si="501"/>
        <v>1.8944099378878556E-2</v>
      </c>
      <c r="J1160" s="17">
        <f t="shared" si="502"/>
        <v>233656.08423517706</v>
      </c>
      <c r="K1160" s="16">
        <f t="shared" si="503"/>
        <v>31.466568396740588</v>
      </c>
      <c r="L1160" s="15">
        <f t="shared" si="504"/>
        <v>0</v>
      </c>
      <c r="M1160" s="14">
        <f t="shared" si="505"/>
        <v>0</v>
      </c>
      <c r="N1160" s="13">
        <f t="shared" si="512"/>
        <v>0</v>
      </c>
      <c r="O1160" s="12">
        <f t="shared" si="513"/>
        <v>0</v>
      </c>
      <c r="P1160" s="4">
        <f t="shared" si="514"/>
        <v>0</v>
      </c>
      <c r="Q1160" s="11">
        <f t="shared" si="506"/>
        <v>0</v>
      </c>
      <c r="R1160" s="10">
        <f t="shared" si="515"/>
        <v>0</v>
      </c>
      <c r="S1160" s="9">
        <f t="shared" si="516"/>
        <v>151.358709016955</v>
      </c>
      <c r="T1160" s="8">
        <f t="shared" si="517"/>
        <v>15136.070922843923</v>
      </c>
      <c r="U1160" s="7">
        <f t="shared" si="518"/>
        <v>-31.466568396740588</v>
      </c>
      <c r="V1160" s="9">
        <f t="shared" si="519"/>
        <v>739.68903302261731</v>
      </c>
      <c r="W1160" s="8">
        <f t="shared" si="520"/>
        <v>233656.08423517706</v>
      </c>
      <c r="X1160" s="7">
        <f t="shared" si="521"/>
        <v>-31.466568396740588</v>
      </c>
      <c r="Y1160" s="6">
        <f t="shared" si="507"/>
        <v>755.01610868193654</v>
      </c>
      <c r="Z1160" s="4">
        <f t="shared" si="508"/>
        <v>-1</v>
      </c>
      <c r="AA1160" s="4">
        <f t="shared" si="522"/>
        <v>0</v>
      </c>
      <c r="AB1160" s="5">
        <f t="shared" si="523"/>
        <v>0</v>
      </c>
      <c r="AC1160" s="418">
        <f t="shared" si="527"/>
        <v>0</v>
      </c>
      <c r="AD1160" s="628">
        <f t="shared" si="524"/>
        <v>0</v>
      </c>
      <c r="AE1160" s="4">
        <f t="shared" si="509"/>
        <v>7.1281218946929057</v>
      </c>
      <c r="AF1160" s="3">
        <f t="shared" si="525"/>
        <v>4.67</v>
      </c>
      <c r="AG1160" s="2">
        <f t="shared" si="510"/>
        <v>105.92076283713217</v>
      </c>
      <c r="AH1160" s="22">
        <f t="shared" si="499"/>
        <v>7.6124187093125775</v>
      </c>
    </row>
    <row r="1161" spans="6:34" x14ac:dyDescent="0.35">
      <c r="F1161" s="21">
        <f t="shared" si="511"/>
        <v>113.09999999999785</v>
      </c>
      <c r="G1161" s="20">
        <f t="shared" si="526"/>
        <v>356.63043478260749</v>
      </c>
      <c r="H1161" s="19">
        <f t="shared" si="500"/>
        <v>6.6304347826074945</v>
      </c>
      <c r="I1161" s="18">
        <f t="shared" si="501"/>
        <v>1.8944099378878556E-2</v>
      </c>
      <c r="J1161" s="17">
        <f t="shared" si="502"/>
        <v>233730.05313847933</v>
      </c>
      <c r="K1161" s="16">
        <f t="shared" si="503"/>
        <v>31.466348151872012</v>
      </c>
      <c r="L1161" s="15">
        <f t="shared" si="504"/>
        <v>0</v>
      </c>
      <c r="M1161" s="14">
        <f t="shared" si="505"/>
        <v>0</v>
      </c>
      <c r="N1161" s="13">
        <f t="shared" si="512"/>
        <v>0</v>
      </c>
      <c r="O1161" s="12">
        <f t="shared" si="513"/>
        <v>0</v>
      </c>
      <c r="P1161" s="4">
        <f t="shared" si="514"/>
        <v>0</v>
      </c>
      <c r="Q1161" s="11">
        <f t="shared" si="506"/>
        <v>0</v>
      </c>
      <c r="R1161" s="10">
        <f t="shared" si="515"/>
        <v>0</v>
      </c>
      <c r="S1161" s="9">
        <f t="shared" si="516"/>
        <v>151.358709016955</v>
      </c>
      <c r="T1161" s="8">
        <f t="shared" si="517"/>
        <v>15151.206793745618</v>
      </c>
      <c r="U1161" s="7">
        <f t="shared" si="518"/>
        <v>-31.466348151872012</v>
      </c>
      <c r="V1161" s="9">
        <f t="shared" si="519"/>
        <v>736.54237618294326</v>
      </c>
      <c r="W1161" s="8">
        <f t="shared" si="520"/>
        <v>233730.05313847933</v>
      </c>
      <c r="X1161" s="7">
        <f t="shared" si="521"/>
        <v>-31.466348151872012</v>
      </c>
      <c r="Y1161" s="6">
        <f t="shared" si="507"/>
        <v>751.93359461357727</v>
      </c>
      <c r="Z1161" s="4">
        <f t="shared" si="508"/>
        <v>-1</v>
      </c>
      <c r="AA1161" s="4">
        <f t="shared" si="522"/>
        <v>0</v>
      </c>
      <c r="AB1161" s="5">
        <f t="shared" si="523"/>
        <v>0</v>
      </c>
      <c r="AC1161" s="418">
        <f t="shared" si="527"/>
        <v>0</v>
      </c>
      <c r="AD1161" s="628">
        <f t="shared" si="524"/>
        <v>0</v>
      </c>
      <c r="AE1161" s="4">
        <f t="shared" si="509"/>
        <v>7.0990198188978226</v>
      </c>
      <c r="AF1161" s="3">
        <f t="shared" si="525"/>
        <v>4.67</v>
      </c>
      <c r="AG1161" s="2">
        <f t="shared" si="510"/>
        <v>105.92076283713217</v>
      </c>
      <c r="AH1161" s="22">
        <f t="shared" si="499"/>
        <v>7.5658473436892155</v>
      </c>
    </row>
    <row r="1162" spans="6:34" x14ac:dyDescent="0.35">
      <c r="F1162" s="21">
        <f t="shared" si="511"/>
        <v>113.19999999999784</v>
      </c>
      <c r="G1162" s="20">
        <f t="shared" si="526"/>
        <v>356.63043478260749</v>
      </c>
      <c r="H1162" s="19">
        <f t="shared" si="500"/>
        <v>6.6304347826074945</v>
      </c>
      <c r="I1162" s="18">
        <f t="shared" si="501"/>
        <v>1.8944099378878556E-2</v>
      </c>
      <c r="J1162" s="17">
        <f t="shared" si="502"/>
        <v>233803.70737609762</v>
      </c>
      <c r="K1162" s="16">
        <f t="shared" si="503"/>
        <v>31.466128846228585</v>
      </c>
      <c r="L1162" s="15">
        <f t="shared" si="504"/>
        <v>0</v>
      </c>
      <c r="M1162" s="14">
        <f t="shared" si="505"/>
        <v>0</v>
      </c>
      <c r="N1162" s="13">
        <f t="shared" si="512"/>
        <v>0</v>
      </c>
      <c r="O1162" s="12">
        <f t="shared" si="513"/>
        <v>0</v>
      </c>
      <c r="P1162" s="4">
        <f t="shared" si="514"/>
        <v>0</v>
      </c>
      <c r="Q1162" s="11">
        <f t="shared" si="506"/>
        <v>0</v>
      </c>
      <c r="R1162" s="10">
        <f t="shared" si="515"/>
        <v>0</v>
      </c>
      <c r="S1162" s="9">
        <f t="shared" si="516"/>
        <v>151.358709016955</v>
      </c>
      <c r="T1162" s="8">
        <f t="shared" si="517"/>
        <v>15166.342664647313</v>
      </c>
      <c r="U1162" s="7">
        <f t="shared" si="518"/>
        <v>-31.466128846228585</v>
      </c>
      <c r="V1162" s="9">
        <f t="shared" si="519"/>
        <v>733.39574136775605</v>
      </c>
      <c r="W1162" s="8">
        <f t="shared" si="520"/>
        <v>233803.70737609762</v>
      </c>
      <c r="X1162" s="7">
        <f t="shared" si="521"/>
        <v>-31.466128846228585</v>
      </c>
      <c r="Y1162" s="6">
        <f t="shared" si="507"/>
        <v>748.85163567400969</v>
      </c>
      <c r="Z1162" s="4">
        <f t="shared" si="508"/>
        <v>-1</v>
      </c>
      <c r="AA1162" s="4">
        <f t="shared" si="522"/>
        <v>0</v>
      </c>
      <c r="AB1162" s="5">
        <f t="shared" si="523"/>
        <v>0</v>
      </c>
      <c r="AC1162" s="418">
        <f t="shared" si="527"/>
        <v>0</v>
      </c>
      <c r="AD1162" s="628">
        <f t="shared" si="524"/>
        <v>0</v>
      </c>
      <c r="AE1162" s="4">
        <f t="shared" si="509"/>
        <v>7.0699229840845526</v>
      </c>
      <c r="AF1162" s="3">
        <f t="shared" si="525"/>
        <v>4.67</v>
      </c>
      <c r="AG1162" s="2">
        <f t="shared" si="510"/>
        <v>105.92076283713217</v>
      </c>
      <c r="AH1162" s="22">
        <f t="shared" si="499"/>
        <v>7.5193797002392104</v>
      </c>
    </row>
    <row r="1163" spans="6:34" x14ac:dyDescent="0.35">
      <c r="F1163" s="21">
        <f t="shared" si="511"/>
        <v>113.29999999999784</v>
      </c>
      <c r="G1163" s="20">
        <f t="shared" si="526"/>
        <v>356.63043478260749</v>
      </c>
      <c r="H1163" s="19">
        <f t="shared" si="500"/>
        <v>6.6304347826074945</v>
      </c>
      <c r="I1163" s="18">
        <f t="shared" si="501"/>
        <v>1.8944099378878556E-2</v>
      </c>
      <c r="J1163" s="17">
        <f t="shared" si="502"/>
        <v>233877.04695023439</v>
      </c>
      <c r="K1163" s="16">
        <f t="shared" si="503"/>
        <v>31.465910479774315</v>
      </c>
      <c r="L1163" s="15">
        <f t="shared" si="504"/>
        <v>0</v>
      </c>
      <c r="M1163" s="14">
        <f t="shared" si="505"/>
        <v>0</v>
      </c>
      <c r="N1163" s="13">
        <f t="shared" si="512"/>
        <v>0</v>
      </c>
      <c r="O1163" s="12">
        <f t="shared" si="513"/>
        <v>0</v>
      </c>
      <c r="P1163" s="4">
        <f t="shared" si="514"/>
        <v>0</v>
      </c>
      <c r="Q1163" s="11">
        <f t="shared" si="506"/>
        <v>0</v>
      </c>
      <c r="R1163" s="10">
        <f t="shared" si="515"/>
        <v>0</v>
      </c>
      <c r="S1163" s="9">
        <f t="shared" si="516"/>
        <v>151.358709016955</v>
      </c>
      <c r="T1163" s="8">
        <f t="shared" si="517"/>
        <v>15181.478535549008</v>
      </c>
      <c r="U1163" s="7">
        <f t="shared" si="518"/>
        <v>-31.465910479774315</v>
      </c>
      <c r="V1163" s="9">
        <f t="shared" si="519"/>
        <v>730.24912848313318</v>
      </c>
      <c r="W1163" s="8">
        <f t="shared" si="520"/>
        <v>233877.04695023439</v>
      </c>
      <c r="X1163" s="7">
        <f t="shared" si="521"/>
        <v>-31.465910479774315</v>
      </c>
      <c r="Y1163" s="6">
        <f t="shared" si="507"/>
        <v>745.77023837483273</v>
      </c>
      <c r="Z1163" s="4">
        <f t="shared" si="508"/>
        <v>-1</v>
      </c>
      <c r="AA1163" s="4">
        <f t="shared" si="522"/>
        <v>0</v>
      </c>
      <c r="AB1163" s="5">
        <f t="shared" si="523"/>
        <v>0</v>
      </c>
      <c r="AC1163" s="418">
        <f t="shared" si="527"/>
        <v>0</v>
      </c>
      <c r="AD1163" s="628">
        <f t="shared" si="524"/>
        <v>0</v>
      </c>
      <c r="AE1163" s="4">
        <f t="shared" si="509"/>
        <v>7.040831451729229</v>
      </c>
      <c r="AF1163" s="3">
        <f t="shared" si="525"/>
        <v>4.67</v>
      </c>
      <c r="AG1163" s="2">
        <f t="shared" si="510"/>
        <v>105.92076283713217</v>
      </c>
      <c r="AH1163" s="22">
        <f t="shared" si="499"/>
        <v>7.4730160212343053</v>
      </c>
    </row>
    <row r="1164" spans="6:34" x14ac:dyDescent="0.35">
      <c r="F1164" s="21">
        <f t="shared" si="511"/>
        <v>113.39999999999783</v>
      </c>
      <c r="G1164" s="20">
        <f t="shared" si="526"/>
        <v>356.63043478260749</v>
      </c>
      <c r="H1164" s="19">
        <f t="shared" si="500"/>
        <v>6.6304347826074945</v>
      </c>
      <c r="I1164" s="18">
        <f t="shared" si="501"/>
        <v>1.8944099378878556E-2</v>
      </c>
      <c r="J1164" s="17">
        <f t="shared" si="502"/>
        <v>233950.0718630827</v>
      </c>
      <c r="K1164" s="16">
        <f t="shared" si="503"/>
        <v>31.465693052473405</v>
      </c>
      <c r="L1164" s="15">
        <f t="shared" si="504"/>
        <v>0</v>
      </c>
      <c r="M1164" s="14">
        <f t="shared" si="505"/>
        <v>0</v>
      </c>
      <c r="N1164" s="13">
        <f t="shared" si="512"/>
        <v>0</v>
      </c>
      <c r="O1164" s="12">
        <f t="shared" si="513"/>
        <v>0</v>
      </c>
      <c r="P1164" s="4">
        <f t="shared" si="514"/>
        <v>0</v>
      </c>
      <c r="Q1164" s="11">
        <f t="shared" si="506"/>
        <v>0</v>
      </c>
      <c r="R1164" s="10">
        <f t="shared" si="515"/>
        <v>0</v>
      </c>
      <c r="S1164" s="9">
        <f t="shared" si="516"/>
        <v>151.358709016955</v>
      </c>
      <c r="T1164" s="8">
        <f t="shared" si="517"/>
        <v>15196.614406450703</v>
      </c>
      <c r="U1164" s="7">
        <f t="shared" si="518"/>
        <v>-31.465693052473405</v>
      </c>
      <c r="V1164" s="9">
        <f t="shared" si="519"/>
        <v>727.1025374351558</v>
      </c>
      <c r="W1164" s="8">
        <f t="shared" si="520"/>
        <v>233950.0718630827</v>
      </c>
      <c r="X1164" s="7">
        <f t="shared" si="521"/>
        <v>-31.465693052473405</v>
      </c>
      <c r="Y1164" s="6">
        <f t="shared" si="507"/>
        <v>742.6894093360437</v>
      </c>
      <c r="Z1164" s="4">
        <f t="shared" si="508"/>
        <v>-1</v>
      </c>
      <c r="AA1164" s="4">
        <f t="shared" si="522"/>
        <v>0</v>
      </c>
      <c r="AB1164" s="5">
        <f t="shared" si="523"/>
        <v>0</v>
      </c>
      <c r="AC1164" s="418">
        <f t="shared" si="527"/>
        <v>0</v>
      </c>
      <c r="AD1164" s="628">
        <f t="shared" si="524"/>
        <v>0</v>
      </c>
      <c r="AE1164" s="4">
        <f t="shared" si="509"/>
        <v>7.0117452843313774</v>
      </c>
      <c r="AF1164" s="3">
        <f t="shared" si="525"/>
        <v>4.67</v>
      </c>
      <c r="AG1164" s="2">
        <f t="shared" si="510"/>
        <v>105.92076283713217</v>
      </c>
      <c r="AH1164" s="22">
        <f t="shared" si="499"/>
        <v>7.4267565507726632</v>
      </c>
    </row>
    <row r="1165" spans="6:34" x14ac:dyDescent="0.35">
      <c r="F1165" s="21">
        <f t="shared" si="511"/>
        <v>113.49999999999783</v>
      </c>
      <c r="G1165" s="20">
        <f t="shared" si="526"/>
        <v>356.63043478260749</v>
      </c>
      <c r="H1165" s="19">
        <f t="shared" si="500"/>
        <v>6.6304347826074945</v>
      </c>
      <c r="I1165" s="18">
        <f t="shared" si="501"/>
        <v>1.8944099378878556E-2</v>
      </c>
      <c r="J1165" s="17">
        <f t="shared" si="502"/>
        <v>234022.78211682622</v>
      </c>
      <c r="K1165" s="16">
        <f t="shared" si="503"/>
        <v>31.465476564290167</v>
      </c>
      <c r="L1165" s="15">
        <f t="shared" si="504"/>
        <v>0</v>
      </c>
      <c r="M1165" s="14">
        <f t="shared" si="505"/>
        <v>0</v>
      </c>
      <c r="N1165" s="13">
        <f t="shared" si="512"/>
        <v>0</v>
      </c>
      <c r="O1165" s="12">
        <f t="shared" si="513"/>
        <v>0</v>
      </c>
      <c r="P1165" s="4">
        <f t="shared" si="514"/>
        <v>0</v>
      </c>
      <c r="Q1165" s="11">
        <f t="shared" si="506"/>
        <v>0</v>
      </c>
      <c r="R1165" s="10">
        <f t="shared" si="515"/>
        <v>0</v>
      </c>
      <c r="S1165" s="9">
        <f t="shared" si="516"/>
        <v>151.358709016955</v>
      </c>
      <c r="T1165" s="8">
        <f t="shared" si="517"/>
        <v>15211.750277352397</v>
      </c>
      <c r="U1165" s="7">
        <f t="shared" si="518"/>
        <v>-31.465476564290167</v>
      </c>
      <c r="V1165" s="9">
        <f t="shared" si="519"/>
        <v>723.95596812990846</v>
      </c>
      <c r="W1165" s="8">
        <f t="shared" si="520"/>
        <v>234022.78211682622</v>
      </c>
      <c r="X1165" s="7">
        <f t="shared" si="521"/>
        <v>-31.465476564290167</v>
      </c>
      <c r="Y1165" s="6">
        <f t="shared" si="507"/>
        <v>739.60915528824569</v>
      </c>
      <c r="Z1165" s="4">
        <f t="shared" si="508"/>
        <v>-1</v>
      </c>
      <c r="AA1165" s="4">
        <f t="shared" si="522"/>
        <v>0</v>
      </c>
      <c r="AB1165" s="5">
        <f t="shared" si="523"/>
        <v>0</v>
      </c>
      <c r="AC1165" s="418">
        <f t="shared" si="527"/>
        <v>0</v>
      </c>
      <c r="AD1165" s="628">
        <f t="shared" si="524"/>
        <v>0</v>
      </c>
      <c r="AE1165" s="4">
        <f t="shared" si="509"/>
        <v>6.9826645454347522</v>
      </c>
      <c r="AF1165" s="3">
        <f t="shared" si="525"/>
        <v>4.67</v>
      </c>
      <c r="AG1165" s="2">
        <f t="shared" si="510"/>
        <v>105.92076283713217</v>
      </c>
      <c r="AH1165" s="22">
        <f t="shared" si="499"/>
        <v>7.3806015348016407</v>
      </c>
    </row>
    <row r="1166" spans="6:34" x14ac:dyDescent="0.35">
      <c r="F1166" s="21">
        <f t="shared" si="511"/>
        <v>113.59999999999782</v>
      </c>
      <c r="G1166" s="20">
        <f t="shared" si="526"/>
        <v>356.63043478260749</v>
      </c>
      <c r="H1166" s="19">
        <f t="shared" si="500"/>
        <v>6.6304347826074945</v>
      </c>
      <c r="I1166" s="18">
        <f t="shared" si="501"/>
        <v>1.8944099378878556E-2</v>
      </c>
      <c r="J1166" s="17">
        <f t="shared" si="502"/>
        <v>234095.17771363922</v>
      </c>
      <c r="K1166" s="16">
        <f t="shared" si="503"/>
        <v>31.465261015189107</v>
      </c>
      <c r="L1166" s="15">
        <f t="shared" si="504"/>
        <v>0</v>
      </c>
      <c r="M1166" s="14">
        <f t="shared" si="505"/>
        <v>0</v>
      </c>
      <c r="N1166" s="13">
        <f t="shared" si="512"/>
        <v>0</v>
      </c>
      <c r="O1166" s="12">
        <f t="shared" si="513"/>
        <v>0</v>
      </c>
      <c r="P1166" s="4">
        <f t="shared" si="514"/>
        <v>0</v>
      </c>
      <c r="Q1166" s="11">
        <f t="shared" si="506"/>
        <v>0</v>
      </c>
      <c r="R1166" s="10">
        <f t="shared" si="515"/>
        <v>0</v>
      </c>
      <c r="S1166" s="9">
        <f t="shared" si="516"/>
        <v>151.358709016955</v>
      </c>
      <c r="T1166" s="8">
        <f t="shared" si="517"/>
        <v>15226.886148254092</v>
      </c>
      <c r="U1166" s="7">
        <f t="shared" si="518"/>
        <v>-31.465261015189107</v>
      </c>
      <c r="V1166" s="9">
        <f t="shared" si="519"/>
        <v>720.80942047347946</v>
      </c>
      <c r="W1166" s="8">
        <f t="shared" si="520"/>
        <v>234095.17771363922</v>
      </c>
      <c r="X1166" s="7">
        <f t="shared" si="521"/>
        <v>-31.465261015189107</v>
      </c>
      <c r="Y1166" s="6">
        <f t="shared" si="507"/>
        <v>736.52948307490885</v>
      </c>
      <c r="Z1166" s="4">
        <f t="shared" si="508"/>
        <v>-1</v>
      </c>
      <c r="AA1166" s="4">
        <f t="shared" si="522"/>
        <v>0</v>
      </c>
      <c r="AB1166" s="5">
        <f t="shared" si="523"/>
        <v>0</v>
      </c>
      <c r="AC1166" s="418">
        <f t="shared" si="527"/>
        <v>0</v>
      </c>
      <c r="AD1166" s="628">
        <f t="shared" si="524"/>
        <v>0</v>
      </c>
      <c r="AE1166" s="4">
        <f t="shared" si="509"/>
        <v>6.9535892996486899</v>
      </c>
      <c r="AF1166" s="3">
        <f t="shared" si="525"/>
        <v>4.67</v>
      </c>
      <c r="AG1166" s="2">
        <f t="shared" si="510"/>
        <v>105.92076283713217</v>
      </c>
      <c r="AH1166" s="22">
        <f t="shared" si="499"/>
        <v>7.3345512211410355</v>
      </c>
    </row>
    <row r="1167" spans="6:34" x14ac:dyDescent="0.35">
      <c r="F1167" s="21">
        <f t="shared" si="511"/>
        <v>113.69999999999781</v>
      </c>
      <c r="G1167" s="20">
        <f t="shared" si="526"/>
        <v>356.63043478260749</v>
      </c>
      <c r="H1167" s="19">
        <f t="shared" si="500"/>
        <v>6.6304347826074945</v>
      </c>
      <c r="I1167" s="18">
        <f t="shared" si="501"/>
        <v>1.8944099378878556E-2</v>
      </c>
      <c r="J1167" s="17">
        <f t="shared" si="502"/>
        <v>234167.25865568657</v>
      </c>
      <c r="K1167" s="16">
        <f t="shared" si="503"/>
        <v>31.465046405134864</v>
      </c>
      <c r="L1167" s="15">
        <f t="shared" si="504"/>
        <v>0</v>
      </c>
      <c r="M1167" s="14">
        <f t="shared" si="505"/>
        <v>0</v>
      </c>
      <c r="N1167" s="13">
        <f t="shared" si="512"/>
        <v>0</v>
      </c>
      <c r="O1167" s="12">
        <f t="shared" si="513"/>
        <v>0</v>
      </c>
      <c r="P1167" s="4">
        <f t="shared" si="514"/>
        <v>0</v>
      </c>
      <c r="Q1167" s="11">
        <f t="shared" si="506"/>
        <v>0</v>
      </c>
      <c r="R1167" s="10">
        <f t="shared" si="515"/>
        <v>0</v>
      </c>
      <c r="S1167" s="9">
        <f t="shared" si="516"/>
        <v>151.358709016955</v>
      </c>
      <c r="T1167" s="8">
        <f t="shared" si="517"/>
        <v>15242.022019155787</v>
      </c>
      <c r="U1167" s="7">
        <f t="shared" si="518"/>
        <v>-31.465046405134864</v>
      </c>
      <c r="V1167" s="9">
        <f t="shared" si="519"/>
        <v>717.66289437196053</v>
      </c>
      <c r="W1167" s="8">
        <f t="shared" si="520"/>
        <v>234167.25865568657</v>
      </c>
      <c r="X1167" s="7">
        <f t="shared" si="521"/>
        <v>-31.465046405134864</v>
      </c>
      <c r="Y1167" s="6">
        <f t="shared" si="507"/>
        <v>733.45039965468629</v>
      </c>
      <c r="Z1167" s="4">
        <f t="shared" si="508"/>
        <v>-1</v>
      </c>
      <c r="AA1167" s="4">
        <f t="shared" si="522"/>
        <v>0</v>
      </c>
      <c r="AB1167" s="5">
        <f t="shared" si="523"/>
        <v>0</v>
      </c>
      <c r="AC1167" s="418">
        <f t="shared" si="527"/>
        <v>0</v>
      </c>
      <c r="AD1167" s="628">
        <f t="shared" si="524"/>
        <v>0</v>
      </c>
      <c r="AE1167" s="4">
        <f t="shared" si="509"/>
        <v>6.9245196126699708</v>
      </c>
      <c r="AF1167" s="3">
        <f t="shared" si="525"/>
        <v>4.67</v>
      </c>
      <c r="AG1167" s="2">
        <f t="shared" si="510"/>
        <v>105.92076283713217</v>
      </c>
      <c r="AH1167" s="22">
        <f t="shared" si="499"/>
        <v>7.2886058595066459</v>
      </c>
    </row>
    <row r="1168" spans="6:34" x14ac:dyDescent="0.35">
      <c r="F1168" s="21">
        <f t="shared" si="511"/>
        <v>113.79999999999781</v>
      </c>
      <c r="G1168" s="20">
        <f t="shared" si="526"/>
        <v>356.63043478260749</v>
      </c>
      <c r="H1168" s="19">
        <f t="shared" si="500"/>
        <v>6.6304347826074945</v>
      </c>
      <c r="I1168" s="18">
        <f t="shared" si="501"/>
        <v>1.8944099378878556E-2</v>
      </c>
      <c r="J1168" s="17">
        <f t="shared" si="502"/>
        <v>234239.02494512376</v>
      </c>
      <c r="K1168" s="16">
        <f t="shared" si="503"/>
        <v>31.46483273409223</v>
      </c>
      <c r="L1168" s="15">
        <f t="shared" si="504"/>
        <v>0</v>
      </c>
      <c r="M1168" s="14">
        <f t="shared" si="505"/>
        <v>0</v>
      </c>
      <c r="N1168" s="13">
        <f t="shared" si="512"/>
        <v>0</v>
      </c>
      <c r="O1168" s="12">
        <f t="shared" si="513"/>
        <v>0</v>
      </c>
      <c r="P1168" s="4">
        <f t="shared" si="514"/>
        <v>0</v>
      </c>
      <c r="Q1168" s="11">
        <f t="shared" si="506"/>
        <v>0</v>
      </c>
      <c r="R1168" s="10">
        <f t="shared" si="515"/>
        <v>0</v>
      </c>
      <c r="S1168" s="9">
        <f t="shared" si="516"/>
        <v>151.358709016955</v>
      </c>
      <c r="T1168" s="8">
        <f t="shared" si="517"/>
        <v>15257.157890057482</v>
      </c>
      <c r="U1168" s="7">
        <f t="shared" si="518"/>
        <v>-31.46483273409223</v>
      </c>
      <c r="V1168" s="9">
        <f t="shared" si="519"/>
        <v>714.51638973144702</v>
      </c>
      <c r="W1168" s="8">
        <f t="shared" si="520"/>
        <v>234239.02494512376</v>
      </c>
      <c r="X1168" s="7">
        <f t="shared" si="521"/>
        <v>-31.46483273409223</v>
      </c>
      <c r="Y1168" s="6">
        <f t="shared" si="507"/>
        <v>730.37191210378592</v>
      </c>
      <c r="Z1168" s="4">
        <f t="shared" si="508"/>
        <v>-1</v>
      </c>
      <c r="AA1168" s="4">
        <f t="shared" si="522"/>
        <v>0</v>
      </c>
      <c r="AB1168" s="5">
        <f t="shared" si="523"/>
        <v>0</v>
      </c>
      <c r="AC1168" s="418">
        <f t="shared" si="527"/>
        <v>0</v>
      </c>
      <c r="AD1168" s="628">
        <f t="shared" si="524"/>
        <v>0</v>
      </c>
      <c r="AE1168" s="4">
        <f t="shared" si="509"/>
        <v>6.8954555513052131</v>
      </c>
      <c r="AF1168" s="3">
        <f t="shared" si="525"/>
        <v>4.67</v>
      </c>
      <c r="AG1168" s="2">
        <f t="shared" si="510"/>
        <v>105.92076283713217</v>
      </c>
      <c r="AH1168" s="22">
        <f t="shared" si="499"/>
        <v>7.2427657015342959</v>
      </c>
    </row>
    <row r="1169" spans="6:34" x14ac:dyDescent="0.35">
      <c r="F1169" s="21">
        <f t="shared" si="511"/>
        <v>113.8999999999978</v>
      </c>
      <c r="G1169" s="20">
        <f t="shared" si="526"/>
        <v>356.63043478260749</v>
      </c>
      <c r="H1169" s="19">
        <f t="shared" si="500"/>
        <v>6.6304347826074945</v>
      </c>
      <c r="I1169" s="18">
        <f t="shared" si="501"/>
        <v>1.8944099378878556E-2</v>
      </c>
      <c r="J1169" s="17">
        <f t="shared" si="502"/>
        <v>234310.4765840969</v>
      </c>
      <c r="K1169" s="16">
        <f t="shared" si="503"/>
        <v>31.46462000202618</v>
      </c>
      <c r="L1169" s="15">
        <f t="shared" si="504"/>
        <v>0</v>
      </c>
      <c r="M1169" s="14">
        <f t="shared" si="505"/>
        <v>0</v>
      </c>
      <c r="N1169" s="13">
        <f t="shared" si="512"/>
        <v>0</v>
      </c>
      <c r="O1169" s="12">
        <f t="shared" si="513"/>
        <v>0</v>
      </c>
      <c r="P1169" s="4">
        <f t="shared" si="514"/>
        <v>0</v>
      </c>
      <c r="Q1169" s="11">
        <f t="shared" si="506"/>
        <v>0</v>
      </c>
      <c r="R1169" s="10">
        <f t="shared" si="515"/>
        <v>0</v>
      </c>
      <c r="S1169" s="9">
        <f t="shared" si="516"/>
        <v>151.358709016955</v>
      </c>
      <c r="T1169" s="8">
        <f t="shared" si="517"/>
        <v>15272.293760959177</v>
      </c>
      <c r="U1169" s="7">
        <f t="shared" si="518"/>
        <v>-31.46462000202618</v>
      </c>
      <c r="V1169" s="9">
        <f t="shared" si="519"/>
        <v>711.3699064580378</v>
      </c>
      <c r="W1169" s="8">
        <f t="shared" si="520"/>
        <v>234310.4765840969</v>
      </c>
      <c r="X1169" s="7">
        <f t="shared" si="521"/>
        <v>-31.46462000202618</v>
      </c>
      <c r="Y1169" s="6">
        <f t="shared" si="507"/>
        <v>727.29402761840186</v>
      </c>
      <c r="Z1169" s="4">
        <f t="shared" si="508"/>
        <v>-1</v>
      </c>
      <c r="AA1169" s="4">
        <f t="shared" si="522"/>
        <v>0</v>
      </c>
      <c r="AB1169" s="5">
        <f t="shared" si="523"/>
        <v>0</v>
      </c>
      <c r="AC1169" s="418">
        <f t="shared" si="527"/>
        <v>0</v>
      </c>
      <c r="AD1169" s="628">
        <f t="shared" si="524"/>
        <v>0</v>
      </c>
      <c r="AE1169" s="4">
        <f t="shared" si="509"/>
        <v>6.8663971834938256</v>
      </c>
      <c r="AF1169" s="3">
        <f t="shared" si="525"/>
        <v>4.67</v>
      </c>
      <c r="AG1169" s="2">
        <f t="shared" si="510"/>
        <v>105.92076283713217</v>
      </c>
      <c r="AH1169" s="22">
        <f t="shared" si="499"/>
        <v>7.1970310008043086</v>
      </c>
    </row>
    <row r="1170" spans="6:34" x14ac:dyDescent="0.35">
      <c r="F1170" s="21">
        <f t="shared" si="511"/>
        <v>113.9999999999978</v>
      </c>
      <c r="G1170" s="20">
        <f t="shared" si="526"/>
        <v>356.63043478260749</v>
      </c>
      <c r="H1170" s="19">
        <f t="shared" si="500"/>
        <v>6.6304347826074945</v>
      </c>
      <c r="I1170" s="18">
        <f t="shared" si="501"/>
        <v>1.8944099378878556E-2</v>
      </c>
      <c r="J1170" s="17">
        <f t="shared" si="502"/>
        <v>234381.61357474272</v>
      </c>
      <c r="K1170" s="16">
        <f t="shared" si="503"/>
        <v>31.464408208901787</v>
      </c>
      <c r="L1170" s="15">
        <f t="shared" si="504"/>
        <v>0</v>
      </c>
      <c r="M1170" s="14">
        <f t="shared" si="505"/>
        <v>0</v>
      </c>
      <c r="N1170" s="13">
        <f t="shared" si="512"/>
        <v>0</v>
      </c>
      <c r="O1170" s="12">
        <f t="shared" si="513"/>
        <v>0</v>
      </c>
      <c r="P1170" s="4">
        <f t="shared" si="514"/>
        <v>0</v>
      </c>
      <c r="Q1170" s="11">
        <f t="shared" si="506"/>
        <v>0</v>
      </c>
      <c r="R1170" s="10">
        <f t="shared" si="515"/>
        <v>0</v>
      </c>
      <c r="S1170" s="9">
        <f t="shared" si="516"/>
        <v>151.358709016955</v>
      </c>
      <c r="T1170" s="8">
        <f t="shared" si="517"/>
        <v>15287.429631860872</v>
      </c>
      <c r="U1170" s="7">
        <f t="shared" si="518"/>
        <v>-31.464408208901787</v>
      </c>
      <c r="V1170" s="9">
        <f t="shared" si="519"/>
        <v>708.22344445783517</v>
      </c>
      <c r="W1170" s="8">
        <f t="shared" si="520"/>
        <v>234381.61357474272</v>
      </c>
      <c r="X1170" s="7">
        <f t="shared" si="521"/>
        <v>-31.464408208901787</v>
      </c>
      <c r="Y1170" s="6">
        <f t="shared" si="507"/>
        <v>724.21675351720467</v>
      </c>
      <c r="Z1170" s="4">
        <f t="shared" si="508"/>
        <v>-1</v>
      </c>
      <c r="AA1170" s="4">
        <f t="shared" si="522"/>
        <v>0</v>
      </c>
      <c r="AB1170" s="5">
        <f t="shared" si="523"/>
        <v>0</v>
      </c>
      <c r="AC1170" s="418">
        <f t="shared" si="527"/>
        <v>0</v>
      </c>
      <c r="AD1170" s="628">
        <f t="shared" si="524"/>
        <v>0</v>
      </c>
      <c r="AE1170" s="4">
        <f t="shared" si="509"/>
        <v>6.8373445783315221</v>
      </c>
      <c r="AF1170" s="3">
        <f t="shared" si="525"/>
        <v>4.67</v>
      </c>
      <c r="AG1170" s="2">
        <f t="shared" si="510"/>
        <v>105.92076283713217</v>
      </c>
      <c r="AH1170" s="22">
        <f t="shared" si="499"/>
        <v>7.1514020128663436</v>
      </c>
    </row>
    <row r="1171" spans="6:34" x14ac:dyDescent="0.35">
      <c r="F1171" s="21">
        <f t="shared" si="511"/>
        <v>114.09999999999779</v>
      </c>
      <c r="G1171" s="20">
        <f t="shared" si="526"/>
        <v>356.63043478260749</v>
      </c>
      <c r="H1171" s="19">
        <f t="shared" si="500"/>
        <v>6.6304347826074945</v>
      </c>
      <c r="I1171" s="18">
        <f t="shared" si="501"/>
        <v>1.8944099378878556E-2</v>
      </c>
      <c r="J1171" s="17">
        <f t="shared" si="502"/>
        <v>234452.43591918849</v>
      </c>
      <c r="K1171" s="16">
        <f t="shared" si="503"/>
        <v>31.464197354684345</v>
      </c>
      <c r="L1171" s="15">
        <f t="shared" si="504"/>
        <v>0</v>
      </c>
      <c r="M1171" s="14">
        <f t="shared" si="505"/>
        <v>0</v>
      </c>
      <c r="N1171" s="13">
        <f t="shared" si="512"/>
        <v>0</v>
      </c>
      <c r="O1171" s="12">
        <f t="shared" si="513"/>
        <v>0</v>
      </c>
      <c r="P1171" s="4">
        <f t="shared" si="514"/>
        <v>0</v>
      </c>
      <c r="Q1171" s="11">
        <f t="shared" si="506"/>
        <v>0</v>
      </c>
      <c r="R1171" s="10">
        <f t="shared" si="515"/>
        <v>0</v>
      </c>
      <c r="S1171" s="9">
        <f t="shared" si="516"/>
        <v>151.358709016955</v>
      </c>
      <c r="T1171" s="8">
        <f t="shared" si="517"/>
        <v>15302.565502762567</v>
      </c>
      <c r="U1171" s="7">
        <f t="shared" si="518"/>
        <v>-31.464197354684345</v>
      </c>
      <c r="V1171" s="9">
        <f t="shared" si="519"/>
        <v>705.07700363694494</v>
      </c>
      <c r="W1171" s="8">
        <f t="shared" si="520"/>
        <v>234452.43591918849</v>
      </c>
      <c r="X1171" s="7">
        <f t="shared" si="521"/>
        <v>-31.464197354684345</v>
      </c>
      <c r="Y1171" s="6">
        <f t="shared" si="507"/>
        <v>721.14009724389325</v>
      </c>
      <c r="Z1171" s="4">
        <f t="shared" si="508"/>
        <v>-1</v>
      </c>
      <c r="AA1171" s="4">
        <f t="shared" si="522"/>
        <v>0</v>
      </c>
      <c r="AB1171" s="5">
        <f t="shared" si="523"/>
        <v>0</v>
      </c>
      <c r="AC1171" s="418">
        <f t="shared" si="527"/>
        <v>0</v>
      </c>
      <c r="AD1171" s="628">
        <f t="shared" si="524"/>
        <v>0</v>
      </c>
      <c r="AE1171" s="4">
        <f t="shared" si="509"/>
        <v>6.8082978060944095</v>
      </c>
      <c r="AF1171" s="3">
        <f t="shared" si="525"/>
        <v>4.67</v>
      </c>
      <c r="AG1171" s="2">
        <f t="shared" si="510"/>
        <v>105.92076283713217</v>
      </c>
      <c r="AH1171" s="22">
        <f t="shared" si="499"/>
        <v>7.1058789952647405</v>
      </c>
    </row>
    <row r="1172" spans="6:34" x14ac:dyDescent="0.35">
      <c r="F1172" s="21">
        <f t="shared" si="511"/>
        <v>114.19999999999779</v>
      </c>
      <c r="G1172" s="20">
        <f t="shared" si="526"/>
        <v>356.63043478260749</v>
      </c>
      <c r="H1172" s="19">
        <f t="shared" si="500"/>
        <v>6.6304347826074945</v>
      </c>
      <c r="I1172" s="18">
        <f t="shared" si="501"/>
        <v>1.8944099378878556E-2</v>
      </c>
      <c r="J1172" s="17">
        <f t="shared" si="502"/>
        <v>234522.94361955218</v>
      </c>
      <c r="K1172" s="16">
        <f t="shared" si="503"/>
        <v>31.463987439339245</v>
      </c>
      <c r="L1172" s="15">
        <f t="shared" si="504"/>
        <v>0</v>
      </c>
      <c r="M1172" s="14">
        <f t="shared" si="505"/>
        <v>0</v>
      </c>
      <c r="N1172" s="13">
        <f t="shared" si="512"/>
        <v>0</v>
      </c>
      <c r="O1172" s="12">
        <f t="shared" si="513"/>
        <v>0</v>
      </c>
      <c r="P1172" s="4">
        <f t="shared" si="514"/>
        <v>0</v>
      </c>
      <c r="Q1172" s="11">
        <f t="shared" si="506"/>
        <v>0</v>
      </c>
      <c r="R1172" s="10">
        <f t="shared" si="515"/>
        <v>0</v>
      </c>
      <c r="S1172" s="9">
        <f t="shared" si="516"/>
        <v>151.358709016955</v>
      </c>
      <c r="T1172" s="8">
        <f t="shared" si="517"/>
        <v>15317.701373664262</v>
      </c>
      <c r="U1172" s="7">
        <f t="shared" si="518"/>
        <v>-31.463987439339245</v>
      </c>
      <c r="V1172" s="9">
        <f t="shared" si="519"/>
        <v>701.93058390147655</v>
      </c>
      <c r="W1172" s="8">
        <f t="shared" si="520"/>
        <v>234522.94361955218</v>
      </c>
      <c r="X1172" s="7">
        <f t="shared" si="521"/>
        <v>-31.463987439339245</v>
      </c>
      <c r="Y1172" s="6">
        <f t="shared" si="507"/>
        <v>718.06406636981012</v>
      </c>
      <c r="Z1172" s="4">
        <f t="shared" si="508"/>
        <v>-1</v>
      </c>
      <c r="AA1172" s="4">
        <f t="shared" si="522"/>
        <v>0</v>
      </c>
      <c r="AB1172" s="5">
        <f t="shared" si="523"/>
        <v>0</v>
      </c>
      <c r="AC1172" s="418">
        <f t="shared" si="527"/>
        <v>0</v>
      </c>
      <c r="AD1172" s="628">
        <f t="shared" si="524"/>
        <v>0</v>
      </c>
      <c r="AE1172" s="4">
        <f t="shared" si="509"/>
        <v>6.7792569382636811</v>
      </c>
      <c r="AF1172" s="3">
        <f t="shared" si="525"/>
        <v>4.67</v>
      </c>
      <c r="AG1172" s="2">
        <f t="shared" si="510"/>
        <v>105.92076283713217</v>
      </c>
      <c r="AH1172" s="22">
        <f t="shared" si="499"/>
        <v>7.0604622075642958</v>
      </c>
    </row>
    <row r="1173" spans="6:34" x14ac:dyDescent="0.35">
      <c r="F1173" s="21">
        <f t="shared" si="511"/>
        <v>114.29999999999778</v>
      </c>
      <c r="G1173" s="20">
        <f t="shared" si="526"/>
        <v>356.63043478260749</v>
      </c>
      <c r="H1173" s="19">
        <f t="shared" si="500"/>
        <v>6.6304347826074945</v>
      </c>
      <c r="I1173" s="18">
        <f t="shared" si="501"/>
        <v>1.8944099378878556E-2</v>
      </c>
      <c r="J1173" s="17">
        <f t="shared" si="502"/>
        <v>234593.13667794233</v>
      </c>
      <c r="K1173" s="16">
        <f t="shared" si="503"/>
        <v>31.463778462832082</v>
      </c>
      <c r="L1173" s="15">
        <f t="shared" si="504"/>
        <v>0</v>
      </c>
      <c r="M1173" s="14">
        <f t="shared" si="505"/>
        <v>0</v>
      </c>
      <c r="N1173" s="13">
        <f t="shared" si="512"/>
        <v>0</v>
      </c>
      <c r="O1173" s="12">
        <f t="shared" si="513"/>
        <v>0</v>
      </c>
      <c r="P1173" s="4">
        <f t="shared" si="514"/>
        <v>0</v>
      </c>
      <c r="Q1173" s="11">
        <f t="shared" si="506"/>
        <v>0</v>
      </c>
      <c r="R1173" s="10">
        <f t="shared" si="515"/>
        <v>0</v>
      </c>
      <c r="S1173" s="9">
        <f t="shared" si="516"/>
        <v>151.358709016955</v>
      </c>
      <c r="T1173" s="8">
        <f t="shared" si="517"/>
        <v>15332.837244565957</v>
      </c>
      <c r="U1173" s="7">
        <f t="shared" si="518"/>
        <v>-31.463778462832082</v>
      </c>
      <c r="V1173" s="9">
        <f t="shared" si="519"/>
        <v>698.78418515754265</v>
      </c>
      <c r="W1173" s="8">
        <f t="shared" si="520"/>
        <v>234593.13667794233</v>
      </c>
      <c r="X1173" s="7">
        <f t="shared" si="521"/>
        <v>-31.463778462832082</v>
      </c>
      <c r="Y1173" s="6">
        <f t="shared" si="507"/>
        <v>714.98866859662201</v>
      </c>
      <c r="Z1173" s="4">
        <f t="shared" si="508"/>
        <v>-1</v>
      </c>
      <c r="AA1173" s="4">
        <f t="shared" si="522"/>
        <v>0</v>
      </c>
      <c r="AB1173" s="5">
        <f t="shared" si="523"/>
        <v>0</v>
      </c>
      <c r="AC1173" s="418">
        <f t="shared" si="527"/>
        <v>0</v>
      </c>
      <c r="AD1173" s="628">
        <f t="shared" si="524"/>
        <v>0</v>
      </c>
      <c r="AE1173" s="4">
        <f t="shared" si="509"/>
        <v>6.7502220475509223</v>
      </c>
      <c r="AF1173" s="3">
        <f t="shared" si="525"/>
        <v>4.67</v>
      </c>
      <c r="AG1173" s="2">
        <f t="shared" si="510"/>
        <v>105.92076283713217</v>
      </c>
      <c r="AH1173" s="22">
        <f t="shared" ref="AH1173:AH1236" si="528">DragCoefficient*AE1173^(3/2)</f>
        <v>7.0151519113764724</v>
      </c>
    </row>
    <row r="1174" spans="6:34" x14ac:dyDescent="0.35">
      <c r="F1174" s="21">
        <f t="shared" si="511"/>
        <v>114.39999999999777</v>
      </c>
      <c r="G1174" s="20">
        <f t="shared" si="526"/>
        <v>356.63043478260749</v>
      </c>
      <c r="H1174" s="19">
        <f t="shared" si="500"/>
        <v>6.6304347826074945</v>
      </c>
      <c r="I1174" s="18">
        <f t="shared" si="501"/>
        <v>1.8944099378878556E-2</v>
      </c>
      <c r="J1174" s="17">
        <f t="shared" si="502"/>
        <v>234663.01509645808</v>
      </c>
      <c r="K1174" s="16">
        <f t="shared" si="503"/>
        <v>31.463570425128566</v>
      </c>
      <c r="L1174" s="15">
        <f t="shared" si="504"/>
        <v>0</v>
      </c>
      <c r="M1174" s="14">
        <f t="shared" si="505"/>
        <v>0</v>
      </c>
      <c r="N1174" s="13">
        <f t="shared" si="512"/>
        <v>0</v>
      </c>
      <c r="O1174" s="12">
        <f t="shared" si="513"/>
        <v>0</v>
      </c>
      <c r="P1174" s="4">
        <f t="shared" si="514"/>
        <v>0</v>
      </c>
      <c r="Q1174" s="11">
        <f t="shared" si="506"/>
        <v>0</v>
      </c>
      <c r="R1174" s="10">
        <f t="shared" si="515"/>
        <v>0</v>
      </c>
      <c r="S1174" s="9">
        <f t="shared" si="516"/>
        <v>151.358709016955</v>
      </c>
      <c r="T1174" s="8">
        <f t="shared" si="517"/>
        <v>15347.973115467652</v>
      </c>
      <c r="U1174" s="7">
        <f t="shared" si="518"/>
        <v>-31.463570425128566</v>
      </c>
      <c r="V1174" s="9">
        <f t="shared" si="519"/>
        <v>695.63780731125939</v>
      </c>
      <c r="W1174" s="8">
        <f t="shared" si="520"/>
        <v>234663.01509645808</v>
      </c>
      <c r="X1174" s="7">
        <f t="shared" si="521"/>
        <v>-31.463570425128566</v>
      </c>
      <c r="Y1174" s="6">
        <f t="shared" si="507"/>
        <v>711.91391175906665</v>
      </c>
      <c r="Z1174" s="4">
        <f t="shared" si="508"/>
        <v>-1</v>
      </c>
      <c r="AA1174" s="4">
        <f t="shared" si="522"/>
        <v>0</v>
      </c>
      <c r="AB1174" s="5">
        <f t="shared" si="523"/>
        <v>0</v>
      </c>
      <c r="AC1174" s="418">
        <f t="shared" si="527"/>
        <v>0</v>
      </c>
      <c r="AD1174" s="628">
        <f t="shared" si="524"/>
        <v>0</v>
      </c>
      <c r="AE1174" s="4">
        <f t="shared" si="509"/>
        <v>6.7211932079240473</v>
      </c>
      <c r="AF1174" s="3">
        <f t="shared" si="525"/>
        <v>4.67</v>
      </c>
      <c r="AG1174" s="2">
        <f t="shared" si="510"/>
        <v>105.92076283713217</v>
      </c>
      <c r="AH1174" s="22">
        <f t="shared" si="528"/>
        <v>6.9699483703861436</v>
      </c>
    </row>
    <row r="1175" spans="6:34" x14ac:dyDescent="0.35">
      <c r="F1175" s="21">
        <f t="shared" si="511"/>
        <v>114.49999999999777</v>
      </c>
      <c r="G1175" s="20">
        <f t="shared" si="526"/>
        <v>356.63043478260749</v>
      </c>
      <c r="H1175" s="19">
        <f t="shared" si="500"/>
        <v>6.6304347826074945</v>
      </c>
      <c r="I1175" s="18">
        <f t="shared" si="501"/>
        <v>1.8944099378878556E-2</v>
      </c>
      <c r="J1175" s="17">
        <f t="shared" si="502"/>
        <v>234732.5788771892</v>
      </c>
      <c r="K1175" s="16">
        <f t="shared" si="503"/>
        <v>31.463363326194589</v>
      </c>
      <c r="L1175" s="15">
        <f t="shared" si="504"/>
        <v>0</v>
      </c>
      <c r="M1175" s="14">
        <f t="shared" si="505"/>
        <v>0</v>
      </c>
      <c r="N1175" s="13">
        <f t="shared" si="512"/>
        <v>0</v>
      </c>
      <c r="O1175" s="12">
        <f t="shared" si="513"/>
        <v>0</v>
      </c>
      <c r="P1175" s="4">
        <f t="shared" si="514"/>
        <v>0</v>
      </c>
      <c r="Q1175" s="11">
        <f t="shared" si="506"/>
        <v>0</v>
      </c>
      <c r="R1175" s="10">
        <f t="shared" si="515"/>
        <v>0</v>
      </c>
      <c r="S1175" s="9">
        <f t="shared" si="516"/>
        <v>151.358709016955</v>
      </c>
      <c r="T1175" s="8">
        <f t="shared" si="517"/>
        <v>15363.108986369347</v>
      </c>
      <c r="U1175" s="7">
        <f t="shared" si="518"/>
        <v>-31.463363326194589</v>
      </c>
      <c r="V1175" s="9">
        <f t="shared" si="519"/>
        <v>692.49145026874658</v>
      </c>
      <c r="W1175" s="8">
        <f t="shared" si="520"/>
        <v>234732.5788771892</v>
      </c>
      <c r="X1175" s="7">
        <f t="shared" si="521"/>
        <v>-31.463363326194589</v>
      </c>
      <c r="Y1175" s="6">
        <f t="shared" si="507"/>
        <v>708.83980382776986</v>
      </c>
      <c r="Z1175" s="4">
        <f t="shared" si="508"/>
        <v>-1</v>
      </c>
      <c r="AA1175" s="4">
        <f t="shared" si="522"/>
        <v>0</v>
      </c>
      <c r="AB1175" s="5">
        <f t="shared" si="523"/>
        <v>0</v>
      </c>
      <c r="AC1175" s="418">
        <f t="shared" si="527"/>
        <v>0</v>
      </c>
      <c r="AD1175" s="628">
        <f t="shared" si="524"/>
        <v>0</v>
      </c>
      <c r="AE1175" s="4">
        <f t="shared" si="509"/>
        <v>6.6921704946338911</v>
      </c>
      <c r="AF1175" s="3">
        <f t="shared" si="525"/>
        <v>4.67</v>
      </c>
      <c r="AG1175" s="2">
        <f t="shared" si="510"/>
        <v>105.92076283713217</v>
      </c>
      <c r="AH1175" s="22">
        <f t="shared" si="528"/>
        <v>6.9248518503787713</v>
      </c>
    </row>
    <row r="1176" spans="6:34" x14ac:dyDescent="0.35">
      <c r="F1176" s="21">
        <f t="shared" si="511"/>
        <v>114.59999999999776</v>
      </c>
      <c r="G1176" s="20">
        <f t="shared" si="526"/>
        <v>356.63043478260749</v>
      </c>
      <c r="H1176" s="19">
        <f t="shared" si="500"/>
        <v>6.6304347826074945</v>
      </c>
      <c r="I1176" s="18">
        <f t="shared" si="501"/>
        <v>1.8944099378878556E-2</v>
      </c>
      <c r="J1176" s="17">
        <f t="shared" si="502"/>
        <v>234801.82802221607</v>
      </c>
      <c r="K1176" s="16">
        <f t="shared" si="503"/>
        <v>31.463157165996169</v>
      </c>
      <c r="L1176" s="15">
        <f t="shared" si="504"/>
        <v>0</v>
      </c>
      <c r="M1176" s="14">
        <f t="shared" si="505"/>
        <v>0</v>
      </c>
      <c r="N1176" s="13">
        <f t="shared" si="512"/>
        <v>0</v>
      </c>
      <c r="O1176" s="12">
        <f t="shared" si="513"/>
        <v>0</v>
      </c>
      <c r="P1176" s="4">
        <f t="shared" si="514"/>
        <v>0</v>
      </c>
      <c r="Q1176" s="11">
        <f t="shared" si="506"/>
        <v>0</v>
      </c>
      <c r="R1176" s="10">
        <f t="shared" si="515"/>
        <v>0</v>
      </c>
      <c r="S1176" s="9">
        <f t="shared" si="516"/>
        <v>151.358709016955</v>
      </c>
      <c r="T1176" s="8">
        <f t="shared" si="517"/>
        <v>15378.244857271042</v>
      </c>
      <c r="U1176" s="7">
        <f t="shared" si="518"/>
        <v>-31.463157165996169</v>
      </c>
      <c r="V1176" s="9">
        <f t="shared" si="519"/>
        <v>689.34511393612706</v>
      </c>
      <c r="W1176" s="8">
        <f t="shared" si="520"/>
        <v>234801.82802221607</v>
      </c>
      <c r="X1176" s="7">
        <f t="shared" si="521"/>
        <v>-31.463157165996169</v>
      </c>
      <c r="Y1176" s="6">
        <f t="shared" si="507"/>
        <v>705.76635291213142</v>
      </c>
      <c r="Z1176" s="4">
        <f t="shared" si="508"/>
        <v>-1</v>
      </c>
      <c r="AA1176" s="4">
        <f t="shared" si="522"/>
        <v>0</v>
      </c>
      <c r="AB1176" s="5">
        <f t="shared" si="523"/>
        <v>0</v>
      </c>
      <c r="AC1176" s="418">
        <f t="shared" si="527"/>
        <v>0</v>
      </c>
      <c r="AD1176" s="628">
        <f t="shared" si="524"/>
        <v>0</v>
      </c>
      <c r="AE1176" s="4">
        <f t="shared" si="509"/>
        <v>6.6631539842414549</v>
      </c>
      <c r="AF1176" s="3">
        <f t="shared" si="525"/>
        <v>4.67</v>
      </c>
      <c r="AG1176" s="2">
        <f t="shared" si="510"/>
        <v>105.92076283713217</v>
      </c>
      <c r="AH1176" s="22">
        <f t="shared" si="528"/>
        <v>6.8798626192680921</v>
      </c>
    </row>
    <row r="1177" spans="6:34" x14ac:dyDescent="0.35">
      <c r="F1177" s="21">
        <f t="shared" si="511"/>
        <v>114.69999999999776</v>
      </c>
      <c r="G1177" s="20">
        <f t="shared" si="526"/>
        <v>356.63043478260749</v>
      </c>
      <c r="H1177" s="19">
        <f t="shared" si="500"/>
        <v>6.6304347826074945</v>
      </c>
      <c r="I1177" s="18">
        <f t="shared" si="501"/>
        <v>1.8944099378878556E-2</v>
      </c>
      <c r="J1177" s="17">
        <f t="shared" si="502"/>
        <v>234870.76253360967</v>
      </c>
      <c r="K1177" s="16">
        <f t="shared" si="503"/>
        <v>31.462951944499505</v>
      </c>
      <c r="L1177" s="15">
        <f t="shared" si="504"/>
        <v>0</v>
      </c>
      <c r="M1177" s="14">
        <f t="shared" si="505"/>
        <v>0</v>
      </c>
      <c r="N1177" s="13">
        <f t="shared" si="512"/>
        <v>0</v>
      </c>
      <c r="O1177" s="12">
        <f t="shared" si="513"/>
        <v>0</v>
      </c>
      <c r="P1177" s="4">
        <f t="shared" si="514"/>
        <v>0</v>
      </c>
      <c r="Q1177" s="11">
        <f t="shared" si="506"/>
        <v>0</v>
      </c>
      <c r="R1177" s="10">
        <f t="shared" si="515"/>
        <v>0</v>
      </c>
      <c r="S1177" s="9">
        <f t="shared" si="516"/>
        <v>151.358709016955</v>
      </c>
      <c r="T1177" s="8">
        <f t="shared" si="517"/>
        <v>15393.380728172737</v>
      </c>
      <c r="U1177" s="7">
        <f t="shared" si="518"/>
        <v>-31.462951944499505</v>
      </c>
      <c r="V1177" s="9">
        <f t="shared" si="519"/>
        <v>686.19879821952748</v>
      </c>
      <c r="W1177" s="8">
        <f t="shared" si="520"/>
        <v>234870.76253360967</v>
      </c>
      <c r="X1177" s="7">
        <f t="shared" si="521"/>
        <v>-31.462951944499505</v>
      </c>
      <c r="Y1177" s="6">
        <f t="shared" si="507"/>
        <v>702.69356726328658</v>
      </c>
      <c r="Z1177" s="4">
        <f t="shared" si="508"/>
        <v>-1</v>
      </c>
      <c r="AA1177" s="4">
        <f t="shared" si="522"/>
        <v>0</v>
      </c>
      <c r="AB1177" s="5">
        <f t="shared" si="523"/>
        <v>0</v>
      </c>
      <c r="AC1177" s="418">
        <f t="shared" si="527"/>
        <v>0</v>
      </c>
      <c r="AD1177" s="628">
        <f t="shared" si="524"/>
        <v>0</v>
      </c>
      <c r="AE1177" s="4">
        <f t="shared" si="509"/>
        <v>6.6341437546458684</v>
      </c>
      <c r="AF1177" s="3">
        <f t="shared" si="525"/>
        <v>4.67</v>
      </c>
      <c r="AG1177" s="2">
        <f t="shared" si="510"/>
        <v>105.92076283713217</v>
      </c>
      <c r="AH1177" s="22">
        <f t="shared" si="528"/>
        <v>6.8349809471243352</v>
      </c>
    </row>
    <row r="1178" spans="6:34" x14ac:dyDescent="0.35">
      <c r="F1178" s="21">
        <f t="shared" si="511"/>
        <v>114.79999999999775</v>
      </c>
      <c r="G1178" s="20">
        <f t="shared" si="526"/>
        <v>356.63043478260749</v>
      </c>
      <c r="H1178" s="19">
        <f t="shared" si="500"/>
        <v>6.6304347826074945</v>
      </c>
      <c r="I1178" s="18">
        <f t="shared" si="501"/>
        <v>1.8944099378878556E-2</v>
      </c>
      <c r="J1178" s="17">
        <f t="shared" si="502"/>
        <v>234939.38241343162</v>
      </c>
      <c r="K1178" s="16">
        <f t="shared" si="503"/>
        <v>31.462747661670935</v>
      </c>
      <c r="L1178" s="15">
        <f t="shared" si="504"/>
        <v>0</v>
      </c>
      <c r="M1178" s="14">
        <f t="shared" si="505"/>
        <v>0</v>
      </c>
      <c r="N1178" s="13">
        <f t="shared" si="512"/>
        <v>0</v>
      </c>
      <c r="O1178" s="12">
        <f t="shared" si="513"/>
        <v>0</v>
      </c>
      <c r="P1178" s="4">
        <f t="shared" si="514"/>
        <v>0</v>
      </c>
      <c r="Q1178" s="11">
        <f t="shared" si="506"/>
        <v>0</v>
      </c>
      <c r="R1178" s="10">
        <f t="shared" si="515"/>
        <v>0</v>
      </c>
      <c r="S1178" s="9">
        <f t="shared" si="516"/>
        <v>151.358709016955</v>
      </c>
      <c r="T1178" s="8">
        <f t="shared" si="517"/>
        <v>15408.516599074432</v>
      </c>
      <c r="U1178" s="7">
        <f t="shared" si="518"/>
        <v>-31.462747661670935</v>
      </c>
      <c r="V1178" s="9">
        <f t="shared" si="519"/>
        <v>683.0525030250775</v>
      </c>
      <c r="W1178" s="8">
        <f t="shared" si="520"/>
        <v>234939.38241343162</v>
      </c>
      <c r="X1178" s="7">
        <f t="shared" si="521"/>
        <v>-31.462747661670935</v>
      </c>
      <c r="Y1178" s="6">
        <f t="shared" si="507"/>
        <v>699.62145527713972</v>
      </c>
      <c r="Z1178" s="4">
        <f t="shared" si="508"/>
        <v>-1</v>
      </c>
      <c r="AA1178" s="4">
        <f t="shared" si="522"/>
        <v>0</v>
      </c>
      <c r="AB1178" s="5">
        <f t="shared" si="523"/>
        <v>0</v>
      </c>
      <c r="AC1178" s="418">
        <f t="shared" si="527"/>
        <v>0</v>
      </c>
      <c r="AD1178" s="628">
        <f t="shared" si="524"/>
        <v>0</v>
      </c>
      <c r="AE1178" s="4">
        <f t="shared" si="509"/>
        <v>6.6051398851130303</v>
      </c>
      <c r="AF1178" s="3">
        <f t="shared" si="525"/>
        <v>4.67</v>
      </c>
      <c r="AG1178" s="2">
        <f t="shared" si="510"/>
        <v>105.92076283713217</v>
      </c>
      <c r="AH1178" s="22">
        <f t="shared" si="528"/>
        <v>6.7902071062029243</v>
      </c>
    </row>
    <row r="1179" spans="6:34" x14ac:dyDescent="0.35">
      <c r="F1179" s="21">
        <f t="shared" si="511"/>
        <v>114.89999999999775</v>
      </c>
      <c r="G1179" s="20">
        <f t="shared" si="526"/>
        <v>356.63043478260749</v>
      </c>
      <c r="H1179" s="19">
        <f t="shared" si="500"/>
        <v>6.6304347826074945</v>
      </c>
      <c r="I1179" s="18">
        <f t="shared" si="501"/>
        <v>1.8944099378878556E-2</v>
      </c>
      <c r="J1179" s="17">
        <f t="shared" si="502"/>
        <v>235007.68766373413</v>
      </c>
      <c r="K1179" s="16">
        <f t="shared" si="503"/>
        <v>31.462544317476965</v>
      </c>
      <c r="L1179" s="15">
        <f t="shared" si="504"/>
        <v>0</v>
      </c>
      <c r="M1179" s="14">
        <f t="shared" si="505"/>
        <v>0</v>
      </c>
      <c r="N1179" s="13">
        <f t="shared" si="512"/>
        <v>0</v>
      </c>
      <c r="O1179" s="12">
        <f t="shared" si="513"/>
        <v>0</v>
      </c>
      <c r="P1179" s="4">
        <f t="shared" si="514"/>
        <v>0</v>
      </c>
      <c r="Q1179" s="11">
        <f t="shared" si="506"/>
        <v>0</v>
      </c>
      <c r="R1179" s="10">
        <f t="shared" si="515"/>
        <v>0</v>
      </c>
      <c r="S1179" s="9">
        <f t="shared" si="516"/>
        <v>151.358709016955</v>
      </c>
      <c r="T1179" s="8">
        <f t="shared" si="517"/>
        <v>15423.652469976127</v>
      </c>
      <c r="U1179" s="7">
        <f t="shared" si="518"/>
        <v>-31.462544317476965</v>
      </c>
      <c r="V1179" s="9">
        <f t="shared" si="519"/>
        <v>679.90622825891046</v>
      </c>
      <c r="W1179" s="8">
        <f t="shared" si="520"/>
        <v>235007.68766373413</v>
      </c>
      <c r="X1179" s="7">
        <f t="shared" si="521"/>
        <v>-31.462544317476965</v>
      </c>
      <c r="Y1179" s="6">
        <f t="shared" si="507"/>
        <v>696.5500254974778</v>
      </c>
      <c r="Z1179" s="4">
        <f t="shared" si="508"/>
        <v>-1</v>
      </c>
      <c r="AA1179" s="4">
        <f t="shared" si="522"/>
        <v>0</v>
      </c>
      <c r="AB1179" s="5">
        <f t="shared" si="523"/>
        <v>0</v>
      </c>
      <c r="AC1179" s="418">
        <f t="shared" si="527"/>
        <v>0</v>
      </c>
      <c r="AD1179" s="628">
        <f t="shared" si="524"/>
        <v>0</v>
      </c>
      <c r="AE1179" s="4">
        <f t="shared" si="509"/>
        <v>6.5761424563050008</v>
      </c>
      <c r="AF1179" s="3">
        <f t="shared" si="525"/>
        <v>4.67</v>
      </c>
      <c r="AG1179" s="2">
        <f t="shared" si="510"/>
        <v>105.92076283713217</v>
      </c>
      <c r="AH1179" s="22">
        <f t="shared" si="528"/>
        <v>6.7455413709737346</v>
      </c>
    </row>
    <row r="1180" spans="6:34" x14ac:dyDescent="0.35">
      <c r="F1180" s="21">
        <f t="shared" si="511"/>
        <v>114.99999999999774</v>
      </c>
      <c r="G1180" s="20">
        <f t="shared" si="526"/>
        <v>356.63043478260749</v>
      </c>
      <c r="H1180" s="19">
        <f t="shared" si="500"/>
        <v>6.6304347826074945</v>
      </c>
      <c r="I1180" s="18">
        <f t="shared" si="501"/>
        <v>1.8944099378878556E-2</v>
      </c>
      <c r="J1180" s="17">
        <f t="shared" si="502"/>
        <v>235075.67828656003</v>
      </c>
      <c r="K1180" s="16">
        <f t="shared" si="503"/>
        <v>31.462341911884238</v>
      </c>
      <c r="L1180" s="15">
        <f t="shared" si="504"/>
        <v>0</v>
      </c>
      <c r="M1180" s="14">
        <f t="shared" si="505"/>
        <v>0</v>
      </c>
      <c r="N1180" s="13">
        <f t="shared" si="512"/>
        <v>0</v>
      </c>
      <c r="O1180" s="12">
        <f t="shared" si="513"/>
        <v>0</v>
      </c>
      <c r="P1180" s="4">
        <f t="shared" si="514"/>
        <v>0</v>
      </c>
      <c r="Q1180" s="11">
        <f t="shared" si="506"/>
        <v>0</v>
      </c>
      <c r="R1180" s="10">
        <f t="shared" si="515"/>
        <v>0</v>
      </c>
      <c r="S1180" s="9">
        <f t="shared" si="516"/>
        <v>151.358709016955</v>
      </c>
      <c r="T1180" s="8">
        <f t="shared" si="517"/>
        <v>15438.788340877822</v>
      </c>
      <c r="U1180" s="7">
        <f t="shared" si="518"/>
        <v>-31.462341911884238</v>
      </c>
      <c r="V1180" s="9">
        <f t="shared" si="519"/>
        <v>676.75997382716275</v>
      </c>
      <c r="W1180" s="8">
        <f t="shared" si="520"/>
        <v>235075.67828656003</v>
      </c>
      <c r="X1180" s="7">
        <f t="shared" si="521"/>
        <v>-31.462341911884238</v>
      </c>
      <c r="Y1180" s="6">
        <f t="shared" si="507"/>
        <v>693.4792866191616</v>
      </c>
      <c r="Z1180" s="4">
        <f t="shared" si="508"/>
        <v>-1</v>
      </c>
      <c r="AA1180" s="4">
        <f t="shared" si="522"/>
        <v>0</v>
      </c>
      <c r="AB1180" s="5">
        <f t="shared" si="523"/>
        <v>0</v>
      </c>
      <c r="AC1180" s="418">
        <f t="shared" si="527"/>
        <v>0</v>
      </c>
      <c r="AD1180" s="628">
        <f t="shared" si="524"/>
        <v>0</v>
      </c>
      <c r="AE1180" s="4">
        <f t="shared" si="509"/>
        <v>6.5471515503101312</v>
      </c>
      <c r="AF1180" s="3">
        <f t="shared" si="525"/>
        <v>4.67</v>
      </c>
      <c r="AG1180" s="2">
        <f t="shared" si="510"/>
        <v>105.92076283713217</v>
      </c>
      <c r="AH1180" s="22">
        <f t="shared" si="528"/>
        <v>6.7009840181508826</v>
      </c>
    </row>
    <row r="1181" spans="6:34" x14ac:dyDescent="0.35">
      <c r="F1181" s="21">
        <f t="shared" si="511"/>
        <v>115.09999999999773</v>
      </c>
      <c r="G1181" s="20">
        <f t="shared" si="526"/>
        <v>356.63043478260749</v>
      </c>
      <c r="H1181" s="19">
        <f t="shared" si="500"/>
        <v>6.6304347826074945</v>
      </c>
      <c r="I1181" s="18">
        <f t="shared" si="501"/>
        <v>1.8944099378878556E-2</v>
      </c>
      <c r="J1181" s="17">
        <f t="shared" si="502"/>
        <v>235143.35428394275</v>
      </c>
      <c r="K1181" s="16">
        <f t="shared" si="503"/>
        <v>31.462140444859568</v>
      </c>
      <c r="L1181" s="15">
        <f t="shared" si="504"/>
        <v>0</v>
      </c>
      <c r="M1181" s="14">
        <f t="shared" si="505"/>
        <v>0</v>
      </c>
      <c r="N1181" s="13">
        <f t="shared" si="512"/>
        <v>0</v>
      </c>
      <c r="O1181" s="12">
        <f t="shared" si="513"/>
        <v>0</v>
      </c>
      <c r="P1181" s="4">
        <f t="shared" si="514"/>
        <v>0</v>
      </c>
      <c r="Q1181" s="11">
        <f t="shared" si="506"/>
        <v>0</v>
      </c>
      <c r="R1181" s="10">
        <f t="shared" si="515"/>
        <v>0</v>
      </c>
      <c r="S1181" s="9">
        <f t="shared" si="516"/>
        <v>151.358709016955</v>
      </c>
      <c r="T1181" s="8">
        <f t="shared" si="517"/>
        <v>15453.924211779517</v>
      </c>
      <c r="U1181" s="7">
        <f t="shared" si="518"/>
        <v>-31.462140444859568</v>
      </c>
      <c r="V1181" s="9">
        <f t="shared" si="519"/>
        <v>673.6137396359743</v>
      </c>
      <c r="W1181" s="8">
        <f t="shared" si="520"/>
        <v>235143.35428394275</v>
      </c>
      <c r="X1181" s="7">
        <f t="shared" si="521"/>
        <v>-31.462140444859568</v>
      </c>
      <c r="Y1181" s="6">
        <f t="shared" si="507"/>
        <v>690.40924749140015</v>
      </c>
      <c r="Z1181" s="4">
        <f t="shared" si="508"/>
        <v>-1</v>
      </c>
      <c r="AA1181" s="4">
        <f t="shared" si="522"/>
        <v>0</v>
      </c>
      <c r="AB1181" s="5">
        <f t="shared" si="523"/>
        <v>0</v>
      </c>
      <c r="AC1181" s="418">
        <f t="shared" si="527"/>
        <v>0</v>
      </c>
      <c r="AD1181" s="628">
        <f t="shared" si="524"/>
        <v>0</v>
      </c>
      <c r="AE1181" s="4">
        <f t="shared" si="509"/>
        <v>6.5181672506739767</v>
      </c>
      <c r="AF1181" s="3">
        <f t="shared" si="525"/>
        <v>4.67</v>
      </c>
      <c r="AG1181" s="2">
        <f t="shared" si="510"/>
        <v>105.92076283713217</v>
      </c>
      <c r="AH1181" s="22">
        <f t="shared" si="528"/>
        <v>6.6565353267230778</v>
      </c>
    </row>
    <row r="1182" spans="6:34" x14ac:dyDescent="0.35">
      <c r="F1182" s="21">
        <f t="shared" si="511"/>
        <v>115.19999999999773</v>
      </c>
      <c r="G1182" s="20">
        <f t="shared" si="526"/>
        <v>356.63043478260749</v>
      </c>
      <c r="H1182" s="19">
        <f t="shared" ref="H1182:H1245" si="529">G1182-(TotalWeightE-PropellantWeight)</f>
        <v>6.6304347826074945</v>
      </c>
      <c r="I1182" s="18">
        <f t="shared" ref="I1182:I1245" si="530">(G1182-(TotalWeightE-PropellantWeight))/(PropellantWeight)</f>
        <v>1.8944099378878556E-2</v>
      </c>
      <c r="J1182" s="17">
        <f t="shared" ref="J1182:J1245" si="531">W1182</f>
        <v>235210.71565790634</v>
      </c>
      <c r="K1182" s="16">
        <f t="shared" ref="K1182:K1245" si="532">$L$23*(20902231^2)/((20902231+W1182)^2)</f>
        <v>31.461939916369918</v>
      </c>
      <c r="L1182" s="15">
        <f t="shared" ref="L1182:L1245" si="533">M1182/$L$22</f>
        <v>0</v>
      </c>
      <c r="M1182" s="14">
        <f t="shared" ref="M1182:M1245" si="534">$L$22*(EXP(-K1182*(W1182-0)/($L$25*AF1182)))</f>
        <v>0</v>
      </c>
      <c r="N1182" s="13">
        <f t="shared" si="512"/>
        <v>0</v>
      </c>
      <c r="O1182" s="12">
        <f t="shared" si="513"/>
        <v>0</v>
      </c>
      <c r="P1182" s="4">
        <f t="shared" si="514"/>
        <v>0</v>
      </c>
      <c r="Q1182" s="11">
        <f t="shared" ref="Q1182:Q1245" si="535">(M1182*$L$25*AF1182)/144</f>
        <v>0</v>
      </c>
      <c r="R1182" s="10">
        <f t="shared" si="515"/>
        <v>0</v>
      </c>
      <c r="S1182" s="9">
        <f t="shared" si="516"/>
        <v>151.358709016955</v>
      </c>
      <c r="T1182" s="8">
        <f t="shared" si="517"/>
        <v>15469.060082681211</v>
      </c>
      <c r="U1182" s="7">
        <f t="shared" si="518"/>
        <v>-31.461939916369918</v>
      </c>
      <c r="V1182" s="9">
        <f t="shared" si="519"/>
        <v>670.46752559148831</v>
      </c>
      <c r="W1182" s="8">
        <f t="shared" si="520"/>
        <v>235210.71565790634</v>
      </c>
      <c r="X1182" s="7">
        <f t="shared" si="521"/>
        <v>-31.461939916369918</v>
      </c>
      <c r="Y1182" s="6">
        <f t="shared" ref="Y1182:Y1245" si="536">SQRT((S1182^2)+(V1182^2))</f>
        <v>687.33991712110856</v>
      </c>
      <c r="Z1182" s="4">
        <f t="shared" ref="Z1182:Z1245" si="537">X1182/K1182</f>
        <v>-1</v>
      </c>
      <c r="AA1182" s="4">
        <f t="shared" si="522"/>
        <v>0</v>
      </c>
      <c r="AB1182" s="5">
        <f t="shared" si="523"/>
        <v>0</v>
      </c>
      <c r="AC1182" s="418">
        <f t="shared" si="527"/>
        <v>0</v>
      </c>
      <c r="AD1182" s="628">
        <f t="shared" si="524"/>
        <v>0</v>
      </c>
      <c r="AE1182" s="4">
        <f t="shared" ref="AE1182:AE1245" si="538">Y1182/AG1182</f>
        <v>6.4891896424310005</v>
      </c>
      <c r="AF1182" s="3">
        <f t="shared" si="525"/>
        <v>4.67</v>
      </c>
      <c r="AG1182" s="2">
        <f t="shared" ref="AG1182:AG1245" si="539">SQRT($L$27*$L$25*AF1182)</f>
        <v>105.92076283713217</v>
      </c>
      <c r="AH1182" s="22">
        <f t="shared" si="528"/>
        <v>6.6121955779845427</v>
      </c>
    </row>
    <row r="1183" spans="6:34" x14ac:dyDescent="0.35">
      <c r="F1183" s="21">
        <f t="shared" ref="F1183:F1246" si="540">F1182+$G$28</f>
        <v>115.29999999999772</v>
      </c>
      <c r="G1183" s="20">
        <f t="shared" si="526"/>
        <v>356.63043478260749</v>
      </c>
      <c r="H1183" s="19">
        <f t="shared" si="529"/>
        <v>6.6304347826074945</v>
      </c>
      <c r="I1183" s="18">
        <f t="shared" si="530"/>
        <v>1.8944099378878556E-2</v>
      </c>
      <c r="J1183" s="17">
        <f t="shared" si="531"/>
        <v>235277.76241046548</v>
      </c>
      <c r="K1183" s="16">
        <f t="shared" si="532"/>
        <v>31.461740326382387</v>
      </c>
      <c r="L1183" s="15">
        <f t="shared" si="533"/>
        <v>0</v>
      </c>
      <c r="M1183" s="14">
        <f t="shared" si="534"/>
        <v>0</v>
      </c>
      <c r="N1183" s="13">
        <f t="shared" ref="N1183:N1246" si="541">IF(I1182&gt;0.02,(WeightFlowRate/$L$23)*ExhaustVelocityE+(ExitPressureE-Q1183)*ExitAreaE,0)</f>
        <v>0</v>
      </c>
      <c r="O1183" s="12">
        <f t="shared" ref="O1183:O1246" si="542">N1183/WeightFlowRate</f>
        <v>0</v>
      </c>
      <c r="P1183" s="4">
        <f t="shared" ref="P1183:P1246" si="543">Q1183/$L$21</f>
        <v>0</v>
      </c>
      <c r="Q1183" s="11">
        <f t="shared" si="535"/>
        <v>0</v>
      </c>
      <c r="R1183" s="10">
        <f t="shared" ref="R1183:R1246" si="544">IF(W1183&lt;InitialAltitudeE,0,(((N1183-AB1183)*COS(ElevationAngleR)*$L$23)/(G1183)))</f>
        <v>0</v>
      </c>
      <c r="S1183" s="9">
        <f t="shared" ref="S1183:S1246" si="545">IF(W1182&lt;InitialAltitudeE,0,S1182+(R1182*TimeStep))</f>
        <v>151.358709016955</v>
      </c>
      <c r="T1183" s="8">
        <f t="shared" ref="T1183:T1246" si="546">T1182+(S1183*TimeStep)</f>
        <v>15484.195953582906</v>
      </c>
      <c r="U1183" s="7">
        <f t="shared" ref="U1183:U1246" si="547">IF(W1182&lt;InitialAltitudeE,-K1183,(((N1183-AB1183)*SIN(ElevationAngleR)*$L$23)/G1183)-K1183)</f>
        <v>-31.461740326382387</v>
      </c>
      <c r="V1183" s="9">
        <f t="shared" ref="V1183:V1246" si="548">IF(W1182&lt;InitialAltitudeE,0,V1182+(U1182*TimeStep))</f>
        <v>667.32133159985131</v>
      </c>
      <c r="W1183" s="8">
        <f t="shared" ref="W1183:W1246" si="549">IF(P1182&gt;0.913499,W1182,W1182+V1182*TimeStep)</f>
        <v>235277.76241046548</v>
      </c>
      <c r="X1183" s="7">
        <f t="shared" ref="X1183:X1246" si="550">IF(N1183&gt;0.002,SQRT((U1183^2)+(R1183^2)),-SQRT((U1183^2)+(R1183^2)))</f>
        <v>-31.461740326382387</v>
      </c>
      <c r="Y1183" s="6">
        <f t="shared" si="536"/>
        <v>684.27130467635277</v>
      </c>
      <c r="Z1183" s="4">
        <f t="shared" si="537"/>
        <v>-1</v>
      </c>
      <c r="AA1183" s="4">
        <f t="shared" ref="AA1183:AA1246" si="551">N1183/G1183</f>
        <v>0</v>
      </c>
      <c r="AB1183" s="5">
        <f t="shared" ref="AB1183:AB1246" si="552">0.5*M1183*(Y1182^2)*CrossSectionalAreaE*AH1183</f>
        <v>0</v>
      </c>
      <c r="AC1183" s="418">
        <f t="shared" si="527"/>
        <v>0</v>
      </c>
      <c r="AD1183" s="628">
        <f t="shared" ref="AD1183:AD1246" si="553">(1/2)*M1183*(Y1182^2)</f>
        <v>0</v>
      </c>
      <c r="AE1183" s="4">
        <f t="shared" si="538"/>
        <v>6.4602188121370929</v>
      </c>
      <c r="AF1183" s="3">
        <f t="shared" ref="AF1183:AF1246" si="554">IF(AF1182&gt;4.67,$L$20+($L$26/1000)*W1183,4.67)</f>
        <v>4.67</v>
      </c>
      <c r="AG1183" s="2">
        <f t="shared" si="539"/>
        <v>105.92076283713217</v>
      </c>
      <c r="AH1183" s="22">
        <f t="shared" si="528"/>
        <v>6.5679650555665008</v>
      </c>
    </row>
    <row r="1184" spans="6:34" x14ac:dyDescent="0.35">
      <c r="F1184" s="21">
        <f t="shared" si="540"/>
        <v>115.39999999999772</v>
      </c>
      <c r="G1184" s="20">
        <f t="shared" ref="G1184:G1247" si="555">IF(I1183&gt;0.02,G1183-((N1183/O1183)*TimeStep),G1183)</f>
        <v>356.63043478260749</v>
      </c>
      <c r="H1184" s="19">
        <f t="shared" si="529"/>
        <v>6.6304347826074945</v>
      </c>
      <c r="I1184" s="18">
        <f t="shared" si="530"/>
        <v>1.8944099378878556E-2</v>
      </c>
      <c r="J1184" s="17">
        <f t="shared" si="531"/>
        <v>235344.49454362548</v>
      </c>
      <c r="K1184" s="16">
        <f t="shared" si="532"/>
        <v>31.46154167486425</v>
      </c>
      <c r="L1184" s="15">
        <f t="shared" si="533"/>
        <v>0</v>
      </c>
      <c r="M1184" s="14">
        <f t="shared" si="534"/>
        <v>0</v>
      </c>
      <c r="N1184" s="13">
        <f t="shared" si="541"/>
        <v>0</v>
      </c>
      <c r="O1184" s="12">
        <f t="shared" si="542"/>
        <v>0</v>
      </c>
      <c r="P1184" s="4">
        <f t="shared" si="543"/>
        <v>0</v>
      </c>
      <c r="Q1184" s="11">
        <f t="shared" si="535"/>
        <v>0</v>
      </c>
      <c r="R1184" s="10">
        <f t="shared" si="544"/>
        <v>0</v>
      </c>
      <c r="S1184" s="9">
        <f t="shared" si="545"/>
        <v>151.358709016955</v>
      </c>
      <c r="T1184" s="8">
        <f t="shared" si="546"/>
        <v>15499.331824484601</v>
      </c>
      <c r="U1184" s="7">
        <f t="shared" si="547"/>
        <v>-31.46154167486425</v>
      </c>
      <c r="V1184" s="9">
        <f t="shared" si="548"/>
        <v>664.17515756721309</v>
      </c>
      <c r="W1184" s="8">
        <f t="shared" si="549"/>
        <v>235344.49454362548</v>
      </c>
      <c r="X1184" s="7">
        <f t="shared" si="550"/>
        <v>-31.46154167486425</v>
      </c>
      <c r="Y1184" s="6">
        <f t="shared" si="536"/>
        <v>681.2034194898846</v>
      </c>
      <c r="Z1184" s="4">
        <f t="shared" si="537"/>
        <v>-1</v>
      </c>
      <c r="AA1184" s="4">
        <f t="shared" si="551"/>
        <v>0</v>
      </c>
      <c r="AB1184" s="5">
        <f t="shared" si="552"/>
        <v>0</v>
      </c>
      <c r="AC1184" s="418">
        <f t="shared" ref="AC1184:AC1247" si="556">(AB1184/G1184)*F1184</f>
        <v>0</v>
      </c>
      <c r="AD1184" s="628">
        <f t="shared" si="553"/>
        <v>0</v>
      </c>
      <c r="AE1184" s="4">
        <f t="shared" si="538"/>
        <v>6.431254847902947</v>
      </c>
      <c r="AF1184" s="3">
        <f t="shared" si="554"/>
        <v>4.67</v>
      </c>
      <c r="AG1184" s="2">
        <f t="shared" si="539"/>
        <v>105.92076283713217</v>
      </c>
      <c r="AH1184" s="22">
        <f t="shared" si="528"/>
        <v>6.523844045469291</v>
      </c>
    </row>
    <row r="1185" spans="6:34" x14ac:dyDescent="0.35">
      <c r="F1185" s="21">
        <f t="shared" si="540"/>
        <v>115.49999999999771</v>
      </c>
      <c r="G1185" s="20">
        <f t="shared" si="555"/>
        <v>356.63043478260749</v>
      </c>
      <c r="H1185" s="19">
        <f t="shared" si="529"/>
        <v>6.6304347826074945</v>
      </c>
      <c r="I1185" s="18">
        <f t="shared" si="530"/>
        <v>1.8944099378878556E-2</v>
      </c>
      <c r="J1185" s="17">
        <f t="shared" si="531"/>
        <v>235410.91205938219</v>
      </c>
      <c r="K1185" s="16">
        <f t="shared" si="532"/>
        <v>31.461343961782948</v>
      </c>
      <c r="L1185" s="15">
        <f t="shared" si="533"/>
        <v>0</v>
      </c>
      <c r="M1185" s="14">
        <f t="shared" si="534"/>
        <v>0</v>
      </c>
      <c r="N1185" s="13">
        <f t="shared" si="541"/>
        <v>0</v>
      </c>
      <c r="O1185" s="12">
        <f t="shared" si="542"/>
        <v>0</v>
      </c>
      <c r="P1185" s="4">
        <f t="shared" si="543"/>
        <v>0</v>
      </c>
      <c r="Q1185" s="11">
        <f t="shared" si="535"/>
        <v>0</v>
      </c>
      <c r="R1185" s="10">
        <f t="shared" si="544"/>
        <v>0</v>
      </c>
      <c r="S1185" s="9">
        <f t="shared" si="545"/>
        <v>151.358709016955</v>
      </c>
      <c r="T1185" s="8">
        <f t="shared" si="546"/>
        <v>15514.467695386296</v>
      </c>
      <c r="U1185" s="7">
        <f t="shared" si="547"/>
        <v>-31.461343961782948</v>
      </c>
      <c r="V1185" s="9">
        <f t="shared" si="548"/>
        <v>661.02900339972666</v>
      </c>
      <c r="W1185" s="8">
        <f t="shared" si="549"/>
        <v>235410.91205938219</v>
      </c>
      <c r="X1185" s="7">
        <f t="shared" si="550"/>
        <v>-31.461343961782948</v>
      </c>
      <c r="Y1185" s="6">
        <f t="shared" si="536"/>
        <v>678.13627106276738</v>
      </c>
      <c r="Z1185" s="4">
        <f t="shared" si="537"/>
        <v>-1</v>
      </c>
      <c r="AA1185" s="4">
        <f t="shared" si="551"/>
        <v>0</v>
      </c>
      <c r="AB1185" s="5">
        <f t="shared" si="552"/>
        <v>0</v>
      </c>
      <c r="AC1185" s="418">
        <f t="shared" si="556"/>
        <v>0</v>
      </c>
      <c r="AD1185" s="628">
        <f t="shared" si="553"/>
        <v>0</v>
      </c>
      <c r="AE1185" s="4">
        <f t="shared" si="538"/>
        <v>6.4022978394282877</v>
      </c>
      <c r="AF1185" s="3">
        <f t="shared" si="554"/>
        <v>4.67</v>
      </c>
      <c r="AG1185" s="2">
        <f t="shared" si="539"/>
        <v>105.92076283713217</v>
      </c>
      <c r="AH1185" s="22">
        <f t="shared" si="528"/>
        <v>6.4798328360950652</v>
      </c>
    </row>
    <row r="1186" spans="6:34" x14ac:dyDescent="0.35">
      <c r="F1186" s="21">
        <f t="shared" si="540"/>
        <v>115.59999999999771</v>
      </c>
      <c r="G1186" s="20">
        <f t="shared" si="555"/>
        <v>356.63043478260749</v>
      </c>
      <c r="H1186" s="19">
        <f t="shared" si="529"/>
        <v>6.6304347826074945</v>
      </c>
      <c r="I1186" s="18">
        <f t="shared" si="530"/>
        <v>1.8944099378878556E-2</v>
      </c>
      <c r="J1186" s="17">
        <f t="shared" si="531"/>
        <v>235477.01495972215</v>
      </c>
      <c r="K1186" s="16">
        <f t="shared" si="532"/>
        <v>31.461147187106036</v>
      </c>
      <c r="L1186" s="15">
        <f t="shared" si="533"/>
        <v>0</v>
      </c>
      <c r="M1186" s="14">
        <f t="shared" si="534"/>
        <v>0</v>
      </c>
      <c r="N1186" s="13">
        <f t="shared" si="541"/>
        <v>0</v>
      </c>
      <c r="O1186" s="12">
        <f t="shared" si="542"/>
        <v>0</v>
      </c>
      <c r="P1186" s="4">
        <f t="shared" si="543"/>
        <v>0</v>
      </c>
      <c r="Q1186" s="11">
        <f t="shared" si="535"/>
        <v>0</v>
      </c>
      <c r="R1186" s="10">
        <f t="shared" si="544"/>
        <v>0</v>
      </c>
      <c r="S1186" s="9">
        <f t="shared" si="545"/>
        <v>151.358709016955</v>
      </c>
      <c r="T1186" s="8">
        <f t="shared" si="546"/>
        <v>15529.603566287991</v>
      </c>
      <c r="U1186" s="7">
        <f t="shared" si="547"/>
        <v>-31.461147187106036</v>
      </c>
      <c r="V1186" s="9">
        <f t="shared" si="548"/>
        <v>657.88286900354842</v>
      </c>
      <c r="W1186" s="8">
        <f t="shared" si="549"/>
        <v>235477.01495972215</v>
      </c>
      <c r="X1186" s="7">
        <f t="shared" si="550"/>
        <v>-31.461147187106036</v>
      </c>
      <c r="Y1186" s="6">
        <f t="shared" si="536"/>
        <v>675.06986906809823</v>
      </c>
      <c r="Z1186" s="4">
        <f t="shared" si="537"/>
        <v>-1</v>
      </c>
      <c r="AA1186" s="4">
        <f t="shared" si="551"/>
        <v>0</v>
      </c>
      <c r="AB1186" s="5">
        <f t="shared" si="552"/>
        <v>0</v>
      </c>
      <c r="AC1186" s="418">
        <f t="shared" si="556"/>
        <v>0</v>
      </c>
      <c r="AD1186" s="628">
        <f t="shared" si="553"/>
        <v>0</v>
      </c>
      <c r="AE1186" s="4">
        <f t="shared" si="538"/>
        <v>6.3733478780370145</v>
      </c>
      <c r="AF1186" s="3">
        <f t="shared" si="554"/>
        <v>4.67</v>
      </c>
      <c r="AG1186" s="2">
        <f t="shared" si="539"/>
        <v>105.92076283713217</v>
      </c>
      <c r="AH1186" s="22">
        <f t="shared" si="528"/>
        <v>6.4359317182811155</v>
      </c>
    </row>
    <row r="1187" spans="6:34" x14ac:dyDescent="0.35">
      <c r="F1187" s="21">
        <f t="shared" si="540"/>
        <v>115.6999999999977</v>
      </c>
      <c r="G1187" s="20">
        <f t="shared" si="555"/>
        <v>356.63043478260749</v>
      </c>
      <c r="H1187" s="19">
        <f t="shared" si="529"/>
        <v>6.6304347826074945</v>
      </c>
      <c r="I1187" s="18">
        <f t="shared" si="530"/>
        <v>1.8944099378878556E-2</v>
      </c>
      <c r="J1187" s="17">
        <f t="shared" si="531"/>
        <v>235542.8032466225</v>
      </c>
      <c r="K1187" s="16">
        <f t="shared" si="532"/>
        <v>31.460951350801263</v>
      </c>
      <c r="L1187" s="15">
        <f t="shared" si="533"/>
        <v>0</v>
      </c>
      <c r="M1187" s="14">
        <f t="shared" si="534"/>
        <v>0</v>
      </c>
      <c r="N1187" s="13">
        <f t="shared" si="541"/>
        <v>0</v>
      </c>
      <c r="O1187" s="12">
        <f t="shared" si="542"/>
        <v>0</v>
      </c>
      <c r="P1187" s="4">
        <f t="shared" si="543"/>
        <v>0</v>
      </c>
      <c r="Q1187" s="11">
        <f t="shared" si="535"/>
        <v>0</v>
      </c>
      <c r="R1187" s="10">
        <f t="shared" si="544"/>
        <v>0</v>
      </c>
      <c r="S1187" s="9">
        <f t="shared" si="545"/>
        <v>151.358709016955</v>
      </c>
      <c r="T1187" s="8">
        <f t="shared" si="546"/>
        <v>15544.739437189686</v>
      </c>
      <c r="U1187" s="7">
        <f t="shared" si="547"/>
        <v>-31.460951350801263</v>
      </c>
      <c r="V1187" s="9">
        <f t="shared" si="548"/>
        <v>654.73675428483784</v>
      </c>
      <c r="W1187" s="8">
        <f t="shared" si="549"/>
        <v>235542.8032466225</v>
      </c>
      <c r="X1187" s="7">
        <f t="shared" si="550"/>
        <v>-31.460951350801263</v>
      </c>
      <c r="Y1187" s="6">
        <f t="shared" si="536"/>
        <v>672.00422335482642</v>
      </c>
      <c r="Z1187" s="4">
        <f t="shared" si="537"/>
        <v>-1</v>
      </c>
      <c r="AA1187" s="4">
        <f t="shared" si="551"/>
        <v>0</v>
      </c>
      <c r="AB1187" s="5">
        <f t="shared" si="552"/>
        <v>0</v>
      </c>
      <c r="AC1187" s="418">
        <f t="shared" si="556"/>
        <v>0</v>
      </c>
      <c r="AD1187" s="628">
        <f t="shared" si="553"/>
        <v>0</v>
      </c>
      <c r="AE1187" s="4">
        <f t="shared" si="538"/>
        <v>6.3444050567132519</v>
      </c>
      <c r="AF1187" s="3">
        <f t="shared" si="554"/>
        <v>4.67</v>
      </c>
      <c r="AG1187" s="2">
        <f t="shared" si="539"/>
        <v>105.92076283713217</v>
      </c>
      <c r="AH1187" s="22">
        <f t="shared" si="528"/>
        <v>6.3921409853338673</v>
      </c>
    </row>
    <row r="1188" spans="6:34" x14ac:dyDescent="0.35">
      <c r="F1188" s="21">
        <f t="shared" si="540"/>
        <v>115.79999999999769</v>
      </c>
      <c r="G1188" s="20">
        <f t="shared" si="555"/>
        <v>356.63043478260749</v>
      </c>
      <c r="H1188" s="19">
        <f t="shared" si="529"/>
        <v>6.6304347826074945</v>
      </c>
      <c r="I1188" s="18">
        <f t="shared" si="530"/>
        <v>1.8944099378878556E-2</v>
      </c>
      <c r="J1188" s="17">
        <f t="shared" si="531"/>
        <v>235608.27692205098</v>
      </c>
      <c r="K1188" s="16">
        <f t="shared" si="532"/>
        <v>31.460756452836502</v>
      </c>
      <c r="L1188" s="15">
        <f t="shared" si="533"/>
        <v>0</v>
      </c>
      <c r="M1188" s="14">
        <f t="shared" si="534"/>
        <v>0</v>
      </c>
      <c r="N1188" s="13">
        <f t="shared" si="541"/>
        <v>0</v>
      </c>
      <c r="O1188" s="12">
        <f t="shared" si="542"/>
        <v>0</v>
      </c>
      <c r="P1188" s="4">
        <f t="shared" si="543"/>
        <v>0</v>
      </c>
      <c r="Q1188" s="11">
        <f t="shared" si="535"/>
        <v>0</v>
      </c>
      <c r="R1188" s="10">
        <f t="shared" si="544"/>
        <v>0</v>
      </c>
      <c r="S1188" s="9">
        <f t="shared" si="545"/>
        <v>151.358709016955</v>
      </c>
      <c r="T1188" s="8">
        <f t="shared" si="546"/>
        <v>15559.875308091381</v>
      </c>
      <c r="U1188" s="7">
        <f t="shared" si="547"/>
        <v>-31.460756452836502</v>
      </c>
      <c r="V1188" s="9">
        <f t="shared" si="548"/>
        <v>651.5906591497577</v>
      </c>
      <c r="W1188" s="8">
        <f t="shared" si="549"/>
        <v>235608.27692205098</v>
      </c>
      <c r="X1188" s="7">
        <f t="shared" si="550"/>
        <v>-31.460756452836502</v>
      </c>
      <c r="Y1188" s="6">
        <f t="shared" si="536"/>
        <v>668.93934395167321</v>
      </c>
      <c r="Z1188" s="4">
        <f t="shared" si="537"/>
        <v>-1</v>
      </c>
      <c r="AA1188" s="4">
        <f t="shared" si="551"/>
        <v>0</v>
      </c>
      <c r="AB1188" s="5">
        <f t="shared" si="552"/>
        <v>0</v>
      </c>
      <c r="AC1188" s="418">
        <f t="shared" si="556"/>
        <v>0</v>
      </c>
      <c r="AD1188" s="628">
        <f t="shared" si="553"/>
        <v>0</v>
      </c>
      <c r="AE1188" s="4">
        <f t="shared" si="538"/>
        <v>6.3154694701383525</v>
      </c>
      <c r="AF1188" s="3">
        <f t="shared" si="554"/>
        <v>4.67</v>
      </c>
      <c r="AG1188" s="2">
        <f t="shared" si="539"/>
        <v>105.92076283713217</v>
      </c>
      <c r="AH1188" s="22">
        <f t="shared" si="528"/>
        <v>6.34846093306348</v>
      </c>
    </row>
    <row r="1189" spans="6:34" x14ac:dyDescent="0.35">
      <c r="F1189" s="21">
        <f t="shared" si="540"/>
        <v>115.89999999999769</v>
      </c>
      <c r="G1189" s="20">
        <f t="shared" si="555"/>
        <v>356.63043478260749</v>
      </c>
      <c r="H1189" s="19">
        <f t="shared" si="529"/>
        <v>6.6304347826074945</v>
      </c>
      <c r="I1189" s="18">
        <f t="shared" si="530"/>
        <v>1.8944099378878556E-2</v>
      </c>
      <c r="J1189" s="17">
        <f t="shared" si="531"/>
        <v>235673.43598796596</v>
      </c>
      <c r="K1189" s="16">
        <f t="shared" si="532"/>
        <v>31.460562493179804</v>
      </c>
      <c r="L1189" s="15">
        <f t="shared" si="533"/>
        <v>0</v>
      </c>
      <c r="M1189" s="14">
        <f t="shared" si="534"/>
        <v>0</v>
      </c>
      <c r="N1189" s="13">
        <f t="shared" si="541"/>
        <v>0</v>
      </c>
      <c r="O1189" s="12">
        <f t="shared" si="542"/>
        <v>0</v>
      </c>
      <c r="P1189" s="4">
        <f t="shared" si="543"/>
        <v>0</v>
      </c>
      <c r="Q1189" s="11">
        <f t="shared" si="535"/>
        <v>0</v>
      </c>
      <c r="R1189" s="10">
        <f t="shared" si="544"/>
        <v>0</v>
      </c>
      <c r="S1189" s="9">
        <f t="shared" si="545"/>
        <v>151.358709016955</v>
      </c>
      <c r="T1189" s="8">
        <f t="shared" si="546"/>
        <v>15575.011178993076</v>
      </c>
      <c r="U1189" s="7">
        <f t="shared" si="547"/>
        <v>-31.460562493179804</v>
      </c>
      <c r="V1189" s="9">
        <f t="shared" si="548"/>
        <v>648.44458350447405</v>
      </c>
      <c r="W1189" s="8">
        <f t="shared" si="549"/>
        <v>235673.43598796596</v>
      </c>
      <c r="X1189" s="7">
        <f t="shared" si="550"/>
        <v>-31.460562493179804</v>
      </c>
      <c r="Y1189" s="6">
        <f t="shared" si="536"/>
        <v>665.87524107115598</v>
      </c>
      <c r="Z1189" s="4">
        <f t="shared" si="537"/>
        <v>-1</v>
      </c>
      <c r="AA1189" s="4">
        <f t="shared" si="551"/>
        <v>0</v>
      </c>
      <c r="AB1189" s="5">
        <f t="shared" si="552"/>
        <v>0</v>
      </c>
      <c r="AC1189" s="418">
        <f t="shared" si="556"/>
        <v>0</v>
      </c>
      <c r="AD1189" s="628">
        <f t="shared" si="553"/>
        <v>0</v>
      </c>
      <c r="AE1189" s="4">
        <f t="shared" si="538"/>
        <v>6.2865412147288939</v>
      </c>
      <c r="AF1189" s="3">
        <f t="shared" si="554"/>
        <v>4.67</v>
      </c>
      <c r="AG1189" s="2">
        <f t="shared" si="539"/>
        <v>105.92076283713217</v>
      </c>
      <c r="AH1189" s="22">
        <f t="shared" si="528"/>
        <v>6.3048918598191772</v>
      </c>
    </row>
    <row r="1190" spans="6:34" x14ac:dyDescent="0.35">
      <c r="F1190" s="21">
        <f t="shared" si="540"/>
        <v>115.99999999999768</v>
      </c>
      <c r="G1190" s="20">
        <f t="shared" si="555"/>
        <v>356.63043478260749</v>
      </c>
      <c r="H1190" s="19">
        <f t="shared" si="529"/>
        <v>6.6304347826074945</v>
      </c>
      <c r="I1190" s="18">
        <f t="shared" si="530"/>
        <v>1.8944099378878556E-2</v>
      </c>
      <c r="J1190" s="17">
        <f t="shared" si="531"/>
        <v>235738.28044631641</v>
      </c>
      <c r="K1190" s="16">
        <f t="shared" si="532"/>
        <v>31.460369471799353</v>
      </c>
      <c r="L1190" s="15">
        <f t="shared" si="533"/>
        <v>0</v>
      </c>
      <c r="M1190" s="14">
        <f t="shared" si="534"/>
        <v>0</v>
      </c>
      <c r="N1190" s="13">
        <f t="shared" si="541"/>
        <v>0</v>
      </c>
      <c r="O1190" s="12">
        <f t="shared" si="542"/>
        <v>0</v>
      </c>
      <c r="P1190" s="4">
        <f t="shared" si="543"/>
        <v>0</v>
      </c>
      <c r="Q1190" s="11">
        <f t="shared" si="535"/>
        <v>0</v>
      </c>
      <c r="R1190" s="10">
        <f t="shared" si="544"/>
        <v>0</v>
      </c>
      <c r="S1190" s="9">
        <f t="shared" si="545"/>
        <v>151.358709016955</v>
      </c>
      <c r="T1190" s="8">
        <f t="shared" si="546"/>
        <v>15590.147049894771</v>
      </c>
      <c r="U1190" s="7">
        <f t="shared" si="547"/>
        <v>-31.460369471799353</v>
      </c>
      <c r="V1190" s="9">
        <f t="shared" si="548"/>
        <v>645.29852725515605</v>
      </c>
      <c r="W1190" s="8">
        <f t="shared" si="549"/>
        <v>235738.28044631641</v>
      </c>
      <c r="X1190" s="7">
        <f t="shared" si="550"/>
        <v>-31.460369471799353</v>
      </c>
      <c r="Y1190" s="6">
        <f t="shared" si="536"/>
        <v>662.81192511371773</v>
      </c>
      <c r="Z1190" s="4">
        <f t="shared" si="537"/>
        <v>-1</v>
      </c>
      <c r="AA1190" s="4">
        <f t="shared" si="551"/>
        <v>0</v>
      </c>
      <c r="AB1190" s="5">
        <f t="shared" si="552"/>
        <v>0</v>
      </c>
      <c r="AC1190" s="418">
        <f t="shared" si="556"/>
        <v>0</v>
      </c>
      <c r="AD1190" s="628">
        <f t="shared" si="553"/>
        <v>0</v>
      </c>
      <c r="AE1190" s="4">
        <f t="shared" si="538"/>
        <v>6.2576203886756625</v>
      </c>
      <c r="AF1190" s="3">
        <f t="shared" si="554"/>
        <v>4.67</v>
      </c>
      <c r="AG1190" s="2">
        <f t="shared" si="539"/>
        <v>105.92076283713217</v>
      </c>
      <c r="AH1190" s="22">
        <f t="shared" si="528"/>
        <v>6.2614340665252008</v>
      </c>
    </row>
    <row r="1191" spans="6:34" x14ac:dyDescent="0.35">
      <c r="F1191" s="21">
        <f t="shared" si="540"/>
        <v>116.09999999999768</v>
      </c>
      <c r="G1191" s="20">
        <f t="shared" si="555"/>
        <v>356.63043478260749</v>
      </c>
      <c r="H1191" s="19">
        <f t="shared" si="529"/>
        <v>6.6304347826074945</v>
      </c>
      <c r="I1191" s="18">
        <f t="shared" si="530"/>
        <v>1.8944099378878556E-2</v>
      </c>
      <c r="J1191" s="17">
        <f t="shared" si="531"/>
        <v>235802.81029904191</v>
      </c>
      <c r="K1191" s="16">
        <f t="shared" si="532"/>
        <v>31.46017738866351</v>
      </c>
      <c r="L1191" s="15">
        <f t="shared" si="533"/>
        <v>0</v>
      </c>
      <c r="M1191" s="14">
        <f t="shared" si="534"/>
        <v>0</v>
      </c>
      <c r="N1191" s="13">
        <f t="shared" si="541"/>
        <v>0</v>
      </c>
      <c r="O1191" s="12">
        <f t="shared" si="542"/>
        <v>0</v>
      </c>
      <c r="P1191" s="4">
        <f t="shared" si="543"/>
        <v>0</v>
      </c>
      <c r="Q1191" s="11">
        <f t="shared" si="535"/>
        <v>0</v>
      </c>
      <c r="R1191" s="10">
        <f t="shared" si="544"/>
        <v>0</v>
      </c>
      <c r="S1191" s="9">
        <f t="shared" si="545"/>
        <v>151.358709016955</v>
      </c>
      <c r="T1191" s="8">
        <f t="shared" si="546"/>
        <v>15605.282920796466</v>
      </c>
      <c r="U1191" s="7">
        <f t="shared" si="547"/>
        <v>-31.46017738866351</v>
      </c>
      <c r="V1191" s="9">
        <f t="shared" si="548"/>
        <v>642.15249030797611</v>
      </c>
      <c r="W1191" s="8">
        <f t="shared" si="549"/>
        <v>235802.81029904191</v>
      </c>
      <c r="X1191" s="7">
        <f t="shared" si="550"/>
        <v>-31.46017738866351</v>
      </c>
      <c r="Y1191" s="6">
        <f t="shared" si="536"/>
        <v>659.74940667196859</v>
      </c>
      <c r="Z1191" s="4">
        <f t="shared" si="537"/>
        <v>-1</v>
      </c>
      <c r="AA1191" s="4">
        <f t="shared" si="551"/>
        <v>0</v>
      </c>
      <c r="AB1191" s="5">
        <f t="shared" si="552"/>
        <v>0</v>
      </c>
      <c r="AC1191" s="418">
        <f t="shared" si="556"/>
        <v>0</v>
      </c>
      <c r="AD1191" s="628">
        <f t="shared" si="553"/>
        <v>0</v>
      </c>
      <c r="AE1191" s="4">
        <f t="shared" si="538"/>
        <v>6.2287070919836989</v>
      </c>
      <c r="AF1191" s="3">
        <f t="shared" si="554"/>
        <v>4.67</v>
      </c>
      <c r="AG1191" s="2">
        <f t="shared" si="539"/>
        <v>105.92076283713217</v>
      </c>
      <c r="AH1191" s="22">
        <f t="shared" si="528"/>
        <v>6.2180878567175393</v>
      </c>
    </row>
    <row r="1192" spans="6:34" x14ac:dyDescent="0.35">
      <c r="F1192" s="21">
        <f t="shared" si="540"/>
        <v>116.19999999999767</v>
      </c>
      <c r="G1192" s="20">
        <f t="shared" si="555"/>
        <v>356.63043478260749</v>
      </c>
      <c r="H1192" s="19">
        <f t="shared" si="529"/>
        <v>6.6304347826074945</v>
      </c>
      <c r="I1192" s="18">
        <f t="shared" si="530"/>
        <v>1.8944099378878556E-2</v>
      </c>
      <c r="J1192" s="17">
        <f t="shared" si="531"/>
        <v>235867.02554807271</v>
      </c>
      <c r="K1192" s="16">
        <f t="shared" si="532"/>
        <v>31.459986243740769</v>
      </c>
      <c r="L1192" s="15">
        <f t="shared" si="533"/>
        <v>0</v>
      </c>
      <c r="M1192" s="14">
        <f t="shared" si="534"/>
        <v>0</v>
      </c>
      <c r="N1192" s="13">
        <f t="shared" si="541"/>
        <v>0</v>
      </c>
      <c r="O1192" s="12">
        <f t="shared" si="542"/>
        <v>0</v>
      </c>
      <c r="P1192" s="4">
        <f t="shared" si="543"/>
        <v>0</v>
      </c>
      <c r="Q1192" s="11">
        <f t="shared" si="535"/>
        <v>0</v>
      </c>
      <c r="R1192" s="10">
        <f t="shared" si="544"/>
        <v>0</v>
      </c>
      <c r="S1192" s="9">
        <f t="shared" si="545"/>
        <v>151.358709016955</v>
      </c>
      <c r="T1192" s="8">
        <f t="shared" si="546"/>
        <v>15620.418791698161</v>
      </c>
      <c r="U1192" s="7">
        <f t="shared" si="547"/>
        <v>-31.459986243740769</v>
      </c>
      <c r="V1192" s="9">
        <f t="shared" si="548"/>
        <v>639.00647256910975</v>
      </c>
      <c r="W1192" s="8">
        <f t="shared" si="549"/>
        <v>235867.02554807271</v>
      </c>
      <c r="X1192" s="7">
        <f t="shared" si="550"/>
        <v>-31.459986243740769</v>
      </c>
      <c r="Y1192" s="6">
        <f t="shared" si="536"/>
        <v>656.68769653503921</v>
      </c>
      <c r="Z1192" s="4">
        <f t="shared" si="537"/>
        <v>-1</v>
      </c>
      <c r="AA1192" s="4">
        <f t="shared" si="551"/>
        <v>0</v>
      </c>
      <c r="AB1192" s="5">
        <f t="shared" si="552"/>
        <v>0</v>
      </c>
      <c r="AC1192" s="418">
        <f t="shared" si="556"/>
        <v>0</v>
      </c>
      <c r="AD1192" s="628">
        <f t="shared" si="553"/>
        <v>0</v>
      </c>
      <c r="AE1192" s="4">
        <f t="shared" si="538"/>
        <v>6.1998014265133969</v>
      </c>
      <c r="AF1192" s="3">
        <f t="shared" si="554"/>
        <v>4.67</v>
      </c>
      <c r="AG1192" s="2">
        <f t="shared" si="539"/>
        <v>105.92076283713217</v>
      </c>
      <c r="AH1192" s="22">
        <f t="shared" si="528"/>
        <v>6.1748535365813071</v>
      </c>
    </row>
    <row r="1193" spans="6:34" x14ac:dyDescent="0.35">
      <c r="F1193" s="21">
        <f t="shared" si="540"/>
        <v>116.29999999999767</v>
      </c>
      <c r="G1193" s="20">
        <f t="shared" si="555"/>
        <v>356.63043478260749</v>
      </c>
      <c r="H1193" s="19">
        <f t="shared" si="529"/>
        <v>6.6304347826074945</v>
      </c>
      <c r="I1193" s="18">
        <f t="shared" si="530"/>
        <v>1.8944099378878556E-2</v>
      </c>
      <c r="J1193" s="17">
        <f t="shared" si="531"/>
        <v>235930.92619532961</v>
      </c>
      <c r="K1193" s="16">
        <f t="shared" si="532"/>
        <v>31.459796036999798</v>
      </c>
      <c r="L1193" s="15">
        <f t="shared" si="533"/>
        <v>0</v>
      </c>
      <c r="M1193" s="14">
        <f t="shared" si="534"/>
        <v>0</v>
      </c>
      <c r="N1193" s="13">
        <f t="shared" si="541"/>
        <v>0</v>
      </c>
      <c r="O1193" s="12">
        <f t="shared" si="542"/>
        <v>0</v>
      </c>
      <c r="P1193" s="4">
        <f t="shared" si="543"/>
        <v>0</v>
      </c>
      <c r="Q1193" s="11">
        <f t="shared" si="535"/>
        <v>0</v>
      </c>
      <c r="R1193" s="10">
        <f t="shared" si="544"/>
        <v>0</v>
      </c>
      <c r="S1193" s="9">
        <f t="shared" si="545"/>
        <v>151.358709016955</v>
      </c>
      <c r="T1193" s="8">
        <f t="shared" si="546"/>
        <v>15635.554662599856</v>
      </c>
      <c r="U1193" s="7">
        <f t="shared" si="547"/>
        <v>-31.459796036999798</v>
      </c>
      <c r="V1193" s="9">
        <f t="shared" si="548"/>
        <v>635.86047394473565</v>
      </c>
      <c r="W1193" s="8">
        <f t="shared" si="549"/>
        <v>235930.92619532961</v>
      </c>
      <c r="X1193" s="7">
        <f t="shared" si="550"/>
        <v>-31.459796036999798</v>
      </c>
      <c r="Y1193" s="6">
        <f t="shared" si="536"/>
        <v>653.62680569305223</v>
      </c>
      <c r="Z1193" s="4">
        <f t="shared" si="537"/>
        <v>-1</v>
      </c>
      <c r="AA1193" s="4">
        <f t="shared" si="551"/>
        <v>0</v>
      </c>
      <c r="AB1193" s="5">
        <f t="shared" si="552"/>
        <v>0</v>
      </c>
      <c r="AC1193" s="418">
        <f t="shared" si="556"/>
        <v>0</v>
      </c>
      <c r="AD1193" s="628">
        <f t="shared" si="553"/>
        <v>0</v>
      </c>
      <c r="AE1193" s="4">
        <f t="shared" si="538"/>
        <v>6.1709034960227189</v>
      </c>
      <c r="AF1193" s="3">
        <f t="shared" si="554"/>
        <v>4.67</v>
      </c>
      <c r="AG1193" s="2">
        <f t="shared" si="539"/>
        <v>105.92076283713217</v>
      </c>
      <c r="AH1193" s="22">
        <f t="shared" si="528"/>
        <v>6.1317314149889146</v>
      </c>
    </row>
    <row r="1194" spans="6:34" x14ac:dyDescent="0.35">
      <c r="F1194" s="21">
        <f t="shared" si="540"/>
        <v>116.39999999999766</v>
      </c>
      <c r="G1194" s="20">
        <f t="shared" si="555"/>
        <v>356.63043478260749</v>
      </c>
      <c r="H1194" s="19">
        <f t="shared" si="529"/>
        <v>6.6304347826074945</v>
      </c>
      <c r="I1194" s="18">
        <f t="shared" si="530"/>
        <v>1.8944099378878556E-2</v>
      </c>
      <c r="J1194" s="17">
        <f t="shared" si="531"/>
        <v>235994.51224272407</v>
      </c>
      <c r="K1194" s="16">
        <f t="shared" si="532"/>
        <v>31.459606768409405</v>
      </c>
      <c r="L1194" s="15">
        <f t="shared" si="533"/>
        <v>0</v>
      </c>
      <c r="M1194" s="14">
        <f t="shared" si="534"/>
        <v>0</v>
      </c>
      <c r="N1194" s="13">
        <f t="shared" si="541"/>
        <v>0</v>
      </c>
      <c r="O1194" s="12">
        <f t="shared" si="542"/>
        <v>0</v>
      </c>
      <c r="P1194" s="4">
        <f t="shared" si="543"/>
        <v>0</v>
      </c>
      <c r="Q1194" s="11">
        <f t="shared" si="535"/>
        <v>0</v>
      </c>
      <c r="R1194" s="10">
        <f t="shared" si="544"/>
        <v>0</v>
      </c>
      <c r="S1194" s="9">
        <f t="shared" si="545"/>
        <v>151.358709016955</v>
      </c>
      <c r="T1194" s="8">
        <f t="shared" si="546"/>
        <v>15650.690533501551</v>
      </c>
      <c r="U1194" s="7">
        <f t="shared" si="547"/>
        <v>-31.459606768409405</v>
      </c>
      <c r="V1194" s="9">
        <f t="shared" si="548"/>
        <v>632.71449434103567</v>
      </c>
      <c r="W1194" s="8">
        <f t="shared" si="549"/>
        <v>235994.51224272407</v>
      </c>
      <c r="X1194" s="7">
        <f t="shared" si="550"/>
        <v>-31.459606768409405</v>
      </c>
      <c r="Y1194" s="6">
        <f t="shared" si="536"/>
        <v>650.56674534171486</v>
      </c>
      <c r="Z1194" s="4">
        <f t="shared" si="537"/>
        <v>-1</v>
      </c>
      <c r="AA1194" s="4">
        <f t="shared" si="551"/>
        <v>0</v>
      </c>
      <c r="AB1194" s="5">
        <f t="shared" si="552"/>
        <v>0</v>
      </c>
      <c r="AC1194" s="418">
        <f t="shared" si="556"/>
        <v>0</v>
      </c>
      <c r="AD1194" s="628">
        <f t="shared" si="553"/>
        <v>0</v>
      </c>
      <c r="AE1194" s="4">
        <f t="shared" si="538"/>
        <v>6.142013406210558</v>
      </c>
      <c r="AF1194" s="3">
        <f t="shared" si="554"/>
        <v>4.67</v>
      </c>
      <c r="AG1194" s="2">
        <f t="shared" si="539"/>
        <v>105.92076283713217</v>
      </c>
      <c r="AH1194" s="22">
        <f t="shared" si="528"/>
        <v>6.0887218035389834</v>
      </c>
    </row>
    <row r="1195" spans="6:34" x14ac:dyDescent="0.35">
      <c r="F1195" s="21">
        <f t="shared" si="540"/>
        <v>116.49999999999766</v>
      </c>
      <c r="G1195" s="20">
        <f t="shared" si="555"/>
        <v>356.63043478260749</v>
      </c>
      <c r="H1195" s="19">
        <f t="shared" si="529"/>
        <v>6.6304347826074945</v>
      </c>
      <c r="I1195" s="18">
        <f t="shared" si="530"/>
        <v>1.8944099378878556E-2</v>
      </c>
      <c r="J1195" s="17">
        <f t="shared" si="531"/>
        <v>236057.78369215818</v>
      </c>
      <c r="K1195" s="16">
        <f t="shared" si="532"/>
        <v>31.459418437938538</v>
      </c>
      <c r="L1195" s="15">
        <f t="shared" si="533"/>
        <v>0</v>
      </c>
      <c r="M1195" s="14">
        <f t="shared" si="534"/>
        <v>0</v>
      </c>
      <c r="N1195" s="13">
        <f t="shared" si="541"/>
        <v>0</v>
      </c>
      <c r="O1195" s="12">
        <f t="shared" si="542"/>
        <v>0</v>
      </c>
      <c r="P1195" s="4">
        <f t="shared" si="543"/>
        <v>0</v>
      </c>
      <c r="Q1195" s="11">
        <f t="shared" si="535"/>
        <v>0</v>
      </c>
      <c r="R1195" s="10">
        <f t="shared" si="544"/>
        <v>0</v>
      </c>
      <c r="S1195" s="9">
        <f t="shared" si="545"/>
        <v>151.358709016955</v>
      </c>
      <c r="T1195" s="8">
        <f t="shared" si="546"/>
        <v>15665.826404403246</v>
      </c>
      <c r="U1195" s="7">
        <f t="shared" si="547"/>
        <v>-31.459418437938538</v>
      </c>
      <c r="V1195" s="9">
        <f t="shared" si="548"/>
        <v>629.56853366419477</v>
      </c>
      <c r="W1195" s="8">
        <f t="shared" si="549"/>
        <v>236057.78369215818</v>
      </c>
      <c r="X1195" s="7">
        <f t="shared" si="550"/>
        <v>-31.459418437938538</v>
      </c>
      <c r="Y1195" s="6">
        <f t="shared" si="536"/>
        <v>647.50752688703437</v>
      </c>
      <c r="Z1195" s="4">
        <f t="shared" si="537"/>
        <v>-1</v>
      </c>
      <c r="AA1195" s="4">
        <f t="shared" si="551"/>
        <v>0</v>
      </c>
      <c r="AB1195" s="5">
        <f t="shared" si="552"/>
        <v>0</v>
      </c>
      <c r="AC1195" s="418">
        <f t="shared" si="556"/>
        <v>0</v>
      </c>
      <c r="AD1195" s="628">
        <f t="shared" si="553"/>
        <v>0</v>
      </c>
      <c r="AE1195" s="4">
        <f t="shared" si="538"/>
        <v>6.1131312647612512</v>
      </c>
      <c r="AF1195" s="3">
        <f t="shared" si="554"/>
        <v>4.67</v>
      </c>
      <c r="AG1195" s="2">
        <f t="shared" si="539"/>
        <v>105.92076283713217</v>
      </c>
      <c r="AH1195" s="22">
        <f t="shared" si="528"/>
        <v>6.0458250165960248</v>
      </c>
    </row>
    <row r="1196" spans="6:34" x14ac:dyDescent="0.35">
      <c r="F1196" s="21">
        <f t="shared" si="540"/>
        <v>116.59999999999765</v>
      </c>
      <c r="G1196" s="20">
        <f t="shared" si="555"/>
        <v>356.63043478260749</v>
      </c>
      <c r="H1196" s="19">
        <f t="shared" si="529"/>
        <v>6.6304347826074945</v>
      </c>
      <c r="I1196" s="18">
        <f t="shared" si="530"/>
        <v>1.8944099378878556E-2</v>
      </c>
      <c r="J1196" s="17">
        <f t="shared" si="531"/>
        <v>236120.7405455246</v>
      </c>
      <c r="K1196" s="16">
        <f t="shared" si="532"/>
        <v>31.459231045556344</v>
      </c>
      <c r="L1196" s="15">
        <f t="shared" si="533"/>
        <v>0</v>
      </c>
      <c r="M1196" s="14">
        <f t="shared" si="534"/>
        <v>0</v>
      </c>
      <c r="N1196" s="13">
        <f t="shared" si="541"/>
        <v>0</v>
      </c>
      <c r="O1196" s="12">
        <f t="shared" si="542"/>
        <v>0</v>
      </c>
      <c r="P1196" s="4">
        <f t="shared" si="543"/>
        <v>0</v>
      </c>
      <c r="Q1196" s="11">
        <f t="shared" si="535"/>
        <v>0</v>
      </c>
      <c r="R1196" s="10">
        <f t="shared" si="544"/>
        <v>0</v>
      </c>
      <c r="S1196" s="9">
        <f t="shared" si="545"/>
        <v>151.358709016955</v>
      </c>
      <c r="T1196" s="8">
        <f t="shared" si="546"/>
        <v>15680.962275304941</v>
      </c>
      <c r="U1196" s="7">
        <f t="shared" si="547"/>
        <v>-31.459231045556344</v>
      </c>
      <c r="V1196" s="9">
        <f t="shared" si="548"/>
        <v>626.42259182040095</v>
      </c>
      <c r="W1196" s="8">
        <f t="shared" si="549"/>
        <v>236120.7405455246</v>
      </c>
      <c r="X1196" s="7">
        <f t="shared" si="550"/>
        <v>-31.459231045556344</v>
      </c>
      <c r="Y1196" s="6">
        <f t="shared" si="536"/>
        <v>644.44916195016344</v>
      </c>
      <c r="Z1196" s="4">
        <f t="shared" si="537"/>
        <v>-1</v>
      </c>
      <c r="AA1196" s="4">
        <f t="shared" si="551"/>
        <v>0</v>
      </c>
      <c r="AB1196" s="5">
        <f t="shared" si="552"/>
        <v>0</v>
      </c>
      <c r="AC1196" s="418">
        <f t="shared" si="556"/>
        <v>0</v>
      </c>
      <c r="AD1196" s="628">
        <f t="shared" si="553"/>
        <v>0</v>
      </c>
      <c r="AE1196" s="4">
        <f t="shared" si="538"/>
        <v>6.0842571813903303</v>
      </c>
      <c r="AF1196" s="3">
        <f t="shared" si="554"/>
        <v>4.67</v>
      </c>
      <c r="AG1196" s="2">
        <f t="shared" si="539"/>
        <v>105.92076283713217</v>
      </c>
      <c r="AH1196" s="22">
        <f t="shared" si="528"/>
        <v>6.0030413713309194</v>
      </c>
    </row>
    <row r="1197" spans="6:34" x14ac:dyDescent="0.35">
      <c r="F1197" s="21">
        <f t="shared" si="540"/>
        <v>116.69999999999764</v>
      </c>
      <c r="G1197" s="20">
        <f t="shared" si="555"/>
        <v>356.63043478260749</v>
      </c>
      <c r="H1197" s="19">
        <f t="shared" si="529"/>
        <v>6.6304347826074945</v>
      </c>
      <c r="I1197" s="18">
        <f t="shared" si="530"/>
        <v>1.8944099378878556E-2</v>
      </c>
      <c r="J1197" s="17">
        <f t="shared" si="531"/>
        <v>236183.38280470663</v>
      </c>
      <c r="K1197" s="16">
        <f t="shared" si="532"/>
        <v>31.45904459123209</v>
      </c>
      <c r="L1197" s="15">
        <f t="shared" si="533"/>
        <v>0</v>
      </c>
      <c r="M1197" s="14">
        <f t="shared" si="534"/>
        <v>0</v>
      </c>
      <c r="N1197" s="13">
        <f t="shared" si="541"/>
        <v>0</v>
      </c>
      <c r="O1197" s="12">
        <f t="shared" si="542"/>
        <v>0</v>
      </c>
      <c r="P1197" s="4">
        <f t="shared" si="543"/>
        <v>0</v>
      </c>
      <c r="Q1197" s="11">
        <f t="shared" si="535"/>
        <v>0</v>
      </c>
      <c r="R1197" s="10">
        <f t="shared" si="544"/>
        <v>0</v>
      </c>
      <c r="S1197" s="9">
        <f t="shared" si="545"/>
        <v>151.358709016955</v>
      </c>
      <c r="T1197" s="8">
        <f t="shared" si="546"/>
        <v>15696.098146206636</v>
      </c>
      <c r="U1197" s="7">
        <f t="shared" si="547"/>
        <v>-31.45904459123209</v>
      </c>
      <c r="V1197" s="9">
        <f t="shared" si="548"/>
        <v>623.27666871584529</v>
      </c>
      <c r="W1197" s="8">
        <f t="shared" si="549"/>
        <v>236183.38280470663</v>
      </c>
      <c r="X1197" s="7">
        <f t="shared" si="550"/>
        <v>-31.45904459123209</v>
      </c>
      <c r="Y1197" s="6">
        <f t="shared" si="536"/>
        <v>641.39166237237669</v>
      </c>
      <c r="Z1197" s="4">
        <f t="shared" si="537"/>
        <v>-1</v>
      </c>
      <c r="AA1197" s="4">
        <f t="shared" si="551"/>
        <v>0</v>
      </c>
      <c r="AB1197" s="5">
        <f t="shared" si="552"/>
        <v>0</v>
      </c>
      <c r="AC1197" s="418">
        <f t="shared" si="556"/>
        <v>0</v>
      </c>
      <c r="AD1197" s="628">
        <f t="shared" si="553"/>
        <v>0</v>
      </c>
      <c r="AE1197" s="4">
        <f t="shared" si="538"/>
        <v>6.0553912678915003</v>
      </c>
      <c r="AF1197" s="3">
        <f t="shared" si="554"/>
        <v>4.67</v>
      </c>
      <c r="AG1197" s="2">
        <f t="shared" si="539"/>
        <v>105.92076283713217</v>
      </c>
      <c r="AH1197" s="22">
        <f t="shared" si="528"/>
        <v>5.9603711877622283</v>
      </c>
    </row>
    <row r="1198" spans="6:34" x14ac:dyDescent="0.35">
      <c r="F1198" s="21">
        <f t="shared" si="540"/>
        <v>116.79999999999764</v>
      </c>
      <c r="G1198" s="20">
        <f t="shared" si="555"/>
        <v>356.63043478260749</v>
      </c>
      <c r="H1198" s="19">
        <f t="shared" si="529"/>
        <v>6.6304347826074945</v>
      </c>
      <c r="I1198" s="18">
        <f t="shared" si="530"/>
        <v>1.8944099378878556E-2</v>
      </c>
      <c r="J1198" s="17">
        <f t="shared" si="531"/>
        <v>236245.71047157823</v>
      </c>
      <c r="K1198" s="16">
        <f t="shared" si="532"/>
        <v>31.458859074935191</v>
      </c>
      <c r="L1198" s="15">
        <f t="shared" si="533"/>
        <v>0</v>
      </c>
      <c r="M1198" s="14">
        <f t="shared" si="534"/>
        <v>0</v>
      </c>
      <c r="N1198" s="13">
        <f t="shared" si="541"/>
        <v>0</v>
      </c>
      <c r="O1198" s="12">
        <f t="shared" si="542"/>
        <v>0</v>
      </c>
      <c r="P1198" s="4">
        <f t="shared" si="543"/>
        <v>0</v>
      </c>
      <c r="Q1198" s="11">
        <f t="shared" si="535"/>
        <v>0</v>
      </c>
      <c r="R1198" s="10">
        <f t="shared" si="544"/>
        <v>0</v>
      </c>
      <c r="S1198" s="9">
        <f t="shared" si="545"/>
        <v>151.358709016955</v>
      </c>
      <c r="T1198" s="8">
        <f t="shared" si="546"/>
        <v>15711.234017108331</v>
      </c>
      <c r="U1198" s="7">
        <f t="shared" si="547"/>
        <v>-31.458859074935191</v>
      </c>
      <c r="V1198" s="9">
        <f t="shared" si="548"/>
        <v>620.13076425672205</v>
      </c>
      <c r="W1198" s="8">
        <f t="shared" si="549"/>
        <v>236245.71047157823</v>
      </c>
      <c r="X1198" s="7">
        <f t="shared" si="550"/>
        <v>-31.458859074935191</v>
      </c>
      <c r="Y1198" s="6">
        <f t="shared" si="536"/>
        <v>638.33504022018519</v>
      </c>
      <c r="Z1198" s="4">
        <f t="shared" si="537"/>
        <v>-1</v>
      </c>
      <c r="AA1198" s="4">
        <f t="shared" si="551"/>
        <v>0</v>
      </c>
      <c r="AB1198" s="5">
        <f t="shared" si="552"/>
        <v>0</v>
      </c>
      <c r="AC1198" s="418">
        <f t="shared" si="556"/>
        <v>0</v>
      </c>
      <c r="AD1198" s="628">
        <f t="shared" si="553"/>
        <v>0</v>
      </c>
      <c r="AE1198" s="4">
        <f t="shared" si="538"/>
        <v>6.0265336381849295</v>
      </c>
      <c r="AF1198" s="3">
        <f t="shared" si="554"/>
        <v>4.67</v>
      </c>
      <c r="AG1198" s="2">
        <f t="shared" si="539"/>
        <v>105.92076283713217</v>
      </c>
      <c r="AH1198" s="22">
        <f t="shared" si="528"/>
        <v>5.9178147887983172</v>
      </c>
    </row>
    <row r="1199" spans="6:34" x14ac:dyDescent="0.35">
      <c r="F1199" s="21">
        <f t="shared" si="540"/>
        <v>116.89999999999763</v>
      </c>
      <c r="G1199" s="20">
        <f t="shared" si="555"/>
        <v>356.63043478260749</v>
      </c>
      <c r="H1199" s="19">
        <f t="shared" si="529"/>
        <v>6.6304347826074945</v>
      </c>
      <c r="I1199" s="18">
        <f t="shared" si="530"/>
        <v>1.8944099378878556E-2</v>
      </c>
      <c r="J1199" s="17">
        <f t="shared" si="531"/>
        <v>236307.72354800391</v>
      </c>
      <c r="K1199" s="16">
        <f t="shared" si="532"/>
        <v>31.458674496635243</v>
      </c>
      <c r="L1199" s="15">
        <f t="shared" si="533"/>
        <v>0</v>
      </c>
      <c r="M1199" s="14">
        <f t="shared" si="534"/>
        <v>0</v>
      </c>
      <c r="N1199" s="13">
        <f t="shared" si="541"/>
        <v>0</v>
      </c>
      <c r="O1199" s="12">
        <f t="shared" si="542"/>
        <v>0</v>
      </c>
      <c r="P1199" s="4">
        <f t="shared" si="543"/>
        <v>0</v>
      </c>
      <c r="Q1199" s="11">
        <f t="shared" si="535"/>
        <v>0</v>
      </c>
      <c r="R1199" s="10">
        <f t="shared" si="544"/>
        <v>0</v>
      </c>
      <c r="S1199" s="9">
        <f t="shared" si="545"/>
        <v>151.358709016955</v>
      </c>
      <c r="T1199" s="8">
        <f t="shared" si="546"/>
        <v>15726.369888010026</v>
      </c>
      <c r="U1199" s="7">
        <f t="shared" si="547"/>
        <v>-31.458674496635243</v>
      </c>
      <c r="V1199" s="9">
        <f t="shared" si="548"/>
        <v>616.98487834922855</v>
      </c>
      <c r="W1199" s="8">
        <f t="shared" si="549"/>
        <v>236307.72354800391</v>
      </c>
      <c r="X1199" s="7">
        <f t="shared" si="550"/>
        <v>-31.458674496635243</v>
      </c>
      <c r="Y1199" s="6">
        <f t="shared" si="536"/>
        <v>635.27930779059034</v>
      </c>
      <c r="Z1199" s="4">
        <f t="shared" si="537"/>
        <v>-1</v>
      </c>
      <c r="AA1199" s="4">
        <f t="shared" si="551"/>
        <v>0</v>
      </c>
      <c r="AB1199" s="5">
        <f t="shared" si="552"/>
        <v>0</v>
      </c>
      <c r="AC1199" s="418">
        <f t="shared" si="556"/>
        <v>0</v>
      </c>
      <c r="AD1199" s="628">
        <f t="shared" si="553"/>
        <v>0</v>
      </c>
      <c r="AE1199" s="4">
        <f t="shared" si="538"/>
        <v>5.9976844083668484</v>
      </c>
      <c r="AF1199" s="3">
        <f t="shared" si="554"/>
        <v>4.67</v>
      </c>
      <c r="AG1199" s="2">
        <f t="shared" si="539"/>
        <v>105.92076283713217</v>
      </c>
      <c r="AH1199" s="22">
        <f t="shared" si="528"/>
        <v>5.8753725002803554</v>
      </c>
    </row>
    <row r="1200" spans="6:34" x14ac:dyDescent="0.35">
      <c r="F1200" s="21">
        <f t="shared" si="540"/>
        <v>116.99999999999763</v>
      </c>
      <c r="G1200" s="20">
        <f t="shared" si="555"/>
        <v>356.63043478260749</v>
      </c>
      <c r="H1200" s="19">
        <f t="shared" si="529"/>
        <v>6.6304347826074945</v>
      </c>
      <c r="I1200" s="18">
        <f t="shared" si="530"/>
        <v>1.8944099378878556E-2</v>
      </c>
      <c r="J1200" s="17">
        <f t="shared" si="531"/>
        <v>236369.42203583883</v>
      </c>
      <c r="K1200" s="16">
        <f t="shared" si="532"/>
        <v>31.458490856301975</v>
      </c>
      <c r="L1200" s="15">
        <f t="shared" si="533"/>
        <v>0</v>
      </c>
      <c r="M1200" s="14">
        <f t="shared" si="534"/>
        <v>0</v>
      </c>
      <c r="N1200" s="13">
        <f t="shared" si="541"/>
        <v>0</v>
      </c>
      <c r="O1200" s="12">
        <f t="shared" si="542"/>
        <v>0</v>
      </c>
      <c r="P1200" s="4">
        <f t="shared" si="543"/>
        <v>0</v>
      </c>
      <c r="Q1200" s="11">
        <f t="shared" si="535"/>
        <v>0</v>
      </c>
      <c r="R1200" s="10">
        <f t="shared" si="544"/>
        <v>0</v>
      </c>
      <c r="S1200" s="9">
        <f t="shared" si="545"/>
        <v>151.358709016955</v>
      </c>
      <c r="T1200" s="8">
        <f t="shared" si="546"/>
        <v>15741.50575891172</v>
      </c>
      <c r="U1200" s="7">
        <f t="shared" si="547"/>
        <v>-31.458490856301975</v>
      </c>
      <c r="V1200" s="9">
        <f t="shared" si="548"/>
        <v>613.83901089956498</v>
      </c>
      <c r="W1200" s="8">
        <f t="shared" si="549"/>
        <v>236369.42203583883</v>
      </c>
      <c r="X1200" s="7">
        <f t="shared" si="550"/>
        <v>-31.458490856301975</v>
      </c>
      <c r="Y1200" s="6">
        <f t="shared" si="536"/>
        <v>632.22447761648357</v>
      </c>
      <c r="Z1200" s="4">
        <f t="shared" si="537"/>
        <v>-1</v>
      </c>
      <c r="AA1200" s="4">
        <f t="shared" si="551"/>
        <v>0</v>
      </c>
      <c r="AB1200" s="5">
        <f t="shared" si="552"/>
        <v>0</v>
      </c>
      <c r="AC1200" s="418">
        <f t="shared" si="556"/>
        <v>0</v>
      </c>
      <c r="AD1200" s="628">
        <f t="shared" si="553"/>
        <v>0</v>
      </c>
      <c r="AE1200" s="4">
        <f t="shared" si="538"/>
        <v>5.9688436967605316</v>
      </c>
      <c r="AF1200" s="3">
        <f t="shared" si="554"/>
        <v>4.67</v>
      </c>
      <c r="AG1200" s="2">
        <f t="shared" si="539"/>
        <v>105.92076283713217</v>
      </c>
      <c r="AH1200" s="22">
        <f t="shared" si="528"/>
        <v>5.8330446510261833</v>
      </c>
    </row>
    <row r="1201" spans="6:34" x14ac:dyDescent="0.35">
      <c r="F1201" s="21">
        <f t="shared" si="540"/>
        <v>117.09999999999762</v>
      </c>
      <c r="G1201" s="20">
        <f t="shared" si="555"/>
        <v>356.63043478260749</v>
      </c>
      <c r="H1201" s="19">
        <f t="shared" si="529"/>
        <v>6.6304347826074945</v>
      </c>
      <c r="I1201" s="18">
        <f t="shared" si="530"/>
        <v>1.8944099378878556E-2</v>
      </c>
      <c r="J1201" s="17">
        <f t="shared" si="531"/>
        <v>236430.80593692878</v>
      </c>
      <c r="K1201" s="16">
        <f t="shared" si="532"/>
        <v>31.458308153905282</v>
      </c>
      <c r="L1201" s="15">
        <f t="shared" si="533"/>
        <v>0</v>
      </c>
      <c r="M1201" s="14">
        <f t="shared" si="534"/>
        <v>0</v>
      </c>
      <c r="N1201" s="13">
        <f t="shared" si="541"/>
        <v>0</v>
      </c>
      <c r="O1201" s="12">
        <f t="shared" si="542"/>
        <v>0</v>
      </c>
      <c r="P1201" s="4">
        <f t="shared" si="543"/>
        <v>0</v>
      </c>
      <c r="Q1201" s="11">
        <f t="shared" si="535"/>
        <v>0</v>
      </c>
      <c r="R1201" s="10">
        <f t="shared" si="544"/>
        <v>0</v>
      </c>
      <c r="S1201" s="9">
        <f t="shared" si="545"/>
        <v>151.358709016955</v>
      </c>
      <c r="T1201" s="8">
        <f t="shared" si="546"/>
        <v>15756.641629813415</v>
      </c>
      <c r="U1201" s="7">
        <f t="shared" si="547"/>
        <v>-31.458308153905282</v>
      </c>
      <c r="V1201" s="9">
        <f t="shared" si="548"/>
        <v>610.69316181393481</v>
      </c>
      <c r="W1201" s="8">
        <f t="shared" si="549"/>
        <v>236430.80593692878</v>
      </c>
      <c r="X1201" s="7">
        <f t="shared" si="550"/>
        <v>-31.458308153905282</v>
      </c>
      <c r="Y1201" s="6">
        <f t="shared" si="536"/>
        <v>629.17056247219637</v>
      </c>
      <c r="Z1201" s="4">
        <f t="shared" si="537"/>
        <v>-1</v>
      </c>
      <c r="AA1201" s="4">
        <f t="shared" si="551"/>
        <v>0</v>
      </c>
      <c r="AB1201" s="5">
        <f t="shared" si="552"/>
        <v>0</v>
      </c>
      <c r="AC1201" s="418">
        <f t="shared" si="556"/>
        <v>0</v>
      </c>
      <c r="AD1201" s="628">
        <f t="shared" si="553"/>
        <v>0</v>
      </c>
      <c r="AE1201" s="4">
        <f t="shared" si="538"/>
        <v>5.9400116239686938</v>
      </c>
      <c r="AF1201" s="3">
        <f t="shared" si="554"/>
        <v>4.67</v>
      </c>
      <c r="AG1201" s="2">
        <f t="shared" si="539"/>
        <v>105.92076283713217</v>
      </c>
      <c r="AH1201" s="22">
        <f t="shared" si="528"/>
        <v>5.7908315728750823</v>
      </c>
    </row>
    <row r="1202" spans="6:34" x14ac:dyDescent="0.35">
      <c r="F1202" s="21">
        <f t="shared" si="540"/>
        <v>117.19999999999762</v>
      </c>
      <c r="G1202" s="20">
        <f t="shared" si="555"/>
        <v>356.63043478260749</v>
      </c>
      <c r="H1202" s="19">
        <f t="shared" si="529"/>
        <v>6.6304347826074945</v>
      </c>
      <c r="I1202" s="18">
        <f t="shared" si="530"/>
        <v>1.8944099378878556E-2</v>
      </c>
      <c r="J1202" s="17">
        <f t="shared" si="531"/>
        <v>236491.87525311016</v>
      </c>
      <c r="K1202" s="16">
        <f t="shared" si="532"/>
        <v>31.458126389415202</v>
      </c>
      <c r="L1202" s="15">
        <f t="shared" si="533"/>
        <v>0</v>
      </c>
      <c r="M1202" s="14">
        <f t="shared" si="534"/>
        <v>0</v>
      </c>
      <c r="N1202" s="13">
        <f t="shared" si="541"/>
        <v>0</v>
      </c>
      <c r="O1202" s="12">
        <f t="shared" si="542"/>
        <v>0</v>
      </c>
      <c r="P1202" s="4">
        <f t="shared" si="543"/>
        <v>0</v>
      </c>
      <c r="Q1202" s="11">
        <f t="shared" si="535"/>
        <v>0</v>
      </c>
      <c r="R1202" s="10">
        <f t="shared" si="544"/>
        <v>0</v>
      </c>
      <c r="S1202" s="9">
        <f t="shared" si="545"/>
        <v>151.358709016955</v>
      </c>
      <c r="T1202" s="8">
        <f t="shared" si="546"/>
        <v>15771.77750071511</v>
      </c>
      <c r="U1202" s="7">
        <f t="shared" si="547"/>
        <v>-31.458126389415202</v>
      </c>
      <c r="V1202" s="9">
        <f t="shared" si="548"/>
        <v>607.54733099854423</v>
      </c>
      <c r="W1202" s="8">
        <f t="shared" si="549"/>
        <v>236491.87525311016</v>
      </c>
      <c r="X1202" s="7">
        <f t="shared" si="550"/>
        <v>-31.458126389415202</v>
      </c>
      <c r="Y1202" s="6">
        <f t="shared" si="536"/>
        <v>626.1175753792046</v>
      </c>
      <c r="Z1202" s="4">
        <f t="shared" si="537"/>
        <v>-1</v>
      </c>
      <c r="AA1202" s="4">
        <f t="shared" si="551"/>
        <v>0</v>
      </c>
      <c r="AB1202" s="5">
        <f t="shared" si="552"/>
        <v>0</v>
      </c>
      <c r="AC1202" s="418">
        <f t="shared" si="556"/>
        <v>0</v>
      </c>
      <c r="AD1202" s="628">
        <f t="shared" si="553"/>
        <v>0</v>
      </c>
      <c r="AE1202" s="4">
        <f t="shared" si="538"/>
        <v>5.9111883129273437</v>
      </c>
      <c r="AF1202" s="3">
        <f t="shared" si="554"/>
        <v>4.67</v>
      </c>
      <c r="AG1202" s="2">
        <f t="shared" si="539"/>
        <v>105.92076283713217</v>
      </c>
      <c r="AH1202" s="22">
        <f t="shared" si="528"/>
        <v>5.7487336007334902</v>
      </c>
    </row>
    <row r="1203" spans="6:34" x14ac:dyDescent="0.35">
      <c r="F1203" s="21">
        <f t="shared" si="540"/>
        <v>117.29999999999761</v>
      </c>
      <c r="G1203" s="20">
        <f t="shared" si="555"/>
        <v>356.63043478260749</v>
      </c>
      <c r="H1203" s="19">
        <f t="shared" si="529"/>
        <v>6.6304347826074945</v>
      </c>
      <c r="I1203" s="18">
        <f t="shared" si="530"/>
        <v>1.8944099378878556E-2</v>
      </c>
      <c r="J1203" s="17">
        <f t="shared" si="531"/>
        <v>236552.62998621003</v>
      </c>
      <c r="K1203" s="16">
        <f t="shared" si="532"/>
        <v>31.457945562801946</v>
      </c>
      <c r="L1203" s="15">
        <f t="shared" si="533"/>
        <v>0</v>
      </c>
      <c r="M1203" s="14">
        <f t="shared" si="534"/>
        <v>0</v>
      </c>
      <c r="N1203" s="13">
        <f t="shared" si="541"/>
        <v>0</v>
      </c>
      <c r="O1203" s="12">
        <f t="shared" si="542"/>
        <v>0</v>
      </c>
      <c r="P1203" s="4">
        <f t="shared" si="543"/>
        <v>0</v>
      </c>
      <c r="Q1203" s="11">
        <f t="shared" si="535"/>
        <v>0</v>
      </c>
      <c r="R1203" s="10">
        <f t="shared" si="544"/>
        <v>0</v>
      </c>
      <c r="S1203" s="9">
        <f t="shared" si="545"/>
        <v>151.358709016955</v>
      </c>
      <c r="T1203" s="8">
        <f t="shared" si="546"/>
        <v>15786.913371616805</v>
      </c>
      <c r="U1203" s="7">
        <f t="shared" si="547"/>
        <v>-31.457945562801946</v>
      </c>
      <c r="V1203" s="9">
        <f t="shared" si="548"/>
        <v>604.40151835960273</v>
      </c>
      <c r="W1203" s="8">
        <f t="shared" si="549"/>
        <v>236552.62998621003</v>
      </c>
      <c r="X1203" s="7">
        <f t="shared" si="550"/>
        <v>-31.457945562801946</v>
      </c>
      <c r="Y1203" s="6">
        <f t="shared" si="536"/>
        <v>623.06552961199225</v>
      </c>
      <c r="Z1203" s="4">
        <f t="shared" si="537"/>
        <v>-1</v>
      </c>
      <c r="AA1203" s="4">
        <f t="shared" si="551"/>
        <v>0</v>
      </c>
      <c r="AB1203" s="5">
        <f t="shared" si="552"/>
        <v>0</v>
      </c>
      <c r="AC1203" s="418">
        <f t="shared" si="556"/>
        <v>0</v>
      </c>
      <c r="AD1203" s="628">
        <f t="shared" si="553"/>
        <v>0</v>
      </c>
      <c r="AE1203" s="4">
        <f t="shared" si="538"/>
        <v>5.8823738889611441</v>
      </c>
      <c r="AF1203" s="3">
        <f t="shared" si="554"/>
        <v>4.67</v>
      </c>
      <c r="AG1203" s="2">
        <f t="shared" si="539"/>
        <v>105.92076283713217</v>
      </c>
      <c r="AH1203" s="22">
        <f t="shared" si="528"/>
        <v>5.7067510726216204</v>
      </c>
    </row>
    <row r="1204" spans="6:34" x14ac:dyDescent="0.35">
      <c r="F1204" s="21">
        <f t="shared" si="540"/>
        <v>117.3999999999976</v>
      </c>
      <c r="G1204" s="20">
        <f t="shared" si="555"/>
        <v>356.63043478260749</v>
      </c>
      <c r="H1204" s="19">
        <f t="shared" si="529"/>
        <v>6.6304347826074945</v>
      </c>
      <c r="I1204" s="18">
        <f t="shared" si="530"/>
        <v>1.8944099378878556E-2</v>
      </c>
      <c r="J1204" s="17">
        <f t="shared" si="531"/>
        <v>236613.07013804599</v>
      </c>
      <c r="K1204" s="16">
        <f t="shared" si="532"/>
        <v>31.457765674035869</v>
      </c>
      <c r="L1204" s="15">
        <f t="shared" si="533"/>
        <v>0</v>
      </c>
      <c r="M1204" s="14">
        <f t="shared" si="534"/>
        <v>0</v>
      </c>
      <c r="N1204" s="13">
        <f t="shared" si="541"/>
        <v>0</v>
      </c>
      <c r="O1204" s="12">
        <f t="shared" si="542"/>
        <v>0</v>
      </c>
      <c r="P1204" s="4">
        <f t="shared" si="543"/>
        <v>0</v>
      </c>
      <c r="Q1204" s="11">
        <f t="shared" si="535"/>
        <v>0</v>
      </c>
      <c r="R1204" s="10">
        <f t="shared" si="544"/>
        <v>0</v>
      </c>
      <c r="S1204" s="9">
        <f t="shared" si="545"/>
        <v>151.358709016955</v>
      </c>
      <c r="T1204" s="8">
        <f t="shared" si="546"/>
        <v>15802.0492425185</v>
      </c>
      <c r="U1204" s="7">
        <f t="shared" si="547"/>
        <v>-31.457765674035869</v>
      </c>
      <c r="V1204" s="9">
        <f t="shared" si="548"/>
        <v>601.25572380332255</v>
      </c>
      <c r="W1204" s="8">
        <f t="shared" si="549"/>
        <v>236613.07013804599</v>
      </c>
      <c r="X1204" s="7">
        <f t="shared" si="550"/>
        <v>-31.457765674035869</v>
      </c>
      <c r="Y1204" s="6">
        <f t="shared" si="536"/>
        <v>620.01443870408093</v>
      </c>
      <c r="Z1204" s="4">
        <f t="shared" si="537"/>
        <v>-1</v>
      </c>
      <c r="AA1204" s="4">
        <f t="shared" si="551"/>
        <v>0</v>
      </c>
      <c r="AB1204" s="5">
        <f t="shared" si="552"/>
        <v>0</v>
      </c>
      <c r="AC1204" s="418">
        <f t="shared" si="556"/>
        <v>0</v>
      </c>
      <c r="AD1204" s="628">
        <f t="shared" si="553"/>
        <v>0</v>
      </c>
      <c r="AE1204" s="4">
        <f t="shared" si="538"/>
        <v>5.85356847984034</v>
      </c>
      <c r="AF1204" s="3">
        <f t="shared" si="554"/>
        <v>4.67</v>
      </c>
      <c r="AG1204" s="2">
        <f t="shared" si="539"/>
        <v>105.92076283713217</v>
      </c>
      <c r="AH1204" s="22">
        <f t="shared" si="528"/>
        <v>5.6648843297211045</v>
      </c>
    </row>
    <row r="1205" spans="6:34" x14ac:dyDescent="0.35">
      <c r="F1205" s="21">
        <f t="shared" si="540"/>
        <v>117.4999999999976</v>
      </c>
      <c r="G1205" s="20">
        <f t="shared" si="555"/>
        <v>356.63043478260749</v>
      </c>
      <c r="H1205" s="19">
        <f t="shared" si="529"/>
        <v>6.6304347826074945</v>
      </c>
      <c r="I1205" s="18">
        <f t="shared" si="530"/>
        <v>1.8944099378878556E-2</v>
      </c>
      <c r="J1205" s="17">
        <f t="shared" si="531"/>
        <v>236673.19571042631</v>
      </c>
      <c r="K1205" s="16">
        <f t="shared" si="532"/>
        <v>31.457586723087452</v>
      </c>
      <c r="L1205" s="15">
        <f t="shared" si="533"/>
        <v>0</v>
      </c>
      <c r="M1205" s="14">
        <f t="shared" si="534"/>
        <v>0</v>
      </c>
      <c r="N1205" s="13">
        <f t="shared" si="541"/>
        <v>0</v>
      </c>
      <c r="O1205" s="12">
        <f t="shared" si="542"/>
        <v>0</v>
      </c>
      <c r="P1205" s="4">
        <f t="shared" si="543"/>
        <v>0</v>
      </c>
      <c r="Q1205" s="11">
        <f t="shared" si="535"/>
        <v>0</v>
      </c>
      <c r="R1205" s="10">
        <f t="shared" si="544"/>
        <v>0</v>
      </c>
      <c r="S1205" s="9">
        <f t="shared" si="545"/>
        <v>151.358709016955</v>
      </c>
      <c r="T1205" s="8">
        <f t="shared" si="546"/>
        <v>15817.185113420195</v>
      </c>
      <c r="U1205" s="7">
        <f t="shared" si="547"/>
        <v>-31.457586723087452</v>
      </c>
      <c r="V1205" s="9">
        <f t="shared" si="548"/>
        <v>598.10994723591898</v>
      </c>
      <c r="W1205" s="8">
        <f t="shared" si="549"/>
        <v>236673.19571042631</v>
      </c>
      <c r="X1205" s="7">
        <f t="shared" si="550"/>
        <v>-31.457586723087452</v>
      </c>
      <c r="Y1205" s="6">
        <f t="shared" si="536"/>
        <v>616.9643164542282</v>
      </c>
      <c r="Z1205" s="4">
        <f t="shared" si="537"/>
        <v>-1</v>
      </c>
      <c r="AA1205" s="4">
        <f t="shared" si="551"/>
        <v>0</v>
      </c>
      <c r="AB1205" s="5">
        <f t="shared" si="552"/>
        <v>0</v>
      </c>
      <c r="AC1205" s="418">
        <f t="shared" si="556"/>
        <v>0</v>
      </c>
      <c r="AD1205" s="628">
        <f t="shared" si="553"/>
        <v>0</v>
      </c>
      <c r="AE1205" s="4">
        <f t="shared" si="538"/>
        <v>5.8247722158392703</v>
      </c>
      <c r="AF1205" s="3">
        <f t="shared" si="554"/>
        <v>4.67</v>
      </c>
      <c r="AG1205" s="2">
        <f t="shared" si="539"/>
        <v>105.92076283713217</v>
      </c>
      <c r="AH1205" s="22">
        <f t="shared" si="528"/>
        <v>5.6231337164235882</v>
      </c>
    </row>
    <row r="1206" spans="6:34" x14ac:dyDescent="0.35">
      <c r="F1206" s="21">
        <f t="shared" si="540"/>
        <v>117.59999999999759</v>
      </c>
      <c r="G1206" s="20">
        <f t="shared" si="555"/>
        <v>356.63043478260749</v>
      </c>
      <c r="H1206" s="19">
        <f t="shared" si="529"/>
        <v>6.6304347826074945</v>
      </c>
      <c r="I1206" s="18">
        <f t="shared" si="530"/>
        <v>1.8944099378878556E-2</v>
      </c>
      <c r="J1206" s="17">
        <f t="shared" si="531"/>
        <v>236733.00670514989</v>
      </c>
      <c r="K1206" s="16">
        <f t="shared" si="532"/>
        <v>31.457408709927382</v>
      </c>
      <c r="L1206" s="15">
        <f t="shared" si="533"/>
        <v>0</v>
      </c>
      <c r="M1206" s="14">
        <f t="shared" si="534"/>
        <v>0</v>
      </c>
      <c r="N1206" s="13">
        <f t="shared" si="541"/>
        <v>0</v>
      </c>
      <c r="O1206" s="12">
        <f t="shared" si="542"/>
        <v>0</v>
      </c>
      <c r="P1206" s="4">
        <f t="shared" si="543"/>
        <v>0</v>
      </c>
      <c r="Q1206" s="11">
        <f t="shared" si="535"/>
        <v>0</v>
      </c>
      <c r="R1206" s="10">
        <f t="shared" si="544"/>
        <v>0</v>
      </c>
      <c r="S1206" s="9">
        <f t="shared" si="545"/>
        <v>151.358709016955</v>
      </c>
      <c r="T1206" s="8">
        <f t="shared" si="546"/>
        <v>15832.32098432189</v>
      </c>
      <c r="U1206" s="7">
        <f t="shared" si="547"/>
        <v>-31.457408709927382</v>
      </c>
      <c r="V1206" s="9">
        <f t="shared" si="548"/>
        <v>594.96418856361026</v>
      </c>
      <c r="W1206" s="8">
        <f t="shared" si="549"/>
        <v>236733.00670514989</v>
      </c>
      <c r="X1206" s="7">
        <f t="shared" si="550"/>
        <v>-31.457408709927382</v>
      </c>
      <c r="Y1206" s="6">
        <f t="shared" si="536"/>
        <v>613.91517693280275</v>
      </c>
      <c r="Z1206" s="4">
        <f t="shared" si="537"/>
        <v>-1</v>
      </c>
      <c r="AA1206" s="4">
        <f t="shared" si="551"/>
        <v>0</v>
      </c>
      <c r="AB1206" s="5">
        <f t="shared" si="552"/>
        <v>0</v>
      </c>
      <c r="AC1206" s="418">
        <f t="shared" si="556"/>
        <v>0</v>
      </c>
      <c r="AD1206" s="628">
        <f t="shared" si="553"/>
        <v>0</v>
      </c>
      <c r="AE1206" s="4">
        <f t="shared" si="538"/>
        <v>5.7959852297965631</v>
      </c>
      <c r="AF1206" s="3">
        <f t="shared" si="554"/>
        <v>4.67</v>
      </c>
      <c r="AG1206" s="2">
        <f t="shared" si="539"/>
        <v>105.92076283713217</v>
      </c>
      <c r="AH1206" s="22">
        <f t="shared" si="528"/>
        <v>5.5814995803803962</v>
      </c>
    </row>
    <row r="1207" spans="6:34" x14ac:dyDescent="0.35">
      <c r="F1207" s="21">
        <f t="shared" si="540"/>
        <v>117.69999999999759</v>
      </c>
      <c r="G1207" s="20">
        <f t="shared" si="555"/>
        <v>356.63043478260749</v>
      </c>
      <c r="H1207" s="19">
        <f t="shared" si="529"/>
        <v>6.6304347826074945</v>
      </c>
      <c r="I1207" s="18">
        <f t="shared" si="530"/>
        <v>1.8944099378878556E-2</v>
      </c>
      <c r="J1207" s="17">
        <f t="shared" si="531"/>
        <v>236792.50312400627</v>
      </c>
      <c r="K1207" s="16">
        <f t="shared" si="532"/>
        <v>31.457231634526469</v>
      </c>
      <c r="L1207" s="15">
        <f t="shared" si="533"/>
        <v>0</v>
      </c>
      <c r="M1207" s="14">
        <f t="shared" si="534"/>
        <v>0</v>
      </c>
      <c r="N1207" s="13">
        <f t="shared" si="541"/>
        <v>0</v>
      </c>
      <c r="O1207" s="12">
        <f t="shared" si="542"/>
        <v>0</v>
      </c>
      <c r="P1207" s="4">
        <f t="shared" si="543"/>
        <v>0</v>
      </c>
      <c r="Q1207" s="11">
        <f t="shared" si="535"/>
        <v>0</v>
      </c>
      <c r="R1207" s="10">
        <f t="shared" si="544"/>
        <v>0</v>
      </c>
      <c r="S1207" s="9">
        <f t="shared" si="545"/>
        <v>151.358709016955</v>
      </c>
      <c r="T1207" s="8">
        <f t="shared" si="546"/>
        <v>15847.456855223585</v>
      </c>
      <c r="U1207" s="7">
        <f t="shared" si="547"/>
        <v>-31.457231634526469</v>
      </c>
      <c r="V1207" s="9">
        <f t="shared" si="548"/>
        <v>591.8184476926175</v>
      </c>
      <c r="W1207" s="8">
        <f t="shared" si="549"/>
        <v>236792.50312400627</v>
      </c>
      <c r="X1207" s="7">
        <f t="shared" si="550"/>
        <v>-31.457231634526469</v>
      </c>
      <c r="Y1207" s="6">
        <f t="shared" si="536"/>
        <v>610.86703448833998</v>
      </c>
      <c r="Z1207" s="4">
        <f t="shared" si="537"/>
        <v>-1</v>
      </c>
      <c r="AA1207" s="4">
        <f t="shared" si="551"/>
        <v>0</v>
      </c>
      <c r="AB1207" s="5">
        <f t="shared" si="552"/>
        <v>0</v>
      </c>
      <c r="AC1207" s="418">
        <f t="shared" si="556"/>
        <v>0</v>
      </c>
      <c r="AD1207" s="628">
        <f t="shared" si="553"/>
        <v>0</v>
      </c>
      <c r="AE1207" s="4">
        <f t="shared" si="538"/>
        <v>5.7672076571770212</v>
      </c>
      <c r="AF1207" s="3">
        <f t="shared" si="554"/>
        <v>4.67</v>
      </c>
      <c r="AG1207" s="2">
        <f t="shared" si="539"/>
        <v>105.92076283713217</v>
      </c>
      <c r="AH1207" s="22">
        <f t="shared" si="528"/>
        <v>5.539982272553198</v>
      </c>
    </row>
    <row r="1208" spans="6:34" x14ac:dyDescent="0.35">
      <c r="F1208" s="21">
        <f t="shared" si="540"/>
        <v>117.79999999999758</v>
      </c>
      <c r="G1208" s="20">
        <f t="shared" si="555"/>
        <v>356.63043478260749</v>
      </c>
      <c r="H1208" s="19">
        <f t="shared" si="529"/>
        <v>6.6304347826074945</v>
      </c>
      <c r="I1208" s="18">
        <f t="shared" si="530"/>
        <v>1.8944099378878556E-2</v>
      </c>
      <c r="J1208" s="17">
        <f t="shared" si="531"/>
        <v>236851.68496877552</v>
      </c>
      <c r="K1208" s="16">
        <f t="shared" si="532"/>
        <v>31.45705549685567</v>
      </c>
      <c r="L1208" s="15">
        <f t="shared" si="533"/>
        <v>0</v>
      </c>
      <c r="M1208" s="14">
        <f t="shared" si="534"/>
        <v>0</v>
      </c>
      <c r="N1208" s="13">
        <f t="shared" si="541"/>
        <v>0</v>
      </c>
      <c r="O1208" s="12">
        <f t="shared" si="542"/>
        <v>0</v>
      </c>
      <c r="P1208" s="4">
        <f t="shared" si="543"/>
        <v>0</v>
      </c>
      <c r="Q1208" s="11">
        <f t="shared" si="535"/>
        <v>0</v>
      </c>
      <c r="R1208" s="10">
        <f t="shared" si="544"/>
        <v>0</v>
      </c>
      <c r="S1208" s="9">
        <f t="shared" si="545"/>
        <v>151.358709016955</v>
      </c>
      <c r="T1208" s="8">
        <f t="shared" si="546"/>
        <v>15862.59272612528</v>
      </c>
      <c r="U1208" s="7">
        <f t="shared" si="547"/>
        <v>-31.45705549685567</v>
      </c>
      <c r="V1208" s="9">
        <f t="shared" si="548"/>
        <v>588.67272452916484</v>
      </c>
      <c r="W1208" s="8">
        <f t="shared" si="549"/>
        <v>236851.68496877552</v>
      </c>
      <c r="X1208" s="7">
        <f t="shared" si="550"/>
        <v>-31.45705549685567</v>
      </c>
      <c r="Y1208" s="6">
        <f t="shared" si="536"/>
        <v>607.81990375428586</v>
      </c>
      <c r="Z1208" s="4">
        <f t="shared" si="537"/>
        <v>-1</v>
      </c>
      <c r="AA1208" s="4">
        <f t="shared" si="551"/>
        <v>0</v>
      </c>
      <c r="AB1208" s="5">
        <f t="shared" si="552"/>
        <v>0</v>
      </c>
      <c r="AC1208" s="418">
        <f t="shared" si="556"/>
        <v>0</v>
      </c>
      <c r="AD1208" s="628">
        <f t="shared" si="553"/>
        <v>0</v>
      </c>
      <c r="AE1208" s="4">
        <f t="shared" si="538"/>
        <v>5.738439636135297</v>
      </c>
      <c r="AF1208" s="3">
        <f t="shared" si="554"/>
        <v>4.67</v>
      </c>
      <c r="AG1208" s="2">
        <f t="shared" si="539"/>
        <v>105.92076283713217</v>
      </c>
      <c r="AH1208" s="22">
        <f t="shared" si="528"/>
        <v>5.4985821472657941</v>
      </c>
    </row>
    <row r="1209" spans="6:34" x14ac:dyDescent="0.35">
      <c r="F1209" s="21">
        <f t="shared" si="540"/>
        <v>117.89999999999758</v>
      </c>
      <c r="G1209" s="20">
        <f t="shared" si="555"/>
        <v>356.63043478260749</v>
      </c>
      <c r="H1209" s="19">
        <f t="shared" si="529"/>
        <v>6.6304347826074945</v>
      </c>
      <c r="I1209" s="18">
        <f t="shared" si="530"/>
        <v>1.8944099378878556E-2</v>
      </c>
      <c r="J1209" s="17">
        <f t="shared" si="531"/>
        <v>236910.55224122843</v>
      </c>
      <c r="K1209" s="16">
        <f t="shared" si="532"/>
        <v>31.456880296886126</v>
      </c>
      <c r="L1209" s="15">
        <f t="shared" si="533"/>
        <v>0</v>
      </c>
      <c r="M1209" s="14">
        <f t="shared" si="534"/>
        <v>0</v>
      </c>
      <c r="N1209" s="13">
        <f t="shared" si="541"/>
        <v>0</v>
      </c>
      <c r="O1209" s="12">
        <f t="shared" si="542"/>
        <v>0</v>
      </c>
      <c r="P1209" s="4">
        <f t="shared" si="543"/>
        <v>0</v>
      </c>
      <c r="Q1209" s="11">
        <f t="shared" si="535"/>
        <v>0</v>
      </c>
      <c r="R1209" s="10">
        <f t="shared" si="544"/>
        <v>0</v>
      </c>
      <c r="S1209" s="9">
        <f t="shared" si="545"/>
        <v>151.358709016955</v>
      </c>
      <c r="T1209" s="8">
        <f t="shared" si="546"/>
        <v>15877.728597026975</v>
      </c>
      <c r="U1209" s="7">
        <f t="shared" si="547"/>
        <v>-31.456880296886126</v>
      </c>
      <c r="V1209" s="9">
        <f t="shared" si="548"/>
        <v>585.52701897947929</v>
      </c>
      <c r="W1209" s="8">
        <f t="shared" si="549"/>
        <v>236910.55224122843</v>
      </c>
      <c r="X1209" s="7">
        <f t="shared" si="550"/>
        <v>-31.456880296886126</v>
      </c>
      <c r="Y1209" s="6">
        <f t="shared" si="536"/>
        <v>604.77379965593309</v>
      </c>
      <c r="Z1209" s="4">
        <f t="shared" si="537"/>
        <v>-1</v>
      </c>
      <c r="AA1209" s="4">
        <f t="shared" si="551"/>
        <v>0</v>
      </c>
      <c r="AB1209" s="5">
        <f t="shared" si="552"/>
        <v>0</v>
      </c>
      <c r="AC1209" s="418">
        <f t="shared" si="556"/>
        <v>0</v>
      </c>
      <c r="AD1209" s="628">
        <f t="shared" si="553"/>
        <v>0</v>
      </c>
      <c r="AE1209" s="4">
        <f t="shared" si="538"/>
        <v>5.7096813075813708</v>
      </c>
      <c r="AF1209" s="3">
        <f t="shared" si="554"/>
        <v>4.67</v>
      </c>
      <c r="AG1209" s="2">
        <f t="shared" si="539"/>
        <v>105.92076283713217</v>
      </c>
      <c r="AH1209" s="22">
        <f t="shared" si="528"/>
        <v>5.4572995622569955</v>
      </c>
    </row>
    <row r="1210" spans="6:34" x14ac:dyDescent="0.35">
      <c r="F1210" s="21">
        <f t="shared" si="540"/>
        <v>117.99999999999757</v>
      </c>
      <c r="G1210" s="20">
        <f t="shared" si="555"/>
        <v>356.63043478260749</v>
      </c>
      <c r="H1210" s="19">
        <f t="shared" si="529"/>
        <v>6.6304347826074945</v>
      </c>
      <c r="I1210" s="18">
        <f t="shared" si="530"/>
        <v>1.8944099378878556E-2</v>
      </c>
      <c r="J1210" s="17">
        <f t="shared" si="531"/>
        <v>236969.10494312638</v>
      </c>
      <c r="K1210" s="16">
        <f t="shared" si="532"/>
        <v>31.4567060345891</v>
      </c>
      <c r="L1210" s="15">
        <f t="shared" si="533"/>
        <v>0</v>
      </c>
      <c r="M1210" s="14">
        <f t="shared" si="534"/>
        <v>0</v>
      </c>
      <c r="N1210" s="13">
        <f t="shared" si="541"/>
        <v>0</v>
      </c>
      <c r="O1210" s="12">
        <f t="shared" si="542"/>
        <v>0</v>
      </c>
      <c r="P1210" s="4">
        <f t="shared" si="543"/>
        <v>0</v>
      </c>
      <c r="Q1210" s="11">
        <f t="shared" si="535"/>
        <v>0</v>
      </c>
      <c r="R1210" s="10">
        <f t="shared" si="544"/>
        <v>0</v>
      </c>
      <c r="S1210" s="9">
        <f t="shared" si="545"/>
        <v>151.358709016955</v>
      </c>
      <c r="T1210" s="8">
        <f t="shared" si="546"/>
        <v>15892.86446792867</v>
      </c>
      <c r="U1210" s="7">
        <f t="shared" si="547"/>
        <v>-31.4567060345891</v>
      </c>
      <c r="V1210" s="9">
        <f t="shared" si="548"/>
        <v>582.38133094979071</v>
      </c>
      <c r="W1210" s="8">
        <f t="shared" si="549"/>
        <v>236969.10494312638</v>
      </c>
      <c r="X1210" s="7">
        <f t="shared" si="550"/>
        <v>-31.4567060345891</v>
      </c>
      <c r="Y1210" s="6">
        <f t="shared" si="536"/>
        <v>601.72873741755836</v>
      </c>
      <c r="Z1210" s="4">
        <f t="shared" si="537"/>
        <v>-1</v>
      </c>
      <c r="AA1210" s="4">
        <f t="shared" si="551"/>
        <v>0</v>
      </c>
      <c r="AB1210" s="5">
        <f t="shared" si="552"/>
        <v>0</v>
      </c>
      <c r="AC1210" s="418">
        <f t="shared" si="556"/>
        <v>0</v>
      </c>
      <c r="AD1210" s="628">
        <f t="shared" si="553"/>
        <v>0</v>
      </c>
      <c r="AE1210" s="4">
        <f t="shared" si="538"/>
        <v>5.680932815247937</v>
      </c>
      <c r="AF1210" s="3">
        <f t="shared" si="554"/>
        <v>4.67</v>
      </c>
      <c r="AG1210" s="2">
        <f t="shared" si="539"/>
        <v>105.92076283713217</v>
      </c>
      <c r="AH1210" s="22">
        <f t="shared" si="528"/>
        <v>5.4161348787346206</v>
      </c>
    </row>
    <row r="1211" spans="6:34" x14ac:dyDescent="0.35">
      <c r="F1211" s="21">
        <f t="shared" si="540"/>
        <v>118.09999999999756</v>
      </c>
      <c r="G1211" s="20">
        <f t="shared" si="555"/>
        <v>356.63043478260749</v>
      </c>
      <c r="H1211" s="19">
        <f t="shared" si="529"/>
        <v>6.6304347826074945</v>
      </c>
      <c r="I1211" s="18">
        <f t="shared" si="530"/>
        <v>1.8944099378878556E-2</v>
      </c>
      <c r="J1211" s="17">
        <f t="shared" si="531"/>
        <v>237027.34307622135</v>
      </c>
      <c r="K1211" s="16">
        <f t="shared" si="532"/>
        <v>31.456532709936031</v>
      </c>
      <c r="L1211" s="15">
        <f t="shared" si="533"/>
        <v>0</v>
      </c>
      <c r="M1211" s="14">
        <f t="shared" si="534"/>
        <v>0</v>
      </c>
      <c r="N1211" s="13">
        <f t="shared" si="541"/>
        <v>0</v>
      </c>
      <c r="O1211" s="12">
        <f t="shared" si="542"/>
        <v>0</v>
      </c>
      <c r="P1211" s="4">
        <f t="shared" si="543"/>
        <v>0</v>
      </c>
      <c r="Q1211" s="11">
        <f t="shared" si="535"/>
        <v>0</v>
      </c>
      <c r="R1211" s="10">
        <f t="shared" si="544"/>
        <v>0</v>
      </c>
      <c r="S1211" s="9">
        <f t="shared" si="545"/>
        <v>151.358709016955</v>
      </c>
      <c r="T1211" s="8">
        <f t="shared" si="546"/>
        <v>15908.000338830365</v>
      </c>
      <c r="U1211" s="7">
        <f t="shared" si="547"/>
        <v>-31.456532709936031</v>
      </c>
      <c r="V1211" s="9">
        <f t="shared" si="548"/>
        <v>579.23566034633177</v>
      </c>
      <c r="W1211" s="8">
        <f t="shared" si="549"/>
        <v>237027.34307622135</v>
      </c>
      <c r="X1211" s="7">
        <f t="shared" si="550"/>
        <v>-31.456532709936031</v>
      </c>
      <c r="Y1211" s="6">
        <f t="shared" si="536"/>
        <v>598.68473256976438</v>
      </c>
      <c r="Z1211" s="4">
        <f t="shared" si="537"/>
        <v>-1</v>
      </c>
      <c r="AA1211" s="4">
        <f t="shared" si="551"/>
        <v>0</v>
      </c>
      <c r="AB1211" s="5">
        <f t="shared" si="552"/>
        <v>0</v>
      </c>
      <c r="AC1211" s="418">
        <f t="shared" si="556"/>
        <v>0</v>
      </c>
      <c r="AD1211" s="628">
        <f t="shared" si="553"/>
        <v>0</v>
      </c>
      <c r="AE1211" s="4">
        <f t="shared" si="538"/>
        <v>5.6521943057597213</v>
      </c>
      <c r="AF1211" s="3">
        <f t="shared" si="554"/>
        <v>4.67</v>
      </c>
      <c r="AG1211" s="2">
        <f t="shared" si="539"/>
        <v>105.92076283713217</v>
      </c>
      <c r="AH1211" s="22">
        <f t="shared" si="528"/>
        <v>5.375088461430682</v>
      </c>
    </row>
    <row r="1212" spans="6:34" x14ac:dyDescent="0.35">
      <c r="F1212" s="21">
        <f t="shared" si="540"/>
        <v>118.19999999999756</v>
      </c>
      <c r="G1212" s="20">
        <f t="shared" si="555"/>
        <v>356.63043478260749</v>
      </c>
      <c r="H1212" s="19">
        <f t="shared" si="529"/>
        <v>6.6304347826074945</v>
      </c>
      <c r="I1212" s="18">
        <f t="shared" si="530"/>
        <v>1.8944099378878556E-2</v>
      </c>
      <c r="J1212" s="17">
        <f t="shared" si="531"/>
        <v>237085.266642256</v>
      </c>
      <c r="K1212" s="16">
        <f t="shared" si="532"/>
        <v>31.456360322898497</v>
      </c>
      <c r="L1212" s="15">
        <f t="shared" si="533"/>
        <v>0</v>
      </c>
      <c r="M1212" s="14">
        <f t="shared" si="534"/>
        <v>0</v>
      </c>
      <c r="N1212" s="13">
        <f t="shared" si="541"/>
        <v>0</v>
      </c>
      <c r="O1212" s="12">
        <f t="shared" si="542"/>
        <v>0</v>
      </c>
      <c r="P1212" s="4">
        <f t="shared" si="543"/>
        <v>0</v>
      </c>
      <c r="Q1212" s="11">
        <f t="shared" si="535"/>
        <v>0</v>
      </c>
      <c r="R1212" s="10">
        <f t="shared" si="544"/>
        <v>0</v>
      </c>
      <c r="S1212" s="9">
        <f t="shared" si="545"/>
        <v>151.358709016955</v>
      </c>
      <c r="T1212" s="8">
        <f t="shared" si="546"/>
        <v>15923.13620973206</v>
      </c>
      <c r="U1212" s="7">
        <f t="shared" si="547"/>
        <v>-31.456360322898497</v>
      </c>
      <c r="V1212" s="9">
        <f t="shared" si="548"/>
        <v>576.09000707533812</v>
      </c>
      <c r="W1212" s="8">
        <f t="shared" si="549"/>
        <v>237085.266642256</v>
      </c>
      <c r="X1212" s="7">
        <f t="shared" si="550"/>
        <v>-31.456360322898497</v>
      </c>
      <c r="Y1212" s="6">
        <f t="shared" si="536"/>
        <v>595.64180095703693</v>
      </c>
      <c r="Z1212" s="4">
        <f t="shared" si="537"/>
        <v>-1</v>
      </c>
      <c r="AA1212" s="4">
        <f t="shared" si="551"/>
        <v>0</v>
      </c>
      <c r="AB1212" s="5">
        <f t="shared" si="552"/>
        <v>0</v>
      </c>
      <c r="AC1212" s="418">
        <f t="shared" si="556"/>
        <v>0</v>
      </c>
      <c r="AD1212" s="628">
        <f t="shared" si="553"/>
        <v>0</v>
      </c>
      <c r="AE1212" s="4">
        <f t="shared" si="538"/>
        <v>5.6234659287048245</v>
      </c>
      <c r="AF1212" s="3">
        <f t="shared" si="554"/>
        <v>4.67</v>
      </c>
      <c r="AG1212" s="2">
        <f t="shared" si="539"/>
        <v>105.92076283713217</v>
      </c>
      <c r="AH1212" s="22">
        <f t="shared" si="528"/>
        <v>5.3341606786577662</v>
      </c>
    </row>
    <row r="1213" spans="6:34" x14ac:dyDescent="0.35">
      <c r="F1213" s="21">
        <f t="shared" si="540"/>
        <v>118.29999999999755</v>
      </c>
      <c r="G1213" s="20">
        <f t="shared" si="555"/>
        <v>356.63043478260749</v>
      </c>
      <c r="H1213" s="19">
        <f t="shared" si="529"/>
        <v>6.6304347826074945</v>
      </c>
      <c r="I1213" s="18">
        <f t="shared" si="530"/>
        <v>1.8944099378878556E-2</v>
      </c>
      <c r="J1213" s="17">
        <f t="shared" si="531"/>
        <v>237142.87564296354</v>
      </c>
      <c r="K1213" s="16">
        <f t="shared" si="532"/>
        <v>31.456188873448248</v>
      </c>
      <c r="L1213" s="15">
        <f t="shared" si="533"/>
        <v>0</v>
      </c>
      <c r="M1213" s="14">
        <f t="shared" si="534"/>
        <v>0</v>
      </c>
      <c r="N1213" s="13">
        <f t="shared" si="541"/>
        <v>0</v>
      </c>
      <c r="O1213" s="12">
        <f t="shared" si="542"/>
        <v>0</v>
      </c>
      <c r="P1213" s="4">
        <f t="shared" si="543"/>
        <v>0</v>
      </c>
      <c r="Q1213" s="11">
        <f t="shared" si="535"/>
        <v>0</v>
      </c>
      <c r="R1213" s="10">
        <f t="shared" si="544"/>
        <v>0</v>
      </c>
      <c r="S1213" s="9">
        <f t="shared" si="545"/>
        <v>151.358709016955</v>
      </c>
      <c r="T1213" s="8">
        <f t="shared" si="546"/>
        <v>15938.272080633755</v>
      </c>
      <c r="U1213" s="7">
        <f t="shared" si="547"/>
        <v>-31.456188873448248</v>
      </c>
      <c r="V1213" s="9">
        <f t="shared" si="548"/>
        <v>572.94437104304825</v>
      </c>
      <c r="W1213" s="8">
        <f t="shared" si="549"/>
        <v>237142.87564296354</v>
      </c>
      <c r="X1213" s="7">
        <f t="shared" si="550"/>
        <v>-31.456188873448248</v>
      </c>
      <c r="Y1213" s="6">
        <f t="shared" si="536"/>
        <v>592.59995874552123</v>
      </c>
      <c r="Z1213" s="4">
        <f t="shared" si="537"/>
        <v>-1</v>
      </c>
      <c r="AA1213" s="4">
        <f t="shared" si="551"/>
        <v>0</v>
      </c>
      <c r="AB1213" s="5">
        <f t="shared" si="552"/>
        <v>0</v>
      </c>
      <c r="AC1213" s="418">
        <f t="shared" si="556"/>
        <v>0</v>
      </c>
      <c r="AD1213" s="628">
        <f t="shared" si="553"/>
        <v>0</v>
      </c>
      <c r="AE1213" s="4">
        <f t="shared" si="538"/>
        <v>5.5947478367081409</v>
      </c>
      <c r="AF1213" s="3">
        <f t="shared" si="554"/>
        <v>4.67</v>
      </c>
      <c r="AG1213" s="2">
        <f t="shared" si="539"/>
        <v>105.92076283713217</v>
      </c>
      <c r="AH1213" s="22">
        <f t="shared" si="528"/>
        <v>5.2933519023666378</v>
      </c>
    </row>
    <row r="1214" spans="6:34" x14ac:dyDescent="0.35">
      <c r="F1214" s="21">
        <f t="shared" si="540"/>
        <v>118.39999999999755</v>
      </c>
      <c r="G1214" s="20">
        <f t="shared" si="555"/>
        <v>356.63043478260749</v>
      </c>
      <c r="H1214" s="19">
        <f t="shared" si="529"/>
        <v>6.6304347826074945</v>
      </c>
      <c r="I1214" s="18">
        <f t="shared" si="530"/>
        <v>1.8944099378878556E-2</v>
      </c>
      <c r="J1214" s="17">
        <f t="shared" si="531"/>
        <v>237200.17008006785</v>
      </c>
      <c r="K1214" s="16">
        <f t="shared" si="532"/>
        <v>31.45601836155716</v>
      </c>
      <c r="L1214" s="15">
        <f t="shared" si="533"/>
        <v>0</v>
      </c>
      <c r="M1214" s="14">
        <f t="shared" si="534"/>
        <v>0</v>
      </c>
      <c r="N1214" s="13">
        <f t="shared" si="541"/>
        <v>0</v>
      </c>
      <c r="O1214" s="12">
        <f t="shared" si="542"/>
        <v>0</v>
      </c>
      <c r="P1214" s="4">
        <f t="shared" si="543"/>
        <v>0</v>
      </c>
      <c r="Q1214" s="11">
        <f t="shared" si="535"/>
        <v>0</v>
      </c>
      <c r="R1214" s="10">
        <f t="shared" si="544"/>
        <v>0</v>
      </c>
      <c r="S1214" s="9">
        <f t="shared" si="545"/>
        <v>151.358709016955</v>
      </c>
      <c r="T1214" s="8">
        <f t="shared" si="546"/>
        <v>15953.40795153545</v>
      </c>
      <c r="U1214" s="7">
        <f t="shared" si="547"/>
        <v>-31.45601836155716</v>
      </c>
      <c r="V1214" s="9">
        <f t="shared" si="548"/>
        <v>569.79875215570337</v>
      </c>
      <c r="W1214" s="8">
        <f t="shared" si="549"/>
        <v>237200.17008006785</v>
      </c>
      <c r="X1214" s="7">
        <f t="shared" si="550"/>
        <v>-31.45601836155716</v>
      </c>
      <c r="Y1214" s="6">
        <f t="shared" si="536"/>
        <v>589.559222431026</v>
      </c>
      <c r="Z1214" s="4">
        <f t="shared" si="537"/>
        <v>-1</v>
      </c>
      <c r="AA1214" s="4">
        <f t="shared" si="551"/>
        <v>0</v>
      </c>
      <c r="AB1214" s="5">
        <f t="shared" si="552"/>
        <v>0</v>
      </c>
      <c r="AC1214" s="418">
        <f t="shared" si="556"/>
        <v>0</v>
      </c>
      <c r="AD1214" s="628">
        <f t="shared" si="553"/>
        <v>0</v>
      </c>
      <c r="AE1214" s="4">
        <f t="shared" si="538"/>
        <v>5.5660401855069237</v>
      </c>
      <c r="AF1214" s="3">
        <f t="shared" si="554"/>
        <v>4.67</v>
      </c>
      <c r="AG1214" s="2">
        <f t="shared" si="539"/>
        <v>105.92076283713217</v>
      </c>
      <c r="AH1214" s="22">
        <f t="shared" si="528"/>
        <v>5.2526625082051019</v>
      </c>
    </row>
    <row r="1215" spans="6:34" x14ac:dyDescent="0.35">
      <c r="F1215" s="21">
        <f t="shared" si="540"/>
        <v>118.49999999999754</v>
      </c>
      <c r="G1215" s="20">
        <f t="shared" si="555"/>
        <v>356.63043478260749</v>
      </c>
      <c r="H1215" s="19">
        <f t="shared" si="529"/>
        <v>6.6304347826074945</v>
      </c>
      <c r="I1215" s="18">
        <f t="shared" si="530"/>
        <v>1.8944099378878556E-2</v>
      </c>
      <c r="J1215" s="17">
        <f t="shared" si="531"/>
        <v>237257.14995528341</v>
      </c>
      <c r="K1215" s="16">
        <f t="shared" si="532"/>
        <v>31.455848787197301</v>
      </c>
      <c r="L1215" s="15">
        <f t="shared" si="533"/>
        <v>0</v>
      </c>
      <c r="M1215" s="14">
        <f t="shared" si="534"/>
        <v>0</v>
      </c>
      <c r="N1215" s="13">
        <f t="shared" si="541"/>
        <v>0</v>
      </c>
      <c r="O1215" s="12">
        <f t="shared" si="542"/>
        <v>0</v>
      </c>
      <c r="P1215" s="4">
        <f t="shared" si="543"/>
        <v>0</v>
      </c>
      <c r="Q1215" s="11">
        <f t="shared" si="535"/>
        <v>0</v>
      </c>
      <c r="R1215" s="10">
        <f t="shared" si="544"/>
        <v>0</v>
      </c>
      <c r="S1215" s="9">
        <f t="shared" si="545"/>
        <v>151.358709016955</v>
      </c>
      <c r="T1215" s="8">
        <f t="shared" si="546"/>
        <v>15968.543822437145</v>
      </c>
      <c r="U1215" s="7">
        <f t="shared" si="547"/>
        <v>-31.455848787197301</v>
      </c>
      <c r="V1215" s="9">
        <f t="shared" si="548"/>
        <v>566.65315031954765</v>
      </c>
      <c r="W1215" s="8">
        <f t="shared" si="549"/>
        <v>237257.14995528341</v>
      </c>
      <c r="X1215" s="7">
        <f t="shared" si="550"/>
        <v>-31.455848787197301</v>
      </c>
      <c r="Y1215" s="6">
        <f t="shared" si="536"/>
        <v>586.51960884726361</v>
      </c>
      <c r="Z1215" s="4">
        <f t="shared" si="537"/>
        <v>-1</v>
      </c>
      <c r="AA1215" s="4">
        <f t="shared" si="551"/>
        <v>0</v>
      </c>
      <c r="AB1215" s="5">
        <f t="shared" si="552"/>
        <v>0</v>
      </c>
      <c r="AC1215" s="418">
        <f t="shared" si="556"/>
        <v>0</v>
      </c>
      <c r="AD1215" s="628">
        <f t="shared" si="553"/>
        <v>0</v>
      </c>
      <c r="AE1215" s="4">
        <f t="shared" si="538"/>
        <v>5.5373431340285819</v>
      </c>
      <c r="AF1215" s="3">
        <f t="shared" si="554"/>
        <v>4.67</v>
      </c>
      <c r="AG1215" s="2">
        <f t="shared" si="539"/>
        <v>105.92076283713217</v>
      </c>
      <c r="AH1215" s="22">
        <f t="shared" si="528"/>
        <v>5.2120928755781755</v>
      </c>
    </row>
    <row r="1216" spans="6:34" x14ac:dyDescent="0.35">
      <c r="F1216" s="21">
        <f t="shared" si="540"/>
        <v>118.59999999999754</v>
      </c>
      <c r="G1216" s="20">
        <f t="shared" si="555"/>
        <v>356.63043478260749</v>
      </c>
      <c r="H1216" s="19">
        <f t="shared" si="529"/>
        <v>6.6304347826074945</v>
      </c>
      <c r="I1216" s="18">
        <f t="shared" si="530"/>
        <v>1.8944099378878556E-2</v>
      </c>
      <c r="J1216" s="17">
        <f t="shared" si="531"/>
        <v>237313.81527031536</v>
      </c>
      <c r="K1216" s="16">
        <f t="shared" si="532"/>
        <v>31.455680150340857</v>
      </c>
      <c r="L1216" s="15">
        <f t="shared" si="533"/>
        <v>0</v>
      </c>
      <c r="M1216" s="14">
        <f t="shared" si="534"/>
        <v>0</v>
      </c>
      <c r="N1216" s="13">
        <f t="shared" si="541"/>
        <v>0</v>
      </c>
      <c r="O1216" s="12">
        <f t="shared" si="542"/>
        <v>0</v>
      </c>
      <c r="P1216" s="4">
        <f t="shared" si="543"/>
        <v>0</v>
      </c>
      <c r="Q1216" s="11">
        <f t="shared" si="535"/>
        <v>0</v>
      </c>
      <c r="R1216" s="10">
        <f t="shared" si="544"/>
        <v>0</v>
      </c>
      <c r="S1216" s="9">
        <f t="shared" si="545"/>
        <v>151.358709016955</v>
      </c>
      <c r="T1216" s="8">
        <f t="shared" si="546"/>
        <v>15983.67969333884</v>
      </c>
      <c r="U1216" s="7">
        <f t="shared" si="547"/>
        <v>-31.455680150340857</v>
      </c>
      <c r="V1216" s="9">
        <f t="shared" si="548"/>
        <v>563.50756544082788</v>
      </c>
      <c r="W1216" s="8">
        <f t="shared" si="549"/>
        <v>237313.81527031536</v>
      </c>
      <c r="X1216" s="7">
        <f t="shared" si="550"/>
        <v>-31.455680150340857</v>
      </c>
      <c r="Y1216" s="6">
        <f t="shared" si="536"/>
        <v>583.48113517433296</v>
      </c>
      <c r="Z1216" s="4">
        <f t="shared" si="537"/>
        <v>-1</v>
      </c>
      <c r="AA1216" s="4">
        <f t="shared" si="551"/>
        <v>0</v>
      </c>
      <c r="AB1216" s="5">
        <f t="shared" si="552"/>
        <v>0</v>
      </c>
      <c r="AC1216" s="418">
        <f t="shared" si="556"/>
        <v>0</v>
      </c>
      <c r="AD1216" s="628">
        <f t="shared" si="553"/>
        <v>0</v>
      </c>
      <c r="AE1216" s="4">
        <f t="shared" si="538"/>
        <v>5.5086568444707664</v>
      </c>
      <c r="AF1216" s="3">
        <f t="shared" si="554"/>
        <v>4.67</v>
      </c>
      <c r="AG1216" s="2">
        <f t="shared" si="539"/>
        <v>105.92076283713217</v>
      </c>
      <c r="AH1216" s="22">
        <f t="shared" si="528"/>
        <v>5.1716433877095804</v>
      </c>
    </row>
    <row r="1217" spans="6:34" x14ac:dyDescent="0.35">
      <c r="F1217" s="21">
        <f t="shared" si="540"/>
        <v>118.69999999999753</v>
      </c>
      <c r="G1217" s="20">
        <f t="shared" si="555"/>
        <v>356.63043478260749</v>
      </c>
      <c r="H1217" s="19">
        <f t="shared" si="529"/>
        <v>6.6304347826074945</v>
      </c>
      <c r="I1217" s="18">
        <f t="shared" si="530"/>
        <v>1.8944099378878556E-2</v>
      </c>
      <c r="J1217" s="17">
        <f t="shared" si="531"/>
        <v>237370.16602685946</v>
      </c>
      <c r="K1217" s="16">
        <f t="shared" si="532"/>
        <v>31.455512450960185</v>
      </c>
      <c r="L1217" s="15">
        <f t="shared" si="533"/>
        <v>0</v>
      </c>
      <c r="M1217" s="14">
        <f t="shared" si="534"/>
        <v>0</v>
      </c>
      <c r="N1217" s="13">
        <f t="shared" si="541"/>
        <v>0</v>
      </c>
      <c r="O1217" s="12">
        <f t="shared" si="542"/>
        <v>0</v>
      </c>
      <c r="P1217" s="4">
        <f t="shared" si="543"/>
        <v>0</v>
      </c>
      <c r="Q1217" s="11">
        <f t="shared" si="535"/>
        <v>0</v>
      </c>
      <c r="R1217" s="10">
        <f t="shared" si="544"/>
        <v>0</v>
      </c>
      <c r="S1217" s="9">
        <f t="shared" si="545"/>
        <v>151.358709016955</v>
      </c>
      <c r="T1217" s="8">
        <f t="shared" si="546"/>
        <v>15998.815564240535</v>
      </c>
      <c r="U1217" s="7">
        <f t="shared" si="547"/>
        <v>-31.455512450960185</v>
      </c>
      <c r="V1217" s="9">
        <f t="shared" si="548"/>
        <v>560.36199742579379</v>
      </c>
      <c r="W1217" s="8">
        <f t="shared" si="549"/>
        <v>237370.16602685946</v>
      </c>
      <c r="X1217" s="7">
        <f t="shared" si="550"/>
        <v>-31.455512450960185</v>
      </c>
      <c r="Y1217" s="6">
        <f t="shared" si="536"/>
        <v>580.44381894745391</v>
      </c>
      <c r="Z1217" s="4">
        <f t="shared" si="537"/>
        <v>-1</v>
      </c>
      <c r="AA1217" s="4">
        <f t="shared" si="551"/>
        <v>0</v>
      </c>
      <c r="AB1217" s="5">
        <f t="shared" si="552"/>
        <v>0</v>
      </c>
      <c r="AC1217" s="418">
        <f t="shared" si="556"/>
        <v>0</v>
      </c>
      <c r="AD1217" s="628">
        <f t="shared" si="553"/>
        <v>0</v>
      </c>
      <c r="AE1217" s="4">
        <f t="shared" si="538"/>
        <v>5.479981482383832</v>
      </c>
      <c r="AF1217" s="3">
        <f t="shared" si="554"/>
        <v>4.67</v>
      </c>
      <c r="AG1217" s="2">
        <f t="shared" si="539"/>
        <v>105.92076283713217</v>
      </c>
      <c r="AH1217" s="22">
        <f t="shared" si="528"/>
        <v>5.1313144317046184</v>
      </c>
    </row>
    <row r="1218" spans="6:34" x14ac:dyDescent="0.35">
      <c r="F1218" s="21">
        <f t="shared" si="540"/>
        <v>118.79999999999752</v>
      </c>
      <c r="G1218" s="20">
        <f t="shared" si="555"/>
        <v>356.63043478260749</v>
      </c>
      <c r="H1218" s="19">
        <f t="shared" si="529"/>
        <v>6.6304347826074945</v>
      </c>
      <c r="I1218" s="18">
        <f t="shared" si="530"/>
        <v>1.8944099378878556E-2</v>
      </c>
      <c r="J1218" s="17">
        <f t="shared" si="531"/>
        <v>237426.20222660204</v>
      </c>
      <c r="K1218" s="16">
        <f t="shared" si="532"/>
        <v>31.455345689027801</v>
      </c>
      <c r="L1218" s="15">
        <f t="shared" si="533"/>
        <v>0</v>
      </c>
      <c r="M1218" s="14">
        <f t="shared" si="534"/>
        <v>0</v>
      </c>
      <c r="N1218" s="13">
        <f t="shared" si="541"/>
        <v>0</v>
      </c>
      <c r="O1218" s="12">
        <f t="shared" si="542"/>
        <v>0</v>
      </c>
      <c r="P1218" s="4">
        <f t="shared" si="543"/>
        <v>0</v>
      </c>
      <c r="Q1218" s="11">
        <f t="shared" si="535"/>
        <v>0</v>
      </c>
      <c r="R1218" s="10">
        <f t="shared" si="544"/>
        <v>0</v>
      </c>
      <c r="S1218" s="9">
        <f t="shared" si="545"/>
        <v>151.358709016955</v>
      </c>
      <c r="T1218" s="8">
        <f t="shared" si="546"/>
        <v>16013.951435142229</v>
      </c>
      <c r="U1218" s="7">
        <f t="shared" si="547"/>
        <v>-31.455345689027801</v>
      </c>
      <c r="V1218" s="9">
        <f t="shared" si="548"/>
        <v>557.21644618069774</v>
      </c>
      <c r="W1218" s="8">
        <f t="shared" si="549"/>
        <v>237426.20222660204</v>
      </c>
      <c r="X1218" s="7">
        <f t="shared" si="550"/>
        <v>-31.455345689027801</v>
      </c>
      <c r="Y1218" s="6">
        <f t="shared" si="536"/>
        <v>577.40767806596205</v>
      </c>
      <c r="Z1218" s="4">
        <f t="shared" si="537"/>
        <v>-1</v>
      </c>
      <c r="AA1218" s="4">
        <f t="shared" si="551"/>
        <v>0</v>
      </c>
      <c r="AB1218" s="5">
        <f t="shared" si="552"/>
        <v>0</v>
      </c>
      <c r="AC1218" s="418">
        <f t="shared" si="556"/>
        <v>0</v>
      </c>
      <c r="AD1218" s="628">
        <f t="shared" si="553"/>
        <v>0</v>
      </c>
      <c r="AE1218" s="4">
        <f t="shared" si="538"/>
        <v>5.4513172167557578</v>
      </c>
      <c r="AF1218" s="3">
        <f t="shared" si="554"/>
        <v>4.67</v>
      </c>
      <c r="AG1218" s="2">
        <f t="shared" si="539"/>
        <v>105.92076283713217</v>
      </c>
      <c r="AH1218" s="22">
        <f t="shared" si="528"/>
        <v>5.0911063986144285</v>
      </c>
    </row>
    <row r="1219" spans="6:34" x14ac:dyDescent="0.35">
      <c r="F1219" s="21">
        <f t="shared" si="540"/>
        <v>118.89999999999752</v>
      </c>
      <c r="G1219" s="20">
        <f t="shared" si="555"/>
        <v>356.63043478260749</v>
      </c>
      <c r="H1219" s="19">
        <f t="shared" si="529"/>
        <v>6.6304347826074945</v>
      </c>
      <c r="I1219" s="18">
        <f t="shared" si="530"/>
        <v>1.8944099378878556E-2</v>
      </c>
      <c r="J1219" s="17">
        <f t="shared" si="531"/>
        <v>237481.92387122012</v>
      </c>
      <c r="K1219" s="16">
        <f t="shared" si="532"/>
        <v>31.45517986451636</v>
      </c>
      <c r="L1219" s="15">
        <f t="shared" si="533"/>
        <v>0</v>
      </c>
      <c r="M1219" s="14">
        <f t="shared" si="534"/>
        <v>0</v>
      </c>
      <c r="N1219" s="13">
        <f t="shared" si="541"/>
        <v>0</v>
      </c>
      <c r="O1219" s="12">
        <f t="shared" si="542"/>
        <v>0</v>
      </c>
      <c r="P1219" s="4">
        <f t="shared" si="543"/>
        <v>0</v>
      </c>
      <c r="Q1219" s="11">
        <f t="shared" si="535"/>
        <v>0</v>
      </c>
      <c r="R1219" s="10">
        <f t="shared" si="544"/>
        <v>0</v>
      </c>
      <c r="S1219" s="9">
        <f t="shared" si="545"/>
        <v>151.358709016955</v>
      </c>
      <c r="T1219" s="8">
        <f t="shared" si="546"/>
        <v>16029.087306043924</v>
      </c>
      <c r="U1219" s="7">
        <f t="shared" si="547"/>
        <v>-31.45517986451636</v>
      </c>
      <c r="V1219" s="9">
        <f t="shared" si="548"/>
        <v>554.07091161179494</v>
      </c>
      <c r="W1219" s="8">
        <f t="shared" si="549"/>
        <v>237481.92387122012</v>
      </c>
      <c r="X1219" s="7">
        <f t="shared" si="550"/>
        <v>-31.45517986451636</v>
      </c>
      <c r="Y1219" s="6">
        <f t="shared" si="536"/>
        <v>574.37273080257273</v>
      </c>
      <c r="Z1219" s="4">
        <f t="shared" si="537"/>
        <v>-1</v>
      </c>
      <c r="AA1219" s="4">
        <f t="shared" si="551"/>
        <v>0</v>
      </c>
      <c r="AB1219" s="5">
        <f t="shared" si="552"/>
        <v>0</v>
      </c>
      <c r="AC1219" s="418">
        <f t="shared" si="556"/>
        <v>0</v>
      </c>
      <c r="AD1219" s="628">
        <f t="shared" si="553"/>
        <v>0</v>
      </c>
      <c r="AE1219" s="4">
        <f t="shared" si="538"/>
        <v>5.4226642200996062</v>
      </c>
      <c r="AF1219" s="3">
        <f t="shared" si="554"/>
        <v>4.67</v>
      </c>
      <c r="AG1219" s="2">
        <f t="shared" si="539"/>
        <v>105.92076283713217</v>
      </c>
      <c r="AH1219" s="22">
        <f t="shared" si="528"/>
        <v>5.0510196835017114</v>
      </c>
    </row>
    <row r="1220" spans="6:34" x14ac:dyDescent="0.35">
      <c r="F1220" s="21">
        <f t="shared" si="540"/>
        <v>118.99999999999751</v>
      </c>
      <c r="G1220" s="20">
        <f t="shared" si="555"/>
        <v>356.63043478260749</v>
      </c>
      <c r="H1220" s="19">
        <f t="shared" si="529"/>
        <v>6.6304347826074945</v>
      </c>
      <c r="I1220" s="18">
        <f t="shared" si="530"/>
        <v>1.8944099378878556E-2</v>
      </c>
      <c r="J1220" s="17">
        <f t="shared" si="531"/>
        <v>237537.3309623813</v>
      </c>
      <c r="K1220" s="16">
        <f t="shared" si="532"/>
        <v>31.455014977398672</v>
      </c>
      <c r="L1220" s="15">
        <f t="shared" si="533"/>
        <v>0</v>
      </c>
      <c r="M1220" s="14">
        <f t="shared" si="534"/>
        <v>0</v>
      </c>
      <c r="N1220" s="13">
        <f t="shared" si="541"/>
        <v>0</v>
      </c>
      <c r="O1220" s="12">
        <f t="shared" si="542"/>
        <v>0</v>
      </c>
      <c r="P1220" s="4">
        <f t="shared" si="543"/>
        <v>0</v>
      </c>
      <c r="Q1220" s="11">
        <f t="shared" si="535"/>
        <v>0</v>
      </c>
      <c r="R1220" s="10">
        <f t="shared" si="544"/>
        <v>0</v>
      </c>
      <c r="S1220" s="9">
        <f t="shared" si="545"/>
        <v>151.358709016955</v>
      </c>
      <c r="T1220" s="8">
        <f t="shared" si="546"/>
        <v>16044.223176945619</v>
      </c>
      <c r="U1220" s="7">
        <f t="shared" si="547"/>
        <v>-31.455014977398672</v>
      </c>
      <c r="V1220" s="9">
        <f t="shared" si="548"/>
        <v>550.9253936253433</v>
      </c>
      <c r="W1220" s="8">
        <f t="shared" si="549"/>
        <v>237537.3309623813</v>
      </c>
      <c r="X1220" s="7">
        <f t="shared" si="550"/>
        <v>-31.455014977398672</v>
      </c>
      <c r="Y1220" s="6">
        <f t="shared" si="536"/>
        <v>571.33899581292258</v>
      </c>
      <c r="Z1220" s="4">
        <f t="shared" si="537"/>
        <v>-1</v>
      </c>
      <c r="AA1220" s="4">
        <f t="shared" si="551"/>
        <v>0</v>
      </c>
      <c r="AB1220" s="5">
        <f t="shared" si="552"/>
        <v>0</v>
      </c>
      <c r="AC1220" s="418">
        <f t="shared" si="556"/>
        <v>0</v>
      </c>
      <c r="AD1220" s="628">
        <f t="shared" si="553"/>
        <v>0</v>
      </c>
      <c r="AE1220" s="4">
        <f t="shared" si="538"/>
        <v>5.3940226685436103</v>
      </c>
      <c r="AF1220" s="3">
        <f t="shared" si="554"/>
        <v>4.67</v>
      </c>
      <c r="AG1220" s="2">
        <f t="shared" si="539"/>
        <v>105.92076283713217</v>
      </c>
      <c r="AH1220" s="22">
        <f t="shared" si="528"/>
        <v>5.0110546855079328</v>
      </c>
    </row>
    <row r="1221" spans="6:34" x14ac:dyDescent="0.35">
      <c r="F1221" s="21">
        <f t="shared" si="540"/>
        <v>119.09999999999751</v>
      </c>
      <c r="G1221" s="20">
        <f t="shared" si="555"/>
        <v>356.63043478260749</v>
      </c>
      <c r="H1221" s="19">
        <f t="shared" si="529"/>
        <v>6.6304347826074945</v>
      </c>
      <c r="I1221" s="18">
        <f t="shared" si="530"/>
        <v>1.8944099378878556E-2</v>
      </c>
      <c r="J1221" s="17">
        <f t="shared" si="531"/>
        <v>237592.42350174382</v>
      </c>
      <c r="K1221" s="16">
        <f t="shared" si="532"/>
        <v>31.454851027647724</v>
      </c>
      <c r="L1221" s="15">
        <f t="shared" si="533"/>
        <v>0</v>
      </c>
      <c r="M1221" s="14">
        <f t="shared" si="534"/>
        <v>0</v>
      </c>
      <c r="N1221" s="13">
        <f t="shared" si="541"/>
        <v>0</v>
      </c>
      <c r="O1221" s="12">
        <f t="shared" si="542"/>
        <v>0</v>
      </c>
      <c r="P1221" s="4">
        <f t="shared" si="543"/>
        <v>0</v>
      </c>
      <c r="Q1221" s="11">
        <f t="shared" si="535"/>
        <v>0</v>
      </c>
      <c r="R1221" s="10">
        <f t="shared" si="544"/>
        <v>0</v>
      </c>
      <c r="S1221" s="9">
        <f t="shared" si="545"/>
        <v>151.358709016955</v>
      </c>
      <c r="T1221" s="8">
        <f t="shared" si="546"/>
        <v>16059.359047847314</v>
      </c>
      <c r="U1221" s="7">
        <f t="shared" si="547"/>
        <v>-31.454851027647724</v>
      </c>
      <c r="V1221" s="9">
        <f t="shared" si="548"/>
        <v>547.77989212760349</v>
      </c>
      <c r="W1221" s="8">
        <f t="shared" si="549"/>
        <v>237592.42350174382</v>
      </c>
      <c r="X1221" s="7">
        <f t="shared" si="550"/>
        <v>-31.454851027647724</v>
      </c>
      <c r="Y1221" s="6">
        <f t="shared" si="536"/>
        <v>568.30649214539881</v>
      </c>
      <c r="Z1221" s="4">
        <f t="shared" si="537"/>
        <v>-1</v>
      </c>
      <c r="AA1221" s="4">
        <f t="shared" si="551"/>
        <v>0</v>
      </c>
      <c r="AB1221" s="5">
        <f t="shared" si="552"/>
        <v>0</v>
      </c>
      <c r="AC1221" s="418">
        <f t="shared" si="556"/>
        <v>0</v>
      </c>
      <c r="AD1221" s="628">
        <f t="shared" si="553"/>
        <v>0</v>
      </c>
      <c r="AE1221" s="4">
        <f t="shared" si="538"/>
        <v>5.3653927419239666</v>
      </c>
      <c r="AF1221" s="3">
        <f t="shared" si="554"/>
        <v>4.67</v>
      </c>
      <c r="AG1221" s="2">
        <f t="shared" si="539"/>
        <v>105.92076283713217</v>
      </c>
      <c r="AH1221" s="22">
        <f t="shared" si="528"/>
        <v>4.9712118079220389</v>
      </c>
    </row>
    <row r="1222" spans="6:34" x14ac:dyDescent="0.35">
      <c r="F1222" s="21">
        <f t="shared" si="540"/>
        <v>119.1999999999975</v>
      </c>
      <c r="G1222" s="20">
        <f t="shared" si="555"/>
        <v>356.63043478260749</v>
      </c>
      <c r="H1222" s="19">
        <f t="shared" si="529"/>
        <v>6.6304347826074945</v>
      </c>
      <c r="I1222" s="18">
        <f t="shared" si="530"/>
        <v>1.8944099378878556E-2</v>
      </c>
      <c r="J1222" s="17">
        <f t="shared" si="531"/>
        <v>237647.20149095659</v>
      </c>
      <c r="K1222" s="16">
        <f t="shared" si="532"/>
        <v>31.454688015236634</v>
      </c>
      <c r="L1222" s="15">
        <f t="shared" si="533"/>
        <v>0</v>
      </c>
      <c r="M1222" s="14">
        <f t="shared" si="534"/>
        <v>0</v>
      </c>
      <c r="N1222" s="13">
        <f t="shared" si="541"/>
        <v>0</v>
      </c>
      <c r="O1222" s="12">
        <f t="shared" si="542"/>
        <v>0</v>
      </c>
      <c r="P1222" s="4">
        <f t="shared" si="543"/>
        <v>0</v>
      </c>
      <c r="Q1222" s="11">
        <f t="shared" si="535"/>
        <v>0</v>
      </c>
      <c r="R1222" s="10">
        <f t="shared" si="544"/>
        <v>0</v>
      </c>
      <c r="S1222" s="9">
        <f t="shared" si="545"/>
        <v>151.358709016955</v>
      </c>
      <c r="T1222" s="8">
        <f t="shared" si="546"/>
        <v>16074.494918749009</v>
      </c>
      <c r="U1222" s="7">
        <f t="shared" si="547"/>
        <v>-31.454688015236634</v>
      </c>
      <c r="V1222" s="9">
        <f t="shared" si="548"/>
        <v>544.63440702483877</v>
      </c>
      <c r="W1222" s="8">
        <f t="shared" si="549"/>
        <v>237647.20149095659</v>
      </c>
      <c r="X1222" s="7">
        <f t="shared" si="550"/>
        <v>-31.454688015236634</v>
      </c>
      <c r="Y1222" s="6">
        <f t="shared" si="536"/>
        <v>565.27523925126684</v>
      </c>
      <c r="Z1222" s="4">
        <f t="shared" si="537"/>
        <v>-1</v>
      </c>
      <c r="AA1222" s="4">
        <f t="shared" si="551"/>
        <v>0</v>
      </c>
      <c r="AB1222" s="5">
        <f t="shared" si="552"/>
        <v>0</v>
      </c>
      <c r="AC1222" s="418">
        <f t="shared" si="556"/>
        <v>0</v>
      </c>
      <c r="AD1222" s="628">
        <f t="shared" si="553"/>
        <v>0</v>
      </c>
      <c r="AE1222" s="4">
        <f t="shared" si="538"/>
        <v>5.3367746238804541</v>
      </c>
      <c r="AF1222" s="3">
        <f t="shared" si="554"/>
        <v>4.67</v>
      </c>
      <c r="AG1222" s="2">
        <f t="shared" si="539"/>
        <v>105.92076283713217</v>
      </c>
      <c r="AH1222" s="22">
        <f t="shared" si="528"/>
        <v>4.931491458250763</v>
      </c>
    </row>
    <row r="1223" spans="6:34" x14ac:dyDescent="0.35">
      <c r="F1223" s="21">
        <f t="shared" si="540"/>
        <v>119.2999999999975</v>
      </c>
      <c r="G1223" s="20">
        <f t="shared" si="555"/>
        <v>356.63043478260749</v>
      </c>
      <c r="H1223" s="19">
        <f t="shared" si="529"/>
        <v>6.6304347826074945</v>
      </c>
      <c r="I1223" s="18">
        <f t="shared" si="530"/>
        <v>1.8944099378878556E-2</v>
      </c>
      <c r="J1223" s="17">
        <f t="shared" si="531"/>
        <v>237701.66493165906</v>
      </c>
      <c r="K1223" s="16">
        <f t="shared" si="532"/>
        <v>31.45452594013868</v>
      </c>
      <c r="L1223" s="15">
        <f t="shared" si="533"/>
        <v>0</v>
      </c>
      <c r="M1223" s="14">
        <f t="shared" si="534"/>
        <v>0</v>
      </c>
      <c r="N1223" s="13">
        <f t="shared" si="541"/>
        <v>0</v>
      </c>
      <c r="O1223" s="12">
        <f t="shared" si="542"/>
        <v>0</v>
      </c>
      <c r="P1223" s="4">
        <f t="shared" si="543"/>
        <v>0</v>
      </c>
      <c r="Q1223" s="11">
        <f t="shared" si="535"/>
        <v>0</v>
      </c>
      <c r="R1223" s="10">
        <f t="shared" si="544"/>
        <v>0</v>
      </c>
      <c r="S1223" s="9">
        <f t="shared" si="545"/>
        <v>151.358709016955</v>
      </c>
      <c r="T1223" s="8">
        <f t="shared" si="546"/>
        <v>16089.630789650704</v>
      </c>
      <c r="U1223" s="7">
        <f t="shared" si="547"/>
        <v>-31.45452594013868</v>
      </c>
      <c r="V1223" s="9">
        <f t="shared" si="548"/>
        <v>541.48893822331513</v>
      </c>
      <c r="W1223" s="8">
        <f t="shared" si="549"/>
        <v>237701.66493165906</v>
      </c>
      <c r="X1223" s="7">
        <f t="shared" si="550"/>
        <v>-31.45452594013868</v>
      </c>
      <c r="Y1223" s="6">
        <f t="shared" si="536"/>
        <v>562.24525699510571</v>
      </c>
      <c r="Z1223" s="4">
        <f t="shared" si="537"/>
        <v>-1</v>
      </c>
      <c r="AA1223" s="4">
        <f t="shared" si="551"/>
        <v>0</v>
      </c>
      <c r="AB1223" s="5">
        <f t="shared" si="552"/>
        <v>0</v>
      </c>
      <c r="AC1223" s="418">
        <f t="shared" si="556"/>
        <v>0</v>
      </c>
      <c r="AD1223" s="628">
        <f t="shared" si="553"/>
        <v>0</v>
      </c>
      <c r="AE1223" s="4">
        <f t="shared" si="538"/>
        <v>5.3081685019549525</v>
      </c>
      <c r="AF1223" s="3">
        <f t="shared" si="554"/>
        <v>4.67</v>
      </c>
      <c r="AG1223" s="2">
        <f t="shared" si="539"/>
        <v>105.92076283713217</v>
      </c>
      <c r="AH1223" s="22">
        <f t="shared" si="528"/>
        <v>4.8918940482905304</v>
      </c>
    </row>
    <row r="1224" spans="6:34" x14ac:dyDescent="0.35">
      <c r="F1224" s="21">
        <f t="shared" si="540"/>
        <v>119.39999999999749</v>
      </c>
      <c r="G1224" s="20">
        <f t="shared" si="555"/>
        <v>356.63043478260749</v>
      </c>
      <c r="H1224" s="19">
        <f t="shared" si="529"/>
        <v>6.6304347826074945</v>
      </c>
      <c r="I1224" s="18">
        <f t="shared" si="530"/>
        <v>1.8944099378878556E-2</v>
      </c>
      <c r="J1224" s="17">
        <f t="shared" si="531"/>
        <v>237755.8138254814</v>
      </c>
      <c r="K1224" s="16">
        <f t="shared" si="532"/>
        <v>31.454364802327291</v>
      </c>
      <c r="L1224" s="15">
        <f t="shared" si="533"/>
        <v>0</v>
      </c>
      <c r="M1224" s="14">
        <f t="shared" si="534"/>
        <v>0</v>
      </c>
      <c r="N1224" s="13">
        <f t="shared" si="541"/>
        <v>0</v>
      </c>
      <c r="O1224" s="12">
        <f t="shared" si="542"/>
        <v>0</v>
      </c>
      <c r="P1224" s="4">
        <f t="shared" si="543"/>
        <v>0</v>
      </c>
      <c r="Q1224" s="11">
        <f t="shared" si="535"/>
        <v>0</v>
      </c>
      <c r="R1224" s="10">
        <f t="shared" si="544"/>
        <v>0</v>
      </c>
      <c r="S1224" s="9">
        <f t="shared" si="545"/>
        <v>151.358709016955</v>
      </c>
      <c r="T1224" s="8">
        <f t="shared" si="546"/>
        <v>16104.766660552399</v>
      </c>
      <c r="U1224" s="7">
        <f t="shared" si="547"/>
        <v>-31.454364802327291</v>
      </c>
      <c r="V1224" s="9">
        <f t="shared" si="548"/>
        <v>538.34348562930131</v>
      </c>
      <c r="W1224" s="8">
        <f t="shared" si="549"/>
        <v>237755.8138254814</v>
      </c>
      <c r="X1224" s="7">
        <f t="shared" si="550"/>
        <v>-31.454364802327291</v>
      </c>
      <c r="Y1224" s="6">
        <f t="shared" si="536"/>
        <v>559.21656566556123</v>
      </c>
      <c r="Z1224" s="4">
        <f t="shared" si="537"/>
        <v>-1</v>
      </c>
      <c r="AA1224" s="4">
        <f t="shared" si="551"/>
        <v>0</v>
      </c>
      <c r="AB1224" s="5">
        <f t="shared" si="552"/>
        <v>0</v>
      </c>
      <c r="AC1224" s="418">
        <f t="shared" si="556"/>
        <v>0</v>
      </c>
      <c r="AD1224" s="628">
        <f t="shared" si="553"/>
        <v>0</v>
      </c>
      <c r="AE1224" s="4">
        <f t="shared" si="538"/>
        <v>5.2795745676929657</v>
      </c>
      <c r="AF1224" s="3">
        <f t="shared" si="554"/>
        <v>4.67</v>
      </c>
      <c r="AG1224" s="2">
        <f t="shared" si="539"/>
        <v>105.92076283713217</v>
      </c>
      <c r="AH1224" s="22">
        <f t="shared" si="528"/>
        <v>4.8524199942010169</v>
      </c>
    </row>
    <row r="1225" spans="6:34" x14ac:dyDescent="0.35">
      <c r="F1225" s="21">
        <f t="shared" si="540"/>
        <v>119.49999999999748</v>
      </c>
      <c r="G1225" s="20">
        <f t="shared" si="555"/>
        <v>356.63043478260749</v>
      </c>
      <c r="H1225" s="19">
        <f t="shared" si="529"/>
        <v>6.6304347826074945</v>
      </c>
      <c r="I1225" s="18">
        <f t="shared" si="530"/>
        <v>1.8944099378878556E-2</v>
      </c>
      <c r="J1225" s="17">
        <f t="shared" si="531"/>
        <v>237809.64817404433</v>
      </c>
      <c r="K1225" s="16">
        <f t="shared" si="532"/>
        <v>31.454204601776055</v>
      </c>
      <c r="L1225" s="15">
        <f t="shared" si="533"/>
        <v>0</v>
      </c>
      <c r="M1225" s="14">
        <f t="shared" si="534"/>
        <v>0</v>
      </c>
      <c r="N1225" s="13">
        <f t="shared" si="541"/>
        <v>0</v>
      </c>
      <c r="O1225" s="12">
        <f t="shared" si="542"/>
        <v>0</v>
      </c>
      <c r="P1225" s="4">
        <f t="shared" si="543"/>
        <v>0</v>
      </c>
      <c r="Q1225" s="11">
        <f t="shared" si="535"/>
        <v>0</v>
      </c>
      <c r="R1225" s="10">
        <f t="shared" si="544"/>
        <v>0</v>
      </c>
      <c r="S1225" s="9">
        <f t="shared" si="545"/>
        <v>151.358709016955</v>
      </c>
      <c r="T1225" s="8">
        <f t="shared" si="546"/>
        <v>16119.902531454094</v>
      </c>
      <c r="U1225" s="7">
        <f t="shared" si="547"/>
        <v>-31.454204601776055</v>
      </c>
      <c r="V1225" s="9">
        <f t="shared" si="548"/>
        <v>535.19804914906854</v>
      </c>
      <c r="W1225" s="8">
        <f t="shared" si="549"/>
        <v>237809.64817404433</v>
      </c>
      <c r="X1225" s="7">
        <f t="shared" si="550"/>
        <v>-31.454204601776055</v>
      </c>
      <c r="Y1225" s="6">
        <f t="shared" si="536"/>
        <v>556.1891859864304</v>
      </c>
      <c r="Z1225" s="4">
        <f t="shared" si="537"/>
        <v>-1</v>
      </c>
      <c r="AA1225" s="4">
        <f t="shared" si="551"/>
        <v>0</v>
      </c>
      <c r="AB1225" s="5">
        <f t="shared" si="552"/>
        <v>0</v>
      </c>
      <c r="AC1225" s="418">
        <f t="shared" si="556"/>
        <v>0</v>
      </c>
      <c r="AD1225" s="628">
        <f t="shared" si="553"/>
        <v>0</v>
      </c>
      <c r="AE1225" s="4">
        <f t="shared" si="538"/>
        <v>5.250993016748267</v>
      </c>
      <c r="AF1225" s="3">
        <f t="shared" si="554"/>
        <v>4.67</v>
      </c>
      <c r="AG1225" s="2">
        <f t="shared" si="539"/>
        <v>105.92076283713217</v>
      </c>
      <c r="AH1225" s="22">
        <f t="shared" si="528"/>
        <v>4.8130697165804222</v>
      </c>
    </row>
    <row r="1226" spans="6:34" x14ac:dyDescent="0.35">
      <c r="F1226" s="21">
        <f t="shared" si="540"/>
        <v>119.59999999999748</v>
      </c>
      <c r="G1226" s="20">
        <f t="shared" si="555"/>
        <v>356.63043478260749</v>
      </c>
      <c r="H1226" s="19">
        <f t="shared" si="529"/>
        <v>6.6304347826074945</v>
      </c>
      <c r="I1226" s="18">
        <f t="shared" si="530"/>
        <v>1.8944099378878556E-2</v>
      </c>
      <c r="J1226" s="17">
        <f t="shared" si="531"/>
        <v>237863.16797895925</v>
      </c>
      <c r="K1226" s="16">
        <f t="shared" si="532"/>
        <v>31.454045338458702</v>
      </c>
      <c r="L1226" s="15">
        <f t="shared" si="533"/>
        <v>0</v>
      </c>
      <c r="M1226" s="14">
        <f t="shared" si="534"/>
        <v>0</v>
      </c>
      <c r="N1226" s="13">
        <f t="shared" si="541"/>
        <v>0</v>
      </c>
      <c r="O1226" s="12">
        <f t="shared" si="542"/>
        <v>0</v>
      </c>
      <c r="P1226" s="4">
        <f t="shared" si="543"/>
        <v>0</v>
      </c>
      <c r="Q1226" s="11">
        <f t="shared" si="535"/>
        <v>0</v>
      </c>
      <c r="R1226" s="10">
        <f t="shared" si="544"/>
        <v>0</v>
      </c>
      <c r="S1226" s="9">
        <f t="shared" si="545"/>
        <v>151.358709016955</v>
      </c>
      <c r="T1226" s="8">
        <f t="shared" si="546"/>
        <v>16135.038402355789</v>
      </c>
      <c r="U1226" s="7">
        <f t="shared" si="547"/>
        <v>-31.454045338458702</v>
      </c>
      <c r="V1226" s="9">
        <f t="shared" si="548"/>
        <v>532.05262868889088</v>
      </c>
      <c r="W1226" s="8">
        <f t="shared" si="549"/>
        <v>237863.16797895925</v>
      </c>
      <c r="X1226" s="7">
        <f t="shared" si="550"/>
        <v>-31.454045338458702</v>
      </c>
      <c r="Y1226" s="6">
        <f t="shared" si="536"/>
        <v>553.16313912808585</v>
      </c>
      <c r="Z1226" s="4">
        <f t="shared" si="537"/>
        <v>-1</v>
      </c>
      <c r="AA1226" s="4">
        <f t="shared" si="551"/>
        <v>0</v>
      </c>
      <c r="AB1226" s="5">
        <f t="shared" si="552"/>
        <v>0</v>
      </c>
      <c r="AC1226" s="418">
        <f t="shared" si="556"/>
        <v>0</v>
      </c>
      <c r="AD1226" s="628">
        <f t="shared" si="553"/>
        <v>0</v>
      </c>
      <c r="AE1226" s="4">
        <f t="shared" si="538"/>
        <v>5.2224240489907601</v>
      </c>
      <c r="AF1226" s="3">
        <f t="shared" si="554"/>
        <v>4.67</v>
      </c>
      <c r="AG1226" s="2">
        <f t="shared" si="539"/>
        <v>105.92076283713217</v>
      </c>
      <c r="AH1226" s="22">
        <f t="shared" si="528"/>
        <v>4.7738436405424896</v>
      </c>
    </row>
    <row r="1227" spans="6:34" x14ac:dyDescent="0.35">
      <c r="F1227" s="21">
        <f t="shared" si="540"/>
        <v>119.69999999999747</v>
      </c>
      <c r="G1227" s="20">
        <f t="shared" si="555"/>
        <v>356.63043478260749</v>
      </c>
      <c r="H1227" s="19">
        <f t="shared" si="529"/>
        <v>6.6304347826074945</v>
      </c>
      <c r="I1227" s="18">
        <f t="shared" si="530"/>
        <v>1.8944099378878556E-2</v>
      </c>
      <c r="J1227" s="17">
        <f t="shared" si="531"/>
        <v>237916.37324182814</v>
      </c>
      <c r="K1227" s="16">
        <f t="shared" si="532"/>
        <v>31.453887012349149</v>
      </c>
      <c r="L1227" s="15">
        <f t="shared" si="533"/>
        <v>0</v>
      </c>
      <c r="M1227" s="14">
        <f t="shared" si="534"/>
        <v>0</v>
      </c>
      <c r="N1227" s="13">
        <f t="shared" si="541"/>
        <v>0</v>
      </c>
      <c r="O1227" s="12">
        <f t="shared" si="542"/>
        <v>0</v>
      </c>
      <c r="P1227" s="4">
        <f t="shared" si="543"/>
        <v>0</v>
      </c>
      <c r="Q1227" s="11">
        <f t="shared" si="535"/>
        <v>0</v>
      </c>
      <c r="R1227" s="10">
        <f t="shared" si="544"/>
        <v>0</v>
      </c>
      <c r="S1227" s="9">
        <f t="shared" si="545"/>
        <v>151.358709016955</v>
      </c>
      <c r="T1227" s="8">
        <f t="shared" si="546"/>
        <v>16150.174273257484</v>
      </c>
      <c r="U1227" s="7">
        <f t="shared" si="547"/>
        <v>-31.453887012349149</v>
      </c>
      <c r="V1227" s="9">
        <f t="shared" si="548"/>
        <v>528.90722415504501</v>
      </c>
      <c r="W1227" s="8">
        <f t="shared" si="549"/>
        <v>237916.37324182814</v>
      </c>
      <c r="X1227" s="7">
        <f t="shared" si="550"/>
        <v>-31.453887012349149</v>
      </c>
      <c r="Y1227" s="6">
        <f t="shared" si="536"/>
        <v>550.13844671925472</v>
      </c>
      <c r="Z1227" s="4">
        <f t="shared" si="537"/>
        <v>-1</v>
      </c>
      <c r="AA1227" s="4">
        <f t="shared" si="551"/>
        <v>0</v>
      </c>
      <c r="AB1227" s="5">
        <f t="shared" si="552"/>
        <v>0</v>
      </c>
      <c r="AC1227" s="418">
        <f t="shared" si="556"/>
        <v>0</v>
      </c>
      <c r="AD1227" s="628">
        <f t="shared" si="553"/>
        <v>0</v>
      </c>
      <c r="AE1227" s="4">
        <f t="shared" si="538"/>
        <v>5.1938678686176827</v>
      </c>
      <c r="AF1227" s="3">
        <f t="shared" si="554"/>
        <v>4.67</v>
      </c>
      <c r="AG1227" s="2">
        <f t="shared" si="539"/>
        <v>105.92076283713217</v>
      </c>
      <c r="AH1227" s="22">
        <f t="shared" si="528"/>
        <v>4.7347421957953353</v>
      </c>
    </row>
    <row r="1228" spans="6:34" x14ac:dyDescent="0.35">
      <c r="F1228" s="21">
        <f t="shared" si="540"/>
        <v>119.79999999999747</v>
      </c>
      <c r="G1228" s="20">
        <f t="shared" si="555"/>
        <v>356.63043478260749</v>
      </c>
      <c r="H1228" s="19">
        <f t="shared" si="529"/>
        <v>6.6304347826074945</v>
      </c>
      <c r="I1228" s="18">
        <f t="shared" si="530"/>
        <v>1.8944099378878556E-2</v>
      </c>
      <c r="J1228" s="17">
        <f t="shared" si="531"/>
        <v>237969.26396424364</v>
      </c>
      <c r="K1228" s="16">
        <f t="shared" si="532"/>
        <v>31.453729623421417</v>
      </c>
      <c r="L1228" s="15">
        <f t="shared" si="533"/>
        <v>0</v>
      </c>
      <c r="M1228" s="14">
        <f t="shared" si="534"/>
        <v>0</v>
      </c>
      <c r="N1228" s="13">
        <f t="shared" si="541"/>
        <v>0</v>
      </c>
      <c r="O1228" s="12">
        <f t="shared" si="542"/>
        <v>0</v>
      </c>
      <c r="P1228" s="4">
        <f t="shared" si="543"/>
        <v>0</v>
      </c>
      <c r="Q1228" s="11">
        <f t="shared" si="535"/>
        <v>0</v>
      </c>
      <c r="R1228" s="10">
        <f t="shared" si="544"/>
        <v>0</v>
      </c>
      <c r="S1228" s="9">
        <f t="shared" si="545"/>
        <v>151.358709016955</v>
      </c>
      <c r="T1228" s="8">
        <f t="shared" si="546"/>
        <v>16165.310144159179</v>
      </c>
      <c r="U1228" s="7">
        <f t="shared" si="547"/>
        <v>-31.453729623421417</v>
      </c>
      <c r="V1228" s="9">
        <f t="shared" si="548"/>
        <v>525.76183545381014</v>
      </c>
      <c r="W1228" s="8">
        <f t="shared" si="549"/>
        <v>237969.26396424364</v>
      </c>
      <c r="X1228" s="7">
        <f t="shared" si="550"/>
        <v>-31.453729623421417</v>
      </c>
      <c r="Y1228" s="6">
        <f t="shared" si="536"/>
        <v>547.1151308591626</v>
      </c>
      <c r="Z1228" s="4">
        <f t="shared" si="537"/>
        <v>-1</v>
      </c>
      <c r="AA1228" s="4">
        <f t="shared" si="551"/>
        <v>0</v>
      </c>
      <c r="AB1228" s="5">
        <f t="shared" si="552"/>
        <v>0</v>
      </c>
      <c r="AC1228" s="418">
        <f t="shared" si="556"/>
        <v>0</v>
      </c>
      <c r="AD1228" s="628">
        <f t="shared" si="553"/>
        <v>0</v>
      </c>
      <c r="AE1228" s="4">
        <f t="shared" si="538"/>
        <v>5.1653246842682563</v>
      </c>
      <c r="AF1228" s="3">
        <f t="shared" si="554"/>
        <v>4.67</v>
      </c>
      <c r="AG1228" s="2">
        <f t="shared" si="539"/>
        <v>105.92076283713217</v>
      </c>
      <c r="AH1228" s="22">
        <f t="shared" si="528"/>
        <v>4.6957658167221235</v>
      </c>
    </row>
    <row r="1229" spans="6:34" x14ac:dyDescent="0.35">
      <c r="F1229" s="21">
        <f t="shared" si="540"/>
        <v>119.89999999999746</v>
      </c>
      <c r="G1229" s="20">
        <f t="shared" si="555"/>
        <v>356.63043478260749</v>
      </c>
      <c r="H1229" s="19">
        <f t="shared" si="529"/>
        <v>6.6304347826074945</v>
      </c>
      <c r="I1229" s="18">
        <f t="shared" si="530"/>
        <v>1.8944099378878556E-2</v>
      </c>
      <c r="J1229" s="17">
        <f t="shared" si="531"/>
        <v>238021.84014778901</v>
      </c>
      <c r="K1229" s="16">
        <f t="shared" si="532"/>
        <v>31.453573171649719</v>
      </c>
      <c r="L1229" s="15">
        <f t="shared" si="533"/>
        <v>0</v>
      </c>
      <c r="M1229" s="14">
        <f t="shared" si="534"/>
        <v>0</v>
      </c>
      <c r="N1229" s="13">
        <f t="shared" si="541"/>
        <v>0</v>
      </c>
      <c r="O1229" s="12">
        <f t="shared" si="542"/>
        <v>0</v>
      </c>
      <c r="P1229" s="4">
        <f t="shared" si="543"/>
        <v>0</v>
      </c>
      <c r="Q1229" s="11">
        <f t="shared" si="535"/>
        <v>0</v>
      </c>
      <c r="R1229" s="10">
        <f t="shared" si="544"/>
        <v>0</v>
      </c>
      <c r="S1229" s="9">
        <f t="shared" si="545"/>
        <v>151.358709016955</v>
      </c>
      <c r="T1229" s="8">
        <f t="shared" si="546"/>
        <v>16180.446015060874</v>
      </c>
      <c r="U1229" s="7">
        <f t="shared" si="547"/>
        <v>-31.453573171649719</v>
      </c>
      <c r="V1229" s="9">
        <f t="shared" si="548"/>
        <v>522.61646249146804</v>
      </c>
      <c r="W1229" s="8">
        <f t="shared" si="549"/>
        <v>238021.84014778901</v>
      </c>
      <c r="X1229" s="7">
        <f t="shared" si="550"/>
        <v>-31.453573171649719</v>
      </c>
      <c r="Y1229" s="6">
        <f t="shared" si="536"/>
        <v>544.09321413005625</v>
      </c>
      <c r="Z1229" s="4">
        <f t="shared" si="537"/>
        <v>-1</v>
      </c>
      <c r="AA1229" s="4">
        <f t="shared" si="551"/>
        <v>0</v>
      </c>
      <c r="AB1229" s="5">
        <f t="shared" si="552"/>
        <v>0</v>
      </c>
      <c r="AC1229" s="418">
        <f t="shared" si="556"/>
        <v>0</v>
      </c>
      <c r="AD1229" s="628">
        <f t="shared" si="553"/>
        <v>0</v>
      </c>
      <c r="AE1229" s="4">
        <f t="shared" si="538"/>
        <v>5.1367947091419159</v>
      </c>
      <c r="AF1229" s="3">
        <f t="shared" si="554"/>
        <v>4.67</v>
      </c>
      <c r="AG1229" s="2">
        <f t="shared" si="539"/>
        <v>105.92076283713217</v>
      </c>
      <c r="AH1229" s="22">
        <f t="shared" si="528"/>
        <v>4.6569149424636462</v>
      </c>
    </row>
    <row r="1230" spans="6:34" x14ac:dyDescent="0.35">
      <c r="F1230" s="21">
        <f t="shared" si="540"/>
        <v>119.99999999999746</v>
      </c>
      <c r="G1230" s="20">
        <f t="shared" si="555"/>
        <v>356.63043478260749</v>
      </c>
      <c r="H1230" s="19">
        <f t="shared" si="529"/>
        <v>6.6304347826074945</v>
      </c>
      <c r="I1230" s="18">
        <f t="shared" si="530"/>
        <v>1.8944099378878556E-2</v>
      </c>
      <c r="J1230" s="17">
        <f t="shared" si="531"/>
        <v>238074.10179403817</v>
      </c>
      <c r="K1230" s="16">
        <f t="shared" si="532"/>
        <v>31.453417657008419</v>
      </c>
      <c r="L1230" s="15">
        <f t="shared" si="533"/>
        <v>0</v>
      </c>
      <c r="M1230" s="14">
        <f t="shared" si="534"/>
        <v>0</v>
      </c>
      <c r="N1230" s="13">
        <f t="shared" si="541"/>
        <v>0</v>
      </c>
      <c r="O1230" s="12">
        <f t="shared" si="542"/>
        <v>0</v>
      </c>
      <c r="P1230" s="4">
        <f t="shared" si="543"/>
        <v>0</v>
      </c>
      <c r="Q1230" s="11">
        <f t="shared" si="535"/>
        <v>0</v>
      </c>
      <c r="R1230" s="10">
        <f t="shared" si="544"/>
        <v>0</v>
      </c>
      <c r="S1230" s="9">
        <f t="shared" si="545"/>
        <v>151.358709016955</v>
      </c>
      <c r="T1230" s="8">
        <f t="shared" si="546"/>
        <v>16195.581885962569</v>
      </c>
      <c r="U1230" s="7">
        <f t="shared" si="547"/>
        <v>-31.453417657008419</v>
      </c>
      <c r="V1230" s="9">
        <f t="shared" si="548"/>
        <v>519.47110517430303</v>
      </c>
      <c r="W1230" s="8">
        <f t="shared" si="549"/>
        <v>238074.10179403817</v>
      </c>
      <c r="X1230" s="7">
        <f t="shared" si="550"/>
        <v>-31.453417657008419</v>
      </c>
      <c r="Y1230" s="6">
        <f t="shared" si="536"/>
        <v>541.07271961011952</v>
      </c>
      <c r="Z1230" s="4">
        <f t="shared" si="537"/>
        <v>-1</v>
      </c>
      <c r="AA1230" s="4">
        <f t="shared" si="551"/>
        <v>0</v>
      </c>
      <c r="AB1230" s="5">
        <f t="shared" si="552"/>
        <v>0</v>
      </c>
      <c r="AC1230" s="418">
        <f t="shared" si="556"/>
        <v>0</v>
      </c>
      <c r="AD1230" s="628">
        <f t="shared" si="553"/>
        <v>0</v>
      </c>
      <c r="AE1230" s="4">
        <f t="shared" si="538"/>
        <v>5.108278161120249</v>
      </c>
      <c r="AF1230" s="3">
        <f t="shared" si="554"/>
        <v>4.67</v>
      </c>
      <c r="AG1230" s="2">
        <f t="shared" si="539"/>
        <v>105.92076283713217</v>
      </c>
      <c r="AH1230" s="22">
        <f t="shared" si="528"/>
        <v>4.6181900170028838</v>
      </c>
    </row>
    <row r="1231" spans="6:34" x14ac:dyDescent="0.35">
      <c r="F1231" s="21">
        <f t="shared" si="540"/>
        <v>120.09999999999745</v>
      </c>
      <c r="G1231" s="20">
        <f t="shared" si="555"/>
        <v>356.63043478260749</v>
      </c>
      <c r="H1231" s="19">
        <f t="shared" si="529"/>
        <v>6.6304347826074945</v>
      </c>
      <c r="I1231" s="18">
        <f t="shared" si="530"/>
        <v>1.8944099378878556E-2</v>
      </c>
      <c r="J1231" s="17">
        <f t="shared" si="531"/>
        <v>238126.04890455559</v>
      </c>
      <c r="K1231" s="16">
        <f t="shared" si="532"/>
        <v>31.453263079472002</v>
      </c>
      <c r="L1231" s="15">
        <f t="shared" si="533"/>
        <v>0</v>
      </c>
      <c r="M1231" s="14">
        <f t="shared" si="534"/>
        <v>0</v>
      </c>
      <c r="N1231" s="13">
        <f t="shared" si="541"/>
        <v>0</v>
      </c>
      <c r="O1231" s="12">
        <f t="shared" si="542"/>
        <v>0</v>
      </c>
      <c r="P1231" s="4">
        <f t="shared" si="543"/>
        <v>0</v>
      </c>
      <c r="Q1231" s="11">
        <f t="shared" si="535"/>
        <v>0</v>
      </c>
      <c r="R1231" s="10">
        <f t="shared" si="544"/>
        <v>0</v>
      </c>
      <c r="S1231" s="9">
        <f t="shared" si="545"/>
        <v>151.358709016955</v>
      </c>
      <c r="T1231" s="8">
        <f t="shared" si="546"/>
        <v>16210.717756864264</v>
      </c>
      <c r="U1231" s="7">
        <f t="shared" si="547"/>
        <v>-31.453263079472002</v>
      </c>
      <c r="V1231" s="9">
        <f t="shared" si="548"/>
        <v>516.32576340860214</v>
      </c>
      <c r="W1231" s="8">
        <f t="shared" si="549"/>
        <v>238126.04890455559</v>
      </c>
      <c r="X1231" s="7">
        <f t="shared" si="550"/>
        <v>-31.453263079472002</v>
      </c>
      <c r="Y1231" s="6">
        <f t="shared" si="536"/>
        <v>538.05367088679463</v>
      </c>
      <c r="Z1231" s="4">
        <f t="shared" si="537"/>
        <v>-1</v>
      </c>
      <c r="AA1231" s="4">
        <f t="shared" si="551"/>
        <v>0</v>
      </c>
      <c r="AB1231" s="5">
        <f t="shared" si="552"/>
        <v>0</v>
      </c>
      <c r="AC1231" s="418">
        <f t="shared" si="556"/>
        <v>0</v>
      </c>
      <c r="AD1231" s="628">
        <f t="shared" si="553"/>
        <v>0</v>
      </c>
      <c r="AE1231" s="4">
        <f t="shared" si="538"/>
        <v>5.0797752628927588</v>
      </c>
      <c r="AF1231" s="3">
        <f t="shared" si="554"/>
        <v>4.67</v>
      </c>
      <c r="AG1231" s="2">
        <f t="shared" si="539"/>
        <v>105.92076283713217</v>
      </c>
      <c r="AH1231" s="22">
        <f t="shared" si="528"/>
        <v>4.5795914892515697</v>
      </c>
    </row>
    <row r="1232" spans="6:34" x14ac:dyDescent="0.35">
      <c r="F1232" s="21">
        <f t="shared" si="540"/>
        <v>120.19999999999744</v>
      </c>
      <c r="G1232" s="20">
        <f t="shared" si="555"/>
        <v>356.63043478260749</v>
      </c>
      <c r="H1232" s="19">
        <f t="shared" si="529"/>
        <v>6.6304347826074945</v>
      </c>
      <c r="I1232" s="18">
        <f t="shared" si="530"/>
        <v>1.8944099378878556E-2</v>
      </c>
      <c r="J1232" s="17">
        <f t="shared" si="531"/>
        <v>238177.68148089646</v>
      </c>
      <c r="K1232" s="16">
        <f t="shared" si="532"/>
        <v>31.453109439015158</v>
      </c>
      <c r="L1232" s="15">
        <f t="shared" si="533"/>
        <v>0</v>
      </c>
      <c r="M1232" s="14">
        <f t="shared" si="534"/>
        <v>0</v>
      </c>
      <c r="N1232" s="13">
        <f t="shared" si="541"/>
        <v>0</v>
      </c>
      <c r="O1232" s="12">
        <f t="shared" si="542"/>
        <v>0</v>
      </c>
      <c r="P1232" s="4">
        <f t="shared" si="543"/>
        <v>0</v>
      </c>
      <c r="Q1232" s="11">
        <f t="shared" si="535"/>
        <v>0</v>
      </c>
      <c r="R1232" s="10">
        <f t="shared" si="544"/>
        <v>0</v>
      </c>
      <c r="S1232" s="9">
        <f t="shared" si="545"/>
        <v>151.358709016955</v>
      </c>
      <c r="T1232" s="8">
        <f t="shared" si="546"/>
        <v>16225.853627765959</v>
      </c>
      <c r="U1232" s="7">
        <f t="shared" si="547"/>
        <v>-31.453109439015158</v>
      </c>
      <c r="V1232" s="9">
        <f t="shared" si="548"/>
        <v>513.1804371006549</v>
      </c>
      <c r="W1232" s="8">
        <f t="shared" si="549"/>
        <v>238177.68148089646</v>
      </c>
      <c r="X1232" s="7">
        <f t="shared" si="550"/>
        <v>-31.453109439015158</v>
      </c>
      <c r="Y1232" s="6">
        <f t="shared" si="536"/>
        <v>535.03609207052421</v>
      </c>
      <c r="Z1232" s="4">
        <f t="shared" si="537"/>
        <v>-1</v>
      </c>
      <c r="AA1232" s="4">
        <f t="shared" si="551"/>
        <v>0</v>
      </c>
      <c r="AB1232" s="5">
        <f t="shared" si="552"/>
        <v>0</v>
      </c>
      <c r="AC1232" s="418">
        <f t="shared" si="556"/>
        <v>0</v>
      </c>
      <c r="AD1232" s="628">
        <f t="shared" si="553"/>
        <v>0</v>
      </c>
      <c r="AE1232" s="4">
        <f t="shared" si="538"/>
        <v>5.0512862420866078</v>
      </c>
      <c r="AF1232" s="3">
        <f t="shared" si="554"/>
        <v>4.67</v>
      </c>
      <c r="AG1232" s="2">
        <f t="shared" si="539"/>
        <v>105.92076283713217</v>
      </c>
      <c r="AH1232" s="22">
        <f t="shared" si="528"/>
        <v>4.5411198131388257</v>
      </c>
    </row>
    <row r="1233" spans="6:34" x14ac:dyDescent="0.35">
      <c r="F1233" s="21">
        <f t="shared" si="540"/>
        <v>120.29999999999744</v>
      </c>
      <c r="G1233" s="20">
        <f t="shared" si="555"/>
        <v>356.63043478260749</v>
      </c>
      <c r="H1233" s="19">
        <f t="shared" si="529"/>
        <v>6.6304347826074945</v>
      </c>
      <c r="I1233" s="18">
        <f t="shared" si="530"/>
        <v>1.8944099378878556E-2</v>
      </c>
      <c r="J1233" s="17">
        <f t="shared" si="531"/>
        <v>238228.99952460651</v>
      </c>
      <c r="K1233" s="16">
        <f t="shared" si="532"/>
        <v>31.452956735612677</v>
      </c>
      <c r="L1233" s="15">
        <f t="shared" si="533"/>
        <v>0</v>
      </c>
      <c r="M1233" s="14">
        <f t="shared" si="534"/>
        <v>0</v>
      </c>
      <c r="N1233" s="13">
        <f t="shared" si="541"/>
        <v>0</v>
      </c>
      <c r="O1233" s="12">
        <f t="shared" si="542"/>
        <v>0</v>
      </c>
      <c r="P1233" s="4">
        <f t="shared" si="543"/>
        <v>0</v>
      </c>
      <c r="Q1233" s="11">
        <f t="shared" si="535"/>
        <v>0</v>
      </c>
      <c r="R1233" s="10">
        <f t="shared" si="544"/>
        <v>0</v>
      </c>
      <c r="S1233" s="9">
        <f t="shared" si="545"/>
        <v>151.358709016955</v>
      </c>
      <c r="T1233" s="8">
        <f t="shared" si="546"/>
        <v>16240.989498667654</v>
      </c>
      <c r="U1233" s="7">
        <f t="shared" si="547"/>
        <v>-31.452956735612677</v>
      </c>
      <c r="V1233" s="9">
        <f t="shared" si="548"/>
        <v>510.03512615675339</v>
      </c>
      <c r="W1233" s="8">
        <f t="shared" si="549"/>
        <v>238228.99952460651</v>
      </c>
      <c r="X1233" s="7">
        <f t="shared" si="550"/>
        <v>-31.452956735612677</v>
      </c>
      <c r="Y1233" s="6">
        <f t="shared" si="536"/>
        <v>532.02000780893059</v>
      </c>
      <c r="Z1233" s="4">
        <f t="shared" si="537"/>
        <v>-1</v>
      </c>
      <c r="AA1233" s="4">
        <f t="shared" si="551"/>
        <v>0</v>
      </c>
      <c r="AB1233" s="5">
        <f t="shared" si="552"/>
        <v>0</v>
      </c>
      <c r="AC1233" s="418">
        <f t="shared" si="556"/>
        <v>0</v>
      </c>
      <c r="AD1233" s="628">
        <f t="shared" si="553"/>
        <v>0</v>
      </c>
      <c r="AE1233" s="4">
        <f t="shared" si="538"/>
        <v>5.0228113314004821</v>
      </c>
      <c r="AF1233" s="3">
        <f t="shared" si="554"/>
        <v>4.67</v>
      </c>
      <c r="AG1233" s="2">
        <f t="shared" si="539"/>
        <v>105.92076283713217</v>
      </c>
      <c r="AH1233" s="22">
        <f t="shared" si="528"/>
        <v>4.5027754477019597</v>
      </c>
    </row>
    <row r="1234" spans="6:34" x14ac:dyDescent="0.35">
      <c r="F1234" s="21">
        <f t="shared" si="540"/>
        <v>120.39999999999743</v>
      </c>
      <c r="G1234" s="20">
        <f t="shared" si="555"/>
        <v>356.63043478260749</v>
      </c>
      <c r="H1234" s="19">
        <f t="shared" si="529"/>
        <v>6.6304347826074945</v>
      </c>
      <c r="I1234" s="18">
        <f t="shared" si="530"/>
        <v>1.8944099378878556E-2</v>
      </c>
      <c r="J1234" s="17">
        <f t="shared" si="531"/>
        <v>238280.0030372222</v>
      </c>
      <c r="K1234" s="16">
        <f t="shared" si="532"/>
        <v>31.452804969239558</v>
      </c>
      <c r="L1234" s="15">
        <f t="shared" si="533"/>
        <v>0</v>
      </c>
      <c r="M1234" s="14">
        <f t="shared" si="534"/>
        <v>0</v>
      </c>
      <c r="N1234" s="13">
        <f t="shared" si="541"/>
        <v>0</v>
      </c>
      <c r="O1234" s="12">
        <f t="shared" si="542"/>
        <v>0</v>
      </c>
      <c r="P1234" s="4">
        <f t="shared" si="543"/>
        <v>0</v>
      </c>
      <c r="Q1234" s="11">
        <f t="shared" si="535"/>
        <v>0</v>
      </c>
      <c r="R1234" s="10">
        <f t="shared" si="544"/>
        <v>0</v>
      </c>
      <c r="S1234" s="9">
        <f t="shared" si="545"/>
        <v>151.358709016955</v>
      </c>
      <c r="T1234" s="8">
        <f t="shared" si="546"/>
        <v>16256.125369569349</v>
      </c>
      <c r="U1234" s="7">
        <f t="shared" si="547"/>
        <v>-31.452804969239558</v>
      </c>
      <c r="V1234" s="9">
        <f t="shared" si="548"/>
        <v>506.8898304831921</v>
      </c>
      <c r="W1234" s="8">
        <f t="shared" si="549"/>
        <v>238280.0030372222</v>
      </c>
      <c r="X1234" s="7">
        <f t="shared" si="550"/>
        <v>-31.452804969239558</v>
      </c>
      <c r="Y1234" s="6">
        <f t="shared" si="536"/>
        <v>529.0054433014451</v>
      </c>
      <c r="Z1234" s="4">
        <f t="shared" si="537"/>
        <v>-1</v>
      </c>
      <c r="AA1234" s="4">
        <f t="shared" si="551"/>
        <v>0</v>
      </c>
      <c r="AB1234" s="5">
        <f t="shared" si="552"/>
        <v>0</v>
      </c>
      <c r="AC1234" s="418">
        <f t="shared" si="556"/>
        <v>0</v>
      </c>
      <c r="AD1234" s="628">
        <f t="shared" si="553"/>
        <v>0</v>
      </c>
      <c r="AE1234" s="4">
        <f t="shared" si="538"/>
        <v>4.9943507687427076</v>
      </c>
      <c r="AF1234" s="3">
        <f t="shared" si="554"/>
        <v>4.67</v>
      </c>
      <c r="AG1234" s="2">
        <f t="shared" si="539"/>
        <v>105.92076283713217</v>
      </c>
      <c r="AH1234" s="22">
        <f t="shared" si="528"/>
        <v>4.4645588571794468</v>
      </c>
    </row>
    <row r="1235" spans="6:34" x14ac:dyDescent="0.35">
      <c r="F1235" s="21">
        <f t="shared" si="540"/>
        <v>120.49999999999743</v>
      </c>
      <c r="G1235" s="20">
        <f t="shared" si="555"/>
        <v>356.63043478260749</v>
      </c>
      <c r="H1235" s="19">
        <f t="shared" si="529"/>
        <v>6.6304347826074945</v>
      </c>
      <c r="I1235" s="18">
        <f t="shared" si="530"/>
        <v>1.8944099378878556E-2</v>
      </c>
      <c r="J1235" s="17">
        <f t="shared" si="531"/>
        <v>238330.69202027051</v>
      </c>
      <c r="K1235" s="16">
        <f t="shared" si="532"/>
        <v>31.452654139870891</v>
      </c>
      <c r="L1235" s="15">
        <f t="shared" si="533"/>
        <v>0</v>
      </c>
      <c r="M1235" s="14">
        <f t="shared" si="534"/>
        <v>0</v>
      </c>
      <c r="N1235" s="13">
        <f t="shared" si="541"/>
        <v>0</v>
      </c>
      <c r="O1235" s="12">
        <f t="shared" si="542"/>
        <v>0</v>
      </c>
      <c r="P1235" s="4">
        <f t="shared" si="543"/>
        <v>0</v>
      </c>
      <c r="Q1235" s="11">
        <f t="shared" si="535"/>
        <v>0</v>
      </c>
      <c r="R1235" s="10">
        <f t="shared" si="544"/>
        <v>0</v>
      </c>
      <c r="S1235" s="9">
        <f t="shared" si="545"/>
        <v>151.358709016955</v>
      </c>
      <c r="T1235" s="8">
        <f t="shared" si="546"/>
        <v>16271.261240471043</v>
      </c>
      <c r="U1235" s="7">
        <f t="shared" si="547"/>
        <v>-31.452654139870891</v>
      </c>
      <c r="V1235" s="9">
        <f t="shared" si="548"/>
        <v>503.74454998626817</v>
      </c>
      <c r="W1235" s="8">
        <f t="shared" si="549"/>
        <v>238330.69202027051</v>
      </c>
      <c r="X1235" s="7">
        <f t="shared" si="550"/>
        <v>-31.452654139870891</v>
      </c>
      <c r="Y1235" s="6">
        <f t="shared" si="536"/>
        <v>525.99242431440689</v>
      </c>
      <c r="Z1235" s="4">
        <f t="shared" si="537"/>
        <v>-1</v>
      </c>
      <c r="AA1235" s="4">
        <f t="shared" si="551"/>
        <v>0</v>
      </c>
      <c r="AB1235" s="5">
        <f t="shared" si="552"/>
        <v>0</v>
      </c>
      <c r="AC1235" s="418">
        <f t="shared" si="556"/>
        <v>0</v>
      </c>
      <c r="AD1235" s="628">
        <f t="shared" si="553"/>
        <v>0</v>
      </c>
      <c r="AE1235" s="4">
        <f t="shared" si="538"/>
        <v>4.9659047973737973</v>
      </c>
      <c r="AF1235" s="3">
        <f t="shared" si="554"/>
        <v>4.67</v>
      </c>
      <c r="AG1235" s="2">
        <f t="shared" si="539"/>
        <v>105.92076283713217</v>
      </c>
      <c r="AH1235" s="22">
        <f t="shared" si="528"/>
        <v>4.4264705111061771</v>
      </c>
    </row>
    <row r="1236" spans="6:34" x14ac:dyDescent="0.35">
      <c r="F1236" s="21">
        <f t="shared" si="540"/>
        <v>120.59999999999742</v>
      </c>
      <c r="G1236" s="20">
        <f t="shared" si="555"/>
        <v>356.63043478260749</v>
      </c>
      <c r="H1236" s="19">
        <f t="shared" si="529"/>
        <v>6.6304347826074945</v>
      </c>
      <c r="I1236" s="18">
        <f t="shared" si="530"/>
        <v>1.8944099378878556E-2</v>
      </c>
      <c r="J1236" s="17">
        <f t="shared" si="531"/>
        <v>238381.06647526912</v>
      </c>
      <c r="K1236" s="16">
        <f t="shared" si="532"/>
        <v>31.452504247481979</v>
      </c>
      <c r="L1236" s="15">
        <f t="shared" si="533"/>
        <v>0</v>
      </c>
      <c r="M1236" s="14">
        <f t="shared" si="534"/>
        <v>0</v>
      </c>
      <c r="N1236" s="13">
        <f t="shared" si="541"/>
        <v>0</v>
      </c>
      <c r="O1236" s="12">
        <f t="shared" si="542"/>
        <v>0</v>
      </c>
      <c r="P1236" s="4">
        <f t="shared" si="543"/>
        <v>0</v>
      </c>
      <c r="Q1236" s="11">
        <f t="shared" si="535"/>
        <v>0</v>
      </c>
      <c r="R1236" s="10">
        <f t="shared" si="544"/>
        <v>0</v>
      </c>
      <c r="S1236" s="9">
        <f t="shared" si="545"/>
        <v>151.358709016955</v>
      </c>
      <c r="T1236" s="8">
        <f t="shared" si="546"/>
        <v>16286.397111372738</v>
      </c>
      <c r="U1236" s="7">
        <f t="shared" si="547"/>
        <v>-31.452504247481979</v>
      </c>
      <c r="V1236" s="9">
        <f t="shared" si="548"/>
        <v>500.59928457228108</v>
      </c>
      <c r="W1236" s="8">
        <f t="shared" si="549"/>
        <v>238381.06647526912</v>
      </c>
      <c r="X1236" s="7">
        <f t="shared" si="550"/>
        <v>-31.452504247481979</v>
      </c>
      <c r="Y1236" s="6">
        <f t="shared" si="536"/>
        <v>522.98097719664611</v>
      </c>
      <c r="Z1236" s="4">
        <f t="shared" si="537"/>
        <v>-1</v>
      </c>
      <c r="AA1236" s="4">
        <f t="shared" si="551"/>
        <v>0</v>
      </c>
      <c r="AB1236" s="5">
        <f t="shared" si="552"/>
        <v>0</v>
      </c>
      <c r="AC1236" s="418">
        <f t="shared" si="556"/>
        <v>0</v>
      </c>
      <c r="AD1236" s="628">
        <f t="shared" si="553"/>
        <v>0</v>
      </c>
      <c r="AE1236" s="4">
        <f t="shared" si="538"/>
        <v>4.9374736660535739</v>
      </c>
      <c r="AF1236" s="3">
        <f t="shared" si="554"/>
        <v>4.67</v>
      </c>
      <c r="AG1236" s="2">
        <f t="shared" si="539"/>
        <v>105.92076283713217</v>
      </c>
      <c r="AH1236" s="22">
        <f t="shared" si="528"/>
        <v>4.3885108844110432</v>
      </c>
    </row>
    <row r="1237" spans="6:34" x14ac:dyDescent="0.35">
      <c r="F1237" s="21">
        <f t="shared" si="540"/>
        <v>120.69999999999742</v>
      </c>
      <c r="G1237" s="20">
        <f t="shared" si="555"/>
        <v>356.63043478260749</v>
      </c>
      <c r="H1237" s="19">
        <f t="shared" si="529"/>
        <v>6.6304347826074945</v>
      </c>
      <c r="I1237" s="18">
        <f t="shared" si="530"/>
        <v>1.8944099378878556E-2</v>
      </c>
      <c r="J1237" s="17">
        <f t="shared" si="531"/>
        <v>238431.12640372635</v>
      </c>
      <c r="K1237" s="16">
        <f t="shared" si="532"/>
        <v>31.452355292048242</v>
      </c>
      <c r="L1237" s="15">
        <f t="shared" si="533"/>
        <v>0</v>
      </c>
      <c r="M1237" s="14">
        <f t="shared" si="534"/>
        <v>0</v>
      </c>
      <c r="N1237" s="13">
        <f t="shared" si="541"/>
        <v>0</v>
      </c>
      <c r="O1237" s="12">
        <f t="shared" si="542"/>
        <v>0</v>
      </c>
      <c r="P1237" s="4">
        <f t="shared" si="543"/>
        <v>0</v>
      </c>
      <c r="Q1237" s="11">
        <f t="shared" si="535"/>
        <v>0</v>
      </c>
      <c r="R1237" s="10">
        <f t="shared" si="544"/>
        <v>0</v>
      </c>
      <c r="S1237" s="9">
        <f t="shared" si="545"/>
        <v>151.358709016955</v>
      </c>
      <c r="T1237" s="8">
        <f t="shared" si="546"/>
        <v>16301.532982274433</v>
      </c>
      <c r="U1237" s="7">
        <f t="shared" si="547"/>
        <v>-31.452355292048242</v>
      </c>
      <c r="V1237" s="9">
        <f t="shared" si="548"/>
        <v>497.45403414753287</v>
      </c>
      <c r="W1237" s="8">
        <f t="shared" si="549"/>
        <v>238431.12640372635</v>
      </c>
      <c r="X1237" s="7">
        <f t="shared" si="550"/>
        <v>-31.452355292048242</v>
      </c>
      <c r="Y1237" s="6">
        <f t="shared" si="536"/>
        <v>519.97112889557059</v>
      </c>
      <c r="Z1237" s="4">
        <f t="shared" si="537"/>
        <v>-1</v>
      </c>
      <c r="AA1237" s="4">
        <f t="shared" si="551"/>
        <v>0</v>
      </c>
      <c r="AB1237" s="5">
        <f t="shared" si="552"/>
        <v>0</v>
      </c>
      <c r="AC1237" s="418">
        <f t="shared" si="556"/>
        <v>0</v>
      </c>
      <c r="AD1237" s="628">
        <f t="shared" si="553"/>
        <v>0</v>
      </c>
      <c r="AE1237" s="4">
        <f t="shared" si="538"/>
        <v>4.9090576291930423</v>
      </c>
      <c r="AF1237" s="3">
        <f t="shared" si="554"/>
        <v>4.67</v>
      </c>
      <c r="AG1237" s="2">
        <f t="shared" si="539"/>
        <v>105.92076283713217</v>
      </c>
      <c r="AH1237" s="22">
        <f t="shared" ref="AH1237:AH1300" si="557">DragCoefficient*AE1237^(3/2)</f>
        <v>4.3506804575169351</v>
      </c>
    </row>
    <row r="1238" spans="6:34" x14ac:dyDescent="0.35">
      <c r="F1238" s="21">
        <f t="shared" si="540"/>
        <v>120.79999999999741</v>
      </c>
      <c r="G1238" s="20">
        <f t="shared" si="555"/>
        <v>356.63043478260749</v>
      </c>
      <c r="H1238" s="19">
        <f t="shared" si="529"/>
        <v>6.6304347826074945</v>
      </c>
      <c r="I1238" s="18">
        <f t="shared" si="530"/>
        <v>1.8944099378878556E-2</v>
      </c>
      <c r="J1238" s="17">
        <f t="shared" si="531"/>
        <v>238480.87180714111</v>
      </c>
      <c r="K1238" s="16">
        <f t="shared" si="532"/>
        <v>31.452207273545277</v>
      </c>
      <c r="L1238" s="15">
        <f t="shared" si="533"/>
        <v>0</v>
      </c>
      <c r="M1238" s="14">
        <f t="shared" si="534"/>
        <v>0</v>
      </c>
      <c r="N1238" s="13">
        <f t="shared" si="541"/>
        <v>0</v>
      </c>
      <c r="O1238" s="12">
        <f t="shared" si="542"/>
        <v>0</v>
      </c>
      <c r="P1238" s="4">
        <f t="shared" si="543"/>
        <v>0</v>
      </c>
      <c r="Q1238" s="11">
        <f t="shared" si="535"/>
        <v>0</v>
      </c>
      <c r="R1238" s="10">
        <f t="shared" si="544"/>
        <v>0</v>
      </c>
      <c r="S1238" s="9">
        <f t="shared" si="545"/>
        <v>151.358709016955</v>
      </c>
      <c r="T1238" s="8">
        <f t="shared" si="546"/>
        <v>16316.668853176128</v>
      </c>
      <c r="U1238" s="7">
        <f t="shared" si="547"/>
        <v>-31.452207273545277</v>
      </c>
      <c r="V1238" s="9">
        <f t="shared" si="548"/>
        <v>494.30879861832807</v>
      </c>
      <c r="W1238" s="8">
        <f t="shared" si="549"/>
        <v>238480.87180714111</v>
      </c>
      <c r="X1238" s="7">
        <f t="shared" si="550"/>
        <v>-31.452207273545277</v>
      </c>
      <c r="Y1238" s="6">
        <f t="shared" si="536"/>
        <v>516.96290697377322</v>
      </c>
      <c r="Z1238" s="4">
        <f t="shared" si="537"/>
        <v>-1</v>
      </c>
      <c r="AA1238" s="4">
        <f t="shared" si="551"/>
        <v>0</v>
      </c>
      <c r="AB1238" s="5">
        <f t="shared" si="552"/>
        <v>0</v>
      </c>
      <c r="AC1238" s="418">
        <f t="shared" si="556"/>
        <v>0</v>
      </c>
      <c r="AD1238" s="628">
        <f t="shared" si="553"/>
        <v>0</v>
      </c>
      <c r="AE1238" s="4">
        <f t="shared" si="538"/>
        <v>4.8806569470111842</v>
      </c>
      <c r="AF1238" s="3">
        <f t="shared" si="554"/>
        <v>4.67</v>
      </c>
      <c r="AG1238" s="2">
        <f t="shared" si="539"/>
        <v>105.92076283713217</v>
      </c>
      <c r="AH1238" s="22">
        <f t="shared" si="557"/>
        <v>4.3129797164431913</v>
      </c>
    </row>
    <row r="1239" spans="6:34" x14ac:dyDescent="0.35">
      <c r="F1239" s="21">
        <f t="shared" si="540"/>
        <v>120.89999999999741</v>
      </c>
      <c r="G1239" s="20">
        <f t="shared" si="555"/>
        <v>356.63043478260749</v>
      </c>
      <c r="H1239" s="19">
        <f t="shared" si="529"/>
        <v>6.6304347826074945</v>
      </c>
      <c r="I1239" s="18">
        <f t="shared" si="530"/>
        <v>1.8944099378878556E-2</v>
      </c>
      <c r="J1239" s="17">
        <f t="shared" si="531"/>
        <v>238530.30268700296</v>
      </c>
      <c r="K1239" s="16">
        <f t="shared" si="532"/>
        <v>31.452060191948792</v>
      </c>
      <c r="L1239" s="15">
        <f t="shared" si="533"/>
        <v>0</v>
      </c>
      <c r="M1239" s="14">
        <f t="shared" si="534"/>
        <v>0</v>
      </c>
      <c r="N1239" s="13">
        <f t="shared" si="541"/>
        <v>0</v>
      </c>
      <c r="O1239" s="12">
        <f t="shared" si="542"/>
        <v>0</v>
      </c>
      <c r="P1239" s="4">
        <f t="shared" si="543"/>
        <v>0</v>
      </c>
      <c r="Q1239" s="11">
        <f t="shared" si="535"/>
        <v>0</v>
      </c>
      <c r="R1239" s="10">
        <f t="shared" si="544"/>
        <v>0</v>
      </c>
      <c r="S1239" s="9">
        <f t="shared" si="545"/>
        <v>151.358709016955</v>
      </c>
      <c r="T1239" s="8">
        <f t="shared" si="546"/>
        <v>16331.804724077823</v>
      </c>
      <c r="U1239" s="7">
        <f t="shared" si="547"/>
        <v>-31.452060191948792</v>
      </c>
      <c r="V1239" s="9">
        <f t="shared" si="548"/>
        <v>491.16357789097356</v>
      </c>
      <c r="W1239" s="8">
        <f t="shared" si="549"/>
        <v>238530.30268700296</v>
      </c>
      <c r="X1239" s="7">
        <f t="shared" si="550"/>
        <v>-31.452060191948792</v>
      </c>
      <c r="Y1239" s="6">
        <f t="shared" si="536"/>
        <v>513.95633962618047</v>
      </c>
      <c r="Z1239" s="4">
        <f t="shared" si="537"/>
        <v>-1</v>
      </c>
      <c r="AA1239" s="4">
        <f t="shared" si="551"/>
        <v>0</v>
      </c>
      <c r="AB1239" s="5">
        <f t="shared" si="552"/>
        <v>0</v>
      </c>
      <c r="AC1239" s="418">
        <f t="shared" si="556"/>
        <v>0</v>
      </c>
      <c r="AD1239" s="628">
        <f t="shared" si="553"/>
        <v>0</v>
      </c>
      <c r="AE1239" s="4">
        <f t="shared" si="538"/>
        <v>4.8522718856968527</v>
      </c>
      <c r="AF1239" s="3">
        <f t="shared" si="554"/>
        <v>4.67</v>
      </c>
      <c r="AG1239" s="2">
        <f t="shared" si="539"/>
        <v>105.92076283713217</v>
      </c>
      <c r="AH1239" s="22">
        <f t="shared" si="557"/>
        <v>4.2754091529106146</v>
      </c>
    </row>
    <row r="1240" spans="6:34" x14ac:dyDescent="0.35">
      <c r="F1240" s="21">
        <f t="shared" si="540"/>
        <v>120.9999999999974</v>
      </c>
      <c r="G1240" s="20">
        <f t="shared" si="555"/>
        <v>356.63043478260749</v>
      </c>
      <c r="H1240" s="19">
        <f t="shared" si="529"/>
        <v>6.6304347826074945</v>
      </c>
      <c r="I1240" s="18">
        <f t="shared" si="530"/>
        <v>1.8944099378878556E-2</v>
      </c>
      <c r="J1240" s="17">
        <f t="shared" si="531"/>
        <v>238579.41904479204</v>
      </c>
      <c r="K1240" s="16">
        <f t="shared" si="532"/>
        <v>31.451914047234713</v>
      </c>
      <c r="L1240" s="15">
        <f t="shared" si="533"/>
        <v>0</v>
      </c>
      <c r="M1240" s="14">
        <f t="shared" si="534"/>
        <v>0</v>
      </c>
      <c r="N1240" s="13">
        <f t="shared" si="541"/>
        <v>0</v>
      </c>
      <c r="O1240" s="12">
        <f t="shared" si="542"/>
        <v>0</v>
      </c>
      <c r="P1240" s="4">
        <f t="shared" si="543"/>
        <v>0</v>
      </c>
      <c r="Q1240" s="11">
        <f t="shared" si="535"/>
        <v>0</v>
      </c>
      <c r="R1240" s="10">
        <f t="shared" si="544"/>
        <v>0</v>
      </c>
      <c r="S1240" s="9">
        <f t="shared" si="545"/>
        <v>151.358709016955</v>
      </c>
      <c r="T1240" s="8">
        <f t="shared" si="546"/>
        <v>16346.940594979518</v>
      </c>
      <c r="U1240" s="7">
        <f t="shared" si="547"/>
        <v>-31.451914047234713</v>
      </c>
      <c r="V1240" s="9">
        <f t="shared" si="548"/>
        <v>488.0183718717787</v>
      </c>
      <c r="W1240" s="8">
        <f t="shared" si="549"/>
        <v>238579.41904479204</v>
      </c>
      <c r="X1240" s="7">
        <f t="shared" si="550"/>
        <v>-31.451914047234713</v>
      </c>
      <c r="Y1240" s="6">
        <f t="shared" si="536"/>
        <v>510.95145569776093</v>
      </c>
      <c r="Z1240" s="4">
        <f t="shared" si="537"/>
        <v>-1</v>
      </c>
      <c r="AA1240" s="4">
        <f t="shared" si="551"/>
        <v>0</v>
      </c>
      <c r="AB1240" s="5">
        <f t="shared" si="552"/>
        <v>0</v>
      </c>
      <c r="AC1240" s="418">
        <f t="shared" si="556"/>
        <v>0</v>
      </c>
      <c r="AD1240" s="628">
        <f t="shared" si="553"/>
        <v>0</v>
      </c>
      <c r="AE1240" s="4">
        <f t="shared" si="538"/>
        <v>4.8239027175759626</v>
      </c>
      <c r="AF1240" s="3">
        <f t="shared" si="554"/>
        <v>4.67</v>
      </c>
      <c r="AG1240" s="2">
        <f t="shared" si="539"/>
        <v>105.92076283713217</v>
      </c>
      <c r="AH1240" s="22">
        <f t="shared" si="557"/>
        <v>4.2379692644490978</v>
      </c>
    </row>
    <row r="1241" spans="6:34" x14ac:dyDescent="0.35">
      <c r="F1241" s="21">
        <f t="shared" si="540"/>
        <v>121.09999999999739</v>
      </c>
      <c r="G1241" s="20">
        <f t="shared" si="555"/>
        <v>356.63043478260749</v>
      </c>
      <c r="H1241" s="19">
        <f t="shared" si="529"/>
        <v>6.6304347826074945</v>
      </c>
      <c r="I1241" s="18">
        <f t="shared" si="530"/>
        <v>1.8944099378878556E-2</v>
      </c>
      <c r="J1241" s="17">
        <f t="shared" si="531"/>
        <v>238628.22088197921</v>
      </c>
      <c r="K1241" s="16">
        <f t="shared" si="532"/>
        <v>31.451768839379071</v>
      </c>
      <c r="L1241" s="15">
        <f t="shared" si="533"/>
        <v>0</v>
      </c>
      <c r="M1241" s="14">
        <f t="shared" si="534"/>
        <v>0</v>
      </c>
      <c r="N1241" s="13">
        <f t="shared" si="541"/>
        <v>0</v>
      </c>
      <c r="O1241" s="12">
        <f t="shared" si="542"/>
        <v>0</v>
      </c>
      <c r="P1241" s="4">
        <f t="shared" si="543"/>
        <v>0</v>
      </c>
      <c r="Q1241" s="11">
        <f t="shared" si="535"/>
        <v>0</v>
      </c>
      <c r="R1241" s="10">
        <f t="shared" si="544"/>
        <v>0</v>
      </c>
      <c r="S1241" s="9">
        <f t="shared" si="545"/>
        <v>151.358709016955</v>
      </c>
      <c r="T1241" s="8">
        <f t="shared" si="546"/>
        <v>16362.076465881213</v>
      </c>
      <c r="U1241" s="7">
        <f t="shared" si="547"/>
        <v>-31.451768839379071</v>
      </c>
      <c r="V1241" s="9">
        <f t="shared" si="548"/>
        <v>484.87318046705525</v>
      </c>
      <c r="W1241" s="8">
        <f t="shared" si="549"/>
        <v>238628.22088197921</v>
      </c>
      <c r="X1241" s="7">
        <f t="shared" si="550"/>
        <v>-31.451768839379071</v>
      </c>
      <c r="Y1241" s="6">
        <f t="shared" si="536"/>
        <v>507.94828470181568</v>
      </c>
      <c r="Z1241" s="4">
        <f t="shared" si="537"/>
        <v>-1</v>
      </c>
      <c r="AA1241" s="4">
        <f t="shared" si="551"/>
        <v>0</v>
      </c>
      <c r="AB1241" s="5">
        <f t="shared" si="552"/>
        <v>0</v>
      </c>
      <c r="AC1241" s="418">
        <f t="shared" si="556"/>
        <v>0</v>
      </c>
      <c r="AD1241" s="628">
        <f t="shared" si="553"/>
        <v>0</v>
      </c>
      <c r="AE1241" s="4">
        <f t="shared" si="538"/>
        <v>4.7955497212841687</v>
      </c>
      <c r="AF1241" s="3">
        <f t="shared" si="554"/>
        <v>4.67</v>
      </c>
      <c r="AG1241" s="2">
        <f t="shared" si="539"/>
        <v>105.92076283713217</v>
      </c>
      <c r="AH1241" s="22">
        <f t="shared" si="557"/>
        <v>4.2006605545079756</v>
      </c>
    </row>
    <row r="1242" spans="6:34" x14ac:dyDescent="0.35">
      <c r="F1242" s="21">
        <f t="shared" si="540"/>
        <v>121.19999999999739</v>
      </c>
      <c r="G1242" s="20">
        <f t="shared" si="555"/>
        <v>356.63043478260749</v>
      </c>
      <c r="H1242" s="19">
        <f t="shared" si="529"/>
        <v>6.6304347826074945</v>
      </c>
      <c r="I1242" s="18">
        <f t="shared" si="530"/>
        <v>1.8944099378878556E-2</v>
      </c>
      <c r="J1242" s="17">
        <f t="shared" si="531"/>
        <v>238676.70820002593</v>
      </c>
      <c r="K1242" s="16">
        <f t="shared" si="532"/>
        <v>31.451624568358067</v>
      </c>
      <c r="L1242" s="15">
        <f t="shared" si="533"/>
        <v>0</v>
      </c>
      <c r="M1242" s="14">
        <f t="shared" si="534"/>
        <v>0</v>
      </c>
      <c r="N1242" s="13">
        <f t="shared" si="541"/>
        <v>0</v>
      </c>
      <c r="O1242" s="12">
        <f t="shared" si="542"/>
        <v>0</v>
      </c>
      <c r="P1242" s="4">
        <f t="shared" si="543"/>
        <v>0</v>
      </c>
      <c r="Q1242" s="11">
        <f t="shared" si="535"/>
        <v>0</v>
      </c>
      <c r="R1242" s="10">
        <f t="shared" si="544"/>
        <v>0</v>
      </c>
      <c r="S1242" s="9">
        <f t="shared" si="545"/>
        <v>151.358709016955</v>
      </c>
      <c r="T1242" s="8">
        <f t="shared" si="546"/>
        <v>16377.212336782908</v>
      </c>
      <c r="U1242" s="7">
        <f t="shared" si="547"/>
        <v>-31.451624568358067</v>
      </c>
      <c r="V1242" s="9">
        <f t="shared" si="548"/>
        <v>481.72800358311736</v>
      </c>
      <c r="W1242" s="8">
        <f t="shared" si="549"/>
        <v>238676.70820002593</v>
      </c>
      <c r="X1242" s="7">
        <f t="shared" si="550"/>
        <v>-31.451624568358067</v>
      </c>
      <c r="Y1242" s="6">
        <f t="shared" si="536"/>
        <v>504.94685683887093</v>
      </c>
      <c r="Z1242" s="4">
        <f t="shared" si="537"/>
        <v>-1</v>
      </c>
      <c r="AA1242" s="4">
        <f t="shared" si="551"/>
        <v>0</v>
      </c>
      <c r="AB1242" s="5">
        <f t="shared" si="552"/>
        <v>0</v>
      </c>
      <c r="AC1242" s="418">
        <f t="shared" si="556"/>
        <v>0</v>
      </c>
      <c r="AD1242" s="628">
        <f t="shared" si="553"/>
        <v>0</v>
      </c>
      <c r="AE1242" s="4">
        <f t="shared" si="538"/>
        <v>4.7672131819452304</v>
      </c>
      <c r="AF1242" s="3">
        <f t="shared" si="554"/>
        <v>4.67</v>
      </c>
      <c r="AG1242" s="2">
        <f t="shared" si="539"/>
        <v>105.92076283713217</v>
      </c>
      <c r="AH1242" s="22">
        <f t="shared" si="557"/>
        <v>4.1634835325691331</v>
      </c>
    </row>
    <row r="1243" spans="6:34" x14ac:dyDescent="0.35">
      <c r="F1243" s="21">
        <f t="shared" si="540"/>
        <v>121.29999999999738</v>
      </c>
      <c r="G1243" s="20">
        <f t="shared" si="555"/>
        <v>356.63043478260749</v>
      </c>
      <c r="H1243" s="19">
        <f t="shared" si="529"/>
        <v>6.6304347826074945</v>
      </c>
      <c r="I1243" s="18">
        <f t="shared" si="530"/>
        <v>1.8944099378878556E-2</v>
      </c>
      <c r="J1243" s="17">
        <f t="shared" si="531"/>
        <v>238724.88100038422</v>
      </c>
      <c r="K1243" s="16">
        <f t="shared" si="532"/>
        <v>31.451481234148055</v>
      </c>
      <c r="L1243" s="15">
        <f t="shared" si="533"/>
        <v>0</v>
      </c>
      <c r="M1243" s="14">
        <f t="shared" si="534"/>
        <v>0</v>
      </c>
      <c r="N1243" s="13">
        <f t="shared" si="541"/>
        <v>0</v>
      </c>
      <c r="O1243" s="12">
        <f t="shared" si="542"/>
        <v>0</v>
      </c>
      <c r="P1243" s="4">
        <f t="shared" si="543"/>
        <v>0</v>
      </c>
      <c r="Q1243" s="11">
        <f t="shared" si="535"/>
        <v>0</v>
      </c>
      <c r="R1243" s="10">
        <f t="shared" si="544"/>
        <v>0</v>
      </c>
      <c r="S1243" s="9">
        <f t="shared" si="545"/>
        <v>151.358709016955</v>
      </c>
      <c r="T1243" s="8">
        <f t="shared" si="546"/>
        <v>16392.348207684605</v>
      </c>
      <c r="U1243" s="7">
        <f t="shared" si="547"/>
        <v>-31.451481234148055</v>
      </c>
      <c r="V1243" s="9">
        <f t="shared" si="548"/>
        <v>478.58284112628155</v>
      </c>
      <c r="W1243" s="8">
        <f t="shared" si="549"/>
        <v>238724.88100038422</v>
      </c>
      <c r="X1243" s="7">
        <f t="shared" si="550"/>
        <v>-31.451481234148055</v>
      </c>
      <c r="Y1243" s="6">
        <f t="shared" si="536"/>
        <v>501.94720301619662</v>
      </c>
      <c r="Z1243" s="4">
        <f t="shared" si="537"/>
        <v>-1</v>
      </c>
      <c r="AA1243" s="4">
        <f t="shared" si="551"/>
        <v>0</v>
      </c>
      <c r="AB1243" s="5">
        <f t="shared" si="552"/>
        <v>0</v>
      </c>
      <c r="AC1243" s="418">
        <f t="shared" si="556"/>
        <v>0</v>
      </c>
      <c r="AD1243" s="628">
        <f t="shared" si="553"/>
        <v>0</v>
      </c>
      <c r="AE1243" s="4">
        <f t="shared" si="538"/>
        <v>4.7388933913552895</v>
      </c>
      <c r="AF1243" s="3">
        <f t="shared" si="554"/>
        <v>4.67</v>
      </c>
      <c r="AG1243" s="2">
        <f t="shared" si="539"/>
        <v>105.92076283713217</v>
      </c>
      <c r="AH1243" s="22">
        <f t="shared" si="557"/>
        <v>4.126438714263001</v>
      </c>
    </row>
    <row r="1244" spans="6:34" x14ac:dyDescent="0.35">
      <c r="F1244" s="21">
        <f t="shared" si="540"/>
        <v>121.39999999999738</v>
      </c>
      <c r="G1244" s="20">
        <f t="shared" si="555"/>
        <v>356.63043478260749</v>
      </c>
      <c r="H1244" s="19">
        <f t="shared" si="529"/>
        <v>6.6304347826074945</v>
      </c>
      <c r="I1244" s="18">
        <f t="shared" si="530"/>
        <v>1.8944099378878556E-2</v>
      </c>
      <c r="J1244" s="17">
        <f t="shared" si="531"/>
        <v>238772.73928449684</v>
      </c>
      <c r="K1244" s="16">
        <f t="shared" si="532"/>
        <v>31.45133883672554</v>
      </c>
      <c r="L1244" s="15">
        <f t="shared" si="533"/>
        <v>0</v>
      </c>
      <c r="M1244" s="14">
        <f t="shared" si="534"/>
        <v>0</v>
      </c>
      <c r="N1244" s="13">
        <f t="shared" si="541"/>
        <v>0</v>
      </c>
      <c r="O1244" s="12">
        <f t="shared" si="542"/>
        <v>0</v>
      </c>
      <c r="P1244" s="4">
        <f t="shared" si="543"/>
        <v>0</v>
      </c>
      <c r="Q1244" s="11">
        <f t="shared" si="535"/>
        <v>0</v>
      </c>
      <c r="R1244" s="10">
        <f t="shared" si="544"/>
        <v>0</v>
      </c>
      <c r="S1244" s="9">
        <f t="shared" si="545"/>
        <v>151.358709016955</v>
      </c>
      <c r="T1244" s="8">
        <f t="shared" si="546"/>
        <v>16407.484078586302</v>
      </c>
      <c r="U1244" s="7">
        <f t="shared" si="547"/>
        <v>-31.45133883672554</v>
      </c>
      <c r="V1244" s="9">
        <f t="shared" si="548"/>
        <v>475.43769300286675</v>
      </c>
      <c r="W1244" s="8">
        <f t="shared" si="549"/>
        <v>238772.73928449684</v>
      </c>
      <c r="X1244" s="7">
        <f t="shared" si="550"/>
        <v>-31.45133883672554</v>
      </c>
      <c r="Y1244" s="6">
        <f t="shared" si="536"/>
        <v>498.94935486797397</v>
      </c>
      <c r="Z1244" s="4">
        <f t="shared" si="537"/>
        <v>-1</v>
      </c>
      <c r="AA1244" s="4">
        <f t="shared" si="551"/>
        <v>0</v>
      </c>
      <c r="AB1244" s="5">
        <f t="shared" si="552"/>
        <v>0</v>
      </c>
      <c r="AC1244" s="418">
        <f t="shared" si="556"/>
        <v>0</v>
      </c>
      <c r="AD1244" s="628">
        <f t="shared" si="553"/>
        <v>0</v>
      </c>
      <c r="AE1244" s="4">
        <f t="shared" si="538"/>
        <v>4.7105906481732731</v>
      </c>
      <c r="AF1244" s="3">
        <f t="shared" si="554"/>
        <v>4.67</v>
      </c>
      <c r="AG1244" s="2">
        <f t="shared" si="539"/>
        <v>105.92076283713217</v>
      </c>
      <c r="AH1244" s="22">
        <f t="shared" si="557"/>
        <v>4.0895266214875168</v>
      </c>
    </row>
    <row r="1245" spans="6:34" x14ac:dyDescent="0.35">
      <c r="F1245" s="21">
        <f t="shared" si="540"/>
        <v>121.49999999999737</v>
      </c>
      <c r="G1245" s="20">
        <f t="shared" si="555"/>
        <v>356.63043478260749</v>
      </c>
      <c r="H1245" s="19">
        <f t="shared" si="529"/>
        <v>6.6304347826074945</v>
      </c>
      <c r="I1245" s="18">
        <f t="shared" si="530"/>
        <v>1.8944099378878556E-2</v>
      </c>
      <c r="J1245" s="17">
        <f t="shared" si="531"/>
        <v>238820.28305379712</v>
      </c>
      <c r="K1245" s="16">
        <f t="shared" si="532"/>
        <v>31.451197376067181</v>
      </c>
      <c r="L1245" s="15">
        <f t="shared" si="533"/>
        <v>0</v>
      </c>
      <c r="M1245" s="14">
        <f t="shared" si="534"/>
        <v>0</v>
      </c>
      <c r="N1245" s="13">
        <f t="shared" si="541"/>
        <v>0</v>
      </c>
      <c r="O1245" s="12">
        <f t="shared" si="542"/>
        <v>0</v>
      </c>
      <c r="P1245" s="4">
        <f t="shared" si="543"/>
        <v>0</v>
      </c>
      <c r="Q1245" s="11">
        <f t="shared" si="535"/>
        <v>0</v>
      </c>
      <c r="R1245" s="10">
        <f t="shared" si="544"/>
        <v>0</v>
      </c>
      <c r="S1245" s="9">
        <f t="shared" si="545"/>
        <v>151.358709016955</v>
      </c>
      <c r="T1245" s="8">
        <f t="shared" si="546"/>
        <v>16422.619949487998</v>
      </c>
      <c r="U1245" s="7">
        <f t="shared" si="547"/>
        <v>-31.451197376067181</v>
      </c>
      <c r="V1245" s="9">
        <f t="shared" si="548"/>
        <v>472.29255911919421</v>
      </c>
      <c r="W1245" s="8">
        <f t="shared" si="549"/>
        <v>238820.28305379712</v>
      </c>
      <c r="X1245" s="7">
        <f t="shared" si="550"/>
        <v>-31.451197376067181</v>
      </c>
      <c r="Y1245" s="6">
        <f t="shared" si="536"/>
        <v>495.95334477613596</v>
      </c>
      <c r="Z1245" s="4">
        <f t="shared" si="537"/>
        <v>-1</v>
      </c>
      <c r="AA1245" s="4">
        <f t="shared" si="551"/>
        <v>0</v>
      </c>
      <c r="AB1245" s="5">
        <f t="shared" si="552"/>
        <v>0</v>
      </c>
      <c r="AC1245" s="418">
        <f t="shared" si="556"/>
        <v>0</v>
      </c>
      <c r="AD1245" s="628">
        <f t="shared" si="553"/>
        <v>0</v>
      </c>
      <c r="AE1245" s="4">
        <f t="shared" si="538"/>
        <v>4.6823052581176441</v>
      </c>
      <c r="AF1245" s="3">
        <f t="shared" si="554"/>
        <v>4.67</v>
      </c>
      <c r="AG1245" s="2">
        <f t="shared" si="539"/>
        <v>105.92076283713217</v>
      </c>
      <c r="AH1245" s="22">
        <f t="shared" si="557"/>
        <v>4.0527477825301048</v>
      </c>
    </row>
    <row r="1246" spans="6:34" x14ac:dyDescent="0.35">
      <c r="F1246" s="21">
        <f t="shared" si="540"/>
        <v>121.59999999999737</v>
      </c>
      <c r="G1246" s="20">
        <f t="shared" si="555"/>
        <v>356.63043478260749</v>
      </c>
      <c r="H1246" s="19">
        <f t="shared" ref="H1246:H1309" si="558">G1246-(TotalWeightE-PropellantWeight)</f>
        <v>6.6304347826074945</v>
      </c>
      <c r="I1246" s="18">
        <f t="shared" ref="I1246:I1309" si="559">(G1246-(TotalWeightE-PropellantWeight))/(PropellantWeight)</f>
        <v>1.8944099378878556E-2</v>
      </c>
      <c r="J1246" s="17">
        <f t="shared" ref="J1246:J1309" si="560">W1246</f>
        <v>238867.51230970904</v>
      </c>
      <c r="K1246" s="16">
        <f t="shared" ref="K1246:K1309" si="561">$L$23*(20902231^2)/((20902231+W1246)^2)</f>
        <v>31.451056852149797</v>
      </c>
      <c r="L1246" s="15">
        <f t="shared" ref="L1246:L1309" si="562">M1246/$L$22</f>
        <v>0</v>
      </c>
      <c r="M1246" s="14">
        <f t="shared" ref="M1246:M1309" si="563">$L$22*(EXP(-K1246*(W1246-0)/($L$25*AF1246)))</f>
        <v>0</v>
      </c>
      <c r="N1246" s="13">
        <f t="shared" si="541"/>
        <v>0</v>
      </c>
      <c r="O1246" s="12">
        <f t="shared" si="542"/>
        <v>0</v>
      </c>
      <c r="P1246" s="4">
        <f t="shared" si="543"/>
        <v>0</v>
      </c>
      <c r="Q1246" s="11">
        <f t="shared" ref="Q1246:Q1309" si="564">(M1246*$L$25*AF1246)/144</f>
        <v>0</v>
      </c>
      <c r="R1246" s="10">
        <f t="shared" si="544"/>
        <v>0</v>
      </c>
      <c r="S1246" s="9">
        <f t="shared" si="545"/>
        <v>151.358709016955</v>
      </c>
      <c r="T1246" s="8">
        <f t="shared" si="546"/>
        <v>16437.755820389695</v>
      </c>
      <c r="U1246" s="7">
        <f t="shared" si="547"/>
        <v>-31.451056852149797</v>
      </c>
      <c r="V1246" s="9">
        <f t="shared" si="548"/>
        <v>469.1474393815875</v>
      </c>
      <c r="W1246" s="8">
        <f t="shared" si="549"/>
        <v>238867.51230970904</v>
      </c>
      <c r="X1246" s="7">
        <f t="shared" si="550"/>
        <v>-31.451056852149797</v>
      </c>
      <c r="Y1246" s="6">
        <f t="shared" ref="Y1246:Y1309" si="565">SQRT((S1246^2)+(V1246^2))</f>
        <v>492.95920589190706</v>
      </c>
      <c r="Z1246" s="4">
        <f t="shared" ref="Z1246:Z1309" si="566">X1246/K1246</f>
        <v>-1</v>
      </c>
      <c r="AA1246" s="4">
        <f t="shared" si="551"/>
        <v>0</v>
      </c>
      <c r="AB1246" s="5">
        <f t="shared" si="552"/>
        <v>0</v>
      </c>
      <c r="AC1246" s="418">
        <f t="shared" si="556"/>
        <v>0</v>
      </c>
      <c r="AD1246" s="628">
        <f t="shared" si="553"/>
        <v>0</v>
      </c>
      <c r="AE1246" s="4">
        <f t="shared" ref="AE1246:AE1309" si="567">Y1246/AG1246</f>
        <v>4.6540375341697642</v>
      </c>
      <c r="AF1246" s="3">
        <f t="shared" si="554"/>
        <v>4.67</v>
      </c>
      <c r="AG1246" s="2">
        <f t="shared" ref="AG1246:AG1309" si="568">SQRT($L$27*$L$25*AF1246)</f>
        <v>105.92076283713217</v>
      </c>
      <c r="AH1246" s="22">
        <f t="shared" si="557"/>
        <v>4.0161027321928326</v>
      </c>
    </row>
    <row r="1247" spans="6:34" x14ac:dyDescent="0.35">
      <c r="F1247" s="21">
        <f t="shared" ref="F1247:F1310" si="569">F1246+$G$28</f>
        <v>121.69999999999736</v>
      </c>
      <c r="G1247" s="20">
        <f t="shared" si="555"/>
        <v>356.63043478260749</v>
      </c>
      <c r="H1247" s="19">
        <f t="shared" si="558"/>
        <v>6.6304347826074945</v>
      </c>
      <c r="I1247" s="18">
        <f t="shared" si="559"/>
        <v>1.8944099378878556E-2</v>
      </c>
      <c r="J1247" s="17">
        <f t="shared" si="560"/>
        <v>238914.4270536472</v>
      </c>
      <c r="K1247" s="16">
        <f t="shared" si="561"/>
        <v>31.450917264950341</v>
      </c>
      <c r="L1247" s="15">
        <f t="shared" si="562"/>
        <v>0</v>
      </c>
      <c r="M1247" s="14">
        <f t="shared" si="563"/>
        <v>0</v>
      </c>
      <c r="N1247" s="13">
        <f t="shared" ref="N1247:N1310" si="570">IF(I1246&gt;0.02,(WeightFlowRate/$L$23)*ExhaustVelocityE+(ExitPressureE-Q1247)*ExitAreaE,0)</f>
        <v>0</v>
      </c>
      <c r="O1247" s="12">
        <f t="shared" ref="O1247:O1310" si="571">N1247/WeightFlowRate</f>
        <v>0</v>
      </c>
      <c r="P1247" s="4">
        <f t="shared" ref="P1247:P1310" si="572">Q1247/$L$21</f>
        <v>0</v>
      </c>
      <c r="Q1247" s="11">
        <f t="shared" si="564"/>
        <v>0</v>
      </c>
      <c r="R1247" s="10">
        <f t="shared" ref="R1247:R1310" si="573">IF(W1247&lt;InitialAltitudeE,0,(((N1247-AB1247)*COS(ElevationAngleR)*$L$23)/(G1247)))</f>
        <v>0</v>
      </c>
      <c r="S1247" s="9">
        <f t="shared" ref="S1247:S1310" si="574">IF(W1246&lt;InitialAltitudeE,0,S1246+(R1246*TimeStep))</f>
        <v>151.358709016955</v>
      </c>
      <c r="T1247" s="8">
        <f t="shared" ref="T1247:T1310" si="575">T1246+(S1247*TimeStep)</f>
        <v>16452.891691291392</v>
      </c>
      <c r="U1247" s="7">
        <f t="shared" ref="U1247:U1310" si="576">IF(W1246&lt;InitialAltitudeE,-K1247,(((N1247-AB1247)*SIN(ElevationAngleR)*$L$23)/G1247)-K1247)</f>
        <v>-31.450917264950341</v>
      </c>
      <c r="V1247" s="9">
        <f t="shared" ref="V1247:V1310" si="577">IF(W1246&lt;InitialAltitudeE,0,V1246+(U1246*TimeStep))</f>
        <v>466.00233369637255</v>
      </c>
      <c r="W1247" s="8">
        <f t="shared" ref="W1247:W1310" si="578">IF(P1246&gt;0.913499,W1246,W1246+V1246*TimeStep)</f>
        <v>238914.4270536472</v>
      </c>
      <c r="X1247" s="7">
        <f t="shared" ref="X1247:X1310" si="579">IF(N1247&gt;0.002,SQRT((U1247^2)+(R1247^2)),-SQRT((U1247^2)+(R1247^2)))</f>
        <v>-31.450917264950341</v>
      </c>
      <c r="Y1247" s="6">
        <f t="shared" si="565"/>
        <v>489.96697215806762</v>
      </c>
      <c r="Z1247" s="4">
        <f t="shared" si="566"/>
        <v>-1</v>
      </c>
      <c r="AA1247" s="4">
        <f t="shared" ref="AA1247:AA1310" si="580">N1247/G1247</f>
        <v>0</v>
      </c>
      <c r="AB1247" s="5">
        <f t="shared" ref="AB1247:AB1310" si="581">0.5*M1247*(Y1246^2)*CrossSectionalAreaE*AH1247</f>
        <v>0</v>
      </c>
      <c r="AC1247" s="418">
        <f t="shared" si="556"/>
        <v>0</v>
      </c>
      <c r="AD1247" s="628">
        <f t="shared" ref="AD1247:AD1310" si="582">(1/2)*M1247*(Y1246^2)</f>
        <v>0</v>
      </c>
      <c r="AE1247" s="4">
        <f t="shared" si="567"/>
        <v>4.6257877967840884</v>
      </c>
      <c r="AF1247" s="3">
        <f t="shared" ref="AF1247:AF1310" si="583">IF(AF1246&gt;4.67,$L$20+($L$26/1000)*W1247,4.67)</f>
        <v>4.67</v>
      </c>
      <c r="AG1247" s="2">
        <f t="shared" si="568"/>
        <v>105.92076283713217</v>
      </c>
      <c r="AH1247" s="22">
        <f t="shared" si="557"/>
        <v>3.9795920119207744</v>
      </c>
    </row>
    <row r="1248" spans="6:34" x14ac:dyDescent="0.35">
      <c r="F1248" s="21">
        <f t="shared" si="569"/>
        <v>121.79999999999735</v>
      </c>
      <c r="G1248" s="20">
        <f t="shared" ref="G1248:G1311" si="584">IF(I1247&gt;0.02,G1247-((N1247/O1247)*TimeStep),G1247)</f>
        <v>356.63043478260749</v>
      </c>
      <c r="H1248" s="19">
        <f t="shared" si="558"/>
        <v>6.6304347826074945</v>
      </c>
      <c r="I1248" s="18">
        <f t="shared" si="559"/>
        <v>1.8944099378878556E-2</v>
      </c>
      <c r="J1248" s="17">
        <f t="shared" si="560"/>
        <v>238961.02728701683</v>
      </c>
      <c r="K1248" s="16">
        <f t="shared" si="561"/>
        <v>31.450778614445962</v>
      </c>
      <c r="L1248" s="15">
        <f t="shared" si="562"/>
        <v>0</v>
      </c>
      <c r="M1248" s="14">
        <f t="shared" si="563"/>
        <v>0</v>
      </c>
      <c r="N1248" s="13">
        <f t="shared" si="570"/>
        <v>0</v>
      </c>
      <c r="O1248" s="12">
        <f t="shared" si="571"/>
        <v>0</v>
      </c>
      <c r="P1248" s="4">
        <f t="shared" si="572"/>
        <v>0</v>
      </c>
      <c r="Q1248" s="11">
        <f t="shared" si="564"/>
        <v>0</v>
      </c>
      <c r="R1248" s="10">
        <f t="shared" si="573"/>
        <v>0</v>
      </c>
      <c r="S1248" s="9">
        <f t="shared" si="574"/>
        <v>151.358709016955</v>
      </c>
      <c r="T1248" s="8">
        <f t="shared" si="575"/>
        <v>16468.027562193089</v>
      </c>
      <c r="U1248" s="7">
        <f t="shared" si="576"/>
        <v>-31.450778614445962</v>
      </c>
      <c r="V1248" s="9">
        <f t="shared" si="577"/>
        <v>462.85724196987752</v>
      </c>
      <c r="W1248" s="8">
        <f t="shared" si="578"/>
        <v>238961.02728701683</v>
      </c>
      <c r="X1248" s="7">
        <f t="shared" si="579"/>
        <v>-31.450778614445962</v>
      </c>
      <c r="Y1248" s="6">
        <f t="shared" si="565"/>
        <v>486.9766783319721</v>
      </c>
      <c r="Z1248" s="4">
        <f t="shared" si="566"/>
        <v>-1</v>
      </c>
      <c r="AA1248" s="4">
        <f t="shared" si="580"/>
        <v>0</v>
      </c>
      <c r="AB1248" s="5">
        <f t="shared" si="581"/>
        <v>0</v>
      </c>
      <c r="AC1248" s="418">
        <f t="shared" ref="AC1248:AC1311" si="585">(AB1248/G1248)*F1248</f>
        <v>0</v>
      </c>
      <c r="AD1248" s="628">
        <f t="shared" si="582"/>
        <v>0</v>
      </c>
      <c r="AE1248" s="4">
        <f t="shared" si="567"/>
        <v>4.5975563741054826</v>
      </c>
      <c r="AF1248" s="3">
        <f t="shared" si="583"/>
        <v>4.67</v>
      </c>
      <c r="AG1248" s="2">
        <f t="shared" si="568"/>
        <v>105.92076283713217</v>
      </c>
      <c r="AH1248" s="22">
        <f t="shared" si="557"/>
        <v>3.9432161699337365</v>
      </c>
    </row>
    <row r="1249" spans="6:34" x14ac:dyDescent="0.35">
      <c r="F1249" s="21">
        <f t="shared" si="569"/>
        <v>121.89999999999735</v>
      </c>
      <c r="G1249" s="20">
        <f t="shared" si="584"/>
        <v>356.63043478260749</v>
      </c>
      <c r="H1249" s="19">
        <f t="shared" si="558"/>
        <v>6.6304347826074945</v>
      </c>
      <c r="I1249" s="18">
        <f t="shared" si="559"/>
        <v>1.8944099378878556E-2</v>
      </c>
      <c r="J1249" s="17">
        <f t="shared" si="560"/>
        <v>239007.31301121382</v>
      </c>
      <c r="K1249" s="16">
        <f t="shared" si="561"/>
        <v>31.450640900613912</v>
      </c>
      <c r="L1249" s="15">
        <f t="shared" si="562"/>
        <v>0</v>
      </c>
      <c r="M1249" s="14">
        <f t="shared" si="563"/>
        <v>0</v>
      </c>
      <c r="N1249" s="13">
        <f t="shared" si="570"/>
        <v>0</v>
      </c>
      <c r="O1249" s="12">
        <f t="shared" si="571"/>
        <v>0</v>
      </c>
      <c r="P1249" s="4">
        <f t="shared" si="572"/>
        <v>0</v>
      </c>
      <c r="Q1249" s="11">
        <f t="shared" si="564"/>
        <v>0</v>
      </c>
      <c r="R1249" s="10">
        <f t="shared" si="573"/>
        <v>0</v>
      </c>
      <c r="S1249" s="9">
        <f t="shared" si="574"/>
        <v>151.358709016955</v>
      </c>
      <c r="T1249" s="8">
        <f t="shared" si="575"/>
        <v>16483.163433094785</v>
      </c>
      <c r="U1249" s="7">
        <f t="shared" si="576"/>
        <v>-31.450640900613912</v>
      </c>
      <c r="V1249" s="9">
        <f t="shared" si="577"/>
        <v>459.71216410843294</v>
      </c>
      <c r="W1249" s="8">
        <f t="shared" si="578"/>
        <v>239007.31301121382</v>
      </c>
      <c r="X1249" s="7">
        <f t="shared" si="579"/>
        <v>-31.450640900613912</v>
      </c>
      <c r="Y1249" s="6">
        <f t="shared" si="565"/>
        <v>483.98836000934779</v>
      </c>
      <c r="Z1249" s="4">
        <f t="shared" si="566"/>
        <v>-1</v>
      </c>
      <c r="AA1249" s="4">
        <f t="shared" si="580"/>
        <v>0</v>
      </c>
      <c r="AB1249" s="5">
        <f t="shared" si="581"/>
        <v>0</v>
      </c>
      <c r="AC1249" s="418">
        <f t="shared" si="585"/>
        <v>0</v>
      </c>
      <c r="AD1249" s="628">
        <f t="shared" si="582"/>
        <v>0</v>
      </c>
      <c r="AE1249" s="4">
        <f t="shared" si="567"/>
        <v>4.5693436021939045</v>
      </c>
      <c r="AF1249" s="3">
        <f t="shared" si="583"/>
        <v>4.67</v>
      </c>
      <c r="AG1249" s="2">
        <f t="shared" si="568"/>
        <v>105.92076283713217</v>
      </c>
      <c r="AH1249" s="22">
        <f t="shared" si="557"/>
        <v>3.9069757613614109</v>
      </c>
    </row>
    <row r="1250" spans="6:34" x14ac:dyDescent="0.35">
      <c r="F1250" s="21">
        <f t="shared" si="569"/>
        <v>121.99999999999734</v>
      </c>
      <c r="G1250" s="20">
        <f t="shared" si="584"/>
        <v>356.63043478260749</v>
      </c>
      <c r="H1250" s="19">
        <f t="shared" si="558"/>
        <v>6.6304347826074945</v>
      </c>
      <c r="I1250" s="18">
        <f t="shared" si="559"/>
        <v>1.8944099378878556E-2</v>
      </c>
      <c r="J1250" s="17">
        <f t="shared" si="560"/>
        <v>239053.28422762465</v>
      </c>
      <c r="K1250" s="16">
        <f t="shared" si="561"/>
        <v>31.450504123431628</v>
      </c>
      <c r="L1250" s="15">
        <f t="shared" si="562"/>
        <v>0</v>
      </c>
      <c r="M1250" s="14">
        <f t="shared" si="563"/>
        <v>0</v>
      </c>
      <c r="N1250" s="13">
        <f t="shared" si="570"/>
        <v>0</v>
      </c>
      <c r="O1250" s="12">
        <f t="shared" si="571"/>
        <v>0</v>
      </c>
      <c r="P1250" s="4">
        <f t="shared" si="572"/>
        <v>0</v>
      </c>
      <c r="Q1250" s="11">
        <f t="shared" si="564"/>
        <v>0</v>
      </c>
      <c r="R1250" s="10">
        <f t="shared" si="573"/>
        <v>0</v>
      </c>
      <c r="S1250" s="9">
        <f t="shared" si="574"/>
        <v>151.358709016955</v>
      </c>
      <c r="T1250" s="8">
        <f t="shared" si="575"/>
        <v>16498.299303996482</v>
      </c>
      <c r="U1250" s="7">
        <f t="shared" si="576"/>
        <v>-31.450504123431628</v>
      </c>
      <c r="V1250" s="9">
        <f t="shared" si="577"/>
        <v>456.56710001837155</v>
      </c>
      <c r="W1250" s="8">
        <f t="shared" si="578"/>
        <v>239053.28422762465</v>
      </c>
      <c r="X1250" s="7">
        <f t="shared" si="579"/>
        <v>-31.450504123431628</v>
      </c>
      <c r="Y1250" s="6">
        <f t="shared" si="565"/>
        <v>481.00205364890593</v>
      </c>
      <c r="Z1250" s="4">
        <f t="shared" si="566"/>
        <v>-1</v>
      </c>
      <c r="AA1250" s="4">
        <f t="shared" si="580"/>
        <v>0</v>
      </c>
      <c r="AB1250" s="5">
        <f t="shared" si="581"/>
        <v>0</v>
      </c>
      <c r="AC1250" s="418">
        <f t="shared" si="585"/>
        <v>0</v>
      </c>
      <c r="AD1250" s="628">
        <f t="shared" si="582"/>
        <v>0</v>
      </c>
      <c r="AE1250" s="4">
        <f t="shared" si="567"/>
        <v>4.5411498252567641</v>
      </c>
      <c r="AF1250" s="3">
        <f t="shared" si="583"/>
        <v>4.67</v>
      </c>
      <c r="AG1250" s="2">
        <f t="shared" si="568"/>
        <v>105.92076283713217</v>
      </c>
      <c r="AH1250" s="22">
        <f t="shared" si="557"/>
        <v>3.8708713483820882</v>
      </c>
    </row>
    <row r="1251" spans="6:34" x14ac:dyDescent="0.35">
      <c r="F1251" s="21">
        <f t="shared" si="569"/>
        <v>122.09999999999734</v>
      </c>
      <c r="G1251" s="20">
        <f t="shared" si="584"/>
        <v>356.63043478260749</v>
      </c>
      <c r="H1251" s="19">
        <f t="shared" si="558"/>
        <v>6.6304347826074945</v>
      </c>
      <c r="I1251" s="18">
        <f t="shared" si="559"/>
        <v>1.8944099378878556E-2</v>
      </c>
      <c r="J1251" s="17">
        <f t="shared" si="560"/>
        <v>239098.9409376265</v>
      </c>
      <c r="K1251" s="16">
        <f t="shared" si="561"/>
        <v>31.450368282876688</v>
      </c>
      <c r="L1251" s="15">
        <f t="shared" si="562"/>
        <v>0</v>
      </c>
      <c r="M1251" s="14">
        <f t="shared" si="563"/>
        <v>0</v>
      </c>
      <c r="N1251" s="13">
        <f t="shared" si="570"/>
        <v>0</v>
      </c>
      <c r="O1251" s="12">
        <f t="shared" si="571"/>
        <v>0</v>
      </c>
      <c r="P1251" s="4">
        <f t="shared" si="572"/>
        <v>0</v>
      </c>
      <c r="Q1251" s="11">
        <f t="shared" si="564"/>
        <v>0</v>
      </c>
      <c r="R1251" s="10">
        <f t="shared" si="573"/>
        <v>0</v>
      </c>
      <c r="S1251" s="9">
        <f t="shared" si="574"/>
        <v>151.358709016955</v>
      </c>
      <c r="T1251" s="8">
        <f t="shared" si="575"/>
        <v>16513.435174898179</v>
      </c>
      <c r="U1251" s="7">
        <f t="shared" si="576"/>
        <v>-31.450368282876688</v>
      </c>
      <c r="V1251" s="9">
        <f t="shared" si="577"/>
        <v>453.42204960602839</v>
      </c>
      <c r="W1251" s="8">
        <f t="shared" si="578"/>
        <v>239098.9409376265</v>
      </c>
      <c r="X1251" s="7">
        <f t="shared" si="579"/>
        <v>-31.450368282876688</v>
      </c>
      <c r="Y1251" s="6">
        <f t="shared" si="565"/>
        <v>478.01779659779504</v>
      </c>
      <c r="Z1251" s="4">
        <f t="shared" si="566"/>
        <v>-1</v>
      </c>
      <c r="AA1251" s="4">
        <f t="shared" si="580"/>
        <v>0</v>
      </c>
      <c r="AB1251" s="5">
        <f t="shared" si="581"/>
        <v>0</v>
      </c>
      <c r="AC1251" s="418">
        <f t="shared" si="585"/>
        <v>0</v>
      </c>
      <c r="AD1251" s="628">
        <f t="shared" si="582"/>
        <v>0</v>
      </c>
      <c r="AE1251" s="4">
        <f t="shared" si="567"/>
        <v>4.5129753958892227</v>
      </c>
      <c r="AF1251" s="3">
        <f t="shared" si="583"/>
        <v>4.67</v>
      </c>
      <c r="AG1251" s="2">
        <f t="shared" si="568"/>
        <v>105.92076283713217</v>
      </c>
      <c r="AH1251" s="22">
        <f t="shared" si="557"/>
        <v>3.834903500365018</v>
      </c>
    </row>
    <row r="1252" spans="6:34" x14ac:dyDescent="0.35">
      <c r="F1252" s="21">
        <f t="shared" si="569"/>
        <v>122.19999999999733</v>
      </c>
      <c r="G1252" s="20">
        <f t="shared" si="584"/>
        <v>356.63043478260749</v>
      </c>
      <c r="H1252" s="19">
        <f t="shared" si="558"/>
        <v>6.6304347826074945</v>
      </c>
      <c r="I1252" s="18">
        <f t="shared" si="559"/>
        <v>1.8944099378878556E-2</v>
      </c>
      <c r="J1252" s="17">
        <f t="shared" si="560"/>
        <v>239144.28314258711</v>
      </c>
      <c r="K1252" s="16">
        <f t="shared" si="561"/>
        <v>31.450233378926836</v>
      </c>
      <c r="L1252" s="15">
        <f t="shared" si="562"/>
        <v>0</v>
      </c>
      <c r="M1252" s="14">
        <f t="shared" si="563"/>
        <v>0</v>
      </c>
      <c r="N1252" s="13">
        <f t="shared" si="570"/>
        <v>0</v>
      </c>
      <c r="O1252" s="12">
        <f t="shared" si="571"/>
        <v>0</v>
      </c>
      <c r="P1252" s="4">
        <f t="shared" si="572"/>
        <v>0</v>
      </c>
      <c r="Q1252" s="11">
        <f t="shared" si="564"/>
        <v>0</v>
      </c>
      <c r="R1252" s="10">
        <f t="shared" si="573"/>
        <v>0</v>
      </c>
      <c r="S1252" s="9">
        <f t="shared" si="574"/>
        <v>151.358709016955</v>
      </c>
      <c r="T1252" s="8">
        <f t="shared" si="575"/>
        <v>16528.571045799876</v>
      </c>
      <c r="U1252" s="7">
        <f t="shared" si="576"/>
        <v>-31.450233378926836</v>
      </c>
      <c r="V1252" s="9">
        <f t="shared" si="577"/>
        <v>450.27701277774071</v>
      </c>
      <c r="W1252" s="8">
        <f t="shared" si="578"/>
        <v>239144.28314258711</v>
      </c>
      <c r="X1252" s="7">
        <f t="shared" si="579"/>
        <v>-31.450233378926836</v>
      </c>
      <c r="Y1252" s="6">
        <f t="shared" si="565"/>
        <v>475.03562711792989</v>
      </c>
      <c r="Z1252" s="4">
        <f t="shared" si="566"/>
        <v>-1</v>
      </c>
      <c r="AA1252" s="4">
        <f t="shared" si="580"/>
        <v>0</v>
      </c>
      <c r="AB1252" s="5">
        <f t="shared" si="581"/>
        <v>0</v>
      </c>
      <c r="AC1252" s="418">
        <f t="shared" si="585"/>
        <v>0</v>
      </c>
      <c r="AD1252" s="628">
        <f t="shared" si="582"/>
        <v>0</v>
      </c>
      <c r="AE1252" s="4">
        <f t="shared" si="567"/>
        <v>4.4848206753227684</v>
      </c>
      <c r="AF1252" s="3">
        <f t="shared" si="583"/>
        <v>4.67</v>
      </c>
      <c r="AG1252" s="2">
        <f t="shared" si="568"/>
        <v>105.92076283713217</v>
      </c>
      <c r="AH1252" s="22">
        <f t="shared" si="557"/>
        <v>3.7990727940165514</v>
      </c>
    </row>
    <row r="1253" spans="6:34" x14ac:dyDescent="0.35">
      <c r="F1253" s="21">
        <f t="shared" si="569"/>
        <v>122.29999999999733</v>
      </c>
      <c r="G1253" s="20">
        <f t="shared" si="584"/>
        <v>356.63043478260749</v>
      </c>
      <c r="H1253" s="19">
        <f t="shared" si="558"/>
        <v>6.6304347826074945</v>
      </c>
      <c r="I1253" s="18">
        <f t="shared" si="559"/>
        <v>1.8944099378878556E-2</v>
      </c>
      <c r="J1253" s="17">
        <f t="shared" si="560"/>
        <v>239189.31084386489</v>
      </c>
      <c r="K1253" s="16">
        <f t="shared" si="561"/>
        <v>31.45009941155994</v>
      </c>
      <c r="L1253" s="15">
        <f t="shared" si="562"/>
        <v>0</v>
      </c>
      <c r="M1253" s="14">
        <f t="shared" si="563"/>
        <v>0</v>
      </c>
      <c r="N1253" s="13">
        <f t="shared" si="570"/>
        <v>0</v>
      </c>
      <c r="O1253" s="12">
        <f t="shared" si="571"/>
        <v>0</v>
      </c>
      <c r="P1253" s="4">
        <f t="shared" si="572"/>
        <v>0</v>
      </c>
      <c r="Q1253" s="11">
        <f t="shared" si="564"/>
        <v>0</v>
      </c>
      <c r="R1253" s="10">
        <f t="shared" si="573"/>
        <v>0</v>
      </c>
      <c r="S1253" s="9">
        <f t="shared" si="574"/>
        <v>151.358709016955</v>
      </c>
      <c r="T1253" s="8">
        <f t="shared" si="575"/>
        <v>16543.706916701572</v>
      </c>
      <c r="U1253" s="7">
        <f t="shared" si="576"/>
        <v>-31.45009941155994</v>
      </c>
      <c r="V1253" s="9">
        <f t="shared" si="577"/>
        <v>447.13198943984804</v>
      </c>
      <c r="W1253" s="8">
        <f t="shared" si="578"/>
        <v>239189.31084386489</v>
      </c>
      <c r="X1253" s="7">
        <f t="shared" si="579"/>
        <v>-31.45009941155994</v>
      </c>
      <c r="Y1253" s="6">
        <f t="shared" si="565"/>
        <v>472.0555844132295</v>
      </c>
      <c r="Z1253" s="4">
        <f t="shared" si="566"/>
        <v>-1</v>
      </c>
      <c r="AA1253" s="4">
        <f t="shared" si="580"/>
        <v>0</v>
      </c>
      <c r="AB1253" s="5">
        <f t="shared" si="581"/>
        <v>0</v>
      </c>
      <c r="AC1253" s="418">
        <f t="shared" si="585"/>
        <v>0</v>
      </c>
      <c r="AD1253" s="628">
        <f t="shared" si="582"/>
        <v>0</v>
      </c>
      <c r="AE1253" s="4">
        <f t="shared" si="567"/>
        <v>4.4566860336823693</v>
      </c>
      <c r="AF1253" s="3">
        <f t="shared" si="583"/>
        <v>4.67</v>
      </c>
      <c r="AG1253" s="2">
        <f t="shared" si="568"/>
        <v>105.92076283713217</v>
      </c>
      <c r="AH1253" s="22">
        <f t="shared" si="557"/>
        <v>3.7633798135301917</v>
      </c>
    </row>
    <row r="1254" spans="6:34" x14ac:dyDescent="0.35">
      <c r="F1254" s="21">
        <f t="shared" si="569"/>
        <v>122.39999999999732</v>
      </c>
      <c r="G1254" s="20">
        <f t="shared" si="584"/>
        <v>356.63043478260749</v>
      </c>
      <c r="H1254" s="19">
        <f t="shared" si="558"/>
        <v>6.6304347826074945</v>
      </c>
      <c r="I1254" s="18">
        <f t="shared" si="559"/>
        <v>1.8944099378878556E-2</v>
      </c>
      <c r="J1254" s="17">
        <f t="shared" si="560"/>
        <v>239234.02404280889</v>
      </c>
      <c r="K1254" s="16">
        <f t="shared" si="561"/>
        <v>31.449966380754073</v>
      </c>
      <c r="L1254" s="15">
        <f t="shared" si="562"/>
        <v>0</v>
      </c>
      <c r="M1254" s="14">
        <f t="shared" si="563"/>
        <v>0</v>
      </c>
      <c r="N1254" s="13">
        <f t="shared" si="570"/>
        <v>0</v>
      </c>
      <c r="O1254" s="12">
        <f t="shared" si="571"/>
        <v>0</v>
      </c>
      <c r="P1254" s="4">
        <f t="shared" si="572"/>
        <v>0</v>
      </c>
      <c r="Q1254" s="11">
        <f t="shared" si="564"/>
        <v>0</v>
      </c>
      <c r="R1254" s="10">
        <f t="shared" si="573"/>
        <v>0</v>
      </c>
      <c r="S1254" s="9">
        <f t="shared" si="574"/>
        <v>151.358709016955</v>
      </c>
      <c r="T1254" s="8">
        <f t="shared" si="575"/>
        <v>16558.842787603269</v>
      </c>
      <c r="U1254" s="7">
        <f t="shared" si="576"/>
        <v>-31.449966380754073</v>
      </c>
      <c r="V1254" s="9">
        <f t="shared" si="577"/>
        <v>443.98697949869205</v>
      </c>
      <c r="W1254" s="8">
        <f t="shared" si="578"/>
        <v>239234.02404280889</v>
      </c>
      <c r="X1254" s="7">
        <f t="shared" si="579"/>
        <v>-31.449966380754073</v>
      </c>
      <c r="Y1254" s="6">
        <f t="shared" si="565"/>
        <v>469.07770865779929</v>
      </c>
      <c r="Z1254" s="4">
        <f t="shared" si="566"/>
        <v>-1</v>
      </c>
      <c r="AA1254" s="4">
        <f t="shared" si="580"/>
        <v>0</v>
      </c>
      <c r="AB1254" s="5">
        <f t="shared" si="581"/>
        <v>0</v>
      </c>
      <c r="AC1254" s="418">
        <f t="shared" si="585"/>
        <v>0</v>
      </c>
      <c r="AD1254" s="628">
        <f t="shared" si="582"/>
        <v>0</v>
      </c>
      <c r="AE1254" s="4">
        <f t="shared" si="567"/>
        <v>4.4285718502525437</v>
      </c>
      <c r="AF1254" s="3">
        <f t="shared" si="583"/>
        <v>4.67</v>
      </c>
      <c r="AG1254" s="2">
        <f t="shared" si="568"/>
        <v>105.92076283713217</v>
      </c>
      <c r="AH1254" s="22">
        <f t="shared" si="557"/>
        <v>3.7278251507406304</v>
      </c>
    </row>
    <row r="1255" spans="6:34" x14ac:dyDescent="0.35">
      <c r="F1255" s="21">
        <f t="shared" si="569"/>
        <v>122.49999999999731</v>
      </c>
      <c r="G1255" s="20">
        <f t="shared" si="584"/>
        <v>356.63043478260749</v>
      </c>
      <c r="H1255" s="19">
        <f t="shared" si="558"/>
        <v>6.6304347826074945</v>
      </c>
      <c r="I1255" s="18">
        <f t="shared" si="559"/>
        <v>1.8944099378878556E-2</v>
      </c>
      <c r="J1255" s="17">
        <f t="shared" si="560"/>
        <v>239278.42274075875</v>
      </c>
      <c r="K1255" s="16">
        <f t="shared" si="561"/>
        <v>31.449834286487413</v>
      </c>
      <c r="L1255" s="15">
        <f t="shared" si="562"/>
        <v>0</v>
      </c>
      <c r="M1255" s="14">
        <f t="shared" si="563"/>
        <v>0</v>
      </c>
      <c r="N1255" s="13">
        <f t="shared" si="570"/>
        <v>0</v>
      </c>
      <c r="O1255" s="12">
        <f t="shared" si="571"/>
        <v>0</v>
      </c>
      <c r="P1255" s="4">
        <f t="shared" si="572"/>
        <v>0</v>
      </c>
      <c r="Q1255" s="11">
        <f t="shared" si="564"/>
        <v>0</v>
      </c>
      <c r="R1255" s="10">
        <f t="shared" si="573"/>
        <v>0</v>
      </c>
      <c r="S1255" s="9">
        <f t="shared" si="574"/>
        <v>151.358709016955</v>
      </c>
      <c r="T1255" s="8">
        <f t="shared" si="575"/>
        <v>16573.978658504966</v>
      </c>
      <c r="U1255" s="7">
        <f t="shared" si="576"/>
        <v>-31.449834286487413</v>
      </c>
      <c r="V1255" s="9">
        <f t="shared" si="577"/>
        <v>440.84198286061667</v>
      </c>
      <c r="W1255" s="8">
        <f t="shared" si="578"/>
        <v>239278.42274075875</v>
      </c>
      <c r="X1255" s="7">
        <f t="shared" si="579"/>
        <v>-31.449834286487413</v>
      </c>
      <c r="Y1255" s="6">
        <f t="shared" si="565"/>
        <v>466.10204102509516</v>
      </c>
      <c r="Z1255" s="4">
        <f t="shared" si="566"/>
        <v>-1</v>
      </c>
      <c r="AA1255" s="4">
        <f t="shared" si="580"/>
        <v>0</v>
      </c>
      <c r="AB1255" s="5">
        <f t="shared" si="581"/>
        <v>0</v>
      </c>
      <c r="AC1255" s="418">
        <f t="shared" si="585"/>
        <v>0</v>
      </c>
      <c r="AD1255" s="628">
        <f t="shared" si="582"/>
        <v>0</v>
      </c>
      <c r="AE1255" s="4">
        <f t="shared" si="567"/>
        <v>4.4004785137526961</v>
      </c>
      <c r="AF1255" s="3">
        <f t="shared" si="583"/>
        <v>4.67</v>
      </c>
      <c r="AG1255" s="2">
        <f t="shared" si="568"/>
        <v>105.92076283713217</v>
      </c>
      <c r="AH1255" s="22">
        <f t="shared" si="557"/>
        <v>3.6924094052819569</v>
      </c>
    </row>
    <row r="1256" spans="6:34" x14ac:dyDescent="0.35">
      <c r="F1256" s="21">
        <f t="shared" si="569"/>
        <v>122.59999999999731</v>
      </c>
      <c r="G1256" s="20">
        <f t="shared" si="584"/>
        <v>356.63043478260749</v>
      </c>
      <c r="H1256" s="19">
        <f t="shared" si="558"/>
        <v>6.6304347826074945</v>
      </c>
      <c r="I1256" s="18">
        <f t="shared" si="559"/>
        <v>1.8944099378878556E-2</v>
      </c>
      <c r="J1256" s="17">
        <f t="shared" si="560"/>
        <v>239322.5069390448</v>
      </c>
      <c r="K1256" s="16">
        <f t="shared" si="561"/>
        <v>31.449703128738303</v>
      </c>
      <c r="L1256" s="15">
        <f t="shared" si="562"/>
        <v>0</v>
      </c>
      <c r="M1256" s="14">
        <f t="shared" si="563"/>
        <v>0</v>
      </c>
      <c r="N1256" s="13">
        <f t="shared" si="570"/>
        <v>0</v>
      </c>
      <c r="O1256" s="12">
        <f t="shared" si="571"/>
        <v>0</v>
      </c>
      <c r="P1256" s="4">
        <f t="shared" si="572"/>
        <v>0</v>
      </c>
      <c r="Q1256" s="11">
        <f t="shared" si="564"/>
        <v>0</v>
      </c>
      <c r="R1256" s="10">
        <f t="shared" si="573"/>
        <v>0</v>
      </c>
      <c r="S1256" s="9">
        <f t="shared" si="574"/>
        <v>151.358709016955</v>
      </c>
      <c r="T1256" s="8">
        <f t="shared" si="575"/>
        <v>16589.114529406663</v>
      </c>
      <c r="U1256" s="7">
        <f t="shared" si="576"/>
        <v>-31.449703128738303</v>
      </c>
      <c r="V1256" s="9">
        <f t="shared" si="577"/>
        <v>437.69699943196792</v>
      </c>
      <c r="W1256" s="8">
        <f t="shared" si="578"/>
        <v>239322.5069390448</v>
      </c>
      <c r="X1256" s="7">
        <f t="shared" si="579"/>
        <v>-31.449703128738303</v>
      </c>
      <c r="Y1256" s="6">
        <f t="shared" si="565"/>
        <v>463.12862371810638</v>
      </c>
      <c r="Z1256" s="4">
        <f t="shared" si="566"/>
        <v>-1</v>
      </c>
      <c r="AA1256" s="4">
        <f t="shared" si="580"/>
        <v>0</v>
      </c>
      <c r="AB1256" s="5">
        <f t="shared" si="581"/>
        <v>0</v>
      </c>
      <c r="AC1256" s="418">
        <f t="shared" si="585"/>
        <v>0</v>
      </c>
      <c r="AD1256" s="628">
        <f t="shared" si="582"/>
        <v>0</v>
      </c>
      <c r="AE1256" s="4">
        <f t="shared" si="567"/>
        <v>4.3724064226220758</v>
      </c>
      <c r="AF1256" s="3">
        <f t="shared" si="583"/>
        <v>4.67</v>
      </c>
      <c r="AG1256" s="2">
        <f t="shared" si="568"/>
        <v>105.92076283713217</v>
      </c>
      <c r="AH1256" s="22">
        <f t="shared" si="557"/>
        <v>3.6571331847501187</v>
      </c>
    </row>
    <row r="1257" spans="6:34" x14ac:dyDescent="0.35">
      <c r="F1257" s="21">
        <f t="shared" si="569"/>
        <v>122.6999999999973</v>
      </c>
      <c r="G1257" s="20">
        <f t="shared" si="584"/>
        <v>356.63043478260749</v>
      </c>
      <c r="H1257" s="19">
        <f t="shared" si="558"/>
        <v>6.6304347826074945</v>
      </c>
      <c r="I1257" s="18">
        <f t="shared" si="559"/>
        <v>1.8944099378878556E-2</v>
      </c>
      <c r="J1257" s="17">
        <f t="shared" si="560"/>
        <v>239366.276638988</v>
      </c>
      <c r="K1257" s="16">
        <f t="shared" si="561"/>
        <v>31.449572907485269</v>
      </c>
      <c r="L1257" s="15">
        <f t="shared" si="562"/>
        <v>0</v>
      </c>
      <c r="M1257" s="14">
        <f t="shared" si="563"/>
        <v>0</v>
      </c>
      <c r="N1257" s="13">
        <f t="shared" si="570"/>
        <v>0</v>
      </c>
      <c r="O1257" s="12">
        <f t="shared" si="571"/>
        <v>0</v>
      </c>
      <c r="P1257" s="4">
        <f t="shared" si="572"/>
        <v>0</v>
      </c>
      <c r="Q1257" s="11">
        <f t="shared" si="564"/>
        <v>0</v>
      </c>
      <c r="R1257" s="10">
        <f t="shared" si="573"/>
        <v>0</v>
      </c>
      <c r="S1257" s="9">
        <f t="shared" si="574"/>
        <v>151.358709016955</v>
      </c>
      <c r="T1257" s="8">
        <f t="shared" si="575"/>
        <v>16604.25040030836</v>
      </c>
      <c r="U1257" s="7">
        <f t="shared" si="576"/>
        <v>-31.449572907485269</v>
      </c>
      <c r="V1257" s="9">
        <f t="shared" si="577"/>
        <v>434.55202911909407</v>
      </c>
      <c r="W1257" s="8">
        <f t="shared" si="578"/>
        <v>239366.276638988</v>
      </c>
      <c r="X1257" s="7">
        <f t="shared" si="579"/>
        <v>-31.449572907485269</v>
      </c>
      <c r="Y1257" s="6">
        <f t="shared" si="565"/>
        <v>460.15750000059899</v>
      </c>
      <c r="Z1257" s="4">
        <f t="shared" si="566"/>
        <v>-1</v>
      </c>
      <c r="AA1257" s="4">
        <f t="shared" si="580"/>
        <v>0</v>
      </c>
      <c r="AB1257" s="5">
        <f t="shared" si="581"/>
        <v>0</v>
      </c>
      <c r="AC1257" s="418">
        <f t="shared" si="585"/>
        <v>0</v>
      </c>
      <c r="AD1257" s="628">
        <f t="shared" si="582"/>
        <v>0</v>
      </c>
      <c r="AE1257" s="4">
        <f t="shared" si="567"/>
        <v>4.3443559853147473</v>
      </c>
      <c r="AF1257" s="3">
        <f t="shared" si="583"/>
        <v>4.67</v>
      </c>
      <c r="AG1257" s="2">
        <f t="shared" si="568"/>
        <v>105.92076283713217</v>
      </c>
      <c r="AH1257" s="22">
        <f t="shared" si="557"/>
        <v>3.6219971048698199</v>
      </c>
    </row>
    <row r="1258" spans="6:34" x14ac:dyDescent="0.35">
      <c r="F1258" s="21">
        <f t="shared" si="569"/>
        <v>122.7999999999973</v>
      </c>
      <c r="G1258" s="20">
        <f t="shared" si="584"/>
        <v>356.63043478260749</v>
      </c>
      <c r="H1258" s="19">
        <f t="shared" si="558"/>
        <v>6.6304347826074945</v>
      </c>
      <c r="I1258" s="18">
        <f t="shared" si="559"/>
        <v>1.8944099378878556E-2</v>
      </c>
      <c r="J1258" s="17">
        <f t="shared" si="560"/>
        <v>239409.73184189992</v>
      </c>
      <c r="K1258" s="16">
        <f t="shared" si="561"/>
        <v>31.449443622706948</v>
      </c>
      <c r="L1258" s="15">
        <f t="shared" si="562"/>
        <v>0</v>
      </c>
      <c r="M1258" s="14">
        <f t="shared" si="563"/>
        <v>0</v>
      </c>
      <c r="N1258" s="13">
        <f t="shared" si="570"/>
        <v>0</v>
      </c>
      <c r="O1258" s="12">
        <f t="shared" si="571"/>
        <v>0</v>
      </c>
      <c r="P1258" s="4">
        <f t="shared" si="572"/>
        <v>0</v>
      </c>
      <c r="Q1258" s="11">
        <f t="shared" si="564"/>
        <v>0</v>
      </c>
      <c r="R1258" s="10">
        <f t="shared" si="573"/>
        <v>0</v>
      </c>
      <c r="S1258" s="9">
        <f t="shared" si="574"/>
        <v>151.358709016955</v>
      </c>
      <c r="T1258" s="8">
        <f t="shared" si="575"/>
        <v>16619.386271210056</v>
      </c>
      <c r="U1258" s="7">
        <f t="shared" si="576"/>
        <v>-31.449443622706948</v>
      </c>
      <c r="V1258" s="9">
        <f t="shared" si="577"/>
        <v>431.40707182834552</v>
      </c>
      <c r="W1258" s="8">
        <f t="shared" si="578"/>
        <v>239409.73184189992</v>
      </c>
      <c r="X1258" s="7">
        <f t="shared" si="579"/>
        <v>-31.449443622706948</v>
      </c>
      <c r="Y1258" s="6">
        <f t="shared" si="565"/>
        <v>457.18871422945966</v>
      </c>
      <c r="Z1258" s="4">
        <f t="shared" si="566"/>
        <v>-1</v>
      </c>
      <c r="AA1258" s="4">
        <f t="shared" si="580"/>
        <v>0</v>
      </c>
      <c r="AB1258" s="5">
        <f t="shared" si="581"/>
        <v>0</v>
      </c>
      <c r="AC1258" s="418">
        <f t="shared" si="585"/>
        <v>0</v>
      </c>
      <c r="AD1258" s="628">
        <f t="shared" si="582"/>
        <v>0</v>
      </c>
      <c r="AE1258" s="4">
        <f t="shared" si="567"/>
        <v>4.3163276206049472</v>
      </c>
      <c r="AF1258" s="3">
        <f t="shared" si="583"/>
        <v>4.67</v>
      </c>
      <c r="AG1258" s="2">
        <f t="shared" si="568"/>
        <v>105.92076283713217</v>
      </c>
      <c r="AH1258" s="22">
        <f t="shared" si="557"/>
        <v>3.5870017896659472</v>
      </c>
    </row>
    <row r="1259" spans="6:34" x14ac:dyDescent="0.35">
      <c r="F1259" s="21">
        <f t="shared" si="569"/>
        <v>122.89999999999729</v>
      </c>
      <c r="G1259" s="20">
        <f t="shared" si="584"/>
        <v>356.63043478260749</v>
      </c>
      <c r="H1259" s="19">
        <f t="shared" si="558"/>
        <v>6.6304347826074945</v>
      </c>
      <c r="I1259" s="18">
        <f t="shared" si="559"/>
        <v>1.8944099378878556E-2</v>
      </c>
      <c r="J1259" s="17">
        <f t="shared" si="560"/>
        <v>239452.87254908276</v>
      </c>
      <c r="K1259" s="16">
        <f t="shared" si="561"/>
        <v>31.449315274382158</v>
      </c>
      <c r="L1259" s="15">
        <f t="shared" si="562"/>
        <v>0</v>
      </c>
      <c r="M1259" s="14">
        <f t="shared" si="563"/>
        <v>0</v>
      </c>
      <c r="N1259" s="13">
        <f t="shared" si="570"/>
        <v>0</v>
      </c>
      <c r="O1259" s="12">
        <f t="shared" si="571"/>
        <v>0</v>
      </c>
      <c r="P1259" s="4">
        <f t="shared" si="572"/>
        <v>0</v>
      </c>
      <c r="Q1259" s="11">
        <f t="shared" si="564"/>
        <v>0</v>
      </c>
      <c r="R1259" s="10">
        <f t="shared" si="573"/>
        <v>0</v>
      </c>
      <c r="S1259" s="9">
        <f t="shared" si="574"/>
        <v>151.358709016955</v>
      </c>
      <c r="T1259" s="8">
        <f t="shared" si="575"/>
        <v>16634.522142111753</v>
      </c>
      <c r="U1259" s="7">
        <f t="shared" si="576"/>
        <v>-31.449315274382158</v>
      </c>
      <c r="V1259" s="9">
        <f t="shared" si="577"/>
        <v>428.26212746607484</v>
      </c>
      <c r="W1259" s="8">
        <f t="shared" si="578"/>
        <v>239452.87254908276</v>
      </c>
      <c r="X1259" s="7">
        <f t="shared" si="579"/>
        <v>-31.449315274382158</v>
      </c>
      <c r="Y1259" s="6">
        <f t="shared" si="565"/>
        <v>454.22231188818523</v>
      </c>
      <c r="Z1259" s="4">
        <f t="shared" si="566"/>
        <v>-1</v>
      </c>
      <c r="AA1259" s="4">
        <f t="shared" si="580"/>
        <v>0</v>
      </c>
      <c r="AB1259" s="5">
        <f t="shared" si="581"/>
        <v>0</v>
      </c>
      <c r="AC1259" s="418">
        <f t="shared" si="585"/>
        <v>0</v>
      </c>
      <c r="AD1259" s="628">
        <f t="shared" si="582"/>
        <v>0</v>
      </c>
      <c r="AE1259" s="4">
        <f t="shared" si="567"/>
        <v>4.2883217579032626</v>
      </c>
      <c r="AF1259" s="3">
        <f t="shared" si="583"/>
        <v>4.67</v>
      </c>
      <c r="AG1259" s="2">
        <f t="shared" si="568"/>
        <v>105.92076283713217</v>
      </c>
      <c r="AH1259" s="22">
        <f t="shared" si="557"/>
        <v>3.5521478716397135</v>
      </c>
    </row>
    <row r="1260" spans="6:34" x14ac:dyDescent="0.35">
      <c r="F1260" s="21">
        <f t="shared" si="569"/>
        <v>122.99999999999729</v>
      </c>
      <c r="G1260" s="20">
        <f t="shared" si="584"/>
        <v>356.63043478260749</v>
      </c>
      <c r="H1260" s="19">
        <f t="shared" si="558"/>
        <v>6.6304347826074945</v>
      </c>
      <c r="I1260" s="18">
        <f t="shared" si="559"/>
        <v>1.8944099378878556E-2</v>
      </c>
      <c r="J1260" s="17">
        <f t="shared" si="560"/>
        <v>239495.69876182938</v>
      </c>
      <c r="K1260" s="16">
        <f t="shared" si="561"/>
        <v>31.449187862489868</v>
      </c>
      <c r="L1260" s="15">
        <f t="shared" si="562"/>
        <v>0</v>
      </c>
      <c r="M1260" s="14">
        <f t="shared" si="563"/>
        <v>0</v>
      </c>
      <c r="N1260" s="13">
        <f t="shared" si="570"/>
        <v>0</v>
      </c>
      <c r="O1260" s="12">
        <f t="shared" si="571"/>
        <v>0</v>
      </c>
      <c r="P1260" s="4">
        <f t="shared" si="572"/>
        <v>0</v>
      </c>
      <c r="Q1260" s="11">
        <f t="shared" si="564"/>
        <v>0</v>
      </c>
      <c r="R1260" s="10">
        <f t="shared" si="573"/>
        <v>0</v>
      </c>
      <c r="S1260" s="9">
        <f t="shared" si="574"/>
        <v>151.358709016955</v>
      </c>
      <c r="T1260" s="8">
        <f t="shared" si="575"/>
        <v>16649.65801301345</v>
      </c>
      <c r="U1260" s="7">
        <f t="shared" si="576"/>
        <v>-31.449187862489868</v>
      </c>
      <c r="V1260" s="9">
        <f t="shared" si="577"/>
        <v>425.11719593863666</v>
      </c>
      <c r="W1260" s="8">
        <f t="shared" si="578"/>
        <v>239495.69876182938</v>
      </c>
      <c r="X1260" s="7">
        <f t="shared" si="579"/>
        <v>-31.449187862489868</v>
      </c>
      <c r="Y1260" s="6">
        <f t="shared" si="565"/>
        <v>451.25833962156139</v>
      </c>
      <c r="Z1260" s="4">
        <f t="shared" si="566"/>
        <v>-1</v>
      </c>
      <c r="AA1260" s="4">
        <f t="shared" si="580"/>
        <v>0</v>
      </c>
      <c r="AB1260" s="5">
        <f t="shared" si="581"/>
        <v>0</v>
      </c>
      <c r="AC1260" s="418">
        <f t="shared" si="585"/>
        <v>0</v>
      </c>
      <c r="AD1260" s="628">
        <f t="shared" si="582"/>
        <v>0</v>
      </c>
      <c r="AE1260" s="4">
        <f t="shared" si="567"/>
        <v>4.2603388375840296</v>
      </c>
      <c r="AF1260" s="3">
        <f t="shared" si="583"/>
        <v>4.67</v>
      </c>
      <c r="AG1260" s="2">
        <f t="shared" si="568"/>
        <v>105.92076283713217</v>
      </c>
      <c r="AH1260" s="22">
        <f t="shared" si="557"/>
        <v>3.5174359919496379</v>
      </c>
    </row>
    <row r="1261" spans="6:34" x14ac:dyDescent="0.35">
      <c r="F1261" s="21">
        <f t="shared" si="569"/>
        <v>123.09999999999728</v>
      </c>
      <c r="G1261" s="20">
        <f t="shared" si="584"/>
        <v>356.63043478260749</v>
      </c>
      <c r="H1261" s="19">
        <f t="shared" si="558"/>
        <v>6.6304347826074945</v>
      </c>
      <c r="I1261" s="18">
        <f t="shared" si="559"/>
        <v>1.8944099378878556E-2</v>
      </c>
      <c r="J1261" s="17">
        <f t="shared" si="560"/>
        <v>239538.21048142324</v>
      </c>
      <c r="K1261" s="16">
        <f t="shared" si="561"/>
        <v>31.449061387009181</v>
      </c>
      <c r="L1261" s="15">
        <f t="shared" si="562"/>
        <v>0</v>
      </c>
      <c r="M1261" s="14">
        <f t="shared" si="563"/>
        <v>0</v>
      </c>
      <c r="N1261" s="13">
        <f t="shared" si="570"/>
        <v>0</v>
      </c>
      <c r="O1261" s="12">
        <f t="shared" si="571"/>
        <v>0</v>
      </c>
      <c r="P1261" s="4">
        <f t="shared" si="572"/>
        <v>0</v>
      </c>
      <c r="Q1261" s="11">
        <f t="shared" si="564"/>
        <v>0</v>
      </c>
      <c r="R1261" s="10">
        <f t="shared" si="573"/>
        <v>0</v>
      </c>
      <c r="S1261" s="9">
        <f t="shared" si="574"/>
        <v>151.358709016955</v>
      </c>
      <c r="T1261" s="8">
        <f t="shared" si="575"/>
        <v>16664.793883915147</v>
      </c>
      <c r="U1261" s="7">
        <f t="shared" si="576"/>
        <v>-31.449061387009181</v>
      </c>
      <c r="V1261" s="9">
        <f t="shared" si="577"/>
        <v>421.97227715238768</v>
      </c>
      <c r="W1261" s="8">
        <f t="shared" si="578"/>
        <v>239538.21048142324</v>
      </c>
      <c r="X1261" s="7">
        <f t="shared" si="579"/>
        <v>-31.449061387009181</v>
      </c>
      <c r="Y1261" s="6">
        <f t="shared" si="565"/>
        <v>448.2968452715798</v>
      </c>
      <c r="Z1261" s="4">
        <f t="shared" si="566"/>
        <v>-1</v>
      </c>
      <c r="AA1261" s="4">
        <f t="shared" si="580"/>
        <v>0</v>
      </c>
      <c r="AB1261" s="5">
        <f t="shared" si="581"/>
        <v>0</v>
      </c>
      <c r="AC1261" s="418">
        <f t="shared" si="585"/>
        <v>0</v>
      </c>
      <c r="AD1261" s="628">
        <f t="shared" si="582"/>
        <v>0</v>
      </c>
      <c r="AE1261" s="4">
        <f t="shared" si="567"/>
        <v>4.2323793113244301</v>
      </c>
      <c r="AF1261" s="3">
        <f t="shared" si="583"/>
        <v>4.67</v>
      </c>
      <c r="AG1261" s="2">
        <f t="shared" si="568"/>
        <v>105.92076283713217</v>
      </c>
      <c r="AH1261" s="22">
        <f t="shared" si="557"/>
        <v>3.4828668005975367</v>
      </c>
    </row>
    <row r="1262" spans="6:34" x14ac:dyDescent="0.35">
      <c r="F1262" s="21">
        <f t="shared" si="569"/>
        <v>123.19999999999727</v>
      </c>
      <c r="G1262" s="20">
        <f t="shared" si="584"/>
        <v>356.63043478260749</v>
      </c>
      <c r="H1262" s="19">
        <f t="shared" si="558"/>
        <v>6.6304347826074945</v>
      </c>
      <c r="I1262" s="18">
        <f t="shared" si="559"/>
        <v>1.8944099378878556E-2</v>
      </c>
      <c r="J1262" s="17">
        <f t="shared" si="560"/>
        <v>239580.4077091385</v>
      </c>
      <c r="K1262" s="16">
        <f t="shared" si="561"/>
        <v>31.448935847919376</v>
      </c>
      <c r="L1262" s="15">
        <f t="shared" si="562"/>
        <v>0</v>
      </c>
      <c r="M1262" s="14">
        <f t="shared" si="563"/>
        <v>0</v>
      </c>
      <c r="N1262" s="13">
        <f t="shared" si="570"/>
        <v>0</v>
      </c>
      <c r="O1262" s="12">
        <f t="shared" si="571"/>
        <v>0</v>
      </c>
      <c r="P1262" s="4">
        <f t="shared" si="572"/>
        <v>0</v>
      </c>
      <c r="Q1262" s="11">
        <f t="shared" si="564"/>
        <v>0</v>
      </c>
      <c r="R1262" s="10">
        <f t="shared" si="573"/>
        <v>0</v>
      </c>
      <c r="S1262" s="9">
        <f t="shared" si="574"/>
        <v>151.358709016955</v>
      </c>
      <c r="T1262" s="8">
        <f t="shared" si="575"/>
        <v>16679.929754816843</v>
      </c>
      <c r="U1262" s="7">
        <f t="shared" si="576"/>
        <v>-31.448935847919376</v>
      </c>
      <c r="V1262" s="9">
        <f t="shared" si="577"/>
        <v>418.82737101368673</v>
      </c>
      <c r="W1262" s="8">
        <f t="shared" si="578"/>
        <v>239580.4077091385</v>
      </c>
      <c r="X1262" s="7">
        <f t="shared" si="579"/>
        <v>-31.448935847919376</v>
      </c>
      <c r="Y1262" s="6">
        <f t="shared" si="565"/>
        <v>445.33787791464096</v>
      </c>
      <c r="Z1262" s="4">
        <f t="shared" si="566"/>
        <v>-1</v>
      </c>
      <c r="AA1262" s="4">
        <f t="shared" si="580"/>
        <v>0</v>
      </c>
      <c r="AB1262" s="5">
        <f t="shared" si="581"/>
        <v>0</v>
      </c>
      <c r="AC1262" s="418">
        <f t="shared" si="585"/>
        <v>0</v>
      </c>
      <c r="AD1262" s="628">
        <f t="shared" si="582"/>
        <v>0</v>
      </c>
      <c r="AE1262" s="4">
        <f t="shared" si="567"/>
        <v>4.2044436424557246</v>
      </c>
      <c r="AF1262" s="3">
        <f t="shared" si="583"/>
        <v>4.67</v>
      </c>
      <c r="AG1262" s="2">
        <f t="shared" si="568"/>
        <v>105.92076283713217</v>
      </c>
      <c r="AH1262" s="22">
        <f t="shared" si="557"/>
        <v>3.448440956619677</v>
      </c>
    </row>
    <row r="1263" spans="6:34" x14ac:dyDescent="0.35">
      <c r="F1263" s="21">
        <f t="shared" si="569"/>
        <v>123.29999999999727</v>
      </c>
      <c r="G1263" s="20">
        <f t="shared" si="584"/>
        <v>356.63043478260749</v>
      </c>
      <c r="H1263" s="19">
        <f t="shared" si="558"/>
        <v>6.6304347826074945</v>
      </c>
      <c r="I1263" s="18">
        <f t="shared" si="559"/>
        <v>1.8944099378878556E-2</v>
      </c>
      <c r="J1263" s="17">
        <f t="shared" si="560"/>
        <v>239622.29044623987</v>
      </c>
      <c r="K1263" s="16">
        <f t="shared" si="561"/>
        <v>31.448811245199888</v>
      </c>
      <c r="L1263" s="15">
        <f t="shared" si="562"/>
        <v>0</v>
      </c>
      <c r="M1263" s="14">
        <f t="shared" si="563"/>
        <v>0</v>
      </c>
      <c r="N1263" s="13">
        <f t="shared" si="570"/>
        <v>0</v>
      </c>
      <c r="O1263" s="12">
        <f t="shared" si="571"/>
        <v>0</v>
      </c>
      <c r="P1263" s="4">
        <f t="shared" si="572"/>
        <v>0</v>
      </c>
      <c r="Q1263" s="11">
        <f t="shared" si="564"/>
        <v>0</v>
      </c>
      <c r="R1263" s="10">
        <f t="shared" si="573"/>
        <v>0</v>
      </c>
      <c r="S1263" s="9">
        <f t="shared" si="574"/>
        <v>151.358709016955</v>
      </c>
      <c r="T1263" s="8">
        <f t="shared" si="575"/>
        <v>16695.06562571854</v>
      </c>
      <c r="U1263" s="7">
        <f t="shared" si="576"/>
        <v>-31.448811245199888</v>
      </c>
      <c r="V1263" s="9">
        <f t="shared" si="577"/>
        <v>415.6824774288948</v>
      </c>
      <c r="W1263" s="8">
        <f t="shared" si="578"/>
        <v>239622.29044623987</v>
      </c>
      <c r="X1263" s="7">
        <f t="shared" si="579"/>
        <v>-31.448811245199888</v>
      </c>
      <c r="Y1263" s="6">
        <f t="shared" si="565"/>
        <v>442.38148790009615</v>
      </c>
      <c r="Z1263" s="4">
        <f t="shared" si="566"/>
        <v>-1</v>
      </c>
      <c r="AA1263" s="4">
        <f t="shared" si="580"/>
        <v>0</v>
      </c>
      <c r="AB1263" s="5">
        <f t="shared" si="581"/>
        <v>0</v>
      </c>
      <c r="AC1263" s="418">
        <f t="shared" si="585"/>
        <v>0</v>
      </c>
      <c r="AD1263" s="628">
        <f t="shared" si="582"/>
        <v>0</v>
      </c>
      <c r="AE1263" s="4">
        <f t="shared" si="567"/>
        <v>4.1765323063271254</v>
      </c>
      <c r="AF1263" s="3">
        <f t="shared" si="583"/>
        <v>4.67</v>
      </c>
      <c r="AG1263" s="2">
        <f t="shared" si="568"/>
        <v>105.92076283713217</v>
      </c>
      <c r="AH1263" s="22">
        <f t="shared" si="557"/>
        <v>3.4141591282832757</v>
      </c>
    </row>
    <row r="1264" spans="6:34" x14ac:dyDescent="0.35">
      <c r="F1264" s="21">
        <f t="shared" si="569"/>
        <v>123.39999999999726</v>
      </c>
      <c r="G1264" s="20">
        <f t="shared" si="584"/>
        <v>356.63043478260749</v>
      </c>
      <c r="H1264" s="19">
        <f t="shared" si="558"/>
        <v>6.6304347826074945</v>
      </c>
      <c r="I1264" s="18">
        <f t="shared" si="559"/>
        <v>1.8944099378878556E-2</v>
      </c>
      <c r="J1264" s="17">
        <f t="shared" si="560"/>
        <v>239663.85869398277</v>
      </c>
      <c r="K1264" s="16">
        <f t="shared" si="561"/>
        <v>31.448687578830278</v>
      </c>
      <c r="L1264" s="15">
        <f t="shared" si="562"/>
        <v>0</v>
      </c>
      <c r="M1264" s="14">
        <f t="shared" si="563"/>
        <v>0</v>
      </c>
      <c r="N1264" s="13">
        <f t="shared" si="570"/>
        <v>0</v>
      </c>
      <c r="O1264" s="12">
        <f t="shared" si="571"/>
        <v>0</v>
      </c>
      <c r="P1264" s="4">
        <f t="shared" si="572"/>
        <v>0</v>
      </c>
      <c r="Q1264" s="11">
        <f t="shared" si="564"/>
        <v>0</v>
      </c>
      <c r="R1264" s="10">
        <f t="shared" si="573"/>
        <v>0</v>
      </c>
      <c r="S1264" s="9">
        <f t="shared" si="574"/>
        <v>151.358709016955</v>
      </c>
      <c r="T1264" s="8">
        <f t="shared" si="575"/>
        <v>16710.201496620237</v>
      </c>
      <c r="U1264" s="7">
        <f t="shared" si="576"/>
        <v>-31.448687578830278</v>
      </c>
      <c r="V1264" s="9">
        <f t="shared" si="577"/>
        <v>412.5375963043748</v>
      </c>
      <c r="W1264" s="8">
        <f t="shared" si="578"/>
        <v>239663.85869398277</v>
      </c>
      <c r="X1264" s="7">
        <f t="shared" si="579"/>
        <v>-31.448687578830278</v>
      </c>
      <c r="Y1264" s="6">
        <f t="shared" si="565"/>
        <v>439.42772689017994</v>
      </c>
      <c r="Z1264" s="4">
        <f t="shared" si="566"/>
        <v>-1</v>
      </c>
      <c r="AA1264" s="4">
        <f t="shared" si="580"/>
        <v>0</v>
      </c>
      <c r="AB1264" s="5">
        <f t="shared" si="581"/>
        <v>0</v>
      </c>
      <c r="AC1264" s="418">
        <f t="shared" si="585"/>
        <v>0</v>
      </c>
      <c r="AD1264" s="628">
        <f t="shared" si="582"/>
        <v>0</v>
      </c>
      <c r="AE1264" s="4">
        <f t="shared" si="567"/>
        <v>4.1486457906828038</v>
      </c>
      <c r="AF1264" s="3">
        <f t="shared" si="583"/>
        <v>4.67</v>
      </c>
      <c r="AG1264" s="2">
        <f t="shared" si="568"/>
        <v>105.92076283713217</v>
      </c>
      <c r="AH1264" s="22">
        <f t="shared" si="557"/>
        <v>3.3800219932884965</v>
      </c>
    </row>
    <row r="1265" spans="6:34" x14ac:dyDescent="0.35">
      <c r="F1265" s="21">
        <f t="shared" si="569"/>
        <v>123.49999999999726</v>
      </c>
      <c r="G1265" s="20">
        <f t="shared" si="584"/>
        <v>356.63043478260749</v>
      </c>
      <c r="H1265" s="19">
        <f t="shared" si="558"/>
        <v>6.6304347826074945</v>
      </c>
      <c r="I1265" s="18">
        <f t="shared" si="559"/>
        <v>1.8944099378878556E-2</v>
      </c>
      <c r="J1265" s="17">
        <f t="shared" si="560"/>
        <v>239705.1124536132</v>
      </c>
      <c r="K1265" s="16">
        <f t="shared" si="561"/>
        <v>31.448564848790287</v>
      </c>
      <c r="L1265" s="15">
        <f t="shared" si="562"/>
        <v>0</v>
      </c>
      <c r="M1265" s="14">
        <f t="shared" si="563"/>
        <v>0</v>
      </c>
      <c r="N1265" s="13">
        <f t="shared" si="570"/>
        <v>0</v>
      </c>
      <c r="O1265" s="12">
        <f t="shared" si="571"/>
        <v>0</v>
      </c>
      <c r="P1265" s="4">
        <f t="shared" si="572"/>
        <v>0</v>
      </c>
      <c r="Q1265" s="11">
        <f t="shared" si="564"/>
        <v>0</v>
      </c>
      <c r="R1265" s="10">
        <f t="shared" si="573"/>
        <v>0</v>
      </c>
      <c r="S1265" s="9">
        <f t="shared" si="574"/>
        <v>151.358709016955</v>
      </c>
      <c r="T1265" s="8">
        <f t="shared" si="575"/>
        <v>16725.337367521934</v>
      </c>
      <c r="U1265" s="7">
        <f t="shared" si="576"/>
        <v>-31.448564848790287</v>
      </c>
      <c r="V1265" s="9">
        <f t="shared" si="577"/>
        <v>409.39272754649176</v>
      </c>
      <c r="W1265" s="8">
        <f t="shared" si="578"/>
        <v>239705.1124536132</v>
      </c>
      <c r="X1265" s="7">
        <f t="shared" si="579"/>
        <v>-31.448564848790287</v>
      </c>
      <c r="Y1265" s="6">
        <f t="shared" si="565"/>
        <v>436.47664790139152</v>
      </c>
      <c r="Z1265" s="4">
        <f t="shared" si="566"/>
        <v>-1</v>
      </c>
      <c r="AA1265" s="4">
        <f t="shared" si="580"/>
        <v>0</v>
      </c>
      <c r="AB1265" s="5">
        <f t="shared" si="581"/>
        <v>0</v>
      </c>
      <c r="AC1265" s="418">
        <f t="shared" si="585"/>
        <v>0</v>
      </c>
      <c r="AD1265" s="628">
        <f t="shared" si="582"/>
        <v>0</v>
      </c>
      <c r="AE1265" s="4">
        <f t="shared" si="567"/>
        <v>4.1207845960525677</v>
      </c>
      <c r="AF1265" s="3">
        <f t="shared" si="583"/>
        <v>4.67</v>
      </c>
      <c r="AG1265" s="2">
        <f t="shared" si="568"/>
        <v>105.92076283713217</v>
      </c>
      <c r="AH1265" s="22">
        <f t="shared" si="557"/>
        <v>3.3460302389761263</v>
      </c>
    </row>
    <row r="1266" spans="6:34" x14ac:dyDescent="0.35">
      <c r="F1266" s="21">
        <f t="shared" si="569"/>
        <v>123.59999999999725</v>
      </c>
      <c r="G1266" s="20">
        <f t="shared" si="584"/>
        <v>356.63043478260749</v>
      </c>
      <c r="H1266" s="19">
        <f t="shared" si="558"/>
        <v>6.6304347826074945</v>
      </c>
      <c r="I1266" s="18">
        <f t="shared" si="559"/>
        <v>1.8944099378878556E-2</v>
      </c>
      <c r="J1266" s="17">
        <f t="shared" si="560"/>
        <v>239746.05172636785</v>
      </c>
      <c r="K1266" s="16">
        <f t="shared" si="561"/>
        <v>31.448443055059798</v>
      </c>
      <c r="L1266" s="15">
        <f t="shared" si="562"/>
        <v>0</v>
      </c>
      <c r="M1266" s="14">
        <f t="shared" si="563"/>
        <v>0</v>
      </c>
      <c r="N1266" s="13">
        <f t="shared" si="570"/>
        <v>0</v>
      </c>
      <c r="O1266" s="12">
        <f t="shared" si="571"/>
        <v>0</v>
      </c>
      <c r="P1266" s="4">
        <f t="shared" si="572"/>
        <v>0</v>
      </c>
      <c r="Q1266" s="11">
        <f t="shared" si="564"/>
        <v>0</v>
      </c>
      <c r="R1266" s="10">
        <f t="shared" si="573"/>
        <v>0</v>
      </c>
      <c r="S1266" s="9">
        <f t="shared" si="574"/>
        <v>151.358709016955</v>
      </c>
      <c r="T1266" s="8">
        <f t="shared" si="575"/>
        <v>16740.47323842363</v>
      </c>
      <c r="U1266" s="7">
        <f t="shared" si="576"/>
        <v>-31.448443055059798</v>
      </c>
      <c r="V1266" s="9">
        <f t="shared" si="577"/>
        <v>406.24787106161273</v>
      </c>
      <c r="W1266" s="8">
        <f t="shared" si="578"/>
        <v>239746.05172636785</v>
      </c>
      <c r="X1266" s="7">
        <f t="shared" si="579"/>
        <v>-31.448443055059798</v>
      </c>
      <c r="Y1266" s="6">
        <f t="shared" si="565"/>
        <v>433.52830534738098</v>
      </c>
      <c r="Z1266" s="4">
        <f t="shared" si="566"/>
        <v>-1</v>
      </c>
      <c r="AA1266" s="4">
        <f t="shared" si="580"/>
        <v>0</v>
      </c>
      <c r="AB1266" s="5">
        <f t="shared" si="581"/>
        <v>0</v>
      </c>
      <c r="AC1266" s="418">
        <f t="shared" si="585"/>
        <v>0</v>
      </c>
      <c r="AD1266" s="628">
        <f t="shared" si="582"/>
        <v>0</v>
      </c>
      <c r="AE1266" s="4">
        <f t="shared" si="567"/>
        <v>4.0929492361567554</v>
      </c>
      <c r="AF1266" s="3">
        <f t="shared" si="583"/>
        <v>4.67</v>
      </c>
      <c r="AG1266" s="2">
        <f t="shared" si="568"/>
        <v>105.92076283713217</v>
      </c>
      <c r="AH1266" s="22">
        <f t="shared" si="557"/>
        <v>3.3121845625411432</v>
      </c>
    </row>
    <row r="1267" spans="6:34" x14ac:dyDescent="0.35">
      <c r="F1267" s="21">
        <f t="shared" si="569"/>
        <v>123.69999999999725</v>
      </c>
      <c r="G1267" s="20">
        <f t="shared" si="584"/>
        <v>356.63043478260749</v>
      </c>
      <c r="H1267" s="19">
        <f t="shared" si="558"/>
        <v>6.6304347826074945</v>
      </c>
      <c r="I1267" s="18">
        <f t="shared" si="559"/>
        <v>1.8944099378878556E-2</v>
      </c>
      <c r="J1267" s="17">
        <f t="shared" si="560"/>
        <v>239786.676513474</v>
      </c>
      <c r="K1267" s="16">
        <f t="shared" si="561"/>
        <v>31.448322197618843</v>
      </c>
      <c r="L1267" s="15">
        <f t="shared" si="562"/>
        <v>0</v>
      </c>
      <c r="M1267" s="14">
        <f t="shared" si="563"/>
        <v>0</v>
      </c>
      <c r="N1267" s="13">
        <f t="shared" si="570"/>
        <v>0</v>
      </c>
      <c r="O1267" s="12">
        <f t="shared" si="571"/>
        <v>0</v>
      </c>
      <c r="P1267" s="4">
        <f t="shared" si="572"/>
        <v>0</v>
      </c>
      <c r="Q1267" s="11">
        <f t="shared" si="564"/>
        <v>0</v>
      </c>
      <c r="R1267" s="10">
        <f t="shared" si="573"/>
        <v>0</v>
      </c>
      <c r="S1267" s="9">
        <f t="shared" si="574"/>
        <v>151.358709016955</v>
      </c>
      <c r="T1267" s="8">
        <f t="shared" si="575"/>
        <v>16755.609109325327</v>
      </c>
      <c r="U1267" s="7">
        <f t="shared" si="576"/>
        <v>-31.448322197618843</v>
      </c>
      <c r="V1267" s="9">
        <f t="shared" si="577"/>
        <v>403.10302675610677</v>
      </c>
      <c r="W1267" s="8">
        <f t="shared" si="578"/>
        <v>239786.676513474</v>
      </c>
      <c r="X1267" s="7">
        <f t="shared" si="579"/>
        <v>-31.448322197618843</v>
      </c>
      <c r="Y1267" s="6">
        <f t="shared" si="565"/>
        <v>430.58275508340301</v>
      </c>
      <c r="Z1267" s="4">
        <f t="shared" si="566"/>
        <v>-1</v>
      </c>
      <c r="AA1267" s="4">
        <f t="shared" si="580"/>
        <v>0</v>
      </c>
      <c r="AB1267" s="5">
        <f t="shared" si="581"/>
        <v>0</v>
      </c>
      <c r="AC1267" s="418">
        <f t="shared" si="585"/>
        <v>0</v>
      </c>
      <c r="AD1267" s="628">
        <f t="shared" si="582"/>
        <v>0</v>
      </c>
      <c r="AE1267" s="4">
        <f t="shared" si="567"/>
        <v>4.065140238325923</v>
      </c>
      <c r="AF1267" s="3">
        <f t="shared" si="583"/>
        <v>4.67</v>
      </c>
      <c r="AG1267" s="2">
        <f t="shared" si="568"/>
        <v>105.92076283713217</v>
      </c>
      <c r="AH1267" s="22">
        <f t="shared" si="557"/>
        <v>3.2784856712523296</v>
      </c>
    </row>
    <row r="1268" spans="6:34" x14ac:dyDescent="0.35">
      <c r="F1268" s="21">
        <f t="shared" si="569"/>
        <v>123.79999999999724</v>
      </c>
      <c r="G1268" s="20">
        <f t="shared" si="584"/>
        <v>356.63043478260749</v>
      </c>
      <c r="H1268" s="19">
        <f t="shared" si="558"/>
        <v>6.6304347826074945</v>
      </c>
      <c r="I1268" s="18">
        <f t="shared" si="559"/>
        <v>1.8944099378878556E-2</v>
      </c>
      <c r="J1268" s="17">
        <f t="shared" si="560"/>
        <v>239826.98681614961</v>
      </c>
      <c r="K1268" s="16">
        <f t="shared" si="561"/>
        <v>31.448202276447624</v>
      </c>
      <c r="L1268" s="15">
        <f t="shared" si="562"/>
        <v>0</v>
      </c>
      <c r="M1268" s="14">
        <f t="shared" si="563"/>
        <v>0</v>
      </c>
      <c r="N1268" s="13">
        <f t="shared" si="570"/>
        <v>0</v>
      </c>
      <c r="O1268" s="12">
        <f t="shared" si="571"/>
        <v>0</v>
      </c>
      <c r="P1268" s="4">
        <f t="shared" si="572"/>
        <v>0</v>
      </c>
      <c r="Q1268" s="11">
        <f t="shared" si="564"/>
        <v>0</v>
      </c>
      <c r="R1268" s="10">
        <f t="shared" si="573"/>
        <v>0</v>
      </c>
      <c r="S1268" s="9">
        <f t="shared" si="574"/>
        <v>151.358709016955</v>
      </c>
      <c r="T1268" s="8">
        <f t="shared" si="575"/>
        <v>16770.744980227024</v>
      </c>
      <c r="U1268" s="7">
        <f t="shared" si="576"/>
        <v>-31.448202276447624</v>
      </c>
      <c r="V1268" s="9">
        <f t="shared" si="577"/>
        <v>399.95819453634488</v>
      </c>
      <c r="W1268" s="8">
        <f t="shared" si="578"/>
        <v>239826.98681614961</v>
      </c>
      <c r="X1268" s="7">
        <f t="shared" si="579"/>
        <v>-31.448202276447624</v>
      </c>
      <c r="Y1268" s="6">
        <f t="shared" si="565"/>
        <v>427.64005445240036</v>
      </c>
      <c r="Z1268" s="4">
        <f t="shared" si="566"/>
        <v>-1</v>
      </c>
      <c r="AA1268" s="4">
        <f t="shared" si="580"/>
        <v>0</v>
      </c>
      <c r="AB1268" s="5">
        <f t="shared" si="581"/>
        <v>0</v>
      </c>
      <c r="AC1268" s="418">
        <f t="shared" si="585"/>
        <v>0</v>
      </c>
      <c r="AD1268" s="628">
        <f t="shared" si="582"/>
        <v>0</v>
      </c>
      <c r="AE1268" s="4">
        <f t="shared" si="567"/>
        <v>4.0373581439359167</v>
      </c>
      <c r="AF1268" s="3">
        <f t="shared" si="583"/>
        <v>4.67</v>
      </c>
      <c r="AG1268" s="2">
        <f t="shared" si="568"/>
        <v>105.92076283713217</v>
      </c>
      <c r="AH1268" s="22">
        <f t="shared" si="557"/>
        <v>3.24493428267815</v>
      </c>
    </row>
    <row r="1269" spans="6:34" x14ac:dyDescent="0.35">
      <c r="F1269" s="21">
        <f t="shared" si="569"/>
        <v>123.89999999999723</v>
      </c>
      <c r="G1269" s="20">
        <f t="shared" si="584"/>
        <v>356.63043478260749</v>
      </c>
      <c r="H1269" s="19">
        <f t="shared" si="558"/>
        <v>6.6304347826074945</v>
      </c>
      <c r="I1269" s="18">
        <f t="shared" si="559"/>
        <v>1.8944099378878556E-2</v>
      </c>
      <c r="J1269" s="17">
        <f t="shared" si="560"/>
        <v>239866.98263560326</v>
      </c>
      <c r="K1269" s="16">
        <f t="shared" si="561"/>
        <v>31.448083291526473</v>
      </c>
      <c r="L1269" s="15">
        <f t="shared" si="562"/>
        <v>0</v>
      </c>
      <c r="M1269" s="14">
        <f t="shared" si="563"/>
        <v>0</v>
      </c>
      <c r="N1269" s="13">
        <f t="shared" si="570"/>
        <v>0</v>
      </c>
      <c r="O1269" s="12">
        <f t="shared" si="571"/>
        <v>0</v>
      </c>
      <c r="P1269" s="4">
        <f t="shared" si="572"/>
        <v>0</v>
      </c>
      <c r="Q1269" s="11">
        <f t="shared" si="564"/>
        <v>0</v>
      </c>
      <c r="R1269" s="10">
        <f t="shared" si="573"/>
        <v>0</v>
      </c>
      <c r="S1269" s="9">
        <f t="shared" si="574"/>
        <v>151.358709016955</v>
      </c>
      <c r="T1269" s="8">
        <f t="shared" si="575"/>
        <v>16785.880851128721</v>
      </c>
      <c r="U1269" s="7">
        <f t="shared" si="576"/>
        <v>-31.448083291526473</v>
      </c>
      <c r="V1269" s="9">
        <f t="shared" si="577"/>
        <v>396.81337430870013</v>
      </c>
      <c r="W1269" s="8">
        <f t="shared" si="578"/>
        <v>239866.98263560326</v>
      </c>
      <c r="X1269" s="7">
        <f t="shared" si="579"/>
        <v>-31.448083291526473</v>
      </c>
      <c r="Y1269" s="6">
        <f t="shared" si="565"/>
        <v>424.70026233278435</v>
      </c>
      <c r="Z1269" s="4">
        <f t="shared" si="566"/>
        <v>-1</v>
      </c>
      <c r="AA1269" s="4">
        <f t="shared" si="580"/>
        <v>0</v>
      </c>
      <c r="AB1269" s="5">
        <f t="shared" si="581"/>
        <v>0</v>
      </c>
      <c r="AC1269" s="418">
        <f t="shared" si="585"/>
        <v>0</v>
      </c>
      <c r="AD1269" s="628">
        <f t="shared" si="582"/>
        <v>0</v>
      </c>
      <c r="AE1269" s="4">
        <f t="shared" si="567"/>
        <v>4.0096035088589739</v>
      </c>
      <c r="AF1269" s="3">
        <f t="shared" si="583"/>
        <v>4.67</v>
      </c>
      <c r="AG1269" s="2">
        <f t="shared" si="568"/>
        <v>105.92076283713217</v>
      </c>
      <c r="AH1269" s="22">
        <f t="shared" si="557"/>
        <v>3.2115311249191048</v>
      </c>
    </row>
    <row r="1270" spans="6:34" x14ac:dyDescent="0.35">
      <c r="F1270" s="21">
        <f t="shared" si="569"/>
        <v>123.99999999999723</v>
      </c>
      <c r="G1270" s="20">
        <f t="shared" si="584"/>
        <v>356.63043478260749</v>
      </c>
      <c r="H1270" s="19">
        <f t="shared" si="558"/>
        <v>6.6304347826074945</v>
      </c>
      <c r="I1270" s="18">
        <f t="shared" si="559"/>
        <v>1.8944099378878556E-2</v>
      </c>
      <c r="J1270" s="17">
        <f t="shared" si="560"/>
        <v>239906.66397303413</v>
      </c>
      <c r="K1270" s="16">
        <f t="shared" si="561"/>
        <v>31.447965242835902</v>
      </c>
      <c r="L1270" s="15">
        <f t="shared" si="562"/>
        <v>0</v>
      </c>
      <c r="M1270" s="14">
        <f t="shared" si="563"/>
        <v>0</v>
      </c>
      <c r="N1270" s="13">
        <f t="shared" si="570"/>
        <v>0</v>
      </c>
      <c r="O1270" s="12">
        <f t="shared" si="571"/>
        <v>0</v>
      </c>
      <c r="P1270" s="4">
        <f t="shared" si="572"/>
        <v>0</v>
      </c>
      <c r="Q1270" s="11">
        <f t="shared" si="564"/>
        <v>0</v>
      </c>
      <c r="R1270" s="10">
        <f t="shared" si="573"/>
        <v>0</v>
      </c>
      <c r="S1270" s="9">
        <f t="shared" si="574"/>
        <v>151.358709016955</v>
      </c>
      <c r="T1270" s="8">
        <f t="shared" si="575"/>
        <v>16801.016722030417</v>
      </c>
      <c r="U1270" s="7">
        <f t="shared" si="576"/>
        <v>-31.447965242835902</v>
      </c>
      <c r="V1270" s="9">
        <f t="shared" si="577"/>
        <v>393.66856597954751</v>
      </c>
      <c r="W1270" s="8">
        <f t="shared" si="578"/>
        <v>239906.66397303413</v>
      </c>
      <c r="X1270" s="7">
        <f t="shared" si="579"/>
        <v>-31.447965242835902</v>
      </c>
      <c r="Y1270" s="6">
        <f t="shared" si="565"/>
        <v>421.76343918797966</v>
      </c>
      <c r="Z1270" s="4">
        <f t="shared" si="566"/>
        <v>-1</v>
      </c>
      <c r="AA1270" s="4">
        <f t="shared" si="580"/>
        <v>0</v>
      </c>
      <c r="AB1270" s="5">
        <f t="shared" si="581"/>
        <v>0</v>
      </c>
      <c r="AC1270" s="418">
        <f t="shared" si="585"/>
        <v>0</v>
      </c>
      <c r="AD1270" s="628">
        <f t="shared" si="582"/>
        <v>0</v>
      </c>
      <c r="AE1270" s="4">
        <f t="shared" si="567"/>
        <v>3.981876903931473</v>
      </c>
      <c r="AF1270" s="3">
        <f t="shared" si="583"/>
        <v>4.67</v>
      </c>
      <c r="AG1270" s="2">
        <f t="shared" si="568"/>
        <v>105.92076283713217</v>
      </c>
      <c r="AH1270" s="22">
        <f t="shared" si="557"/>
        <v>3.1782769368467445</v>
      </c>
    </row>
    <row r="1271" spans="6:34" x14ac:dyDescent="0.35">
      <c r="F1271" s="21">
        <f t="shared" si="569"/>
        <v>124.09999999999722</v>
      </c>
      <c r="G1271" s="20">
        <f t="shared" si="584"/>
        <v>356.63043478260749</v>
      </c>
      <c r="H1271" s="19">
        <f t="shared" si="558"/>
        <v>6.6304347826074945</v>
      </c>
      <c r="I1271" s="18">
        <f t="shared" si="559"/>
        <v>1.8944099378878556E-2</v>
      </c>
      <c r="J1271" s="17">
        <f t="shared" si="560"/>
        <v>239946.03082963207</v>
      </c>
      <c r="K1271" s="16">
        <f t="shared" si="561"/>
        <v>31.447848130356562</v>
      </c>
      <c r="L1271" s="15">
        <f t="shared" si="562"/>
        <v>0</v>
      </c>
      <c r="M1271" s="14">
        <f t="shared" si="563"/>
        <v>0</v>
      </c>
      <c r="N1271" s="13">
        <f t="shared" si="570"/>
        <v>0</v>
      </c>
      <c r="O1271" s="12">
        <f t="shared" si="571"/>
        <v>0</v>
      </c>
      <c r="P1271" s="4">
        <f t="shared" si="572"/>
        <v>0</v>
      </c>
      <c r="Q1271" s="11">
        <f t="shared" si="564"/>
        <v>0</v>
      </c>
      <c r="R1271" s="10">
        <f t="shared" si="573"/>
        <v>0</v>
      </c>
      <c r="S1271" s="9">
        <f t="shared" si="574"/>
        <v>151.358709016955</v>
      </c>
      <c r="T1271" s="8">
        <f t="shared" si="575"/>
        <v>16816.152592932114</v>
      </c>
      <c r="U1271" s="7">
        <f t="shared" si="576"/>
        <v>-31.447848130356562</v>
      </c>
      <c r="V1271" s="9">
        <f t="shared" si="577"/>
        <v>390.5237694552639</v>
      </c>
      <c r="W1271" s="8">
        <f t="shared" si="578"/>
        <v>239946.03082963207</v>
      </c>
      <c r="X1271" s="7">
        <f t="shared" si="579"/>
        <v>-31.447848130356562</v>
      </c>
      <c r="Y1271" s="6">
        <f t="shared" si="565"/>
        <v>418.82964711780772</v>
      </c>
      <c r="Z1271" s="4">
        <f t="shared" si="566"/>
        <v>-1</v>
      </c>
      <c r="AA1271" s="4">
        <f t="shared" si="580"/>
        <v>0</v>
      </c>
      <c r="AB1271" s="5">
        <f t="shared" si="581"/>
        <v>0</v>
      </c>
      <c r="AC1271" s="418">
        <f t="shared" si="585"/>
        <v>0</v>
      </c>
      <c r="AD1271" s="628">
        <f t="shared" si="582"/>
        <v>0</v>
      </c>
      <c r="AE1271" s="4">
        <f t="shared" si="567"/>
        <v>3.9541789154390461</v>
      </c>
      <c r="AF1271" s="3">
        <f t="shared" si="583"/>
        <v>4.67</v>
      </c>
      <c r="AG1271" s="2">
        <f t="shared" si="568"/>
        <v>105.92076283713217</v>
      </c>
      <c r="AH1271" s="22">
        <f t="shared" si="557"/>
        <v>3.1451724683495956</v>
      </c>
    </row>
    <row r="1272" spans="6:34" x14ac:dyDescent="0.35">
      <c r="F1272" s="21">
        <f t="shared" si="569"/>
        <v>124.19999999999722</v>
      </c>
      <c r="G1272" s="20">
        <f t="shared" si="584"/>
        <v>356.63043478260749</v>
      </c>
      <c r="H1272" s="19">
        <f t="shared" si="558"/>
        <v>6.6304347826074945</v>
      </c>
      <c r="I1272" s="18">
        <f t="shared" si="559"/>
        <v>1.8944099378878556E-2</v>
      </c>
      <c r="J1272" s="17">
        <f t="shared" si="560"/>
        <v>239985.0832065776</v>
      </c>
      <c r="K1272" s="16">
        <f t="shared" si="561"/>
        <v>31.447731954069237</v>
      </c>
      <c r="L1272" s="15">
        <f t="shared" si="562"/>
        <v>0</v>
      </c>
      <c r="M1272" s="14">
        <f t="shared" si="563"/>
        <v>0</v>
      </c>
      <c r="N1272" s="13">
        <f t="shared" si="570"/>
        <v>0</v>
      </c>
      <c r="O1272" s="12">
        <f t="shared" si="571"/>
        <v>0</v>
      </c>
      <c r="P1272" s="4">
        <f t="shared" si="572"/>
        <v>0</v>
      </c>
      <c r="Q1272" s="11">
        <f t="shared" si="564"/>
        <v>0</v>
      </c>
      <c r="R1272" s="10">
        <f t="shared" si="573"/>
        <v>0</v>
      </c>
      <c r="S1272" s="9">
        <f t="shared" si="574"/>
        <v>151.358709016955</v>
      </c>
      <c r="T1272" s="8">
        <f t="shared" si="575"/>
        <v>16831.288463833811</v>
      </c>
      <c r="U1272" s="7">
        <f t="shared" si="576"/>
        <v>-31.447731954069237</v>
      </c>
      <c r="V1272" s="9">
        <f t="shared" si="577"/>
        <v>387.37898464222826</v>
      </c>
      <c r="W1272" s="8">
        <f t="shared" si="578"/>
        <v>239985.0832065776</v>
      </c>
      <c r="X1272" s="7">
        <f t="shared" si="579"/>
        <v>-31.447731954069237</v>
      </c>
      <c r="Y1272" s="6">
        <f t="shared" si="565"/>
        <v>415.89894991178204</v>
      </c>
      <c r="Z1272" s="4">
        <f t="shared" si="566"/>
        <v>-1</v>
      </c>
      <c r="AA1272" s="4">
        <f t="shared" si="580"/>
        <v>0</v>
      </c>
      <c r="AB1272" s="5">
        <f t="shared" si="581"/>
        <v>0</v>
      </c>
      <c r="AC1272" s="418">
        <f t="shared" si="585"/>
        <v>0</v>
      </c>
      <c r="AD1272" s="628">
        <f t="shared" si="582"/>
        <v>0</v>
      </c>
      <c r="AE1272" s="4">
        <f t="shared" si="567"/>
        <v>3.9265101456197424</v>
      </c>
      <c r="AF1272" s="3">
        <f t="shared" si="583"/>
        <v>4.67</v>
      </c>
      <c r="AG1272" s="2">
        <f t="shared" si="568"/>
        <v>105.92076283713217</v>
      </c>
      <c r="AH1272" s="22">
        <f t="shared" si="557"/>
        <v>3.1122184805862068</v>
      </c>
    </row>
    <row r="1273" spans="6:34" x14ac:dyDescent="0.35">
      <c r="F1273" s="21">
        <f t="shared" si="569"/>
        <v>124.29999999999721</v>
      </c>
      <c r="G1273" s="20">
        <f t="shared" si="584"/>
        <v>356.63043478260749</v>
      </c>
      <c r="H1273" s="19">
        <f t="shared" si="558"/>
        <v>6.6304347826074945</v>
      </c>
      <c r="I1273" s="18">
        <f t="shared" si="559"/>
        <v>1.8944099378878556E-2</v>
      </c>
      <c r="J1273" s="17">
        <f t="shared" si="560"/>
        <v>240023.82110504183</v>
      </c>
      <c r="K1273" s="16">
        <f t="shared" si="561"/>
        <v>31.447616713954922</v>
      </c>
      <c r="L1273" s="15">
        <f t="shared" si="562"/>
        <v>0</v>
      </c>
      <c r="M1273" s="14">
        <f t="shared" si="563"/>
        <v>0</v>
      </c>
      <c r="N1273" s="13">
        <f t="shared" si="570"/>
        <v>0</v>
      </c>
      <c r="O1273" s="12">
        <f t="shared" si="571"/>
        <v>0</v>
      </c>
      <c r="P1273" s="4">
        <f t="shared" si="572"/>
        <v>0</v>
      </c>
      <c r="Q1273" s="11">
        <f t="shared" si="564"/>
        <v>0</v>
      </c>
      <c r="R1273" s="10">
        <f t="shared" si="573"/>
        <v>0</v>
      </c>
      <c r="S1273" s="9">
        <f t="shared" si="574"/>
        <v>151.358709016955</v>
      </c>
      <c r="T1273" s="8">
        <f t="shared" si="575"/>
        <v>16846.424334735508</v>
      </c>
      <c r="U1273" s="7">
        <f t="shared" si="576"/>
        <v>-31.447616713954922</v>
      </c>
      <c r="V1273" s="9">
        <f t="shared" si="577"/>
        <v>384.23421144682135</v>
      </c>
      <c r="W1273" s="8">
        <f t="shared" si="578"/>
        <v>240023.82110504183</v>
      </c>
      <c r="X1273" s="7">
        <f t="shared" si="579"/>
        <v>-31.447616713954922</v>
      </c>
      <c r="Y1273" s="6">
        <f t="shared" si="565"/>
        <v>412.97141310439378</v>
      </c>
      <c r="Z1273" s="4">
        <f t="shared" si="566"/>
        <v>-1</v>
      </c>
      <c r="AA1273" s="4">
        <f t="shared" si="580"/>
        <v>0</v>
      </c>
      <c r="AB1273" s="5">
        <f t="shared" si="581"/>
        <v>0</v>
      </c>
      <c r="AC1273" s="418">
        <f t="shared" si="585"/>
        <v>0</v>
      </c>
      <c r="AD1273" s="628">
        <f t="shared" si="582"/>
        <v>0</v>
      </c>
      <c r="AE1273" s="4">
        <f t="shared" si="567"/>
        <v>3.898871213185978</v>
      </c>
      <c r="AF1273" s="3">
        <f t="shared" si="583"/>
        <v>4.67</v>
      </c>
      <c r="AG1273" s="2">
        <f t="shared" si="568"/>
        <v>105.92076283713217</v>
      </c>
      <c r="AH1273" s="22">
        <f t="shared" si="557"/>
        <v>3.07941574624554</v>
      </c>
    </row>
    <row r="1274" spans="6:34" x14ac:dyDescent="0.35">
      <c r="F1274" s="21">
        <f t="shared" si="569"/>
        <v>124.39999999999721</v>
      </c>
      <c r="G1274" s="20">
        <f t="shared" si="584"/>
        <v>356.63043478260749</v>
      </c>
      <c r="H1274" s="19">
        <f t="shared" si="558"/>
        <v>6.6304347826074945</v>
      </c>
      <c r="I1274" s="18">
        <f t="shared" si="559"/>
        <v>1.8944099378878556E-2</v>
      </c>
      <c r="J1274" s="17">
        <f t="shared" si="560"/>
        <v>240062.24452618652</v>
      </c>
      <c r="K1274" s="16">
        <f t="shared" si="561"/>
        <v>31.447502409994701</v>
      </c>
      <c r="L1274" s="15">
        <f t="shared" si="562"/>
        <v>0</v>
      </c>
      <c r="M1274" s="14">
        <f t="shared" si="563"/>
        <v>0</v>
      </c>
      <c r="N1274" s="13">
        <f t="shared" si="570"/>
        <v>0</v>
      </c>
      <c r="O1274" s="12">
        <f t="shared" si="571"/>
        <v>0</v>
      </c>
      <c r="P1274" s="4">
        <f t="shared" si="572"/>
        <v>0</v>
      </c>
      <c r="Q1274" s="11">
        <f t="shared" si="564"/>
        <v>0</v>
      </c>
      <c r="R1274" s="10">
        <f t="shared" si="573"/>
        <v>0</v>
      </c>
      <c r="S1274" s="9">
        <f t="shared" si="574"/>
        <v>151.358709016955</v>
      </c>
      <c r="T1274" s="8">
        <f t="shared" si="575"/>
        <v>16861.560205637204</v>
      </c>
      <c r="U1274" s="7">
        <f t="shared" si="576"/>
        <v>-31.447502409994701</v>
      </c>
      <c r="V1274" s="9">
        <f t="shared" si="577"/>
        <v>381.08944977542586</v>
      </c>
      <c r="W1274" s="8">
        <f t="shared" si="578"/>
        <v>240062.24452618652</v>
      </c>
      <c r="X1274" s="7">
        <f t="shared" si="579"/>
        <v>-31.447502409994701</v>
      </c>
      <c r="Y1274" s="6">
        <f t="shared" si="565"/>
        <v>410.047104032471</v>
      </c>
      <c r="Z1274" s="4">
        <f t="shared" si="566"/>
        <v>-1</v>
      </c>
      <c r="AA1274" s="4">
        <f t="shared" si="580"/>
        <v>0</v>
      </c>
      <c r="AB1274" s="5">
        <f t="shared" si="581"/>
        <v>0</v>
      </c>
      <c r="AC1274" s="418">
        <f t="shared" si="585"/>
        <v>0</v>
      </c>
      <c r="AD1274" s="628">
        <f t="shared" si="582"/>
        <v>0</v>
      </c>
      <c r="AE1274" s="4">
        <f t="shared" si="567"/>
        <v>3.8712627538660684</v>
      </c>
      <c r="AF1274" s="3">
        <f t="shared" si="583"/>
        <v>4.67</v>
      </c>
      <c r="AG1274" s="2">
        <f t="shared" si="568"/>
        <v>105.92076283713217</v>
      </c>
      <c r="AH1274" s="22">
        <f t="shared" si="557"/>
        <v>3.0467650498149847</v>
      </c>
    </row>
    <row r="1275" spans="6:34" x14ac:dyDescent="0.35">
      <c r="F1275" s="21">
        <f t="shared" si="569"/>
        <v>124.4999999999972</v>
      </c>
      <c r="G1275" s="20">
        <f t="shared" si="584"/>
        <v>356.63043478260749</v>
      </c>
      <c r="H1275" s="19">
        <f t="shared" si="558"/>
        <v>6.6304347826074945</v>
      </c>
      <c r="I1275" s="18">
        <f t="shared" si="559"/>
        <v>1.8944099378878556E-2</v>
      </c>
      <c r="J1275" s="17">
        <f t="shared" si="560"/>
        <v>240100.35347116407</v>
      </c>
      <c r="K1275" s="16">
        <f t="shared" si="561"/>
        <v>31.447389042169842</v>
      </c>
      <c r="L1275" s="15">
        <f t="shared" si="562"/>
        <v>0</v>
      </c>
      <c r="M1275" s="14">
        <f t="shared" si="563"/>
        <v>0</v>
      </c>
      <c r="N1275" s="13">
        <f t="shared" si="570"/>
        <v>0</v>
      </c>
      <c r="O1275" s="12">
        <f t="shared" si="571"/>
        <v>0</v>
      </c>
      <c r="P1275" s="4">
        <f t="shared" si="572"/>
        <v>0</v>
      </c>
      <c r="Q1275" s="11">
        <f t="shared" si="564"/>
        <v>0</v>
      </c>
      <c r="R1275" s="10">
        <f t="shared" si="573"/>
        <v>0</v>
      </c>
      <c r="S1275" s="9">
        <f t="shared" si="574"/>
        <v>151.358709016955</v>
      </c>
      <c r="T1275" s="8">
        <f t="shared" si="575"/>
        <v>16876.696076538901</v>
      </c>
      <c r="U1275" s="7">
        <f t="shared" si="576"/>
        <v>-31.447389042169842</v>
      </c>
      <c r="V1275" s="9">
        <f t="shared" si="577"/>
        <v>377.94469953442638</v>
      </c>
      <c r="W1275" s="8">
        <f t="shared" si="578"/>
        <v>240100.35347116407</v>
      </c>
      <c r="X1275" s="7">
        <f t="shared" si="579"/>
        <v>-31.447389042169842</v>
      </c>
      <c r="Y1275" s="6">
        <f t="shared" si="565"/>
        <v>407.1260918946943</v>
      </c>
      <c r="Z1275" s="4">
        <f t="shared" si="566"/>
        <v>-1</v>
      </c>
      <c r="AA1275" s="4">
        <f t="shared" si="580"/>
        <v>0</v>
      </c>
      <c r="AB1275" s="5">
        <f t="shared" si="581"/>
        <v>0</v>
      </c>
      <c r="AC1275" s="418">
        <f t="shared" si="585"/>
        <v>0</v>
      </c>
      <c r="AD1275" s="628">
        <f t="shared" si="582"/>
        <v>0</v>
      </c>
      <c r="AE1275" s="4">
        <f t="shared" si="567"/>
        <v>3.8436854209661138</v>
      </c>
      <c r="AF1275" s="3">
        <f t="shared" si="583"/>
        <v>4.67</v>
      </c>
      <c r="AG1275" s="2">
        <f t="shared" si="568"/>
        <v>105.92076283713217</v>
      </c>
      <c r="AH1275" s="22">
        <f t="shared" si="557"/>
        <v>3.0142671878561913</v>
      </c>
    </row>
    <row r="1276" spans="6:34" x14ac:dyDescent="0.35">
      <c r="F1276" s="21">
        <f t="shared" si="569"/>
        <v>124.59999999999719</v>
      </c>
      <c r="G1276" s="20">
        <f t="shared" si="584"/>
        <v>356.63043478260749</v>
      </c>
      <c r="H1276" s="19">
        <f t="shared" si="558"/>
        <v>6.6304347826074945</v>
      </c>
      <c r="I1276" s="18">
        <f t="shared" si="559"/>
        <v>1.8944099378878556E-2</v>
      </c>
      <c r="J1276" s="17">
        <f t="shared" si="560"/>
        <v>240138.14794111752</v>
      </c>
      <c r="K1276" s="16">
        <f t="shared" si="561"/>
        <v>31.447276610461778</v>
      </c>
      <c r="L1276" s="15">
        <f t="shared" si="562"/>
        <v>0</v>
      </c>
      <c r="M1276" s="14">
        <f t="shared" si="563"/>
        <v>0</v>
      </c>
      <c r="N1276" s="13">
        <f t="shared" si="570"/>
        <v>0</v>
      </c>
      <c r="O1276" s="12">
        <f t="shared" si="571"/>
        <v>0</v>
      </c>
      <c r="P1276" s="4">
        <f t="shared" si="572"/>
        <v>0</v>
      </c>
      <c r="Q1276" s="11">
        <f t="shared" si="564"/>
        <v>0</v>
      </c>
      <c r="R1276" s="10">
        <f t="shared" si="573"/>
        <v>0</v>
      </c>
      <c r="S1276" s="9">
        <f t="shared" si="574"/>
        <v>151.358709016955</v>
      </c>
      <c r="T1276" s="8">
        <f t="shared" si="575"/>
        <v>16891.831947440598</v>
      </c>
      <c r="U1276" s="7">
        <f t="shared" si="576"/>
        <v>-31.447276610461778</v>
      </c>
      <c r="V1276" s="9">
        <f t="shared" si="577"/>
        <v>374.7999606302094</v>
      </c>
      <c r="W1276" s="8">
        <f t="shared" si="578"/>
        <v>240138.14794111752</v>
      </c>
      <c r="X1276" s="7">
        <f t="shared" si="579"/>
        <v>-31.447276610461778</v>
      </c>
      <c r="Y1276" s="6">
        <f t="shared" si="565"/>
        <v>404.20844781336001</v>
      </c>
      <c r="Z1276" s="4">
        <f t="shared" si="566"/>
        <v>-1</v>
      </c>
      <c r="AA1276" s="4">
        <f t="shared" si="580"/>
        <v>0</v>
      </c>
      <c r="AB1276" s="5">
        <f t="shared" si="581"/>
        <v>0</v>
      </c>
      <c r="AC1276" s="418">
        <f t="shared" si="585"/>
        <v>0</v>
      </c>
      <c r="AD1276" s="628">
        <f t="shared" si="582"/>
        <v>0</v>
      </c>
      <c r="AE1276" s="4">
        <f t="shared" si="567"/>
        <v>3.8161398859531102</v>
      </c>
      <c r="AF1276" s="3">
        <f t="shared" si="583"/>
        <v>4.67</v>
      </c>
      <c r="AG1276" s="2">
        <f t="shared" si="568"/>
        <v>105.92076283713217</v>
      </c>
      <c r="AH1276" s="22">
        <f t="shared" si="557"/>
        <v>2.9819229692890454</v>
      </c>
    </row>
    <row r="1277" spans="6:34" x14ac:dyDescent="0.35">
      <c r="F1277" s="21">
        <f t="shared" si="569"/>
        <v>124.69999999999719</v>
      </c>
      <c r="G1277" s="20">
        <f t="shared" si="584"/>
        <v>356.63043478260749</v>
      </c>
      <c r="H1277" s="19">
        <f t="shared" si="558"/>
        <v>6.6304347826074945</v>
      </c>
      <c r="I1277" s="18">
        <f t="shared" si="559"/>
        <v>1.8944099378878556E-2</v>
      </c>
      <c r="J1277" s="17">
        <f t="shared" si="560"/>
        <v>240175.62793718054</v>
      </c>
      <c r="K1277" s="16">
        <f t="shared" si="561"/>
        <v>31.447165114852073</v>
      </c>
      <c r="L1277" s="15">
        <f t="shared" si="562"/>
        <v>0</v>
      </c>
      <c r="M1277" s="14">
        <f t="shared" si="563"/>
        <v>0</v>
      </c>
      <c r="N1277" s="13">
        <f t="shared" si="570"/>
        <v>0</v>
      </c>
      <c r="O1277" s="12">
        <f t="shared" si="571"/>
        <v>0</v>
      </c>
      <c r="P1277" s="4">
        <f t="shared" si="572"/>
        <v>0</v>
      </c>
      <c r="Q1277" s="11">
        <f t="shared" si="564"/>
        <v>0</v>
      </c>
      <c r="R1277" s="10">
        <f t="shared" si="573"/>
        <v>0</v>
      </c>
      <c r="S1277" s="9">
        <f t="shared" si="574"/>
        <v>151.358709016955</v>
      </c>
      <c r="T1277" s="8">
        <f t="shared" si="575"/>
        <v>16906.967818342295</v>
      </c>
      <c r="U1277" s="7">
        <f t="shared" si="576"/>
        <v>-31.447165114852073</v>
      </c>
      <c r="V1277" s="9">
        <f t="shared" si="577"/>
        <v>371.65523296916319</v>
      </c>
      <c r="W1277" s="8">
        <f t="shared" si="578"/>
        <v>240175.62793718054</v>
      </c>
      <c r="X1277" s="7">
        <f t="shared" si="579"/>
        <v>-31.447165114852073</v>
      </c>
      <c r="Y1277" s="6">
        <f t="shared" si="565"/>
        <v>401.29424489848122</v>
      </c>
      <c r="Z1277" s="4">
        <f t="shared" si="566"/>
        <v>-1</v>
      </c>
      <c r="AA1277" s="4">
        <f t="shared" si="580"/>
        <v>0</v>
      </c>
      <c r="AB1277" s="5">
        <f t="shared" si="581"/>
        <v>0</v>
      </c>
      <c r="AC1277" s="418">
        <f t="shared" si="585"/>
        <v>0</v>
      </c>
      <c r="AD1277" s="628">
        <f t="shared" si="582"/>
        <v>0</v>
      </c>
      <c r="AE1277" s="4">
        <f t="shared" si="567"/>
        <v>3.7886268390601252</v>
      </c>
      <c r="AF1277" s="3">
        <f t="shared" si="583"/>
        <v>4.67</v>
      </c>
      <c r="AG1277" s="2">
        <f t="shared" si="568"/>
        <v>105.92076283713217</v>
      </c>
      <c r="AH1277" s="22">
        <f t="shared" si="557"/>
        <v>2.9497332156839762</v>
      </c>
    </row>
    <row r="1278" spans="6:34" x14ac:dyDescent="0.35">
      <c r="F1278" s="21">
        <f t="shared" si="569"/>
        <v>124.79999999999718</v>
      </c>
      <c r="G1278" s="20">
        <f t="shared" si="584"/>
        <v>356.63043478260749</v>
      </c>
      <c r="H1278" s="19">
        <f t="shared" si="558"/>
        <v>6.6304347826074945</v>
      </c>
      <c r="I1278" s="18">
        <f t="shared" si="559"/>
        <v>1.8944099378878556E-2</v>
      </c>
      <c r="J1278" s="17">
        <f t="shared" si="560"/>
        <v>240212.79346047746</v>
      </c>
      <c r="K1278" s="16">
        <f t="shared" si="561"/>
        <v>31.447054555322445</v>
      </c>
      <c r="L1278" s="15">
        <f t="shared" si="562"/>
        <v>0</v>
      </c>
      <c r="M1278" s="14">
        <f t="shared" si="563"/>
        <v>0</v>
      </c>
      <c r="N1278" s="13">
        <f t="shared" si="570"/>
        <v>0</v>
      </c>
      <c r="O1278" s="12">
        <f t="shared" si="571"/>
        <v>0</v>
      </c>
      <c r="P1278" s="4">
        <f t="shared" si="572"/>
        <v>0</v>
      </c>
      <c r="Q1278" s="11">
        <f t="shared" si="564"/>
        <v>0</v>
      </c>
      <c r="R1278" s="10">
        <f t="shared" si="573"/>
        <v>0</v>
      </c>
      <c r="S1278" s="9">
        <f t="shared" si="574"/>
        <v>151.358709016955</v>
      </c>
      <c r="T1278" s="8">
        <f t="shared" si="575"/>
        <v>16922.103689243992</v>
      </c>
      <c r="U1278" s="7">
        <f t="shared" si="576"/>
        <v>-31.447054555322445</v>
      </c>
      <c r="V1278" s="9">
        <f t="shared" si="577"/>
        <v>368.51051645767797</v>
      </c>
      <c r="W1278" s="8">
        <f t="shared" si="578"/>
        <v>240212.79346047746</v>
      </c>
      <c r="X1278" s="7">
        <f t="shared" si="579"/>
        <v>-31.447054555322445</v>
      </c>
      <c r="Y1278" s="6">
        <f t="shared" si="565"/>
        <v>398.3835583143258</v>
      </c>
      <c r="Z1278" s="4">
        <f t="shared" si="566"/>
        <v>-1</v>
      </c>
      <c r="AA1278" s="4">
        <f t="shared" si="580"/>
        <v>0</v>
      </c>
      <c r="AB1278" s="5">
        <f t="shared" si="581"/>
        <v>0</v>
      </c>
      <c r="AC1278" s="418">
        <f t="shared" si="585"/>
        <v>0</v>
      </c>
      <c r="AD1278" s="628">
        <f t="shared" si="582"/>
        <v>0</v>
      </c>
      <c r="AE1278" s="4">
        <f t="shared" si="567"/>
        <v>3.7611469899144856</v>
      </c>
      <c r="AF1278" s="3">
        <f t="shared" si="583"/>
        <v>4.67</v>
      </c>
      <c r="AG1278" s="2">
        <f t="shared" si="568"/>
        <v>105.92076283713217</v>
      </c>
      <c r="AH1278" s="22">
        <f t="shared" si="557"/>
        <v>2.9176987615629577</v>
      </c>
    </row>
    <row r="1279" spans="6:34" x14ac:dyDescent="0.35">
      <c r="F1279" s="21">
        <f t="shared" si="569"/>
        <v>124.89999999999718</v>
      </c>
      <c r="G1279" s="20">
        <f t="shared" si="584"/>
        <v>356.63043478260749</v>
      </c>
      <c r="H1279" s="19">
        <f t="shared" si="558"/>
        <v>6.6304347826074945</v>
      </c>
      <c r="I1279" s="18">
        <f t="shared" si="559"/>
        <v>1.8944099378878556E-2</v>
      </c>
      <c r="J1279" s="17">
        <f t="shared" si="560"/>
        <v>240249.64451212322</v>
      </c>
      <c r="K1279" s="16">
        <f t="shared" si="561"/>
        <v>31.44694493185478</v>
      </c>
      <c r="L1279" s="15">
        <f t="shared" si="562"/>
        <v>0</v>
      </c>
      <c r="M1279" s="14">
        <f t="shared" si="563"/>
        <v>0</v>
      </c>
      <c r="N1279" s="13">
        <f t="shared" si="570"/>
        <v>0</v>
      </c>
      <c r="O1279" s="12">
        <f t="shared" si="571"/>
        <v>0</v>
      </c>
      <c r="P1279" s="4">
        <f t="shared" si="572"/>
        <v>0</v>
      </c>
      <c r="Q1279" s="11">
        <f t="shared" si="564"/>
        <v>0</v>
      </c>
      <c r="R1279" s="10">
        <f t="shared" si="573"/>
        <v>0</v>
      </c>
      <c r="S1279" s="9">
        <f t="shared" si="574"/>
        <v>151.358709016955</v>
      </c>
      <c r="T1279" s="8">
        <f t="shared" si="575"/>
        <v>16937.239560145688</v>
      </c>
      <c r="U1279" s="7">
        <f t="shared" si="576"/>
        <v>-31.44694493185478</v>
      </c>
      <c r="V1279" s="9">
        <f t="shared" si="577"/>
        <v>365.36581100214573</v>
      </c>
      <c r="W1279" s="8">
        <f t="shared" si="578"/>
        <v>240249.64451212322</v>
      </c>
      <c r="X1279" s="7">
        <f t="shared" si="579"/>
        <v>-31.44694493185478</v>
      </c>
      <c r="Y1279" s="6">
        <f t="shared" si="565"/>
        <v>395.4764653484894</v>
      </c>
      <c r="Z1279" s="4">
        <f t="shared" si="566"/>
        <v>-1</v>
      </c>
      <c r="AA1279" s="4">
        <f t="shared" si="580"/>
        <v>0</v>
      </c>
      <c r="AB1279" s="5">
        <f t="shared" si="581"/>
        <v>0</v>
      </c>
      <c r="AC1279" s="418">
        <f t="shared" si="585"/>
        <v>0</v>
      </c>
      <c r="AD1279" s="628">
        <f t="shared" si="582"/>
        <v>0</v>
      </c>
      <c r="AE1279" s="4">
        <f t="shared" si="567"/>
        <v>3.7337010681898994</v>
      </c>
      <c r="AF1279" s="3">
        <f t="shared" si="583"/>
        <v>4.67</v>
      </c>
      <c r="AG1279" s="2">
        <f t="shared" si="568"/>
        <v>105.92076283713217</v>
      </c>
      <c r="AH1279" s="22">
        <f t="shared" si="557"/>
        <v>2.8858204547094042</v>
      </c>
    </row>
    <row r="1280" spans="6:34" x14ac:dyDescent="0.35">
      <c r="F1280" s="21">
        <f t="shared" si="569"/>
        <v>124.99999999999717</v>
      </c>
      <c r="G1280" s="20">
        <f t="shared" si="584"/>
        <v>356.63043478260749</v>
      </c>
      <c r="H1280" s="19">
        <f t="shared" si="558"/>
        <v>6.6304347826074945</v>
      </c>
      <c r="I1280" s="18">
        <f t="shared" si="559"/>
        <v>1.8944099378878556E-2</v>
      </c>
      <c r="J1280" s="17">
        <f t="shared" si="560"/>
        <v>240286.18109322345</v>
      </c>
      <c r="K1280" s="16">
        <f t="shared" si="561"/>
        <v>31.446836244431122</v>
      </c>
      <c r="L1280" s="15">
        <f t="shared" si="562"/>
        <v>0</v>
      </c>
      <c r="M1280" s="14">
        <f t="shared" si="563"/>
        <v>0</v>
      </c>
      <c r="N1280" s="13">
        <f t="shared" si="570"/>
        <v>0</v>
      </c>
      <c r="O1280" s="12">
        <f t="shared" si="571"/>
        <v>0</v>
      </c>
      <c r="P1280" s="4">
        <f t="shared" si="572"/>
        <v>0</v>
      </c>
      <c r="Q1280" s="11">
        <f t="shared" si="564"/>
        <v>0</v>
      </c>
      <c r="R1280" s="10">
        <f t="shared" si="573"/>
        <v>0</v>
      </c>
      <c r="S1280" s="9">
        <f t="shared" si="574"/>
        <v>151.358709016955</v>
      </c>
      <c r="T1280" s="8">
        <f t="shared" si="575"/>
        <v>16952.375431047385</v>
      </c>
      <c r="U1280" s="7">
        <f t="shared" si="576"/>
        <v>-31.446836244431122</v>
      </c>
      <c r="V1280" s="9">
        <f t="shared" si="577"/>
        <v>362.22111650896028</v>
      </c>
      <c r="W1280" s="8">
        <f t="shared" si="578"/>
        <v>240286.18109322345</v>
      </c>
      <c r="X1280" s="7">
        <f t="shared" si="579"/>
        <v>-31.446836244431122</v>
      </c>
      <c r="Y1280" s="6">
        <f t="shared" si="565"/>
        <v>392.57304548361066</v>
      </c>
      <c r="Z1280" s="4">
        <f t="shared" si="566"/>
        <v>-1</v>
      </c>
      <c r="AA1280" s="4">
        <f t="shared" si="580"/>
        <v>0</v>
      </c>
      <c r="AB1280" s="5">
        <f t="shared" si="581"/>
        <v>0</v>
      </c>
      <c r="AC1280" s="418">
        <f t="shared" si="585"/>
        <v>0</v>
      </c>
      <c r="AD1280" s="628">
        <f t="shared" si="582"/>
        <v>0</v>
      </c>
      <c r="AE1280" s="4">
        <f t="shared" si="567"/>
        <v>3.7062898242835169</v>
      </c>
      <c r="AF1280" s="3">
        <f t="shared" si="583"/>
        <v>4.67</v>
      </c>
      <c r="AG1280" s="2">
        <f t="shared" si="568"/>
        <v>105.92076283713217</v>
      </c>
      <c r="AH1280" s="22">
        <f t="shared" si="557"/>
        <v>2.8540991564873153</v>
      </c>
    </row>
    <row r="1281" spans="6:34" x14ac:dyDescent="0.35">
      <c r="F1281" s="21">
        <f t="shared" si="569"/>
        <v>125.09999999999717</v>
      </c>
      <c r="G1281" s="20">
        <f t="shared" si="584"/>
        <v>356.63043478260749</v>
      </c>
      <c r="H1281" s="19">
        <f t="shared" si="558"/>
        <v>6.6304347826074945</v>
      </c>
      <c r="I1281" s="18">
        <f t="shared" si="559"/>
        <v>1.8944099378878556E-2</v>
      </c>
      <c r="J1281" s="17">
        <f t="shared" si="560"/>
        <v>240322.40320487434</v>
      </c>
      <c r="K1281" s="16">
        <f t="shared" si="561"/>
        <v>31.446728493033643</v>
      </c>
      <c r="L1281" s="15">
        <f t="shared" si="562"/>
        <v>0</v>
      </c>
      <c r="M1281" s="14">
        <f t="shared" si="563"/>
        <v>0</v>
      </c>
      <c r="N1281" s="13">
        <f t="shared" si="570"/>
        <v>0</v>
      </c>
      <c r="O1281" s="12">
        <f t="shared" si="571"/>
        <v>0</v>
      </c>
      <c r="P1281" s="4">
        <f t="shared" si="572"/>
        <v>0</v>
      </c>
      <c r="Q1281" s="11">
        <f t="shared" si="564"/>
        <v>0</v>
      </c>
      <c r="R1281" s="10">
        <f t="shared" si="573"/>
        <v>0</v>
      </c>
      <c r="S1281" s="9">
        <f t="shared" si="574"/>
        <v>151.358709016955</v>
      </c>
      <c r="T1281" s="8">
        <f t="shared" si="575"/>
        <v>16967.511301949082</v>
      </c>
      <c r="U1281" s="7">
        <f t="shared" si="576"/>
        <v>-31.446728493033643</v>
      </c>
      <c r="V1281" s="9">
        <f t="shared" si="577"/>
        <v>359.07643288451715</v>
      </c>
      <c r="W1281" s="8">
        <f t="shared" si="578"/>
        <v>240322.40320487434</v>
      </c>
      <c r="X1281" s="7">
        <f t="shared" si="579"/>
        <v>-31.446728493033643</v>
      </c>
      <c r="Y1281" s="6">
        <f t="shared" si="565"/>
        <v>389.6733804718362</v>
      </c>
      <c r="Z1281" s="4">
        <f t="shared" si="566"/>
        <v>-1</v>
      </c>
      <c r="AA1281" s="4">
        <f t="shared" si="580"/>
        <v>0</v>
      </c>
      <c r="AB1281" s="5">
        <f t="shared" si="581"/>
        <v>0</v>
      </c>
      <c r="AC1281" s="418">
        <f t="shared" si="585"/>
        <v>0</v>
      </c>
      <c r="AD1281" s="628">
        <f t="shared" si="582"/>
        <v>0</v>
      </c>
      <c r="AE1281" s="4">
        <f t="shared" si="567"/>
        <v>3.6789140300189578</v>
      </c>
      <c r="AF1281" s="3">
        <f t="shared" si="583"/>
        <v>4.67</v>
      </c>
      <c r="AG1281" s="2">
        <f t="shared" si="568"/>
        <v>105.92076283713217</v>
      </c>
      <c r="AH1281" s="22">
        <f t="shared" si="557"/>
        <v>2.8225357421699377</v>
      </c>
    </row>
    <row r="1282" spans="6:34" x14ac:dyDescent="0.35">
      <c r="F1282" s="21">
        <f t="shared" si="569"/>
        <v>125.19999999999716</v>
      </c>
      <c r="G1282" s="20">
        <f t="shared" si="584"/>
        <v>356.63043478260749</v>
      </c>
      <c r="H1282" s="19">
        <f t="shared" si="558"/>
        <v>6.6304347826074945</v>
      </c>
      <c r="I1282" s="18">
        <f t="shared" si="559"/>
        <v>1.8944099378878556E-2</v>
      </c>
      <c r="J1282" s="17">
        <f t="shared" si="560"/>
        <v>240358.3108481628</v>
      </c>
      <c r="K1282" s="16">
        <f t="shared" si="561"/>
        <v>31.446621677644682</v>
      </c>
      <c r="L1282" s="15">
        <f t="shared" si="562"/>
        <v>0</v>
      </c>
      <c r="M1282" s="14">
        <f t="shared" si="563"/>
        <v>0</v>
      </c>
      <c r="N1282" s="13">
        <f t="shared" si="570"/>
        <v>0</v>
      </c>
      <c r="O1282" s="12">
        <f t="shared" si="571"/>
        <v>0</v>
      </c>
      <c r="P1282" s="4">
        <f t="shared" si="572"/>
        <v>0</v>
      </c>
      <c r="Q1282" s="11">
        <f t="shared" si="564"/>
        <v>0</v>
      </c>
      <c r="R1282" s="10">
        <f t="shared" si="573"/>
        <v>0</v>
      </c>
      <c r="S1282" s="9">
        <f t="shared" si="574"/>
        <v>151.358709016955</v>
      </c>
      <c r="T1282" s="8">
        <f t="shared" si="575"/>
        <v>16982.647172850779</v>
      </c>
      <c r="U1282" s="7">
        <f t="shared" si="576"/>
        <v>-31.446621677644682</v>
      </c>
      <c r="V1282" s="9">
        <f t="shared" si="577"/>
        <v>355.93176003521376</v>
      </c>
      <c r="W1282" s="8">
        <f t="shared" si="578"/>
        <v>240358.3108481628</v>
      </c>
      <c r="X1282" s="7">
        <f t="shared" si="579"/>
        <v>-31.446621677644682</v>
      </c>
      <c r="Y1282" s="6">
        <f t="shared" si="565"/>
        <v>386.77755441215072</v>
      </c>
      <c r="Z1282" s="4">
        <f t="shared" si="566"/>
        <v>-1</v>
      </c>
      <c r="AA1282" s="4">
        <f t="shared" si="580"/>
        <v>0</v>
      </c>
      <c r="AB1282" s="5">
        <f t="shared" si="581"/>
        <v>0</v>
      </c>
      <c r="AC1282" s="418">
        <f t="shared" si="585"/>
        <v>0</v>
      </c>
      <c r="AD1282" s="628">
        <f t="shared" si="582"/>
        <v>0</v>
      </c>
      <c r="AE1282" s="4">
        <f t="shared" si="567"/>
        <v>3.6515744793763876</v>
      </c>
      <c r="AF1282" s="3">
        <f t="shared" si="583"/>
        <v>4.67</v>
      </c>
      <c r="AG1282" s="2">
        <f t="shared" si="568"/>
        <v>105.92076283713217</v>
      </c>
      <c r="AH1282" s="22">
        <f t="shared" si="557"/>
        <v>2.7911311012782756</v>
      </c>
    </row>
    <row r="1283" spans="6:34" x14ac:dyDescent="0.35">
      <c r="F1283" s="21">
        <f t="shared" si="569"/>
        <v>125.29999999999715</v>
      </c>
      <c r="G1283" s="20">
        <f t="shared" si="584"/>
        <v>356.63043478260749</v>
      </c>
      <c r="H1283" s="19">
        <f t="shared" si="558"/>
        <v>6.6304347826074945</v>
      </c>
      <c r="I1283" s="18">
        <f t="shared" si="559"/>
        <v>1.8944099378878556E-2</v>
      </c>
      <c r="J1283" s="17">
        <f t="shared" si="560"/>
        <v>240393.90402416632</v>
      </c>
      <c r="K1283" s="16">
        <f t="shared" si="561"/>
        <v>31.446515798246736</v>
      </c>
      <c r="L1283" s="15">
        <f t="shared" si="562"/>
        <v>0</v>
      </c>
      <c r="M1283" s="14">
        <f t="shared" si="563"/>
        <v>0</v>
      </c>
      <c r="N1283" s="13">
        <f t="shared" si="570"/>
        <v>0</v>
      </c>
      <c r="O1283" s="12">
        <f t="shared" si="571"/>
        <v>0</v>
      </c>
      <c r="P1283" s="4">
        <f t="shared" si="572"/>
        <v>0</v>
      </c>
      <c r="Q1283" s="11">
        <f t="shared" si="564"/>
        <v>0</v>
      </c>
      <c r="R1283" s="10">
        <f t="shared" si="573"/>
        <v>0</v>
      </c>
      <c r="S1283" s="9">
        <f t="shared" si="574"/>
        <v>151.358709016955</v>
      </c>
      <c r="T1283" s="8">
        <f t="shared" si="575"/>
        <v>16997.783043752475</v>
      </c>
      <c r="U1283" s="7">
        <f t="shared" si="576"/>
        <v>-31.446515798246736</v>
      </c>
      <c r="V1283" s="9">
        <f t="shared" si="577"/>
        <v>352.78709786744929</v>
      </c>
      <c r="W1283" s="8">
        <f t="shared" si="578"/>
        <v>240393.90402416632</v>
      </c>
      <c r="X1283" s="7">
        <f t="shared" si="579"/>
        <v>-31.446515798246736</v>
      </c>
      <c r="Y1283" s="6">
        <f t="shared" si="565"/>
        <v>383.88565383069022</v>
      </c>
      <c r="Z1283" s="4">
        <f t="shared" si="566"/>
        <v>-1</v>
      </c>
      <c r="AA1283" s="4">
        <f t="shared" si="580"/>
        <v>0</v>
      </c>
      <c r="AB1283" s="5">
        <f t="shared" si="581"/>
        <v>0</v>
      </c>
      <c r="AC1283" s="418">
        <f t="shared" si="585"/>
        <v>0</v>
      </c>
      <c r="AD1283" s="628">
        <f t="shared" si="582"/>
        <v>0</v>
      </c>
      <c r="AE1283" s="4">
        <f t="shared" si="567"/>
        <v>3.6242719892507527</v>
      </c>
      <c r="AF1283" s="3">
        <f t="shared" si="583"/>
        <v>4.67</v>
      </c>
      <c r="AG1283" s="2">
        <f t="shared" si="568"/>
        <v>105.92076283713217</v>
      </c>
      <c r="AH1283" s="22">
        <f t="shared" si="557"/>
        <v>2.7598861379297475</v>
      </c>
    </row>
    <row r="1284" spans="6:34" x14ac:dyDescent="0.35">
      <c r="F1284" s="21">
        <f t="shared" si="569"/>
        <v>125.39999999999715</v>
      </c>
      <c r="G1284" s="20">
        <f t="shared" si="584"/>
        <v>356.63043478260749</v>
      </c>
      <c r="H1284" s="19">
        <f t="shared" si="558"/>
        <v>6.6304347826074945</v>
      </c>
      <c r="I1284" s="18">
        <f t="shared" si="559"/>
        <v>1.8944099378878556E-2</v>
      </c>
      <c r="J1284" s="17">
        <f t="shared" si="560"/>
        <v>240429.18273395306</v>
      </c>
      <c r="K1284" s="16">
        <f t="shared" si="561"/>
        <v>31.446410854822442</v>
      </c>
      <c r="L1284" s="15">
        <f t="shared" si="562"/>
        <v>0</v>
      </c>
      <c r="M1284" s="14">
        <f t="shared" si="563"/>
        <v>0</v>
      </c>
      <c r="N1284" s="13">
        <f t="shared" si="570"/>
        <v>0</v>
      </c>
      <c r="O1284" s="12">
        <f t="shared" si="571"/>
        <v>0</v>
      </c>
      <c r="P1284" s="4">
        <f t="shared" si="572"/>
        <v>0</v>
      </c>
      <c r="Q1284" s="11">
        <f t="shared" si="564"/>
        <v>0</v>
      </c>
      <c r="R1284" s="10">
        <f t="shared" si="573"/>
        <v>0</v>
      </c>
      <c r="S1284" s="9">
        <f t="shared" si="574"/>
        <v>151.358709016955</v>
      </c>
      <c r="T1284" s="8">
        <f t="shared" si="575"/>
        <v>17012.918914654172</v>
      </c>
      <c r="U1284" s="7">
        <f t="shared" si="576"/>
        <v>-31.446410854822442</v>
      </c>
      <c r="V1284" s="9">
        <f t="shared" si="577"/>
        <v>349.64244628762464</v>
      </c>
      <c r="W1284" s="8">
        <f t="shared" si="578"/>
        <v>240429.18273395306</v>
      </c>
      <c r="X1284" s="7">
        <f t="shared" si="579"/>
        <v>-31.446410854822442</v>
      </c>
      <c r="Y1284" s="6">
        <f t="shared" si="565"/>
        <v>380.99776776416127</v>
      </c>
      <c r="Z1284" s="4">
        <f t="shared" si="566"/>
        <v>-1</v>
      </c>
      <c r="AA1284" s="4">
        <f t="shared" si="580"/>
        <v>0</v>
      </c>
      <c r="AB1284" s="5">
        <f t="shared" si="581"/>
        <v>0</v>
      </c>
      <c r="AC1284" s="418">
        <f t="shared" si="585"/>
        <v>0</v>
      </c>
      <c r="AD1284" s="628">
        <f t="shared" si="582"/>
        <v>0</v>
      </c>
      <c r="AE1284" s="4">
        <f t="shared" si="567"/>
        <v>3.5970074002393471</v>
      </c>
      <c r="AF1284" s="3">
        <f t="shared" si="583"/>
        <v>4.67</v>
      </c>
      <c r="AG1284" s="2">
        <f t="shared" si="568"/>
        <v>105.92076283713217</v>
      </c>
      <c r="AH1284" s="22">
        <f t="shared" si="557"/>
        <v>2.7288017711973449</v>
      </c>
    </row>
    <row r="1285" spans="6:34" x14ac:dyDescent="0.35">
      <c r="F1285" s="21">
        <f t="shared" si="569"/>
        <v>125.49999999999714</v>
      </c>
      <c r="G1285" s="20">
        <f t="shared" si="584"/>
        <v>356.63043478260749</v>
      </c>
      <c r="H1285" s="19">
        <f t="shared" si="558"/>
        <v>6.6304347826074945</v>
      </c>
      <c r="I1285" s="18">
        <f t="shared" si="559"/>
        <v>1.8944099378878556E-2</v>
      </c>
      <c r="J1285" s="17">
        <f t="shared" si="560"/>
        <v>240464.14697858182</v>
      </c>
      <c r="K1285" s="16">
        <f t="shared" si="561"/>
        <v>31.446306847354602</v>
      </c>
      <c r="L1285" s="15">
        <f t="shared" si="562"/>
        <v>0</v>
      </c>
      <c r="M1285" s="14">
        <f t="shared" si="563"/>
        <v>0</v>
      </c>
      <c r="N1285" s="13">
        <f t="shared" si="570"/>
        <v>0</v>
      </c>
      <c r="O1285" s="12">
        <f t="shared" si="571"/>
        <v>0</v>
      </c>
      <c r="P1285" s="4">
        <f t="shared" si="572"/>
        <v>0</v>
      </c>
      <c r="Q1285" s="11">
        <f t="shared" si="564"/>
        <v>0</v>
      </c>
      <c r="R1285" s="10">
        <f t="shared" si="573"/>
        <v>0</v>
      </c>
      <c r="S1285" s="9">
        <f t="shared" si="574"/>
        <v>151.358709016955</v>
      </c>
      <c r="T1285" s="8">
        <f t="shared" si="575"/>
        <v>17028.054785555869</v>
      </c>
      <c r="U1285" s="7">
        <f t="shared" si="576"/>
        <v>-31.446306847354602</v>
      </c>
      <c r="V1285" s="9">
        <f t="shared" si="577"/>
        <v>346.49780520214239</v>
      </c>
      <c r="W1285" s="8">
        <f t="shared" si="578"/>
        <v>240464.14697858182</v>
      </c>
      <c r="X1285" s="7">
        <f t="shared" si="579"/>
        <v>-31.446306847354602</v>
      </c>
      <c r="Y1285" s="6">
        <f t="shared" si="565"/>
        <v>378.11398784649725</v>
      </c>
      <c r="Z1285" s="4">
        <f t="shared" si="566"/>
        <v>-1</v>
      </c>
      <c r="AA1285" s="4">
        <f t="shared" si="580"/>
        <v>0</v>
      </c>
      <c r="AB1285" s="5">
        <f t="shared" si="581"/>
        <v>0</v>
      </c>
      <c r="AC1285" s="418">
        <f t="shared" si="585"/>
        <v>0</v>
      </c>
      <c r="AD1285" s="628">
        <f t="shared" si="582"/>
        <v>0</v>
      </c>
      <c r="AE1285" s="4">
        <f t="shared" si="567"/>
        <v>3.569781577459934</v>
      </c>
      <c r="AF1285" s="3">
        <f t="shared" si="583"/>
        <v>4.67</v>
      </c>
      <c r="AG1285" s="2">
        <f t="shared" si="568"/>
        <v>105.92076283713217</v>
      </c>
      <c r="AH1285" s="22">
        <f t="shared" si="557"/>
        <v>2.6978789354796171</v>
      </c>
    </row>
    <row r="1286" spans="6:34" x14ac:dyDescent="0.35">
      <c r="F1286" s="21">
        <f t="shared" si="569"/>
        <v>125.59999999999714</v>
      </c>
      <c r="G1286" s="20">
        <f t="shared" si="584"/>
        <v>356.63043478260749</v>
      </c>
      <c r="H1286" s="19">
        <f t="shared" si="558"/>
        <v>6.6304347826074945</v>
      </c>
      <c r="I1286" s="18">
        <f t="shared" si="559"/>
        <v>1.8944099378878556E-2</v>
      </c>
      <c r="J1286" s="17">
        <f t="shared" si="560"/>
        <v>240498.79675910203</v>
      </c>
      <c r="K1286" s="16">
        <f t="shared" si="561"/>
        <v>31.446203775826184</v>
      </c>
      <c r="L1286" s="15">
        <f t="shared" si="562"/>
        <v>0</v>
      </c>
      <c r="M1286" s="14">
        <f t="shared" si="563"/>
        <v>0</v>
      </c>
      <c r="N1286" s="13">
        <f t="shared" si="570"/>
        <v>0</v>
      </c>
      <c r="O1286" s="12">
        <f t="shared" si="571"/>
        <v>0</v>
      </c>
      <c r="P1286" s="4">
        <f t="shared" si="572"/>
        <v>0</v>
      </c>
      <c r="Q1286" s="11">
        <f t="shared" si="564"/>
        <v>0</v>
      </c>
      <c r="R1286" s="10">
        <f t="shared" si="573"/>
        <v>0</v>
      </c>
      <c r="S1286" s="9">
        <f t="shared" si="574"/>
        <v>151.358709016955</v>
      </c>
      <c r="T1286" s="8">
        <f t="shared" si="575"/>
        <v>17043.190656457566</v>
      </c>
      <c r="U1286" s="7">
        <f t="shared" si="576"/>
        <v>-31.446203775826184</v>
      </c>
      <c r="V1286" s="9">
        <f t="shared" si="577"/>
        <v>343.35317451740696</v>
      </c>
      <c r="W1286" s="8">
        <f t="shared" si="578"/>
        <v>240498.79675910203</v>
      </c>
      <c r="X1286" s="7">
        <f t="shared" si="579"/>
        <v>-31.446203775826184</v>
      </c>
      <c r="Y1286" s="6">
        <f t="shared" si="565"/>
        <v>375.2344083988836</v>
      </c>
      <c r="Z1286" s="4">
        <f t="shared" si="566"/>
        <v>-1</v>
      </c>
      <c r="AA1286" s="4">
        <f t="shared" si="580"/>
        <v>0</v>
      </c>
      <c r="AB1286" s="5">
        <f t="shared" si="581"/>
        <v>0</v>
      </c>
      <c r="AC1286" s="418">
        <f t="shared" si="585"/>
        <v>0</v>
      </c>
      <c r="AD1286" s="628">
        <f t="shared" si="582"/>
        <v>0</v>
      </c>
      <c r="AE1286" s="4">
        <f t="shared" si="567"/>
        <v>3.5425954114006752</v>
      </c>
      <c r="AF1286" s="3">
        <f t="shared" si="583"/>
        <v>4.67</v>
      </c>
      <c r="AG1286" s="2">
        <f t="shared" si="568"/>
        <v>105.92076283713217</v>
      </c>
      <c r="AH1286" s="22">
        <f t="shared" si="557"/>
        <v>2.6671185808818323</v>
      </c>
    </row>
    <row r="1287" spans="6:34" x14ac:dyDescent="0.35">
      <c r="F1287" s="21">
        <f t="shared" si="569"/>
        <v>125.69999999999713</v>
      </c>
      <c r="G1287" s="20">
        <f t="shared" si="584"/>
        <v>356.63043478260749</v>
      </c>
      <c r="H1287" s="19">
        <f t="shared" si="558"/>
        <v>6.6304347826074945</v>
      </c>
      <c r="I1287" s="18">
        <f t="shared" si="559"/>
        <v>1.8944099378878556E-2</v>
      </c>
      <c r="J1287" s="17">
        <f t="shared" si="560"/>
        <v>240533.13207655377</v>
      </c>
      <c r="K1287" s="16">
        <f t="shared" si="561"/>
        <v>31.446101640220281</v>
      </c>
      <c r="L1287" s="15">
        <f t="shared" si="562"/>
        <v>0</v>
      </c>
      <c r="M1287" s="14">
        <f t="shared" si="563"/>
        <v>0</v>
      </c>
      <c r="N1287" s="13">
        <f t="shared" si="570"/>
        <v>0</v>
      </c>
      <c r="O1287" s="12">
        <f t="shared" si="571"/>
        <v>0</v>
      </c>
      <c r="P1287" s="4">
        <f t="shared" si="572"/>
        <v>0</v>
      </c>
      <c r="Q1287" s="11">
        <f t="shared" si="564"/>
        <v>0</v>
      </c>
      <c r="R1287" s="10">
        <f t="shared" si="573"/>
        <v>0</v>
      </c>
      <c r="S1287" s="9">
        <f t="shared" si="574"/>
        <v>151.358709016955</v>
      </c>
      <c r="T1287" s="8">
        <f t="shared" si="575"/>
        <v>17058.326527359262</v>
      </c>
      <c r="U1287" s="7">
        <f t="shared" si="576"/>
        <v>-31.446101640220281</v>
      </c>
      <c r="V1287" s="9">
        <f t="shared" si="577"/>
        <v>340.20855413982434</v>
      </c>
      <c r="W1287" s="8">
        <f t="shared" si="578"/>
        <v>240533.13207655377</v>
      </c>
      <c r="X1287" s="7">
        <f t="shared" si="579"/>
        <v>-31.446101640220281</v>
      </c>
      <c r="Y1287" s="6">
        <f t="shared" si="565"/>
        <v>372.3591265232921</v>
      </c>
      <c r="Z1287" s="4">
        <f t="shared" si="566"/>
        <v>-1</v>
      </c>
      <c r="AA1287" s="4">
        <f t="shared" si="580"/>
        <v>0</v>
      </c>
      <c r="AB1287" s="5">
        <f t="shared" si="581"/>
        <v>0</v>
      </c>
      <c r="AC1287" s="418">
        <f t="shared" si="585"/>
        <v>0</v>
      </c>
      <c r="AD1287" s="628">
        <f t="shared" si="582"/>
        <v>0</v>
      </c>
      <c r="AE1287" s="4">
        <f t="shared" si="567"/>
        <v>3.5154498188031913</v>
      </c>
      <c r="AF1287" s="3">
        <f t="shared" si="583"/>
        <v>4.67</v>
      </c>
      <c r="AG1287" s="2">
        <f t="shared" si="568"/>
        <v>105.92076283713217</v>
      </c>
      <c r="AH1287" s="22">
        <f t="shared" si="557"/>
        <v>2.6365216736086872</v>
      </c>
    </row>
    <row r="1288" spans="6:34" x14ac:dyDescent="0.35">
      <c r="F1288" s="21">
        <f t="shared" si="569"/>
        <v>125.79999999999713</v>
      </c>
      <c r="G1288" s="20">
        <f t="shared" si="584"/>
        <v>356.63043478260749</v>
      </c>
      <c r="H1288" s="19">
        <f t="shared" si="558"/>
        <v>6.6304347826074945</v>
      </c>
      <c r="I1288" s="18">
        <f t="shared" si="559"/>
        <v>1.8944099378878556E-2</v>
      </c>
      <c r="J1288" s="17">
        <f t="shared" si="560"/>
        <v>240567.15293196775</v>
      </c>
      <c r="K1288" s="16">
        <f t="shared" si="561"/>
        <v>31.446000440520152</v>
      </c>
      <c r="L1288" s="15">
        <f t="shared" si="562"/>
        <v>0</v>
      </c>
      <c r="M1288" s="14">
        <f t="shared" si="563"/>
        <v>0</v>
      </c>
      <c r="N1288" s="13">
        <f t="shared" si="570"/>
        <v>0</v>
      </c>
      <c r="O1288" s="12">
        <f t="shared" si="571"/>
        <v>0</v>
      </c>
      <c r="P1288" s="4">
        <f t="shared" si="572"/>
        <v>0</v>
      </c>
      <c r="Q1288" s="11">
        <f t="shared" si="564"/>
        <v>0</v>
      </c>
      <c r="R1288" s="10">
        <f t="shared" si="573"/>
        <v>0</v>
      </c>
      <c r="S1288" s="9">
        <f t="shared" si="574"/>
        <v>151.358709016955</v>
      </c>
      <c r="T1288" s="8">
        <f t="shared" si="575"/>
        <v>17073.462398260959</v>
      </c>
      <c r="U1288" s="7">
        <f t="shared" si="576"/>
        <v>-31.446000440520152</v>
      </c>
      <c r="V1288" s="9">
        <f t="shared" si="577"/>
        <v>337.06394397580232</v>
      </c>
      <c r="W1288" s="8">
        <f t="shared" si="578"/>
        <v>240567.15293196775</v>
      </c>
      <c r="X1288" s="7">
        <f t="shared" si="579"/>
        <v>-31.446000440520152</v>
      </c>
      <c r="Y1288" s="6">
        <f t="shared" si="565"/>
        <v>369.48824219967008</v>
      </c>
      <c r="Z1288" s="4">
        <f t="shared" si="566"/>
        <v>-1</v>
      </c>
      <c r="AA1288" s="4">
        <f t="shared" si="580"/>
        <v>0</v>
      </c>
      <c r="AB1288" s="5">
        <f t="shared" si="581"/>
        <v>0</v>
      </c>
      <c r="AC1288" s="418">
        <f t="shared" si="585"/>
        <v>0</v>
      </c>
      <c r="AD1288" s="628">
        <f t="shared" si="582"/>
        <v>0</v>
      </c>
      <c r="AE1288" s="4">
        <f t="shared" si="567"/>
        <v>3.4883457435801266</v>
      </c>
      <c r="AF1288" s="3">
        <f t="shared" si="583"/>
        <v>4.67</v>
      </c>
      <c r="AG1288" s="2">
        <f t="shared" si="568"/>
        <v>105.92076283713217</v>
      </c>
      <c r="AH1288" s="22">
        <f t="shared" si="557"/>
        <v>2.6060891963689095</v>
      </c>
    </row>
    <row r="1289" spans="6:34" x14ac:dyDescent="0.35">
      <c r="F1289" s="21">
        <f t="shared" si="569"/>
        <v>125.89999999999712</v>
      </c>
      <c r="G1289" s="20">
        <f t="shared" si="584"/>
        <v>356.63043478260749</v>
      </c>
      <c r="H1289" s="19">
        <f t="shared" si="558"/>
        <v>6.6304347826074945</v>
      </c>
      <c r="I1289" s="18">
        <f t="shared" si="559"/>
        <v>1.8944099378878556E-2</v>
      </c>
      <c r="J1289" s="17">
        <f t="shared" si="560"/>
        <v>240600.85932636532</v>
      </c>
      <c r="K1289" s="16">
        <f t="shared" si="561"/>
        <v>31.445900176709202</v>
      </c>
      <c r="L1289" s="15">
        <f t="shared" si="562"/>
        <v>0</v>
      </c>
      <c r="M1289" s="14">
        <f t="shared" si="563"/>
        <v>0</v>
      </c>
      <c r="N1289" s="13">
        <f t="shared" si="570"/>
        <v>0</v>
      </c>
      <c r="O1289" s="12">
        <f t="shared" si="571"/>
        <v>0</v>
      </c>
      <c r="P1289" s="4">
        <f t="shared" si="572"/>
        <v>0</v>
      </c>
      <c r="Q1289" s="11">
        <f t="shared" si="564"/>
        <v>0</v>
      </c>
      <c r="R1289" s="10">
        <f t="shared" si="573"/>
        <v>0</v>
      </c>
      <c r="S1289" s="9">
        <f t="shared" si="574"/>
        <v>151.358709016955</v>
      </c>
      <c r="T1289" s="8">
        <f t="shared" si="575"/>
        <v>17088.598269162656</v>
      </c>
      <c r="U1289" s="7">
        <f t="shared" si="576"/>
        <v>-31.445900176709202</v>
      </c>
      <c r="V1289" s="9">
        <f t="shared" si="577"/>
        <v>333.91934393175029</v>
      </c>
      <c r="W1289" s="8">
        <f t="shared" si="578"/>
        <v>240600.85932636532</v>
      </c>
      <c r="X1289" s="7">
        <f t="shared" si="579"/>
        <v>-31.445900176709202</v>
      </c>
      <c r="Y1289" s="6">
        <f t="shared" si="565"/>
        <v>366.62185838693495</v>
      </c>
      <c r="Z1289" s="4">
        <f t="shared" si="566"/>
        <v>-1</v>
      </c>
      <c r="AA1289" s="4">
        <f t="shared" si="580"/>
        <v>0</v>
      </c>
      <c r="AB1289" s="5">
        <f t="shared" si="581"/>
        <v>0</v>
      </c>
      <c r="AC1289" s="418">
        <f t="shared" si="585"/>
        <v>0</v>
      </c>
      <c r="AD1289" s="628">
        <f t="shared" si="582"/>
        <v>0</v>
      </c>
      <c r="AE1289" s="4">
        <f t="shared" si="567"/>
        <v>3.4612841577686404</v>
      </c>
      <c r="AF1289" s="3">
        <f t="shared" si="583"/>
        <v>4.67</v>
      </c>
      <c r="AG1289" s="2">
        <f t="shared" si="568"/>
        <v>105.92076283713217</v>
      </c>
      <c r="AH1289" s="22">
        <f t="shared" si="557"/>
        <v>2.5758221487921653</v>
      </c>
    </row>
    <row r="1290" spans="6:34" x14ac:dyDescent="0.35">
      <c r="F1290" s="21">
        <f t="shared" si="569"/>
        <v>125.99999999999712</v>
      </c>
      <c r="G1290" s="20">
        <f t="shared" si="584"/>
        <v>356.63043478260749</v>
      </c>
      <c r="H1290" s="19">
        <f t="shared" si="558"/>
        <v>6.6304347826074945</v>
      </c>
      <c r="I1290" s="18">
        <f t="shared" si="559"/>
        <v>1.8944099378878556E-2</v>
      </c>
      <c r="J1290" s="17">
        <f t="shared" si="560"/>
        <v>240634.25126075849</v>
      </c>
      <c r="K1290" s="16">
        <f t="shared" si="561"/>
        <v>31.445800848771015</v>
      </c>
      <c r="L1290" s="15">
        <f t="shared" si="562"/>
        <v>0</v>
      </c>
      <c r="M1290" s="14">
        <f t="shared" si="563"/>
        <v>0</v>
      </c>
      <c r="N1290" s="13">
        <f t="shared" si="570"/>
        <v>0</v>
      </c>
      <c r="O1290" s="12">
        <f t="shared" si="571"/>
        <v>0</v>
      </c>
      <c r="P1290" s="4">
        <f t="shared" si="572"/>
        <v>0</v>
      </c>
      <c r="Q1290" s="11">
        <f t="shared" si="564"/>
        <v>0</v>
      </c>
      <c r="R1290" s="10">
        <f t="shared" si="573"/>
        <v>0</v>
      </c>
      <c r="S1290" s="9">
        <f t="shared" si="574"/>
        <v>151.358709016955</v>
      </c>
      <c r="T1290" s="8">
        <f t="shared" si="575"/>
        <v>17103.734140064353</v>
      </c>
      <c r="U1290" s="7">
        <f t="shared" si="576"/>
        <v>-31.445800848771015</v>
      </c>
      <c r="V1290" s="9">
        <f t="shared" si="577"/>
        <v>330.77475391407938</v>
      </c>
      <c r="W1290" s="8">
        <f t="shared" si="578"/>
        <v>240634.25126075849</v>
      </c>
      <c r="X1290" s="7">
        <f t="shared" si="579"/>
        <v>-31.445800848771015</v>
      </c>
      <c r="Y1290" s="6">
        <f t="shared" si="565"/>
        <v>363.76008112793113</v>
      </c>
      <c r="Z1290" s="4">
        <f t="shared" si="566"/>
        <v>-1</v>
      </c>
      <c r="AA1290" s="4">
        <f t="shared" si="580"/>
        <v>0</v>
      </c>
      <c r="AB1290" s="5">
        <f t="shared" si="581"/>
        <v>0</v>
      </c>
      <c r="AC1290" s="418">
        <f t="shared" si="585"/>
        <v>0</v>
      </c>
      <c r="AD1290" s="628">
        <f t="shared" si="582"/>
        <v>0</v>
      </c>
      <c r="AE1290" s="4">
        <f t="shared" si="567"/>
        <v>3.4342660625213073</v>
      </c>
      <c r="AF1290" s="3">
        <f t="shared" si="583"/>
        <v>4.67</v>
      </c>
      <c r="AG1290" s="2">
        <f t="shared" si="568"/>
        <v>105.92076283713217</v>
      </c>
      <c r="AH1290" s="22">
        <f t="shared" si="557"/>
        <v>2.5457215478586313</v>
      </c>
    </row>
    <row r="1291" spans="6:34" x14ac:dyDescent="0.35">
      <c r="F1291" s="21">
        <f t="shared" si="569"/>
        <v>126.09999999999711</v>
      </c>
      <c r="G1291" s="20">
        <f t="shared" si="584"/>
        <v>356.63043478260749</v>
      </c>
      <c r="H1291" s="19">
        <f t="shared" si="558"/>
        <v>6.6304347826074945</v>
      </c>
      <c r="I1291" s="18">
        <f t="shared" si="559"/>
        <v>1.8944099378878556E-2</v>
      </c>
      <c r="J1291" s="17">
        <f t="shared" si="560"/>
        <v>240667.32873614991</v>
      </c>
      <c r="K1291" s="16">
        <f t="shared" si="561"/>
        <v>31.445702456689293</v>
      </c>
      <c r="L1291" s="15">
        <f t="shared" si="562"/>
        <v>0</v>
      </c>
      <c r="M1291" s="14">
        <f t="shared" si="563"/>
        <v>0</v>
      </c>
      <c r="N1291" s="13">
        <f t="shared" si="570"/>
        <v>0</v>
      </c>
      <c r="O1291" s="12">
        <f t="shared" si="571"/>
        <v>0</v>
      </c>
      <c r="P1291" s="4">
        <f t="shared" si="572"/>
        <v>0</v>
      </c>
      <c r="Q1291" s="11">
        <f t="shared" si="564"/>
        <v>0</v>
      </c>
      <c r="R1291" s="10">
        <f t="shared" si="573"/>
        <v>0</v>
      </c>
      <c r="S1291" s="9">
        <f t="shared" si="574"/>
        <v>151.358709016955</v>
      </c>
      <c r="T1291" s="8">
        <f t="shared" si="575"/>
        <v>17118.870010966049</v>
      </c>
      <c r="U1291" s="7">
        <f t="shared" si="576"/>
        <v>-31.445702456689293</v>
      </c>
      <c r="V1291" s="9">
        <f t="shared" si="577"/>
        <v>327.63017382920231</v>
      </c>
      <c r="W1291" s="8">
        <f t="shared" si="578"/>
        <v>240667.32873614991</v>
      </c>
      <c r="X1291" s="7">
        <f t="shared" si="579"/>
        <v>-31.445702456689293</v>
      </c>
      <c r="Y1291" s="6">
        <f t="shared" si="565"/>
        <v>360.90301965851239</v>
      </c>
      <c r="Z1291" s="4">
        <f t="shared" si="566"/>
        <v>-1</v>
      </c>
      <c r="AA1291" s="4">
        <f t="shared" si="580"/>
        <v>0</v>
      </c>
      <c r="AB1291" s="5">
        <f t="shared" si="581"/>
        <v>0</v>
      </c>
      <c r="AC1291" s="418">
        <f t="shared" si="585"/>
        <v>0</v>
      </c>
      <c r="AD1291" s="628">
        <f t="shared" si="582"/>
        <v>0</v>
      </c>
      <c r="AE1291" s="4">
        <f t="shared" si="567"/>
        <v>3.4072924891359659</v>
      </c>
      <c r="AF1291" s="3">
        <f t="shared" si="583"/>
        <v>4.67</v>
      </c>
      <c r="AG1291" s="2">
        <f t="shared" si="568"/>
        <v>105.92076283713217</v>
      </c>
      <c r="AH1291" s="22">
        <f t="shared" si="557"/>
        <v>2.5157884283416299</v>
      </c>
    </row>
    <row r="1292" spans="6:34" x14ac:dyDescent="0.35">
      <c r="F1292" s="21">
        <f t="shared" si="569"/>
        <v>126.1999999999971</v>
      </c>
      <c r="G1292" s="20">
        <f t="shared" si="584"/>
        <v>356.63043478260749</v>
      </c>
      <c r="H1292" s="19">
        <f t="shared" si="558"/>
        <v>6.6304347826074945</v>
      </c>
      <c r="I1292" s="18">
        <f t="shared" si="559"/>
        <v>1.8944099378878556E-2</v>
      </c>
      <c r="J1292" s="17">
        <f t="shared" si="560"/>
        <v>240700.09175353282</v>
      </c>
      <c r="K1292" s="16">
        <f t="shared" si="561"/>
        <v>31.445605000447912</v>
      </c>
      <c r="L1292" s="15">
        <f t="shared" si="562"/>
        <v>0</v>
      </c>
      <c r="M1292" s="14">
        <f t="shared" si="563"/>
        <v>0</v>
      </c>
      <c r="N1292" s="13">
        <f t="shared" si="570"/>
        <v>0</v>
      </c>
      <c r="O1292" s="12">
        <f t="shared" si="571"/>
        <v>0</v>
      </c>
      <c r="P1292" s="4">
        <f t="shared" si="572"/>
        <v>0</v>
      </c>
      <c r="Q1292" s="11">
        <f t="shared" si="564"/>
        <v>0</v>
      </c>
      <c r="R1292" s="10">
        <f t="shared" si="573"/>
        <v>0</v>
      </c>
      <c r="S1292" s="9">
        <f t="shared" si="574"/>
        <v>151.358709016955</v>
      </c>
      <c r="T1292" s="8">
        <f t="shared" si="575"/>
        <v>17134.005881867746</v>
      </c>
      <c r="U1292" s="7">
        <f t="shared" si="576"/>
        <v>-31.445605000447912</v>
      </c>
      <c r="V1292" s="9">
        <f t="shared" si="577"/>
        <v>324.48560358353336</v>
      </c>
      <c r="W1292" s="8">
        <f t="shared" si="578"/>
        <v>240700.09175353282</v>
      </c>
      <c r="X1292" s="7">
        <f t="shared" si="579"/>
        <v>-31.445605000447912</v>
      </c>
      <c r="Y1292" s="6">
        <f t="shared" si="565"/>
        <v>358.0507865209197</v>
      </c>
      <c r="Z1292" s="4">
        <f t="shared" si="566"/>
        <v>-1</v>
      </c>
      <c r="AA1292" s="4">
        <f t="shared" si="580"/>
        <v>0</v>
      </c>
      <c r="AB1292" s="5">
        <f t="shared" si="581"/>
        <v>0</v>
      </c>
      <c r="AC1292" s="418">
        <f t="shared" si="585"/>
        <v>0</v>
      </c>
      <c r="AD1292" s="628">
        <f t="shared" si="582"/>
        <v>0</v>
      </c>
      <c r="AE1292" s="4">
        <f t="shared" si="567"/>
        <v>3.3803645001261211</v>
      </c>
      <c r="AF1292" s="3">
        <f t="shared" si="583"/>
        <v>4.67</v>
      </c>
      <c r="AG1292" s="2">
        <f t="shared" si="568"/>
        <v>105.92076283713217</v>
      </c>
      <c r="AH1292" s="22">
        <f t="shared" si="557"/>
        <v>2.4860238432637729</v>
      </c>
    </row>
    <row r="1293" spans="6:34" x14ac:dyDescent="0.35">
      <c r="F1293" s="21">
        <f t="shared" si="569"/>
        <v>126.2999999999971</v>
      </c>
      <c r="G1293" s="20">
        <f t="shared" si="584"/>
        <v>356.63043478260749</v>
      </c>
      <c r="H1293" s="19">
        <f t="shared" si="558"/>
        <v>6.6304347826074945</v>
      </c>
      <c r="I1293" s="18">
        <f t="shared" si="559"/>
        <v>1.8944099378878556E-2</v>
      </c>
      <c r="J1293" s="17">
        <f t="shared" si="560"/>
        <v>240732.54031389116</v>
      </c>
      <c r="K1293" s="16">
        <f t="shared" si="561"/>
        <v>31.445508480030895</v>
      </c>
      <c r="L1293" s="15">
        <f t="shared" si="562"/>
        <v>0</v>
      </c>
      <c r="M1293" s="14">
        <f t="shared" si="563"/>
        <v>0</v>
      </c>
      <c r="N1293" s="13">
        <f t="shared" si="570"/>
        <v>0</v>
      </c>
      <c r="O1293" s="12">
        <f t="shared" si="571"/>
        <v>0</v>
      </c>
      <c r="P1293" s="4">
        <f t="shared" si="572"/>
        <v>0</v>
      </c>
      <c r="Q1293" s="11">
        <f t="shared" si="564"/>
        <v>0</v>
      </c>
      <c r="R1293" s="10">
        <f t="shared" si="573"/>
        <v>0</v>
      </c>
      <c r="S1293" s="9">
        <f t="shared" si="574"/>
        <v>151.358709016955</v>
      </c>
      <c r="T1293" s="8">
        <f t="shared" si="575"/>
        <v>17149.141752769443</v>
      </c>
      <c r="U1293" s="7">
        <f t="shared" si="576"/>
        <v>-31.445508480030895</v>
      </c>
      <c r="V1293" s="9">
        <f t="shared" si="577"/>
        <v>321.34104308348856</v>
      </c>
      <c r="W1293" s="8">
        <f t="shared" si="578"/>
        <v>240732.54031389116</v>
      </c>
      <c r="X1293" s="7">
        <f t="shared" si="579"/>
        <v>-31.445508480030895</v>
      </c>
      <c r="Y1293" s="6">
        <f t="shared" si="565"/>
        <v>355.20349768162998</v>
      </c>
      <c r="Z1293" s="4">
        <f t="shared" si="566"/>
        <v>-1</v>
      </c>
      <c r="AA1293" s="4">
        <f t="shared" si="580"/>
        <v>0</v>
      </c>
      <c r="AB1293" s="5">
        <f t="shared" si="581"/>
        <v>0</v>
      </c>
      <c r="AC1293" s="418">
        <f t="shared" si="585"/>
        <v>0</v>
      </c>
      <c r="AD1293" s="628">
        <f t="shared" si="582"/>
        <v>0</v>
      </c>
      <c r="AE1293" s="4">
        <f t="shared" si="567"/>
        <v>3.3534831903335562</v>
      </c>
      <c r="AF1293" s="3">
        <f t="shared" si="583"/>
        <v>4.67</v>
      </c>
      <c r="AG1293" s="2">
        <f t="shared" si="568"/>
        <v>105.92076283713217</v>
      </c>
      <c r="AH1293" s="22">
        <f t="shared" si="557"/>
        <v>2.4564288643669685</v>
      </c>
    </row>
    <row r="1294" spans="6:34" x14ac:dyDescent="0.35">
      <c r="F1294" s="21">
        <f t="shared" si="569"/>
        <v>126.39999999999709</v>
      </c>
      <c r="G1294" s="20">
        <f t="shared" si="584"/>
        <v>356.63043478260749</v>
      </c>
      <c r="H1294" s="19">
        <f t="shared" si="558"/>
        <v>6.6304347826074945</v>
      </c>
      <c r="I1294" s="18">
        <f t="shared" si="559"/>
        <v>1.8944099378878556E-2</v>
      </c>
      <c r="J1294" s="17">
        <f t="shared" si="560"/>
        <v>240764.67441819952</v>
      </c>
      <c r="K1294" s="16">
        <f t="shared" si="561"/>
        <v>31.445412895422436</v>
      </c>
      <c r="L1294" s="15">
        <f t="shared" si="562"/>
        <v>0</v>
      </c>
      <c r="M1294" s="14">
        <f t="shared" si="563"/>
        <v>0</v>
      </c>
      <c r="N1294" s="13">
        <f t="shared" si="570"/>
        <v>0</v>
      </c>
      <c r="O1294" s="12">
        <f t="shared" si="571"/>
        <v>0</v>
      </c>
      <c r="P1294" s="4">
        <f t="shared" si="572"/>
        <v>0</v>
      </c>
      <c r="Q1294" s="11">
        <f t="shared" si="564"/>
        <v>0</v>
      </c>
      <c r="R1294" s="10">
        <f t="shared" si="573"/>
        <v>0</v>
      </c>
      <c r="S1294" s="9">
        <f t="shared" si="574"/>
        <v>151.358709016955</v>
      </c>
      <c r="T1294" s="8">
        <f t="shared" si="575"/>
        <v>17164.27762367114</v>
      </c>
      <c r="U1294" s="7">
        <f t="shared" si="576"/>
        <v>-31.445412895422436</v>
      </c>
      <c r="V1294" s="9">
        <f t="shared" si="577"/>
        <v>318.19649223548549</v>
      </c>
      <c r="W1294" s="8">
        <f t="shared" si="578"/>
        <v>240764.67441819952</v>
      </c>
      <c r="X1294" s="7">
        <f t="shared" si="579"/>
        <v>-31.445412895422436</v>
      </c>
      <c r="Y1294" s="6">
        <f t="shared" si="565"/>
        <v>352.36127265385824</v>
      </c>
      <c r="Z1294" s="4">
        <f t="shared" si="566"/>
        <v>-1</v>
      </c>
      <c r="AA1294" s="4">
        <f t="shared" si="580"/>
        <v>0</v>
      </c>
      <c r="AB1294" s="5">
        <f t="shared" si="581"/>
        <v>0</v>
      </c>
      <c r="AC1294" s="418">
        <f t="shared" si="585"/>
        <v>0</v>
      </c>
      <c r="AD1294" s="628">
        <f t="shared" si="582"/>
        <v>0</v>
      </c>
      <c r="AE1294" s="4">
        <f t="shared" si="567"/>
        <v>3.3266496880848795</v>
      </c>
      <c r="AF1294" s="3">
        <f t="shared" si="583"/>
        <v>4.67</v>
      </c>
      <c r="AG1294" s="2">
        <f t="shared" si="568"/>
        <v>105.92076283713217</v>
      </c>
      <c r="AH1294" s="22">
        <f t="shared" si="557"/>
        <v>2.427004582596771</v>
      </c>
    </row>
    <row r="1295" spans="6:34" x14ac:dyDescent="0.35">
      <c r="F1295" s="21">
        <f t="shared" si="569"/>
        <v>126.49999999999709</v>
      </c>
      <c r="G1295" s="20">
        <f t="shared" si="584"/>
        <v>356.63043478260749</v>
      </c>
      <c r="H1295" s="19">
        <f t="shared" si="558"/>
        <v>6.6304347826074945</v>
      </c>
      <c r="I1295" s="18">
        <f t="shared" si="559"/>
        <v>1.8944099378878556E-2</v>
      </c>
      <c r="J1295" s="17">
        <f t="shared" si="560"/>
        <v>240796.49406742307</v>
      </c>
      <c r="K1295" s="16">
        <f t="shared" si="561"/>
        <v>31.445318246606849</v>
      </c>
      <c r="L1295" s="15">
        <f t="shared" si="562"/>
        <v>0</v>
      </c>
      <c r="M1295" s="14">
        <f t="shared" si="563"/>
        <v>0</v>
      </c>
      <c r="N1295" s="13">
        <f t="shared" si="570"/>
        <v>0</v>
      </c>
      <c r="O1295" s="12">
        <f t="shared" si="571"/>
        <v>0</v>
      </c>
      <c r="P1295" s="4">
        <f t="shared" si="572"/>
        <v>0</v>
      </c>
      <c r="Q1295" s="11">
        <f t="shared" si="564"/>
        <v>0</v>
      </c>
      <c r="R1295" s="10">
        <f t="shared" si="573"/>
        <v>0</v>
      </c>
      <c r="S1295" s="9">
        <f t="shared" si="574"/>
        <v>151.358709016955</v>
      </c>
      <c r="T1295" s="8">
        <f t="shared" si="575"/>
        <v>17179.413494572836</v>
      </c>
      <c r="U1295" s="7">
        <f t="shared" si="576"/>
        <v>-31.445318246606849</v>
      </c>
      <c r="V1295" s="9">
        <f t="shared" si="577"/>
        <v>315.05195094594325</v>
      </c>
      <c r="W1295" s="8">
        <f t="shared" si="578"/>
        <v>240796.49406742307</v>
      </c>
      <c r="X1295" s="7">
        <f t="shared" si="579"/>
        <v>-31.445318246606849</v>
      </c>
      <c r="Y1295" s="6">
        <f t="shared" si="565"/>
        <v>349.52423462490304</v>
      </c>
      <c r="Z1295" s="4">
        <f t="shared" si="566"/>
        <v>-1</v>
      </c>
      <c r="AA1295" s="4">
        <f t="shared" si="580"/>
        <v>0</v>
      </c>
      <c r="AB1295" s="5">
        <f t="shared" si="581"/>
        <v>0</v>
      </c>
      <c r="AC1295" s="418">
        <f t="shared" si="585"/>
        <v>0</v>
      </c>
      <c r="AD1295" s="628">
        <f t="shared" si="582"/>
        <v>0</v>
      </c>
      <c r="AE1295" s="4">
        <f t="shared" si="567"/>
        <v>3.2998651563937931</v>
      </c>
      <c r="AF1295" s="3">
        <f t="shared" si="583"/>
        <v>4.67</v>
      </c>
      <c r="AG1295" s="2">
        <f t="shared" si="568"/>
        <v>105.92076283713217</v>
      </c>
      <c r="AH1295" s="22">
        <f t="shared" si="557"/>
        <v>2.3977521086014701</v>
      </c>
    </row>
    <row r="1296" spans="6:34" x14ac:dyDescent="0.35">
      <c r="F1296" s="21">
        <f t="shared" si="569"/>
        <v>126.59999999999708</v>
      </c>
      <c r="G1296" s="20">
        <f t="shared" si="584"/>
        <v>356.63043478260749</v>
      </c>
      <c r="H1296" s="19">
        <f t="shared" si="558"/>
        <v>6.6304347826074945</v>
      </c>
      <c r="I1296" s="18">
        <f t="shared" si="559"/>
        <v>1.8944099378878556E-2</v>
      </c>
      <c r="J1296" s="17">
        <f t="shared" si="560"/>
        <v>240827.99926251767</v>
      </c>
      <c r="K1296" s="16">
        <f t="shared" si="561"/>
        <v>31.445224533568624</v>
      </c>
      <c r="L1296" s="15">
        <f t="shared" si="562"/>
        <v>0</v>
      </c>
      <c r="M1296" s="14">
        <f t="shared" si="563"/>
        <v>0</v>
      </c>
      <c r="N1296" s="13">
        <f t="shared" si="570"/>
        <v>0</v>
      </c>
      <c r="O1296" s="12">
        <f t="shared" si="571"/>
        <v>0</v>
      </c>
      <c r="P1296" s="4">
        <f t="shared" si="572"/>
        <v>0</v>
      </c>
      <c r="Q1296" s="11">
        <f t="shared" si="564"/>
        <v>0</v>
      </c>
      <c r="R1296" s="10">
        <f t="shared" si="573"/>
        <v>0</v>
      </c>
      <c r="S1296" s="9">
        <f t="shared" si="574"/>
        <v>151.358709016955</v>
      </c>
      <c r="T1296" s="8">
        <f t="shared" si="575"/>
        <v>17194.549365474533</v>
      </c>
      <c r="U1296" s="7">
        <f t="shared" si="576"/>
        <v>-31.445224533568624</v>
      </c>
      <c r="V1296" s="9">
        <f t="shared" si="577"/>
        <v>311.90741912128254</v>
      </c>
      <c r="W1296" s="8">
        <f t="shared" si="578"/>
        <v>240827.99926251767</v>
      </c>
      <c r="X1296" s="7">
        <f t="shared" si="579"/>
        <v>-31.445224533568624</v>
      </c>
      <c r="Y1296" s="6">
        <f t="shared" si="565"/>
        <v>346.69251058853098</v>
      </c>
      <c r="Z1296" s="4">
        <f t="shared" si="566"/>
        <v>-1</v>
      </c>
      <c r="AA1296" s="4">
        <f t="shared" si="580"/>
        <v>0</v>
      </c>
      <c r="AB1296" s="5">
        <f t="shared" si="581"/>
        <v>0</v>
      </c>
      <c r="AC1296" s="418">
        <f t="shared" si="585"/>
        <v>0</v>
      </c>
      <c r="AD1296" s="628">
        <f t="shared" si="582"/>
        <v>0</v>
      </c>
      <c r="AE1296" s="4">
        <f t="shared" si="567"/>
        <v>3.2731307942109393</v>
      </c>
      <c r="AF1296" s="3">
        <f t="shared" si="583"/>
        <v>4.67</v>
      </c>
      <c r="AG1296" s="2">
        <f t="shared" si="568"/>
        <v>105.92076283713217</v>
      </c>
      <c r="AH1296" s="22">
        <f t="shared" si="557"/>
        <v>2.3686725732463834</v>
      </c>
    </row>
    <row r="1297" spans="6:34" x14ac:dyDescent="0.35">
      <c r="F1297" s="21">
        <f t="shared" si="569"/>
        <v>126.69999999999708</v>
      </c>
      <c r="G1297" s="20">
        <f t="shared" si="584"/>
        <v>356.63043478260749</v>
      </c>
      <c r="H1297" s="19">
        <f t="shared" si="558"/>
        <v>6.6304347826074945</v>
      </c>
      <c r="I1297" s="18">
        <f t="shared" si="559"/>
        <v>1.8944099378878556E-2</v>
      </c>
      <c r="J1297" s="17">
        <f t="shared" si="560"/>
        <v>240859.19000442981</v>
      </c>
      <c r="K1297" s="16">
        <f t="shared" si="561"/>
        <v>31.445131756292405</v>
      </c>
      <c r="L1297" s="15">
        <f t="shared" si="562"/>
        <v>0</v>
      </c>
      <c r="M1297" s="14">
        <f t="shared" si="563"/>
        <v>0</v>
      </c>
      <c r="N1297" s="13">
        <f t="shared" si="570"/>
        <v>0</v>
      </c>
      <c r="O1297" s="12">
        <f t="shared" si="571"/>
        <v>0</v>
      </c>
      <c r="P1297" s="4">
        <f t="shared" si="572"/>
        <v>0</v>
      </c>
      <c r="Q1297" s="11">
        <f t="shared" si="564"/>
        <v>0</v>
      </c>
      <c r="R1297" s="10">
        <f t="shared" si="573"/>
        <v>0</v>
      </c>
      <c r="S1297" s="9">
        <f t="shared" si="574"/>
        <v>151.358709016955</v>
      </c>
      <c r="T1297" s="8">
        <f t="shared" si="575"/>
        <v>17209.68523637623</v>
      </c>
      <c r="U1297" s="7">
        <f t="shared" si="576"/>
        <v>-31.445131756292405</v>
      </c>
      <c r="V1297" s="9">
        <f t="shared" si="577"/>
        <v>308.7628966679257</v>
      </c>
      <c r="W1297" s="8">
        <f t="shared" si="578"/>
        <v>240859.19000442981</v>
      </c>
      <c r="X1297" s="7">
        <f t="shared" si="579"/>
        <v>-31.445131756292405</v>
      </c>
      <c r="Y1297" s="6">
        <f t="shared" si="565"/>
        <v>343.8662314826035</v>
      </c>
      <c r="Z1297" s="4">
        <f t="shared" si="566"/>
        <v>-1</v>
      </c>
      <c r="AA1297" s="4">
        <f t="shared" si="580"/>
        <v>0</v>
      </c>
      <c r="AB1297" s="5">
        <f t="shared" si="581"/>
        <v>0</v>
      </c>
      <c r="AC1297" s="418">
        <f t="shared" si="585"/>
        <v>0</v>
      </c>
      <c r="AD1297" s="628">
        <f t="shared" si="582"/>
        <v>0</v>
      </c>
      <c r="AE1297" s="4">
        <f t="shared" si="567"/>
        <v>3.2464478377232364</v>
      </c>
      <c r="AF1297" s="3">
        <f t="shared" si="583"/>
        <v>4.67</v>
      </c>
      <c r="AG1297" s="2">
        <f t="shared" si="568"/>
        <v>105.92076283713217</v>
      </c>
      <c r="AH1297" s="22">
        <f t="shared" si="557"/>
        <v>2.3397671281437762</v>
      </c>
    </row>
    <row r="1298" spans="6:34" x14ac:dyDescent="0.35">
      <c r="F1298" s="21">
        <f t="shared" si="569"/>
        <v>126.79999999999707</v>
      </c>
      <c r="G1298" s="20">
        <f t="shared" si="584"/>
        <v>356.63043478260749</v>
      </c>
      <c r="H1298" s="19">
        <f t="shared" si="558"/>
        <v>6.6304347826074945</v>
      </c>
      <c r="I1298" s="18">
        <f t="shared" si="559"/>
        <v>1.8944099378878556E-2</v>
      </c>
      <c r="J1298" s="17">
        <f t="shared" si="560"/>
        <v>240890.06629409661</v>
      </c>
      <c r="K1298" s="16">
        <f t="shared" si="561"/>
        <v>31.445039914762987</v>
      </c>
      <c r="L1298" s="15">
        <f t="shared" si="562"/>
        <v>0</v>
      </c>
      <c r="M1298" s="14">
        <f t="shared" si="563"/>
        <v>0</v>
      </c>
      <c r="N1298" s="13">
        <f t="shared" si="570"/>
        <v>0</v>
      </c>
      <c r="O1298" s="12">
        <f t="shared" si="571"/>
        <v>0</v>
      </c>
      <c r="P1298" s="4">
        <f t="shared" si="572"/>
        <v>0</v>
      </c>
      <c r="Q1298" s="11">
        <f t="shared" si="564"/>
        <v>0</v>
      </c>
      <c r="R1298" s="10">
        <f t="shared" si="573"/>
        <v>0</v>
      </c>
      <c r="S1298" s="9">
        <f t="shared" si="574"/>
        <v>151.358709016955</v>
      </c>
      <c r="T1298" s="8">
        <f t="shared" si="575"/>
        <v>17224.821107277927</v>
      </c>
      <c r="U1298" s="7">
        <f t="shared" si="576"/>
        <v>-31.445039914762987</v>
      </c>
      <c r="V1298" s="9">
        <f t="shared" si="577"/>
        <v>305.61838349229646</v>
      </c>
      <c r="W1298" s="8">
        <f t="shared" si="578"/>
        <v>240890.06629409661</v>
      </c>
      <c r="X1298" s="7">
        <f t="shared" si="579"/>
        <v>-31.445039914762987</v>
      </c>
      <c r="Y1298" s="6">
        <f t="shared" si="565"/>
        <v>341.04553233215597</v>
      </c>
      <c r="Z1298" s="4">
        <f t="shared" si="566"/>
        <v>-1</v>
      </c>
      <c r="AA1298" s="4">
        <f t="shared" si="580"/>
        <v>0</v>
      </c>
      <c r="AB1298" s="5">
        <f t="shared" si="581"/>
        <v>0</v>
      </c>
      <c r="AC1298" s="418">
        <f t="shared" si="585"/>
        <v>0</v>
      </c>
      <c r="AD1298" s="628">
        <f t="shared" si="582"/>
        <v>0</v>
      </c>
      <c r="AE1298" s="4">
        <f t="shared" si="567"/>
        <v>3.2198175617046929</v>
      </c>
      <c r="AF1298" s="3">
        <f t="shared" si="583"/>
        <v>4.67</v>
      </c>
      <c r="AG1298" s="2">
        <f t="shared" si="568"/>
        <v>105.92076283713217</v>
      </c>
      <c r="AH1298" s="22">
        <f t="shared" si="557"/>
        <v>2.311036946198882</v>
      </c>
    </row>
    <row r="1299" spans="6:34" x14ac:dyDescent="0.35">
      <c r="F1299" s="21">
        <f t="shared" si="569"/>
        <v>126.89999999999706</v>
      </c>
      <c r="G1299" s="20">
        <f t="shared" si="584"/>
        <v>356.63043478260749</v>
      </c>
      <c r="H1299" s="19">
        <f t="shared" si="558"/>
        <v>6.6304347826074945</v>
      </c>
      <c r="I1299" s="18">
        <f t="shared" si="559"/>
        <v>1.8944099378878556E-2</v>
      </c>
      <c r="J1299" s="17">
        <f t="shared" si="560"/>
        <v>240920.62813244585</v>
      </c>
      <c r="K1299" s="16">
        <f t="shared" si="561"/>
        <v>31.444949008965292</v>
      </c>
      <c r="L1299" s="15">
        <f t="shared" si="562"/>
        <v>0</v>
      </c>
      <c r="M1299" s="14">
        <f t="shared" si="563"/>
        <v>0</v>
      </c>
      <c r="N1299" s="13">
        <f t="shared" si="570"/>
        <v>0</v>
      </c>
      <c r="O1299" s="12">
        <f t="shared" si="571"/>
        <v>0</v>
      </c>
      <c r="P1299" s="4">
        <f t="shared" si="572"/>
        <v>0</v>
      </c>
      <c r="Q1299" s="11">
        <f t="shared" si="564"/>
        <v>0</v>
      </c>
      <c r="R1299" s="10">
        <f t="shared" si="573"/>
        <v>0</v>
      </c>
      <c r="S1299" s="9">
        <f t="shared" si="574"/>
        <v>151.358709016955</v>
      </c>
      <c r="T1299" s="8">
        <f t="shared" si="575"/>
        <v>17239.956978179624</v>
      </c>
      <c r="U1299" s="7">
        <f t="shared" si="576"/>
        <v>-31.444949008965292</v>
      </c>
      <c r="V1299" s="9">
        <f t="shared" si="577"/>
        <v>302.47387950082015</v>
      </c>
      <c r="W1299" s="8">
        <f t="shared" si="578"/>
        <v>240920.62813244585</v>
      </c>
      <c r="X1299" s="7">
        <f t="shared" si="579"/>
        <v>-31.444949008965292</v>
      </c>
      <c r="Y1299" s="6">
        <f t="shared" si="565"/>
        <v>338.23055239814738</v>
      </c>
      <c r="Z1299" s="4">
        <f t="shared" si="566"/>
        <v>-1</v>
      </c>
      <c r="AA1299" s="4">
        <f t="shared" si="580"/>
        <v>0</v>
      </c>
      <c r="AB1299" s="5">
        <f t="shared" si="581"/>
        <v>0</v>
      </c>
      <c r="AC1299" s="418">
        <f t="shared" si="585"/>
        <v>0</v>
      </c>
      <c r="AD1299" s="628">
        <f t="shared" si="582"/>
        <v>0</v>
      </c>
      <c r="AE1299" s="4">
        <f t="shared" si="567"/>
        <v>3.1932412809207542</v>
      </c>
      <c r="AF1299" s="3">
        <f t="shared" si="583"/>
        <v>4.67</v>
      </c>
      <c r="AG1299" s="2">
        <f t="shared" si="568"/>
        <v>105.92076283713217</v>
      </c>
      <c r="AH1299" s="22">
        <f t="shared" si="557"/>
        <v>2.2824832221724773</v>
      </c>
    </row>
    <row r="1300" spans="6:34" x14ac:dyDescent="0.35">
      <c r="F1300" s="21">
        <f t="shared" si="569"/>
        <v>126.99999999999706</v>
      </c>
      <c r="G1300" s="20">
        <f t="shared" si="584"/>
        <v>356.63043478260749</v>
      </c>
      <c r="H1300" s="19">
        <f t="shared" si="558"/>
        <v>6.6304347826074945</v>
      </c>
      <c r="I1300" s="18">
        <f t="shared" si="559"/>
        <v>1.8944099378878556E-2</v>
      </c>
      <c r="J1300" s="17">
        <f t="shared" si="560"/>
        <v>240950.87552039593</v>
      </c>
      <c r="K1300" s="16">
        <f t="shared" si="561"/>
        <v>31.444859038884442</v>
      </c>
      <c r="L1300" s="15">
        <f t="shared" si="562"/>
        <v>0</v>
      </c>
      <c r="M1300" s="14">
        <f t="shared" si="563"/>
        <v>0</v>
      </c>
      <c r="N1300" s="13">
        <f t="shared" si="570"/>
        <v>0</v>
      </c>
      <c r="O1300" s="12">
        <f t="shared" si="571"/>
        <v>0</v>
      </c>
      <c r="P1300" s="4">
        <f t="shared" si="572"/>
        <v>0</v>
      </c>
      <c r="Q1300" s="11">
        <f t="shared" si="564"/>
        <v>0</v>
      </c>
      <c r="R1300" s="10">
        <f t="shared" si="573"/>
        <v>0</v>
      </c>
      <c r="S1300" s="9">
        <f t="shared" si="574"/>
        <v>151.358709016955</v>
      </c>
      <c r="T1300" s="8">
        <f t="shared" si="575"/>
        <v>17255.09284908132</v>
      </c>
      <c r="U1300" s="7">
        <f t="shared" si="576"/>
        <v>-31.444859038884442</v>
      </c>
      <c r="V1300" s="9">
        <f t="shared" si="577"/>
        <v>299.32938459992363</v>
      </c>
      <c r="W1300" s="8">
        <f t="shared" si="578"/>
        <v>240950.87552039593</v>
      </c>
      <c r="X1300" s="7">
        <f t="shared" si="579"/>
        <v>-31.444859038884442</v>
      </c>
      <c r="Y1300" s="6">
        <f t="shared" si="565"/>
        <v>335.42143533210316</v>
      </c>
      <c r="Z1300" s="4">
        <f t="shared" si="566"/>
        <v>-1</v>
      </c>
      <c r="AA1300" s="4">
        <f t="shared" si="580"/>
        <v>0</v>
      </c>
      <c r="AB1300" s="5">
        <f t="shared" si="581"/>
        <v>0</v>
      </c>
      <c r="AC1300" s="418">
        <f t="shared" si="585"/>
        <v>0</v>
      </c>
      <c r="AD1300" s="628">
        <f t="shared" si="582"/>
        <v>0</v>
      </c>
      <c r="AE1300" s="4">
        <f t="shared" si="567"/>
        <v>3.1667203515882907</v>
      </c>
      <c r="AF1300" s="3">
        <f t="shared" si="583"/>
        <v>4.67</v>
      </c>
      <c r="AG1300" s="2">
        <f t="shared" si="568"/>
        <v>105.92076283713217</v>
      </c>
      <c r="AH1300" s="22">
        <f t="shared" si="557"/>
        <v>2.2541071732604601</v>
      </c>
    </row>
    <row r="1301" spans="6:34" x14ac:dyDescent="0.35">
      <c r="F1301" s="21">
        <f t="shared" si="569"/>
        <v>127.09999999999705</v>
      </c>
      <c r="G1301" s="20">
        <f t="shared" si="584"/>
        <v>356.63043478260749</v>
      </c>
      <c r="H1301" s="19">
        <f t="shared" si="558"/>
        <v>6.6304347826074945</v>
      </c>
      <c r="I1301" s="18">
        <f t="shared" si="559"/>
        <v>1.8944099378878556E-2</v>
      </c>
      <c r="J1301" s="17">
        <f t="shared" si="560"/>
        <v>240980.80845885593</v>
      </c>
      <c r="K1301" s="16">
        <f t="shared" si="561"/>
        <v>31.444770004505674</v>
      </c>
      <c r="L1301" s="15">
        <f t="shared" si="562"/>
        <v>0</v>
      </c>
      <c r="M1301" s="14">
        <f t="shared" si="563"/>
        <v>0</v>
      </c>
      <c r="N1301" s="13">
        <f t="shared" si="570"/>
        <v>0</v>
      </c>
      <c r="O1301" s="12">
        <f t="shared" si="571"/>
        <v>0</v>
      </c>
      <c r="P1301" s="4">
        <f t="shared" si="572"/>
        <v>0</v>
      </c>
      <c r="Q1301" s="11">
        <f t="shared" si="564"/>
        <v>0</v>
      </c>
      <c r="R1301" s="10">
        <f t="shared" si="573"/>
        <v>0</v>
      </c>
      <c r="S1301" s="9">
        <f t="shared" si="574"/>
        <v>151.358709016955</v>
      </c>
      <c r="T1301" s="8">
        <f t="shared" si="575"/>
        <v>17270.228719983017</v>
      </c>
      <c r="U1301" s="7">
        <f t="shared" si="576"/>
        <v>-31.444770004505674</v>
      </c>
      <c r="V1301" s="9">
        <f t="shared" si="577"/>
        <v>296.18489869603519</v>
      </c>
      <c r="W1301" s="8">
        <f t="shared" si="578"/>
        <v>240980.80845885593</v>
      </c>
      <c r="X1301" s="7">
        <f t="shared" si="579"/>
        <v>-31.444770004505674</v>
      </c>
      <c r="Y1301" s="6">
        <f t="shared" si="565"/>
        <v>332.61832933688413</v>
      </c>
      <c r="Z1301" s="4">
        <f t="shared" si="566"/>
        <v>-1</v>
      </c>
      <c r="AA1301" s="4">
        <f t="shared" si="580"/>
        <v>0</v>
      </c>
      <c r="AB1301" s="5">
        <f t="shared" si="581"/>
        <v>0</v>
      </c>
      <c r="AC1301" s="418">
        <f t="shared" si="585"/>
        <v>0</v>
      </c>
      <c r="AD1301" s="628">
        <f t="shared" si="582"/>
        <v>0</v>
      </c>
      <c r="AE1301" s="4">
        <f t="shared" si="567"/>
        <v>3.1402561728934186</v>
      </c>
      <c r="AF1301" s="3">
        <f t="shared" si="583"/>
        <v>4.67</v>
      </c>
      <c r="AG1301" s="2">
        <f t="shared" si="568"/>
        <v>105.92076283713217</v>
      </c>
      <c r="AH1301" s="22">
        <f t="shared" ref="AH1301:AH1364" si="586">DragCoefficient*AE1301^(3/2)</f>
        <v>2.2259100396909104</v>
      </c>
    </row>
    <row r="1302" spans="6:34" x14ac:dyDescent="0.35">
      <c r="F1302" s="21">
        <f t="shared" si="569"/>
        <v>127.19999999999705</v>
      </c>
      <c r="G1302" s="20">
        <f t="shared" si="584"/>
        <v>356.63043478260749</v>
      </c>
      <c r="H1302" s="19">
        <f t="shared" si="558"/>
        <v>6.6304347826074945</v>
      </c>
      <c r="I1302" s="18">
        <f t="shared" si="559"/>
        <v>1.8944099378878556E-2</v>
      </c>
      <c r="J1302" s="17">
        <f t="shared" si="560"/>
        <v>241010.42694872554</v>
      </c>
      <c r="K1302" s="16">
        <f t="shared" si="561"/>
        <v>31.444681905814402</v>
      </c>
      <c r="L1302" s="15">
        <f t="shared" si="562"/>
        <v>0</v>
      </c>
      <c r="M1302" s="14">
        <f t="shared" si="563"/>
        <v>0</v>
      </c>
      <c r="N1302" s="13">
        <f t="shared" si="570"/>
        <v>0</v>
      </c>
      <c r="O1302" s="12">
        <f t="shared" si="571"/>
        <v>0</v>
      </c>
      <c r="P1302" s="4">
        <f t="shared" si="572"/>
        <v>0</v>
      </c>
      <c r="Q1302" s="11">
        <f t="shared" si="564"/>
        <v>0</v>
      </c>
      <c r="R1302" s="10">
        <f t="shared" si="573"/>
        <v>0</v>
      </c>
      <c r="S1302" s="9">
        <f t="shared" si="574"/>
        <v>151.358709016955</v>
      </c>
      <c r="T1302" s="8">
        <f t="shared" si="575"/>
        <v>17285.364590884714</v>
      </c>
      <c r="U1302" s="7">
        <f t="shared" si="576"/>
        <v>-31.444681905814402</v>
      </c>
      <c r="V1302" s="9">
        <f t="shared" si="577"/>
        <v>293.0404216955846</v>
      </c>
      <c r="W1302" s="8">
        <f t="shared" si="578"/>
        <v>241010.42694872554</v>
      </c>
      <c r="X1302" s="7">
        <f t="shared" si="579"/>
        <v>-31.444681905814402</v>
      </c>
      <c r="Y1302" s="6">
        <f t="shared" si="565"/>
        <v>329.82138733381936</v>
      </c>
      <c r="Z1302" s="4">
        <f t="shared" si="566"/>
        <v>-1</v>
      </c>
      <c r="AA1302" s="4">
        <f t="shared" si="580"/>
        <v>0</v>
      </c>
      <c r="AB1302" s="5">
        <f t="shared" si="581"/>
        <v>0</v>
      </c>
      <c r="AC1302" s="418">
        <f t="shared" si="585"/>
        <v>0</v>
      </c>
      <c r="AD1302" s="628">
        <f t="shared" si="582"/>
        <v>0</v>
      </c>
      <c r="AE1302" s="4">
        <f t="shared" si="567"/>
        <v>3.1138501885694061</v>
      </c>
      <c r="AF1302" s="3">
        <f t="shared" si="583"/>
        <v>4.67</v>
      </c>
      <c r="AG1302" s="2">
        <f t="shared" si="568"/>
        <v>105.92076283713217</v>
      </c>
      <c r="AH1302" s="22">
        <f t="shared" si="586"/>
        <v>2.1978930853390959</v>
      </c>
    </row>
    <row r="1303" spans="6:34" x14ac:dyDescent="0.35">
      <c r="F1303" s="21">
        <f t="shared" si="569"/>
        <v>127.29999999999704</v>
      </c>
      <c r="G1303" s="20">
        <f t="shared" si="584"/>
        <v>356.63043478260749</v>
      </c>
      <c r="H1303" s="19">
        <f t="shared" si="558"/>
        <v>6.6304347826074945</v>
      </c>
      <c r="I1303" s="18">
        <f t="shared" si="559"/>
        <v>1.8944099378878556E-2</v>
      </c>
      <c r="J1303" s="17">
        <f t="shared" si="560"/>
        <v>241039.7309908951</v>
      </c>
      <c r="K1303" s="16">
        <f t="shared" si="561"/>
        <v>31.444594742796184</v>
      </c>
      <c r="L1303" s="15">
        <f t="shared" si="562"/>
        <v>0</v>
      </c>
      <c r="M1303" s="14">
        <f t="shared" si="563"/>
        <v>0</v>
      </c>
      <c r="N1303" s="13">
        <f t="shared" si="570"/>
        <v>0</v>
      </c>
      <c r="O1303" s="12">
        <f t="shared" si="571"/>
        <v>0</v>
      </c>
      <c r="P1303" s="4">
        <f t="shared" si="572"/>
        <v>0</v>
      </c>
      <c r="Q1303" s="11">
        <f t="shared" si="564"/>
        <v>0</v>
      </c>
      <c r="R1303" s="10">
        <f t="shared" si="573"/>
        <v>0</v>
      </c>
      <c r="S1303" s="9">
        <f t="shared" si="574"/>
        <v>151.358709016955</v>
      </c>
      <c r="T1303" s="8">
        <f t="shared" si="575"/>
        <v>17300.500461786411</v>
      </c>
      <c r="U1303" s="7">
        <f t="shared" si="576"/>
        <v>-31.444594742796184</v>
      </c>
      <c r="V1303" s="9">
        <f t="shared" si="577"/>
        <v>289.89595350500315</v>
      </c>
      <c r="W1303" s="8">
        <f t="shared" si="578"/>
        <v>241039.7309908951</v>
      </c>
      <c r="X1303" s="7">
        <f t="shared" si="579"/>
        <v>-31.444594742796184</v>
      </c>
      <c r="Y1303" s="6">
        <f t="shared" si="565"/>
        <v>327.03076713644879</v>
      </c>
      <c r="Z1303" s="4">
        <f t="shared" si="566"/>
        <v>-1</v>
      </c>
      <c r="AA1303" s="4">
        <f t="shared" si="580"/>
        <v>0</v>
      </c>
      <c r="AB1303" s="5">
        <f t="shared" si="581"/>
        <v>0</v>
      </c>
      <c r="AC1303" s="418">
        <f t="shared" si="585"/>
        <v>0</v>
      </c>
      <c r="AD1303" s="628">
        <f t="shared" si="582"/>
        <v>0</v>
      </c>
      <c r="AE1303" s="4">
        <f t="shared" si="567"/>
        <v>3.0875038885369794</v>
      </c>
      <c r="AF1303" s="3">
        <f t="shared" si="583"/>
        <v>4.67</v>
      </c>
      <c r="AG1303" s="2">
        <f t="shared" si="568"/>
        <v>105.92076283713217</v>
      </c>
      <c r="AH1303" s="22">
        <f t="shared" si="586"/>
        <v>2.1700575983608941</v>
      </c>
    </row>
    <row r="1304" spans="6:34" x14ac:dyDescent="0.35">
      <c r="F1304" s="21">
        <f t="shared" si="569"/>
        <v>127.39999999999704</v>
      </c>
      <c r="G1304" s="20">
        <f t="shared" si="584"/>
        <v>356.63043478260749</v>
      </c>
      <c r="H1304" s="19">
        <f t="shared" si="558"/>
        <v>6.6304347826074945</v>
      </c>
      <c r="I1304" s="18">
        <f t="shared" si="559"/>
        <v>1.8944099378878556E-2</v>
      </c>
      <c r="J1304" s="17">
        <f t="shared" si="560"/>
        <v>241068.72058624559</v>
      </c>
      <c r="K1304" s="16">
        <f t="shared" si="561"/>
        <v>31.44450851543672</v>
      </c>
      <c r="L1304" s="15">
        <f t="shared" si="562"/>
        <v>0</v>
      </c>
      <c r="M1304" s="14">
        <f t="shared" si="563"/>
        <v>0</v>
      </c>
      <c r="N1304" s="13">
        <f t="shared" si="570"/>
        <v>0</v>
      </c>
      <c r="O1304" s="12">
        <f t="shared" si="571"/>
        <v>0</v>
      </c>
      <c r="P1304" s="4">
        <f t="shared" si="572"/>
        <v>0</v>
      </c>
      <c r="Q1304" s="11">
        <f t="shared" si="564"/>
        <v>0</v>
      </c>
      <c r="R1304" s="10">
        <f t="shared" si="573"/>
        <v>0</v>
      </c>
      <c r="S1304" s="9">
        <f t="shared" si="574"/>
        <v>151.358709016955</v>
      </c>
      <c r="T1304" s="8">
        <f t="shared" si="575"/>
        <v>17315.636332688107</v>
      </c>
      <c r="U1304" s="7">
        <f t="shared" si="576"/>
        <v>-31.44450851543672</v>
      </c>
      <c r="V1304" s="9">
        <f t="shared" si="577"/>
        <v>286.75149403072351</v>
      </c>
      <c r="W1304" s="8">
        <f t="shared" si="578"/>
        <v>241068.72058624559</v>
      </c>
      <c r="X1304" s="7">
        <f t="shared" si="579"/>
        <v>-31.44450851543672</v>
      </c>
      <c r="Y1304" s="6">
        <f t="shared" si="565"/>
        <v>324.24663163112632</v>
      </c>
      <c r="Z1304" s="4">
        <f t="shared" si="566"/>
        <v>-1</v>
      </c>
      <c r="AA1304" s="4">
        <f t="shared" si="580"/>
        <v>0</v>
      </c>
      <c r="AB1304" s="5">
        <f t="shared" si="581"/>
        <v>0</v>
      </c>
      <c r="AC1304" s="418">
        <f t="shared" si="585"/>
        <v>0</v>
      </c>
      <c r="AD1304" s="628">
        <f t="shared" si="582"/>
        <v>0</v>
      </c>
      <c r="AE1304" s="4">
        <f t="shared" si="567"/>
        <v>3.061218810609402</v>
      </c>
      <c r="AF1304" s="3">
        <f t="shared" si="583"/>
        <v>4.67</v>
      </c>
      <c r="AG1304" s="2">
        <f t="shared" si="568"/>
        <v>105.92076283713217</v>
      </c>
      <c r="AH1304" s="22">
        <f t="shared" si="586"/>
        <v>2.1424048918450769</v>
      </c>
    </row>
    <row r="1305" spans="6:34" x14ac:dyDescent="0.35">
      <c r="F1305" s="21">
        <f t="shared" si="569"/>
        <v>127.49999999999703</v>
      </c>
      <c r="G1305" s="20">
        <f t="shared" si="584"/>
        <v>356.63043478260749</v>
      </c>
      <c r="H1305" s="19">
        <f t="shared" si="558"/>
        <v>6.6304347826074945</v>
      </c>
      <c r="I1305" s="18">
        <f t="shared" si="559"/>
        <v>1.8944099378878556E-2</v>
      </c>
      <c r="J1305" s="17">
        <f t="shared" si="560"/>
        <v>241097.39573564866</v>
      </c>
      <c r="K1305" s="16">
        <f t="shared" si="561"/>
        <v>31.444423223721881</v>
      </c>
      <c r="L1305" s="15">
        <f t="shared" si="562"/>
        <v>0</v>
      </c>
      <c r="M1305" s="14">
        <f t="shared" si="563"/>
        <v>0</v>
      </c>
      <c r="N1305" s="13">
        <f t="shared" si="570"/>
        <v>0</v>
      </c>
      <c r="O1305" s="12">
        <f t="shared" si="571"/>
        <v>0</v>
      </c>
      <c r="P1305" s="4">
        <f t="shared" si="572"/>
        <v>0</v>
      </c>
      <c r="Q1305" s="11">
        <f t="shared" si="564"/>
        <v>0</v>
      </c>
      <c r="R1305" s="10">
        <f t="shared" si="573"/>
        <v>0</v>
      </c>
      <c r="S1305" s="9">
        <f t="shared" si="574"/>
        <v>151.358709016955</v>
      </c>
      <c r="T1305" s="8">
        <f t="shared" si="575"/>
        <v>17330.772203589804</v>
      </c>
      <c r="U1305" s="7">
        <f t="shared" si="576"/>
        <v>-31.444423223721881</v>
      </c>
      <c r="V1305" s="9">
        <f t="shared" si="577"/>
        <v>283.60704317917981</v>
      </c>
      <c r="W1305" s="8">
        <f t="shared" si="578"/>
        <v>241097.39573564866</v>
      </c>
      <c r="X1305" s="7">
        <f t="shared" si="579"/>
        <v>-31.444423223721881</v>
      </c>
      <c r="Y1305" s="6">
        <f t="shared" si="565"/>
        <v>321.46914896474345</v>
      </c>
      <c r="Z1305" s="4">
        <f t="shared" si="566"/>
        <v>-1</v>
      </c>
      <c r="AA1305" s="4">
        <f t="shared" si="580"/>
        <v>0</v>
      </c>
      <c r="AB1305" s="5">
        <f t="shared" si="581"/>
        <v>0</v>
      </c>
      <c r="AC1305" s="418">
        <f t="shared" si="585"/>
        <v>0</v>
      </c>
      <c r="AD1305" s="628">
        <f t="shared" si="582"/>
        <v>0</v>
      </c>
      <c r="AE1305" s="4">
        <f t="shared" si="567"/>
        <v>3.0349965422647753</v>
      </c>
      <c r="AF1305" s="3">
        <f t="shared" si="583"/>
        <v>4.67</v>
      </c>
      <c r="AG1305" s="2">
        <f t="shared" si="568"/>
        <v>105.92076283713217</v>
      </c>
      <c r="AH1305" s="22">
        <f t="shared" si="586"/>
        <v>2.1149363044849339</v>
      </c>
    </row>
    <row r="1306" spans="6:34" x14ac:dyDescent="0.35">
      <c r="F1306" s="21">
        <f t="shared" si="569"/>
        <v>127.59999999999702</v>
      </c>
      <c r="G1306" s="20">
        <f t="shared" si="584"/>
        <v>356.63043478260749</v>
      </c>
      <c r="H1306" s="19">
        <f t="shared" si="558"/>
        <v>6.6304347826074945</v>
      </c>
      <c r="I1306" s="18">
        <f t="shared" si="559"/>
        <v>1.8944099378878556E-2</v>
      </c>
      <c r="J1306" s="17">
        <f t="shared" si="560"/>
        <v>241125.75643996659</v>
      </c>
      <c r="K1306" s="16">
        <f t="shared" si="561"/>
        <v>31.444338867637686</v>
      </c>
      <c r="L1306" s="15">
        <f t="shared" si="562"/>
        <v>0</v>
      </c>
      <c r="M1306" s="14">
        <f t="shared" si="563"/>
        <v>0</v>
      </c>
      <c r="N1306" s="13">
        <f t="shared" si="570"/>
        <v>0</v>
      </c>
      <c r="O1306" s="12">
        <f t="shared" si="571"/>
        <v>0</v>
      </c>
      <c r="P1306" s="4">
        <f t="shared" si="572"/>
        <v>0</v>
      </c>
      <c r="Q1306" s="11">
        <f t="shared" si="564"/>
        <v>0</v>
      </c>
      <c r="R1306" s="10">
        <f t="shared" si="573"/>
        <v>0</v>
      </c>
      <c r="S1306" s="9">
        <f t="shared" si="574"/>
        <v>151.358709016955</v>
      </c>
      <c r="T1306" s="8">
        <f t="shared" si="575"/>
        <v>17345.908074491501</v>
      </c>
      <c r="U1306" s="7">
        <f t="shared" si="576"/>
        <v>-31.444338867637686</v>
      </c>
      <c r="V1306" s="9">
        <f t="shared" si="577"/>
        <v>280.46260085680763</v>
      </c>
      <c r="W1306" s="8">
        <f t="shared" si="578"/>
        <v>241125.75643996659</v>
      </c>
      <c r="X1306" s="7">
        <f t="shared" si="579"/>
        <v>-31.444338867637686</v>
      </c>
      <c r="Y1306" s="6">
        <f t="shared" si="565"/>
        <v>318.69849273983749</v>
      </c>
      <c r="Z1306" s="4">
        <f t="shared" si="566"/>
        <v>-1</v>
      </c>
      <c r="AA1306" s="4">
        <f t="shared" si="580"/>
        <v>0</v>
      </c>
      <c r="AB1306" s="5">
        <f t="shared" si="581"/>
        <v>0</v>
      </c>
      <c r="AC1306" s="418">
        <f t="shared" si="585"/>
        <v>0</v>
      </c>
      <c r="AD1306" s="628">
        <f t="shared" si="582"/>
        <v>0</v>
      </c>
      <c r="AE1306" s="4">
        <f t="shared" si="567"/>
        <v>3.0088387224880595</v>
      </c>
      <c r="AF1306" s="3">
        <f t="shared" si="583"/>
        <v>4.67</v>
      </c>
      <c r="AG1306" s="2">
        <f t="shared" si="568"/>
        <v>105.92076283713217</v>
      </c>
      <c r="AH1306" s="22">
        <f t="shared" si="586"/>
        <v>2.087653201269684</v>
      </c>
    </row>
    <row r="1307" spans="6:34" x14ac:dyDescent="0.35">
      <c r="F1307" s="21">
        <f t="shared" si="569"/>
        <v>127.69999999999702</v>
      </c>
      <c r="G1307" s="20">
        <f t="shared" si="584"/>
        <v>356.63043478260749</v>
      </c>
      <c r="H1307" s="19">
        <f t="shared" si="558"/>
        <v>6.6304347826074945</v>
      </c>
      <c r="I1307" s="18">
        <f t="shared" si="559"/>
        <v>1.8944099378878556E-2</v>
      </c>
      <c r="J1307" s="17">
        <f t="shared" si="560"/>
        <v>241153.80270005227</v>
      </c>
      <c r="K1307" s="16">
        <f t="shared" si="561"/>
        <v>31.444255447170285</v>
      </c>
      <c r="L1307" s="15">
        <f t="shared" si="562"/>
        <v>0</v>
      </c>
      <c r="M1307" s="14">
        <f t="shared" si="563"/>
        <v>0</v>
      </c>
      <c r="N1307" s="13">
        <f t="shared" si="570"/>
        <v>0</v>
      </c>
      <c r="O1307" s="12">
        <f t="shared" si="571"/>
        <v>0</v>
      </c>
      <c r="P1307" s="4">
        <f t="shared" si="572"/>
        <v>0</v>
      </c>
      <c r="Q1307" s="11">
        <f t="shared" si="564"/>
        <v>0</v>
      </c>
      <c r="R1307" s="10">
        <f t="shared" si="573"/>
        <v>0</v>
      </c>
      <c r="S1307" s="9">
        <f t="shared" si="574"/>
        <v>151.358709016955</v>
      </c>
      <c r="T1307" s="8">
        <f t="shared" si="575"/>
        <v>17361.043945393198</v>
      </c>
      <c r="U1307" s="7">
        <f t="shared" si="576"/>
        <v>-31.444255447170285</v>
      </c>
      <c r="V1307" s="9">
        <f t="shared" si="577"/>
        <v>277.31816697004388</v>
      </c>
      <c r="W1307" s="8">
        <f t="shared" si="578"/>
        <v>241153.80270005227</v>
      </c>
      <c r="X1307" s="7">
        <f t="shared" si="579"/>
        <v>-31.444255447170285</v>
      </c>
      <c r="Y1307" s="6">
        <f t="shared" si="565"/>
        <v>315.934842217354</v>
      </c>
      <c r="Z1307" s="4">
        <f t="shared" si="566"/>
        <v>-1</v>
      </c>
      <c r="AA1307" s="4">
        <f t="shared" si="580"/>
        <v>0</v>
      </c>
      <c r="AB1307" s="5">
        <f t="shared" si="581"/>
        <v>0</v>
      </c>
      <c r="AC1307" s="418">
        <f t="shared" si="585"/>
        <v>0</v>
      </c>
      <c r="AD1307" s="628">
        <f t="shared" si="582"/>
        <v>0</v>
      </c>
      <c r="AE1307" s="4">
        <f t="shared" si="567"/>
        <v>2.9827470436853587</v>
      </c>
      <c r="AF1307" s="3">
        <f t="shared" si="583"/>
        <v>4.67</v>
      </c>
      <c r="AG1307" s="2">
        <f t="shared" si="568"/>
        <v>105.92076283713217</v>
      </c>
      <c r="AH1307" s="22">
        <f t="shared" si="586"/>
        <v>2.0605569741961083</v>
      </c>
    </row>
    <row r="1308" spans="6:34" x14ac:dyDescent="0.35">
      <c r="F1308" s="21">
        <f t="shared" si="569"/>
        <v>127.79999999999701</v>
      </c>
      <c r="G1308" s="20">
        <f t="shared" si="584"/>
        <v>356.63043478260749</v>
      </c>
      <c r="H1308" s="19">
        <f t="shared" si="558"/>
        <v>6.6304347826074945</v>
      </c>
      <c r="I1308" s="18">
        <f t="shared" si="559"/>
        <v>1.8944099378878556E-2</v>
      </c>
      <c r="J1308" s="17">
        <f t="shared" si="560"/>
        <v>241181.53451674926</v>
      </c>
      <c r="K1308" s="16">
        <f t="shared" si="561"/>
        <v>31.444172962306045</v>
      </c>
      <c r="L1308" s="15">
        <f t="shared" si="562"/>
        <v>0</v>
      </c>
      <c r="M1308" s="14">
        <f t="shared" si="563"/>
        <v>0</v>
      </c>
      <c r="N1308" s="13">
        <f t="shared" si="570"/>
        <v>0</v>
      </c>
      <c r="O1308" s="12">
        <f t="shared" si="571"/>
        <v>0</v>
      </c>
      <c r="P1308" s="4">
        <f t="shared" si="572"/>
        <v>0</v>
      </c>
      <c r="Q1308" s="11">
        <f t="shared" si="564"/>
        <v>0</v>
      </c>
      <c r="R1308" s="10">
        <f t="shared" si="573"/>
        <v>0</v>
      </c>
      <c r="S1308" s="9">
        <f t="shared" si="574"/>
        <v>151.358709016955</v>
      </c>
      <c r="T1308" s="8">
        <f t="shared" si="575"/>
        <v>17376.179816294894</v>
      </c>
      <c r="U1308" s="7">
        <f t="shared" si="576"/>
        <v>-31.444172962306045</v>
      </c>
      <c r="V1308" s="9">
        <f t="shared" si="577"/>
        <v>274.17374142532685</v>
      </c>
      <c r="W1308" s="8">
        <f t="shared" si="578"/>
        <v>241181.53451674926</v>
      </c>
      <c r="X1308" s="7">
        <f t="shared" si="579"/>
        <v>-31.444172962306045</v>
      </c>
      <c r="Y1308" s="6">
        <f t="shared" si="565"/>
        <v>313.17838252734055</v>
      </c>
      <c r="Z1308" s="4">
        <f t="shared" si="566"/>
        <v>-1</v>
      </c>
      <c r="AA1308" s="4">
        <f t="shared" si="580"/>
        <v>0</v>
      </c>
      <c r="AB1308" s="5">
        <f t="shared" si="581"/>
        <v>0</v>
      </c>
      <c r="AC1308" s="418">
        <f t="shared" si="585"/>
        <v>0</v>
      </c>
      <c r="AD1308" s="628">
        <f t="shared" si="582"/>
        <v>0</v>
      </c>
      <c r="AE1308" s="4">
        <f t="shared" si="567"/>
        <v>2.9567232536730841</v>
      </c>
      <c r="AF1308" s="3">
        <f t="shared" si="583"/>
        <v>4.67</v>
      </c>
      <c r="AG1308" s="2">
        <f t="shared" si="568"/>
        <v>105.92076283713217</v>
      </c>
      <c r="AH1308" s="22">
        <f t="shared" si="586"/>
        <v>2.0336490430008451</v>
      </c>
    </row>
    <row r="1309" spans="6:34" x14ac:dyDescent="0.35">
      <c r="F1309" s="21">
        <f t="shared" si="569"/>
        <v>127.89999999999701</v>
      </c>
      <c r="G1309" s="20">
        <f t="shared" si="584"/>
        <v>356.63043478260749</v>
      </c>
      <c r="H1309" s="19">
        <f t="shared" si="558"/>
        <v>6.6304347826074945</v>
      </c>
      <c r="I1309" s="18">
        <f t="shared" si="559"/>
        <v>1.8944099378878556E-2</v>
      </c>
      <c r="J1309" s="17">
        <f t="shared" si="560"/>
        <v>241208.9518908918</v>
      </c>
      <c r="K1309" s="16">
        <f t="shared" si="561"/>
        <v>31.444091413031394</v>
      </c>
      <c r="L1309" s="15">
        <f t="shared" si="562"/>
        <v>0</v>
      </c>
      <c r="M1309" s="14">
        <f t="shared" si="563"/>
        <v>0</v>
      </c>
      <c r="N1309" s="13">
        <f t="shared" si="570"/>
        <v>0</v>
      </c>
      <c r="O1309" s="12">
        <f t="shared" si="571"/>
        <v>0</v>
      </c>
      <c r="P1309" s="4">
        <f t="shared" si="572"/>
        <v>0</v>
      </c>
      <c r="Q1309" s="11">
        <f t="shared" si="564"/>
        <v>0</v>
      </c>
      <c r="R1309" s="10">
        <f t="shared" si="573"/>
        <v>0</v>
      </c>
      <c r="S1309" s="9">
        <f t="shared" si="574"/>
        <v>151.358709016955</v>
      </c>
      <c r="T1309" s="8">
        <f t="shared" si="575"/>
        <v>17391.315687196591</v>
      </c>
      <c r="U1309" s="7">
        <f t="shared" si="576"/>
        <v>-31.444091413031394</v>
      </c>
      <c r="V1309" s="9">
        <f t="shared" si="577"/>
        <v>271.02932412909627</v>
      </c>
      <c r="W1309" s="8">
        <f t="shared" si="578"/>
        <v>241208.9518908918</v>
      </c>
      <c r="X1309" s="7">
        <f t="shared" si="579"/>
        <v>-31.444091413031394</v>
      </c>
      <c r="Y1309" s="6">
        <f t="shared" si="565"/>
        <v>310.42930488785044</v>
      </c>
      <c r="Z1309" s="4">
        <f t="shared" si="566"/>
        <v>-1</v>
      </c>
      <c r="AA1309" s="4">
        <f t="shared" si="580"/>
        <v>0</v>
      </c>
      <c r="AB1309" s="5">
        <f t="shared" si="581"/>
        <v>0</v>
      </c>
      <c r="AC1309" s="418">
        <f t="shared" si="585"/>
        <v>0</v>
      </c>
      <c r="AD1309" s="628">
        <f t="shared" si="582"/>
        <v>0</v>
      </c>
      <c r="AE1309" s="4">
        <f t="shared" si="567"/>
        <v>2.9307691577446287</v>
      </c>
      <c r="AF1309" s="3">
        <f t="shared" si="583"/>
        <v>4.67</v>
      </c>
      <c r="AG1309" s="2">
        <f t="shared" si="568"/>
        <v>105.92076283713217</v>
      </c>
      <c r="AH1309" s="22">
        <f t="shared" si="586"/>
        <v>2.0069308559137395</v>
      </c>
    </row>
    <row r="1310" spans="6:34" x14ac:dyDescent="0.35">
      <c r="F1310" s="21">
        <f t="shared" si="569"/>
        <v>127.999999999997</v>
      </c>
      <c r="G1310" s="20">
        <f t="shared" si="584"/>
        <v>356.63043478260749</v>
      </c>
      <c r="H1310" s="19">
        <f t="shared" ref="H1310:H1373" si="587">G1310-(TotalWeightE-PropellantWeight)</f>
        <v>6.6304347826074945</v>
      </c>
      <c r="I1310" s="18">
        <f t="shared" ref="I1310:I1373" si="588">(G1310-(TotalWeightE-PropellantWeight))/(PropellantWeight)</f>
        <v>1.8944099378878556E-2</v>
      </c>
      <c r="J1310" s="17">
        <f t="shared" ref="J1310:J1373" si="589">W1310</f>
        <v>241236.0548233047</v>
      </c>
      <c r="K1310" s="16">
        <f t="shared" ref="K1310:K1373" si="590">$L$23*(20902231^2)/((20902231+W1310)^2)</f>
        <v>31.444010799332997</v>
      </c>
      <c r="L1310" s="15">
        <f t="shared" ref="L1310:L1373" si="591">M1310/$L$22</f>
        <v>0</v>
      </c>
      <c r="M1310" s="14">
        <f t="shared" ref="M1310:M1373" si="592">$L$22*(EXP(-K1310*(W1310-0)/($L$25*AF1310)))</f>
        <v>0</v>
      </c>
      <c r="N1310" s="13">
        <f t="shared" si="570"/>
        <v>0</v>
      </c>
      <c r="O1310" s="12">
        <f t="shared" si="571"/>
        <v>0</v>
      </c>
      <c r="P1310" s="4">
        <f t="shared" si="572"/>
        <v>0</v>
      </c>
      <c r="Q1310" s="11">
        <f t="shared" ref="Q1310:Q1373" si="593">(M1310*$L$25*AF1310)/144</f>
        <v>0</v>
      </c>
      <c r="R1310" s="10">
        <f t="shared" si="573"/>
        <v>0</v>
      </c>
      <c r="S1310" s="9">
        <f t="shared" si="574"/>
        <v>151.358709016955</v>
      </c>
      <c r="T1310" s="8">
        <f t="shared" si="575"/>
        <v>17406.451558098288</v>
      </c>
      <c r="U1310" s="7">
        <f t="shared" si="576"/>
        <v>-31.444010799332997</v>
      </c>
      <c r="V1310" s="9">
        <f t="shared" si="577"/>
        <v>267.88491498779314</v>
      </c>
      <c r="W1310" s="8">
        <f t="shared" si="578"/>
        <v>241236.0548233047</v>
      </c>
      <c r="X1310" s="7">
        <f t="shared" si="579"/>
        <v>-31.444010799332997</v>
      </c>
      <c r="Y1310" s="6">
        <f t="shared" ref="Y1310:Y1373" si="594">SQRT((S1310^2)+(V1310^2))</f>
        <v>307.68780683234166</v>
      </c>
      <c r="Z1310" s="4">
        <f t="shared" ref="Z1310:Z1373" si="595">X1310/K1310</f>
        <v>-1</v>
      </c>
      <c r="AA1310" s="4">
        <f t="shared" si="580"/>
        <v>0</v>
      </c>
      <c r="AB1310" s="5">
        <f t="shared" si="581"/>
        <v>0</v>
      </c>
      <c r="AC1310" s="418">
        <f t="shared" si="585"/>
        <v>0</v>
      </c>
      <c r="AD1310" s="628">
        <f t="shared" si="582"/>
        <v>0</v>
      </c>
      <c r="AE1310" s="4">
        <f t="shared" ref="AE1310:AE1373" si="596">Y1310/AG1310</f>
        <v>2.9048866208172446</v>
      </c>
      <c r="AF1310" s="3">
        <f t="shared" si="583"/>
        <v>4.67</v>
      </c>
      <c r="AG1310" s="2">
        <f t="shared" ref="AG1310:AG1373" si="597">SQRT($L$27*$L$25*AF1310)</f>
        <v>105.92076283713217</v>
      </c>
      <c r="AH1310" s="22">
        <f t="shared" si="586"/>
        <v>1.9804038904326644</v>
      </c>
    </row>
    <row r="1311" spans="6:34" x14ac:dyDescent="0.35">
      <c r="F1311" s="21">
        <f t="shared" ref="F1311:F1374" si="598">F1310+$G$28</f>
        <v>128.09999999999701</v>
      </c>
      <c r="G1311" s="20">
        <f t="shared" si="584"/>
        <v>356.63043478260749</v>
      </c>
      <c r="H1311" s="19">
        <f t="shared" si="587"/>
        <v>6.6304347826074945</v>
      </c>
      <c r="I1311" s="18">
        <f t="shared" si="588"/>
        <v>1.8944099378878556E-2</v>
      </c>
      <c r="J1311" s="17">
        <f t="shared" si="589"/>
        <v>241262.84331480347</v>
      </c>
      <c r="K1311" s="16">
        <f t="shared" si="590"/>
        <v>31.443931121197625</v>
      </c>
      <c r="L1311" s="15">
        <f t="shared" si="591"/>
        <v>0</v>
      </c>
      <c r="M1311" s="14">
        <f t="shared" si="592"/>
        <v>0</v>
      </c>
      <c r="N1311" s="13">
        <f t="shared" ref="N1311:N1374" si="599">IF(I1310&gt;0.02,(WeightFlowRate/$L$23)*ExhaustVelocityE+(ExitPressureE-Q1311)*ExitAreaE,0)</f>
        <v>0</v>
      </c>
      <c r="O1311" s="12">
        <f t="shared" ref="O1311:O1374" si="600">N1311/WeightFlowRate</f>
        <v>0</v>
      </c>
      <c r="P1311" s="4">
        <f t="shared" ref="P1311:P1374" si="601">Q1311/$L$21</f>
        <v>0</v>
      </c>
      <c r="Q1311" s="11">
        <f t="shared" si="593"/>
        <v>0</v>
      </c>
      <c r="R1311" s="10">
        <f t="shared" ref="R1311:R1374" si="602">IF(W1311&lt;InitialAltitudeE,0,(((N1311-AB1311)*COS(ElevationAngleR)*$L$23)/(G1311)))</f>
        <v>0</v>
      </c>
      <c r="S1311" s="9">
        <f t="shared" ref="S1311:S1374" si="603">IF(W1310&lt;InitialAltitudeE,0,S1310+(R1310*TimeStep))</f>
        <v>151.358709016955</v>
      </c>
      <c r="T1311" s="8">
        <f t="shared" ref="T1311:T1374" si="604">T1310+(S1311*TimeStep)</f>
        <v>17421.587428999985</v>
      </c>
      <c r="U1311" s="7">
        <f t="shared" ref="U1311:U1374" si="605">IF(W1310&lt;InitialAltitudeE,-K1311,(((N1311-AB1311)*SIN(ElevationAngleR)*$L$23)/G1311)-K1311)</f>
        <v>-31.443931121197625</v>
      </c>
      <c r="V1311" s="9">
        <f t="shared" ref="V1311:V1374" si="606">IF(W1310&lt;InitialAltitudeE,0,V1310+(U1310*TimeStep))</f>
        <v>264.74051390785985</v>
      </c>
      <c r="W1311" s="8">
        <f t="shared" ref="W1311:W1374" si="607">IF(P1310&gt;0.913499,W1310,W1310+V1310*TimeStep)</f>
        <v>241262.84331480347</v>
      </c>
      <c r="X1311" s="7">
        <f t="shared" ref="X1311:X1374" si="608">IF(N1311&gt;0.002,SQRT((U1311^2)+(R1311^2)),-SQRT((U1311^2)+(R1311^2)))</f>
        <v>-31.443931121197625</v>
      </c>
      <c r="Y1311" s="6">
        <f t="shared" si="594"/>
        <v>304.95409244585812</v>
      </c>
      <c r="Z1311" s="4">
        <f t="shared" si="595"/>
        <v>-1</v>
      </c>
      <c r="AA1311" s="4">
        <f t="shared" ref="AA1311:AA1374" si="609">N1311/G1311</f>
        <v>0</v>
      </c>
      <c r="AB1311" s="5">
        <f t="shared" ref="AB1311:AB1374" si="610">0.5*M1311*(Y1310^2)*CrossSectionalAreaE*AH1311</f>
        <v>0</v>
      </c>
      <c r="AC1311" s="418">
        <f t="shared" si="585"/>
        <v>0</v>
      </c>
      <c r="AD1311" s="628">
        <f t="shared" ref="AD1311:AD1374" si="611">(1/2)*M1311*(Y1310^2)</f>
        <v>0</v>
      </c>
      <c r="AE1311" s="4">
        <f t="shared" si="596"/>
        <v>2.8790775696618351</v>
      </c>
      <c r="AF1311" s="3">
        <f t="shared" ref="AF1311:AF1374" si="612">IF(AF1310&gt;4.67,$L$20+($L$26/1000)*W1311,4.67)</f>
        <v>4.67</v>
      </c>
      <c r="AG1311" s="2">
        <f t="shared" si="597"/>
        <v>105.92076283713217</v>
      </c>
      <c r="AH1311" s="22">
        <f t="shared" si="586"/>
        <v>1.9540696541201623</v>
      </c>
    </row>
    <row r="1312" spans="6:34" x14ac:dyDescent="0.35">
      <c r="F1312" s="21">
        <f t="shared" si="598"/>
        <v>128.199999999997</v>
      </c>
      <c r="G1312" s="20">
        <f t="shared" ref="G1312:G1375" si="613">IF(I1311&gt;0.02,G1311-((N1311/O1311)*TimeStep),G1311)</f>
        <v>356.63043478260749</v>
      </c>
      <c r="H1312" s="19">
        <f t="shared" si="587"/>
        <v>6.6304347826074945</v>
      </c>
      <c r="I1312" s="18">
        <f t="shared" si="588"/>
        <v>1.8944099378878556E-2</v>
      </c>
      <c r="J1312" s="17">
        <f t="shared" si="589"/>
        <v>241289.31736619424</v>
      </c>
      <c r="K1312" s="16">
        <f t="shared" si="590"/>
        <v>31.44385237861221</v>
      </c>
      <c r="L1312" s="15">
        <f t="shared" si="591"/>
        <v>0</v>
      </c>
      <c r="M1312" s="14">
        <f t="shared" si="592"/>
        <v>0</v>
      </c>
      <c r="N1312" s="13">
        <f t="shared" si="599"/>
        <v>0</v>
      </c>
      <c r="O1312" s="12">
        <f t="shared" si="600"/>
        <v>0</v>
      </c>
      <c r="P1312" s="4">
        <f t="shared" si="601"/>
        <v>0</v>
      </c>
      <c r="Q1312" s="11">
        <f t="shared" si="593"/>
        <v>0</v>
      </c>
      <c r="R1312" s="10">
        <f t="shared" si="602"/>
        <v>0</v>
      </c>
      <c r="S1312" s="9">
        <f t="shared" si="603"/>
        <v>151.358709016955</v>
      </c>
      <c r="T1312" s="8">
        <f t="shared" si="604"/>
        <v>17436.723299901681</v>
      </c>
      <c r="U1312" s="7">
        <f t="shared" si="605"/>
        <v>-31.44385237861221</v>
      </c>
      <c r="V1312" s="9">
        <f t="shared" si="606"/>
        <v>261.59612079574009</v>
      </c>
      <c r="W1312" s="8">
        <f t="shared" si="607"/>
        <v>241289.31736619424</v>
      </c>
      <c r="X1312" s="7">
        <f t="shared" si="608"/>
        <v>-31.44385237861221</v>
      </c>
      <c r="Y1312" s="6">
        <f t="shared" si="594"/>
        <v>302.22837261028076</v>
      </c>
      <c r="Z1312" s="4">
        <f t="shared" si="595"/>
        <v>-1</v>
      </c>
      <c r="AA1312" s="4">
        <f t="shared" si="609"/>
        <v>0</v>
      </c>
      <c r="AB1312" s="5">
        <f t="shared" si="610"/>
        <v>0</v>
      </c>
      <c r="AC1312" s="418">
        <f t="shared" ref="AC1312:AC1375" si="614">(AB1312/G1312)*F1312</f>
        <v>0</v>
      </c>
      <c r="AD1312" s="628">
        <f t="shared" si="611"/>
        <v>0</v>
      </c>
      <c r="AE1312" s="4">
        <f t="shared" si="596"/>
        <v>2.8533439952183755</v>
      </c>
      <c r="AF1312" s="3">
        <f t="shared" si="612"/>
        <v>4.67</v>
      </c>
      <c r="AG1312" s="2">
        <f t="shared" si="597"/>
        <v>105.92076283713217</v>
      </c>
      <c r="AH1312" s="22">
        <f t="shared" si="586"/>
        <v>1.9279296854222339</v>
      </c>
    </row>
    <row r="1313" spans="6:34" x14ac:dyDescent="0.35">
      <c r="F1313" s="21">
        <f t="shared" si="598"/>
        <v>128.299999999997</v>
      </c>
      <c r="G1313" s="20">
        <f t="shared" si="613"/>
        <v>356.63043478260749</v>
      </c>
      <c r="H1313" s="19">
        <f t="shared" si="587"/>
        <v>6.6304347826074945</v>
      </c>
      <c r="I1313" s="18">
        <f t="shared" si="588"/>
        <v>1.8944099378878556E-2</v>
      </c>
      <c r="J1313" s="17">
        <f t="shared" si="589"/>
        <v>241315.47697827383</v>
      </c>
      <c r="K1313" s="16">
        <f t="shared" si="590"/>
        <v>31.443774571563853</v>
      </c>
      <c r="L1313" s="15">
        <f t="shared" si="591"/>
        <v>0</v>
      </c>
      <c r="M1313" s="14">
        <f t="shared" si="592"/>
        <v>0</v>
      </c>
      <c r="N1313" s="13">
        <f t="shared" si="599"/>
        <v>0</v>
      </c>
      <c r="O1313" s="12">
        <f t="shared" si="600"/>
        <v>0</v>
      </c>
      <c r="P1313" s="4">
        <f t="shared" si="601"/>
        <v>0</v>
      </c>
      <c r="Q1313" s="11">
        <f t="shared" si="593"/>
        <v>0</v>
      </c>
      <c r="R1313" s="10">
        <f t="shared" si="602"/>
        <v>0</v>
      </c>
      <c r="S1313" s="9">
        <f t="shared" si="603"/>
        <v>151.358709016955</v>
      </c>
      <c r="T1313" s="8">
        <f t="shared" si="604"/>
        <v>17451.859170803378</v>
      </c>
      <c r="U1313" s="7">
        <f t="shared" si="605"/>
        <v>-31.443774571563853</v>
      </c>
      <c r="V1313" s="9">
        <f t="shared" si="606"/>
        <v>258.45173555787886</v>
      </c>
      <c r="W1313" s="8">
        <f t="shared" si="607"/>
        <v>241315.47697827383</v>
      </c>
      <c r="X1313" s="7">
        <f t="shared" si="608"/>
        <v>-31.443774571563853</v>
      </c>
      <c r="Y1313" s="6">
        <f t="shared" si="594"/>
        <v>299.5108652589401</v>
      </c>
      <c r="Z1313" s="4">
        <f t="shared" si="595"/>
        <v>-1</v>
      </c>
      <c r="AA1313" s="4">
        <f t="shared" si="609"/>
        <v>0</v>
      </c>
      <c r="AB1313" s="5">
        <f t="shared" si="610"/>
        <v>0</v>
      </c>
      <c r="AC1313" s="418">
        <f t="shared" si="614"/>
        <v>0</v>
      </c>
      <c r="AD1313" s="628">
        <f t="shared" si="611"/>
        <v>0</v>
      </c>
      <c r="AE1313" s="4">
        <f t="shared" si="596"/>
        <v>2.8276879549997149</v>
      </c>
      <c r="AF1313" s="3">
        <f t="shared" si="612"/>
        <v>4.67</v>
      </c>
      <c r="AG1313" s="2">
        <f t="shared" si="597"/>
        <v>105.92076283713217</v>
      </c>
      <c r="AH1313" s="22">
        <f t="shared" si="586"/>
        <v>1.9019855545095892</v>
      </c>
    </row>
    <row r="1314" spans="6:34" x14ac:dyDescent="0.35">
      <c r="F1314" s="21">
        <f t="shared" si="598"/>
        <v>128.39999999999699</v>
      </c>
      <c r="G1314" s="20">
        <f t="shared" si="613"/>
        <v>356.63043478260749</v>
      </c>
      <c r="H1314" s="19">
        <f t="shared" si="587"/>
        <v>6.6304347826074945</v>
      </c>
      <c r="I1314" s="18">
        <f t="shared" si="588"/>
        <v>1.8944099378878556E-2</v>
      </c>
      <c r="J1314" s="17">
        <f t="shared" si="589"/>
        <v>241341.3221518296</v>
      </c>
      <c r="K1314" s="16">
        <f t="shared" si="590"/>
        <v>31.443697700039777</v>
      </c>
      <c r="L1314" s="15">
        <f t="shared" si="591"/>
        <v>0</v>
      </c>
      <c r="M1314" s="14">
        <f t="shared" si="592"/>
        <v>0</v>
      </c>
      <c r="N1314" s="13">
        <f t="shared" si="599"/>
        <v>0</v>
      </c>
      <c r="O1314" s="12">
        <f t="shared" si="600"/>
        <v>0</v>
      </c>
      <c r="P1314" s="4">
        <f t="shared" si="601"/>
        <v>0</v>
      </c>
      <c r="Q1314" s="11">
        <f t="shared" si="593"/>
        <v>0</v>
      </c>
      <c r="R1314" s="10">
        <f t="shared" si="602"/>
        <v>0</v>
      </c>
      <c r="S1314" s="9">
        <f t="shared" si="603"/>
        <v>151.358709016955</v>
      </c>
      <c r="T1314" s="8">
        <f t="shared" si="604"/>
        <v>17466.995041705075</v>
      </c>
      <c r="U1314" s="7">
        <f t="shared" si="605"/>
        <v>-31.443697700039777</v>
      </c>
      <c r="V1314" s="9">
        <f t="shared" si="606"/>
        <v>255.30735810072247</v>
      </c>
      <c r="W1314" s="8">
        <f t="shared" si="607"/>
        <v>241341.3221518296</v>
      </c>
      <c r="X1314" s="7">
        <f t="shared" si="608"/>
        <v>-31.443697700039777</v>
      </c>
      <c r="Y1314" s="6">
        <f t="shared" si="594"/>
        <v>296.80179564087848</v>
      </c>
      <c r="Z1314" s="4">
        <f t="shared" si="595"/>
        <v>-1</v>
      </c>
      <c r="AA1314" s="4">
        <f t="shared" si="609"/>
        <v>0</v>
      </c>
      <c r="AB1314" s="5">
        <f t="shared" si="610"/>
        <v>0</v>
      </c>
      <c r="AC1314" s="418">
        <f t="shared" si="614"/>
        <v>0</v>
      </c>
      <c r="AD1314" s="628">
        <f t="shared" si="611"/>
        <v>0</v>
      </c>
      <c r="AE1314" s="4">
        <f t="shared" si="596"/>
        <v>2.8021115755864816</v>
      </c>
      <c r="AF1314" s="3">
        <f t="shared" si="612"/>
        <v>4.67</v>
      </c>
      <c r="AG1314" s="2">
        <f t="shared" si="597"/>
        <v>105.92076283713217</v>
      </c>
      <c r="AH1314" s="22">
        <f t="shared" si="586"/>
        <v>1.8762388641416117</v>
      </c>
    </row>
    <row r="1315" spans="6:34" x14ac:dyDescent="0.35">
      <c r="F1315" s="21">
        <f t="shared" si="598"/>
        <v>128.49999999999699</v>
      </c>
      <c r="G1315" s="20">
        <f t="shared" si="613"/>
        <v>356.63043478260749</v>
      </c>
      <c r="H1315" s="19">
        <f t="shared" si="587"/>
        <v>6.6304347826074945</v>
      </c>
      <c r="I1315" s="18">
        <f t="shared" si="588"/>
        <v>1.8944099378878556E-2</v>
      </c>
      <c r="J1315" s="17">
        <f t="shared" si="589"/>
        <v>241366.85288763969</v>
      </c>
      <c r="K1315" s="16">
        <f t="shared" si="590"/>
        <v>31.443621764027395</v>
      </c>
      <c r="L1315" s="15">
        <f t="shared" si="591"/>
        <v>0</v>
      </c>
      <c r="M1315" s="14">
        <f t="shared" si="592"/>
        <v>0</v>
      </c>
      <c r="N1315" s="13">
        <f t="shared" si="599"/>
        <v>0</v>
      </c>
      <c r="O1315" s="12">
        <f t="shared" si="600"/>
        <v>0</v>
      </c>
      <c r="P1315" s="4">
        <f t="shared" si="601"/>
        <v>0</v>
      </c>
      <c r="Q1315" s="11">
        <f t="shared" si="593"/>
        <v>0</v>
      </c>
      <c r="R1315" s="10">
        <f t="shared" si="602"/>
        <v>0</v>
      </c>
      <c r="S1315" s="9">
        <f t="shared" si="603"/>
        <v>151.358709016955</v>
      </c>
      <c r="T1315" s="8">
        <f t="shared" si="604"/>
        <v>17482.130912606772</v>
      </c>
      <c r="U1315" s="7">
        <f t="shared" si="605"/>
        <v>-31.443621764027395</v>
      </c>
      <c r="V1315" s="9">
        <f t="shared" si="606"/>
        <v>252.16298833071849</v>
      </c>
      <c r="W1315" s="8">
        <f t="shared" si="607"/>
        <v>241366.85288763969</v>
      </c>
      <c r="X1315" s="7">
        <f t="shared" si="608"/>
        <v>-31.443621764027395</v>
      </c>
      <c r="Y1315" s="6">
        <f t="shared" si="594"/>
        <v>294.10139659504733</v>
      </c>
      <c r="Z1315" s="4">
        <f t="shared" si="595"/>
        <v>-1</v>
      </c>
      <c r="AA1315" s="4">
        <f t="shared" si="609"/>
        <v>0</v>
      </c>
      <c r="AB1315" s="5">
        <f t="shared" si="610"/>
        <v>0</v>
      </c>
      <c r="AC1315" s="418">
        <f t="shared" si="614"/>
        <v>0</v>
      </c>
      <c r="AD1315" s="628">
        <f t="shared" si="611"/>
        <v>0</v>
      </c>
      <c r="AE1315" s="4">
        <f t="shared" si="596"/>
        <v>2.7766170552157834</v>
      </c>
      <c r="AF1315" s="3">
        <f t="shared" si="612"/>
        <v>4.67</v>
      </c>
      <c r="AG1315" s="2">
        <f t="shared" si="597"/>
        <v>105.92076283713217</v>
      </c>
      <c r="AH1315" s="22">
        <f t="shared" si="586"/>
        <v>1.8506912505532211</v>
      </c>
    </row>
    <row r="1316" spans="6:34" x14ac:dyDescent="0.35">
      <c r="F1316" s="21">
        <f t="shared" si="598"/>
        <v>128.59999999999698</v>
      </c>
      <c r="G1316" s="20">
        <f t="shared" si="613"/>
        <v>356.63043478260749</v>
      </c>
      <c r="H1316" s="19">
        <f t="shared" si="587"/>
        <v>6.6304347826074945</v>
      </c>
      <c r="I1316" s="18">
        <f t="shared" si="588"/>
        <v>1.8944099378878556E-2</v>
      </c>
      <c r="J1316" s="17">
        <f t="shared" si="589"/>
        <v>241392.06918647277</v>
      </c>
      <c r="K1316" s="16">
        <f t="shared" si="590"/>
        <v>31.443546763514252</v>
      </c>
      <c r="L1316" s="15">
        <f t="shared" si="591"/>
        <v>0</v>
      </c>
      <c r="M1316" s="14">
        <f t="shared" si="592"/>
        <v>0</v>
      </c>
      <c r="N1316" s="13">
        <f t="shared" si="599"/>
        <v>0</v>
      </c>
      <c r="O1316" s="12">
        <f t="shared" si="600"/>
        <v>0</v>
      </c>
      <c r="P1316" s="4">
        <f t="shared" si="601"/>
        <v>0</v>
      </c>
      <c r="Q1316" s="11">
        <f t="shared" si="593"/>
        <v>0</v>
      </c>
      <c r="R1316" s="10">
        <f t="shared" si="602"/>
        <v>0</v>
      </c>
      <c r="S1316" s="9">
        <f t="shared" si="603"/>
        <v>151.358709016955</v>
      </c>
      <c r="T1316" s="8">
        <f t="shared" si="604"/>
        <v>17497.266783508469</v>
      </c>
      <c r="U1316" s="7">
        <f t="shared" si="605"/>
        <v>-31.443546763514252</v>
      </c>
      <c r="V1316" s="9">
        <f t="shared" si="606"/>
        <v>249.01862615431574</v>
      </c>
      <c r="W1316" s="8">
        <f t="shared" si="607"/>
        <v>241392.06918647277</v>
      </c>
      <c r="X1316" s="7">
        <f t="shared" si="608"/>
        <v>-31.443546763514252</v>
      </c>
      <c r="Y1316" s="6">
        <f t="shared" si="594"/>
        <v>291.40990883472392</v>
      </c>
      <c r="Z1316" s="4">
        <f t="shared" si="595"/>
        <v>-1</v>
      </c>
      <c r="AA1316" s="4">
        <f t="shared" si="609"/>
        <v>0</v>
      </c>
      <c r="AB1316" s="5">
        <f t="shared" si="610"/>
        <v>0</v>
      </c>
      <c r="AC1316" s="418">
        <f t="shared" si="614"/>
        <v>0</v>
      </c>
      <c r="AD1316" s="628">
        <f t="shared" si="611"/>
        <v>0</v>
      </c>
      <c r="AE1316" s="4">
        <f t="shared" si="596"/>
        <v>2.7512066664663939</v>
      </c>
      <c r="AF1316" s="3">
        <f t="shared" si="612"/>
        <v>4.67</v>
      </c>
      <c r="AG1316" s="2">
        <f t="shared" si="597"/>
        <v>105.92076283713217</v>
      </c>
      <c r="AH1316" s="22">
        <f t="shared" si="586"/>
        <v>1.8253443843648118</v>
      </c>
    </row>
    <row r="1317" spans="6:34" x14ac:dyDescent="0.35">
      <c r="F1317" s="21">
        <f t="shared" si="598"/>
        <v>128.69999999999698</v>
      </c>
      <c r="G1317" s="20">
        <f t="shared" si="613"/>
        <v>356.63043478260749</v>
      </c>
      <c r="H1317" s="19">
        <f t="shared" si="587"/>
        <v>6.6304347826074945</v>
      </c>
      <c r="I1317" s="18">
        <f t="shared" si="588"/>
        <v>1.8944099378878556E-2</v>
      </c>
      <c r="J1317" s="17">
        <f t="shared" si="589"/>
        <v>241416.9710490882</v>
      </c>
      <c r="K1317" s="16">
        <f t="shared" si="590"/>
        <v>31.443472698488034</v>
      </c>
      <c r="L1317" s="15">
        <f t="shared" si="591"/>
        <v>0</v>
      </c>
      <c r="M1317" s="14">
        <f t="shared" si="592"/>
        <v>0</v>
      </c>
      <c r="N1317" s="13">
        <f t="shared" si="599"/>
        <v>0</v>
      </c>
      <c r="O1317" s="12">
        <f t="shared" si="600"/>
        <v>0</v>
      </c>
      <c r="P1317" s="4">
        <f t="shared" si="601"/>
        <v>0</v>
      </c>
      <c r="Q1317" s="11">
        <f t="shared" si="593"/>
        <v>0</v>
      </c>
      <c r="R1317" s="10">
        <f t="shared" si="602"/>
        <v>0</v>
      </c>
      <c r="S1317" s="9">
        <f t="shared" si="603"/>
        <v>151.358709016955</v>
      </c>
      <c r="T1317" s="8">
        <f t="shared" si="604"/>
        <v>17512.402654410165</v>
      </c>
      <c r="U1317" s="7">
        <f t="shared" si="605"/>
        <v>-31.443472698488034</v>
      </c>
      <c r="V1317" s="9">
        <f t="shared" si="606"/>
        <v>245.87427147796433</v>
      </c>
      <c r="W1317" s="8">
        <f t="shared" si="607"/>
        <v>241416.9710490882</v>
      </c>
      <c r="X1317" s="7">
        <f t="shared" si="608"/>
        <v>-31.443472698488034</v>
      </c>
      <c r="Y1317" s="6">
        <f t="shared" si="594"/>
        <v>288.72758124242125</v>
      </c>
      <c r="Z1317" s="4">
        <f t="shared" si="595"/>
        <v>-1</v>
      </c>
      <c r="AA1317" s="4">
        <f t="shared" si="609"/>
        <v>0</v>
      </c>
      <c r="AB1317" s="5">
        <f t="shared" si="610"/>
        <v>0</v>
      </c>
      <c r="AC1317" s="418">
        <f t="shared" si="614"/>
        <v>0</v>
      </c>
      <c r="AD1317" s="628">
        <f t="shared" si="611"/>
        <v>0</v>
      </c>
      <c r="AE1317" s="4">
        <f t="shared" si="596"/>
        <v>2.7258827590430013</v>
      </c>
      <c r="AF1317" s="3">
        <f t="shared" si="612"/>
        <v>4.67</v>
      </c>
      <c r="AG1317" s="2">
        <f t="shared" si="597"/>
        <v>105.92076283713217</v>
      </c>
      <c r="AH1317" s="22">
        <f t="shared" si="586"/>
        <v>1.8001999715153116</v>
      </c>
    </row>
    <row r="1318" spans="6:34" x14ac:dyDescent="0.35">
      <c r="F1318" s="21">
        <f t="shared" si="598"/>
        <v>128.79999999999697</v>
      </c>
      <c r="G1318" s="20">
        <f t="shared" si="613"/>
        <v>356.63043478260749</v>
      </c>
      <c r="H1318" s="19">
        <f t="shared" si="587"/>
        <v>6.6304347826074945</v>
      </c>
      <c r="I1318" s="18">
        <f t="shared" si="588"/>
        <v>1.8944099378878556E-2</v>
      </c>
      <c r="J1318" s="17">
        <f t="shared" si="589"/>
        <v>241441.55847623601</v>
      </c>
      <c r="K1318" s="16">
        <f t="shared" si="590"/>
        <v>31.443399568936623</v>
      </c>
      <c r="L1318" s="15">
        <f t="shared" si="591"/>
        <v>0</v>
      </c>
      <c r="M1318" s="14">
        <f t="shared" si="592"/>
        <v>0</v>
      </c>
      <c r="N1318" s="13">
        <f t="shared" si="599"/>
        <v>0</v>
      </c>
      <c r="O1318" s="12">
        <f t="shared" si="600"/>
        <v>0</v>
      </c>
      <c r="P1318" s="4">
        <f t="shared" si="601"/>
        <v>0</v>
      </c>
      <c r="Q1318" s="11">
        <f t="shared" si="593"/>
        <v>0</v>
      </c>
      <c r="R1318" s="10">
        <f t="shared" si="602"/>
        <v>0</v>
      </c>
      <c r="S1318" s="9">
        <f t="shared" si="603"/>
        <v>151.358709016955</v>
      </c>
      <c r="T1318" s="8">
        <f t="shared" si="604"/>
        <v>17527.538525311862</v>
      </c>
      <c r="U1318" s="7">
        <f t="shared" si="605"/>
        <v>-31.443399568936623</v>
      </c>
      <c r="V1318" s="9">
        <f t="shared" si="606"/>
        <v>242.72992420811553</v>
      </c>
      <c r="W1318" s="8">
        <f t="shared" si="607"/>
        <v>241441.55847623601</v>
      </c>
      <c r="X1318" s="7">
        <f t="shared" si="608"/>
        <v>-31.443399568936623</v>
      </c>
      <c r="Y1318" s="6">
        <f t="shared" si="594"/>
        <v>286.05467117555827</v>
      </c>
      <c r="Z1318" s="4">
        <f t="shared" si="595"/>
        <v>-1</v>
      </c>
      <c r="AA1318" s="4">
        <f t="shared" si="609"/>
        <v>0</v>
      </c>
      <c r="AB1318" s="5">
        <f t="shared" si="610"/>
        <v>0</v>
      </c>
      <c r="AC1318" s="418">
        <f t="shared" si="614"/>
        <v>0</v>
      </c>
      <c r="AD1318" s="628">
        <f t="shared" si="611"/>
        <v>0</v>
      </c>
      <c r="AE1318" s="4">
        <f t="shared" si="596"/>
        <v>2.7006477626620469</v>
      </c>
      <c r="AF1318" s="3">
        <f t="shared" si="612"/>
        <v>4.67</v>
      </c>
      <c r="AG1318" s="2">
        <f t="shared" si="597"/>
        <v>105.92076283713217</v>
      </c>
      <c r="AH1318" s="22">
        <f t="shared" si="586"/>
        <v>1.775259754218391</v>
      </c>
    </row>
    <row r="1319" spans="6:34" x14ac:dyDescent="0.35">
      <c r="F1319" s="21">
        <f t="shared" si="598"/>
        <v>128.89999999999696</v>
      </c>
      <c r="G1319" s="20">
        <f t="shared" si="613"/>
        <v>356.63043478260749</v>
      </c>
      <c r="H1319" s="19">
        <f t="shared" si="587"/>
        <v>6.6304347826074945</v>
      </c>
      <c r="I1319" s="18">
        <f t="shared" si="588"/>
        <v>1.8944099378878556E-2</v>
      </c>
      <c r="J1319" s="17">
        <f t="shared" si="589"/>
        <v>241465.83146865683</v>
      </c>
      <c r="K1319" s="16">
        <f t="shared" si="590"/>
        <v>31.44332737484801</v>
      </c>
      <c r="L1319" s="15">
        <f t="shared" si="591"/>
        <v>0</v>
      </c>
      <c r="M1319" s="14">
        <f t="shared" si="592"/>
        <v>0</v>
      </c>
      <c r="N1319" s="13">
        <f t="shared" si="599"/>
        <v>0</v>
      </c>
      <c r="O1319" s="12">
        <f t="shared" si="600"/>
        <v>0</v>
      </c>
      <c r="P1319" s="4">
        <f t="shared" si="601"/>
        <v>0</v>
      </c>
      <c r="Q1319" s="11">
        <f t="shared" si="593"/>
        <v>0</v>
      </c>
      <c r="R1319" s="10">
        <f t="shared" si="602"/>
        <v>0</v>
      </c>
      <c r="S1319" s="9">
        <f t="shared" si="603"/>
        <v>151.358709016955</v>
      </c>
      <c r="T1319" s="8">
        <f t="shared" si="604"/>
        <v>17542.674396213559</v>
      </c>
      <c r="U1319" s="7">
        <f t="shared" si="605"/>
        <v>-31.44332737484801</v>
      </c>
      <c r="V1319" s="9">
        <f t="shared" si="606"/>
        <v>239.58558425122186</v>
      </c>
      <c r="W1319" s="8">
        <f t="shared" si="607"/>
        <v>241465.83146865683</v>
      </c>
      <c r="X1319" s="7">
        <f t="shared" si="608"/>
        <v>-31.44332737484801</v>
      </c>
      <c r="Y1319" s="6">
        <f t="shared" si="594"/>
        <v>283.39144478314546</v>
      </c>
      <c r="Z1319" s="4">
        <f t="shared" si="595"/>
        <v>-1</v>
      </c>
      <c r="AA1319" s="4">
        <f t="shared" si="609"/>
        <v>0</v>
      </c>
      <c r="AB1319" s="5">
        <f t="shared" si="610"/>
        <v>0</v>
      </c>
      <c r="AC1319" s="418">
        <f t="shared" si="614"/>
        <v>0</v>
      </c>
      <c r="AD1319" s="628">
        <f t="shared" si="611"/>
        <v>0</v>
      </c>
      <c r="AE1319" s="4">
        <f t="shared" si="596"/>
        <v>2.6755041900415599</v>
      </c>
      <c r="AF1319" s="3">
        <f t="shared" si="612"/>
        <v>4.67</v>
      </c>
      <c r="AG1319" s="2">
        <f t="shared" si="597"/>
        <v>105.92076283713217</v>
      </c>
      <c r="AH1319" s="22">
        <f t="shared" si="586"/>
        <v>1.7505255119417169</v>
      </c>
    </row>
    <row r="1320" spans="6:34" x14ac:dyDescent="0.35">
      <c r="F1320" s="21">
        <f t="shared" si="598"/>
        <v>128.99999999999696</v>
      </c>
      <c r="G1320" s="20">
        <f t="shared" si="613"/>
        <v>356.63043478260749</v>
      </c>
      <c r="H1320" s="19">
        <f t="shared" si="587"/>
        <v>6.6304347826074945</v>
      </c>
      <c r="I1320" s="18">
        <f t="shared" si="588"/>
        <v>1.8944099378878556E-2</v>
      </c>
      <c r="J1320" s="17">
        <f t="shared" si="589"/>
        <v>241489.79002708197</v>
      </c>
      <c r="K1320" s="16">
        <f t="shared" si="590"/>
        <v>31.44325611621036</v>
      </c>
      <c r="L1320" s="15">
        <f t="shared" si="591"/>
        <v>0</v>
      </c>
      <c r="M1320" s="14">
        <f t="shared" si="592"/>
        <v>0</v>
      </c>
      <c r="N1320" s="13">
        <f t="shared" si="599"/>
        <v>0</v>
      </c>
      <c r="O1320" s="12">
        <f t="shared" si="600"/>
        <v>0</v>
      </c>
      <c r="P1320" s="4">
        <f t="shared" si="601"/>
        <v>0</v>
      </c>
      <c r="Q1320" s="11">
        <f t="shared" si="593"/>
        <v>0</v>
      </c>
      <c r="R1320" s="10">
        <f t="shared" si="602"/>
        <v>0</v>
      </c>
      <c r="S1320" s="9">
        <f t="shared" si="603"/>
        <v>151.358709016955</v>
      </c>
      <c r="T1320" s="8">
        <f t="shared" si="604"/>
        <v>17557.810267115256</v>
      </c>
      <c r="U1320" s="7">
        <f t="shared" si="605"/>
        <v>-31.44325611621036</v>
      </c>
      <c r="V1320" s="9">
        <f t="shared" si="606"/>
        <v>236.44125151373706</v>
      </c>
      <c r="W1320" s="8">
        <f t="shared" si="607"/>
        <v>241489.79002708197</v>
      </c>
      <c r="X1320" s="7">
        <f t="shared" si="608"/>
        <v>-31.44325611621036</v>
      </c>
      <c r="Y1320" s="6">
        <f t="shared" si="594"/>
        <v>280.73817733372408</v>
      </c>
      <c r="Z1320" s="4">
        <f t="shared" si="595"/>
        <v>-1</v>
      </c>
      <c r="AA1320" s="4">
        <f t="shared" si="609"/>
        <v>0</v>
      </c>
      <c r="AB1320" s="5">
        <f t="shared" si="610"/>
        <v>0</v>
      </c>
      <c r="AC1320" s="418">
        <f t="shared" si="614"/>
        <v>0</v>
      </c>
      <c r="AD1320" s="628">
        <f t="shared" si="611"/>
        <v>0</v>
      </c>
      <c r="AE1320" s="4">
        <f t="shared" si="596"/>
        <v>2.6504546399972391</v>
      </c>
      <c r="AF1320" s="3">
        <f t="shared" si="612"/>
        <v>4.67</v>
      </c>
      <c r="AG1320" s="2">
        <f t="shared" si="597"/>
        <v>105.92076283713217</v>
      </c>
      <c r="AH1320" s="22">
        <f t="shared" si="586"/>
        <v>1.7259990624090684</v>
      </c>
    </row>
    <row r="1321" spans="6:34" x14ac:dyDescent="0.35">
      <c r="F1321" s="21">
        <f t="shared" si="598"/>
        <v>129.09999999999695</v>
      </c>
      <c r="G1321" s="20">
        <f t="shared" si="613"/>
        <v>356.63043478260749</v>
      </c>
      <c r="H1321" s="19">
        <f t="shared" si="587"/>
        <v>6.6304347826074945</v>
      </c>
      <c r="I1321" s="18">
        <f t="shared" si="588"/>
        <v>1.8944099378878556E-2</v>
      </c>
      <c r="J1321" s="17">
        <f t="shared" si="589"/>
        <v>241513.43415223333</v>
      </c>
      <c r="K1321" s="16">
        <f t="shared" si="590"/>
        <v>31.443185793011985</v>
      </c>
      <c r="L1321" s="15">
        <f t="shared" si="591"/>
        <v>0</v>
      </c>
      <c r="M1321" s="14">
        <f t="shared" si="592"/>
        <v>0</v>
      </c>
      <c r="N1321" s="13">
        <f t="shared" si="599"/>
        <v>0</v>
      </c>
      <c r="O1321" s="12">
        <f t="shared" si="600"/>
        <v>0</v>
      </c>
      <c r="P1321" s="4">
        <f t="shared" si="601"/>
        <v>0</v>
      </c>
      <c r="Q1321" s="11">
        <f t="shared" si="593"/>
        <v>0</v>
      </c>
      <c r="R1321" s="10">
        <f t="shared" si="602"/>
        <v>0</v>
      </c>
      <c r="S1321" s="9">
        <f t="shared" si="603"/>
        <v>151.358709016955</v>
      </c>
      <c r="T1321" s="8">
        <f t="shared" si="604"/>
        <v>17572.946138016952</v>
      </c>
      <c r="U1321" s="7">
        <f t="shared" si="605"/>
        <v>-31.443185793011985</v>
      </c>
      <c r="V1321" s="9">
        <f t="shared" si="606"/>
        <v>233.29692590211602</v>
      </c>
      <c r="W1321" s="8">
        <f t="shared" si="607"/>
        <v>241513.43415223333</v>
      </c>
      <c r="X1321" s="7">
        <f t="shared" si="608"/>
        <v>-31.443185793011985</v>
      </c>
      <c r="Y1321" s="6">
        <f t="shared" si="594"/>
        <v>278.09515355478004</v>
      </c>
      <c r="Z1321" s="4">
        <f t="shared" si="595"/>
        <v>-1</v>
      </c>
      <c r="AA1321" s="4">
        <f t="shared" si="609"/>
        <v>0</v>
      </c>
      <c r="AB1321" s="5">
        <f t="shared" si="610"/>
        <v>0</v>
      </c>
      <c r="AC1321" s="418">
        <f t="shared" si="614"/>
        <v>0</v>
      </c>
      <c r="AD1321" s="628">
        <f t="shared" si="611"/>
        <v>0</v>
      </c>
      <c r="AE1321" s="4">
        <f t="shared" si="596"/>
        <v>2.6255018006468647</v>
      </c>
      <c r="AF1321" s="3">
        <f t="shared" si="612"/>
        <v>4.67</v>
      </c>
      <c r="AG1321" s="2">
        <f t="shared" si="597"/>
        <v>105.92076283713217</v>
      </c>
      <c r="AH1321" s="22">
        <f t="shared" si="586"/>
        <v>1.7016822626250243</v>
      </c>
    </row>
    <row r="1322" spans="6:34" x14ac:dyDescent="0.35">
      <c r="F1322" s="21">
        <f t="shared" si="598"/>
        <v>129.19999999999695</v>
      </c>
      <c r="G1322" s="20">
        <f t="shared" si="613"/>
        <v>356.63043478260749</v>
      </c>
      <c r="H1322" s="19">
        <f t="shared" si="587"/>
        <v>6.6304347826074945</v>
      </c>
      <c r="I1322" s="18">
        <f t="shared" si="588"/>
        <v>1.8944099378878556E-2</v>
      </c>
      <c r="J1322" s="17">
        <f t="shared" si="589"/>
        <v>241536.76384482355</v>
      </c>
      <c r="K1322" s="16">
        <f t="shared" si="590"/>
        <v>31.443116405241351</v>
      </c>
      <c r="L1322" s="15">
        <f t="shared" si="591"/>
        <v>0</v>
      </c>
      <c r="M1322" s="14">
        <f t="shared" si="592"/>
        <v>0</v>
      </c>
      <c r="N1322" s="13">
        <f t="shared" si="599"/>
        <v>0</v>
      </c>
      <c r="O1322" s="12">
        <f t="shared" si="600"/>
        <v>0</v>
      </c>
      <c r="P1322" s="4">
        <f t="shared" si="601"/>
        <v>0</v>
      </c>
      <c r="Q1322" s="11">
        <f t="shared" si="593"/>
        <v>0</v>
      </c>
      <c r="R1322" s="10">
        <f t="shared" si="602"/>
        <v>0</v>
      </c>
      <c r="S1322" s="9">
        <f t="shared" si="603"/>
        <v>151.358709016955</v>
      </c>
      <c r="T1322" s="8">
        <f t="shared" si="604"/>
        <v>17588.082008918649</v>
      </c>
      <c r="U1322" s="7">
        <f t="shared" si="605"/>
        <v>-31.443116405241351</v>
      </c>
      <c r="V1322" s="9">
        <f t="shared" si="606"/>
        <v>230.15260732281482</v>
      </c>
      <c r="W1322" s="8">
        <f t="shared" si="607"/>
        <v>241536.76384482355</v>
      </c>
      <c r="X1322" s="7">
        <f t="shared" si="608"/>
        <v>-31.443116405241351</v>
      </c>
      <c r="Y1322" s="6">
        <f t="shared" si="594"/>
        <v>275.46266798382874</v>
      </c>
      <c r="Z1322" s="4">
        <f t="shared" si="595"/>
        <v>-1</v>
      </c>
      <c r="AA1322" s="4">
        <f t="shared" si="609"/>
        <v>0</v>
      </c>
      <c r="AB1322" s="5">
        <f t="shared" si="610"/>
        <v>0</v>
      </c>
      <c r="AC1322" s="418">
        <f t="shared" si="614"/>
        <v>0</v>
      </c>
      <c r="AD1322" s="628">
        <f t="shared" si="611"/>
        <v>0</v>
      </c>
      <c r="AE1322" s="4">
        <f t="shared" si="596"/>
        <v>2.6006484527248985</v>
      </c>
      <c r="AF1322" s="3">
        <f t="shared" si="612"/>
        <v>4.67</v>
      </c>
      <c r="AG1322" s="2">
        <f t="shared" si="597"/>
        <v>105.92076283713217</v>
      </c>
      <c r="AH1322" s="22">
        <f t="shared" si="586"/>
        <v>1.6775770099217699</v>
      </c>
    </row>
    <row r="1323" spans="6:34" x14ac:dyDescent="0.35">
      <c r="F1323" s="21">
        <f t="shared" si="598"/>
        <v>129.29999999999694</v>
      </c>
      <c r="G1323" s="20">
        <f t="shared" si="613"/>
        <v>356.63043478260749</v>
      </c>
      <c r="H1323" s="19">
        <f t="shared" si="587"/>
        <v>6.6304347826074945</v>
      </c>
      <c r="I1323" s="18">
        <f t="shared" si="588"/>
        <v>1.8944099378878556E-2</v>
      </c>
      <c r="J1323" s="17">
        <f t="shared" si="589"/>
        <v>241559.77910555582</v>
      </c>
      <c r="K1323" s="16">
        <f t="shared" si="590"/>
        <v>31.443047952887095</v>
      </c>
      <c r="L1323" s="15">
        <f t="shared" si="591"/>
        <v>0</v>
      </c>
      <c r="M1323" s="14">
        <f t="shared" si="592"/>
        <v>0</v>
      </c>
      <c r="N1323" s="13">
        <f t="shared" si="599"/>
        <v>0</v>
      </c>
      <c r="O1323" s="12">
        <f t="shared" si="600"/>
        <v>0</v>
      </c>
      <c r="P1323" s="4">
        <f t="shared" si="601"/>
        <v>0</v>
      </c>
      <c r="Q1323" s="11">
        <f t="shared" si="593"/>
        <v>0</v>
      </c>
      <c r="R1323" s="10">
        <f t="shared" si="602"/>
        <v>0</v>
      </c>
      <c r="S1323" s="9">
        <f t="shared" si="603"/>
        <v>151.358709016955</v>
      </c>
      <c r="T1323" s="8">
        <f t="shared" si="604"/>
        <v>17603.217879820346</v>
      </c>
      <c r="U1323" s="7">
        <f t="shared" si="605"/>
        <v>-31.443047952887095</v>
      </c>
      <c r="V1323" s="9">
        <f t="shared" si="606"/>
        <v>227.00829568229068</v>
      </c>
      <c r="W1323" s="8">
        <f t="shared" si="607"/>
        <v>241559.77910555582</v>
      </c>
      <c r="X1323" s="7">
        <f t="shared" si="608"/>
        <v>-31.443047952887095</v>
      </c>
      <c r="Y1323" s="6">
        <f t="shared" si="594"/>
        <v>272.8410253313412</v>
      </c>
      <c r="Z1323" s="4">
        <f t="shared" si="595"/>
        <v>-1</v>
      </c>
      <c r="AA1323" s="4">
        <f t="shared" si="609"/>
        <v>0</v>
      </c>
      <c r="AB1323" s="5">
        <f t="shared" si="610"/>
        <v>0</v>
      </c>
      <c r="AC1323" s="418">
        <f t="shared" si="614"/>
        <v>0</v>
      </c>
      <c r="AD1323" s="628">
        <f t="shared" si="611"/>
        <v>0</v>
      </c>
      <c r="AE1323" s="4">
        <f t="shared" si="596"/>
        <v>2.5758974730088759</v>
      </c>
      <c r="AF1323" s="3">
        <f t="shared" si="612"/>
        <v>4.67</v>
      </c>
      <c r="AG1323" s="2">
        <f t="shared" si="597"/>
        <v>105.92076283713217</v>
      </c>
      <c r="AH1323" s="22">
        <f t="shared" si="586"/>
        <v>1.6536852430274789</v>
      </c>
    </row>
    <row r="1324" spans="6:34" x14ac:dyDescent="0.35">
      <c r="F1324" s="21">
        <f t="shared" si="598"/>
        <v>129.39999999999694</v>
      </c>
      <c r="G1324" s="20">
        <f t="shared" si="613"/>
        <v>356.63043478260749</v>
      </c>
      <c r="H1324" s="19">
        <f t="shared" si="587"/>
        <v>6.6304347826074945</v>
      </c>
      <c r="I1324" s="18">
        <f t="shared" si="588"/>
        <v>1.8944099378878556E-2</v>
      </c>
      <c r="J1324" s="17">
        <f t="shared" si="589"/>
        <v>241582.47993512405</v>
      </c>
      <c r="K1324" s="16">
        <f t="shared" si="590"/>
        <v>31.442980435937969</v>
      </c>
      <c r="L1324" s="15">
        <f t="shared" si="591"/>
        <v>0</v>
      </c>
      <c r="M1324" s="14">
        <f t="shared" si="592"/>
        <v>0</v>
      </c>
      <c r="N1324" s="13">
        <f t="shared" si="599"/>
        <v>0</v>
      </c>
      <c r="O1324" s="12">
        <f t="shared" si="600"/>
        <v>0</v>
      </c>
      <c r="P1324" s="4">
        <f t="shared" si="601"/>
        <v>0</v>
      </c>
      <c r="Q1324" s="11">
        <f t="shared" si="593"/>
        <v>0</v>
      </c>
      <c r="R1324" s="10">
        <f t="shared" si="602"/>
        <v>0</v>
      </c>
      <c r="S1324" s="9">
        <f t="shared" si="603"/>
        <v>151.358709016955</v>
      </c>
      <c r="T1324" s="8">
        <f t="shared" si="604"/>
        <v>17618.353750722043</v>
      </c>
      <c r="U1324" s="7">
        <f t="shared" si="605"/>
        <v>-31.442980435937969</v>
      </c>
      <c r="V1324" s="9">
        <f t="shared" si="606"/>
        <v>223.86399088700196</v>
      </c>
      <c r="W1324" s="8">
        <f t="shared" si="607"/>
        <v>241582.47993512405</v>
      </c>
      <c r="X1324" s="7">
        <f t="shared" si="608"/>
        <v>-31.442980435937969</v>
      </c>
      <c r="Y1324" s="6">
        <f t="shared" si="594"/>
        <v>270.23054085564598</v>
      </c>
      <c r="Z1324" s="4">
        <f t="shared" si="595"/>
        <v>-1</v>
      </c>
      <c r="AA1324" s="4">
        <f t="shared" si="609"/>
        <v>0</v>
      </c>
      <c r="AB1324" s="5">
        <f t="shared" si="610"/>
        <v>0</v>
      </c>
      <c r="AC1324" s="418">
        <f t="shared" si="614"/>
        <v>0</v>
      </c>
      <c r="AD1324" s="628">
        <f t="shared" si="611"/>
        <v>0</v>
      </c>
      <c r="AE1324" s="4">
        <f t="shared" si="596"/>
        <v>2.5512518378588607</v>
      </c>
      <c r="AF1324" s="3">
        <f t="shared" si="612"/>
        <v>4.67</v>
      </c>
      <c r="AG1324" s="2">
        <f t="shared" si="597"/>
        <v>105.92076283713217</v>
      </c>
      <c r="AH1324" s="22">
        <f t="shared" si="586"/>
        <v>1.6300089431555091</v>
      </c>
    </row>
    <row r="1325" spans="6:34" x14ac:dyDescent="0.35">
      <c r="F1325" s="21">
        <f t="shared" si="598"/>
        <v>129.49999999999693</v>
      </c>
      <c r="G1325" s="20">
        <f t="shared" si="613"/>
        <v>356.63043478260749</v>
      </c>
      <c r="H1325" s="19">
        <f t="shared" si="587"/>
        <v>6.6304347826074945</v>
      </c>
      <c r="I1325" s="18">
        <f t="shared" si="588"/>
        <v>1.8944099378878556E-2</v>
      </c>
      <c r="J1325" s="17">
        <f t="shared" si="589"/>
        <v>241604.86633421274</v>
      </c>
      <c r="K1325" s="16">
        <f t="shared" si="590"/>
        <v>31.442913854382915</v>
      </c>
      <c r="L1325" s="15">
        <f t="shared" si="591"/>
        <v>0</v>
      </c>
      <c r="M1325" s="14">
        <f t="shared" si="592"/>
        <v>0</v>
      </c>
      <c r="N1325" s="13">
        <f t="shared" si="599"/>
        <v>0</v>
      </c>
      <c r="O1325" s="12">
        <f t="shared" si="600"/>
        <v>0</v>
      </c>
      <c r="P1325" s="4">
        <f t="shared" si="601"/>
        <v>0</v>
      </c>
      <c r="Q1325" s="11">
        <f t="shared" si="593"/>
        <v>0</v>
      </c>
      <c r="R1325" s="10">
        <f t="shared" si="602"/>
        <v>0</v>
      </c>
      <c r="S1325" s="9">
        <f t="shared" si="603"/>
        <v>151.358709016955</v>
      </c>
      <c r="T1325" s="8">
        <f t="shared" si="604"/>
        <v>17633.489621623739</v>
      </c>
      <c r="U1325" s="7">
        <f t="shared" si="605"/>
        <v>-31.442913854382915</v>
      </c>
      <c r="V1325" s="9">
        <f t="shared" si="606"/>
        <v>220.71969284340815</v>
      </c>
      <c r="W1325" s="8">
        <f t="shared" si="607"/>
        <v>241604.86633421274</v>
      </c>
      <c r="X1325" s="7">
        <f t="shared" si="608"/>
        <v>-31.442913854382915</v>
      </c>
      <c r="Y1325" s="6">
        <f t="shared" si="594"/>
        <v>267.63154074990433</v>
      </c>
      <c r="Z1325" s="4">
        <f t="shared" si="595"/>
        <v>-1</v>
      </c>
      <c r="AA1325" s="4">
        <f t="shared" si="609"/>
        <v>0</v>
      </c>
      <c r="AB1325" s="5">
        <f t="shared" si="610"/>
        <v>0</v>
      </c>
      <c r="AC1325" s="418">
        <f t="shared" si="614"/>
        <v>0</v>
      </c>
      <c r="AD1325" s="628">
        <f t="shared" si="611"/>
        <v>0</v>
      </c>
      <c r="AE1325" s="4">
        <f t="shared" si="596"/>
        <v>2.5267146268708887</v>
      </c>
      <c r="AF1325" s="3">
        <f t="shared" si="612"/>
        <v>4.67</v>
      </c>
      <c r="AG1325" s="2">
        <f t="shared" si="597"/>
        <v>105.92076283713217</v>
      </c>
      <c r="AH1325" s="22">
        <f t="shared" si="586"/>
        <v>1.6065501351135101</v>
      </c>
    </row>
    <row r="1326" spans="6:34" x14ac:dyDescent="0.35">
      <c r="F1326" s="21">
        <f t="shared" si="598"/>
        <v>129.59999999999692</v>
      </c>
      <c r="G1326" s="20">
        <f t="shared" si="613"/>
        <v>356.63043478260749</v>
      </c>
      <c r="H1326" s="19">
        <f t="shared" si="587"/>
        <v>6.6304347826074945</v>
      </c>
      <c r="I1326" s="18">
        <f t="shared" si="588"/>
        <v>1.8944099378878556E-2</v>
      </c>
      <c r="J1326" s="17">
        <f t="shared" si="589"/>
        <v>241626.93830349707</v>
      </c>
      <c r="K1326" s="16">
        <f t="shared" si="590"/>
        <v>31.442848208210997</v>
      </c>
      <c r="L1326" s="15">
        <f t="shared" si="591"/>
        <v>0</v>
      </c>
      <c r="M1326" s="14">
        <f t="shared" si="592"/>
        <v>0</v>
      </c>
      <c r="N1326" s="13">
        <f t="shared" si="599"/>
        <v>0</v>
      </c>
      <c r="O1326" s="12">
        <f t="shared" si="600"/>
        <v>0</v>
      </c>
      <c r="P1326" s="4">
        <f t="shared" si="601"/>
        <v>0</v>
      </c>
      <c r="Q1326" s="11">
        <f t="shared" si="593"/>
        <v>0</v>
      </c>
      <c r="R1326" s="10">
        <f t="shared" si="602"/>
        <v>0</v>
      </c>
      <c r="S1326" s="9">
        <f t="shared" si="603"/>
        <v>151.358709016955</v>
      </c>
      <c r="T1326" s="8">
        <f t="shared" si="604"/>
        <v>17648.625492525436</v>
      </c>
      <c r="U1326" s="7">
        <f t="shared" si="605"/>
        <v>-31.442848208210997</v>
      </c>
      <c r="V1326" s="9">
        <f t="shared" si="606"/>
        <v>217.57540145796986</v>
      </c>
      <c r="W1326" s="8">
        <f t="shared" si="607"/>
        <v>241626.93830349707</v>
      </c>
      <c r="X1326" s="7">
        <f t="shared" si="608"/>
        <v>-31.442848208210997</v>
      </c>
      <c r="Y1326" s="6">
        <f t="shared" si="594"/>
        <v>265.04436254120935</v>
      </c>
      <c r="Z1326" s="4">
        <f t="shared" si="595"/>
        <v>-1</v>
      </c>
      <c r="AA1326" s="4">
        <f t="shared" si="609"/>
        <v>0</v>
      </c>
      <c r="AB1326" s="5">
        <f t="shared" si="610"/>
        <v>0</v>
      </c>
      <c r="AC1326" s="418">
        <f t="shared" si="614"/>
        <v>0</v>
      </c>
      <c r="AD1326" s="628">
        <f t="shared" si="611"/>
        <v>0</v>
      </c>
      <c r="AE1326" s="4">
        <f t="shared" si="596"/>
        <v>2.5022890266448679</v>
      </c>
      <c r="AF1326" s="3">
        <f t="shared" si="612"/>
        <v>4.67</v>
      </c>
      <c r="AG1326" s="2">
        <f t="shared" si="597"/>
        <v>105.92076283713217</v>
      </c>
      <c r="AH1326" s="22">
        <f t="shared" si="586"/>
        <v>1.5833108884313181</v>
      </c>
    </row>
    <row r="1327" spans="6:34" x14ac:dyDescent="0.35">
      <c r="F1327" s="21">
        <f t="shared" si="598"/>
        <v>129.69999999999692</v>
      </c>
      <c r="G1327" s="20">
        <f t="shared" si="613"/>
        <v>356.63043478260749</v>
      </c>
      <c r="H1327" s="19">
        <f t="shared" si="587"/>
        <v>6.6304347826074945</v>
      </c>
      <c r="I1327" s="18">
        <f t="shared" si="588"/>
        <v>1.8944099378878556E-2</v>
      </c>
      <c r="J1327" s="17">
        <f t="shared" si="589"/>
        <v>241648.69584364287</v>
      </c>
      <c r="K1327" s="16">
        <f t="shared" si="590"/>
        <v>31.442783497411458</v>
      </c>
      <c r="L1327" s="15">
        <f t="shared" si="591"/>
        <v>0</v>
      </c>
      <c r="M1327" s="14">
        <f t="shared" si="592"/>
        <v>0</v>
      </c>
      <c r="N1327" s="13">
        <f t="shared" si="599"/>
        <v>0</v>
      </c>
      <c r="O1327" s="12">
        <f t="shared" si="600"/>
        <v>0</v>
      </c>
      <c r="P1327" s="4">
        <f t="shared" si="601"/>
        <v>0</v>
      </c>
      <c r="Q1327" s="11">
        <f t="shared" si="593"/>
        <v>0</v>
      </c>
      <c r="R1327" s="10">
        <f t="shared" si="602"/>
        <v>0</v>
      </c>
      <c r="S1327" s="9">
        <f t="shared" si="603"/>
        <v>151.358709016955</v>
      </c>
      <c r="T1327" s="8">
        <f t="shared" si="604"/>
        <v>17663.761363427133</v>
      </c>
      <c r="U1327" s="7">
        <f t="shared" si="605"/>
        <v>-31.442783497411458</v>
      </c>
      <c r="V1327" s="9">
        <f t="shared" si="606"/>
        <v>214.43111663714876</v>
      </c>
      <c r="W1327" s="8">
        <f t="shared" si="607"/>
        <v>241648.69584364287</v>
      </c>
      <c r="X1327" s="7">
        <f t="shared" si="608"/>
        <v>-31.442783497411458</v>
      </c>
      <c r="Y1327" s="6">
        <f t="shared" si="594"/>
        <v>262.4693555018066</v>
      </c>
      <c r="Z1327" s="4">
        <f t="shared" si="595"/>
        <v>-1</v>
      </c>
      <c r="AA1327" s="4">
        <f t="shared" si="609"/>
        <v>0</v>
      </c>
      <c r="AB1327" s="5">
        <f t="shared" si="610"/>
        <v>0</v>
      </c>
      <c r="AC1327" s="418">
        <f t="shared" si="614"/>
        <v>0</v>
      </c>
      <c r="AD1327" s="628">
        <f t="shared" si="611"/>
        <v>0</v>
      </c>
      <c r="AE1327" s="4">
        <f t="shared" si="596"/>
        <v>2.4779783346669202</v>
      </c>
      <c r="AF1327" s="3">
        <f t="shared" si="612"/>
        <v>4.67</v>
      </c>
      <c r="AG1327" s="2">
        <f t="shared" si="597"/>
        <v>105.92076283713217</v>
      </c>
      <c r="AH1327" s="22">
        <f t="shared" si="586"/>
        <v>1.5602933185062875</v>
      </c>
    </row>
    <row r="1328" spans="6:34" x14ac:dyDescent="0.35">
      <c r="F1328" s="21">
        <f t="shared" si="598"/>
        <v>129.79999999999691</v>
      </c>
      <c r="G1328" s="20">
        <f t="shared" si="613"/>
        <v>356.63043478260749</v>
      </c>
      <c r="H1328" s="19">
        <f t="shared" si="587"/>
        <v>6.6304347826074945</v>
      </c>
      <c r="I1328" s="18">
        <f t="shared" si="588"/>
        <v>1.8944099378878556E-2</v>
      </c>
      <c r="J1328" s="17">
        <f t="shared" si="589"/>
        <v>241670.13895530658</v>
      </c>
      <c r="K1328" s="16">
        <f t="shared" si="590"/>
        <v>31.442719721973692</v>
      </c>
      <c r="L1328" s="15">
        <f t="shared" si="591"/>
        <v>0</v>
      </c>
      <c r="M1328" s="14">
        <f t="shared" si="592"/>
        <v>0</v>
      </c>
      <c r="N1328" s="13">
        <f t="shared" si="599"/>
        <v>0</v>
      </c>
      <c r="O1328" s="12">
        <f t="shared" si="600"/>
        <v>0</v>
      </c>
      <c r="P1328" s="4">
        <f t="shared" si="601"/>
        <v>0</v>
      </c>
      <c r="Q1328" s="11">
        <f t="shared" si="593"/>
        <v>0</v>
      </c>
      <c r="R1328" s="10">
        <f t="shared" si="602"/>
        <v>0</v>
      </c>
      <c r="S1328" s="9">
        <f t="shared" si="603"/>
        <v>151.358709016955</v>
      </c>
      <c r="T1328" s="8">
        <f t="shared" si="604"/>
        <v>17678.89723432883</v>
      </c>
      <c r="U1328" s="7">
        <f t="shared" si="605"/>
        <v>-31.442719721973692</v>
      </c>
      <c r="V1328" s="9">
        <f t="shared" si="606"/>
        <v>211.28683828740762</v>
      </c>
      <c r="W1328" s="8">
        <f t="shared" si="607"/>
        <v>241670.13895530658</v>
      </c>
      <c r="X1328" s="7">
        <f t="shared" si="608"/>
        <v>-31.442719721973692</v>
      </c>
      <c r="Y1328" s="6">
        <f t="shared" si="594"/>
        <v>259.90688107237253</v>
      </c>
      <c r="Z1328" s="4">
        <f t="shared" si="595"/>
        <v>-1</v>
      </c>
      <c r="AA1328" s="4">
        <f t="shared" si="609"/>
        <v>0</v>
      </c>
      <c r="AB1328" s="5">
        <f t="shared" si="610"/>
        <v>0</v>
      </c>
      <c r="AC1328" s="418">
        <f t="shared" si="614"/>
        <v>0</v>
      </c>
      <c r="AD1328" s="628">
        <f t="shared" si="611"/>
        <v>0</v>
      </c>
      <c r="AE1328" s="4">
        <f t="shared" si="596"/>
        <v>2.4537859633055636</v>
      </c>
      <c r="AF1328" s="3">
        <f t="shared" si="612"/>
        <v>4.67</v>
      </c>
      <c r="AG1328" s="2">
        <f t="shared" si="597"/>
        <v>105.92076283713217</v>
      </c>
      <c r="AH1328" s="22">
        <f t="shared" si="586"/>
        <v>1.5374995877644728</v>
      </c>
    </row>
    <row r="1329" spans="6:34" x14ac:dyDescent="0.35">
      <c r="F1329" s="21">
        <f t="shared" si="598"/>
        <v>129.89999999999691</v>
      </c>
      <c r="G1329" s="20">
        <f t="shared" si="613"/>
        <v>356.63043478260749</v>
      </c>
      <c r="H1329" s="19">
        <f t="shared" si="587"/>
        <v>6.6304347826074945</v>
      </c>
      <c r="I1329" s="18">
        <f t="shared" si="588"/>
        <v>1.8944099378878556E-2</v>
      </c>
      <c r="J1329" s="17">
        <f t="shared" si="589"/>
        <v>241691.26763913533</v>
      </c>
      <c r="K1329" s="16">
        <f t="shared" si="590"/>
        <v>31.442656881887228</v>
      </c>
      <c r="L1329" s="15">
        <f t="shared" si="591"/>
        <v>0</v>
      </c>
      <c r="M1329" s="14">
        <f t="shared" si="592"/>
        <v>0</v>
      </c>
      <c r="N1329" s="13">
        <f t="shared" si="599"/>
        <v>0</v>
      </c>
      <c r="O1329" s="12">
        <f t="shared" si="600"/>
        <v>0</v>
      </c>
      <c r="P1329" s="4">
        <f t="shared" si="601"/>
        <v>0</v>
      </c>
      <c r="Q1329" s="11">
        <f t="shared" si="593"/>
        <v>0</v>
      </c>
      <c r="R1329" s="10">
        <f t="shared" si="602"/>
        <v>0</v>
      </c>
      <c r="S1329" s="9">
        <f t="shared" si="603"/>
        <v>151.358709016955</v>
      </c>
      <c r="T1329" s="8">
        <f t="shared" si="604"/>
        <v>17694.033105230526</v>
      </c>
      <c r="U1329" s="7">
        <f t="shared" si="605"/>
        <v>-31.442656881887228</v>
      </c>
      <c r="V1329" s="9">
        <f t="shared" si="606"/>
        <v>208.14256631521025</v>
      </c>
      <c r="W1329" s="8">
        <f t="shared" si="607"/>
        <v>241691.26763913533</v>
      </c>
      <c r="X1329" s="7">
        <f t="shared" si="608"/>
        <v>-31.442656881887228</v>
      </c>
      <c r="Y1329" s="6">
        <f t="shared" si="594"/>
        <v>257.35731329721517</v>
      </c>
      <c r="Z1329" s="4">
        <f t="shared" si="595"/>
        <v>-1</v>
      </c>
      <c r="AA1329" s="4">
        <f t="shared" si="609"/>
        <v>0</v>
      </c>
      <c r="AB1329" s="5">
        <f t="shared" si="610"/>
        <v>0</v>
      </c>
      <c r="AC1329" s="418">
        <f t="shared" si="614"/>
        <v>0</v>
      </c>
      <c r="AD1329" s="628">
        <f t="shared" si="611"/>
        <v>0</v>
      </c>
      <c r="AE1329" s="4">
        <f t="shared" si="596"/>
        <v>2.4297154439204487</v>
      </c>
      <c r="AF1329" s="3">
        <f t="shared" si="612"/>
        <v>4.67</v>
      </c>
      <c r="AG1329" s="2">
        <f t="shared" si="597"/>
        <v>105.92076283713217</v>
      </c>
      <c r="AH1329" s="22">
        <f t="shared" si="586"/>
        <v>1.5149319068357681</v>
      </c>
    </row>
    <row r="1330" spans="6:34" x14ac:dyDescent="0.35">
      <c r="F1330" s="21">
        <f t="shared" si="598"/>
        <v>129.9999999999969</v>
      </c>
      <c r="G1330" s="20">
        <f t="shared" si="613"/>
        <v>356.63043478260749</v>
      </c>
      <c r="H1330" s="19">
        <f t="shared" si="587"/>
        <v>6.6304347826074945</v>
      </c>
      <c r="I1330" s="18">
        <f t="shared" si="588"/>
        <v>1.8944099378878556E-2</v>
      </c>
      <c r="J1330" s="17">
        <f t="shared" si="589"/>
        <v>241712.08189576684</v>
      </c>
      <c r="K1330" s="16">
        <f t="shared" si="590"/>
        <v>31.442594977141741</v>
      </c>
      <c r="L1330" s="15">
        <f t="shared" si="591"/>
        <v>0</v>
      </c>
      <c r="M1330" s="14">
        <f t="shared" si="592"/>
        <v>0</v>
      </c>
      <c r="N1330" s="13">
        <f t="shared" si="599"/>
        <v>0</v>
      </c>
      <c r="O1330" s="12">
        <f t="shared" si="600"/>
        <v>0</v>
      </c>
      <c r="P1330" s="4">
        <f t="shared" si="601"/>
        <v>0</v>
      </c>
      <c r="Q1330" s="11">
        <f t="shared" si="593"/>
        <v>0</v>
      </c>
      <c r="R1330" s="10">
        <f t="shared" si="602"/>
        <v>0</v>
      </c>
      <c r="S1330" s="9">
        <f t="shared" si="603"/>
        <v>151.358709016955</v>
      </c>
      <c r="T1330" s="8">
        <f t="shared" si="604"/>
        <v>17709.168976132223</v>
      </c>
      <c r="U1330" s="7">
        <f t="shared" si="605"/>
        <v>-31.442594977141741</v>
      </c>
      <c r="V1330" s="9">
        <f t="shared" si="606"/>
        <v>204.99830062702154</v>
      </c>
      <c r="W1330" s="8">
        <f t="shared" si="607"/>
        <v>241712.08189576684</v>
      </c>
      <c r="X1330" s="7">
        <f t="shared" si="608"/>
        <v>-31.442594977141741</v>
      </c>
      <c r="Y1330" s="6">
        <f t="shared" si="594"/>
        <v>254.82103927118334</v>
      </c>
      <c r="Z1330" s="4">
        <f t="shared" si="595"/>
        <v>-1</v>
      </c>
      <c r="AA1330" s="4">
        <f t="shared" si="609"/>
        <v>0</v>
      </c>
      <c r="AB1330" s="5">
        <f t="shared" si="610"/>
        <v>0</v>
      </c>
      <c r="AC1330" s="418">
        <f t="shared" si="614"/>
        <v>0</v>
      </c>
      <c r="AD1330" s="628">
        <f t="shared" si="611"/>
        <v>0</v>
      </c>
      <c r="AE1330" s="4">
        <f t="shared" si="596"/>
        <v>2.4057704310816375</v>
      </c>
      <c r="AF1330" s="3">
        <f t="shared" si="612"/>
        <v>4.67</v>
      </c>
      <c r="AG1330" s="2">
        <f t="shared" si="597"/>
        <v>105.92076283713217</v>
      </c>
      <c r="AH1330" s="22">
        <f t="shared" si="586"/>
        <v>1.4925925357408345</v>
      </c>
    </row>
    <row r="1331" spans="6:34" x14ac:dyDescent="0.35">
      <c r="F1331" s="21">
        <f t="shared" si="598"/>
        <v>130.0999999999969</v>
      </c>
      <c r="G1331" s="20">
        <f t="shared" si="613"/>
        <v>356.63043478260749</v>
      </c>
      <c r="H1331" s="19">
        <f t="shared" si="587"/>
        <v>6.6304347826074945</v>
      </c>
      <c r="I1331" s="18">
        <f t="shared" si="588"/>
        <v>1.8944099378878556E-2</v>
      </c>
      <c r="J1331" s="17">
        <f t="shared" si="589"/>
        <v>241732.58172582954</v>
      </c>
      <c r="K1331" s="16">
        <f t="shared" si="590"/>
        <v>31.442534007727119</v>
      </c>
      <c r="L1331" s="15">
        <f t="shared" si="591"/>
        <v>0</v>
      </c>
      <c r="M1331" s="14">
        <f t="shared" si="592"/>
        <v>0</v>
      </c>
      <c r="N1331" s="13">
        <f t="shared" si="599"/>
        <v>0</v>
      </c>
      <c r="O1331" s="12">
        <f t="shared" si="600"/>
        <v>0</v>
      </c>
      <c r="P1331" s="4">
        <f t="shared" si="601"/>
        <v>0</v>
      </c>
      <c r="Q1331" s="11">
        <f t="shared" si="593"/>
        <v>0</v>
      </c>
      <c r="R1331" s="10">
        <f t="shared" si="602"/>
        <v>0</v>
      </c>
      <c r="S1331" s="9">
        <f t="shared" si="603"/>
        <v>151.358709016955</v>
      </c>
      <c r="T1331" s="8">
        <f t="shared" si="604"/>
        <v>17724.30484703392</v>
      </c>
      <c r="U1331" s="7">
        <f t="shared" si="605"/>
        <v>-31.442534007727119</v>
      </c>
      <c r="V1331" s="9">
        <f t="shared" si="606"/>
        <v>201.85404112930735</v>
      </c>
      <c r="W1331" s="8">
        <f t="shared" si="607"/>
        <v>241732.58172582954</v>
      </c>
      <c r="X1331" s="7">
        <f t="shared" si="608"/>
        <v>-31.442534007727119</v>
      </c>
      <c r="Y1331" s="6">
        <f t="shared" si="594"/>
        <v>252.29845959797566</v>
      </c>
      <c r="Z1331" s="4">
        <f t="shared" si="595"/>
        <v>-1</v>
      </c>
      <c r="AA1331" s="4">
        <f t="shared" si="609"/>
        <v>0</v>
      </c>
      <c r="AB1331" s="5">
        <f t="shared" si="610"/>
        <v>0</v>
      </c>
      <c r="AC1331" s="418">
        <f t="shared" si="614"/>
        <v>0</v>
      </c>
      <c r="AD1331" s="628">
        <f t="shared" si="611"/>
        <v>0</v>
      </c>
      <c r="AE1331" s="4">
        <f t="shared" si="596"/>
        <v>2.3819547068965075</v>
      </c>
      <c r="AF1331" s="3">
        <f t="shared" si="612"/>
        <v>4.67</v>
      </c>
      <c r="AG1331" s="2">
        <f t="shared" si="597"/>
        <v>105.92076283713217</v>
      </c>
      <c r="AH1331" s="22">
        <f t="shared" si="586"/>
        <v>1.4704837850872812</v>
      </c>
    </row>
    <row r="1332" spans="6:34" x14ac:dyDescent="0.35">
      <c r="F1332" s="21">
        <f t="shared" si="598"/>
        <v>130.19999999999689</v>
      </c>
      <c r="G1332" s="20">
        <f t="shared" si="613"/>
        <v>356.63043478260749</v>
      </c>
      <c r="H1332" s="19">
        <f t="shared" si="587"/>
        <v>6.6304347826074945</v>
      </c>
      <c r="I1332" s="18">
        <f t="shared" si="588"/>
        <v>1.8944099378878556E-2</v>
      </c>
      <c r="J1332" s="17">
        <f t="shared" si="589"/>
        <v>241752.76712994248</v>
      </c>
      <c r="K1332" s="16">
        <f t="shared" si="590"/>
        <v>31.442473973633323</v>
      </c>
      <c r="L1332" s="15">
        <f t="shared" si="591"/>
        <v>0</v>
      </c>
      <c r="M1332" s="14">
        <f t="shared" si="592"/>
        <v>0</v>
      </c>
      <c r="N1332" s="13">
        <f t="shared" si="599"/>
        <v>0</v>
      </c>
      <c r="O1332" s="12">
        <f t="shared" si="600"/>
        <v>0</v>
      </c>
      <c r="P1332" s="4">
        <f t="shared" si="601"/>
        <v>0</v>
      </c>
      <c r="Q1332" s="11">
        <f t="shared" si="593"/>
        <v>0</v>
      </c>
      <c r="R1332" s="10">
        <f t="shared" si="602"/>
        <v>0</v>
      </c>
      <c r="S1332" s="9">
        <f t="shared" si="603"/>
        <v>151.358709016955</v>
      </c>
      <c r="T1332" s="8">
        <f t="shared" si="604"/>
        <v>17739.440717935617</v>
      </c>
      <c r="U1332" s="7">
        <f t="shared" si="605"/>
        <v>-31.442473973633323</v>
      </c>
      <c r="V1332" s="9">
        <f t="shared" si="606"/>
        <v>198.70978772853465</v>
      </c>
      <c r="W1332" s="8">
        <f t="shared" si="607"/>
        <v>241752.76712994248</v>
      </c>
      <c r="X1332" s="7">
        <f t="shared" si="608"/>
        <v>-31.442473973633323</v>
      </c>
      <c r="Y1332" s="6">
        <f t="shared" si="594"/>
        <v>249.78998885943878</v>
      </c>
      <c r="Z1332" s="4">
        <f t="shared" si="595"/>
        <v>-1</v>
      </c>
      <c r="AA1332" s="4">
        <f t="shared" si="609"/>
        <v>0</v>
      </c>
      <c r="AB1332" s="5">
        <f t="shared" si="610"/>
        <v>0</v>
      </c>
      <c r="AC1332" s="418">
        <f t="shared" si="614"/>
        <v>0</v>
      </c>
      <c r="AD1332" s="628">
        <f t="shared" si="611"/>
        <v>0</v>
      </c>
      <c r="AE1332" s="4">
        <f t="shared" si="596"/>
        <v>2.3582721854404074</v>
      </c>
      <c r="AF1332" s="3">
        <f t="shared" si="612"/>
        <v>4.67</v>
      </c>
      <c r="AG1332" s="2">
        <f t="shared" si="597"/>
        <v>105.92076283713217</v>
      </c>
      <c r="AH1332" s="22">
        <f t="shared" si="586"/>
        <v>1.4486080172721993</v>
      </c>
    </row>
    <row r="1333" spans="6:34" x14ac:dyDescent="0.35">
      <c r="F1333" s="21">
        <f t="shared" si="598"/>
        <v>130.29999999999688</v>
      </c>
      <c r="G1333" s="20">
        <f t="shared" si="613"/>
        <v>356.63043478260749</v>
      </c>
      <c r="H1333" s="19">
        <f t="shared" si="587"/>
        <v>6.6304347826074945</v>
      </c>
      <c r="I1333" s="18">
        <f t="shared" si="588"/>
        <v>1.8944099378878556E-2</v>
      </c>
      <c r="J1333" s="17">
        <f t="shared" si="589"/>
        <v>241772.63810871533</v>
      </c>
      <c r="K1333" s="16">
        <f t="shared" si="590"/>
        <v>31.44241487485052</v>
      </c>
      <c r="L1333" s="15">
        <f t="shared" si="591"/>
        <v>0</v>
      </c>
      <c r="M1333" s="14">
        <f t="shared" si="592"/>
        <v>0</v>
      </c>
      <c r="N1333" s="13">
        <f t="shared" si="599"/>
        <v>0</v>
      </c>
      <c r="O1333" s="12">
        <f t="shared" si="600"/>
        <v>0</v>
      </c>
      <c r="P1333" s="4">
        <f t="shared" si="601"/>
        <v>0</v>
      </c>
      <c r="Q1333" s="11">
        <f t="shared" si="593"/>
        <v>0</v>
      </c>
      <c r="R1333" s="10">
        <f t="shared" si="602"/>
        <v>0</v>
      </c>
      <c r="S1333" s="9">
        <f t="shared" si="603"/>
        <v>151.358709016955</v>
      </c>
      <c r="T1333" s="8">
        <f t="shared" si="604"/>
        <v>17754.576588837313</v>
      </c>
      <c r="U1333" s="7">
        <f t="shared" si="605"/>
        <v>-31.44241487485052</v>
      </c>
      <c r="V1333" s="9">
        <f t="shared" si="606"/>
        <v>195.56554033117132</v>
      </c>
      <c r="W1333" s="8">
        <f t="shared" si="607"/>
        <v>241772.63810871533</v>
      </c>
      <c r="X1333" s="7">
        <f t="shared" si="608"/>
        <v>-31.44241487485052</v>
      </c>
      <c r="Y1333" s="6">
        <f t="shared" si="594"/>
        <v>247.29605609532527</v>
      </c>
      <c r="Z1333" s="4">
        <f t="shared" si="595"/>
        <v>-1</v>
      </c>
      <c r="AA1333" s="4">
        <f t="shared" si="609"/>
        <v>0</v>
      </c>
      <c r="AB1333" s="5">
        <f t="shared" si="610"/>
        <v>0</v>
      </c>
      <c r="AC1333" s="418">
        <f t="shared" si="614"/>
        <v>0</v>
      </c>
      <c r="AD1333" s="628">
        <f t="shared" si="611"/>
        <v>0</v>
      </c>
      <c r="AE1333" s="4">
        <f t="shared" si="596"/>
        <v>2.3347269172860581</v>
      </c>
      <c r="AF1333" s="3">
        <f t="shared" si="612"/>
        <v>4.67</v>
      </c>
      <c r="AG1333" s="2">
        <f t="shared" si="597"/>
        <v>105.92076283713217</v>
      </c>
      <c r="AH1333" s="22">
        <f t="shared" si="586"/>
        <v>1.4269676476877322</v>
      </c>
    </row>
    <row r="1334" spans="6:34" x14ac:dyDescent="0.35">
      <c r="F1334" s="21">
        <f t="shared" si="598"/>
        <v>130.39999999999688</v>
      </c>
      <c r="G1334" s="20">
        <f t="shared" si="613"/>
        <v>356.63043478260749</v>
      </c>
      <c r="H1334" s="19">
        <f t="shared" si="587"/>
        <v>6.6304347826074945</v>
      </c>
      <c r="I1334" s="18">
        <f t="shared" si="588"/>
        <v>1.8944099378878556E-2</v>
      </c>
      <c r="J1334" s="17">
        <f t="shared" si="589"/>
        <v>241792.19466274846</v>
      </c>
      <c r="K1334" s="16">
        <f t="shared" si="590"/>
        <v>31.442356711369001</v>
      </c>
      <c r="L1334" s="15">
        <f t="shared" si="591"/>
        <v>0</v>
      </c>
      <c r="M1334" s="14">
        <f t="shared" si="592"/>
        <v>0</v>
      </c>
      <c r="N1334" s="13">
        <f t="shared" si="599"/>
        <v>0</v>
      </c>
      <c r="O1334" s="12">
        <f t="shared" si="600"/>
        <v>0</v>
      </c>
      <c r="P1334" s="4">
        <f t="shared" si="601"/>
        <v>0</v>
      </c>
      <c r="Q1334" s="11">
        <f t="shared" si="593"/>
        <v>0</v>
      </c>
      <c r="R1334" s="10">
        <f t="shared" si="602"/>
        <v>0</v>
      </c>
      <c r="S1334" s="9">
        <f t="shared" si="603"/>
        <v>151.358709016955</v>
      </c>
      <c r="T1334" s="8">
        <f t="shared" si="604"/>
        <v>17769.71245973901</v>
      </c>
      <c r="U1334" s="7">
        <f t="shared" si="605"/>
        <v>-31.442356711369001</v>
      </c>
      <c r="V1334" s="9">
        <f t="shared" si="606"/>
        <v>192.42129884368626</v>
      </c>
      <c r="W1334" s="8">
        <f t="shared" si="607"/>
        <v>241792.19466274846</v>
      </c>
      <c r="X1334" s="7">
        <f t="shared" si="608"/>
        <v>-31.442356711369001</v>
      </c>
      <c r="Y1334" s="6">
        <f t="shared" si="594"/>
        <v>244.81710529285016</v>
      </c>
      <c r="Z1334" s="4">
        <f t="shared" si="595"/>
        <v>-1</v>
      </c>
      <c r="AA1334" s="4">
        <f t="shared" si="609"/>
        <v>0</v>
      </c>
      <c r="AB1334" s="5">
        <f t="shared" si="610"/>
        <v>0</v>
      </c>
      <c r="AC1334" s="418">
        <f t="shared" si="614"/>
        <v>0</v>
      </c>
      <c r="AD1334" s="628">
        <f t="shared" si="611"/>
        <v>0</v>
      </c>
      <c r="AE1334" s="4">
        <f t="shared" si="596"/>
        <v>2.3113230941254672</v>
      </c>
      <c r="AF1334" s="3">
        <f t="shared" si="612"/>
        <v>4.67</v>
      </c>
      <c r="AG1334" s="2">
        <f t="shared" si="597"/>
        <v>105.92076283713217</v>
      </c>
      <c r="AH1334" s="22">
        <f t="shared" si="586"/>
        <v>1.4055651459259162</v>
      </c>
    </row>
    <row r="1335" spans="6:34" x14ac:dyDescent="0.35">
      <c r="F1335" s="21">
        <f t="shared" si="598"/>
        <v>130.49999999999687</v>
      </c>
      <c r="G1335" s="20">
        <f t="shared" si="613"/>
        <v>356.63043478260749</v>
      </c>
      <c r="H1335" s="19">
        <f t="shared" si="587"/>
        <v>6.6304347826074945</v>
      </c>
      <c r="I1335" s="18">
        <f t="shared" si="588"/>
        <v>1.8944099378878556E-2</v>
      </c>
      <c r="J1335" s="17">
        <f t="shared" si="589"/>
        <v>241811.43679263283</v>
      </c>
      <c r="K1335" s="16">
        <f t="shared" si="590"/>
        <v>31.442299483179244</v>
      </c>
      <c r="L1335" s="15">
        <f t="shared" si="591"/>
        <v>0</v>
      </c>
      <c r="M1335" s="14">
        <f t="shared" si="592"/>
        <v>0</v>
      </c>
      <c r="N1335" s="13">
        <f t="shared" si="599"/>
        <v>0</v>
      </c>
      <c r="O1335" s="12">
        <f t="shared" si="600"/>
        <v>0</v>
      </c>
      <c r="P1335" s="4">
        <f t="shared" si="601"/>
        <v>0</v>
      </c>
      <c r="Q1335" s="11">
        <f t="shared" si="593"/>
        <v>0</v>
      </c>
      <c r="R1335" s="10">
        <f t="shared" si="602"/>
        <v>0</v>
      </c>
      <c r="S1335" s="9">
        <f t="shared" si="603"/>
        <v>151.358709016955</v>
      </c>
      <c r="T1335" s="8">
        <f t="shared" si="604"/>
        <v>17784.848330640707</v>
      </c>
      <c r="U1335" s="7">
        <f t="shared" si="605"/>
        <v>-31.442299483179244</v>
      </c>
      <c r="V1335" s="9">
        <f t="shared" si="606"/>
        <v>189.27706317254936</v>
      </c>
      <c r="W1335" s="8">
        <f t="shared" si="607"/>
        <v>241811.43679263283</v>
      </c>
      <c r="X1335" s="7">
        <f t="shared" si="608"/>
        <v>-31.442299483179244</v>
      </c>
      <c r="Y1335" s="6">
        <f t="shared" si="594"/>
        <v>242.35359588523647</v>
      </c>
      <c r="Z1335" s="4">
        <f t="shared" si="595"/>
        <v>-1</v>
      </c>
      <c r="AA1335" s="4">
        <f t="shared" si="609"/>
        <v>0</v>
      </c>
      <c r="AB1335" s="5">
        <f t="shared" si="610"/>
        <v>0</v>
      </c>
      <c r="AC1335" s="418">
        <f t="shared" si="614"/>
        <v>0</v>
      </c>
      <c r="AD1335" s="628">
        <f t="shared" si="611"/>
        <v>0</v>
      </c>
      <c r="AE1335" s="4">
        <f t="shared" si="596"/>
        <v>2.2880650534767075</v>
      </c>
      <c r="AF1335" s="3">
        <f t="shared" si="612"/>
        <v>4.67</v>
      </c>
      <c r="AG1335" s="2">
        <f t="shared" si="597"/>
        <v>105.92076283713217</v>
      </c>
      <c r="AH1335" s="22">
        <f t="shared" si="586"/>
        <v>1.3844030369785307</v>
      </c>
    </row>
    <row r="1336" spans="6:34" x14ac:dyDescent="0.35">
      <c r="F1336" s="21">
        <f t="shared" si="598"/>
        <v>130.59999999999687</v>
      </c>
      <c r="G1336" s="20">
        <f t="shared" si="613"/>
        <v>356.63043478260749</v>
      </c>
      <c r="H1336" s="19">
        <f t="shared" si="587"/>
        <v>6.6304347826074945</v>
      </c>
      <c r="I1336" s="18">
        <f t="shared" si="588"/>
        <v>1.8944099378878556E-2</v>
      </c>
      <c r="J1336" s="17">
        <f t="shared" si="589"/>
        <v>241830.36449895008</v>
      </c>
      <c r="K1336" s="16">
        <f t="shared" si="590"/>
        <v>31.442243190271849</v>
      </c>
      <c r="L1336" s="15">
        <f t="shared" si="591"/>
        <v>0</v>
      </c>
      <c r="M1336" s="14">
        <f t="shared" si="592"/>
        <v>0</v>
      </c>
      <c r="N1336" s="13">
        <f t="shared" si="599"/>
        <v>0</v>
      </c>
      <c r="O1336" s="12">
        <f t="shared" si="600"/>
        <v>0</v>
      </c>
      <c r="P1336" s="4">
        <f t="shared" si="601"/>
        <v>0</v>
      </c>
      <c r="Q1336" s="11">
        <f t="shared" si="593"/>
        <v>0</v>
      </c>
      <c r="R1336" s="10">
        <f t="shared" si="602"/>
        <v>0</v>
      </c>
      <c r="S1336" s="9">
        <f t="shared" si="603"/>
        <v>151.358709016955</v>
      </c>
      <c r="T1336" s="8">
        <f t="shared" si="604"/>
        <v>17799.984201542404</v>
      </c>
      <c r="U1336" s="7">
        <f t="shared" si="605"/>
        <v>-31.442243190271849</v>
      </c>
      <c r="V1336" s="9">
        <f t="shared" si="606"/>
        <v>186.13283322423143</v>
      </c>
      <c r="W1336" s="8">
        <f t="shared" si="607"/>
        <v>241830.36449895008</v>
      </c>
      <c r="X1336" s="7">
        <f t="shared" si="608"/>
        <v>-31.442243190271849</v>
      </c>
      <c r="Y1336" s="6">
        <f t="shared" si="594"/>
        <v>239.90600325827364</v>
      </c>
      <c r="Z1336" s="4">
        <f t="shared" si="595"/>
        <v>-1</v>
      </c>
      <c r="AA1336" s="4">
        <f t="shared" si="609"/>
        <v>0</v>
      </c>
      <c r="AB1336" s="5">
        <f t="shared" si="610"/>
        <v>0</v>
      </c>
      <c r="AC1336" s="418">
        <f t="shared" si="614"/>
        <v>0</v>
      </c>
      <c r="AD1336" s="628">
        <f t="shared" si="611"/>
        <v>0</v>
      </c>
      <c r="AE1336" s="4">
        <f t="shared" si="596"/>
        <v>2.2649572834663427</v>
      </c>
      <c r="AF1336" s="3">
        <f t="shared" si="612"/>
        <v>4.67</v>
      </c>
      <c r="AG1336" s="2">
        <f t="shared" si="597"/>
        <v>105.92076283713217</v>
      </c>
      <c r="AH1336" s="22">
        <f t="shared" si="586"/>
        <v>1.3634839024271392</v>
      </c>
    </row>
    <row r="1337" spans="6:34" x14ac:dyDescent="0.35">
      <c r="F1337" s="21">
        <f t="shared" si="598"/>
        <v>130.69999999999686</v>
      </c>
      <c r="G1337" s="20">
        <f t="shared" si="613"/>
        <v>356.63043478260749</v>
      </c>
      <c r="H1337" s="19">
        <f t="shared" si="587"/>
        <v>6.6304347826074945</v>
      </c>
      <c r="I1337" s="18">
        <f t="shared" si="588"/>
        <v>1.8944099378878556E-2</v>
      </c>
      <c r="J1337" s="17">
        <f t="shared" si="589"/>
        <v>241848.9777822725</v>
      </c>
      <c r="K1337" s="16">
        <f t="shared" si="590"/>
        <v>31.44218783263759</v>
      </c>
      <c r="L1337" s="15">
        <f t="shared" si="591"/>
        <v>0</v>
      </c>
      <c r="M1337" s="14">
        <f t="shared" si="592"/>
        <v>0</v>
      </c>
      <c r="N1337" s="13">
        <f t="shared" si="599"/>
        <v>0</v>
      </c>
      <c r="O1337" s="12">
        <f t="shared" si="600"/>
        <v>0</v>
      </c>
      <c r="P1337" s="4">
        <f t="shared" si="601"/>
        <v>0</v>
      </c>
      <c r="Q1337" s="11">
        <f t="shared" si="593"/>
        <v>0</v>
      </c>
      <c r="R1337" s="10">
        <f t="shared" si="602"/>
        <v>0</v>
      </c>
      <c r="S1337" s="9">
        <f t="shared" si="603"/>
        <v>151.358709016955</v>
      </c>
      <c r="T1337" s="8">
        <f t="shared" si="604"/>
        <v>17815.120072444101</v>
      </c>
      <c r="U1337" s="7">
        <f t="shared" si="605"/>
        <v>-31.44218783263759</v>
      </c>
      <c r="V1337" s="9">
        <f t="shared" si="606"/>
        <v>182.98860890520425</v>
      </c>
      <c r="W1337" s="8">
        <f t="shared" si="607"/>
        <v>241848.9777822725</v>
      </c>
      <c r="X1337" s="7">
        <f t="shared" si="608"/>
        <v>-31.44218783263759</v>
      </c>
      <c r="Y1337" s="6">
        <f t="shared" si="594"/>
        <v>237.47481926372964</v>
      </c>
      <c r="Z1337" s="4">
        <f t="shared" si="595"/>
        <v>-1</v>
      </c>
      <c r="AA1337" s="4">
        <f t="shared" si="609"/>
        <v>0</v>
      </c>
      <c r="AB1337" s="5">
        <f t="shared" si="610"/>
        <v>0</v>
      </c>
      <c r="AC1337" s="418">
        <f t="shared" si="614"/>
        <v>0</v>
      </c>
      <c r="AD1337" s="628">
        <f t="shared" si="611"/>
        <v>0</v>
      </c>
      <c r="AE1337" s="4">
        <f t="shared" si="596"/>
        <v>2.2420044276765645</v>
      </c>
      <c r="AF1337" s="3">
        <f t="shared" si="612"/>
        <v>4.67</v>
      </c>
      <c r="AG1337" s="2">
        <f t="shared" si="597"/>
        <v>105.92076283713217</v>
      </c>
      <c r="AH1337" s="22">
        <f t="shared" si="586"/>
        <v>1.3428103816179395</v>
      </c>
    </row>
    <row r="1338" spans="6:34" x14ac:dyDescent="0.35">
      <c r="F1338" s="21">
        <f t="shared" si="598"/>
        <v>130.79999999999686</v>
      </c>
      <c r="G1338" s="20">
        <f t="shared" si="613"/>
        <v>356.63043478260749</v>
      </c>
      <c r="H1338" s="19">
        <f t="shared" si="587"/>
        <v>6.6304347826074945</v>
      </c>
      <c r="I1338" s="18">
        <f t="shared" si="588"/>
        <v>1.8944099378878556E-2</v>
      </c>
      <c r="J1338" s="17">
        <f t="shared" si="589"/>
        <v>241867.27664316303</v>
      </c>
      <c r="K1338" s="16">
        <f t="shared" si="590"/>
        <v>31.442133410267353</v>
      </c>
      <c r="L1338" s="15">
        <f t="shared" si="591"/>
        <v>0</v>
      </c>
      <c r="M1338" s="14">
        <f t="shared" si="592"/>
        <v>0</v>
      </c>
      <c r="N1338" s="13">
        <f t="shared" si="599"/>
        <v>0</v>
      </c>
      <c r="O1338" s="12">
        <f t="shared" si="600"/>
        <v>0</v>
      </c>
      <c r="P1338" s="4">
        <f t="shared" si="601"/>
        <v>0</v>
      </c>
      <c r="Q1338" s="11">
        <f t="shared" si="593"/>
        <v>0</v>
      </c>
      <c r="R1338" s="10">
        <f t="shared" si="602"/>
        <v>0</v>
      </c>
      <c r="S1338" s="9">
        <f t="shared" si="603"/>
        <v>151.358709016955</v>
      </c>
      <c r="T1338" s="8">
        <f t="shared" si="604"/>
        <v>17830.255943345797</v>
      </c>
      <c r="U1338" s="7">
        <f t="shared" si="605"/>
        <v>-31.442133410267353</v>
      </c>
      <c r="V1338" s="9">
        <f t="shared" si="606"/>
        <v>179.84439012194048</v>
      </c>
      <c r="W1338" s="8">
        <f t="shared" si="607"/>
        <v>241867.27664316303</v>
      </c>
      <c r="X1338" s="7">
        <f t="shared" si="608"/>
        <v>-31.442133410267353</v>
      </c>
      <c r="Y1338" s="6">
        <f t="shared" si="594"/>
        <v>235.06055273825078</v>
      </c>
      <c r="Z1338" s="4">
        <f t="shared" si="595"/>
        <v>-1</v>
      </c>
      <c r="AA1338" s="4">
        <f t="shared" si="609"/>
        <v>0</v>
      </c>
      <c r="AB1338" s="5">
        <f t="shared" si="610"/>
        <v>0</v>
      </c>
      <c r="AC1338" s="418">
        <f t="shared" si="614"/>
        <v>0</v>
      </c>
      <c r="AD1338" s="628">
        <f t="shared" si="611"/>
        <v>0</v>
      </c>
      <c r="AE1338" s="4">
        <f t="shared" si="596"/>
        <v>2.2192112900441332</v>
      </c>
      <c r="AF1338" s="3">
        <f t="shared" si="612"/>
        <v>4.67</v>
      </c>
      <c r="AG1338" s="2">
        <f t="shared" si="597"/>
        <v>105.92076283713217</v>
      </c>
      <c r="AH1338" s="22">
        <f t="shared" si="586"/>
        <v>1.3223851728153699</v>
      </c>
    </row>
    <row r="1339" spans="6:34" x14ac:dyDescent="0.35">
      <c r="F1339" s="21">
        <f t="shared" si="598"/>
        <v>130.89999999999685</v>
      </c>
      <c r="G1339" s="20">
        <f t="shared" si="613"/>
        <v>356.63043478260749</v>
      </c>
      <c r="H1339" s="19">
        <f t="shared" si="587"/>
        <v>6.6304347826074945</v>
      </c>
      <c r="I1339" s="18">
        <f t="shared" si="588"/>
        <v>1.8944099378878556E-2</v>
      </c>
      <c r="J1339" s="17">
        <f t="shared" si="589"/>
        <v>241885.26108217522</v>
      </c>
      <c r="K1339" s="16">
        <f t="shared" si="590"/>
        <v>31.442079923152239</v>
      </c>
      <c r="L1339" s="15">
        <f t="shared" si="591"/>
        <v>0</v>
      </c>
      <c r="M1339" s="14">
        <f t="shared" si="592"/>
        <v>0</v>
      </c>
      <c r="N1339" s="13">
        <f t="shared" si="599"/>
        <v>0</v>
      </c>
      <c r="O1339" s="12">
        <f t="shared" si="600"/>
        <v>0</v>
      </c>
      <c r="P1339" s="4">
        <f t="shared" si="601"/>
        <v>0</v>
      </c>
      <c r="Q1339" s="11">
        <f t="shared" si="593"/>
        <v>0</v>
      </c>
      <c r="R1339" s="10">
        <f t="shared" si="602"/>
        <v>0</v>
      </c>
      <c r="S1339" s="9">
        <f t="shared" si="603"/>
        <v>151.358709016955</v>
      </c>
      <c r="T1339" s="8">
        <f t="shared" si="604"/>
        <v>17845.391814247494</v>
      </c>
      <c r="U1339" s="7">
        <f t="shared" si="605"/>
        <v>-31.442079923152239</v>
      </c>
      <c r="V1339" s="9">
        <f t="shared" si="606"/>
        <v>176.70017678091375</v>
      </c>
      <c r="W1339" s="8">
        <f t="shared" si="607"/>
        <v>241885.26108217522</v>
      </c>
      <c r="X1339" s="7">
        <f t="shared" si="608"/>
        <v>-31.442079923152239</v>
      </c>
      <c r="Y1339" s="6">
        <f t="shared" si="594"/>
        <v>232.66373002615907</v>
      </c>
      <c r="Z1339" s="4">
        <f t="shared" si="595"/>
        <v>-1</v>
      </c>
      <c r="AA1339" s="4">
        <f t="shared" si="609"/>
        <v>0</v>
      </c>
      <c r="AB1339" s="5">
        <f t="shared" si="610"/>
        <v>0</v>
      </c>
      <c r="AC1339" s="418">
        <f t="shared" si="614"/>
        <v>0</v>
      </c>
      <c r="AD1339" s="628">
        <f t="shared" si="611"/>
        <v>0</v>
      </c>
      <c r="AE1339" s="4">
        <f t="shared" si="596"/>
        <v>2.1965828397961196</v>
      </c>
      <c r="AF1339" s="3">
        <f t="shared" si="612"/>
        <v>4.67</v>
      </c>
      <c r="AG1339" s="2">
        <f t="shared" si="597"/>
        <v>105.92076283713217</v>
      </c>
      <c r="AH1339" s="22">
        <f t="shared" si="586"/>
        <v>1.3022110343277544</v>
      </c>
    </row>
    <row r="1340" spans="6:34" x14ac:dyDescent="0.35">
      <c r="F1340" s="21">
        <f t="shared" si="598"/>
        <v>130.99999999999685</v>
      </c>
      <c r="G1340" s="20">
        <f t="shared" si="613"/>
        <v>356.63043478260749</v>
      </c>
      <c r="H1340" s="19">
        <f t="shared" si="587"/>
        <v>6.6304347826074945</v>
      </c>
      <c r="I1340" s="18">
        <f t="shared" si="588"/>
        <v>1.8944099378878556E-2</v>
      </c>
      <c r="J1340" s="17">
        <f t="shared" si="589"/>
        <v>241902.9310998533</v>
      </c>
      <c r="K1340" s="16">
        <f t="shared" si="590"/>
        <v>31.442027371283455</v>
      </c>
      <c r="L1340" s="15">
        <f t="shared" si="591"/>
        <v>0</v>
      </c>
      <c r="M1340" s="14">
        <f t="shared" si="592"/>
        <v>0</v>
      </c>
      <c r="N1340" s="13">
        <f t="shared" si="599"/>
        <v>0</v>
      </c>
      <c r="O1340" s="12">
        <f t="shared" si="600"/>
        <v>0</v>
      </c>
      <c r="P1340" s="4">
        <f t="shared" si="601"/>
        <v>0</v>
      </c>
      <c r="Q1340" s="11">
        <f t="shared" si="593"/>
        <v>0</v>
      </c>
      <c r="R1340" s="10">
        <f t="shared" si="602"/>
        <v>0</v>
      </c>
      <c r="S1340" s="9">
        <f t="shared" si="603"/>
        <v>151.358709016955</v>
      </c>
      <c r="T1340" s="8">
        <f t="shared" si="604"/>
        <v>17860.527685149191</v>
      </c>
      <c r="U1340" s="7">
        <f t="shared" si="605"/>
        <v>-31.442027371283455</v>
      </c>
      <c r="V1340" s="9">
        <f t="shared" si="606"/>
        <v>173.55596878859853</v>
      </c>
      <c r="W1340" s="8">
        <f t="shared" si="607"/>
        <v>241902.9310998533</v>
      </c>
      <c r="X1340" s="7">
        <f t="shared" si="608"/>
        <v>-31.442027371283455</v>
      </c>
      <c r="Y1340" s="6">
        <f t="shared" si="594"/>
        <v>230.28489550430407</v>
      </c>
      <c r="Z1340" s="4">
        <f t="shared" si="595"/>
        <v>-1</v>
      </c>
      <c r="AA1340" s="4">
        <f t="shared" si="609"/>
        <v>0</v>
      </c>
      <c r="AB1340" s="5">
        <f t="shared" si="610"/>
        <v>0</v>
      </c>
      <c r="AC1340" s="418">
        <f t="shared" si="614"/>
        <v>0</v>
      </c>
      <c r="AD1340" s="628">
        <f t="shared" si="611"/>
        <v>0</v>
      </c>
      <c r="AE1340" s="4">
        <f t="shared" si="596"/>
        <v>2.1741242164050401</v>
      </c>
      <c r="AF1340" s="3">
        <f t="shared" si="612"/>
        <v>4.67</v>
      </c>
      <c r="AG1340" s="2">
        <f t="shared" si="597"/>
        <v>105.92076283713217</v>
      </c>
      <c r="AH1340" s="22">
        <f t="shared" si="586"/>
        <v>1.2822907855974861</v>
      </c>
    </row>
    <row r="1341" spans="6:34" x14ac:dyDescent="0.35">
      <c r="F1341" s="21">
        <f t="shared" si="598"/>
        <v>131.09999999999684</v>
      </c>
      <c r="G1341" s="20">
        <f t="shared" si="613"/>
        <v>356.63043478260749</v>
      </c>
      <c r="H1341" s="19">
        <f t="shared" si="587"/>
        <v>6.6304347826074945</v>
      </c>
      <c r="I1341" s="18">
        <f t="shared" si="588"/>
        <v>1.8944099378878556E-2</v>
      </c>
      <c r="J1341" s="17">
        <f t="shared" si="589"/>
        <v>241920.28669673216</v>
      </c>
      <c r="K1341" s="16">
        <f t="shared" si="590"/>
        <v>31.441975754652386</v>
      </c>
      <c r="L1341" s="15">
        <f t="shared" si="591"/>
        <v>0</v>
      </c>
      <c r="M1341" s="14">
        <f t="shared" si="592"/>
        <v>0</v>
      </c>
      <c r="N1341" s="13">
        <f t="shared" si="599"/>
        <v>0</v>
      </c>
      <c r="O1341" s="12">
        <f t="shared" si="600"/>
        <v>0</v>
      </c>
      <c r="P1341" s="4">
        <f t="shared" si="601"/>
        <v>0</v>
      </c>
      <c r="Q1341" s="11">
        <f t="shared" si="593"/>
        <v>0</v>
      </c>
      <c r="R1341" s="10">
        <f t="shared" si="602"/>
        <v>0</v>
      </c>
      <c r="S1341" s="9">
        <f t="shared" si="603"/>
        <v>151.358709016955</v>
      </c>
      <c r="T1341" s="8">
        <f t="shared" si="604"/>
        <v>17875.663556050888</v>
      </c>
      <c r="U1341" s="7">
        <f t="shared" si="605"/>
        <v>-31.441975754652386</v>
      </c>
      <c r="V1341" s="9">
        <f t="shared" si="606"/>
        <v>170.41176605147018</v>
      </c>
      <c r="W1341" s="8">
        <f t="shared" si="607"/>
        <v>241920.28669673216</v>
      </c>
      <c r="X1341" s="7">
        <f t="shared" si="608"/>
        <v>-31.441975754652386</v>
      </c>
      <c r="Y1341" s="6">
        <f t="shared" si="594"/>
        <v>227.92461210685491</v>
      </c>
      <c r="Z1341" s="4">
        <f t="shared" si="595"/>
        <v>-1</v>
      </c>
      <c r="AA1341" s="4">
        <f t="shared" si="609"/>
        <v>0</v>
      </c>
      <c r="AB1341" s="5">
        <f t="shared" si="610"/>
        <v>0</v>
      </c>
      <c r="AC1341" s="418">
        <f t="shared" si="614"/>
        <v>0</v>
      </c>
      <c r="AD1341" s="628">
        <f t="shared" si="611"/>
        <v>0</v>
      </c>
      <c r="AE1341" s="4">
        <f t="shared" si="596"/>
        <v>2.1518407345434296</v>
      </c>
      <c r="AF1341" s="3">
        <f t="shared" si="612"/>
        <v>4.67</v>
      </c>
      <c r="AG1341" s="2">
        <f t="shared" si="597"/>
        <v>105.92076283713217</v>
      </c>
      <c r="AH1341" s="22">
        <f t="shared" si="586"/>
        <v>1.2626273082474706</v>
      </c>
    </row>
    <row r="1342" spans="6:34" x14ac:dyDescent="0.35">
      <c r="F1342" s="21">
        <f t="shared" si="598"/>
        <v>131.19999999999683</v>
      </c>
      <c r="G1342" s="20">
        <f t="shared" si="613"/>
        <v>356.63043478260749</v>
      </c>
      <c r="H1342" s="19">
        <f t="shared" si="587"/>
        <v>6.6304347826074945</v>
      </c>
      <c r="I1342" s="18">
        <f t="shared" si="588"/>
        <v>1.8944099378878556E-2</v>
      </c>
      <c r="J1342" s="17">
        <f t="shared" si="589"/>
        <v>241937.32787333732</v>
      </c>
      <c r="K1342" s="16">
        <f t="shared" si="590"/>
        <v>31.441925073250548</v>
      </c>
      <c r="L1342" s="15">
        <f t="shared" si="591"/>
        <v>0</v>
      </c>
      <c r="M1342" s="14">
        <f t="shared" si="592"/>
        <v>0</v>
      </c>
      <c r="N1342" s="13">
        <f t="shared" si="599"/>
        <v>0</v>
      </c>
      <c r="O1342" s="12">
        <f t="shared" si="600"/>
        <v>0</v>
      </c>
      <c r="P1342" s="4">
        <f t="shared" si="601"/>
        <v>0</v>
      </c>
      <c r="Q1342" s="11">
        <f t="shared" si="593"/>
        <v>0</v>
      </c>
      <c r="R1342" s="10">
        <f t="shared" si="602"/>
        <v>0</v>
      </c>
      <c r="S1342" s="9">
        <f t="shared" si="603"/>
        <v>151.358709016955</v>
      </c>
      <c r="T1342" s="8">
        <f t="shared" si="604"/>
        <v>17890.799426952584</v>
      </c>
      <c r="U1342" s="7">
        <f t="shared" si="605"/>
        <v>-31.441925073250548</v>
      </c>
      <c r="V1342" s="9">
        <f t="shared" si="606"/>
        <v>167.26756847600495</v>
      </c>
      <c r="W1342" s="8">
        <f t="shared" si="607"/>
        <v>241937.32787333732</v>
      </c>
      <c r="X1342" s="7">
        <f t="shared" si="608"/>
        <v>-31.441925073250548</v>
      </c>
      <c r="Y1342" s="6">
        <f t="shared" si="594"/>
        <v>225.58346184761476</v>
      </c>
      <c r="Z1342" s="4">
        <f t="shared" si="595"/>
        <v>-1</v>
      </c>
      <c r="AA1342" s="4">
        <f t="shared" si="609"/>
        <v>0</v>
      </c>
      <c r="AB1342" s="5">
        <f t="shared" si="610"/>
        <v>0</v>
      </c>
      <c r="AC1342" s="418">
        <f t="shared" si="614"/>
        <v>0</v>
      </c>
      <c r="AD1342" s="628">
        <f t="shared" si="611"/>
        <v>0</v>
      </c>
      <c r="AE1342" s="4">
        <f t="shared" si="596"/>
        <v>2.1297378890150229</v>
      </c>
      <c r="AF1342" s="3">
        <f t="shared" si="612"/>
        <v>4.67</v>
      </c>
      <c r="AG1342" s="2">
        <f t="shared" si="597"/>
        <v>105.92076283713217</v>
      </c>
      <c r="AH1342" s="22">
        <f t="shared" si="586"/>
        <v>1.2432235470746602</v>
      </c>
    </row>
    <row r="1343" spans="6:34" x14ac:dyDescent="0.35">
      <c r="F1343" s="21">
        <f t="shared" si="598"/>
        <v>131.29999999999683</v>
      </c>
      <c r="G1343" s="20">
        <f t="shared" si="613"/>
        <v>356.63043478260749</v>
      </c>
      <c r="H1343" s="19">
        <f t="shared" si="587"/>
        <v>6.6304347826074945</v>
      </c>
      <c r="I1343" s="18">
        <f t="shared" si="588"/>
        <v>1.8944099378878556E-2</v>
      </c>
      <c r="J1343" s="17">
        <f t="shared" si="589"/>
        <v>241954.05463018492</v>
      </c>
      <c r="K1343" s="16">
        <f t="shared" si="590"/>
        <v>31.441875327069631</v>
      </c>
      <c r="L1343" s="15">
        <f t="shared" si="591"/>
        <v>0</v>
      </c>
      <c r="M1343" s="14">
        <f t="shared" si="592"/>
        <v>0</v>
      </c>
      <c r="N1343" s="13">
        <f t="shared" si="599"/>
        <v>0</v>
      </c>
      <c r="O1343" s="12">
        <f t="shared" si="600"/>
        <v>0</v>
      </c>
      <c r="P1343" s="4">
        <f t="shared" si="601"/>
        <v>0</v>
      </c>
      <c r="Q1343" s="11">
        <f t="shared" si="593"/>
        <v>0</v>
      </c>
      <c r="R1343" s="10">
        <f t="shared" si="602"/>
        <v>0</v>
      </c>
      <c r="S1343" s="9">
        <f t="shared" si="603"/>
        <v>151.358709016955</v>
      </c>
      <c r="T1343" s="8">
        <f t="shared" si="604"/>
        <v>17905.935297854281</v>
      </c>
      <c r="U1343" s="7">
        <f t="shared" si="605"/>
        <v>-31.441875327069631</v>
      </c>
      <c r="V1343" s="9">
        <f t="shared" si="606"/>
        <v>164.12337596867991</v>
      </c>
      <c r="W1343" s="8">
        <f t="shared" si="607"/>
        <v>241954.05463018492</v>
      </c>
      <c r="X1343" s="7">
        <f t="shared" si="608"/>
        <v>-31.441875327069631</v>
      </c>
      <c r="Y1343" s="6">
        <f t="shared" si="594"/>
        <v>223.26204633711461</v>
      </c>
      <c r="Z1343" s="4">
        <f t="shared" si="595"/>
        <v>-1</v>
      </c>
      <c r="AA1343" s="4">
        <f t="shared" si="609"/>
        <v>0</v>
      </c>
      <c r="AB1343" s="5">
        <f t="shared" si="610"/>
        <v>0</v>
      </c>
      <c r="AC1343" s="418">
        <f t="shared" si="614"/>
        <v>0</v>
      </c>
      <c r="AD1343" s="628">
        <f t="shared" si="611"/>
        <v>0</v>
      </c>
      <c r="AE1343" s="4">
        <f t="shared" si="596"/>
        <v>2.1078213596366453</v>
      </c>
      <c r="AF1343" s="3">
        <f t="shared" si="612"/>
        <v>4.67</v>
      </c>
      <c r="AG1343" s="2">
        <f t="shared" si="597"/>
        <v>105.92076283713217</v>
      </c>
      <c r="AH1343" s="22">
        <f t="shared" si="586"/>
        <v>1.2240825109805911</v>
      </c>
    </row>
    <row r="1344" spans="6:34" x14ac:dyDescent="0.35">
      <c r="F1344" s="21">
        <f t="shared" si="598"/>
        <v>131.39999999999682</v>
      </c>
      <c r="G1344" s="20">
        <f t="shared" si="613"/>
        <v>356.63043478260749</v>
      </c>
      <c r="H1344" s="19">
        <f t="shared" si="587"/>
        <v>6.6304347826074945</v>
      </c>
      <c r="I1344" s="18">
        <f t="shared" si="588"/>
        <v>1.8944099378878556E-2</v>
      </c>
      <c r="J1344" s="17">
        <f t="shared" si="589"/>
        <v>241970.4669677818</v>
      </c>
      <c r="K1344" s="16">
        <f t="shared" si="590"/>
        <v>31.441826516101482</v>
      </c>
      <c r="L1344" s="15">
        <f t="shared" si="591"/>
        <v>0</v>
      </c>
      <c r="M1344" s="14">
        <f t="shared" si="592"/>
        <v>0</v>
      </c>
      <c r="N1344" s="13">
        <f t="shared" si="599"/>
        <v>0</v>
      </c>
      <c r="O1344" s="12">
        <f t="shared" si="600"/>
        <v>0</v>
      </c>
      <c r="P1344" s="4">
        <f t="shared" si="601"/>
        <v>0</v>
      </c>
      <c r="Q1344" s="11">
        <f t="shared" si="593"/>
        <v>0</v>
      </c>
      <c r="R1344" s="10">
        <f t="shared" si="602"/>
        <v>0</v>
      </c>
      <c r="S1344" s="9">
        <f t="shared" si="603"/>
        <v>151.358709016955</v>
      </c>
      <c r="T1344" s="8">
        <f t="shared" si="604"/>
        <v>17921.071168755978</v>
      </c>
      <c r="U1344" s="7">
        <f t="shared" si="605"/>
        <v>-31.441826516101482</v>
      </c>
      <c r="V1344" s="9">
        <f t="shared" si="606"/>
        <v>160.97918843597296</v>
      </c>
      <c r="W1344" s="8">
        <f t="shared" si="607"/>
        <v>241970.4669677818</v>
      </c>
      <c r="X1344" s="7">
        <f t="shared" si="608"/>
        <v>-31.441826516101482</v>
      </c>
      <c r="Y1344" s="6">
        <f t="shared" si="594"/>
        <v>220.96098729138532</v>
      </c>
      <c r="Z1344" s="4">
        <f t="shared" si="595"/>
        <v>-1</v>
      </c>
      <c r="AA1344" s="4">
        <f t="shared" si="609"/>
        <v>0</v>
      </c>
      <c r="AB1344" s="5">
        <f t="shared" si="610"/>
        <v>0</v>
      </c>
      <c r="AC1344" s="418">
        <f t="shared" si="614"/>
        <v>0</v>
      </c>
      <c r="AD1344" s="628">
        <f t="shared" si="611"/>
        <v>0</v>
      </c>
      <c r="AE1344" s="4">
        <f t="shared" si="596"/>
        <v>2.0860970160415424</v>
      </c>
      <c r="AF1344" s="3">
        <f t="shared" si="612"/>
        <v>4.67</v>
      </c>
      <c r="AG1344" s="2">
        <f t="shared" si="597"/>
        <v>105.92076283713217</v>
      </c>
      <c r="AH1344" s="22">
        <f t="shared" si="586"/>
        <v>1.205207273827849</v>
      </c>
    </row>
    <row r="1345" spans="6:34" x14ac:dyDescent="0.35">
      <c r="F1345" s="21">
        <f t="shared" si="598"/>
        <v>131.49999999999682</v>
      </c>
      <c r="G1345" s="20">
        <f t="shared" si="613"/>
        <v>356.63043478260749</v>
      </c>
      <c r="H1345" s="19">
        <f t="shared" si="587"/>
        <v>6.6304347826074945</v>
      </c>
      <c r="I1345" s="18">
        <f t="shared" si="588"/>
        <v>1.8944099378878556E-2</v>
      </c>
      <c r="J1345" s="17">
        <f t="shared" si="589"/>
        <v>241986.56488662539</v>
      </c>
      <c r="K1345" s="16">
        <f t="shared" si="590"/>
        <v>31.441778640338061</v>
      </c>
      <c r="L1345" s="15">
        <f t="shared" si="591"/>
        <v>0</v>
      </c>
      <c r="M1345" s="14">
        <f t="shared" si="592"/>
        <v>0</v>
      </c>
      <c r="N1345" s="13">
        <f t="shared" si="599"/>
        <v>0</v>
      </c>
      <c r="O1345" s="12">
        <f t="shared" si="600"/>
        <v>0</v>
      </c>
      <c r="P1345" s="4">
        <f t="shared" si="601"/>
        <v>0</v>
      </c>
      <c r="Q1345" s="11">
        <f t="shared" si="593"/>
        <v>0</v>
      </c>
      <c r="R1345" s="10">
        <f t="shared" si="602"/>
        <v>0</v>
      </c>
      <c r="S1345" s="9">
        <f t="shared" si="603"/>
        <v>151.358709016955</v>
      </c>
      <c r="T1345" s="8">
        <f t="shared" si="604"/>
        <v>17936.207039657675</v>
      </c>
      <c r="U1345" s="7">
        <f t="shared" si="605"/>
        <v>-31.441778640338061</v>
      </c>
      <c r="V1345" s="9">
        <f t="shared" si="606"/>
        <v>157.83500578436281</v>
      </c>
      <c r="W1345" s="8">
        <f t="shared" si="607"/>
        <v>241986.56488662539</v>
      </c>
      <c r="X1345" s="7">
        <f t="shared" si="608"/>
        <v>-31.441778640338061</v>
      </c>
      <c r="Y1345" s="6">
        <f t="shared" si="594"/>
        <v>218.68092702892289</v>
      </c>
      <c r="Z1345" s="4">
        <f t="shared" si="595"/>
        <v>-1</v>
      </c>
      <c r="AA1345" s="4">
        <f t="shared" si="609"/>
        <v>0</v>
      </c>
      <c r="AB1345" s="5">
        <f t="shared" si="610"/>
        <v>0</v>
      </c>
      <c r="AC1345" s="418">
        <f t="shared" si="614"/>
        <v>0</v>
      </c>
      <c r="AD1345" s="628">
        <f t="shared" si="611"/>
        <v>0</v>
      </c>
      <c r="AE1345" s="4">
        <f t="shared" si="596"/>
        <v>2.0645709223712361</v>
      </c>
      <c r="AF1345" s="3">
        <f t="shared" si="612"/>
        <v>4.67</v>
      </c>
      <c r="AG1345" s="2">
        <f t="shared" si="597"/>
        <v>105.92076283713217</v>
      </c>
      <c r="AH1345" s="22">
        <f t="shared" si="586"/>
        <v>1.1866009752103264</v>
      </c>
    </row>
    <row r="1346" spans="6:34" x14ac:dyDescent="0.35">
      <c r="F1346" s="21">
        <f t="shared" si="598"/>
        <v>131.59999999999681</v>
      </c>
      <c r="G1346" s="20">
        <f t="shared" si="613"/>
        <v>356.63043478260749</v>
      </c>
      <c r="H1346" s="19">
        <f t="shared" si="587"/>
        <v>6.6304347826074945</v>
      </c>
      <c r="I1346" s="18">
        <f t="shared" si="588"/>
        <v>1.8944099378878556E-2</v>
      </c>
      <c r="J1346" s="17">
        <f t="shared" si="589"/>
        <v>242002.34838720382</v>
      </c>
      <c r="K1346" s="16">
        <f t="shared" si="590"/>
        <v>31.44173169977153</v>
      </c>
      <c r="L1346" s="15">
        <f t="shared" si="591"/>
        <v>0</v>
      </c>
      <c r="M1346" s="14">
        <f t="shared" si="592"/>
        <v>0</v>
      </c>
      <c r="N1346" s="13">
        <f t="shared" si="599"/>
        <v>0</v>
      </c>
      <c r="O1346" s="12">
        <f t="shared" si="600"/>
        <v>0</v>
      </c>
      <c r="P1346" s="4">
        <f t="shared" si="601"/>
        <v>0</v>
      </c>
      <c r="Q1346" s="11">
        <f t="shared" si="593"/>
        <v>0</v>
      </c>
      <c r="R1346" s="10">
        <f t="shared" si="602"/>
        <v>0</v>
      </c>
      <c r="S1346" s="9">
        <f t="shared" si="603"/>
        <v>151.358709016955</v>
      </c>
      <c r="T1346" s="8">
        <f t="shared" si="604"/>
        <v>17951.342910559371</v>
      </c>
      <c r="U1346" s="7">
        <f t="shared" si="605"/>
        <v>-31.44173169977153</v>
      </c>
      <c r="V1346" s="9">
        <f t="shared" si="606"/>
        <v>154.69082792032901</v>
      </c>
      <c r="W1346" s="8">
        <f t="shared" si="607"/>
        <v>242002.34838720382</v>
      </c>
      <c r="X1346" s="7">
        <f t="shared" si="608"/>
        <v>-31.44173169977153</v>
      </c>
      <c r="Y1346" s="6">
        <f t="shared" si="594"/>
        <v>216.42252895194645</v>
      </c>
      <c r="Z1346" s="4">
        <f t="shared" si="595"/>
        <v>-1</v>
      </c>
      <c r="AA1346" s="4">
        <f t="shared" si="609"/>
        <v>0</v>
      </c>
      <c r="AB1346" s="5">
        <f t="shared" si="610"/>
        <v>0</v>
      </c>
      <c r="AC1346" s="418">
        <f t="shared" si="614"/>
        <v>0</v>
      </c>
      <c r="AD1346" s="628">
        <f t="shared" si="611"/>
        <v>0</v>
      </c>
      <c r="AE1346" s="4">
        <f t="shared" si="596"/>
        <v>2.043249341819092</v>
      </c>
      <c r="AF1346" s="3">
        <f t="shared" si="612"/>
        <v>4.67</v>
      </c>
      <c r="AG1346" s="2">
        <f t="shared" si="597"/>
        <v>105.92076283713217</v>
      </c>
      <c r="AH1346" s="22">
        <f t="shared" si="586"/>
        <v>1.1682668211240437</v>
      </c>
    </row>
    <row r="1347" spans="6:34" x14ac:dyDescent="0.35">
      <c r="F1347" s="21">
        <f t="shared" si="598"/>
        <v>131.69999999999681</v>
      </c>
      <c r="G1347" s="20">
        <f t="shared" si="613"/>
        <v>356.63043478260749</v>
      </c>
      <c r="H1347" s="19">
        <f t="shared" si="587"/>
        <v>6.6304347826074945</v>
      </c>
      <c r="I1347" s="18">
        <f t="shared" si="588"/>
        <v>1.8944099378878556E-2</v>
      </c>
      <c r="J1347" s="17">
        <f t="shared" si="589"/>
        <v>242017.81746999585</v>
      </c>
      <c r="K1347" s="16">
        <f t="shared" si="590"/>
        <v>31.441685694394174</v>
      </c>
      <c r="L1347" s="15">
        <f t="shared" si="591"/>
        <v>0</v>
      </c>
      <c r="M1347" s="14">
        <f t="shared" si="592"/>
        <v>0</v>
      </c>
      <c r="N1347" s="13">
        <f t="shared" si="599"/>
        <v>0</v>
      </c>
      <c r="O1347" s="12">
        <f t="shared" si="600"/>
        <v>0</v>
      </c>
      <c r="P1347" s="4">
        <f t="shared" si="601"/>
        <v>0</v>
      </c>
      <c r="Q1347" s="11">
        <f t="shared" si="593"/>
        <v>0</v>
      </c>
      <c r="R1347" s="10">
        <f t="shared" si="602"/>
        <v>0</v>
      </c>
      <c r="S1347" s="9">
        <f t="shared" si="603"/>
        <v>151.358709016955</v>
      </c>
      <c r="T1347" s="8">
        <f t="shared" si="604"/>
        <v>17966.478781461068</v>
      </c>
      <c r="U1347" s="7">
        <f t="shared" si="605"/>
        <v>-31.441685694394174</v>
      </c>
      <c r="V1347" s="9">
        <f t="shared" si="606"/>
        <v>151.54665475035185</v>
      </c>
      <c r="W1347" s="8">
        <f t="shared" si="607"/>
        <v>242017.81746999585</v>
      </c>
      <c r="X1347" s="7">
        <f t="shared" si="608"/>
        <v>-31.441685694394174</v>
      </c>
      <c r="Y1347" s="6">
        <f t="shared" si="594"/>
        <v>214.18647800760345</v>
      </c>
      <c r="Z1347" s="4">
        <f t="shared" si="595"/>
        <v>-1</v>
      </c>
      <c r="AA1347" s="4">
        <f t="shared" si="609"/>
        <v>0</v>
      </c>
      <c r="AB1347" s="5">
        <f t="shared" si="610"/>
        <v>0</v>
      </c>
      <c r="AC1347" s="418">
        <f t="shared" si="614"/>
        <v>0</v>
      </c>
      <c r="AD1347" s="628">
        <f t="shared" si="611"/>
        <v>0</v>
      </c>
      <c r="AE1347" s="4">
        <f t="shared" si="596"/>
        <v>2.0221387409845679</v>
      </c>
      <c r="AF1347" s="3">
        <f t="shared" si="612"/>
        <v>4.67</v>
      </c>
      <c r="AG1347" s="2">
        <f t="shared" si="597"/>
        <v>105.92076283713217</v>
      </c>
      <c r="AH1347" s="22">
        <f t="shared" si="586"/>
        <v>1.1502080845241265</v>
      </c>
    </row>
    <row r="1348" spans="6:34" x14ac:dyDescent="0.35">
      <c r="F1348" s="21">
        <f t="shared" si="598"/>
        <v>131.7999999999968</v>
      </c>
      <c r="G1348" s="20">
        <f t="shared" si="613"/>
        <v>356.63043478260749</v>
      </c>
      <c r="H1348" s="19">
        <f t="shared" si="587"/>
        <v>6.6304347826074945</v>
      </c>
      <c r="I1348" s="18">
        <f t="shared" si="588"/>
        <v>1.8944099378878556E-2</v>
      </c>
      <c r="J1348" s="17">
        <f t="shared" si="589"/>
        <v>242032.97213547089</v>
      </c>
      <c r="K1348" s="16">
        <f t="shared" si="590"/>
        <v>31.441640624198449</v>
      </c>
      <c r="L1348" s="15">
        <f t="shared" si="591"/>
        <v>0</v>
      </c>
      <c r="M1348" s="14">
        <f t="shared" si="592"/>
        <v>0</v>
      </c>
      <c r="N1348" s="13">
        <f t="shared" si="599"/>
        <v>0</v>
      </c>
      <c r="O1348" s="12">
        <f t="shared" si="600"/>
        <v>0</v>
      </c>
      <c r="P1348" s="4">
        <f t="shared" si="601"/>
        <v>0</v>
      </c>
      <c r="Q1348" s="11">
        <f t="shared" si="593"/>
        <v>0</v>
      </c>
      <c r="R1348" s="10">
        <f t="shared" si="602"/>
        <v>0</v>
      </c>
      <c r="S1348" s="9">
        <f t="shared" si="603"/>
        <v>151.358709016955</v>
      </c>
      <c r="T1348" s="8">
        <f t="shared" si="604"/>
        <v>17981.614652362765</v>
      </c>
      <c r="U1348" s="7">
        <f t="shared" si="605"/>
        <v>-31.441640624198449</v>
      </c>
      <c r="V1348" s="9">
        <f t="shared" si="606"/>
        <v>148.40248618091243</v>
      </c>
      <c r="W1348" s="8">
        <f t="shared" si="607"/>
        <v>242032.97213547089</v>
      </c>
      <c r="X1348" s="7">
        <f t="shared" si="608"/>
        <v>-31.441640624198449</v>
      </c>
      <c r="Y1348" s="6">
        <f t="shared" si="594"/>
        <v>211.97348112430282</v>
      </c>
      <c r="Z1348" s="4">
        <f t="shared" si="595"/>
        <v>-1</v>
      </c>
      <c r="AA1348" s="4">
        <f t="shared" si="609"/>
        <v>0</v>
      </c>
      <c r="AB1348" s="5">
        <f t="shared" si="610"/>
        <v>0</v>
      </c>
      <c r="AC1348" s="418">
        <f t="shared" si="614"/>
        <v>0</v>
      </c>
      <c r="AD1348" s="628">
        <f t="shared" si="611"/>
        <v>0</v>
      </c>
      <c r="AE1348" s="4">
        <f t="shared" si="596"/>
        <v>2.0012457939926414</v>
      </c>
      <c r="AF1348" s="3">
        <f t="shared" si="612"/>
        <v>4.67</v>
      </c>
      <c r="AG1348" s="2">
        <f t="shared" si="597"/>
        <v>105.92076283713217</v>
      </c>
      <c r="AH1348" s="22">
        <f t="shared" si="586"/>
        <v>1.1324281057523222</v>
      </c>
    </row>
    <row r="1349" spans="6:34" x14ac:dyDescent="0.35">
      <c r="F1349" s="21">
        <f t="shared" si="598"/>
        <v>131.89999999999679</v>
      </c>
      <c r="G1349" s="20">
        <f t="shared" si="613"/>
        <v>356.63043478260749</v>
      </c>
      <c r="H1349" s="19">
        <f t="shared" si="587"/>
        <v>6.6304347826074945</v>
      </c>
      <c r="I1349" s="18">
        <f t="shared" si="588"/>
        <v>1.8944099378878556E-2</v>
      </c>
      <c r="J1349" s="17">
        <f t="shared" si="589"/>
        <v>242047.81238408899</v>
      </c>
      <c r="K1349" s="16">
        <f t="shared" si="590"/>
        <v>31.441596489176941</v>
      </c>
      <c r="L1349" s="15">
        <f t="shared" si="591"/>
        <v>0</v>
      </c>
      <c r="M1349" s="14">
        <f t="shared" si="592"/>
        <v>0</v>
      </c>
      <c r="N1349" s="13">
        <f t="shared" si="599"/>
        <v>0</v>
      </c>
      <c r="O1349" s="12">
        <f t="shared" si="600"/>
        <v>0</v>
      </c>
      <c r="P1349" s="4">
        <f t="shared" si="601"/>
        <v>0</v>
      </c>
      <c r="Q1349" s="11">
        <f t="shared" si="593"/>
        <v>0</v>
      </c>
      <c r="R1349" s="10">
        <f t="shared" si="602"/>
        <v>0</v>
      </c>
      <c r="S1349" s="9">
        <f t="shared" si="603"/>
        <v>151.358709016955</v>
      </c>
      <c r="T1349" s="8">
        <f t="shared" si="604"/>
        <v>17996.750523264462</v>
      </c>
      <c r="U1349" s="7">
        <f t="shared" si="605"/>
        <v>-31.441596489176941</v>
      </c>
      <c r="V1349" s="9">
        <f t="shared" si="606"/>
        <v>145.2583221184926</v>
      </c>
      <c r="W1349" s="8">
        <f t="shared" si="607"/>
        <v>242047.81238408899</v>
      </c>
      <c r="X1349" s="7">
        <f t="shared" si="608"/>
        <v>-31.441596489176941</v>
      </c>
      <c r="Y1349" s="6">
        <f t="shared" si="594"/>
        <v>209.78426761785312</v>
      </c>
      <c r="Z1349" s="4">
        <f t="shared" si="595"/>
        <v>-1</v>
      </c>
      <c r="AA1349" s="4">
        <f t="shared" si="609"/>
        <v>0</v>
      </c>
      <c r="AB1349" s="5">
        <f t="shared" si="610"/>
        <v>0</v>
      </c>
      <c r="AC1349" s="418">
        <f t="shared" si="614"/>
        <v>0</v>
      </c>
      <c r="AD1349" s="628">
        <f t="shared" si="611"/>
        <v>0</v>
      </c>
      <c r="AE1349" s="4">
        <f t="shared" si="596"/>
        <v>1.9805773863281693</v>
      </c>
      <c r="AF1349" s="3">
        <f t="shared" si="612"/>
        <v>4.67</v>
      </c>
      <c r="AG1349" s="2">
        <f t="shared" si="597"/>
        <v>105.92076283713217</v>
      </c>
      <c r="AH1349" s="22">
        <f t="shared" si="586"/>
        <v>1.1149302928181786</v>
      </c>
    </row>
    <row r="1350" spans="6:34" x14ac:dyDescent="0.35">
      <c r="F1350" s="21">
        <f t="shared" si="598"/>
        <v>131.99999999999679</v>
      </c>
      <c r="G1350" s="20">
        <f t="shared" si="613"/>
        <v>356.63043478260749</v>
      </c>
      <c r="H1350" s="19">
        <f t="shared" si="587"/>
        <v>6.6304347826074945</v>
      </c>
      <c r="I1350" s="18">
        <f t="shared" si="588"/>
        <v>1.8944099378878556E-2</v>
      </c>
      <c r="J1350" s="17">
        <f t="shared" si="589"/>
        <v>242062.33821630085</v>
      </c>
      <c r="K1350" s="16">
        <f t="shared" si="590"/>
        <v>31.441553289322403</v>
      </c>
      <c r="L1350" s="15">
        <f t="shared" si="591"/>
        <v>0</v>
      </c>
      <c r="M1350" s="14">
        <f t="shared" si="592"/>
        <v>0</v>
      </c>
      <c r="N1350" s="13">
        <f t="shared" si="599"/>
        <v>0</v>
      </c>
      <c r="O1350" s="12">
        <f t="shared" si="600"/>
        <v>0</v>
      </c>
      <c r="P1350" s="4">
        <f t="shared" si="601"/>
        <v>0</v>
      </c>
      <c r="Q1350" s="11">
        <f t="shared" si="593"/>
        <v>0</v>
      </c>
      <c r="R1350" s="10">
        <f t="shared" si="602"/>
        <v>0</v>
      </c>
      <c r="S1350" s="9">
        <f t="shared" si="603"/>
        <v>151.358709016955</v>
      </c>
      <c r="T1350" s="8">
        <f t="shared" si="604"/>
        <v>18011.886394166158</v>
      </c>
      <c r="U1350" s="7">
        <f t="shared" si="605"/>
        <v>-31.441553289322403</v>
      </c>
      <c r="V1350" s="9">
        <f t="shared" si="606"/>
        <v>142.11416246957489</v>
      </c>
      <c r="W1350" s="8">
        <f t="shared" si="607"/>
        <v>242062.33821630085</v>
      </c>
      <c r="X1350" s="7">
        <f t="shared" si="608"/>
        <v>-31.441553289322403</v>
      </c>
      <c r="Y1350" s="6">
        <f t="shared" si="594"/>
        <v>207.61958956155362</v>
      </c>
      <c r="Z1350" s="4">
        <f t="shared" si="595"/>
        <v>-1</v>
      </c>
      <c r="AA1350" s="4">
        <f t="shared" si="609"/>
        <v>0</v>
      </c>
      <c r="AB1350" s="5">
        <f t="shared" si="610"/>
        <v>0</v>
      </c>
      <c r="AC1350" s="418">
        <f t="shared" si="614"/>
        <v>0</v>
      </c>
      <c r="AD1350" s="628">
        <f t="shared" si="611"/>
        <v>0</v>
      </c>
      <c r="AE1350" s="4">
        <f t="shared" si="596"/>
        <v>1.9601406183299253</v>
      </c>
      <c r="AF1350" s="3">
        <f t="shared" si="612"/>
        <v>4.67</v>
      </c>
      <c r="AG1350" s="2">
        <f t="shared" si="597"/>
        <v>105.92076283713217</v>
      </c>
      <c r="AH1350" s="22">
        <f t="shared" si="586"/>
        <v>1.0977181215157026</v>
      </c>
    </row>
    <row r="1351" spans="6:34" x14ac:dyDescent="0.35">
      <c r="F1351" s="21">
        <f t="shared" si="598"/>
        <v>132.09999999999678</v>
      </c>
      <c r="G1351" s="20">
        <f t="shared" si="613"/>
        <v>356.63043478260749</v>
      </c>
      <c r="H1351" s="19">
        <f t="shared" si="587"/>
        <v>6.6304347826074945</v>
      </c>
      <c r="I1351" s="18">
        <f t="shared" si="588"/>
        <v>1.8944099378878556E-2</v>
      </c>
      <c r="J1351" s="17">
        <f t="shared" si="589"/>
        <v>242076.5496325478</v>
      </c>
      <c r="K1351" s="16">
        <f t="shared" si="590"/>
        <v>31.441511024627751</v>
      </c>
      <c r="L1351" s="15">
        <f t="shared" si="591"/>
        <v>0</v>
      </c>
      <c r="M1351" s="14">
        <f t="shared" si="592"/>
        <v>0</v>
      </c>
      <c r="N1351" s="13">
        <f t="shared" si="599"/>
        <v>0</v>
      </c>
      <c r="O1351" s="12">
        <f t="shared" si="600"/>
        <v>0</v>
      </c>
      <c r="P1351" s="4">
        <f t="shared" si="601"/>
        <v>0</v>
      </c>
      <c r="Q1351" s="11">
        <f t="shared" si="593"/>
        <v>0</v>
      </c>
      <c r="R1351" s="10">
        <f t="shared" si="602"/>
        <v>0</v>
      </c>
      <c r="S1351" s="9">
        <f t="shared" si="603"/>
        <v>151.358709016955</v>
      </c>
      <c r="T1351" s="8">
        <f t="shared" si="604"/>
        <v>18027.022265067855</v>
      </c>
      <c r="U1351" s="7">
        <f t="shared" si="605"/>
        <v>-31.441511024627751</v>
      </c>
      <c r="V1351" s="9">
        <f t="shared" si="606"/>
        <v>138.97000714064265</v>
      </c>
      <c r="W1351" s="8">
        <f t="shared" si="607"/>
        <v>242076.5496325478</v>
      </c>
      <c r="X1351" s="7">
        <f t="shared" si="608"/>
        <v>-31.441511024627751</v>
      </c>
      <c r="Y1351" s="6">
        <f t="shared" si="594"/>
        <v>205.4802221138315</v>
      </c>
      <c r="Z1351" s="4">
        <f t="shared" si="595"/>
        <v>-1</v>
      </c>
      <c r="AA1351" s="4">
        <f t="shared" si="609"/>
        <v>0</v>
      </c>
      <c r="AB1351" s="5">
        <f t="shared" si="610"/>
        <v>0</v>
      </c>
      <c r="AC1351" s="418">
        <f t="shared" si="614"/>
        <v>0</v>
      </c>
      <c r="AD1351" s="628">
        <f t="shared" si="611"/>
        <v>0</v>
      </c>
      <c r="AE1351" s="4">
        <f t="shared" si="596"/>
        <v>1.9399428082838279</v>
      </c>
      <c r="AF1351" s="3">
        <f t="shared" si="612"/>
        <v>4.67</v>
      </c>
      <c r="AG1351" s="2">
        <f t="shared" si="597"/>
        <v>105.92076283713217</v>
      </c>
      <c r="AH1351" s="22">
        <f t="shared" si="586"/>
        <v>1.080795135355999</v>
      </c>
    </row>
    <row r="1352" spans="6:34" x14ac:dyDescent="0.35">
      <c r="F1352" s="21">
        <f t="shared" si="598"/>
        <v>132.19999999999678</v>
      </c>
      <c r="G1352" s="20">
        <f t="shared" si="613"/>
        <v>356.63043478260749</v>
      </c>
      <c r="H1352" s="19">
        <f t="shared" si="587"/>
        <v>6.6304347826074945</v>
      </c>
      <c r="I1352" s="18">
        <f t="shared" si="588"/>
        <v>1.8944099378878556E-2</v>
      </c>
      <c r="J1352" s="17">
        <f t="shared" si="589"/>
        <v>242090.44663326186</v>
      </c>
      <c r="K1352" s="16">
        <f t="shared" si="590"/>
        <v>31.441469695086049</v>
      </c>
      <c r="L1352" s="15">
        <f t="shared" si="591"/>
        <v>0</v>
      </c>
      <c r="M1352" s="14">
        <f t="shared" si="592"/>
        <v>0</v>
      </c>
      <c r="N1352" s="13">
        <f t="shared" si="599"/>
        <v>0</v>
      </c>
      <c r="O1352" s="12">
        <f t="shared" si="600"/>
        <v>0</v>
      </c>
      <c r="P1352" s="4">
        <f t="shared" si="601"/>
        <v>0</v>
      </c>
      <c r="Q1352" s="11">
        <f t="shared" si="593"/>
        <v>0</v>
      </c>
      <c r="R1352" s="10">
        <f t="shared" si="602"/>
        <v>0</v>
      </c>
      <c r="S1352" s="9">
        <f t="shared" si="603"/>
        <v>151.358709016955</v>
      </c>
      <c r="T1352" s="8">
        <f t="shared" si="604"/>
        <v>18042.158135969552</v>
      </c>
      <c r="U1352" s="7">
        <f t="shared" si="605"/>
        <v>-31.441469695086049</v>
      </c>
      <c r="V1352" s="9">
        <f t="shared" si="606"/>
        <v>135.82585603817986</v>
      </c>
      <c r="W1352" s="8">
        <f t="shared" si="607"/>
        <v>242090.44663326186</v>
      </c>
      <c r="X1352" s="7">
        <f t="shared" si="608"/>
        <v>-31.441469695086049</v>
      </c>
      <c r="Y1352" s="6">
        <f t="shared" si="594"/>
        <v>203.36696379644266</v>
      </c>
      <c r="Z1352" s="4">
        <f t="shared" si="595"/>
        <v>-1</v>
      </c>
      <c r="AA1352" s="4">
        <f t="shared" si="609"/>
        <v>0</v>
      </c>
      <c r="AB1352" s="5">
        <f t="shared" si="610"/>
        <v>0</v>
      </c>
      <c r="AC1352" s="418">
        <f t="shared" si="614"/>
        <v>0</v>
      </c>
      <c r="AD1352" s="628">
        <f t="shared" si="611"/>
        <v>0</v>
      </c>
      <c r="AE1352" s="4">
        <f t="shared" si="596"/>
        <v>1.919991495049441</v>
      </c>
      <c r="AF1352" s="3">
        <f t="shared" si="612"/>
        <v>4.67</v>
      </c>
      <c r="AG1352" s="2">
        <f t="shared" si="597"/>
        <v>105.92076283713217</v>
      </c>
      <c r="AH1352" s="22">
        <f t="shared" si="586"/>
        <v>1.0641649452950364</v>
      </c>
    </row>
    <row r="1353" spans="6:34" x14ac:dyDescent="0.35">
      <c r="F1353" s="21">
        <f t="shared" si="598"/>
        <v>132.29999999999677</v>
      </c>
      <c r="G1353" s="20">
        <f t="shared" si="613"/>
        <v>356.63043478260749</v>
      </c>
      <c r="H1353" s="19">
        <f t="shared" si="587"/>
        <v>6.6304347826074945</v>
      </c>
      <c r="I1353" s="18">
        <f t="shared" si="588"/>
        <v>1.8944099378878556E-2</v>
      </c>
      <c r="J1353" s="17">
        <f t="shared" si="589"/>
        <v>242104.02921886567</v>
      </c>
      <c r="K1353" s="16">
        <f t="shared" si="590"/>
        <v>31.44142930069048</v>
      </c>
      <c r="L1353" s="15">
        <f t="shared" si="591"/>
        <v>0</v>
      </c>
      <c r="M1353" s="14">
        <f t="shared" si="592"/>
        <v>0</v>
      </c>
      <c r="N1353" s="13">
        <f t="shared" si="599"/>
        <v>0</v>
      </c>
      <c r="O1353" s="12">
        <f t="shared" si="600"/>
        <v>0</v>
      </c>
      <c r="P1353" s="4">
        <f t="shared" si="601"/>
        <v>0</v>
      </c>
      <c r="Q1353" s="11">
        <f t="shared" si="593"/>
        <v>0</v>
      </c>
      <c r="R1353" s="10">
        <f t="shared" si="602"/>
        <v>0</v>
      </c>
      <c r="S1353" s="9">
        <f t="shared" si="603"/>
        <v>151.358709016955</v>
      </c>
      <c r="T1353" s="8">
        <f t="shared" si="604"/>
        <v>18057.294006871249</v>
      </c>
      <c r="U1353" s="7">
        <f t="shared" si="605"/>
        <v>-31.44142930069048</v>
      </c>
      <c r="V1353" s="9">
        <f t="shared" si="606"/>
        <v>132.68170906867127</v>
      </c>
      <c r="W1353" s="8">
        <f t="shared" si="607"/>
        <v>242104.02921886567</v>
      </c>
      <c r="X1353" s="7">
        <f t="shared" si="608"/>
        <v>-31.44142930069048</v>
      </c>
      <c r="Y1353" s="6">
        <f t="shared" si="594"/>
        <v>201.28063671566318</v>
      </c>
      <c r="Z1353" s="4">
        <f t="shared" si="595"/>
        <v>-1</v>
      </c>
      <c r="AA1353" s="4">
        <f t="shared" si="609"/>
        <v>0</v>
      </c>
      <c r="AB1353" s="5">
        <f t="shared" si="610"/>
        <v>0</v>
      </c>
      <c r="AC1353" s="418">
        <f t="shared" si="614"/>
        <v>0</v>
      </c>
      <c r="AD1353" s="628">
        <f t="shared" si="611"/>
        <v>0</v>
      </c>
      <c r="AE1353" s="4">
        <f t="shared" si="596"/>
        <v>1.9002944401482456</v>
      </c>
      <c r="AF1353" s="3">
        <f t="shared" si="612"/>
        <v>4.67</v>
      </c>
      <c r="AG1353" s="2">
        <f t="shared" si="597"/>
        <v>105.92076283713217</v>
      </c>
      <c r="AH1353" s="22">
        <f t="shared" si="586"/>
        <v>1.0478312292343674</v>
      </c>
    </row>
    <row r="1354" spans="6:34" x14ac:dyDescent="0.35">
      <c r="F1354" s="21">
        <f t="shared" si="598"/>
        <v>132.39999999999677</v>
      </c>
      <c r="G1354" s="20">
        <f t="shared" si="613"/>
        <v>356.63043478260749</v>
      </c>
      <c r="H1354" s="19">
        <f t="shared" si="587"/>
        <v>6.6304347826074945</v>
      </c>
      <c r="I1354" s="18">
        <f t="shared" si="588"/>
        <v>1.8944099378878556E-2</v>
      </c>
      <c r="J1354" s="17">
        <f t="shared" si="589"/>
        <v>242117.29738977255</v>
      </c>
      <c r="K1354" s="16">
        <f t="shared" si="590"/>
        <v>31.44138984143445</v>
      </c>
      <c r="L1354" s="15">
        <f t="shared" si="591"/>
        <v>0</v>
      </c>
      <c r="M1354" s="14">
        <f t="shared" si="592"/>
        <v>0</v>
      </c>
      <c r="N1354" s="13">
        <f t="shared" si="599"/>
        <v>0</v>
      </c>
      <c r="O1354" s="12">
        <f t="shared" si="600"/>
        <v>0</v>
      </c>
      <c r="P1354" s="4">
        <f t="shared" si="601"/>
        <v>0</v>
      </c>
      <c r="Q1354" s="11">
        <f t="shared" si="593"/>
        <v>0</v>
      </c>
      <c r="R1354" s="10">
        <f t="shared" si="602"/>
        <v>0</v>
      </c>
      <c r="S1354" s="9">
        <f t="shared" si="603"/>
        <v>151.358709016955</v>
      </c>
      <c r="T1354" s="8">
        <f t="shared" si="604"/>
        <v>18072.429877772945</v>
      </c>
      <c r="U1354" s="7">
        <f t="shared" si="605"/>
        <v>-31.44138984143445</v>
      </c>
      <c r="V1354" s="9">
        <f t="shared" si="606"/>
        <v>129.53756613860222</v>
      </c>
      <c r="W1354" s="8">
        <f t="shared" si="607"/>
        <v>242117.29738977255</v>
      </c>
      <c r="X1354" s="7">
        <f t="shared" si="608"/>
        <v>-31.44138984143445</v>
      </c>
      <c r="Y1354" s="6">
        <f t="shared" si="594"/>
        <v>199.22208671829537</v>
      </c>
      <c r="Z1354" s="4">
        <f t="shared" si="595"/>
        <v>-1</v>
      </c>
      <c r="AA1354" s="4">
        <f t="shared" si="609"/>
        <v>0</v>
      </c>
      <c r="AB1354" s="5">
        <f t="shared" si="610"/>
        <v>0</v>
      </c>
      <c r="AC1354" s="418">
        <f t="shared" si="614"/>
        <v>0</v>
      </c>
      <c r="AD1354" s="628">
        <f t="shared" si="611"/>
        <v>0</v>
      </c>
      <c r="AE1354" s="4">
        <f t="shared" si="596"/>
        <v>1.8808596292364972</v>
      </c>
      <c r="AF1354" s="3">
        <f t="shared" si="612"/>
        <v>4.67</v>
      </c>
      <c r="AG1354" s="2">
        <f t="shared" si="597"/>
        <v>105.92076283713217</v>
      </c>
      <c r="AH1354" s="22">
        <f t="shared" si="586"/>
        <v>1.0317977312712978</v>
      </c>
    </row>
    <row r="1355" spans="6:34" x14ac:dyDescent="0.35">
      <c r="F1355" s="21">
        <f t="shared" si="598"/>
        <v>132.49999999999676</v>
      </c>
      <c r="G1355" s="20">
        <f t="shared" si="613"/>
        <v>356.63043478260749</v>
      </c>
      <c r="H1355" s="19">
        <f t="shared" si="587"/>
        <v>6.6304347826074945</v>
      </c>
      <c r="I1355" s="18">
        <f t="shared" si="588"/>
        <v>1.8944099378878556E-2</v>
      </c>
      <c r="J1355" s="17">
        <f t="shared" si="589"/>
        <v>242130.25114638641</v>
      </c>
      <c r="K1355" s="16">
        <f t="shared" si="590"/>
        <v>31.44135131731144</v>
      </c>
      <c r="L1355" s="15">
        <f t="shared" si="591"/>
        <v>0</v>
      </c>
      <c r="M1355" s="14">
        <f t="shared" si="592"/>
        <v>0</v>
      </c>
      <c r="N1355" s="13">
        <f t="shared" si="599"/>
        <v>0</v>
      </c>
      <c r="O1355" s="12">
        <f t="shared" si="600"/>
        <v>0</v>
      </c>
      <c r="P1355" s="4">
        <f t="shared" si="601"/>
        <v>0</v>
      </c>
      <c r="Q1355" s="11">
        <f t="shared" si="593"/>
        <v>0</v>
      </c>
      <c r="R1355" s="10">
        <f t="shared" si="602"/>
        <v>0</v>
      </c>
      <c r="S1355" s="9">
        <f t="shared" si="603"/>
        <v>151.358709016955</v>
      </c>
      <c r="T1355" s="8">
        <f t="shared" si="604"/>
        <v>18087.565748674642</v>
      </c>
      <c r="U1355" s="7">
        <f t="shared" si="605"/>
        <v>-31.44135131731144</v>
      </c>
      <c r="V1355" s="9">
        <f t="shared" si="606"/>
        <v>126.39342715445878</v>
      </c>
      <c r="W1355" s="8">
        <f t="shared" si="607"/>
        <v>242130.25114638641</v>
      </c>
      <c r="X1355" s="7">
        <f t="shared" si="608"/>
        <v>-31.44135131731144</v>
      </c>
      <c r="Y1355" s="6">
        <f t="shared" si="594"/>
        <v>197.19218347370855</v>
      </c>
      <c r="Z1355" s="4">
        <f t="shared" si="595"/>
        <v>-1</v>
      </c>
      <c r="AA1355" s="4">
        <f t="shared" si="609"/>
        <v>0</v>
      </c>
      <c r="AB1355" s="5">
        <f t="shared" si="610"/>
        <v>0</v>
      </c>
      <c r="AC1355" s="418">
        <f t="shared" si="614"/>
        <v>0</v>
      </c>
      <c r="AD1355" s="628">
        <f t="shared" si="611"/>
        <v>0</v>
      </c>
      <c r="AE1355" s="4">
        <f t="shared" si="596"/>
        <v>1.8616952728797735</v>
      </c>
      <c r="AF1355" s="3">
        <f t="shared" si="612"/>
        <v>4.67</v>
      </c>
      <c r="AG1355" s="2">
        <f t="shared" si="597"/>
        <v>105.92076283713217</v>
      </c>
      <c r="AH1355" s="22">
        <f t="shared" si="586"/>
        <v>1.0160682606737392</v>
      </c>
    </row>
    <row r="1356" spans="6:34" x14ac:dyDescent="0.35">
      <c r="F1356" s="21">
        <f t="shared" si="598"/>
        <v>132.59999999999675</v>
      </c>
      <c r="G1356" s="20">
        <f t="shared" si="613"/>
        <v>356.63043478260749</v>
      </c>
      <c r="H1356" s="19">
        <f t="shared" si="587"/>
        <v>6.6304347826074945</v>
      </c>
      <c r="I1356" s="18">
        <f t="shared" si="588"/>
        <v>1.8944099378878556E-2</v>
      </c>
      <c r="J1356" s="17">
        <f t="shared" si="589"/>
        <v>242142.89048910185</v>
      </c>
      <c r="K1356" s="16">
        <f t="shared" si="590"/>
        <v>31.441313728315148</v>
      </c>
      <c r="L1356" s="15">
        <f t="shared" si="591"/>
        <v>0</v>
      </c>
      <c r="M1356" s="14">
        <f t="shared" si="592"/>
        <v>0</v>
      </c>
      <c r="N1356" s="13">
        <f t="shared" si="599"/>
        <v>0</v>
      </c>
      <c r="O1356" s="12">
        <f t="shared" si="600"/>
        <v>0</v>
      </c>
      <c r="P1356" s="4">
        <f t="shared" si="601"/>
        <v>0</v>
      </c>
      <c r="Q1356" s="11">
        <f t="shared" si="593"/>
        <v>0</v>
      </c>
      <c r="R1356" s="10">
        <f t="shared" si="602"/>
        <v>0</v>
      </c>
      <c r="S1356" s="9">
        <f t="shared" si="603"/>
        <v>151.358709016955</v>
      </c>
      <c r="T1356" s="8">
        <f t="shared" si="604"/>
        <v>18102.701619576339</v>
      </c>
      <c r="U1356" s="7">
        <f t="shared" si="605"/>
        <v>-31.441313728315148</v>
      </c>
      <c r="V1356" s="9">
        <f t="shared" si="606"/>
        <v>123.24929202272763</v>
      </c>
      <c r="W1356" s="8">
        <f t="shared" si="607"/>
        <v>242142.89048910185</v>
      </c>
      <c r="X1356" s="7">
        <f t="shared" si="608"/>
        <v>-31.441313728315148</v>
      </c>
      <c r="Y1356" s="6">
        <f t="shared" si="594"/>
        <v>195.19182047253631</v>
      </c>
      <c r="Z1356" s="4">
        <f t="shared" si="595"/>
        <v>-1</v>
      </c>
      <c r="AA1356" s="4">
        <f t="shared" si="609"/>
        <v>0</v>
      </c>
      <c r="AB1356" s="5">
        <f t="shared" si="610"/>
        <v>0</v>
      </c>
      <c r="AC1356" s="418">
        <f t="shared" si="614"/>
        <v>0</v>
      </c>
      <c r="AD1356" s="628">
        <f t="shared" si="611"/>
        <v>0</v>
      </c>
      <c r="AE1356" s="4">
        <f t="shared" si="596"/>
        <v>1.8428098065406755</v>
      </c>
      <c r="AF1356" s="3">
        <f t="shared" si="612"/>
        <v>4.67</v>
      </c>
      <c r="AG1356" s="2">
        <f t="shared" si="597"/>
        <v>105.92076283713217</v>
      </c>
      <c r="AH1356" s="22">
        <f t="shared" si="586"/>
        <v>1.0006466905537781</v>
      </c>
    </row>
    <row r="1357" spans="6:34" x14ac:dyDescent="0.35">
      <c r="F1357" s="21">
        <f t="shared" si="598"/>
        <v>132.69999999999675</v>
      </c>
      <c r="G1357" s="20">
        <f t="shared" si="613"/>
        <v>356.63043478260749</v>
      </c>
      <c r="H1357" s="19">
        <f t="shared" si="587"/>
        <v>6.6304347826074945</v>
      </c>
      <c r="I1357" s="18">
        <f t="shared" si="588"/>
        <v>1.8944099378878556E-2</v>
      </c>
      <c r="J1357" s="17">
        <f t="shared" si="589"/>
        <v>242155.21541830411</v>
      </c>
      <c r="K1357" s="16">
        <f t="shared" si="590"/>
        <v>31.44127707443937</v>
      </c>
      <c r="L1357" s="15">
        <f t="shared" si="591"/>
        <v>0</v>
      </c>
      <c r="M1357" s="14">
        <f t="shared" si="592"/>
        <v>0</v>
      </c>
      <c r="N1357" s="13">
        <f t="shared" si="599"/>
        <v>0</v>
      </c>
      <c r="O1357" s="12">
        <f t="shared" si="600"/>
        <v>0</v>
      </c>
      <c r="P1357" s="4">
        <f t="shared" si="601"/>
        <v>0</v>
      </c>
      <c r="Q1357" s="11">
        <f t="shared" si="593"/>
        <v>0</v>
      </c>
      <c r="R1357" s="10">
        <f t="shared" si="602"/>
        <v>0</v>
      </c>
      <c r="S1357" s="9">
        <f t="shared" si="603"/>
        <v>151.358709016955</v>
      </c>
      <c r="T1357" s="8">
        <f t="shared" si="604"/>
        <v>18117.837490478036</v>
      </c>
      <c r="U1357" s="7">
        <f t="shared" si="605"/>
        <v>-31.44127707443937</v>
      </c>
      <c r="V1357" s="9">
        <f t="shared" si="606"/>
        <v>120.10516064989612</v>
      </c>
      <c r="W1357" s="8">
        <f t="shared" si="607"/>
        <v>242155.21541830411</v>
      </c>
      <c r="X1357" s="7">
        <f t="shared" si="608"/>
        <v>-31.44127707443937</v>
      </c>
      <c r="Y1357" s="6">
        <f t="shared" si="594"/>
        <v>193.22191493207134</v>
      </c>
      <c r="Z1357" s="4">
        <f t="shared" si="595"/>
        <v>-1</v>
      </c>
      <c r="AA1357" s="4">
        <f t="shared" si="609"/>
        <v>0</v>
      </c>
      <c r="AB1357" s="5">
        <f t="shared" si="610"/>
        <v>0</v>
      </c>
      <c r="AC1357" s="418">
        <f t="shared" si="614"/>
        <v>0</v>
      </c>
      <c r="AD1357" s="628">
        <f t="shared" si="611"/>
        <v>0</v>
      </c>
      <c r="AE1357" s="4">
        <f t="shared" si="596"/>
        <v>1.8242118896856585</v>
      </c>
      <c r="AF1357" s="3">
        <f t="shared" si="612"/>
        <v>4.67</v>
      </c>
      <c r="AG1357" s="2">
        <f t="shared" si="597"/>
        <v>105.92076283713217</v>
      </c>
      <c r="AH1357" s="22">
        <f t="shared" si="586"/>
        <v>0.9855369562129026</v>
      </c>
    </row>
    <row r="1358" spans="6:34" x14ac:dyDescent="0.35">
      <c r="F1358" s="21">
        <f t="shared" si="598"/>
        <v>132.79999999999674</v>
      </c>
      <c r="G1358" s="20">
        <f t="shared" si="613"/>
        <v>356.63043478260749</v>
      </c>
      <c r="H1358" s="19">
        <f t="shared" si="587"/>
        <v>6.6304347826074945</v>
      </c>
      <c r="I1358" s="18">
        <f t="shared" si="588"/>
        <v>1.8944099378878556E-2</v>
      </c>
      <c r="J1358" s="17">
        <f t="shared" si="589"/>
        <v>242167.22593436911</v>
      </c>
      <c r="K1358" s="16">
        <f t="shared" si="590"/>
        <v>31.441241355678113</v>
      </c>
      <c r="L1358" s="15">
        <f t="shared" si="591"/>
        <v>0</v>
      </c>
      <c r="M1358" s="14">
        <f t="shared" si="592"/>
        <v>0</v>
      </c>
      <c r="N1358" s="13">
        <f t="shared" si="599"/>
        <v>0</v>
      </c>
      <c r="O1358" s="12">
        <f t="shared" si="600"/>
        <v>0</v>
      </c>
      <c r="P1358" s="4">
        <f t="shared" si="601"/>
        <v>0</v>
      </c>
      <c r="Q1358" s="11">
        <f t="shared" si="593"/>
        <v>0</v>
      </c>
      <c r="R1358" s="10">
        <f t="shared" si="602"/>
        <v>0</v>
      </c>
      <c r="S1358" s="9">
        <f t="shared" si="603"/>
        <v>151.358709016955</v>
      </c>
      <c r="T1358" s="8">
        <f t="shared" si="604"/>
        <v>18132.973361379733</v>
      </c>
      <c r="U1358" s="7">
        <f t="shared" si="605"/>
        <v>-31.441241355678113</v>
      </c>
      <c r="V1358" s="9">
        <f t="shared" si="606"/>
        <v>116.96103294245218</v>
      </c>
      <c r="W1358" s="8">
        <f t="shared" si="607"/>
        <v>242167.22593436911</v>
      </c>
      <c r="X1358" s="7">
        <f t="shared" si="608"/>
        <v>-31.441241355678113</v>
      </c>
      <c r="Y1358" s="6">
        <f t="shared" si="594"/>
        <v>191.28340759784851</v>
      </c>
      <c r="Z1358" s="4">
        <f t="shared" si="595"/>
        <v>-1</v>
      </c>
      <c r="AA1358" s="4">
        <f t="shared" si="609"/>
        <v>0</v>
      </c>
      <c r="AB1358" s="5">
        <f t="shared" si="610"/>
        <v>0</v>
      </c>
      <c r="AC1358" s="418">
        <f t="shared" si="614"/>
        <v>0</v>
      </c>
      <c r="AD1358" s="628">
        <f t="shared" si="611"/>
        <v>0</v>
      </c>
      <c r="AE1358" s="4">
        <f t="shared" si="596"/>
        <v>1.8059104039117733</v>
      </c>
      <c r="AF1358" s="3">
        <f t="shared" si="612"/>
        <v>4.67</v>
      </c>
      <c r="AG1358" s="2">
        <f t="shared" si="597"/>
        <v>105.92076283713217</v>
      </c>
      <c r="AH1358" s="22">
        <f t="shared" si="586"/>
        <v>0.97074305313087628</v>
      </c>
    </row>
    <row r="1359" spans="6:34" x14ac:dyDescent="0.35">
      <c r="F1359" s="21">
        <f t="shared" si="598"/>
        <v>132.89999999999674</v>
      </c>
      <c r="G1359" s="20">
        <f t="shared" si="613"/>
        <v>356.63043478260749</v>
      </c>
      <c r="H1359" s="19">
        <f t="shared" si="587"/>
        <v>6.6304347826074945</v>
      </c>
      <c r="I1359" s="18">
        <f t="shared" si="588"/>
        <v>1.8944099378878556E-2</v>
      </c>
      <c r="J1359" s="17">
        <f t="shared" si="589"/>
        <v>242178.92203766335</v>
      </c>
      <c r="K1359" s="16">
        <f t="shared" si="590"/>
        <v>31.441206572025472</v>
      </c>
      <c r="L1359" s="15">
        <f t="shared" si="591"/>
        <v>0</v>
      </c>
      <c r="M1359" s="14">
        <f t="shared" si="592"/>
        <v>0</v>
      </c>
      <c r="N1359" s="13">
        <f t="shared" si="599"/>
        <v>0</v>
      </c>
      <c r="O1359" s="12">
        <f t="shared" si="600"/>
        <v>0</v>
      </c>
      <c r="P1359" s="4">
        <f t="shared" si="601"/>
        <v>0</v>
      </c>
      <c r="Q1359" s="11">
        <f t="shared" si="593"/>
        <v>0</v>
      </c>
      <c r="R1359" s="10">
        <f t="shared" si="602"/>
        <v>0</v>
      </c>
      <c r="S1359" s="9">
        <f t="shared" si="603"/>
        <v>151.358709016955</v>
      </c>
      <c r="T1359" s="8">
        <f t="shared" si="604"/>
        <v>18148.109232281429</v>
      </c>
      <c r="U1359" s="7">
        <f t="shared" si="605"/>
        <v>-31.441206572025472</v>
      </c>
      <c r="V1359" s="9">
        <f t="shared" si="606"/>
        <v>113.81690880688437</v>
      </c>
      <c r="W1359" s="8">
        <f t="shared" si="607"/>
        <v>242178.92203766335</v>
      </c>
      <c r="X1359" s="7">
        <f t="shared" si="608"/>
        <v>-31.441206572025472</v>
      </c>
      <c r="Y1359" s="6">
        <f t="shared" si="594"/>
        <v>189.37726243040342</v>
      </c>
      <c r="Z1359" s="4">
        <f t="shared" si="595"/>
        <v>-1</v>
      </c>
      <c r="AA1359" s="4">
        <f t="shared" si="609"/>
        <v>0</v>
      </c>
      <c r="AB1359" s="5">
        <f t="shared" si="610"/>
        <v>0</v>
      </c>
      <c r="AC1359" s="418">
        <f t="shared" si="614"/>
        <v>0</v>
      </c>
      <c r="AD1359" s="628">
        <f t="shared" si="611"/>
        <v>0</v>
      </c>
      <c r="AE1359" s="4">
        <f t="shared" si="596"/>
        <v>1.7879144499893487</v>
      </c>
      <c r="AF1359" s="3">
        <f t="shared" si="612"/>
        <v>4.67</v>
      </c>
      <c r="AG1359" s="2">
        <f t="shared" si="597"/>
        <v>105.92076283713217</v>
      </c>
      <c r="AH1359" s="22">
        <f t="shared" si="586"/>
        <v>0.95626903456947177</v>
      </c>
    </row>
    <row r="1360" spans="6:34" x14ac:dyDescent="0.35">
      <c r="F1360" s="21">
        <f t="shared" si="598"/>
        <v>132.99999999999673</v>
      </c>
      <c r="G1360" s="20">
        <f t="shared" si="613"/>
        <v>356.63043478260749</v>
      </c>
      <c r="H1360" s="19">
        <f t="shared" si="587"/>
        <v>6.6304347826074945</v>
      </c>
      <c r="I1360" s="18">
        <f t="shared" si="588"/>
        <v>1.8944099378878556E-2</v>
      </c>
      <c r="J1360" s="17">
        <f t="shared" si="589"/>
        <v>242190.30372854404</v>
      </c>
      <c r="K1360" s="16">
        <f t="shared" si="590"/>
        <v>31.441172723475773</v>
      </c>
      <c r="L1360" s="15">
        <f t="shared" si="591"/>
        <v>0</v>
      </c>
      <c r="M1360" s="14">
        <f t="shared" si="592"/>
        <v>0</v>
      </c>
      <c r="N1360" s="13">
        <f t="shared" si="599"/>
        <v>0</v>
      </c>
      <c r="O1360" s="12">
        <f t="shared" si="600"/>
        <v>0</v>
      </c>
      <c r="P1360" s="4">
        <f t="shared" si="601"/>
        <v>0</v>
      </c>
      <c r="Q1360" s="11">
        <f t="shared" si="593"/>
        <v>0</v>
      </c>
      <c r="R1360" s="10">
        <f t="shared" si="602"/>
        <v>0</v>
      </c>
      <c r="S1360" s="9">
        <f t="shared" si="603"/>
        <v>151.358709016955</v>
      </c>
      <c r="T1360" s="8">
        <f t="shared" si="604"/>
        <v>18163.245103183126</v>
      </c>
      <c r="U1360" s="7">
        <f t="shared" si="605"/>
        <v>-31.441172723475773</v>
      </c>
      <c r="V1360" s="9">
        <f t="shared" si="606"/>
        <v>110.67278814968182</v>
      </c>
      <c r="W1360" s="8">
        <f t="shared" si="607"/>
        <v>242190.30372854404</v>
      </c>
      <c r="X1360" s="7">
        <f t="shared" si="608"/>
        <v>-31.441172723475773</v>
      </c>
      <c r="Y1360" s="6">
        <f t="shared" si="594"/>
        <v>187.50446616575195</v>
      </c>
      <c r="Z1360" s="4">
        <f t="shared" si="595"/>
        <v>-1</v>
      </c>
      <c r="AA1360" s="4">
        <f t="shared" si="609"/>
        <v>0</v>
      </c>
      <c r="AB1360" s="5">
        <f t="shared" si="610"/>
        <v>0</v>
      </c>
      <c r="AC1360" s="418">
        <f t="shared" si="614"/>
        <v>0</v>
      </c>
      <c r="AD1360" s="628">
        <f t="shared" si="611"/>
        <v>0</v>
      </c>
      <c r="AE1360" s="4">
        <f t="shared" si="596"/>
        <v>1.7702333437124693</v>
      </c>
      <c r="AF1360" s="3">
        <f t="shared" si="612"/>
        <v>4.67</v>
      </c>
      <c r="AG1360" s="2">
        <f t="shared" si="597"/>
        <v>105.92076283713217</v>
      </c>
      <c r="AH1360" s="22">
        <f t="shared" si="586"/>
        <v>0.94211900876174326</v>
      </c>
    </row>
    <row r="1361" spans="6:34" x14ac:dyDescent="0.35">
      <c r="F1361" s="21">
        <f t="shared" si="598"/>
        <v>133.09999999999673</v>
      </c>
      <c r="G1361" s="20">
        <f t="shared" si="613"/>
        <v>356.63043478260749</v>
      </c>
      <c r="H1361" s="19">
        <f t="shared" si="587"/>
        <v>6.6304347826074945</v>
      </c>
      <c r="I1361" s="18">
        <f t="shared" si="588"/>
        <v>1.8944099378878556E-2</v>
      </c>
      <c r="J1361" s="17">
        <f t="shared" si="589"/>
        <v>242201.371007359</v>
      </c>
      <c r="K1361" s="16">
        <f t="shared" si="590"/>
        <v>31.441139810023408</v>
      </c>
      <c r="L1361" s="15">
        <f t="shared" si="591"/>
        <v>0</v>
      </c>
      <c r="M1361" s="14">
        <f t="shared" si="592"/>
        <v>0</v>
      </c>
      <c r="N1361" s="13">
        <f t="shared" si="599"/>
        <v>0</v>
      </c>
      <c r="O1361" s="12">
        <f t="shared" si="600"/>
        <v>0</v>
      </c>
      <c r="P1361" s="4">
        <f t="shared" si="601"/>
        <v>0</v>
      </c>
      <c r="Q1361" s="11">
        <f t="shared" si="593"/>
        <v>0</v>
      </c>
      <c r="R1361" s="10">
        <f t="shared" si="602"/>
        <v>0</v>
      </c>
      <c r="S1361" s="9">
        <f t="shared" si="603"/>
        <v>151.358709016955</v>
      </c>
      <c r="T1361" s="8">
        <f t="shared" si="604"/>
        <v>18178.380974084823</v>
      </c>
      <c r="U1361" s="7">
        <f t="shared" si="605"/>
        <v>-31.441139810023408</v>
      </c>
      <c r="V1361" s="9">
        <f t="shared" si="606"/>
        <v>107.52867087733425</v>
      </c>
      <c r="W1361" s="8">
        <f t="shared" si="607"/>
        <v>242201.371007359</v>
      </c>
      <c r="X1361" s="7">
        <f t="shared" si="608"/>
        <v>-31.441139810023408</v>
      </c>
      <c r="Y1361" s="6">
        <f t="shared" si="594"/>
        <v>185.66602773777794</v>
      </c>
      <c r="Z1361" s="4">
        <f t="shared" si="595"/>
        <v>-1</v>
      </c>
      <c r="AA1361" s="4">
        <f t="shared" si="609"/>
        <v>0</v>
      </c>
      <c r="AB1361" s="5">
        <f t="shared" si="610"/>
        <v>0</v>
      </c>
      <c r="AC1361" s="418">
        <f t="shared" si="614"/>
        <v>0</v>
      </c>
      <c r="AD1361" s="628">
        <f t="shared" si="611"/>
        <v>0</v>
      </c>
      <c r="AE1361" s="4">
        <f t="shared" si="596"/>
        <v>1.7528766104457267</v>
      </c>
      <c r="AF1361" s="3">
        <f t="shared" si="612"/>
        <v>4.67</v>
      </c>
      <c r="AG1361" s="2">
        <f t="shared" si="597"/>
        <v>105.92076283713217</v>
      </c>
      <c r="AH1361" s="22">
        <f t="shared" si="586"/>
        <v>0.92829713565723682</v>
      </c>
    </row>
    <row r="1362" spans="6:34" x14ac:dyDescent="0.35">
      <c r="F1362" s="21">
        <f t="shared" si="598"/>
        <v>133.19999999999672</v>
      </c>
      <c r="G1362" s="20">
        <f t="shared" si="613"/>
        <v>356.63043478260749</v>
      </c>
      <c r="H1362" s="19">
        <f t="shared" si="587"/>
        <v>6.6304347826074945</v>
      </c>
      <c r="I1362" s="18">
        <f t="shared" si="588"/>
        <v>1.8944099378878556E-2</v>
      </c>
      <c r="J1362" s="17">
        <f t="shared" si="589"/>
        <v>242212.12387444673</v>
      </c>
      <c r="K1362" s="16">
        <f t="shared" si="590"/>
        <v>31.44110783166299</v>
      </c>
      <c r="L1362" s="15">
        <f t="shared" si="591"/>
        <v>0</v>
      </c>
      <c r="M1362" s="14">
        <f t="shared" si="592"/>
        <v>0</v>
      </c>
      <c r="N1362" s="13">
        <f t="shared" si="599"/>
        <v>0</v>
      </c>
      <c r="O1362" s="12">
        <f t="shared" si="600"/>
        <v>0</v>
      </c>
      <c r="P1362" s="4">
        <f t="shared" si="601"/>
        <v>0</v>
      </c>
      <c r="Q1362" s="11">
        <f t="shared" si="593"/>
        <v>0</v>
      </c>
      <c r="R1362" s="10">
        <f t="shared" si="602"/>
        <v>0</v>
      </c>
      <c r="S1362" s="9">
        <f t="shared" si="603"/>
        <v>151.358709016955</v>
      </c>
      <c r="T1362" s="8">
        <f t="shared" si="604"/>
        <v>18193.51684498652</v>
      </c>
      <c r="U1362" s="7">
        <f t="shared" si="605"/>
        <v>-31.44110783166299</v>
      </c>
      <c r="V1362" s="9">
        <f t="shared" si="606"/>
        <v>104.38455689633192</v>
      </c>
      <c r="W1362" s="8">
        <f t="shared" si="607"/>
        <v>242212.12387444673</v>
      </c>
      <c r="X1362" s="7">
        <f t="shared" si="608"/>
        <v>-31.44110783166299</v>
      </c>
      <c r="Y1362" s="6">
        <f t="shared" si="594"/>
        <v>183.86297755046505</v>
      </c>
      <c r="Z1362" s="4">
        <f t="shared" si="595"/>
        <v>-1</v>
      </c>
      <c r="AA1362" s="4">
        <f t="shared" si="609"/>
        <v>0</v>
      </c>
      <c r="AB1362" s="5">
        <f t="shared" si="610"/>
        <v>0</v>
      </c>
      <c r="AC1362" s="418">
        <f t="shared" si="614"/>
        <v>0</v>
      </c>
      <c r="AD1362" s="628">
        <f t="shared" si="611"/>
        <v>0</v>
      </c>
      <c r="AE1362" s="4">
        <f t="shared" si="596"/>
        <v>1.735853978253346</v>
      </c>
      <c r="AF1362" s="3">
        <f t="shared" si="612"/>
        <v>4.67</v>
      </c>
      <c r="AG1362" s="2">
        <f t="shared" si="597"/>
        <v>105.92076283713217</v>
      </c>
      <c r="AH1362" s="22">
        <f t="shared" si="586"/>
        <v>0.91480762319362219</v>
      </c>
    </row>
    <row r="1363" spans="6:34" x14ac:dyDescent="0.35">
      <c r="F1363" s="21">
        <f t="shared" si="598"/>
        <v>133.29999999999671</v>
      </c>
      <c r="G1363" s="20">
        <f t="shared" si="613"/>
        <v>356.63043478260749</v>
      </c>
      <c r="H1363" s="19">
        <f t="shared" si="587"/>
        <v>6.6304347826074945</v>
      </c>
      <c r="I1363" s="18">
        <f t="shared" si="588"/>
        <v>1.8944099378878556E-2</v>
      </c>
      <c r="J1363" s="17">
        <f t="shared" si="589"/>
        <v>242222.56233013637</v>
      </c>
      <c r="K1363" s="16">
        <f t="shared" si="590"/>
        <v>31.441076788389257</v>
      </c>
      <c r="L1363" s="15">
        <f t="shared" si="591"/>
        <v>0</v>
      </c>
      <c r="M1363" s="14">
        <f t="shared" si="592"/>
        <v>0</v>
      </c>
      <c r="N1363" s="13">
        <f t="shared" si="599"/>
        <v>0</v>
      </c>
      <c r="O1363" s="12">
        <f t="shared" si="600"/>
        <v>0</v>
      </c>
      <c r="P1363" s="4">
        <f t="shared" si="601"/>
        <v>0</v>
      </c>
      <c r="Q1363" s="11">
        <f t="shared" si="593"/>
        <v>0</v>
      </c>
      <c r="R1363" s="10">
        <f t="shared" si="602"/>
        <v>0</v>
      </c>
      <c r="S1363" s="9">
        <f t="shared" si="603"/>
        <v>151.358709016955</v>
      </c>
      <c r="T1363" s="8">
        <f t="shared" si="604"/>
        <v>18208.652715888216</v>
      </c>
      <c r="U1363" s="7">
        <f t="shared" si="605"/>
        <v>-31.441076788389257</v>
      </c>
      <c r="V1363" s="9">
        <f t="shared" si="606"/>
        <v>101.24044611316562</v>
      </c>
      <c r="W1363" s="8">
        <f t="shared" si="607"/>
        <v>242222.56233013637</v>
      </c>
      <c r="X1363" s="7">
        <f t="shared" si="608"/>
        <v>-31.441076788389257</v>
      </c>
      <c r="Y1363" s="6">
        <f t="shared" si="594"/>
        <v>182.09636658778246</v>
      </c>
      <c r="Z1363" s="4">
        <f t="shared" si="595"/>
        <v>-1</v>
      </c>
      <c r="AA1363" s="4">
        <f t="shared" si="609"/>
        <v>0</v>
      </c>
      <c r="AB1363" s="5">
        <f t="shared" si="610"/>
        <v>0</v>
      </c>
      <c r="AC1363" s="418">
        <f t="shared" si="614"/>
        <v>0</v>
      </c>
      <c r="AD1363" s="628">
        <f t="shared" si="611"/>
        <v>0</v>
      </c>
      <c r="AE1363" s="4">
        <f t="shared" si="596"/>
        <v>1.7191753694955993</v>
      </c>
      <c r="AF1363" s="3">
        <f t="shared" si="612"/>
        <v>4.67</v>
      </c>
      <c r="AG1363" s="2">
        <f t="shared" si="597"/>
        <v>105.92076283713217</v>
      </c>
      <c r="AH1363" s="22">
        <f t="shared" si="586"/>
        <v>0.90165472306566685</v>
      </c>
    </row>
    <row r="1364" spans="6:34" x14ac:dyDescent="0.35">
      <c r="F1364" s="21">
        <f t="shared" si="598"/>
        <v>133.39999999999671</v>
      </c>
      <c r="G1364" s="20">
        <f t="shared" si="613"/>
        <v>356.63043478260749</v>
      </c>
      <c r="H1364" s="19">
        <f t="shared" si="587"/>
        <v>6.6304347826074945</v>
      </c>
      <c r="I1364" s="18">
        <f t="shared" si="588"/>
        <v>1.8944099378878556E-2</v>
      </c>
      <c r="J1364" s="17">
        <f t="shared" si="589"/>
        <v>242232.68637474769</v>
      </c>
      <c r="K1364" s="16">
        <f t="shared" si="590"/>
        <v>31.441046680197115</v>
      </c>
      <c r="L1364" s="15">
        <f t="shared" si="591"/>
        <v>0</v>
      </c>
      <c r="M1364" s="14">
        <f t="shared" si="592"/>
        <v>0</v>
      </c>
      <c r="N1364" s="13">
        <f t="shared" si="599"/>
        <v>0</v>
      </c>
      <c r="O1364" s="12">
        <f t="shared" si="600"/>
        <v>0</v>
      </c>
      <c r="P1364" s="4">
        <f t="shared" si="601"/>
        <v>0</v>
      </c>
      <c r="Q1364" s="11">
        <f t="shared" si="593"/>
        <v>0</v>
      </c>
      <c r="R1364" s="10">
        <f t="shared" si="602"/>
        <v>0</v>
      </c>
      <c r="S1364" s="9">
        <f t="shared" si="603"/>
        <v>151.358709016955</v>
      </c>
      <c r="T1364" s="8">
        <f t="shared" si="604"/>
        <v>18223.788586789913</v>
      </c>
      <c r="U1364" s="7">
        <f t="shared" si="605"/>
        <v>-31.441046680197115</v>
      </c>
      <c r="V1364" s="9">
        <f t="shared" si="606"/>
        <v>98.096338434326697</v>
      </c>
      <c r="W1364" s="8">
        <f t="shared" si="607"/>
        <v>242232.68637474769</v>
      </c>
      <c r="X1364" s="7">
        <f t="shared" si="608"/>
        <v>-31.441046680197115</v>
      </c>
      <c r="Y1364" s="6">
        <f t="shared" si="594"/>
        <v>180.3672653490683</v>
      </c>
      <c r="Z1364" s="4">
        <f t="shared" si="595"/>
        <v>-1</v>
      </c>
      <c r="AA1364" s="4">
        <f t="shared" si="609"/>
        <v>0</v>
      </c>
      <c r="AB1364" s="5">
        <f t="shared" si="610"/>
        <v>0</v>
      </c>
      <c r="AC1364" s="418">
        <f t="shared" si="614"/>
        <v>0</v>
      </c>
      <c r="AD1364" s="628">
        <f t="shared" si="611"/>
        <v>0</v>
      </c>
      <c r="AE1364" s="4">
        <f t="shared" si="596"/>
        <v>1.7028508907777404</v>
      </c>
      <c r="AF1364" s="3">
        <f t="shared" si="612"/>
        <v>4.67</v>
      </c>
      <c r="AG1364" s="2">
        <f t="shared" si="597"/>
        <v>105.92076283713217</v>
      </c>
      <c r="AH1364" s="22">
        <f t="shared" si="586"/>
        <v>0.88884272596340042</v>
      </c>
    </row>
    <row r="1365" spans="6:34" x14ac:dyDescent="0.35">
      <c r="F1365" s="21">
        <f t="shared" si="598"/>
        <v>133.4999999999967</v>
      </c>
      <c r="G1365" s="20">
        <f t="shared" si="613"/>
        <v>356.63043478260749</v>
      </c>
      <c r="H1365" s="19">
        <f t="shared" si="587"/>
        <v>6.6304347826074945</v>
      </c>
      <c r="I1365" s="18">
        <f t="shared" si="588"/>
        <v>1.8944099378878556E-2</v>
      </c>
      <c r="J1365" s="17">
        <f t="shared" si="589"/>
        <v>242242.49600859112</v>
      </c>
      <c r="K1365" s="16">
        <f t="shared" si="590"/>
        <v>31.441017507081586</v>
      </c>
      <c r="L1365" s="15">
        <f t="shared" si="591"/>
        <v>0</v>
      </c>
      <c r="M1365" s="14">
        <f t="shared" si="592"/>
        <v>0</v>
      </c>
      <c r="N1365" s="13">
        <f t="shared" si="599"/>
        <v>0</v>
      </c>
      <c r="O1365" s="12">
        <f t="shared" si="600"/>
        <v>0</v>
      </c>
      <c r="P1365" s="4">
        <f t="shared" si="601"/>
        <v>0</v>
      </c>
      <c r="Q1365" s="11">
        <f t="shared" si="593"/>
        <v>0</v>
      </c>
      <c r="R1365" s="10">
        <f t="shared" si="602"/>
        <v>0</v>
      </c>
      <c r="S1365" s="9">
        <f t="shared" si="603"/>
        <v>151.358709016955</v>
      </c>
      <c r="T1365" s="8">
        <f t="shared" si="604"/>
        <v>18238.92445769161</v>
      </c>
      <c r="U1365" s="7">
        <f t="shared" si="605"/>
        <v>-31.441017507081586</v>
      </c>
      <c r="V1365" s="9">
        <f t="shared" si="606"/>
        <v>94.952233766306989</v>
      </c>
      <c r="W1365" s="8">
        <f t="shared" si="607"/>
        <v>242242.49600859112</v>
      </c>
      <c r="X1365" s="7">
        <f t="shared" si="608"/>
        <v>-31.441017507081586</v>
      </c>
      <c r="Y1365" s="6">
        <f t="shared" si="594"/>
        <v>178.67676259796815</v>
      </c>
      <c r="Z1365" s="4">
        <f t="shared" si="595"/>
        <v>-1</v>
      </c>
      <c r="AA1365" s="4">
        <f t="shared" si="609"/>
        <v>0</v>
      </c>
      <c r="AB1365" s="5">
        <f t="shared" si="610"/>
        <v>0</v>
      </c>
      <c r="AC1365" s="418">
        <f t="shared" si="614"/>
        <v>0</v>
      </c>
      <c r="AD1365" s="628">
        <f t="shared" si="611"/>
        <v>0</v>
      </c>
      <c r="AE1365" s="4">
        <f t="shared" si="596"/>
        <v>1.6868908211387073</v>
      </c>
      <c r="AF1365" s="3">
        <f t="shared" si="612"/>
        <v>4.67</v>
      </c>
      <c r="AG1365" s="2">
        <f t="shared" si="597"/>
        <v>105.92076283713217</v>
      </c>
      <c r="AH1365" s="22">
        <f t="shared" ref="AH1365:AH1428" si="615">DragCoefficient*AE1365^(3/2)</f>
        <v>0.87637595625273568</v>
      </c>
    </row>
    <row r="1366" spans="6:34" x14ac:dyDescent="0.35">
      <c r="F1366" s="21">
        <f t="shared" si="598"/>
        <v>133.5999999999967</v>
      </c>
      <c r="G1366" s="20">
        <f t="shared" si="613"/>
        <v>356.63043478260749</v>
      </c>
      <c r="H1366" s="19">
        <f t="shared" si="587"/>
        <v>6.6304347826074945</v>
      </c>
      <c r="I1366" s="18">
        <f t="shared" si="588"/>
        <v>1.8944099378878556E-2</v>
      </c>
      <c r="J1366" s="17">
        <f t="shared" si="589"/>
        <v>242251.99123196775</v>
      </c>
      <c r="K1366" s="16">
        <f t="shared" si="590"/>
        <v>31.440989269037882</v>
      </c>
      <c r="L1366" s="15">
        <f t="shared" si="591"/>
        <v>0</v>
      </c>
      <c r="M1366" s="14">
        <f t="shared" si="592"/>
        <v>0</v>
      </c>
      <c r="N1366" s="13">
        <f t="shared" si="599"/>
        <v>0</v>
      </c>
      <c r="O1366" s="12">
        <f t="shared" si="600"/>
        <v>0</v>
      </c>
      <c r="P1366" s="4">
        <f t="shared" si="601"/>
        <v>0</v>
      </c>
      <c r="Q1366" s="11">
        <f t="shared" si="593"/>
        <v>0</v>
      </c>
      <c r="R1366" s="10">
        <f t="shared" si="602"/>
        <v>0</v>
      </c>
      <c r="S1366" s="9">
        <f t="shared" si="603"/>
        <v>151.358709016955</v>
      </c>
      <c r="T1366" s="8">
        <f t="shared" si="604"/>
        <v>18254.060328593307</v>
      </c>
      <c r="U1366" s="7">
        <f t="shared" si="605"/>
        <v>-31.440989269037882</v>
      </c>
      <c r="V1366" s="9">
        <f t="shared" si="606"/>
        <v>91.808132015598829</v>
      </c>
      <c r="W1366" s="8">
        <f t="shared" si="607"/>
        <v>242251.99123196775</v>
      </c>
      <c r="X1366" s="7">
        <f t="shared" si="608"/>
        <v>-31.440989269037882</v>
      </c>
      <c r="Y1366" s="6">
        <f t="shared" si="594"/>
        <v>177.02596391341265</v>
      </c>
      <c r="Z1366" s="4">
        <f t="shared" si="595"/>
        <v>-1</v>
      </c>
      <c r="AA1366" s="4">
        <f t="shared" si="609"/>
        <v>0</v>
      </c>
      <c r="AB1366" s="5">
        <f t="shared" si="610"/>
        <v>0</v>
      </c>
      <c r="AC1366" s="418">
        <f t="shared" si="614"/>
        <v>0</v>
      </c>
      <c r="AD1366" s="628">
        <f t="shared" si="611"/>
        <v>0</v>
      </c>
      <c r="AE1366" s="4">
        <f t="shared" si="596"/>
        <v>1.6713055983708742</v>
      </c>
      <c r="AF1366" s="3">
        <f t="shared" si="612"/>
        <v>4.67</v>
      </c>
      <c r="AG1366" s="2">
        <f t="shared" si="597"/>
        <v>105.92076283713217</v>
      </c>
      <c r="AH1366" s="22">
        <f t="shared" si="615"/>
        <v>0.86425876607381902</v>
      </c>
    </row>
    <row r="1367" spans="6:34" x14ac:dyDescent="0.35">
      <c r="F1367" s="21">
        <f t="shared" si="598"/>
        <v>133.69999999999669</v>
      </c>
      <c r="G1367" s="20">
        <f t="shared" si="613"/>
        <v>356.63043478260749</v>
      </c>
      <c r="H1367" s="19">
        <f t="shared" si="587"/>
        <v>6.6304347826074945</v>
      </c>
      <c r="I1367" s="18">
        <f t="shared" si="588"/>
        <v>1.8944099378878556E-2</v>
      </c>
      <c r="J1367" s="17">
        <f t="shared" si="589"/>
        <v>242261.17204516931</v>
      </c>
      <c r="K1367" s="16">
        <f t="shared" si="590"/>
        <v>31.440961966061359</v>
      </c>
      <c r="L1367" s="15">
        <f t="shared" si="591"/>
        <v>0</v>
      </c>
      <c r="M1367" s="14">
        <f t="shared" si="592"/>
        <v>0</v>
      </c>
      <c r="N1367" s="13">
        <f t="shared" si="599"/>
        <v>0</v>
      </c>
      <c r="O1367" s="12">
        <f t="shared" si="600"/>
        <v>0</v>
      </c>
      <c r="P1367" s="4">
        <f t="shared" si="601"/>
        <v>0</v>
      </c>
      <c r="Q1367" s="11">
        <f t="shared" si="593"/>
        <v>0</v>
      </c>
      <c r="R1367" s="10">
        <f t="shared" si="602"/>
        <v>0</v>
      </c>
      <c r="S1367" s="9">
        <f t="shared" si="603"/>
        <v>151.358709016955</v>
      </c>
      <c r="T1367" s="8">
        <f t="shared" si="604"/>
        <v>18269.196199495003</v>
      </c>
      <c r="U1367" s="7">
        <f t="shared" si="605"/>
        <v>-31.440961966061359</v>
      </c>
      <c r="V1367" s="9">
        <f t="shared" si="606"/>
        <v>88.664033088695035</v>
      </c>
      <c r="W1367" s="8">
        <f t="shared" si="607"/>
        <v>242261.17204516931</v>
      </c>
      <c r="X1367" s="7">
        <f t="shared" si="608"/>
        <v>-31.440961966061359</v>
      </c>
      <c r="Y1367" s="6">
        <f t="shared" si="594"/>
        <v>175.41599003178834</v>
      </c>
      <c r="Z1367" s="4">
        <f t="shared" si="595"/>
        <v>-1</v>
      </c>
      <c r="AA1367" s="4">
        <f t="shared" si="609"/>
        <v>0</v>
      </c>
      <c r="AB1367" s="5">
        <f t="shared" si="610"/>
        <v>0</v>
      </c>
      <c r="AC1367" s="418">
        <f t="shared" si="614"/>
        <v>0</v>
      </c>
      <c r="AD1367" s="628">
        <f t="shared" si="611"/>
        <v>0</v>
      </c>
      <c r="AE1367" s="4">
        <f t="shared" si="596"/>
        <v>1.6561058033684548</v>
      </c>
      <c r="AF1367" s="3">
        <f t="shared" si="612"/>
        <v>4.67</v>
      </c>
      <c r="AG1367" s="2">
        <f t="shared" si="597"/>
        <v>105.92076283713217</v>
      </c>
      <c r="AH1367" s="22">
        <f t="shared" si="615"/>
        <v>0.85249552883504875</v>
      </c>
    </row>
    <row r="1368" spans="6:34" x14ac:dyDescent="0.35">
      <c r="F1368" s="21">
        <f t="shared" si="598"/>
        <v>133.79999999999669</v>
      </c>
      <c r="G1368" s="20">
        <f t="shared" si="613"/>
        <v>356.63043478260749</v>
      </c>
      <c r="H1368" s="19">
        <f t="shared" si="587"/>
        <v>6.6304347826074945</v>
      </c>
      <c r="I1368" s="18">
        <f t="shared" si="588"/>
        <v>1.8944099378878556E-2</v>
      </c>
      <c r="J1368" s="17">
        <f t="shared" si="589"/>
        <v>242270.03844847818</v>
      </c>
      <c r="K1368" s="16">
        <f t="shared" si="590"/>
        <v>31.440935598147515</v>
      </c>
      <c r="L1368" s="15">
        <f t="shared" si="591"/>
        <v>0</v>
      </c>
      <c r="M1368" s="14">
        <f t="shared" si="592"/>
        <v>0</v>
      </c>
      <c r="N1368" s="13">
        <f t="shared" si="599"/>
        <v>0</v>
      </c>
      <c r="O1368" s="12">
        <f t="shared" si="600"/>
        <v>0</v>
      </c>
      <c r="P1368" s="4">
        <f t="shared" si="601"/>
        <v>0</v>
      </c>
      <c r="Q1368" s="11">
        <f t="shared" si="593"/>
        <v>0</v>
      </c>
      <c r="R1368" s="10">
        <f t="shared" si="602"/>
        <v>0</v>
      </c>
      <c r="S1368" s="9">
        <f t="shared" si="603"/>
        <v>151.358709016955</v>
      </c>
      <c r="T1368" s="8">
        <f t="shared" si="604"/>
        <v>18284.3320703967</v>
      </c>
      <c r="U1368" s="7">
        <f t="shared" si="605"/>
        <v>-31.440935598147515</v>
      </c>
      <c r="V1368" s="9">
        <f t="shared" si="606"/>
        <v>85.519936892088893</v>
      </c>
      <c r="W1368" s="8">
        <f t="shared" si="607"/>
        <v>242270.03844847818</v>
      </c>
      <c r="X1368" s="7">
        <f t="shared" si="608"/>
        <v>-31.440935598147515</v>
      </c>
      <c r="Y1368" s="6">
        <f t="shared" si="594"/>
        <v>173.84797497039224</v>
      </c>
      <c r="Z1368" s="4">
        <f t="shared" si="595"/>
        <v>-1</v>
      </c>
      <c r="AA1368" s="4">
        <f t="shared" si="609"/>
        <v>0</v>
      </c>
      <c r="AB1368" s="5">
        <f t="shared" si="610"/>
        <v>0</v>
      </c>
      <c r="AC1368" s="418">
        <f t="shared" si="614"/>
        <v>0</v>
      </c>
      <c r="AD1368" s="628">
        <f t="shared" si="611"/>
        <v>0</v>
      </c>
      <c r="AE1368" s="4">
        <f t="shared" si="596"/>
        <v>1.6413021424109979</v>
      </c>
      <c r="AF1368" s="3">
        <f t="shared" si="612"/>
        <v>4.67</v>
      </c>
      <c r="AG1368" s="2">
        <f t="shared" si="597"/>
        <v>105.92076283713217</v>
      </c>
      <c r="AH1368" s="22">
        <f t="shared" si="615"/>
        <v>0.84109063208403834</v>
      </c>
    </row>
    <row r="1369" spans="6:34" x14ac:dyDescent="0.35">
      <c r="F1369" s="21">
        <f t="shared" si="598"/>
        <v>133.89999999999668</v>
      </c>
      <c r="G1369" s="20">
        <f t="shared" si="613"/>
        <v>356.63043478260749</v>
      </c>
      <c r="H1369" s="19">
        <f t="shared" si="587"/>
        <v>6.6304347826074945</v>
      </c>
      <c r="I1369" s="18">
        <f t="shared" si="588"/>
        <v>1.8944099378878556E-2</v>
      </c>
      <c r="J1369" s="17">
        <f t="shared" si="589"/>
        <v>242278.59044216739</v>
      </c>
      <c r="K1369" s="16">
        <f t="shared" si="590"/>
        <v>31.440910165292028</v>
      </c>
      <c r="L1369" s="15">
        <f t="shared" si="591"/>
        <v>0</v>
      </c>
      <c r="M1369" s="14">
        <f t="shared" si="592"/>
        <v>0</v>
      </c>
      <c r="N1369" s="13">
        <f t="shared" si="599"/>
        <v>0</v>
      </c>
      <c r="O1369" s="12">
        <f t="shared" si="600"/>
        <v>0</v>
      </c>
      <c r="P1369" s="4">
        <f t="shared" si="601"/>
        <v>0</v>
      </c>
      <c r="Q1369" s="11">
        <f t="shared" si="593"/>
        <v>0</v>
      </c>
      <c r="R1369" s="10">
        <f t="shared" si="602"/>
        <v>0</v>
      </c>
      <c r="S1369" s="9">
        <f t="shared" si="603"/>
        <v>151.358709016955</v>
      </c>
      <c r="T1369" s="8">
        <f t="shared" si="604"/>
        <v>18299.467941298397</v>
      </c>
      <c r="U1369" s="7">
        <f t="shared" si="605"/>
        <v>-31.440910165292028</v>
      </c>
      <c r="V1369" s="9">
        <f t="shared" si="606"/>
        <v>82.375843332274144</v>
      </c>
      <c r="W1369" s="8">
        <f t="shared" si="607"/>
        <v>242278.59044216739</v>
      </c>
      <c r="X1369" s="7">
        <f t="shared" si="608"/>
        <v>-31.440910165292028</v>
      </c>
      <c r="Y1369" s="6">
        <f t="shared" si="594"/>
        <v>172.32306392349989</v>
      </c>
      <c r="Z1369" s="4">
        <f t="shared" si="595"/>
        <v>-1</v>
      </c>
      <c r="AA1369" s="4">
        <f t="shared" si="609"/>
        <v>0</v>
      </c>
      <c r="AB1369" s="5">
        <f t="shared" si="610"/>
        <v>0</v>
      </c>
      <c r="AC1369" s="418">
        <f t="shared" si="614"/>
        <v>0</v>
      </c>
      <c r="AD1369" s="628">
        <f t="shared" si="611"/>
        <v>0</v>
      </c>
      <c r="AE1369" s="4">
        <f t="shared" si="596"/>
        <v>1.6269054273001267</v>
      </c>
      <c r="AF1369" s="3">
        <f t="shared" si="612"/>
        <v>4.67</v>
      </c>
      <c r="AG1369" s="2">
        <f t="shared" si="597"/>
        <v>105.92076283713217</v>
      </c>
      <c r="AH1369" s="22">
        <f t="shared" si="615"/>
        <v>0.83004846974093915</v>
      </c>
    </row>
    <row r="1370" spans="6:34" x14ac:dyDescent="0.35">
      <c r="F1370" s="21">
        <f t="shared" si="598"/>
        <v>133.99999999999667</v>
      </c>
      <c r="G1370" s="20">
        <f t="shared" si="613"/>
        <v>356.63043478260749</v>
      </c>
      <c r="H1370" s="19">
        <f t="shared" si="587"/>
        <v>6.6304347826074945</v>
      </c>
      <c r="I1370" s="18">
        <f t="shared" si="588"/>
        <v>1.8944099378878556E-2</v>
      </c>
      <c r="J1370" s="17">
        <f t="shared" si="589"/>
        <v>242286.82802650062</v>
      </c>
      <c r="K1370" s="16">
        <f t="shared" si="590"/>
        <v>31.44088566749069</v>
      </c>
      <c r="L1370" s="15">
        <f t="shared" si="591"/>
        <v>0</v>
      </c>
      <c r="M1370" s="14">
        <f t="shared" si="592"/>
        <v>0</v>
      </c>
      <c r="N1370" s="13">
        <f t="shared" si="599"/>
        <v>0</v>
      </c>
      <c r="O1370" s="12">
        <f t="shared" si="600"/>
        <v>0</v>
      </c>
      <c r="P1370" s="4">
        <f t="shared" si="601"/>
        <v>0</v>
      </c>
      <c r="Q1370" s="11">
        <f t="shared" si="593"/>
        <v>0</v>
      </c>
      <c r="R1370" s="10">
        <f t="shared" si="602"/>
        <v>0</v>
      </c>
      <c r="S1370" s="9">
        <f t="shared" si="603"/>
        <v>151.358709016955</v>
      </c>
      <c r="T1370" s="8">
        <f t="shared" si="604"/>
        <v>18314.603812200094</v>
      </c>
      <c r="U1370" s="7">
        <f t="shared" si="605"/>
        <v>-31.44088566749069</v>
      </c>
      <c r="V1370" s="9">
        <f t="shared" si="606"/>
        <v>79.231752315744941</v>
      </c>
      <c r="W1370" s="8">
        <f t="shared" si="607"/>
        <v>242286.82802650062</v>
      </c>
      <c r="X1370" s="7">
        <f t="shared" si="608"/>
        <v>-31.44088566749069</v>
      </c>
      <c r="Y1370" s="6">
        <f t="shared" si="594"/>
        <v>170.84241092393543</v>
      </c>
      <c r="Z1370" s="4">
        <f t="shared" si="595"/>
        <v>-1</v>
      </c>
      <c r="AA1370" s="4">
        <f t="shared" si="609"/>
        <v>0</v>
      </c>
      <c r="AB1370" s="5">
        <f t="shared" si="610"/>
        <v>0</v>
      </c>
      <c r="AC1370" s="418">
        <f t="shared" si="614"/>
        <v>0</v>
      </c>
      <c r="AD1370" s="628">
        <f t="shared" si="611"/>
        <v>0</v>
      </c>
      <c r="AE1370" s="4">
        <f t="shared" si="596"/>
        <v>1.6129265532823747</v>
      </c>
      <c r="AF1370" s="3">
        <f t="shared" si="612"/>
        <v>4.67</v>
      </c>
      <c r="AG1370" s="2">
        <f t="shared" si="597"/>
        <v>105.92076283713217</v>
      </c>
      <c r="AH1370" s="22">
        <f t="shared" si="615"/>
        <v>0.81937343368444615</v>
      </c>
    </row>
    <row r="1371" spans="6:34" x14ac:dyDescent="0.35">
      <c r="F1371" s="21">
        <f t="shared" si="598"/>
        <v>134.09999999999667</v>
      </c>
      <c r="G1371" s="20">
        <f t="shared" si="613"/>
        <v>356.63043478260749</v>
      </c>
      <c r="H1371" s="19">
        <f t="shared" si="587"/>
        <v>6.6304347826074945</v>
      </c>
      <c r="I1371" s="18">
        <f t="shared" si="588"/>
        <v>1.8944099378878556E-2</v>
      </c>
      <c r="J1371" s="17">
        <f t="shared" si="589"/>
        <v>242294.7512017322</v>
      </c>
      <c r="K1371" s="16">
        <f t="shared" si="590"/>
        <v>31.44086210473947</v>
      </c>
      <c r="L1371" s="15">
        <f t="shared" si="591"/>
        <v>0</v>
      </c>
      <c r="M1371" s="14">
        <f t="shared" si="592"/>
        <v>0</v>
      </c>
      <c r="N1371" s="13">
        <f t="shared" si="599"/>
        <v>0</v>
      </c>
      <c r="O1371" s="12">
        <f t="shared" si="600"/>
        <v>0</v>
      </c>
      <c r="P1371" s="4">
        <f t="shared" si="601"/>
        <v>0</v>
      </c>
      <c r="Q1371" s="11">
        <f t="shared" si="593"/>
        <v>0</v>
      </c>
      <c r="R1371" s="10">
        <f t="shared" si="602"/>
        <v>0</v>
      </c>
      <c r="S1371" s="9">
        <f t="shared" si="603"/>
        <v>151.358709016955</v>
      </c>
      <c r="T1371" s="8">
        <f t="shared" si="604"/>
        <v>18329.73968310179</v>
      </c>
      <c r="U1371" s="7">
        <f t="shared" si="605"/>
        <v>-31.44086210473947</v>
      </c>
      <c r="V1371" s="9">
        <f t="shared" si="606"/>
        <v>76.08766374899588</v>
      </c>
      <c r="W1371" s="8">
        <f t="shared" si="607"/>
        <v>242294.7512017322</v>
      </c>
      <c r="X1371" s="7">
        <f t="shared" si="608"/>
        <v>-31.44086210473947</v>
      </c>
      <c r="Y1371" s="6">
        <f t="shared" si="594"/>
        <v>169.40717626493725</v>
      </c>
      <c r="Z1371" s="4">
        <f t="shared" si="595"/>
        <v>-1</v>
      </c>
      <c r="AA1371" s="4">
        <f t="shared" si="609"/>
        <v>0</v>
      </c>
      <c r="AB1371" s="5">
        <f t="shared" si="610"/>
        <v>0</v>
      </c>
      <c r="AC1371" s="418">
        <f t="shared" si="614"/>
        <v>0</v>
      </c>
      <c r="AD1371" s="628">
        <f t="shared" si="611"/>
        <v>0</v>
      </c>
      <c r="AE1371" s="4">
        <f t="shared" si="596"/>
        <v>1.5993764747089692</v>
      </c>
      <c r="AF1371" s="3">
        <f t="shared" si="612"/>
        <v>4.67</v>
      </c>
      <c r="AG1371" s="2">
        <f t="shared" si="597"/>
        <v>105.92076283713217</v>
      </c>
      <c r="AH1371" s="22">
        <f t="shared" si="615"/>
        <v>0.80906990468657547</v>
      </c>
    </row>
    <row r="1372" spans="6:34" x14ac:dyDescent="0.35">
      <c r="F1372" s="21">
        <f t="shared" si="598"/>
        <v>134.19999999999666</v>
      </c>
      <c r="G1372" s="20">
        <f t="shared" si="613"/>
        <v>356.63043478260749</v>
      </c>
      <c r="H1372" s="19">
        <f t="shared" si="587"/>
        <v>6.6304347826074945</v>
      </c>
      <c r="I1372" s="18">
        <f t="shared" si="588"/>
        <v>1.8944099378878556E-2</v>
      </c>
      <c r="J1372" s="17">
        <f t="shared" si="589"/>
        <v>242302.35996810711</v>
      </c>
      <c r="K1372" s="16">
        <f t="shared" si="590"/>
        <v>31.440839477034501</v>
      </c>
      <c r="L1372" s="15">
        <f t="shared" si="591"/>
        <v>0</v>
      </c>
      <c r="M1372" s="14">
        <f t="shared" si="592"/>
        <v>0</v>
      </c>
      <c r="N1372" s="13">
        <f t="shared" si="599"/>
        <v>0</v>
      </c>
      <c r="O1372" s="12">
        <f t="shared" si="600"/>
        <v>0</v>
      </c>
      <c r="P1372" s="4">
        <f t="shared" si="601"/>
        <v>0</v>
      </c>
      <c r="Q1372" s="11">
        <f t="shared" si="593"/>
        <v>0</v>
      </c>
      <c r="R1372" s="10">
        <f t="shared" si="602"/>
        <v>0</v>
      </c>
      <c r="S1372" s="9">
        <f t="shared" si="603"/>
        <v>151.358709016955</v>
      </c>
      <c r="T1372" s="8">
        <f t="shared" si="604"/>
        <v>18344.875554003487</v>
      </c>
      <c r="U1372" s="7">
        <f t="shared" si="605"/>
        <v>-31.440839477034501</v>
      </c>
      <c r="V1372" s="9">
        <f t="shared" si="606"/>
        <v>72.943577538521936</v>
      </c>
      <c r="W1372" s="8">
        <f t="shared" si="607"/>
        <v>242302.35996810711</v>
      </c>
      <c r="X1372" s="7">
        <f t="shared" si="608"/>
        <v>-31.440839477034501</v>
      </c>
      <c r="Y1372" s="6">
        <f t="shared" si="594"/>
        <v>168.01852367937775</v>
      </c>
      <c r="Z1372" s="4">
        <f t="shared" si="595"/>
        <v>-1</v>
      </c>
      <c r="AA1372" s="4">
        <f t="shared" si="609"/>
        <v>0</v>
      </c>
      <c r="AB1372" s="5">
        <f t="shared" si="610"/>
        <v>0</v>
      </c>
      <c r="AC1372" s="418">
        <f t="shared" si="614"/>
        <v>0</v>
      </c>
      <c r="AD1372" s="628">
        <f t="shared" si="611"/>
        <v>0</v>
      </c>
      <c r="AE1372" s="4">
        <f t="shared" si="596"/>
        <v>1.58626617840479</v>
      </c>
      <c r="AF1372" s="3">
        <f t="shared" si="612"/>
        <v>4.67</v>
      </c>
      <c r="AG1372" s="2">
        <f t="shared" si="597"/>
        <v>105.92076283713217</v>
      </c>
      <c r="AH1372" s="22">
        <f t="shared" si="615"/>
        <v>0.79914224269893108</v>
      </c>
    </row>
    <row r="1373" spans="6:34" x14ac:dyDescent="0.35">
      <c r="F1373" s="21">
        <f t="shared" si="598"/>
        <v>134.29999999999666</v>
      </c>
      <c r="G1373" s="20">
        <f t="shared" si="613"/>
        <v>356.63043478260749</v>
      </c>
      <c r="H1373" s="19">
        <f t="shared" si="587"/>
        <v>6.6304347826074945</v>
      </c>
      <c r="I1373" s="18">
        <f t="shared" si="588"/>
        <v>1.8944099378878556E-2</v>
      </c>
      <c r="J1373" s="17">
        <f t="shared" si="589"/>
        <v>242309.65432586096</v>
      </c>
      <c r="K1373" s="16">
        <f t="shared" si="590"/>
        <v>31.440817784372037</v>
      </c>
      <c r="L1373" s="15">
        <f t="shared" si="591"/>
        <v>0</v>
      </c>
      <c r="M1373" s="14">
        <f t="shared" si="592"/>
        <v>0</v>
      </c>
      <c r="N1373" s="13">
        <f t="shared" si="599"/>
        <v>0</v>
      </c>
      <c r="O1373" s="12">
        <f t="shared" si="600"/>
        <v>0</v>
      </c>
      <c r="P1373" s="4">
        <f t="shared" si="601"/>
        <v>0</v>
      </c>
      <c r="Q1373" s="11">
        <f t="shared" si="593"/>
        <v>0</v>
      </c>
      <c r="R1373" s="10">
        <f t="shared" si="602"/>
        <v>0</v>
      </c>
      <c r="S1373" s="9">
        <f t="shared" si="603"/>
        <v>151.358709016955</v>
      </c>
      <c r="T1373" s="8">
        <f t="shared" si="604"/>
        <v>18360.011424905184</v>
      </c>
      <c r="U1373" s="7">
        <f t="shared" si="605"/>
        <v>-31.440817784372037</v>
      </c>
      <c r="V1373" s="9">
        <f t="shared" si="606"/>
        <v>69.799493590818486</v>
      </c>
      <c r="W1373" s="8">
        <f t="shared" si="607"/>
        <v>242309.65432586096</v>
      </c>
      <c r="X1373" s="7">
        <f t="shared" si="608"/>
        <v>-31.440817784372037</v>
      </c>
      <c r="Y1373" s="6">
        <f t="shared" si="594"/>
        <v>166.67761727602769</v>
      </c>
      <c r="Z1373" s="4">
        <f t="shared" si="595"/>
        <v>-1</v>
      </c>
      <c r="AA1373" s="4">
        <f t="shared" si="609"/>
        <v>0</v>
      </c>
      <c r="AB1373" s="5">
        <f t="shared" si="610"/>
        <v>0</v>
      </c>
      <c r="AC1373" s="418">
        <f t="shared" si="614"/>
        <v>0</v>
      </c>
      <c r="AD1373" s="628">
        <f t="shared" si="611"/>
        <v>0</v>
      </c>
      <c r="AE1373" s="4">
        <f t="shared" si="596"/>
        <v>1.5736066547435803</v>
      </c>
      <c r="AF1373" s="3">
        <f t="shared" si="612"/>
        <v>4.67</v>
      </c>
      <c r="AG1373" s="2">
        <f t="shared" si="597"/>
        <v>105.92076283713217</v>
      </c>
      <c r="AH1373" s="22">
        <f t="shared" si="615"/>
        <v>0.78959477650063703</v>
      </c>
    </row>
    <row r="1374" spans="6:34" x14ac:dyDescent="0.35">
      <c r="F1374" s="21">
        <f t="shared" si="598"/>
        <v>134.39999999999665</v>
      </c>
      <c r="G1374" s="20">
        <f t="shared" si="613"/>
        <v>356.63043478260749</v>
      </c>
      <c r="H1374" s="19">
        <f t="shared" ref="H1374:H1437" si="616">G1374-(TotalWeightE-PropellantWeight)</f>
        <v>6.6304347826074945</v>
      </c>
      <c r="I1374" s="18">
        <f t="shared" ref="I1374:I1437" si="617">(G1374-(TotalWeightE-PropellantWeight))/(PropellantWeight)</f>
        <v>1.8944099378878556E-2</v>
      </c>
      <c r="J1374" s="17">
        <f t="shared" ref="J1374:J1437" si="618">W1374</f>
        <v>242316.63427522004</v>
      </c>
      <c r="K1374" s="16">
        <f t="shared" ref="K1374:K1437" si="619">$L$23*(20902231^2)/((20902231+W1374)^2)</f>
        <v>31.440797026748513</v>
      </c>
      <c r="L1374" s="15">
        <f t="shared" ref="L1374:L1437" si="620">M1374/$L$22</f>
        <v>0</v>
      </c>
      <c r="M1374" s="14">
        <f t="shared" ref="M1374:M1437" si="621">$L$22*(EXP(-K1374*(W1374-0)/($L$25*AF1374)))</f>
        <v>0</v>
      </c>
      <c r="N1374" s="13">
        <f t="shared" si="599"/>
        <v>0</v>
      </c>
      <c r="O1374" s="12">
        <f t="shared" si="600"/>
        <v>0</v>
      </c>
      <c r="P1374" s="4">
        <f t="shared" si="601"/>
        <v>0</v>
      </c>
      <c r="Q1374" s="11">
        <f t="shared" ref="Q1374:Q1437" si="622">(M1374*$L$25*AF1374)/144</f>
        <v>0</v>
      </c>
      <c r="R1374" s="10">
        <f t="shared" si="602"/>
        <v>0</v>
      </c>
      <c r="S1374" s="9">
        <f t="shared" si="603"/>
        <v>151.358709016955</v>
      </c>
      <c r="T1374" s="8">
        <f t="shared" si="604"/>
        <v>18375.147295806881</v>
      </c>
      <c r="U1374" s="7">
        <f t="shared" si="605"/>
        <v>-31.440797026748513</v>
      </c>
      <c r="V1374" s="9">
        <f t="shared" si="606"/>
        <v>66.655411812381288</v>
      </c>
      <c r="W1374" s="8">
        <f t="shared" si="607"/>
        <v>242316.63427522004</v>
      </c>
      <c r="X1374" s="7">
        <f t="shared" si="608"/>
        <v>-31.440797026748513</v>
      </c>
      <c r="Y1374" s="6">
        <f t="shared" ref="Y1374:Y1437" si="623">SQRT((S1374^2)+(V1374^2))</f>
        <v>165.38561823555696</v>
      </c>
      <c r="Z1374" s="4">
        <f t="shared" ref="Z1374:Z1437" si="624">X1374/K1374</f>
        <v>-1</v>
      </c>
      <c r="AA1374" s="4">
        <f t="shared" si="609"/>
        <v>0</v>
      </c>
      <c r="AB1374" s="5">
        <f t="shared" si="610"/>
        <v>0</v>
      </c>
      <c r="AC1374" s="418">
        <f t="shared" si="614"/>
        <v>0</v>
      </c>
      <c r="AD1374" s="628">
        <f t="shared" si="611"/>
        <v>0</v>
      </c>
      <c r="AE1374" s="4">
        <f t="shared" ref="AE1374:AE1437" si="625">Y1374/AG1374</f>
        <v>1.5614088664548256</v>
      </c>
      <c r="AF1374" s="3">
        <f t="shared" si="612"/>
        <v>4.67</v>
      </c>
      <c r="AG1374" s="2">
        <f t="shared" ref="AG1374:AG1437" si="626">SQRT($L$27*$L$25*AF1374)</f>
        <v>105.92076283713217</v>
      </c>
      <c r="AH1374" s="22">
        <f t="shared" si="615"/>
        <v>0.78043179272644136</v>
      </c>
    </row>
    <row r="1375" spans="6:34" x14ac:dyDescent="0.35">
      <c r="F1375" s="21">
        <f t="shared" ref="F1375:F1438" si="627">F1374+$G$28</f>
        <v>134.49999999999665</v>
      </c>
      <c r="G1375" s="20">
        <f t="shared" si="613"/>
        <v>356.63043478260749</v>
      </c>
      <c r="H1375" s="19">
        <f t="shared" si="616"/>
        <v>6.6304347826074945</v>
      </c>
      <c r="I1375" s="18">
        <f t="shared" si="617"/>
        <v>1.8944099378878556E-2</v>
      </c>
      <c r="J1375" s="17">
        <f t="shared" si="618"/>
        <v>242323.29981640127</v>
      </c>
      <c r="K1375" s="16">
        <f t="shared" si="619"/>
        <v>31.440777204160501</v>
      </c>
      <c r="L1375" s="15">
        <f t="shared" si="620"/>
        <v>0</v>
      </c>
      <c r="M1375" s="14">
        <f t="shared" si="621"/>
        <v>0</v>
      </c>
      <c r="N1375" s="13">
        <f t="shared" ref="N1375:N1438" si="628">IF(I1374&gt;0.02,(WeightFlowRate/$L$23)*ExhaustVelocityE+(ExitPressureE-Q1375)*ExitAreaE,0)</f>
        <v>0</v>
      </c>
      <c r="O1375" s="12">
        <f t="shared" ref="O1375:O1438" si="629">N1375/WeightFlowRate</f>
        <v>0</v>
      </c>
      <c r="P1375" s="4">
        <f t="shared" ref="P1375:P1438" si="630">Q1375/$L$21</f>
        <v>0</v>
      </c>
      <c r="Q1375" s="11">
        <f t="shared" si="622"/>
        <v>0</v>
      </c>
      <c r="R1375" s="10">
        <f t="shared" ref="R1375:R1438" si="631">IF(W1375&lt;InitialAltitudeE,0,(((N1375-AB1375)*COS(ElevationAngleR)*$L$23)/(G1375)))</f>
        <v>0</v>
      </c>
      <c r="S1375" s="9">
        <f t="shared" ref="S1375:S1438" si="632">IF(W1374&lt;InitialAltitudeE,0,S1374+(R1374*TimeStep))</f>
        <v>151.358709016955</v>
      </c>
      <c r="T1375" s="8">
        <f t="shared" ref="T1375:T1438" si="633">T1374+(S1375*TimeStep)</f>
        <v>18390.283166708577</v>
      </c>
      <c r="U1375" s="7">
        <f t="shared" ref="U1375:U1438" si="634">IF(W1374&lt;InitialAltitudeE,-K1375,(((N1375-AB1375)*SIN(ElevationAngleR)*$L$23)/G1375)-K1375)</f>
        <v>-31.440777204160501</v>
      </c>
      <c r="V1375" s="9">
        <f t="shared" ref="V1375:V1438" si="635">IF(W1374&lt;InitialAltitudeE,0,V1374+(U1374*TimeStep))</f>
        <v>63.511332109706437</v>
      </c>
      <c r="W1375" s="8">
        <f t="shared" ref="W1375:W1438" si="636">IF(P1374&gt;0.913499,W1374,W1374+V1374*TimeStep)</f>
        <v>242323.29981640127</v>
      </c>
      <c r="X1375" s="7">
        <f t="shared" ref="X1375:X1438" si="637">IF(N1375&gt;0.002,SQRT((U1375^2)+(R1375^2)),-SQRT((U1375^2)+(R1375^2)))</f>
        <v>-31.440777204160501</v>
      </c>
      <c r="Y1375" s="6">
        <f t="shared" si="623"/>
        <v>164.14368127231913</v>
      </c>
      <c r="Z1375" s="4">
        <f t="shared" si="624"/>
        <v>-1</v>
      </c>
      <c r="AA1375" s="4">
        <f t="shared" ref="AA1375:AA1438" si="638">N1375/G1375</f>
        <v>0</v>
      </c>
      <c r="AB1375" s="5">
        <f t="shared" ref="AB1375:AB1438" si="639">0.5*M1375*(Y1374^2)*CrossSectionalAreaE*AH1375</f>
        <v>0</v>
      </c>
      <c r="AC1375" s="418">
        <f t="shared" si="614"/>
        <v>0</v>
      </c>
      <c r="AD1375" s="628">
        <f t="shared" ref="AD1375:AD1438" si="640">(1/2)*M1375*(Y1374^2)</f>
        <v>0</v>
      </c>
      <c r="AE1375" s="4">
        <f t="shared" si="625"/>
        <v>1.5496837152193923</v>
      </c>
      <c r="AF1375" s="3">
        <f t="shared" ref="AF1375:AF1438" si="641">IF(AF1374&gt;4.67,$L$20+($L$26/1000)*W1375,4.67)</f>
        <v>4.67</v>
      </c>
      <c r="AG1375" s="2">
        <f t="shared" si="626"/>
        <v>105.92076283713217</v>
      </c>
      <c r="AH1375" s="22">
        <f t="shared" si="615"/>
        <v>0.77165752430257006</v>
      </c>
    </row>
    <row r="1376" spans="6:34" x14ac:dyDescent="0.35">
      <c r="F1376" s="21">
        <f t="shared" si="627"/>
        <v>134.59999999999664</v>
      </c>
      <c r="G1376" s="20">
        <f t="shared" ref="G1376:G1439" si="642">IF(I1375&gt;0.02,G1375-((N1375/O1375)*TimeStep),G1375)</f>
        <v>356.63043478260749</v>
      </c>
      <c r="H1376" s="19">
        <f t="shared" si="616"/>
        <v>6.6304347826074945</v>
      </c>
      <c r="I1376" s="18">
        <f t="shared" si="617"/>
        <v>1.8944099378878556E-2</v>
      </c>
      <c r="J1376" s="17">
        <f t="shared" si="618"/>
        <v>242329.65094961223</v>
      </c>
      <c r="K1376" s="16">
        <f t="shared" si="619"/>
        <v>31.440758316604725</v>
      </c>
      <c r="L1376" s="15">
        <f t="shared" si="620"/>
        <v>0</v>
      </c>
      <c r="M1376" s="14">
        <f t="shared" si="621"/>
        <v>0</v>
      </c>
      <c r="N1376" s="13">
        <f t="shared" si="628"/>
        <v>0</v>
      </c>
      <c r="O1376" s="12">
        <f t="shared" si="629"/>
        <v>0</v>
      </c>
      <c r="P1376" s="4">
        <f t="shared" si="630"/>
        <v>0</v>
      </c>
      <c r="Q1376" s="11">
        <f t="shared" si="622"/>
        <v>0</v>
      </c>
      <c r="R1376" s="10">
        <f t="shared" si="631"/>
        <v>0</v>
      </c>
      <c r="S1376" s="9">
        <f t="shared" si="632"/>
        <v>151.358709016955</v>
      </c>
      <c r="T1376" s="8">
        <f t="shared" si="633"/>
        <v>18405.419037610274</v>
      </c>
      <c r="U1376" s="7">
        <f t="shared" si="634"/>
        <v>-31.440758316604725</v>
      </c>
      <c r="V1376" s="9">
        <f t="shared" si="635"/>
        <v>60.367254389290387</v>
      </c>
      <c r="W1376" s="8">
        <f t="shared" si="636"/>
        <v>242329.65094961223</v>
      </c>
      <c r="X1376" s="7">
        <f t="shared" si="637"/>
        <v>-31.440758316604725</v>
      </c>
      <c r="Y1376" s="6">
        <f t="shared" si="623"/>
        <v>162.95295087165667</v>
      </c>
      <c r="Z1376" s="4">
        <f t="shared" si="624"/>
        <v>-1</v>
      </c>
      <c r="AA1376" s="4">
        <f t="shared" si="638"/>
        <v>0</v>
      </c>
      <c r="AB1376" s="5">
        <f t="shared" si="639"/>
        <v>0</v>
      </c>
      <c r="AC1376" s="418">
        <f t="shared" ref="AC1376:AC1439" si="643">(AB1376/G1376)*F1376</f>
        <v>0</v>
      </c>
      <c r="AD1376" s="628">
        <f t="shared" si="640"/>
        <v>0</v>
      </c>
      <c r="AE1376" s="4">
        <f t="shared" si="625"/>
        <v>1.5384420061458524</v>
      </c>
      <c r="AF1376" s="3">
        <f t="shared" si="641"/>
        <v>4.67</v>
      </c>
      <c r="AG1376" s="2">
        <f t="shared" si="626"/>
        <v>105.92076283713217</v>
      </c>
      <c r="AH1376" s="22">
        <f t="shared" si="615"/>
        <v>0.76327613832771446</v>
      </c>
    </row>
    <row r="1377" spans="6:34" x14ac:dyDescent="0.35">
      <c r="F1377" s="21">
        <f t="shared" si="627"/>
        <v>134.69999999999663</v>
      </c>
      <c r="G1377" s="20">
        <f t="shared" si="642"/>
        <v>356.63043478260749</v>
      </c>
      <c r="H1377" s="19">
        <f t="shared" si="616"/>
        <v>6.6304347826074945</v>
      </c>
      <c r="I1377" s="18">
        <f t="shared" si="617"/>
        <v>1.8944099378878556E-2</v>
      </c>
      <c r="J1377" s="17">
        <f t="shared" si="618"/>
        <v>242335.68767505116</v>
      </c>
      <c r="K1377" s="16">
        <f t="shared" si="619"/>
        <v>31.440740364078074</v>
      </c>
      <c r="L1377" s="15">
        <f t="shared" si="620"/>
        <v>0</v>
      </c>
      <c r="M1377" s="14">
        <f t="shared" si="621"/>
        <v>0</v>
      </c>
      <c r="N1377" s="13">
        <f t="shared" si="628"/>
        <v>0</v>
      </c>
      <c r="O1377" s="12">
        <f t="shared" si="629"/>
        <v>0</v>
      </c>
      <c r="P1377" s="4">
        <f t="shared" si="630"/>
        <v>0</v>
      </c>
      <c r="Q1377" s="11">
        <f t="shared" si="622"/>
        <v>0</v>
      </c>
      <c r="R1377" s="10">
        <f t="shared" si="631"/>
        <v>0</v>
      </c>
      <c r="S1377" s="9">
        <f t="shared" si="632"/>
        <v>151.358709016955</v>
      </c>
      <c r="T1377" s="8">
        <f t="shared" si="633"/>
        <v>18420.554908511971</v>
      </c>
      <c r="U1377" s="7">
        <f t="shared" si="634"/>
        <v>-31.440740364078074</v>
      </c>
      <c r="V1377" s="9">
        <f t="shared" si="635"/>
        <v>57.223178557629915</v>
      </c>
      <c r="W1377" s="8">
        <f t="shared" si="636"/>
        <v>242335.68767505116</v>
      </c>
      <c r="X1377" s="7">
        <f t="shared" si="637"/>
        <v>-31.440740364078074</v>
      </c>
      <c r="Y1377" s="6">
        <f t="shared" si="623"/>
        <v>161.81455731644681</v>
      </c>
      <c r="Z1377" s="4">
        <f t="shared" si="624"/>
        <v>-1</v>
      </c>
      <c r="AA1377" s="4">
        <f t="shared" si="638"/>
        <v>0</v>
      </c>
      <c r="AB1377" s="5">
        <f t="shared" si="639"/>
        <v>0</v>
      </c>
      <c r="AC1377" s="418">
        <f t="shared" si="643"/>
        <v>0</v>
      </c>
      <c r="AD1377" s="628">
        <f t="shared" si="640"/>
        <v>0</v>
      </c>
      <c r="AE1377" s="4">
        <f t="shared" si="625"/>
        <v>1.5276944102570247</v>
      </c>
      <c r="AF1377" s="3">
        <f t="shared" si="641"/>
        <v>4.67</v>
      </c>
      <c r="AG1377" s="2">
        <f t="shared" si="626"/>
        <v>105.92076283713217</v>
      </c>
      <c r="AH1377" s="22">
        <f t="shared" si="615"/>
        <v>0.75529172344691631</v>
      </c>
    </row>
    <row r="1378" spans="6:34" x14ac:dyDescent="0.35">
      <c r="F1378" s="21">
        <f t="shared" si="627"/>
        <v>134.79999999999663</v>
      </c>
      <c r="G1378" s="20">
        <f t="shared" si="642"/>
        <v>356.63043478260749</v>
      </c>
      <c r="H1378" s="19">
        <f t="shared" si="616"/>
        <v>6.6304347826074945</v>
      </c>
      <c r="I1378" s="18">
        <f t="shared" si="617"/>
        <v>1.8944099378878556E-2</v>
      </c>
      <c r="J1378" s="17">
        <f t="shared" si="618"/>
        <v>242341.40999290693</v>
      </c>
      <c r="K1378" s="16">
        <f t="shared" si="619"/>
        <v>31.440723346577588</v>
      </c>
      <c r="L1378" s="15">
        <f t="shared" si="620"/>
        <v>0</v>
      </c>
      <c r="M1378" s="14">
        <f t="shared" si="621"/>
        <v>0</v>
      </c>
      <c r="N1378" s="13">
        <f t="shared" si="628"/>
        <v>0</v>
      </c>
      <c r="O1378" s="12">
        <f t="shared" si="629"/>
        <v>0</v>
      </c>
      <c r="P1378" s="4">
        <f t="shared" si="630"/>
        <v>0</v>
      </c>
      <c r="Q1378" s="11">
        <f t="shared" si="622"/>
        <v>0</v>
      </c>
      <c r="R1378" s="10">
        <f t="shared" si="631"/>
        <v>0</v>
      </c>
      <c r="S1378" s="9">
        <f t="shared" si="632"/>
        <v>151.358709016955</v>
      </c>
      <c r="T1378" s="8">
        <f t="shared" si="633"/>
        <v>18435.690779413668</v>
      </c>
      <c r="U1378" s="7">
        <f t="shared" si="634"/>
        <v>-31.440723346577588</v>
      </c>
      <c r="V1378" s="9">
        <f t="shared" si="635"/>
        <v>54.079104521222106</v>
      </c>
      <c r="W1378" s="8">
        <f t="shared" si="636"/>
        <v>242341.40999290693</v>
      </c>
      <c r="X1378" s="7">
        <f t="shared" si="637"/>
        <v>-31.440723346577588</v>
      </c>
      <c r="Y1378" s="6">
        <f t="shared" si="623"/>
        <v>160.72961252083115</v>
      </c>
      <c r="Z1378" s="4">
        <f t="shared" si="624"/>
        <v>-1</v>
      </c>
      <c r="AA1378" s="4">
        <f t="shared" si="638"/>
        <v>0</v>
      </c>
      <c r="AB1378" s="5">
        <f t="shared" si="639"/>
        <v>0</v>
      </c>
      <c r="AC1378" s="418">
        <f t="shared" si="643"/>
        <v>0</v>
      </c>
      <c r="AD1378" s="628">
        <f t="shared" si="640"/>
        <v>0</v>
      </c>
      <c r="AE1378" s="4">
        <f t="shared" si="625"/>
        <v>1.5174514251561346</v>
      </c>
      <c r="AF1378" s="3">
        <f t="shared" si="641"/>
        <v>4.67</v>
      </c>
      <c r="AG1378" s="2">
        <f t="shared" si="626"/>
        <v>105.92076283713217</v>
      </c>
      <c r="AH1378" s="22">
        <f t="shared" si="615"/>
        <v>0.74770827677691964</v>
      </c>
    </row>
    <row r="1379" spans="6:34" x14ac:dyDescent="0.35">
      <c r="F1379" s="21">
        <f t="shared" si="627"/>
        <v>134.89999999999662</v>
      </c>
      <c r="G1379" s="20">
        <f t="shared" si="642"/>
        <v>356.63043478260749</v>
      </c>
      <c r="H1379" s="19">
        <f t="shared" si="616"/>
        <v>6.6304347826074945</v>
      </c>
      <c r="I1379" s="18">
        <f t="shared" si="617"/>
        <v>1.8944099378878556E-2</v>
      </c>
      <c r="J1379" s="17">
        <f t="shared" si="618"/>
        <v>242346.81790335904</v>
      </c>
      <c r="K1379" s="16">
        <f t="shared" si="619"/>
        <v>31.440707264100453</v>
      </c>
      <c r="L1379" s="15">
        <f t="shared" si="620"/>
        <v>0</v>
      </c>
      <c r="M1379" s="14">
        <f t="shared" si="621"/>
        <v>0</v>
      </c>
      <c r="N1379" s="13">
        <f t="shared" si="628"/>
        <v>0</v>
      </c>
      <c r="O1379" s="12">
        <f t="shared" si="629"/>
        <v>0</v>
      </c>
      <c r="P1379" s="4">
        <f t="shared" si="630"/>
        <v>0</v>
      </c>
      <c r="Q1379" s="11">
        <f t="shared" si="622"/>
        <v>0</v>
      </c>
      <c r="R1379" s="10">
        <f t="shared" si="631"/>
        <v>0</v>
      </c>
      <c r="S1379" s="9">
        <f t="shared" si="632"/>
        <v>151.358709016955</v>
      </c>
      <c r="T1379" s="8">
        <f t="shared" si="633"/>
        <v>18450.826650315365</v>
      </c>
      <c r="U1379" s="7">
        <f t="shared" si="634"/>
        <v>-31.440707264100453</v>
      </c>
      <c r="V1379" s="9">
        <f t="shared" si="635"/>
        <v>50.935032186564349</v>
      </c>
      <c r="W1379" s="8">
        <f t="shared" si="636"/>
        <v>242346.81790335904</v>
      </c>
      <c r="X1379" s="7">
        <f t="shared" si="637"/>
        <v>-31.440707264100453</v>
      </c>
      <c r="Y1379" s="6">
        <f t="shared" si="623"/>
        <v>159.69920569347113</v>
      </c>
      <c r="Z1379" s="4">
        <f t="shared" si="624"/>
        <v>-1</v>
      </c>
      <c r="AA1379" s="4">
        <f t="shared" si="638"/>
        <v>0</v>
      </c>
      <c r="AB1379" s="5">
        <f t="shared" si="639"/>
        <v>0</v>
      </c>
      <c r="AC1379" s="418">
        <f t="shared" si="643"/>
        <v>0</v>
      </c>
      <c r="AD1379" s="628">
        <f t="shared" si="640"/>
        <v>0</v>
      </c>
      <c r="AE1379" s="4">
        <f t="shared" si="625"/>
        <v>1.5077233340835239</v>
      </c>
      <c r="AF1379" s="3">
        <f t="shared" si="641"/>
        <v>4.67</v>
      </c>
      <c r="AG1379" s="2">
        <f t="shared" si="626"/>
        <v>105.92076283713217</v>
      </c>
      <c r="AH1379" s="22">
        <f t="shared" si="615"/>
        <v>0.74052969045266037</v>
      </c>
    </row>
    <row r="1380" spans="6:34" x14ac:dyDescent="0.35">
      <c r="F1380" s="21">
        <f t="shared" si="627"/>
        <v>134.99999999999662</v>
      </c>
      <c r="G1380" s="20">
        <f t="shared" si="642"/>
        <v>356.63043478260749</v>
      </c>
      <c r="H1380" s="19">
        <f t="shared" si="616"/>
        <v>6.6304347826074945</v>
      </c>
      <c r="I1380" s="18">
        <f t="shared" si="617"/>
        <v>1.8944099378878556E-2</v>
      </c>
      <c r="J1380" s="17">
        <f t="shared" si="618"/>
        <v>242351.91140657771</v>
      </c>
      <c r="K1380" s="16">
        <f t="shared" si="619"/>
        <v>31.440692116644012</v>
      </c>
      <c r="L1380" s="15">
        <f t="shared" si="620"/>
        <v>0</v>
      </c>
      <c r="M1380" s="14">
        <f t="shared" si="621"/>
        <v>0</v>
      </c>
      <c r="N1380" s="13">
        <f t="shared" si="628"/>
        <v>0</v>
      </c>
      <c r="O1380" s="12">
        <f t="shared" si="629"/>
        <v>0</v>
      </c>
      <c r="P1380" s="4">
        <f t="shared" si="630"/>
        <v>0</v>
      </c>
      <c r="Q1380" s="11">
        <f t="shared" si="622"/>
        <v>0</v>
      </c>
      <c r="R1380" s="10">
        <f t="shared" si="631"/>
        <v>0</v>
      </c>
      <c r="S1380" s="9">
        <f t="shared" si="632"/>
        <v>151.358709016955</v>
      </c>
      <c r="T1380" s="8">
        <f t="shared" si="633"/>
        <v>18465.962521217061</v>
      </c>
      <c r="U1380" s="7">
        <f t="shared" si="634"/>
        <v>-31.440692116644012</v>
      </c>
      <c r="V1380" s="9">
        <f t="shared" si="635"/>
        <v>47.790961460154307</v>
      </c>
      <c r="W1380" s="8">
        <f t="shared" si="636"/>
        <v>242351.91140657771</v>
      </c>
      <c r="X1380" s="7">
        <f t="shared" si="637"/>
        <v>-31.440692116644012</v>
      </c>
      <c r="Y1380" s="6">
        <f t="shared" si="623"/>
        <v>158.72439885715494</v>
      </c>
      <c r="Z1380" s="4">
        <f t="shared" si="624"/>
        <v>-1</v>
      </c>
      <c r="AA1380" s="4">
        <f t="shared" si="638"/>
        <v>0</v>
      </c>
      <c r="AB1380" s="5">
        <f t="shared" si="639"/>
        <v>0</v>
      </c>
      <c r="AC1380" s="418">
        <f t="shared" si="643"/>
        <v>0</v>
      </c>
      <c r="AD1380" s="628">
        <f t="shared" si="640"/>
        <v>0</v>
      </c>
      <c r="AE1380" s="4">
        <f t="shared" si="625"/>
        <v>1.4985201636171717</v>
      </c>
      <c r="AF1380" s="3">
        <f t="shared" si="641"/>
        <v>4.67</v>
      </c>
      <c r="AG1380" s="2">
        <f t="shared" si="626"/>
        <v>105.92076283713217</v>
      </c>
      <c r="AH1380" s="22">
        <f t="shared" si="615"/>
        <v>0.73375973787565441</v>
      </c>
    </row>
    <row r="1381" spans="6:34" x14ac:dyDescent="0.35">
      <c r="F1381" s="21">
        <f t="shared" si="627"/>
        <v>135.09999999999661</v>
      </c>
      <c r="G1381" s="20">
        <f t="shared" si="642"/>
        <v>356.63043478260749</v>
      </c>
      <c r="H1381" s="19">
        <f t="shared" si="616"/>
        <v>6.6304347826074945</v>
      </c>
      <c r="I1381" s="18">
        <f t="shared" si="617"/>
        <v>1.8944099378878556E-2</v>
      </c>
      <c r="J1381" s="17">
        <f t="shared" si="618"/>
        <v>242356.69050272374</v>
      </c>
      <c r="K1381" s="16">
        <f t="shared" si="619"/>
        <v>31.440677904205742</v>
      </c>
      <c r="L1381" s="15">
        <f t="shared" si="620"/>
        <v>0</v>
      </c>
      <c r="M1381" s="14">
        <f t="shared" si="621"/>
        <v>0</v>
      </c>
      <c r="N1381" s="13">
        <f t="shared" si="628"/>
        <v>0</v>
      </c>
      <c r="O1381" s="12">
        <f t="shared" si="629"/>
        <v>0</v>
      </c>
      <c r="P1381" s="4">
        <f t="shared" si="630"/>
        <v>0</v>
      </c>
      <c r="Q1381" s="11">
        <f t="shared" si="622"/>
        <v>0</v>
      </c>
      <c r="R1381" s="10">
        <f t="shared" si="631"/>
        <v>0</v>
      </c>
      <c r="S1381" s="9">
        <f t="shared" si="632"/>
        <v>151.358709016955</v>
      </c>
      <c r="T1381" s="8">
        <f t="shared" si="633"/>
        <v>18481.098392118758</v>
      </c>
      <c r="U1381" s="7">
        <f t="shared" si="634"/>
        <v>-31.440677904205742</v>
      </c>
      <c r="V1381" s="9">
        <f t="shared" si="635"/>
        <v>44.646892248489905</v>
      </c>
      <c r="W1381" s="8">
        <f t="shared" si="636"/>
        <v>242356.69050272374</v>
      </c>
      <c r="X1381" s="7">
        <f t="shared" si="637"/>
        <v>-31.440677904205742</v>
      </c>
      <c r="Y1381" s="6">
        <f t="shared" si="623"/>
        <v>157.80622225605532</v>
      </c>
      <c r="Z1381" s="4">
        <f t="shared" si="624"/>
        <v>-1</v>
      </c>
      <c r="AA1381" s="4">
        <f t="shared" si="638"/>
        <v>0</v>
      </c>
      <c r="AB1381" s="5">
        <f t="shared" si="639"/>
        <v>0</v>
      </c>
      <c r="AC1381" s="418">
        <f t="shared" si="643"/>
        <v>0</v>
      </c>
      <c r="AD1381" s="628">
        <f t="shared" si="640"/>
        <v>0</v>
      </c>
      <c r="AE1381" s="4">
        <f t="shared" si="625"/>
        <v>1.489851640312525</v>
      </c>
      <c r="AF1381" s="3">
        <f t="shared" si="641"/>
        <v>4.67</v>
      </c>
      <c r="AG1381" s="2">
        <f t="shared" si="626"/>
        <v>105.92076283713217</v>
      </c>
      <c r="AH1381" s="22">
        <f t="shared" si="615"/>
        <v>0.72740205975596339</v>
      </c>
    </row>
    <row r="1382" spans="6:34" x14ac:dyDescent="0.35">
      <c r="F1382" s="21">
        <f t="shared" si="627"/>
        <v>135.19999999999661</v>
      </c>
      <c r="G1382" s="20">
        <f t="shared" si="642"/>
        <v>356.63043478260749</v>
      </c>
      <c r="H1382" s="19">
        <f t="shared" si="616"/>
        <v>6.6304347826074945</v>
      </c>
      <c r="I1382" s="18">
        <f t="shared" si="617"/>
        <v>1.8944099378878556E-2</v>
      </c>
      <c r="J1382" s="17">
        <f t="shared" si="618"/>
        <v>242361.15519194858</v>
      </c>
      <c r="K1382" s="16">
        <f t="shared" si="619"/>
        <v>31.440664626783327</v>
      </c>
      <c r="L1382" s="15">
        <f t="shared" si="620"/>
        <v>0</v>
      </c>
      <c r="M1382" s="14">
        <f t="shared" si="621"/>
        <v>0</v>
      </c>
      <c r="N1382" s="13">
        <f t="shared" si="628"/>
        <v>0</v>
      </c>
      <c r="O1382" s="12">
        <f t="shared" si="629"/>
        <v>0</v>
      </c>
      <c r="P1382" s="4">
        <f t="shared" si="630"/>
        <v>0</v>
      </c>
      <c r="Q1382" s="11">
        <f t="shared" si="622"/>
        <v>0</v>
      </c>
      <c r="R1382" s="10">
        <f t="shared" si="631"/>
        <v>0</v>
      </c>
      <c r="S1382" s="9">
        <f t="shared" si="632"/>
        <v>151.358709016955</v>
      </c>
      <c r="T1382" s="8">
        <f t="shared" si="633"/>
        <v>18496.234263020455</v>
      </c>
      <c r="U1382" s="7">
        <f t="shared" si="634"/>
        <v>-31.440664626783327</v>
      </c>
      <c r="V1382" s="9">
        <f t="shared" si="635"/>
        <v>41.502824458069334</v>
      </c>
      <c r="W1382" s="8">
        <f t="shared" si="636"/>
        <v>242361.15519194858</v>
      </c>
      <c r="X1382" s="7">
        <f t="shared" si="637"/>
        <v>-31.440664626783327</v>
      </c>
      <c r="Y1382" s="6">
        <f t="shared" si="623"/>
        <v>156.9456696862853</v>
      </c>
      <c r="Z1382" s="4">
        <f t="shared" si="624"/>
        <v>-1</v>
      </c>
      <c r="AA1382" s="4">
        <f t="shared" si="638"/>
        <v>0</v>
      </c>
      <c r="AB1382" s="5">
        <f t="shared" si="639"/>
        <v>0</v>
      </c>
      <c r="AC1382" s="418">
        <f t="shared" si="643"/>
        <v>0</v>
      </c>
      <c r="AD1382" s="628">
        <f t="shared" si="640"/>
        <v>0</v>
      </c>
      <c r="AE1382" s="4">
        <f t="shared" si="625"/>
        <v>1.4817271466181845</v>
      </c>
      <c r="AF1382" s="3">
        <f t="shared" si="641"/>
        <v>4.67</v>
      </c>
      <c r="AG1382" s="2">
        <f t="shared" si="626"/>
        <v>105.92076283713217</v>
      </c>
      <c r="AH1382" s="22">
        <f t="shared" si="615"/>
        <v>0.72146015004981778</v>
      </c>
    </row>
    <row r="1383" spans="6:34" x14ac:dyDescent="0.35">
      <c r="F1383" s="21">
        <f t="shared" si="627"/>
        <v>135.2999999999966</v>
      </c>
      <c r="G1383" s="20">
        <f t="shared" si="642"/>
        <v>356.63043478260749</v>
      </c>
      <c r="H1383" s="19">
        <f t="shared" si="616"/>
        <v>6.6304347826074945</v>
      </c>
      <c r="I1383" s="18">
        <f t="shared" si="617"/>
        <v>1.8944099378878556E-2</v>
      </c>
      <c r="J1383" s="17">
        <f t="shared" si="618"/>
        <v>242365.30547439438</v>
      </c>
      <c r="K1383" s="16">
        <f t="shared" si="619"/>
        <v>31.440652284374529</v>
      </c>
      <c r="L1383" s="15">
        <f t="shared" si="620"/>
        <v>0</v>
      </c>
      <c r="M1383" s="14">
        <f t="shared" si="621"/>
        <v>0</v>
      </c>
      <c r="N1383" s="13">
        <f t="shared" si="628"/>
        <v>0</v>
      </c>
      <c r="O1383" s="12">
        <f t="shared" si="629"/>
        <v>0</v>
      </c>
      <c r="P1383" s="4">
        <f t="shared" si="630"/>
        <v>0</v>
      </c>
      <c r="Q1383" s="11">
        <f t="shared" si="622"/>
        <v>0</v>
      </c>
      <c r="R1383" s="10">
        <f t="shared" si="631"/>
        <v>0</v>
      </c>
      <c r="S1383" s="9">
        <f t="shared" si="632"/>
        <v>151.358709016955</v>
      </c>
      <c r="T1383" s="8">
        <f t="shared" si="633"/>
        <v>18511.370133922152</v>
      </c>
      <c r="U1383" s="7">
        <f t="shared" si="634"/>
        <v>-31.440652284374529</v>
      </c>
      <c r="V1383" s="9">
        <f t="shared" si="635"/>
        <v>38.358757995391002</v>
      </c>
      <c r="W1383" s="8">
        <f t="shared" si="636"/>
        <v>242365.30547439438</v>
      </c>
      <c r="X1383" s="7">
        <f t="shared" si="637"/>
        <v>-31.440652284374529</v>
      </c>
      <c r="Y1383" s="6">
        <f t="shared" si="623"/>
        <v>156.14369378949709</v>
      </c>
      <c r="Z1383" s="4">
        <f t="shared" si="624"/>
        <v>-1</v>
      </c>
      <c r="AA1383" s="4">
        <f t="shared" si="638"/>
        <v>0</v>
      </c>
      <c r="AB1383" s="5">
        <f t="shared" si="639"/>
        <v>0</v>
      </c>
      <c r="AC1383" s="418">
        <f t="shared" si="643"/>
        <v>0</v>
      </c>
      <c r="AD1383" s="628">
        <f t="shared" si="640"/>
        <v>0</v>
      </c>
      <c r="AE1383" s="4">
        <f t="shared" si="625"/>
        <v>1.4741556764426784</v>
      </c>
      <c r="AF1383" s="3">
        <f t="shared" si="641"/>
        <v>4.67</v>
      </c>
      <c r="AG1383" s="2">
        <f t="shared" si="626"/>
        <v>105.92076283713217</v>
      </c>
      <c r="AH1383" s="22">
        <f t="shared" si="615"/>
        <v>0.71593734190460512</v>
      </c>
    </row>
    <row r="1384" spans="6:34" x14ac:dyDescent="0.35">
      <c r="F1384" s="21">
        <f t="shared" si="627"/>
        <v>135.3999999999966</v>
      </c>
      <c r="G1384" s="20">
        <f t="shared" si="642"/>
        <v>356.63043478260749</v>
      </c>
      <c r="H1384" s="19">
        <f t="shared" si="616"/>
        <v>6.6304347826074945</v>
      </c>
      <c r="I1384" s="18">
        <f t="shared" si="617"/>
        <v>1.8944099378878556E-2</v>
      </c>
      <c r="J1384" s="17">
        <f t="shared" si="618"/>
        <v>242369.14135019391</v>
      </c>
      <c r="K1384" s="16">
        <f t="shared" si="619"/>
        <v>31.440640876977319</v>
      </c>
      <c r="L1384" s="15">
        <f t="shared" si="620"/>
        <v>0</v>
      </c>
      <c r="M1384" s="14">
        <f t="shared" si="621"/>
        <v>0</v>
      </c>
      <c r="N1384" s="13">
        <f t="shared" si="628"/>
        <v>0</v>
      </c>
      <c r="O1384" s="12">
        <f t="shared" si="629"/>
        <v>0</v>
      </c>
      <c r="P1384" s="4">
        <f t="shared" si="630"/>
        <v>0</v>
      </c>
      <c r="Q1384" s="11">
        <f t="shared" si="622"/>
        <v>0</v>
      </c>
      <c r="R1384" s="10">
        <f t="shared" si="631"/>
        <v>0</v>
      </c>
      <c r="S1384" s="9">
        <f t="shared" si="632"/>
        <v>151.358709016955</v>
      </c>
      <c r="T1384" s="8">
        <f t="shared" si="633"/>
        <v>18526.506004823848</v>
      </c>
      <c r="U1384" s="7">
        <f t="shared" si="634"/>
        <v>-31.440640876977319</v>
      </c>
      <c r="V1384" s="9">
        <f t="shared" si="635"/>
        <v>35.214692766953547</v>
      </c>
      <c r="W1384" s="8">
        <f t="shared" si="636"/>
        <v>242369.14135019391</v>
      </c>
      <c r="X1384" s="7">
        <f t="shared" si="637"/>
        <v>-31.440640876977319</v>
      </c>
      <c r="Y1384" s="6">
        <f t="shared" si="623"/>
        <v>155.40120135298241</v>
      </c>
      <c r="Z1384" s="4">
        <f t="shared" si="624"/>
        <v>-1</v>
      </c>
      <c r="AA1384" s="4">
        <f t="shared" si="638"/>
        <v>0</v>
      </c>
      <c r="AB1384" s="5">
        <f t="shared" si="639"/>
        <v>0</v>
      </c>
      <c r="AC1384" s="418">
        <f t="shared" si="643"/>
        <v>0</v>
      </c>
      <c r="AD1384" s="628">
        <f t="shared" si="640"/>
        <v>0</v>
      </c>
      <c r="AE1384" s="4">
        <f t="shared" si="625"/>
        <v>1.467145790782618</v>
      </c>
      <c r="AF1384" s="3">
        <f t="shared" si="641"/>
        <v>4.67</v>
      </c>
      <c r="AG1384" s="2">
        <f t="shared" si="626"/>
        <v>105.92076283713217</v>
      </c>
      <c r="AH1384" s="22">
        <f t="shared" si="615"/>
        <v>0.71083679373142916</v>
      </c>
    </row>
    <row r="1385" spans="6:34" x14ac:dyDescent="0.35">
      <c r="F1385" s="21">
        <f t="shared" si="627"/>
        <v>135.49999999999659</v>
      </c>
      <c r="G1385" s="20">
        <f t="shared" si="642"/>
        <v>356.63043478260749</v>
      </c>
      <c r="H1385" s="19">
        <f t="shared" si="616"/>
        <v>6.6304347826074945</v>
      </c>
      <c r="I1385" s="18">
        <f t="shared" si="617"/>
        <v>1.8944099378878556E-2</v>
      </c>
      <c r="J1385" s="17">
        <f t="shared" si="618"/>
        <v>242372.6628194706</v>
      </c>
      <c r="K1385" s="16">
        <f t="shared" si="619"/>
        <v>31.440630404589808</v>
      </c>
      <c r="L1385" s="15">
        <f t="shared" si="620"/>
        <v>0</v>
      </c>
      <c r="M1385" s="14">
        <f t="shared" si="621"/>
        <v>0</v>
      </c>
      <c r="N1385" s="13">
        <f t="shared" si="628"/>
        <v>0</v>
      </c>
      <c r="O1385" s="12">
        <f t="shared" si="629"/>
        <v>0</v>
      </c>
      <c r="P1385" s="4">
        <f t="shared" si="630"/>
        <v>0</v>
      </c>
      <c r="Q1385" s="11">
        <f t="shared" si="622"/>
        <v>0</v>
      </c>
      <c r="R1385" s="10">
        <f t="shared" si="631"/>
        <v>0</v>
      </c>
      <c r="S1385" s="9">
        <f t="shared" si="632"/>
        <v>151.358709016955</v>
      </c>
      <c r="T1385" s="8">
        <f t="shared" si="633"/>
        <v>18541.641875725545</v>
      </c>
      <c r="U1385" s="7">
        <f t="shared" si="634"/>
        <v>-31.440630404589808</v>
      </c>
      <c r="V1385" s="9">
        <f t="shared" si="635"/>
        <v>32.070628679255819</v>
      </c>
      <c r="W1385" s="8">
        <f t="shared" si="636"/>
        <v>242372.6628194706</v>
      </c>
      <c r="X1385" s="7">
        <f t="shared" si="637"/>
        <v>-31.440630404589808</v>
      </c>
      <c r="Y1385" s="6">
        <f t="shared" si="623"/>
        <v>154.71904866292954</v>
      </c>
      <c r="Z1385" s="4">
        <f t="shared" si="624"/>
        <v>-1</v>
      </c>
      <c r="AA1385" s="4">
        <f t="shared" si="638"/>
        <v>0</v>
      </c>
      <c r="AB1385" s="5">
        <f t="shared" si="639"/>
        <v>0</v>
      </c>
      <c r="AC1385" s="418">
        <f t="shared" si="643"/>
        <v>0</v>
      </c>
      <c r="AD1385" s="628">
        <f t="shared" si="640"/>
        <v>0</v>
      </c>
      <c r="AE1385" s="4">
        <f t="shared" si="625"/>
        <v>1.4607055738527062</v>
      </c>
      <c r="AF1385" s="3">
        <f t="shared" si="641"/>
        <v>4.67</v>
      </c>
      <c r="AG1385" s="2">
        <f t="shared" si="626"/>
        <v>105.92076283713217</v>
      </c>
      <c r="AH1385" s="22">
        <f t="shared" si="615"/>
        <v>0.70616147553255681</v>
      </c>
    </row>
    <row r="1386" spans="6:34" x14ac:dyDescent="0.35">
      <c r="F1386" s="21">
        <f t="shared" si="627"/>
        <v>135.59999999999658</v>
      </c>
      <c r="G1386" s="20">
        <f t="shared" si="642"/>
        <v>356.63043478260749</v>
      </c>
      <c r="H1386" s="19">
        <f t="shared" si="616"/>
        <v>6.6304347826074945</v>
      </c>
      <c r="I1386" s="18">
        <f t="shared" si="617"/>
        <v>1.8944099378878556E-2</v>
      </c>
      <c r="J1386" s="17">
        <f t="shared" si="618"/>
        <v>242375.86988233853</v>
      </c>
      <c r="K1386" s="16">
        <f t="shared" si="619"/>
        <v>31.440620867210253</v>
      </c>
      <c r="L1386" s="15">
        <f t="shared" si="620"/>
        <v>0</v>
      </c>
      <c r="M1386" s="14">
        <f t="shared" si="621"/>
        <v>0</v>
      </c>
      <c r="N1386" s="13">
        <f t="shared" si="628"/>
        <v>0</v>
      </c>
      <c r="O1386" s="12">
        <f t="shared" si="629"/>
        <v>0</v>
      </c>
      <c r="P1386" s="4">
        <f t="shared" si="630"/>
        <v>0</v>
      </c>
      <c r="Q1386" s="11">
        <f t="shared" si="622"/>
        <v>0</v>
      </c>
      <c r="R1386" s="10">
        <f t="shared" si="631"/>
        <v>0</v>
      </c>
      <c r="S1386" s="9">
        <f t="shared" si="632"/>
        <v>151.358709016955</v>
      </c>
      <c r="T1386" s="8">
        <f t="shared" si="633"/>
        <v>18556.777746627242</v>
      </c>
      <c r="U1386" s="7">
        <f t="shared" si="634"/>
        <v>-31.440620867210253</v>
      </c>
      <c r="V1386" s="9">
        <f t="shared" si="635"/>
        <v>28.926565638796838</v>
      </c>
      <c r="W1386" s="8">
        <f t="shared" si="636"/>
        <v>242375.86988233853</v>
      </c>
      <c r="X1386" s="7">
        <f t="shared" si="637"/>
        <v>-31.440620867210253</v>
      </c>
      <c r="Y1386" s="6">
        <f t="shared" si="623"/>
        <v>154.09803696003036</v>
      </c>
      <c r="Z1386" s="4">
        <f t="shared" si="624"/>
        <v>-1</v>
      </c>
      <c r="AA1386" s="4">
        <f t="shared" si="638"/>
        <v>0</v>
      </c>
      <c r="AB1386" s="5">
        <f t="shared" si="639"/>
        <v>0</v>
      </c>
      <c r="AC1386" s="418">
        <f t="shared" si="643"/>
        <v>0</v>
      </c>
      <c r="AD1386" s="628">
        <f t="shared" si="640"/>
        <v>0</v>
      </c>
      <c r="AE1386" s="4">
        <f t="shared" si="625"/>
        <v>1.4548425901820345</v>
      </c>
      <c r="AF1386" s="3">
        <f t="shared" si="641"/>
        <v>4.67</v>
      </c>
      <c r="AG1386" s="2">
        <f t="shared" si="626"/>
        <v>105.92076283713217</v>
      </c>
      <c r="AH1386" s="22">
        <f t="shared" si="615"/>
        <v>0.70191415561640114</v>
      </c>
    </row>
    <row r="1387" spans="6:34" x14ac:dyDescent="0.35">
      <c r="F1387" s="21">
        <f t="shared" si="627"/>
        <v>135.69999999999658</v>
      </c>
      <c r="G1387" s="20">
        <f t="shared" si="642"/>
        <v>356.63043478260749</v>
      </c>
      <c r="H1387" s="19">
        <f t="shared" si="616"/>
        <v>6.6304347826074945</v>
      </c>
      <c r="I1387" s="18">
        <f t="shared" si="617"/>
        <v>1.8944099378878556E-2</v>
      </c>
      <c r="J1387" s="17">
        <f t="shared" si="618"/>
        <v>242378.7625389024</v>
      </c>
      <c r="K1387" s="16">
        <f t="shared" si="619"/>
        <v>31.440612264837061</v>
      </c>
      <c r="L1387" s="15">
        <f t="shared" si="620"/>
        <v>0</v>
      </c>
      <c r="M1387" s="14">
        <f t="shared" si="621"/>
        <v>0</v>
      </c>
      <c r="N1387" s="13">
        <f t="shared" si="628"/>
        <v>0</v>
      </c>
      <c r="O1387" s="12">
        <f t="shared" si="629"/>
        <v>0</v>
      </c>
      <c r="P1387" s="4">
        <f t="shared" si="630"/>
        <v>0</v>
      </c>
      <c r="Q1387" s="11">
        <f t="shared" si="622"/>
        <v>0</v>
      </c>
      <c r="R1387" s="10">
        <f t="shared" si="631"/>
        <v>0</v>
      </c>
      <c r="S1387" s="9">
        <f t="shared" si="632"/>
        <v>151.358709016955</v>
      </c>
      <c r="T1387" s="8">
        <f t="shared" si="633"/>
        <v>18571.913617528939</v>
      </c>
      <c r="U1387" s="7">
        <f t="shared" si="634"/>
        <v>-31.440612264837061</v>
      </c>
      <c r="V1387" s="9">
        <f t="shared" si="635"/>
        <v>25.782503552075813</v>
      </c>
      <c r="W1387" s="8">
        <f t="shared" si="636"/>
        <v>242378.7625389024</v>
      </c>
      <c r="X1387" s="7">
        <f t="shared" si="637"/>
        <v>-31.440612264837061</v>
      </c>
      <c r="Y1387" s="6">
        <f t="shared" si="623"/>
        <v>153.53890804839031</v>
      </c>
      <c r="Z1387" s="4">
        <f t="shared" si="624"/>
        <v>-1</v>
      </c>
      <c r="AA1387" s="4">
        <f t="shared" si="638"/>
        <v>0</v>
      </c>
      <c r="AB1387" s="5">
        <f t="shared" si="639"/>
        <v>0</v>
      </c>
      <c r="AC1387" s="418">
        <f t="shared" si="643"/>
        <v>0</v>
      </c>
      <c r="AD1387" s="628">
        <f t="shared" si="640"/>
        <v>0</v>
      </c>
      <c r="AE1387" s="4">
        <f t="shared" si="625"/>
        <v>1.4495638431577162</v>
      </c>
      <c r="AF1387" s="3">
        <f t="shared" si="641"/>
        <v>4.67</v>
      </c>
      <c r="AG1387" s="2">
        <f t="shared" si="626"/>
        <v>105.92076283713217</v>
      </c>
      <c r="AH1387" s="22">
        <f t="shared" si="615"/>
        <v>0.69809738783604858</v>
      </c>
    </row>
    <row r="1388" spans="6:34" x14ac:dyDescent="0.35">
      <c r="F1388" s="21">
        <f t="shared" si="627"/>
        <v>135.79999999999657</v>
      </c>
      <c r="G1388" s="20">
        <f t="shared" si="642"/>
        <v>356.63043478260749</v>
      </c>
      <c r="H1388" s="19">
        <f t="shared" si="616"/>
        <v>6.6304347826074945</v>
      </c>
      <c r="I1388" s="18">
        <f t="shared" si="617"/>
        <v>1.8944099378878556E-2</v>
      </c>
      <c r="J1388" s="17">
        <f t="shared" si="618"/>
        <v>242381.34078925761</v>
      </c>
      <c r="K1388" s="16">
        <f t="shared" si="619"/>
        <v>31.440604597468795</v>
      </c>
      <c r="L1388" s="15">
        <f t="shared" si="620"/>
        <v>0</v>
      </c>
      <c r="M1388" s="14">
        <f t="shared" si="621"/>
        <v>0</v>
      </c>
      <c r="N1388" s="13">
        <f t="shared" si="628"/>
        <v>0</v>
      </c>
      <c r="O1388" s="12">
        <f t="shared" si="629"/>
        <v>0</v>
      </c>
      <c r="P1388" s="4">
        <f t="shared" si="630"/>
        <v>0</v>
      </c>
      <c r="Q1388" s="11">
        <f t="shared" si="622"/>
        <v>0</v>
      </c>
      <c r="R1388" s="10">
        <f t="shared" si="631"/>
        <v>0</v>
      </c>
      <c r="S1388" s="9">
        <f t="shared" si="632"/>
        <v>151.358709016955</v>
      </c>
      <c r="T1388" s="8">
        <f t="shared" si="633"/>
        <v>18587.049488430635</v>
      </c>
      <c r="U1388" s="7">
        <f t="shared" si="634"/>
        <v>-31.440604597468795</v>
      </c>
      <c r="V1388" s="9">
        <f t="shared" si="635"/>
        <v>22.638442325592106</v>
      </c>
      <c r="W1388" s="8">
        <f t="shared" si="636"/>
        <v>242381.34078925761</v>
      </c>
      <c r="X1388" s="7">
        <f t="shared" si="637"/>
        <v>-31.440604597468795</v>
      </c>
      <c r="Y1388" s="6">
        <f t="shared" si="623"/>
        <v>153.04234010955406</v>
      </c>
      <c r="Z1388" s="4">
        <f t="shared" si="624"/>
        <v>-1</v>
      </c>
      <c r="AA1388" s="4">
        <f t="shared" si="638"/>
        <v>0</v>
      </c>
      <c r="AB1388" s="5">
        <f t="shared" si="639"/>
        <v>0</v>
      </c>
      <c r="AC1388" s="418">
        <f t="shared" si="643"/>
        <v>0</v>
      </c>
      <c r="AD1388" s="628">
        <f t="shared" si="640"/>
        <v>0</v>
      </c>
      <c r="AE1388" s="4">
        <f t="shared" si="625"/>
        <v>1.4448757355050192</v>
      </c>
      <c r="AF1388" s="3">
        <f t="shared" si="641"/>
        <v>4.67</v>
      </c>
      <c r="AG1388" s="2">
        <f t="shared" si="626"/>
        <v>105.92076283713217</v>
      </c>
      <c r="AH1388" s="22">
        <f t="shared" si="615"/>
        <v>0.69471349948839212</v>
      </c>
    </row>
    <row r="1389" spans="6:34" x14ac:dyDescent="0.35">
      <c r="F1389" s="21">
        <f t="shared" si="627"/>
        <v>135.89999999999657</v>
      </c>
      <c r="G1389" s="20">
        <f t="shared" si="642"/>
        <v>356.63043478260749</v>
      </c>
      <c r="H1389" s="19">
        <f t="shared" si="616"/>
        <v>6.6304347826074945</v>
      </c>
      <c r="I1389" s="18">
        <f t="shared" si="617"/>
        <v>1.8944099378878556E-2</v>
      </c>
      <c r="J1389" s="17">
        <f t="shared" si="618"/>
        <v>242383.60463349018</v>
      </c>
      <c r="K1389" s="16">
        <f t="shared" si="619"/>
        <v>31.440597865104177</v>
      </c>
      <c r="L1389" s="15">
        <f t="shared" si="620"/>
        <v>0</v>
      </c>
      <c r="M1389" s="14">
        <f t="shared" si="621"/>
        <v>0</v>
      </c>
      <c r="N1389" s="13">
        <f t="shared" si="628"/>
        <v>0</v>
      </c>
      <c r="O1389" s="12">
        <f t="shared" si="629"/>
        <v>0</v>
      </c>
      <c r="P1389" s="4">
        <f t="shared" si="630"/>
        <v>0</v>
      </c>
      <c r="Q1389" s="11">
        <f t="shared" si="622"/>
        <v>0</v>
      </c>
      <c r="R1389" s="10">
        <f t="shared" si="631"/>
        <v>0</v>
      </c>
      <c r="S1389" s="9">
        <f t="shared" si="632"/>
        <v>151.358709016955</v>
      </c>
      <c r="T1389" s="8">
        <f t="shared" si="633"/>
        <v>18602.185359332332</v>
      </c>
      <c r="U1389" s="7">
        <f t="shared" si="634"/>
        <v>-31.440597865104177</v>
      </c>
      <c r="V1389" s="9">
        <f t="shared" si="635"/>
        <v>19.494381865845227</v>
      </c>
      <c r="W1389" s="8">
        <f t="shared" si="636"/>
        <v>242383.60463349018</v>
      </c>
      <c r="X1389" s="7">
        <f t="shared" si="637"/>
        <v>-31.440597865104177</v>
      </c>
      <c r="Y1389" s="6">
        <f t="shared" si="623"/>
        <v>152.60894377332755</v>
      </c>
      <c r="Z1389" s="4">
        <f t="shared" si="624"/>
        <v>-1</v>
      </c>
      <c r="AA1389" s="4">
        <f t="shared" si="638"/>
        <v>0</v>
      </c>
      <c r="AB1389" s="5">
        <f t="shared" si="639"/>
        <v>0</v>
      </c>
      <c r="AC1389" s="418">
        <f t="shared" si="643"/>
        <v>0</v>
      </c>
      <c r="AD1389" s="628">
        <f t="shared" si="640"/>
        <v>0</v>
      </c>
      <c r="AE1389" s="4">
        <f t="shared" si="625"/>
        <v>1.4407840321919219</v>
      </c>
      <c r="AF1389" s="3">
        <f t="shared" si="641"/>
        <v>4.67</v>
      </c>
      <c r="AG1389" s="2">
        <f t="shared" si="626"/>
        <v>105.92076283713217</v>
      </c>
      <c r="AH1389" s="22">
        <f t="shared" si="615"/>
        <v>0.69176458000952223</v>
      </c>
    </row>
    <row r="1390" spans="6:34" x14ac:dyDescent="0.35">
      <c r="F1390" s="21">
        <f t="shared" si="627"/>
        <v>135.99999999999656</v>
      </c>
      <c r="G1390" s="20">
        <f t="shared" si="642"/>
        <v>356.63043478260749</v>
      </c>
      <c r="H1390" s="19">
        <f t="shared" si="616"/>
        <v>6.6304347826074945</v>
      </c>
      <c r="I1390" s="18">
        <f t="shared" si="617"/>
        <v>1.8944099378878556E-2</v>
      </c>
      <c r="J1390" s="17">
        <f t="shared" si="618"/>
        <v>242385.55407167677</v>
      </c>
      <c r="K1390" s="16">
        <f t="shared" si="619"/>
        <v>31.440592067742092</v>
      </c>
      <c r="L1390" s="15">
        <f t="shared" si="620"/>
        <v>0</v>
      </c>
      <c r="M1390" s="14">
        <f t="shared" si="621"/>
        <v>0</v>
      </c>
      <c r="N1390" s="13">
        <f t="shared" si="628"/>
        <v>0</v>
      </c>
      <c r="O1390" s="12">
        <f t="shared" si="629"/>
        <v>0</v>
      </c>
      <c r="P1390" s="4">
        <f t="shared" si="630"/>
        <v>0</v>
      </c>
      <c r="Q1390" s="11">
        <f t="shared" si="622"/>
        <v>0</v>
      </c>
      <c r="R1390" s="10">
        <f t="shared" si="631"/>
        <v>0</v>
      </c>
      <c r="S1390" s="9">
        <f t="shared" si="632"/>
        <v>151.358709016955</v>
      </c>
      <c r="T1390" s="8">
        <f t="shared" si="633"/>
        <v>18617.321230234029</v>
      </c>
      <c r="U1390" s="7">
        <f t="shared" si="634"/>
        <v>-31.440592067742092</v>
      </c>
      <c r="V1390" s="9">
        <f t="shared" si="635"/>
        <v>16.350322079334809</v>
      </c>
      <c r="W1390" s="8">
        <f t="shared" si="636"/>
        <v>242385.55407167677</v>
      </c>
      <c r="X1390" s="7">
        <f t="shared" si="637"/>
        <v>-31.440592067742092</v>
      </c>
      <c r="Y1390" s="6">
        <f t="shared" si="623"/>
        <v>152.23925849588613</v>
      </c>
      <c r="Z1390" s="4">
        <f t="shared" si="624"/>
        <v>-1</v>
      </c>
      <c r="AA1390" s="4">
        <f t="shared" si="638"/>
        <v>0</v>
      </c>
      <c r="AB1390" s="5">
        <f t="shared" si="639"/>
        <v>0</v>
      </c>
      <c r="AC1390" s="418">
        <f t="shared" si="643"/>
        <v>0</v>
      </c>
      <c r="AD1390" s="628">
        <f t="shared" si="640"/>
        <v>0</v>
      </c>
      <c r="AE1390" s="4">
        <f t="shared" si="625"/>
        <v>1.4372938262347588</v>
      </c>
      <c r="AF1390" s="3">
        <f t="shared" si="641"/>
        <v>4.67</v>
      </c>
      <c r="AG1390" s="2">
        <f t="shared" si="626"/>
        <v>105.92076283713217</v>
      </c>
      <c r="AH1390" s="22">
        <f t="shared" si="615"/>
        <v>0.68925247059800809</v>
      </c>
    </row>
    <row r="1391" spans="6:34" x14ac:dyDescent="0.35">
      <c r="F1391" s="21">
        <f t="shared" si="627"/>
        <v>136.09999999999656</v>
      </c>
      <c r="G1391" s="20">
        <f t="shared" si="642"/>
        <v>356.63043478260749</v>
      </c>
      <c r="H1391" s="19">
        <f t="shared" si="616"/>
        <v>6.6304347826074945</v>
      </c>
      <c r="I1391" s="18">
        <f t="shared" si="617"/>
        <v>1.8944099378878556E-2</v>
      </c>
      <c r="J1391" s="17">
        <f t="shared" si="618"/>
        <v>242387.18910388471</v>
      </c>
      <c r="K1391" s="16">
        <f t="shared" si="619"/>
        <v>31.440587205381529</v>
      </c>
      <c r="L1391" s="15">
        <f t="shared" si="620"/>
        <v>0</v>
      </c>
      <c r="M1391" s="14">
        <f t="shared" si="621"/>
        <v>0</v>
      </c>
      <c r="N1391" s="13">
        <f t="shared" si="628"/>
        <v>0</v>
      </c>
      <c r="O1391" s="12">
        <f t="shared" si="629"/>
        <v>0</v>
      </c>
      <c r="P1391" s="4">
        <f t="shared" si="630"/>
        <v>0</v>
      </c>
      <c r="Q1391" s="11">
        <f t="shared" si="622"/>
        <v>0</v>
      </c>
      <c r="R1391" s="10">
        <f t="shared" si="631"/>
        <v>0</v>
      </c>
      <c r="S1391" s="9">
        <f t="shared" si="632"/>
        <v>151.358709016955</v>
      </c>
      <c r="T1391" s="8">
        <f t="shared" si="633"/>
        <v>18632.457101135726</v>
      </c>
      <c r="U1391" s="7">
        <f t="shared" si="634"/>
        <v>-31.440587205381529</v>
      </c>
      <c r="V1391" s="9">
        <f t="shared" si="635"/>
        <v>13.2062628725606</v>
      </c>
      <c r="W1391" s="8">
        <f t="shared" si="636"/>
        <v>242387.18910388471</v>
      </c>
      <c r="X1391" s="7">
        <f t="shared" si="637"/>
        <v>-31.440587205381529</v>
      </c>
      <c r="Y1391" s="6">
        <f t="shared" si="623"/>
        <v>151.93374929336284</v>
      </c>
      <c r="Z1391" s="4">
        <f t="shared" si="624"/>
        <v>-1</v>
      </c>
      <c r="AA1391" s="4">
        <f t="shared" si="638"/>
        <v>0</v>
      </c>
      <c r="AB1391" s="5">
        <f t="shared" si="639"/>
        <v>0</v>
      </c>
      <c r="AC1391" s="418">
        <f t="shared" si="643"/>
        <v>0</v>
      </c>
      <c r="AD1391" s="628">
        <f t="shared" si="640"/>
        <v>0</v>
      </c>
      <c r="AE1391" s="4">
        <f t="shared" si="625"/>
        <v>1.434409507859965</v>
      </c>
      <c r="AF1391" s="3">
        <f t="shared" si="641"/>
        <v>4.67</v>
      </c>
      <c r="AG1391" s="2">
        <f t="shared" si="626"/>
        <v>105.92076283713217</v>
      </c>
      <c r="AH1391" s="22">
        <f t="shared" si="615"/>
        <v>0.68717875489097957</v>
      </c>
    </row>
    <row r="1392" spans="6:34" x14ac:dyDescent="0.35">
      <c r="F1392" s="21">
        <f t="shared" si="627"/>
        <v>136.19999999999655</v>
      </c>
      <c r="G1392" s="20">
        <f t="shared" si="642"/>
        <v>356.63043478260749</v>
      </c>
      <c r="H1392" s="19">
        <f t="shared" si="616"/>
        <v>6.6304347826074945</v>
      </c>
      <c r="I1392" s="18">
        <f t="shared" si="617"/>
        <v>1.8944099378878556E-2</v>
      </c>
      <c r="J1392" s="17">
        <f t="shared" si="618"/>
        <v>242388.50973017197</v>
      </c>
      <c r="K1392" s="16">
        <f t="shared" si="619"/>
        <v>31.440583278021705</v>
      </c>
      <c r="L1392" s="15">
        <f t="shared" si="620"/>
        <v>0</v>
      </c>
      <c r="M1392" s="14">
        <f t="shared" si="621"/>
        <v>0</v>
      </c>
      <c r="N1392" s="13">
        <f t="shared" si="628"/>
        <v>0</v>
      </c>
      <c r="O1392" s="12">
        <f t="shared" si="629"/>
        <v>0</v>
      </c>
      <c r="P1392" s="4">
        <f t="shared" si="630"/>
        <v>0</v>
      </c>
      <c r="Q1392" s="11">
        <f t="shared" si="622"/>
        <v>0</v>
      </c>
      <c r="R1392" s="10">
        <f t="shared" si="631"/>
        <v>0</v>
      </c>
      <c r="S1392" s="9">
        <f t="shared" si="632"/>
        <v>151.358709016955</v>
      </c>
      <c r="T1392" s="8">
        <f t="shared" si="633"/>
        <v>18647.592972037422</v>
      </c>
      <c r="U1392" s="7">
        <f t="shared" si="634"/>
        <v>-31.440583278021705</v>
      </c>
      <c r="V1392" s="9">
        <f t="shared" si="635"/>
        <v>10.062204152022447</v>
      </c>
      <c r="W1392" s="8">
        <f t="shared" si="636"/>
        <v>242388.50973017197</v>
      </c>
      <c r="X1392" s="7">
        <f t="shared" si="637"/>
        <v>-31.440583278021705</v>
      </c>
      <c r="Y1392" s="6">
        <f t="shared" si="623"/>
        <v>151.69280387571533</v>
      </c>
      <c r="Z1392" s="4">
        <f t="shared" si="624"/>
        <v>-1</v>
      </c>
      <c r="AA1392" s="4">
        <f t="shared" si="638"/>
        <v>0</v>
      </c>
      <c r="AB1392" s="5">
        <f t="shared" si="639"/>
        <v>0</v>
      </c>
      <c r="AC1392" s="418">
        <f t="shared" si="643"/>
        <v>0</v>
      </c>
      <c r="AD1392" s="628">
        <f t="shared" si="640"/>
        <v>0</v>
      </c>
      <c r="AE1392" s="4">
        <f t="shared" si="625"/>
        <v>1.4321347374448576</v>
      </c>
      <c r="AF1392" s="3">
        <f t="shared" si="641"/>
        <v>4.67</v>
      </c>
      <c r="AG1392" s="2">
        <f t="shared" si="626"/>
        <v>105.92076283713217</v>
      </c>
      <c r="AH1392" s="22">
        <f t="shared" si="615"/>
        <v>0.68554475080854305</v>
      </c>
    </row>
    <row r="1393" spans="6:34" x14ac:dyDescent="0.35">
      <c r="F1393" s="21">
        <f t="shared" si="627"/>
        <v>136.29999999999654</v>
      </c>
      <c r="G1393" s="20">
        <f t="shared" si="642"/>
        <v>356.63043478260749</v>
      </c>
      <c r="H1393" s="19">
        <f t="shared" si="616"/>
        <v>6.6304347826074945</v>
      </c>
      <c r="I1393" s="18">
        <f t="shared" si="617"/>
        <v>1.8944099378878556E-2</v>
      </c>
      <c r="J1393" s="17">
        <f t="shared" si="618"/>
        <v>242389.51595058717</v>
      </c>
      <c r="K1393" s="16">
        <f t="shared" si="619"/>
        <v>31.440580285661927</v>
      </c>
      <c r="L1393" s="15">
        <f t="shared" si="620"/>
        <v>0</v>
      </c>
      <c r="M1393" s="14">
        <f t="shared" si="621"/>
        <v>0</v>
      </c>
      <c r="N1393" s="13">
        <f t="shared" si="628"/>
        <v>0</v>
      </c>
      <c r="O1393" s="12">
        <f t="shared" si="629"/>
        <v>0</v>
      </c>
      <c r="P1393" s="4">
        <f t="shared" si="630"/>
        <v>0</v>
      </c>
      <c r="Q1393" s="11">
        <f t="shared" si="622"/>
        <v>0</v>
      </c>
      <c r="R1393" s="10">
        <f t="shared" si="631"/>
        <v>0</v>
      </c>
      <c r="S1393" s="9">
        <f t="shared" si="632"/>
        <v>151.358709016955</v>
      </c>
      <c r="T1393" s="8">
        <f t="shared" si="633"/>
        <v>18662.728842939119</v>
      </c>
      <c r="U1393" s="7">
        <f t="shared" si="634"/>
        <v>-31.440580285661927</v>
      </c>
      <c r="V1393" s="9">
        <f t="shared" si="635"/>
        <v>6.9181458242202769</v>
      </c>
      <c r="W1393" s="8">
        <f t="shared" si="636"/>
        <v>242389.51595058717</v>
      </c>
      <c r="X1393" s="7">
        <f t="shared" si="637"/>
        <v>-31.440580285661927</v>
      </c>
      <c r="Y1393" s="6">
        <f t="shared" si="623"/>
        <v>151.51673022120175</v>
      </c>
      <c r="Z1393" s="4">
        <f t="shared" si="624"/>
        <v>-1</v>
      </c>
      <c r="AA1393" s="4">
        <f t="shared" si="638"/>
        <v>0</v>
      </c>
      <c r="AB1393" s="5">
        <f t="shared" si="639"/>
        <v>0</v>
      </c>
      <c r="AC1393" s="418">
        <f t="shared" si="643"/>
        <v>0</v>
      </c>
      <c r="AD1393" s="628">
        <f t="shared" si="640"/>
        <v>0</v>
      </c>
      <c r="AE1393" s="4">
        <f t="shared" si="625"/>
        <v>1.4304724226182139</v>
      </c>
      <c r="AF1393" s="3">
        <f t="shared" si="641"/>
        <v>4.67</v>
      </c>
      <c r="AG1393" s="2">
        <f t="shared" si="626"/>
        <v>105.92076283713217</v>
      </c>
      <c r="AH1393" s="22">
        <f t="shared" si="615"/>
        <v>0.68435150367009756</v>
      </c>
    </row>
    <row r="1394" spans="6:34" x14ac:dyDescent="0.35">
      <c r="F1394" s="21">
        <f t="shared" si="627"/>
        <v>136.39999999999654</v>
      </c>
      <c r="G1394" s="20">
        <f t="shared" si="642"/>
        <v>356.63043478260749</v>
      </c>
      <c r="H1394" s="19">
        <f t="shared" si="616"/>
        <v>6.6304347826074945</v>
      </c>
      <c r="I1394" s="18">
        <f t="shared" si="617"/>
        <v>1.8944099378878556E-2</v>
      </c>
      <c r="J1394" s="17">
        <f t="shared" si="618"/>
        <v>242390.20776516959</v>
      </c>
      <c r="K1394" s="16">
        <f t="shared" si="619"/>
        <v>31.440578228301675</v>
      </c>
      <c r="L1394" s="15">
        <f t="shared" si="620"/>
        <v>0</v>
      </c>
      <c r="M1394" s="14">
        <f t="shared" si="621"/>
        <v>0</v>
      </c>
      <c r="N1394" s="13">
        <f t="shared" si="628"/>
        <v>0</v>
      </c>
      <c r="O1394" s="12">
        <f t="shared" si="629"/>
        <v>0</v>
      </c>
      <c r="P1394" s="4">
        <f t="shared" si="630"/>
        <v>0</v>
      </c>
      <c r="Q1394" s="11">
        <f t="shared" si="622"/>
        <v>0</v>
      </c>
      <c r="R1394" s="10">
        <f t="shared" si="631"/>
        <v>0</v>
      </c>
      <c r="S1394" s="9">
        <f t="shared" si="632"/>
        <v>151.358709016955</v>
      </c>
      <c r="T1394" s="8">
        <f t="shared" si="633"/>
        <v>18677.864713840816</v>
      </c>
      <c r="U1394" s="7">
        <f t="shared" si="634"/>
        <v>-31.440578228301675</v>
      </c>
      <c r="V1394" s="9">
        <f t="shared" si="635"/>
        <v>3.7740877956540841</v>
      </c>
      <c r="W1394" s="8">
        <f t="shared" si="636"/>
        <v>242390.20776516959</v>
      </c>
      <c r="X1394" s="7">
        <f t="shared" si="637"/>
        <v>-31.440578228301675</v>
      </c>
      <c r="Y1394" s="6">
        <f t="shared" si="623"/>
        <v>151.40575462633038</v>
      </c>
      <c r="Z1394" s="4">
        <f t="shared" si="624"/>
        <v>-1</v>
      </c>
      <c r="AA1394" s="4">
        <f t="shared" si="638"/>
        <v>0</v>
      </c>
      <c r="AB1394" s="5">
        <f t="shared" si="639"/>
        <v>0</v>
      </c>
      <c r="AC1394" s="418">
        <f t="shared" si="643"/>
        <v>0</v>
      </c>
      <c r="AD1394" s="628">
        <f t="shared" si="640"/>
        <v>0</v>
      </c>
      <c r="AE1394" s="4">
        <f t="shared" si="625"/>
        <v>1.4294246998498081</v>
      </c>
      <c r="AF1394" s="3">
        <f t="shared" si="641"/>
        <v>4.67</v>
      </c>
      <c r="AG1394" s="2">
        <f t="shared" si="626"/>
        <v>105.92076283713217</v>
      </c>
      <c r="AH1394" s="22">
        <f t="shared" si="615"/>
        <v>0.6835997806717774</v>
      </c>
    </row>
    <row r="1395" spans="6:34" x14ac:dyDescent="0.35">
      <c r="F1395" s="21">
        <f t="shared" si="627"/>
        <v>136.49999999999653</v>
      </c>
      <c r="G1395" s="20">
        <f t="shared" si="642"/>
        <v>356.63043478260749</v>
      </c>
      <c r="H1395" s="19">
        <f t="shared" si="616"/>
        <v>6.6304347826074945</v>
      </c>
      <c r="I1395" s="18">
        <f t="shared" si="617"/>
        <v>1.8944099378878556E-2</v>
      </c>
      <c r="J1395" s="17">
        <f t="shared" si="618"/>
        <v>242390.58517394916</v>
      </c>
      <c r="K1395" s="16">
        <f t="shared" si="619"/>
        <v>31.440577105940594</v>
      </c>
      <c r="L1395" s="15">
        <f t="shared" si="620"/>
        <v>0</v>
      </c>
      <c r="M1395" s="14">
        <f t="shared" si="621"/>
        <v>0</v>
      </c>
      <c r="N1395" s="13">
        <f t="shared" si="628"/>
        <v>0</v>
      </c>
      <c r="O1395" s="12">
        <f t="shared" si="629"/>
        <v>0</v>
      </c>
      <c r="P1395" s="4">
        <f t="shared" si="630"/>
        <v>0</v>
      </c>
      <c r="Q1395" s="11">
        <f t="shared" si="622"/>
        <v>0</v>
      </c>
      <c r="R1395" s="10">
        <f t="shared" si="631"/>
        <v>0</v>
      </c>
      <c r="S1395" s="9">
        <f t="shared" si="632"/>
        <v>151.358709016955</v>
      </c>
      <c r="T1395" s="8">
        <f t="shared" si="633"/>
        <v>18693.000584742513</v>
      </c>
      <c r="U1395" s="7">
        <f t="shared" si="634"/>
        <v>-31.440577105940594</v>
      </c>
      <c r="V1395" s="9">
        <f t="shared" si="635"/>
        <v>0.63002997282391648</v>
      </c>
      <c r="W1395" s="8">
        <f t="shared" si="636"/>
        <v>242390.58517394916</v>
      </c>
      <c r="X1395" s="7">
        <f t="shared" si="637"/>
        <v>-31.440577105940594</v>
      </c>
      <c r="Y1395" s="6">
        <f t="shared" si="623"/>
        <v>151.36002025979619</v>
      </c>
      <c r="Z1395" s="4">
        <f t="shared" si="624"/>
        <v>-1</v>
      </c>
      <c r="AA1395" s="4">
        <f t="shared" si="638"/>
        <v>0</v>
      </c>
      <c r="AB1395" s="5">
        <f t="shared" si="639"/>
        <v>0</v>
      </c>
      <c r="AC1395" s="418">
        <f t="shared" si="643"/>
        <v>0</v>
      </c>
      <c r="AD1395" s="628">
        <f t="shared" si="640"/>
        <v>0</v>
      </c>
      <c r="AE1395" s="4">
        <f t="shared" si="625"/>
        <v>1.4289929207980985</v>
      </c>
      <c r="AF1395" s="3">
        <f t="shared" si="641"/>
        <v>4.67</v>
      </c>
      <c r="AG1395" s="2">
        <f t="shared" si="626"/>
        <v>105.92076283713217</v>
      </c>
      <c r="AH1395" s="22">
        <f t="shared" si="615"/>
        <v>0.68329006679778426</v>
      </c>
    </row>
    <row r="1396" spans="6:34" x14ac:dyDescent="0.35">
      <c r="F1396" s="21">
        <f t="shared" si="627"/>
        <v>136.59999999999653</v>
      </c>
      <c r="G1396" s="20">
        <f t="shared" si="642"/>
        <v>356.63043478260749</v>
      </c>
      <c r="H1396" s="19">
        <f t="shared" si="616"/>
        <v>6.6304347826074945</v>
      </c>
      <c r="I1396" s="18">
        <f t="shared" si="617"/>
        <v>1.8944099378878556E-2</v>
      </c>
      <c r="J1396" s="17">
        <f t="shared" si="618"/>
        <v>242390.64817694644</v>
      </c>
      <c r="K1396" s="16">
        <f t="shared" si="619"/>
        <v>31.440576918578476</v>
      </c>
      <c r="L1396" s="15">
        <f t="shared" si="620"/>
        <v>0</v>
      </c>
      <c r="M1396" s="14">
        <f t="shared" si="621"/>
        <v>0</v>
      </c>
      <c r="N1396" s="13">
        <f t="shared" si="628"/>
        <v>0</v>
      </c>
      <c r="O1396" s="12">
        <f t="shared" si="629"/>
        <v>0</v>
      </c>
      <c r="P1396" s="4">
        <f t="shared" si="630"/>
        <v>0</v>
      </c>
      <c r="Q1396" s="11">
        <f t="shared" si="622"/>
        <v>0</v>
      </c>
      <c r="R1396" s="10">
        <f t="shared" si="631"/>
        <v>0</v>
      </c>
      <c r="S1396" s="9">
        <f t="shared" si="632"/>
        <v>151.358709016955</v>
      </c>
      <c r="T1396" s="8">
        <f t="shared" si="633"/>
        <v>18708.136455644209</v>
      </c>
      <c r="U1396" s="7">
        <f t="shared" si="634"/>
        <v>-31.440576918578476</v>
      </c>
      <c r="V1396" s="9">
        <f t="shared" si="635"/>
        <v>-2.5140277377701432</v>
      </c>
      <c r="W1396" s="8">
        <f t="shared" si="636"/>
        <v>242390.64817694644</v>
      </c>
      <c r="X1396" s="7">
        <f t="shared" si="637"/>
        <v>-31.440576918578476</v>
      </c>
      <c r="Y1396" s="6">
        <f t="shared" si="623"/>
        <v>151.37958624182303</v>
      </c>
      <c r="Z1396" s="4">
        <f t="shared" si="624"/>
        <v>-1</v>
      </c>
      <c r="AA1396" s="4">
        <f t="shared" si="638"/>
        <v>0</v>
      </c>
      <c r="AB1396" s="5">
        <f t="shared" si="639"/>
        <v>0</v>
      </c>
      <c r="AC1396" s="418">
        <f t="shared" si="643"/>
        <v>0</v>
      </c>
      <c r="AD1396" s="628">
        <f t="shared" si="640"/>
        <v>0</v>
      </c>
      <c r="AE1396" s="4">
        <f t="shared" si="625"/>
        <v>1.4291776436182781</v>
      </c>
      <c r="AF1396" s="3">
        <f t="shared" si="641"/>
        <v>4.67</v>
      </c>
      <c r="AG1396" s="2">
        <f t="shared" si="626"/>
        <v>105.92076283713217</v>
      </c>
      <c r="AH1396" s="22">
        <f t="shared" si="615"/>
        <v>0.68342256222015918</v>
      </c>
    </row>
    <row r="1397" spans="6:34" x14ac:dyDescent="0.35">
      <c r="F1397" s="21">
        <f t="shared" si="627"/>
        <v>136.69999999999652</v>
      </c>
      <c r="G1397" s="20">
        <f t="shared" si="642"/>
        <v>356.63043478260749</v>
      </c>
      <c r="H1397" s="19">
        <f t="shared" si="616"/>
        <v>6.6304347826074945</v>
      </c>
      <c r="I1397" s="18">
        <f t="shared" si="617"/>
        <v>1.8944099378878556E-2</v>
      </c>
      <c r="J1397" s="17">
        <f t="shared" si="618"/>
        <v>242390.39677417267</v>
      </c>
      <c r="K1397" s="16">
        <f t="shared" si="619"/>
        <v>31.440577666215248</v>
      </c>
      <c r="L1397" s="15">
        <f t="shared" si="620"/>
        <v>0</v>
      </c>
      <c r="M1397" s="14">
        <f t="shared" si="621"/>
        <v>0</v>
      </c>
      <c r="N1397" s="13">
        <f t="shared" si="628"/>
        <v>0</v>
      </c>
      <c r="O1397" s="12">
        <f t="shared" si="629"/>
        <v>0</v>
      </c>
      <c r="P1397" s="4">
        <f t="shared" si="630"/>
        <v>0</v>
      </c>
      <c r="Q1397" s="11">
        <f t="shared" si="622"/>
        <v>0</v>
      </c>
      <c r="R1397" s="10">
        <f t="shared" si="631"/>
        <v>0</v>
      </c>
      <c r="S1397" s="9">
        <f t="shared" si="632"/>
        <v>151.358709016955</v>
      </c>
      <c r="T1397" s="8">
        <f t="shared" si="633"/>
        <v>18723.272326545906</v>
      </c>
      <c r="U1397" s="7">
        <f t="shared" si="634"/>
        <v>-31.440577666215248</v>
      </c>
      <c r="V1397" s="9">
        <f t="shared" si="635"/>
        <v>-5.6580854296279908</v>
      </c>
      <c r="W1397" s="8">
        <f t="shared" si="636"/>
        <v>242390.39677417267</v>
      </c>
      <c r="X1397" s="7">
        <f t="shared" si="637"/>
        <v>-31.440577666215248</v>
      </c>
      <c r="Y1397" s="6">
        <f t="shared" si="623"/>
        <v>151.46442726266861</v>
      </c>
      <c r="Z1397" s="4">
        <f t="shared" si="624"/>
        <v>-1</v>
      </c>
      <c r="AA1397" s="4">
        <f t="shared" si="638"/>
        <v>0</v>
      </c>
      <c r="AB1397" s="5">
        <f t="shared" si="639"/>
        <v>0</v>
      </c>
      <c r="AC1397" s="418">
        <f t="shared" si="643"/>
        <v>0</v>
      </c>
      <c r="AD1397" s="628">
        <f t="shared" si="640"/>
        <v>0</v>
      </c>
      <c r="AE1397" s="4">
        <f t="shared" si="625"/>
        <v>1.4299786293605732</v>
      </c>
      <c r="AF1397" s="3">
        <f t="shared" si="641"/>
        <v>4.67</v>
      </c>
      <c r="AG1397" s="2">
        <f t="shared" si="626"/>
        <v>105.92076283713217</v>
      </c>
      <c r="AH1397" s="22">
        <f t="shared" si="615"/>
        <v>0.68399718122197672</v>
      </c>
    </row>
    <row r="1398" spans="6:34" x14ac:dyDescent="0.35">
      <c r="F1398" s="21">
        <f t="shared" si="627"/>
        <v>136.79999999999652</v>
      </c>
      <c r="G1398" s="20">
        <f t="shared" si="642"/>
        <v>356.63043478260749</v>
      </c>
      <c r="H1398" s="19">
        <f t="shared" si="616"/>
        <v>6.6304347826074945</v>
      </c>
      <c r="I1398" s="18">
        <f t="shared" si="617"/>
        <v>1.8944099378878556E-2</v>
      </c>
      <c r="J1398" s="17">
        <f t="shared" si="618"/>
        <v>242389.83096562969</v>
      </c>
      <c r="K1398" s="16">
        <f t="shared" si="619"/>
        <v>31.440579348851017</v>
      </c>
      <c r="L1398" s="15">
        <f t="shared" si="620"/>
        <v>0</v>
      </c>
      <c r="M1398" s="14">
        <f t="shared" si="621"/>
        <v>0</v>
      </c>
      <c r="N1398" s="13">
        <f t="shared" si="628"/>
        <v>0</v>
      </c>
      <c r="O1398" s="12">
        <f t="shared" si="629"/>
        <v>0</v>
      </c>
      <c r="P1398" s="4">
        <f t="shared" si="630"/>
        <v>0</v>
      </c>
      <c r="Q1398" s="11">
        <f t="shared" si="622"/>
        <v>0</v>
      </c>
      <c r="R1398" s="10">
        <f t="shared" si="631"/>
        <v>0</v>
      </c>
      <c r="S1398" s="9">
        <f t="shared" si="632"/>
        <v>151.358709016955</v>
      </c>
      <c r="T1398" s="8">
        <f t="shared" si="633"/>
        <v>18738.408197447603</v>
      </c>
      <c r="U1398" s="7">
        <f t="shared" si="634"/>
        <v>-31.440579348851017</v>
      </c>
      <c r="V1398" s="9">
        <f t="shared" si="635"/>
        <v>-8.8021431962495154</v>
      </c>
      <c r="W1398" s="8">
        <f t="shared" si="636"/>
        <v>242389.83096562969</v>
      </c>
      <c r="X1398" s="7">
        <f t="shared" si="637"/>
        <v>-31.440579348851017</v>
      </c>
      <c r="Y1398" s="6">
        <f t="shared" si="623"/>
        <v>151.61443374602084</v>
      </c>
      <c r="Z1398" s="4">
        <f t="shared" si="624"/>
        <v>-1</v>
      </c>
      <c r="AA1398" s="4">
        <f t="shared" si="638"/>
        <v>0</v>
      </c>
      <c r="AB1398" s="5">
        <f t="shared" si="639"/>
        <v>0</v>
      </c>
      <c r="AC1398" s="418">
        <f t="shared" si="643"/>
        <v>0</v>
      </c>
      <c r="AD1398" s="628">
        <f t="shared" si="640"/>
        <v>0</v>
      </c>
      <c r="AE1398" s="4">
        <f t="shared" si="625"/>
        <v>1.4313948435128721</v>
      </c>
      <c r="AF1398" s="3">
        <f t="shared" si="641"/>
        <v>4.67</v>
      </c>
      <c r="AG1398" s="2">
        <f t="shared" si="626"/>
        <v>105.92076283713217</v>
      </c>
      <c r="AH1398" s="22">
        <f t="shared" si="615"/>
        <v>0.68501355265852115</v>
      </c>
    </row>
    <row r="1399" spans="6:34" x14ac:dyDescent="0.35">
      <c r="F1399" s="21">
        <f t="shared" si="627"/>
        <v>136.89999999999651</v>
      </c>
      <c r="G1399" s="20">
        <f t="shared" si="642"/>
        <v>356.63043478260749</v>
      </c>
      <c r="H1399" s="19">
        <f t="shared" si="616"/>
        <v>6.6304347826074945</v>
      </c>
      <c r="I1399" s="18">
        <f t="shared" si="617"/>
        <v>1.8944099378878556E-2</v>
      </c>
      <c r="J1399" s="17">
        <f t="shared" si="618"/>
        <v>242388.95075131007</v>
      </c>
      <c r="K1399" s="16">
        <f t="shared" si="619"/>
        <v>31.440581966486036</v>
      </c>
      <c r="L1399" s="15">
        <f t="shared" si="620"/>
        <v>0</v>
      </c>
      <c r="M1399" s="14">
        <f t="shared" si="621"/>
        <v>0</v>
      </c>
      <c r="N1399" s="13">
        <f t="shared" si="628"/>
        <v>0</v>
      </c>
      <c r="O1399" s="12">
        <f t="shared" si="629"/>
        <v>0</v>
      </c>
      <c r="P1399" s="4">
        <f t="shared" si="630"/>
        <v>0</v>
      </c>
      <c r="Q1399" s="11">
        <f t="shared" si="622"/>
        <v>0</v>
      </c>
      <c r="R1399" s="10">
        <f t="shared" si="631"/>
        <v>0</v>
      </c>
      <c r="S1399" s="9">
        <f t="shared" si="632"/>
        <v>151.358709016955</v>
      </c>
      <c r="T1399" s="8">
        <f t="shared" si="633"/>
        <v>18753.5440683493</v>
      </c>
      <c r="U1399" s="7">
        <f t="shared" si="634"/>
        <v>-31.440581966486036</v>
      </c>
      <c r="V1399" s="9">
        <f t="shared" si="635"/>
        <v>-11.946201131134618</v>
      </c>
      <c r="W1399" s="8">
        <f t="shared" si="636"/>
        <v>242388.95075131007</v>
      </c>
      <c r="X1399" s="7">
        <f t="shared" si="637"/>
        <v>-31.440581966486036</v>
      </c>
      <c r="Y1399" s="6">
        <f t="shared" si="623"/>
        <v>151.82941255483004</v>
      </c>
      <c r="Z1399" s="4">
        <f t="shared" si="624"/>
        <v>-1</v>
      </c>
      <c r="AA1399" s="4">
        <f t="shared" si="638"/>
        <v>0</v>
      </c>
      <c r="AB1399" s="5">
        <f t="shared" si="639"/>
        <v>0</v>
      </c>
      <c r="AC1399" s="418">
        <f t="shared" si="643"/>
        <v>0</v>
      </c>
      <c r="AD1399" s="628">
        <f t="shared" si="640"/>
        <v>0</v>
      </c>
      <c r="AE1399" s="4">
        <f t="shared" si="625"/>
        <v>1.4334244626644992</v>
      </c>
      <c r="AF1399" s="3">
        <f t="shared" si="641"/>
        <v>4.67</v>
      </c>
      <c r="AG1399" s="2">
        <f t="shared" si="626"/>
        <v>105.92076283713217</v>
      </c>
      <c r="AH1399" s="22">
        <f t="shared" si="615"/>
        <v>0.68647102195020193</v>
      </c>
    </row>
    <row r="1400" spans="6:34" x14ac:dyDescent="0.35">
      <c r="F1400" s="21">
        <f t="shared" si="627"/>
        <v>136.9999999999965</v>
      </c>
      <c r="G1400" s="20">
        <f t="shared" si="642"/>
        <v>356.63043478260749</v>
      </c>
      <c r="H1400" s="19">
        <f t="shared" si="616"/>
        <v>6.6304347826074945</v>
      </c>
      <c r="I1400" s="18">
        <f t="shared" si="617"/>
        <v>1.8944099378878556E-2</v>
      </c>
      <c r="J1400" s="17">
        <f t="shared" si="618"/>
        <v>242387.75613119695</v>
      </c>
      <c r="K1400" s="16">
        <f t="shared" si="619"/>
        <v>31.440585519120681</v>
      </c>
      <c r="L1400" s="15">
        <f t="shared" si="620"/>
        <v>0</v>
      </c>
      <c r="M1400" s="14">
        <f t="shared" si="621"/>
        <v>0</v>
      </c>
      <c r="N1400" s="13">
        <f t="shared" si="628"/>
        <v>0</v>
      </c>
      <c r="O1400" s="12">
        <f t="shared" si="629"/>
        <v>0</v>
      </c>
      <c r="P1400" s="4">
        <f t="shared" si="630"/>
        <v>0</v>
      </c>
      <c r="Q1400" s="11">
        <f t="shared" si="622"/>
        <v>0</v>
      </c>
      <c r="R1400" s="10">
        <f t="shared" si="631"/>
        <v>0</v>
      </c>
      <c r="S1400" s="9">
        <f t="shared" si="632"/>
        <v>151.358709016955</v>
      </c>
      <c r="T1400" s="8">
        <f t="shared" si="633"/>
        <v>18768.679939250997</v>
      </c>
      <c r="U1400" s="7">
        <f t="shared" si="634"/>
        <v>-31.440585519120681</v>
      </c>
      <c r="V1400" s="9">
        <f t="shared" si="635"/>
        <v>-15.090259327783222</v>
      </c>
      <c r="W1400" s="8">
        <f t="shared" si="636"/>
        <v>242387.75613119695</v>
      </c>
      <c r="X1400" s="7">
        <f t="shared" si="637"/>
        <v>-31.440585519120681</v>
      </c>
      <c r="Y1400" s="6">
        <f t="shared" si="623"/>
        <v>152.10908822900427</v>
      </c>
      <c r="Z1400" s="4">
        <f t="shared" si="624"/>
        <v>-1</v>
      </c>
      <c r="AA1400" s="4">
        <f t="shared" si="638"/>
        <v>0</v>
      </c>
      <c r="AB1400" s="5">
        <f t="shared" si="639"/>
        <v>0</v>
      </c>
      <c r="AC1400" s="418">
        <f t="shared" si="643"/>
        <v>0</v>
      </c>
      <c r="AD1400" s="628">
        <f t="shared" si="640"/>
        <v>0</v>
      </c>
      <c r="AE1400" s="4">
        <f t="shared" si="625"/>
        <v>1.4360648861913226</v>
      </c>
      <c r="AF1400" s="3">
        <f t="shared" si="641"/>
        <v>4.67</v>
      </c>
      <c r="AG1400" s="2">
        <f t="shared" si="626"/>
        <v>105.92076283713217</v>
      </c>
      <c r="AH1400" s="22">
        <f t="shared" si="615"/>
        <v>0.68836865458033591</v>
      </c>
    </row>
    <row r="1401" spans="6:34" x14ac:dyDescent="0.35">
      <c r="F1401" s="21">
        <f t="shared" si="627"/>
        <v>137.0999999999965</v>
      </c>
      <c r="G1401" s="20">
        <f t="shared" si="642"/>
        <v>356.63043478260749</v>
      </c>
      <c r="H1401" s="19">
        <f t="shared" si="616"/>
        <v>6.6304347826074945</v>
      </c>
      <c r="I1401" s="18">
        <f t="shared" si="617"/>
        <v>1.8944099378878556E-2</v>
      </c>
      <c r="J1401" s="17">
        <f t="shared" si="618"/>
        <v>242386.24710526416</v>
      </c>
      <c r="K1401" s="16">
        <f t="shared" si="619"/>
        <v>31.440590006755532</v>
      </c>
      <c r="L1401" s="15">
        <f t="shared" si="620"/>
        <v>0</v>
      </c>
      <c r="M1401" s="14">
        <f t="shared" si="621"/>
        <v>0</v>
      </c>
      <c r="N1401" s="13">
        <f t="shared" si="628"/>
        <v>0</v>
      </c>
      <c r="O1401" s="12">
        <f t="shared" si="629"/>
        <v>0</v>
      </c>
      <c r="P1401" s="4">
        <f t="shared" si="630"/>
        <v>0</v>
      </c>
      <c r="Q1401" s="11">
        <f t="shared" si="622"/>
        <v>0</v>
      </c>
      <c r="R1401" s="10">
        <f t="shared" si="631"/>
        <v>0</v>
      </c>
      <c r="S1401" s="9">
        <f t="shared" si="632"/>
        <v>151.358709016955</v>
      </c>
      <c r="T1401" s="8">
        <f t="shared" si="633"/>
        <v>18783.815810152693</v>
      </c>
      <c r="U1401" s="7">
        <f t="shared" si="634"/>
        <v>-31.440590006755532</v>
      </c>
      <c r="V1401" s="9">
        <f t="shared" si="635"/>
        <v>-18.23431787969529</v>
      </c>
      <c r="W1401" s="8">
        <f t="shared" si="636"/>
        <v>242386.24710526416</v>
      </c>
      <c r="X1401" s="7">
        <f t="shared" si="637"/>
        <v>-31.440590006755532</v>
      </c>
      <c r="Y1401" s="6">
        <f t="shared" si="623"/>
        <v>152.45310473656164</v>
      </c>
      <c r="Z1401" s="4">
        <f t="shared" si="624"/>
        <v>-1</v>
      </c>
      <c r="AA1401" s="4">
        <f t="shared" si="638"/>
        <v>0</v>
      </c>
      <c r="AB1401" s="5">
        <f t="shared" si="639"/>
        <v>0</v>
      </c>
      <c r="AC1401" s="418">
        <f t="shared" si="643"/>
        <v>0</v>
      </c>
      <c r="AD1401" s="628">
        <f t="shared" si="640"/>
        <v>0</v>
      </c>
      <c r="AE1401" s="4">
        <f t="shared" si="625"/>
        <v>1.4393127527884158</v>
      </c>
      <c r="AF1401" s="3">
        <f t="shared" si="641"/>
        <v>4.67</v>
      </c>
      <c r="AG1401" s="2">
        <f t="shared" si="626"/>
        <v>105.92076283713217</v>
      </c>
      <c r="AH1401" s="22">
        <f t="shared" si="615"/>
        <v>0.69070524105094755</v>
      </c>
    </row>
    <row r="1402" spans="6:34" x14ac:dyDescent="0.35">
      <c r="F1402" s="21">
        <f t="shared" si="627"/>
        <v>137.19999999999649</v>
      </c>
      <c r="G1402" s="20">
        <f t="shared" si="642"/>
        <v>356.63043478260749</v>
      </c>
      <c r="H1402" s="19">
        <f t="shared" si="616"/>
        <v>6.6304347826074945</v>
      </c>
      <c r="I1402" s="18">
        <f t="shared" si="617"/>
        <v>1.8944099378878556E-2</v>
      </c>
      <c r="J1402" s="17">
        <f t="shared" si="618"/>
        <v>242384.42367347618</v>
      </c>
      <c r="K1402" s="16">
        <f t="shared" si="619"/>
        <v>31.440595429391273</v>
      </c>
      <c r="L1402" s="15">
        <f t="shared" si="620"/>
        <v>0</v>
      </c>
      <c r="M1402" s="14">
        <f t="shared" si="621"/>
        <v>0</v>
      </c>
      <c r="N1402" s="13">
        <f t="shared" si="628"/>
        <v>0</v>
      </c>
      <c r="O1402" s="12">
        <f t="shared" si="629"/>
        <v>0</v>
      </c>
      <c r="P1402" s="4">
        <f t="shared" si="630"/>
        <v>0</v>
      </c>
      <c r="Q1402" s="11">
        <f t="shared" si="622"/>
        <v>0</v>
      </c>
      <c r="R1402" s="10">
        <f t="shared" si="631"/>
        <v>0</v>
      </c>
      <c r="S1402" s="9">
        <f t="shared" si="632"/>
        <v>151.358709016955</v>
      </c>
      <c r="T1402" s="8">
        <f t="shared" si="633"/>
        <v>18798.95168105439</v>
      </c>
      <c r="U1402" s="7">
        <f t="shared" si="634"/>
        <v>-31.440595429391273</v>
      </c>
      <c r="V1402" s="9">
        <f t="shared" si="635"/>
        <v>-21.378376880370844</v>
      </c>
      <c r="W1402" s="8">
        <f t="shared" si="636"/>
        <v>242384.42367347618</v>
      </c>
      <c r="X1402" s="7">
        <f t="shared" si="637"/>
        <v>-31.440595429391273</v>
      </c>
      <c r="Y1402" s="6">
        <f t="shared" si="623"/>
        <v>152.86102771248932</v>
      </c>
      <c r="Z1402" s="4">
        <f t="shared" si="624"/>
        <v>-1</v>
      </c>
      <c r="AA1402" s="4">
        <f t="shared" si="638"/>
        <v>0</v>
      </c>
      <c r="AB1402" s="5">
        <f t="shared" si="639"/>
        <v>0</v>
      </c>
      <c r="AC1402" s="418">
        <f t="shared" si="643"/>
        <v>0</v>
      </c>
      <c r="AD1402" s="628">
        <f t="shared" si="640"/>
        <v>0</v>
      </c>
      <c r="AE1402" s="4">
        <f t="shared" si="625"/>
        <v>1.4431639616071714</v>
      </c>
      <c r="AF1402" s="3">
        <f t="shared" si="641"/>
        <v>4.67</v>
      </c>
      <c r="AG1402" s="2">
        <f t="shared" si="626"/>
        <v>105.92076283713217</v>
      </c>
      <c r="AH1402" s="22">
        <f t="shared" si="615"/>
        <v>0.69347930323093532</v>
      </c>
    </row>
    <row r="1403" spans="6:34" x14ac:dyDescent="0.35">
      <c r="F1403" s="21">
        <f t="shared" si="627"/>
        <v>137.29999999999649</v>
      </c>
      <c r="G1403" s="20">
        <f t="shared" si="642"/>
        <v>356.63043478260749</v>
      </c>
      <c r="H1403" s="19">
        <f t="shared" si="616"/>
        <v>6.6304347826074945</v>
      </c>
      <c r="I1403" s="18">
        <f t="shared" si="617"/>
        <v>1.8944099378878556E-2</v>
      </c>
      <c r="J1403" s="17">
        <f t="shared" si="618"/>
        <v>242382.28583578815</v>
      </c>
      <c r="K1403" s="16">
        <f t="shared" si="619"/>
        <v>31.440601787028783</v>
      </c>
      <c r="L1403" s="15">
        <f t="shared" si="620"/>
        <v>0</v>
      </c>
      <c r="M1403" s="14">
        <f t="shared" si="621"/>
        <v>0</v>
      </c>
      <c r="N1403" s="13">
        <f t="shared" si="628"/>
        <v>0</v>
      </c>
      <c r="O1403" s="12">
        <f t="shared" si="629"/>
        <v>0</v>
      </c>
      <c r="P1403" s="4">
        <f t="shared" si="630"/>
        <v>0</v>
      </c>
      <c r="Q1403" s="11">
        <f t="shared" si="622"/>
        <v>0</v>
      </c>
      <c r="R1403" s="10">
        <f t="shared" si="631"/>
        <v>0</v>
      </c>
      <c r="S1403" s="9">
        <f t="shared" si="632"/>
        <v>151.358709016955</v>
      </c>
      <c r="T1403" s="8">
        <f t="shared" si="633"/>
        <v>18814.087551956087</v>
      </c>
      <c r="U1403" s="7">
        <f t="shared" si="634"/>
        <v>-31.440601787028783</v>
      </c>
      <c r="V1403" s="9">
        <f t="shared" si="635"/>
        <v>-24.522436423309973</v>
      </c>
      <c r="W1403" s="8">
        <f t="shared" si="636"/>
        <v>242382.28583578815</v>
      </c>
      <c r="X1403" s="7">
        <f t="shared" si="637"/>
        <v>-31.440601787028783</v>
      </c>
      <c r="Y1403" s="6">
        <f t="shared" si="623"/>
        <v>153.33234715289052</v>
      </c>
      <c r="Z1403" s="4">
        <f t="shared" si="624"/>
        <v>-1</v>
      </c>
      <c r="AA1403" s="4">
        <f t="shared" si="638"/>
        <v>0</v>
      </c>
      <c r="AB1403" s="5">
        <f t="shared" si="639"/>
        <v>0</v>
      </c>
      <c r="AC1403" s="418">
        <f t="shared" si="643"/>
        <v>0</v>
      </c>
      <c r="AD1403" s="628">
        <f t="shared" si="640"/>
        <v>0</v>
      </c>
      <c r="AE1403" s="4">
        <f t="shared" si="625"/>
        <v>1.4476136976907938</v>
      </c>
      <c r="AF1403" s="3">
        <f t="shared" si="641"/>
        <v>4.67</v>
      </c>
      <c r="AG1403" s="2">
        <f t="shared" si="626"/>
        <v>105.92076283713217</v>
      </c>
      <c r="AH1403" s="22">
        <f t="shared" si="615"/>
        <v>0.69668910201373724</v>
      </c>
    </row>
    <row r="1404" spans="6:34" x14ac:dyDescent="0.35">
      <c r="F1404" s="21">
        <f t="shared" si="627"/>
        <v>137.39999999999648</v>
      </c>
      <c r="G1404" s="20">
        <f t="shared" si="642"/>
        <v>356.63043478260749</v>
      </c>
      <c r="H1404" s="19">
        <f t="shared" si="616"/>
        <v>6.6304347826074945</v>
      </c>
      <c r="I1404" s="18">
        <f t="shared" si="617"/>
        <v>1.8944099378878556E-2</v>
      </c>
      <c r="J1404" s="17">
        <f t="shared" si="618"/>
        <v>242379.83359214582</v>
      </c>
      <c r="K1404" s="16">
        <f t="shared" si="619"/>
        <v>31.440609079669059</v>
      </c>
      <c r="L1404" s="15">
        <f t="shared" si="620"/>
        <v>0</v>
      </c>
      <c r="M1404" s="14">
        <f t="shared" si="621"/>
        <v>0</v>
      </c>
      <c r="N1404" s="13">
        <f t="shared" si="628"/>
        <v>0</v>
      </c>
      <c r="O1404" s="12">
        <f t="shared" si="629"/>
        <v>0</v>
      </c>
      <c r="P1404" s="4">
        <f t="shared" si="630"/>
        <v>0</v>
      </c>
      <c r="Q1404" s="11">
        <f t="shared" si="622"/>
        <v>0</v>
      </c>
      <c r="R1404" s="10">
        <f t="shared" si="631"/>
        <v>0</v>
      </c>
      <c r="S1404" s="9">
        <f t="shared" si="632"/>
        <v>151.358709016955</v>
      </c>
      <c r="T1404" s="8">
        <f t="shared" si="633"/>
        <v>18829.223422857784</v>
      </c>
      <c r="U1404" s="7">
        <f t="shared" si="634"/>
        <v>-31.440609079669059</v>
      </c>
      <c r="V1404" s="9">
        <f t="shared" si="635"/>
        <v>-27.666496602012852</v>
      </c>
      <c r="W1404" s="8">
        <f t="shared" si="636"/>
        <v>242379.83359214582</v>
      </c>
      <c r="X1404" s="7">
        <f t="shared" si="637"/>
        <v>-31.440609079669059</v>
      </c>
      <c r="Y1404" s="6">
        <f t="shared" si="623"/>
        <v>153.86648052616414</v>
      </c>
      <c r="Z1404" s="4">
        <f t="shared" si="624"/>
        <v>-1</v>
      </c>
      <c r="AA1404" s="4">
        <f t="shared" si="638"/>
        <v>0</v>
      </c>
      <c r="AB1404" s="5">
        <f t="shared" si="639"/>
        <v>0</v>
      </c>
      <c r="AC1404" s="418">
        <f t="shared" si="643"/>
        <v>0</v>
      </c>
      <c r="AD1404" s="628">
        <f t="shared" si="640"/>
        <v>0</v>
      </c>
      <c r="AE1404" s="4">
        <f t="shared" si="625"/>
        <v>1.4526564613470083</v>
      </c>
      <c r="AF1404" s="3">
        <f t="shared" si="641"/>
        <v>4.67</v>
      </c>
      <c r="AG1404" s="2">
        <f t="shared" si="626"/>
        <v>105.92076283713217</v>
      </c>
      <c r="AH1404" s="22">
        <f t="shared" si="615"/>
        <v>0.70033264618640201</v>
      </c>
    </row>
    <row r="1405" spans="6:34" x14ac:dyDescent="0.35">
      <c r="F1405" s="21">
        <f t="shared" si="627"/>
        <v>137.49999999999648</v>
      </c>
      <c r="G1405" s="20">
        <f t="shared" si="642"/>
        <v>356.63043478260749</v>
      </c>
      <c r="H1405" s="19">
        <f t="shared" si="616"/>
        <v>6.6304347826074945</v>
      </c>
      <c r="I1405" s="18">
        <f t="shared" si="617"/>
        <v>1.8944099378878556E-2</v>
      </c>
      <c r="J1405" s="17">
        <f t="shared" si="618"/>
        <v>242377.06694248563</v>
      </c>
      <c r="K1405" s="16">
        <f t="shared" si="619"/>
        <v>31.440617307313268</v>
      </c>
      <c r="L1405" s="15">
        <f t="shared" si="620"/>
        <v>0</v>
      </c>
      <c r="M1405" s="14">
        <f t="shared" si="621"/>
        <v>0</v>
      </c>
      <c r="N1405" s="13">
        <f t="shared" si="628"/>
        <v>0</v>
      </c>
      <c r="O1405" s="12">
        <f t="shared" si="629"/>
        <v>0</v>
      </c>
      <c r="P1405" s="4">
        <f t="shared" si="630"/>
        <v>0</v>
      </c>
      <c r="Q1405" s="11">
        <f t="shared" si="622"/>
        <v>0</v>
      </c>
      <c r="R1405" s="10">
        <f t="shared" si="631"/>
        <v>0</v>
      </c>
      <c r="S1405" s="9">
        <f t="shared" si="632"/>
        <v>151.358709016955</v>
      </c>
      <c r="T1405" s="8">
        <f t="shared" si="633"/>
        <v>18844.35929375948</v>
      </c>
      <c r="U1405" s="7">
        <f t="shared" si="634"/>
        <v>-31.440617307313268</v>
      </c>
      <c r="V1405" s="9">
        <f t="shared" si="635"/>
        <v>-30.810557509979759</v>
      </c>
      <c r="W1405" s="8">
        <f t="shared" si="636"/>
        <v>242377.06694248563</v>
      </c>
      <c r="X1405" s="7">
        <f t="shared" si="637"/>
        <v>-31.440617307313268</v>
      </c>
      <c r="Y1405" s="6">
        <f t="shared" si="623"/>
        <v>154.46277625808435</v>
      </c>
      <c r="Z1405" s="4">
        <f t="shared" si="624"/>
        <v>-1</v>
      </c>
      <c r="AA1405" s="4">
        <f t="shared" si="638"/>
        <v>0</v>
      </c>
      <c r="AB1405" s="5">
        <f t="shared" si="639"/>
        <v>0</v>
      </c>
      <c r="AC1405" s="418">
        <f t="shared" si="643"/>
        <v>0</v>
      </c>
      <c r="AD1405" s="628">
        <f t="shared" si="640"/>
        <v>0</v>
      </c>
      <c r="AE1405" s="4">
        <f t="shared" si="625"/>
        <v>1.4582861010507659</v>
      </c>
      <c r="AF1405" s="3">
        <f t="shared" si="641"/>
        <v>4.67</v>
      </c>
      <c r="AG1405" s="2">
        <f t="shared" si="626"/>
        <v>105.92076283713217</v>
      </c>
      <c r="AH1405" s="22">
        <f t="shared" si="615"/>
        <v>0.7044077023990275</v>
      </c>
    </row>
    <row r="1406" spans="6:34" x14ac:dyDescent="0.35">
      <c r="F1406" s="21">
        <f t="shared" si="627"/>
        <v>137.59999999999647</v>
      </c>
      <c r="G1406" s="20">
        <f t="shared" si="642"/>
        <v>356.63043478260749</v>
      </c>
      <c r="H1406" s="19">
        <f t="shared" si="616"/>
        <v>6.6304347826074945</v>
      </c>
      <c r="I1406" s="18">
        <f t="shared" si="617"/>
        <v>1.8944099378878556E-2</v>
      </c>
      <c r="J1406" s="17">
        <f t="shared" si="618"/>
        <v>242373.98588673462</v>
      </c>
      <c r="K1406" s="16">
        <f t="shared" si="619"/>
        <v>31.440626469962748</v>
      </c>
      <c r="L1406" s="15">
        <f t="shared" si="620"/>
        <v>0</v>
      </c>
      <c r="M1406" s="14">
        <f t="shared" si="621"/>
        <v>0</v>
      </c>
      <c r="N1406" s="13">
        <f t="shared" si="628"/>
        <v>0</v>
      </c>
      <c r="O1406" s="12">
        <f t="shared" si="629"/>
        <v>0</v>
      </c>
      <c r="P1406" s="4">
        <f t="shared" si="630"/>
        <v>0</v>
      </c>
      <c r="Q1406" s="11">
        <f t="shared" si="622"/>
        <v>0</v>
      </c>
      <c r="R1406" s="10">
        <f t="shared" si="631"/>
        <v>0</v>
      </c>
      <c r="S1406" s="9">
        <f t="shared" si="632"/>
        <v>151.358709016955</v>
      </c>
      <c r="T1406" s="8">
        <f t="shared" si="633"/>
        <v>18859.495164661177</v>
      </c>
      <c r="U1406" s="7">
        <f t="shared" si="634"/>
        <v>-31.440626469962748</v>
      </c>
      <c r="V1406" s="9">
        <f t="shared" si="635"/>
        <v>-33.954619240711082</v>
      </c>
      <c r="W1406" s="8">
        <f t="shared" si="636"/>
        <v>242373.98588673462</v>
      </c>
      <c r="X1406" s="7">
        <f t="shared" si="637"/>
        <v>-31.440626469962748</v>
      </c>
      <c r="Y1406" s="6">
        <f t="shared" si="623"/>
        <v>155.12051754381469</v>
      </c>
      <c r="Z1406" s="4">
        <f t="shared" si="624"/>
        <v>-1</v>
      </c>
      <c r="AA1406" s="4">
        <f t="shared" si="638"/>
        <v>0</v>
      </c>
      <c r="AB1406" s="5">
        <f t="shared" si="639"/>
        <v>0</v>
      </c>
      <c r="AC1406" s="418">
        <f t="shared" si="643"/>
        <v>0</v>
      </c>
      <c r="AD1406" s="628">
        <f t="shared" si="640"/>
        <v>0</v>
      </c>
      <c r="AE1406" s="4">
        <f t="shared" si="625"/>
        <v>1.4644958494335425</v>
      </c>
      <c r="AF1406" s="3">
        <f t="shared" si="641"/>
        <v>4.67</v>
      </c>
      <c r="AG1406" s="2">
        <f t="shared" si="626"/>
        <v>105.92076283713217</v>
      </c>
      <c r="AH1406" s="22">
        <f t="shared" si="615"/>
        <v>0.70891180611309657</v>
      </c>
    </row>
    <row r="1407" spans="6:34" x14ac:dyDescent="0.35">
      <c r="F1407" s="21">
        <f t="shared" si="627"/>
        <v>137.69999999999646</v>
      </c>
      <c r="G1407" s="20">
        <f t="shared" si="642"/>
        <v>356.63043478260749</v>
      </c>
      <c r="H1407" s="19">
        <f t="shared" si="616"/>
        <v>6.6304347826074945</v>
      </c>
      <c r="I1407" s="18">
        <f t="shared" si="617"/>
        <v>1.8944099378878556E-2</v>
      </c>
      <c r="J1407" s="17">
        <f t="shared" si="618"/>
        <v>242370.59042481054</v>
      </c>
      <c r="K1407" s="16">
        <f t="shared" si="619"/>
        <v>31.440636567618942</v>
      </c>
      <c r="L1407" s="15">
        <f t="shared" si="620"/>
        <v>0</v>
      </c>
      <c r="M1407" s="14">
        <f t="shared" si="621"/>
        <v>0</v>
      </c>
      <c r="N1407" s="13">
        <f t="shared" si="628"/>
        <v>0</v>
      </c>
      <c r="O1407" s="12">
        <f t="shared" si="629"/>
        <v>0</v>
      </c>
      <c r="P1407" s="4">
        <f t="shared" si="630"/>
        <v>0</v>
      </c>
      <c r="Q1407" s="11">
        <f t="shared" si="622"/>
        <v>0</v>
      </c>
      <c r="R1407" s="10">
        <f t="shared" si="631"/>
        <v>0</v>
      </c>
      <c r="S1407" s="9">
        <f t="shared" si="632"/>
        <v>151.358709016955</v>
      </c>
      <c r="T1407" s="8">
        <f t="shared" si="633"/>
        <v>18874.631035562874</v>
      </c>
      <c r="U1407" s="7">
        <f t="shared" si="634"/>
        <v>-31.440636567618942</v>
      </c>
      <c r="V1407" s="9">
        <f t="shared" si="635"/>
        <v>-37.098681887707357</v>
      </c>
      <c r="W1407" s="8">
        <f t="shared" si="636"/>
        <v>242370.59042481054</v>
      </c>
      <c r="X1407" s="7">
        <f t="shared" si="637"/>
        <v>-31.440636567618942</v>
      </c>
      <c r="Y1407" s="6">
        <f t="shared" si="623"/>
        <v>155.83892643715356</v>
      </c>
      <c r="Z1407" s="4">
        <f t="shared" si="624"/>
        <v>-1</v>
      </c>
      <c r="AA1407" s="4">
        <f t="shared" si="638"/>
        <v>0</v>
      </c>
      <c r="AB1407" s="5">
        <f t="shared" si="639"/>
        <v>0</v>
      </c>
      <c r="AC1407" s="418">
        <f t="shared" si="643"/>
        <v>0</v>
      </c>
      <c r="AD1407" s="628">
        <f t="shared" si="640"/>
        <v>0</v>
      </c>
      <c r="AE1407" s="4">
        <f t="shared" si="625"/>
        <v>1.4712783618899863</v>
      </c>
      <c r="AF1407" s="3">
        <f t="shared" si="641"/>
        <v>4.67</v>
      </c>
      <c r="AG1407" s="2">
        <f t="shared" si="626"/>
        <v>105.92076283713217</v>
      </c>
      <c r="AH1407" s="22">
        <f t="shared" si="615"/>
        <v>0.71384227339944528</v>
      </c>
    </row>
    <row r="1408" spans="6:34" x14ac:dyDescent="0.35">
      <c r="F1408" s="21">
        <f t="shared" si="627"/>
        <v>137.79999999999646</v>
      </c>
      <c r="G1408" s="20">
        <f t="shared" si="642"/>
        <v>356.63043478260749</v>
      </c>
      <c r="H1408" s="19">
        <f t="shared" si="616"/>
        <v>6.6304347826074945</v>
      </c>
      <c r="I1408" s="18">
        <f t="shared" si="617"/>
        <v>1.8944099378878556E-2</v>
      </c>
      <c r="J1408" s="17">
        <f t="shared" si="618"/>
        <v>242366.88055662176</v>
      </c>
      <c r="K1408" s="16">
        <f t="shared" si="619"/>
        <v>31.440647600283484</v>
      </c>
      <c r="L1408" s="15">
        <f t="shared" si="620"/>
        <v>0</v>
      </c>
      <c r="M1408" s="14">
        <f t="shared" si="621"/>
        <v>0</v>
      </c>
      <c r="N1408" s="13">
        <f t="shared" si="628"/>
        <v>0</v>
      </c>
      <c r="O1408" s="12">
        <f t="shared" si="629"/>
        <v>0</v>
      </c>
      <c r="P1408" s="4">
        <f t="shared" si="630"/>
        <v>0</v>
      </c>
      <c r="Q1408" s="11">
        <f t="shared" si="622"/>
        <v>0</v>
      </c>
      <c r="R1408" s="10">
        <f t="shared" si="631"/>
        <v>0</v>
      </c>
      <c r="S1408" s="9">
        <f t="shared" si="632"/>
        <v>151.358709016955</v>
      </c>
      <c r="T1408" s="8">
        <f t="shared" si="633"/>
        <v>18889.766906464571</v>
      </c>
      <c r="U1408" s="7">
        <f t="shared" si="634"/>
        <v>-31.440647600283484</v>
      </c>
      <c r="V1408" s="9">
        <f t="shared" si="635"/>
        <v>-40.242745544469251</v>
      </c>
      <c r="W1408" s="8">
        <f t="shared" si="636"/>
        <v>242366.88055662176</v>
      </c>
      <c r="X1408" s="7">
        <f t="shared" si="637"/>
        <v>-31.440647600283484</v>
      </c>
      <c r="Y1408" s="6">
        <f t="shared" si="623"/>
        <v>156.61716816567767</v>
      </c>
      <c r="Z1408" s="4">
        <f t="shared" si="624"/>
        <v>-1</v>
      </c>
      <c r="AA1408" s="4">
        <f t="shared" si="638"/>
        <v>0</v>
      </c>
      <c r="AB1408" s="5">
        <f t="shared" si="639"/>
        <v>0</v>
      </c>
      <c r="AC1408" s="418">
        <f t="shared" si="643"/>
        <v>0</v>
      </c>
      <c r="AD1408" s="628">
        <f t="shared" si="640"/>
        <v>0</v>
      </c>
      <c r="AE1408" s="4">
        <f t="shared" si="625"/>
        <v>1.4786257573172714</v>
      </c>
      <c r="AF1408" s="3">
        <f t="shared" si="641"/>
        <v>4.67</v>
      </c>
      <c r="AG1408" s="2">
        <f t="shared" si="626"/>
        <v>105.92076283713217</v>
      </c>
      <c r="AH1408" s="22">
        <f t="shared" si="615"/>
        <v>0.71919621345150475</v>
      </c>
    </row>
    <row r="1409" spans="6:34" x14ac:dyDescent="0.35">
      <c r="F1409" s="21">
        <f t="shared" si="627"/>
        <v>137.89999999999645</v>
      </c>
      <c r="G1409" s="20">
        <f t="shared" si="642"/>
        <v>356.63043478260749</v>
      </c>
      <c r="H1409" s="19">
        <f t="shared" si="616"/>
        <v>6.6304347826074945</v>
      </c>
      <c r="I1409" s="18">
        <f t="shared" si="617"/>
        <v>1.8944099378878556E-2</v>
      </c>
      <c r="J1409" s="17">
        <f t="shared" si="618"/>
        <v>242362.85628206731</v>
      </c>
      <c r="K1409" s="16">
        <f t="shared" si="619"/>
        <v>31.440659567958157</v>
      </c>
      <c r="L1409" s="15">
        <f t="shared" si="620"/>
        <v>0</v>
      </c>
      <c r="M1409" s="14">
        <f t="shared" si="621"/>
        <v>0</v>
      </c>
      <c r="N1409" s="13">
        <f t="shared" si="628"/>
        <v>0</v>
      </c>
      <c r="O1409" s="12">
        <f t="shared" si="629"/>
        <v>0</v>
      </c>
      <c r="P1409" s="4">
        <f t="shared" si="630"/>
        <v>0</v>
      </c>
      <c r="Q1409" s="11">
        <f t="shared" si="622"/>
        <v>0</v>
      </c>
      <c r="R1409" s="10">
        <f t="shared" si="631"/>
        <v>0</v>
      </c>
      <c r="S1409" s="9">
        <f t="shared" si="632"/>
        <v>151.358709016955</v>
      </c>
      <c r="T1409" s="8">
        <f t="shared" si="633"/>
        <v>18904.902777366267</v>
      </c>
      <c r="U1409" s="7">
        <f t="shared" si="634"/>
        <v>-31.440659567958157</v>
      </c>
      <c r="V1409" s="9">
        <f t="shared" si="635"/>
        <v>-43.386810304497601</v>
      </c>
      <c r="W1409" s="8">
        <f t="shared" si="636"/>
        <v>242362.85628206731</v>
      </c>
      <c r="X1409" s="7">
        <f t="shared" si="637"/>
        <v>-31.440659567958157</v>
      </c>
      <c r="Y1409" s="6">
        <f t="shared" si="623"/>
        <v>157.4543556198993</v>
      </c>
      <c r="Z1409" s="4">
        <f t="shared" si="624"/>
        <v>-1</v>
      </c>
      <c r="AA1409" s="4">
        <f t="shared" si="638"/>
        <v>0</v>
      </c>
      <c r="AB1409" s="5">
        <f t="shared" si="639"/>
        <v>0</v>
      </c>
      <c r="AC1409" s="418">
        <f t="shared" si="643"/>
        <v>0</v>
      </c>
      <c r="AD1409" s="628">
        <f t="shared" si="640"/>
        <v>0</v>
      </c>
      <c r="AE1409" s="4">
        <f t="shared" si="625"/>
        <v>1.4865296604973206</v>
      </c>
      <c r="AF1409" s="3">
        <f t="shared" si="641"/>
        <v>4.67</v>
      </c>
      <c r="AG1409" s="2">
        <f t="shared" si="626"/>
        <v>105.92076283713217</v>
      </c>
      <c r="AH1409" s="22">
        <f t="shared" si="615"/>
        <v>0.7249705416770108</v>
      </c>
    </row>
    <row r="1410" spans="6:34" x14ac:dyDescent="0.35">
      <c r="F1410" s="21">
        <f t="shared" si="627"/>
        <v>137.99999999999645</v>
      </c>
      <c r="G1410" s="20">
        <f t="shared" si="642"/>
        <v>356.63043478260749</v>
      </c>
      <c r="H1410" s="19">
        <f t="shared" si="616"/>
        <v>6.6304347826074945</v>
      </c>
      <c r="I1410" s="18">
        <f t="shared" si="617"/>
        <v>1.8944099378878556E-2</v>
      </c>
      <c r="J1410" s="17">
        <f t="shared" si="618"/>
        <v>242358.51760103687</v>
      </c>
      <c r="K1410" s="16">
        <f t="shared" si="619"/>
        <v>31.440672470644884</v>
      </c>
      <c r="L1410" s="15">
        <f t="shared" si="620"/>
        <v>0</v>
      </c>
      <c r="M1410" s="14">
        <f t="shared" si="621"/>
        <v>0</v>
      </c>
      <c r="N1410" s="13">
        <f t="shared" si="628"/>
        <v>0</v>
      </c>
      <c r="O1410" s="12">
        <f t="shared" si="629"/>
        <v>0</v>
      </c>
      <c r="P1410" s="4">
        <f t="shared" si="630"/>
        <v>0</v>
      </c>
      <c r="Q1410" s="11">
        <f t="shared" si="622"/>
        <v>0</v>
      </c>
      <c r="R1410" s="10">
        <f t="shared" si="631"/>
        <v>0</v>
      </c>
      <c r="S1410" s="9">
        <f t="shared" si="632"/>
        <v>151.358709016955</v>
      </c>
      <c r="T1410" s="8">
        <f t="shared" si="633"/>
        <v>18920.038648267964</v>
      </c>
      <c r="U1410" s="7">
        <f t="shared" si="634"/>
        <v>-31.440672470644884</v>
      </c>
      <c r="V1410" s="9">
        <f t="shared" si="635"/>
        <v>-46.530876261293415</v>
      </c>
      <c r="W1410" s="8">
        <f t="shared" si="636"/>
        <v>242358.51760103687</v>
      </c>
      <c r="X1410" s="7">
        <f t="shared" si="637"/>
        <v>-31.440672470644884</v>
      </c>
      <c r="Y1410" s="6">
        <f t="shared" si="623"/>
        <v>158.34955396502718</v>
      </c>
      <c r="Z1410" s="4">
        <f t="shared" si="624"/>
        <v>-1</v>
      </c>
      <c r="AA1410" s="4">
        <f t="shared" si="638"/>
        <v>0</v>
      </c>
      <c r="AB1410" s="5">
        <f t="shared" si="639"/>
        <v>0</v>
      </c>
      <c r="AC1410" s="418">
        <f t="shared" si="643"/>
        <v>0</v>
      </c>
      <c r="AD1410" s="628">
        <f t="shared" si="640"/>
        <v>0</v>
      </c>
      <c r="AE1410" s="4">
        <f t="shared" si="625"/>
        <v>1.4949812456365286</v>
      </c>
      <c r="AF1410" s="3">
        <f t="shared" si="641"/>
        <v>4.67</v>
      </c>
      <c r="AG1410" s="2">
        <f t="shared" si="626"/>
        <v>105.92076283713217</v>
      </c>
      <c r="AH1410" s="22">
        <f t="shared" si="615"/>
        <v>0.73116199323146791</v>
      </c>
    </row>
    <row r="1411" spans="6:34" x14ac:dyDescent="0.35">
      <c r="F1411" s="21">
        <f t="shared" si="627"/>
        <v>138.09999999999644</v>
      </c>
      <c r="G1411" s="20">
        <f t="shared" si="642"/>
        <v>356.63043478260749</v>
      </c>
      <c r="H1411" s="19">
        <f t="shared" si="616"/>
        <v>6.6304347826074945</v>
      </c>
      <c r="I1411" s="18">
        <f t="shared" si="617"/>
        <v>1.8944099378878556E-2</v>
      </c>
      <c r="J1411" s="17">
        <f t="shared" si="618"/>
        <v>242353.86451341075</v>
      </c>
      <c r="K1411" s="16">
        <f t="shared" si="619"/>
        <v>31.44068630834574</v>
      </c>
      <c r="L1411" s="15">
        <f t="shared" si="620"/>
        <v>0</v>
      </c>
      <c r="M1411" s="14">
        <f t="shared" si="621"/>
        <v>0</v>
      </c>
      <c r="N1411" s="13">
        <f t="shared" si="628"/>
        <v>0</v>
      </c>
      <c r="O1411" s="12">
        <f t="shared" si="629"/>
        <v>0</v>
      </c>
      <c r="P1411" s="4">
        <f t="shared" si="630"/>
        <v>0</v>
      </c>
      <c r="Q1411" s="11">
        <f t="shared" si="622"/>
        <v>0</v>
      </c>
      <c r="R1411" s="10">
        <f t="shared" si="631"/>
        <v>0</v>
      </c>
      <c r="S1411" s="9">
        <f t="shared" si="632"/>
        <v>151.358709016955</v>
      </c>
      <c r="T1411" s="8">
        <f t="shared" si="633"/>
        <v>18935.174519169661</v>
      </c>
      <c r="U1411" s="7">
        <f t="shared" si="634"/>
        <v>-31.44068630834574</v>
      </c>
      <c r="V1411" s="9">
        <f t="shared" si="635"/>
        <v>-49.674943508357906</v>
      </c>
      <c r="W1411" s="8">
        <f t="shared" si="636"/>
        <v>242353.86451341075</v>
      </c>
      <c r="X1411" s="7">
        <f t="shared" si="637"/>
        <v>-31.44068630834574</v>
      </c>
      <c r="Y1411" s="6">
        <f t="shared" si="623"/>
        <v>159.30178532533088</v>
      </c>
      <c r="Z1411" s="4">
        <f t="shared" si="624"/>
        <v>-1</v>
      </c>
      <c r="AA1411" s="4">
        <f t="shared" si="638"/>
        <v>0</v>
      </c>
      <c r="AB1411" s="5">
        <f t="shared" si="639"/>
        <v>0</v>
      </c>
      <c r="AC1411" s="418">
        <f t="shared" si="643"/>
        <v>0</v>
      </c>
      <c r="AD1411" s="628">
        <f t="shared" si="640"/>
        <v>0</v>
      </c>
      <c r="AE1411" s="4">
        <f t="shared" si="625"/>
        <v>1.5039712805909395</v>
      </c>
      <c r="AF1411" s="3">
        <f t="shared" si="641"/>
        <v>4.67</v>
      </c>
      <c r="AG1411" s="2">
        <f t="shared" si="626"/>
        <v>105.92076283713217</v>
      </c>
      <c r="AH1411" s="22">
        <f t="shared" si="615"/>
        <v>0.73776713685911255</v>
      </c>
    </row>
    <row r="1412" spans="6:34" x14ac:dyDescent="0.35">
      <c r="F1412" s="21">
        <f t="shared" si="627"/>
        <v>138.19999999999644</v>
      </c>
      <c r="G1412" s="20">
        <f t="shared" si="642"/>
        <v>356.63043478260749</v>
      </c>
      <c r="H1412" s="19">
        <f t="shared" si="616"/>
        <v>6.6304347826074945</v>
      </c>
      <c r="I1412" s="18">
        <f t="shared" si="617"/>
        <v>1.8944099378878556E-2</v>
      </c>
      <c r="J1412" s="17">
        <f t="shared" si="618"/>
        <v>242348.89701905992</v>
      </c>
      <c r="K1412" s="16">
        <f t="shared" si="619"/>
        <v>31.440701081062986</v>
      </c>
      <c r="L1412" s="15">
        <f t="shared" si="620"/>
        <v>0</v>
      </c>
      <c r="M1412" s="14">
        <f t="shared" si="621"/>
        <v>0</v>
      </c>
      <c r="N1412" s="13">
        <f t="shared" si="628"/>
        <v>0</v>
      </c>
      <c r="O1412" s="12">
        <f t="shared" si="629"/>
        <v>0</v>
      </c>
      <c r="P1412" s="4">
        <f t="shared" si="630"/>
        <v>0</v>
      </c>
      <c r="Q1412" s="11">
        <f t="shared" si="622"/>
        <v>0</v>
      </c>
      <c r="R1412" s="10">
        <f t="shared" si="631"/>
        <v>0</v>
      </c>
      <c r="S1412" s="9">
        <f t="shared" si="632"/>
        <v>151.358709016955</v>
      </c>
      <c r="T1412" s="8">
        <f t="shared" si="633"/>
        <v>18950.310390071358</v>
      </c>
      <c r="U1412" s="7">
        <f t="shared" si="634"/>
        <v>-31.440701081062986</v>
      </c>
      <c r="V1412" s="9">
        <f t="shared" si="635"/>
        <v>-52.819012139192481</v>
      </c>
      <c r="W1412" s="8">
        <f t="shared" si="636"/>
        <v>242348.89701905992</v>
      </c>
      <c r="X1412" s="7">
        <f t="shared" si="637"/>
        <v>-31.440701081062986</v>
      </c>
      <c r="Y1412" s="6">
        <f t="shared" si="623"/>
        <v>160.31003349335131</v>
      </c>
      <c r="Z1412" s="4">
        <f t="shared" si="624"/>
        <v>-1</v>
      </c>
      <c r="AA1412" s="4">
        <f t="shared" si="638"/>
        <v>0</v>
      </c>
      <c r="AB1412" s="5">
        <f t="shared" si="639"/>
        <v>0</v>
      </c>
      <c r="AC1412" s="418">
        <f t="shared" si="643"/>
        <v>0</v>
      </c>
      <c r="AD1412" s="628">
        <f t="shared" si="640"/>
        <v>0</v>
      </c>
      <c r="AE1412" s="4">
        <f t="shared" si="625"/>
        <v>1.5134901713259956</v>
      </c>
      <c r="AF1412" s="3">
        <f t="shared" si="641"/>
        <v>4.67</v>
      </c>
      <c r="AG1412" s="2">
        <f t="shared" si="626"/>
        <v>105.92076283713217</v>
      </c>
      <c r="AH1412" s="22">
        <f t="shared" si="615"/>
        <v>0.7447823889117009</v>
      </c>
    </row>
    <row r="1413" spans="6:34" x14ac:dyDescent="0.35">
      <c r="F1413" s="21">
        <f t="shared" si="627"/>
        <v>138.29999999999643</v>
      </c>
      <c r="G1413" s="20">
        <f t="shared" si="642"/>
        <v>356.63043478260749</v>
      </c>
      <c r="H1413" s="19">
        <f t="shared" si="616"/>
        <v>6.6304347826074945</v>
      </c>
      <c r="I1413" s="18">
        <f t="shared" si="617"/>
        <v>1.8944099378878556E-2</v>
      </c>
      <c r="J1413" s="17">
        <f t="shared" si="618"/>
        <v>242343.615117846</v>
      </c>
      <c r="K1413" s="16">
        <f t="shared" si="619"/>
        <v>31.440716788798987</v>
      </c>
      <c r="L1413" s="15">
        <f t="shared" si="620"/>
        <v>0</v>
      </c>
      <c r="M1413" s="14">
        <f t="shared" si="621"/>
        <v>0</v>
      </c>
      <c r="N1413" s="13">
        <f t="shared" si="628"/>
        <v>0</v>
      </c>
      <c r="O1413" s="12">
        <f t="shared" si="629"/>
        <v>0</v>
      </c>
      <c r="P1413" s="4">
        <f t="shared" si="630"/>
        <v>0</v>
      </c>
      <c r="Q1413" s="11">
        <f t="shared" si="622"/>
        <v>0</v>
      </c>
      <c r="R1413" s="10">
        <f t="shared" si="631"/>
        <v>0</v>
      </c>
      <c r="S1413" s="9">
        <f t="shared" si="632"/>
        <v>151.358709016955</v>
      </c>
      <c r="T1413" s="8">
        <f t="shared" si="633"/>
        <v>18965.446260973054</v>
      </c>
      <c r="U1413" s="7">
        <f t="shared" si="634"/>
        <v>-31.440716788798987</v>
      </c>
      <c r="V1413" s="9">
        <f t="shared" si="635"/>
        <v>-55.963082247298779</v>
      </c>
      <c r="W1413" s="8">
        <f t="shared" si="636"/>
        <v>242343.615117846</v>
      </c>
      <c r="X1413" s="7">
        <f t="shared" si="637"/>
        <v>-31.440716788798987</v>
      </c>
      <c r="Y1413" s="6">
        <f t="shared" si="623"/>
        <v>161.37324861914749</v>
      </c>
      <c r="Z1413" s="4">
        <f t="shared" si="624"/>
        <v>-1</v>
      </c>
      <c r="AA1413" s="4">
        <f t="shared" si="638"/>
        <v>0</v>
      </c>
      <c r="AB1413" s="5">
        <f t="shared" si="639"/>
        <v>0</v>
      </c>
      <c r="AC1413" s="418">
        <f t="shared" si="643"/>
        <v>0</v>
      </c>
      <c r="AD1413" s="628">
        <f t="shared" si="640"/>
        <v>0</v>
      </c>
      <c r="AE1413" s="4">
        <f t="shared" si="625"/>
        <v>1.5235280061878065</v>
      </c>
      <c r="AF1413" s="3">
        <f t="shared" si="641"/>
        <v>4.67</v>
      </c>
      <c r="AG1413" s="2">
        <f t="shared" si="626"/>
        <v>105.92076283713217</v>
      </c>
      <c r="AH1413" s="22">
        <f t="shared" si="615"/>
        <v>0.75220402742187398</v>
      </c>
    </row>
    <row r="1414" spans="6:34" x14ac:dyDescent="0.35">
      <c r="F1414" s="21">
        <f t="shared" si="627"/>
        <v>138.39999999999642</v>
      </c>
      <c r="G1414" s="20">
        <f t="shared" si="642"/>
        <v>356.63043478260749</v>
      </c>
      <c r="H1414" s="19">
        <f t="shared" si="616"/>
        <v>6.6304347826074945</v>
      </c>
      <c r="I1414" s="18">
        <f t="shared" si="617"/>
        <v>1.8944099378878556E-2</v>
      </c>
      <c r="J1414" s="17">
        <f t="shared" si="618"/>
        <v>242338.01880962128</v>
      </c>
      <c r="K1414" s="16">
        <f t="shared" si="619"/>
        <v>31.440733431556289</v>
      </c>
      <c r="L1414" s="15">
        <f t="shared" si="620"/>
        <v>0</v>
      </c>
      <c r="M1414" s="14">
        <f t="shared" si="621"/>
        <v>0</v>
      </c>
      <c r="N1414" s="13">
        <f t="shared" si="628"/>
        <v>0</v>
      </c>
      <c r="O1414" s="12">
        <f t="shared" si="629"/>
        <v>0</v>
      </c>
      <c r="P1414" s="4">
        <f t="shared" si="630"/>
        <v>0</v>
      </c>
      <c r="Q1414" s="11">
        <f t="shared" si="622"/>
        <v>0</v>
      </c>
      <c r="R1414" s="10">
        <f t="shared" si="631"/>
        <v>0</v>
      </c>
      <c r="S1414" s="9">
        <f t="shared" si="632"/>
        <v>151.358709016955</v>
      </c>
      <c r="T1414" s="8">
        <f t="shared" si="633"/>
        <v>18980.582131874751</v>
      </c>
      <c r="U1414" s="7">
        <f t="shared" si="634"/>
        <v>-31.440733431556289</v>
      </c>
      <c r="V1414" s="9">
        <f t="shared" si="635"/>
        <v>-59.107153926178675</v>
      </c>
      <c r="W1414" s="8">
        <f t="shared" si="636"/>
        <v>242338.01880962128</v>
      </c>
      <c r="X1414" s="7">
        <f t="shared" si="637"/>
        <v>-31.440733431556289</v>
      </c>
      <c r="Y1414" s="6">
        <f t="shared" si="623"/>
        <v>162.49035183829295</v>
      </c>
      <c r="Z1414" s="4">
        <f t="shared" si="624"/>
        <v>-1</v>
      </c>
      <c r="AA1414" s="4">
        <f t="shared" si="638"/>
        <v>0</v>
      </c>
      <c r="AB1414" s="5">
        <f t="shared" si="639"/>
        <v>0</v>
      </c>
      <c r="AC1414" s="418">
        <f t="shared" si="643"/>
        <v>0</v>
      </c>
      <c r="AD1414" s="628">
        <f t="shared" si="640"/>
        <v>0</v>
      </c>
      <c r="AE1414" s="4">
        <f t="shared" si="625"/>
        <v>1.5340745995961562</v>
      </c>
      <c r="AF1414" s="3">
        <f t="shared" si="641"/>
        <v>4.67</v>
      </c>
      <c r="AG1414" s="2">
        <f t="shared" si="626"/>
        <v>105.92076283713217</v>
      </c>
      <c r="AH1414" s="22">
        <f t="shared" si="615"/>
        <v>0.76002820611583966</v>
      </c>
    </row>
    <row r="1415" spans="6:34" x14ac:dyDescent="0.35">
      <c r="F1415" s="21">
        <f t="shared" si="627"/>
        <v>138.49999999999642</v>
      </c>
      <c r="G1415" s="20">
        <f t="shared" si="642"/>
        <v>356.63043478260749</v>
      </c>
      <c r="H1415" s="19">
        <f t="shared" si="616"/>
        <v>6.6304347826074945</v>
      </c>
      <c r="I1415" s="18">
        <f t="shared" si="617"/>
        <v>1.8944099378878556E-2</v>
      </c>
      <c r="J1415" s="17">
        <f t="shared" si="618"/>
        <v>242332.10809422866</v>
      </c>
      <c r="K1415" s="16">
        <f t="shared" si="619"/>
        <v>31.440751009337582</v>
      </c>
      <c r="L1415" s="15">
        <f t="shared" si="620"/>
        <v>0</v>
      </c>
      <c r="M1415" s="14">
        <f t="shared" si="621"/>
        <v>0</v>
      </c>
      <c r="N1415" s="13">
        <f t="shared" si="628"/>
        <v>0</v>
      </c>
      <c r="O1415" s="12">
        <f t="shared" si="629"/>
        <v>0</v>
      </c>
      <c r="P1415" s="4">
        <f t="shared" si="630"/>
        <v>0</v>
      </c>
      <c r="Q1415" s="11">
        <f t="shared" si="622"/>
        <v>0</v>
      </c>
      <c r="R1415" s="10">
        <f t="shared" si="631"/>
        <v>0</v>
      </c>
      <c r="S1415" s="9">
        <f t="shared" si="632"/>
        <v>151.358709016955</v>
      </c>
      <c r="T1415" s="8">
        <f t="shared" si="633"/>
        <v>18995.718002776448</v>
      </c>
      <c r="U1415" s="7">
        <f t="shared" si="634"/>
        <v>-31.440751009337582</v>
      </c>
      <c r="V1415" s="9">
        <f t="shared" si="635"/>
        <v>-62.251227269334308</v>
      </c>
      <c r="W1415" s="8">
        <f t="shared" si="636"/>
        <v>242332.10809422866</v>
      </c>
      <c r="X1415" s="7">
        <f t="shared" si="637"/>
        <v>-31.440751009337582</v>
      </c>
      <c r="Y1415" s="6">
        <f t="shared" si="623"/>
        <v>163.66023980129555</v>
      </c>
      <c r="Z1415" s="4">
        <f t="shared" si="624"/>
        <v>-1</v>
      </c>
      <c r="AA1415" s="4">
        <f t="shared" si="638"/>
        <v>0</v>
      </c>
      <c r="AB1415" s="5">
        <f t="shared" si="639"/>
        <v>0</v>
      </c>
      <c r="AC1415" s="418">
        <f t="shared" si="643"/>
        <v>0</v>
      </c>
      <c r="AD1415" s="628">
        <f t="shared" si="640"/>
        <v>0</v>
      </c>
      <c r="AE1415" s="4">
        <f t="shared" si="625"/>
        <v>1.5451195348068425</v>
      </c>
      <c r="AF1415" s="3">
        <f t="shared" si="641"/>
        <v>4.67</v>
      </c>
      <c r="AG1415" s="2">
        <f t="shared" si="626"/>
        <v>105.92076283713217</v>
      </c>
      <c r="AH1415" s="22">
        <f t="shared" si="615"/>
        <v>0.76825096825931982</v>
      </c>
    </row>
    <row r="1416" spans="6:34" x14ac:dyDescent="0.35">
      <c r="F1416" s="21">
        <f t="shared" si="627"/>
        <v>138.59999999999641</v>
      </c>
      <c r="G1416" s="20">
        <f t="shared" si="642"/>
        <v>356.63043478260749</v>
      </c>
      <c r="H1416" s="19">
        <f t="shared" si="616"/>
        <v>6.6304347826074945</v>
      </c>
      <c r="I1416" s="18">
        <f t="shared" si="617"/>
        <v>1.8944099378878556E-2</v>
      </c>
      <c r="J1416" s="17">
        <f t="shared" si="618"/>
        <v>242325.88297150173</v>
      </c>
      <c r="K1416" s="16">
        <f t="shared" si="619"/>
        <v>31.440769522145732</v>
      </c>
      <c r="L1416" s="15">
        <f t="shared" si="620"/>
        <v>0</v>
      </c>
      <c r="M1416" s="14">
        <f t="shared" si="621"/>
        <v>0</v>
      </c>
      <c r="N1416" s="13">
        <f t="shared" si="628"/>
        <v>0</v>
      </c>
      <c r="O1416" s="12">
        <f t="shared" si="629"/>
        <v>0</v>
      </c>
      <c r="P1416" s="4">
        <f t="shared" si="630"/>
        <v>0</v>
      </c>
      <c r="Q1416" s="11">
        <f t="shared" si="622"/>
        <v>0</v>
      </c>
      <c r="R1416" s="10">
        <f t="shared" si="631"/>
        <v>0</v>
      </c>
      <c r="S1416" s="9">
        <f t="shared" si="632"/>
        <v>151.358709016955</v>
      </c>
      <c r="T1416" s="8">
        <f t="shared" si="633"/>
        <v>19010.853873678145</v>
      </c>
      <c r="U1416" s="7">
        <f t="shared" si="634"/>
        <v>-31.440769522145732</v>
      </c>
      <c r="V1416" s="9">
        <f t="shared" si="635"/>
        <v>-65.39530237026807</v>
      </c>
      <c r="W1416" s="8">
        <f t="shared" si="636"/>
        <v>242325.88297150173</v>
      </c>
      <c r="X1416" s="7">
        <f t="shared" si="637"/>
        <v>-31.440769522145732</v>
      </c>
      <c r="Y1416" s="6">
        <f t="shared" si="623"/>
        <v>164.88178907137697</v>
      </c>
      <c r="Z1416" s="4">
        <f t="shared" si="624"/>
        <v>-1</v>
      </c>
      <c r="AA1416" s="4">
        <f t="shared" si="638"/>
        <v>0</v>
      </c>
      <c r="AB1416" s="5">
        <f t="shared" si="639"/>
        <v>0</v>
      </c>
      <c r="AC1416" s="418">
        <f t="shared" si="643"/>
        <v>0</v>
      </c>
      <c r="AD1416" s="628">
        <f t="shared" si="640"/>
        <v>0</v>
      </c>
      <c r="AE1416" s="4">
        <f t="shared" si="625"/>
        <v>1.5566522054312009</v>
      </c>
      <c r="AF1416" s="3">
        <f t="shared" si="641"/>
        <v>4.67</v>
      </c>
      <c r="AG1416" s="2">
        <f t="shared" si="626"/>
        <v>105.92076283713217</v>
      </c>
      <c r="AH1416" s="22">
        <f t="shared" si="615"/>
        <v>0.77686826024084177</v>
      </c>
    </row>
    <row r="1417" spans="6:34" x14ac:dyDescent="0.35">
      <c r="F1417" s="21">
        <f t="shared" si="627"/>
        <v>138.69999999999641</v>
      </c>
      <c r="G1417" s="20">
        <f t="shared" si="642"/>
        <v>356.63043478260749</v>
      </c>
      <c r="H1417" s="19">
        <f t="shared" si="616"/>
        <v>6.6304347826074945</v>
      </c>
      <c r="I1417" s="18">
        <f t="shared" si="617"/>
        <v>1.8944099378878556E-2</v>
      </c>
      <c r="J1417" s="17">
        <f t="shared" si="618"/>
        <v>242319.3434412647</v>
      </c>
      <c r="K1417" s="16">
        <f t="shared" si="619"/>
        <v>31.440788969983736</v>
      </c>
      <c r="L1417" s="15">
        <f t="shared" si="620"/>
        <v>0</v>
      </c>
      <c r="M1417" s="14">
        <f t="shared" si="621"/>
        <v>0</v>
      </c>
      <c r="N1417" s="13">
        <f t="shared" si="628"/>
        <v>0</v>
      </c>
      <c r="O1417" s="12">
        <f t="shared" si="629"/>
        <v>0</v>
      </c>
      <c r="P1417" s="4">
        <f t="shared" si="630"/>
        <v>0</v>
      </c>
      <c r="Q1417" s="11">
        <f t="shared" si="622"/>
        <v>0</v>
      </c>
      <c r="R1417" s="10">
        <f t="shared" si="631"/>
        <v>0</v>
      </c>
      <c r="S1417" s="9">
        <f t="shared" si="632"/>
        <v>151.358709016955</v>
      </c>
      <c r="T1417" s="8">
        <f t="shared" si="633"/>
        <v>19025.989744579841</v>
      </c>
      <c r="U1417" s="7">
        <f t="shared" si="634"/>
        <v>-31.440788969983736</v>
      </c>
      <c r="V1417" s="9">
        <f t="shared" si="635"/>
        <v>-68.539379322482645</v>
      </c>
      <c r="W1417" s="8">
        <f t="shared" si="636"/>
        <v>242319.3434412647</v>
      </c>
      <c r="X1417" s="7">
        <f t="shared" si="637"/>
        <v>-31.440788969983736</v>
      </c>
      <c r="Y1417" s="6">
        <f t="shared" si="623"/>
        <v>166.15386036198623</v>
      </c>
      <c r="Z1417" s="4">
        <f t="shared" si="624"/>
        <v>-1</v>
      </c>
      <c r="AA1417" s="4">
        <f t="shared" si="638"/>
        <v>0</v>
      </c>
      <c r="AB1417" s="5">
        <f t="shared" si="639"/>
        <v>0</v>
      </c>
      <c r="AC1417" s="418">
        <f t="shared" si="643"/>
        <v>0</v>
      </c>
      <c r="AD1417" s="628">
        <f t="shared" si="640"/>
        <v>0</v>
      </c>
      <c r="AE1417" s="4">
        <f t="shared" si="625"/>
        <v>1.5686618554425518</v>
      </c>
      <c r="AF1417" s="3">
        <f t="shared" si="641"/>
        <v>4.67</v>
      </c>
      <c r="AG1417" s="2">
        <f t="shared" si="626"/>
        <v>105.92076283713217</v>
      </c>
      <c r="AH1417" s="22">
        <f t="shared" si="615"/>
        <v>0.78587594480719414</v>
      </c>
    </row>
    <row r="1418" spans="6:34" x14ac:dyDescent="0.35">
      <c r="F1418" s="21">
        <f t="shared" si="627"/>
        <v>138.7999999999964</v>
      </c>
      <c r="G1418" s="20">
        <f t="shared" si="642"/>
        <v>356.63043478260749</v>
      </c>
      <c r="H1418" s="19">
        <f t="shared" si="616"/>
        <v>6.6304347826074945</v>
      </c>
      <c r="I1418" s="18">
        <f t="shared" si="617"/>
        <v>1.8944099378878556E-2</v>
      </c>
      <c r="J1418" s="17">
        <f t="shared" si="618"/>
        <v>242312.48950333244</v>
      </c>
      <c r="K1418" s="16">
        <f t="shared" si="619"/>
        <v>31.440809352854721</v>
      </c>
      <c r="L1418" s="15">
        <f t="shared" si="620"/>
        <v>0</v>
      </c>
      <c r="M1418" s="14">
        <f t="shared" si="621"/>
        <v>0</v>
      </c>
      <c r="N1418" s="13">
        <f t="shared" si="628"/>
        <v>0</v>
      </c>
      <c r="O1418" s="12">
        <f t="shared" si="629"/>
        <v>0</v>
      </c>
      <c r="P1418" s="4">
        <f t="shared" si="630"/>
        <v>0</v>
      </c>
      <c r="Q1418" s="11">
        <f t="shared" si="622"/>
        <v>0</v>
      </c>
      <c r="R1418" s="10">
        <f t="shared" si="631"/>
        <v>0</v>
      </c>
      <c r="S1418" s="9">
        <f t="shared" si="632"/>
        <v>151.358709016955</v>
      </c>
      <c r="T1418" s="8">
        <f t="shared" si="633"/>
        <v>19041.125615481538</v>
      </c>
      <c r="U1418" s="7">
        <f t="shared" si="634"/>
        <v>-31.440809352854721</v>
      </c>
      <c r="V1418" s="9">
        <f t="shared" si="635"/>
        <v>-71.683458219481025</v>
      </c>
      <c r="W1418" s="8">
        <f t="shared" si="636"/>
        <v>242312.48950333244</v>
      </c>
      <c r="X1418" s="7">
        <f t="shared" si="637"/>
        <v>-31.440809352854721</v>
      </c>
      <c r="Y1418" s="6">
        <f t="shared" si="623"/>
        <v>167.47530258991426</v>
      </c>
      <c r="Z1418" s="4">
        <f t="shared" si="624"/>
        <v>-1</v>
      </c>
      <c r="AA1418" s="4">
        <f t="shared" si="638"/>
        <v>0</v>
      </c>
      <c r="AB1418" s="5">
        <f t="shared" si="639"/>
        <v>0</v>
      </c>
      <c r="AC1418" s="418">
        <f t="shared" si="643"/>
        <v>0</v>
      </c>
      <c r="AD1418" s="628">
        <f t="shared" si="640"/>
        <v>0</v>
      </c>
      <c r="AE1418" s="4">
        <f t="shared" si="625"/>
        <v>1.5811376174417353</v>
      </c>
      <c r="AF1418" s="3">
        <f t="shared" si="641"/>
        <v>4.67</v>
      </c>
      <c r="AG1418" s="2">
        <f t="shared" si="626"/>
        <v>105.92076283713217</v>
      </c>
      <c r="AH1418" s="22">
        <f t="shared" si="615"/>
        <v>0.79526981387692985</v>
      </c>
    </row>
    <row r="1419" spans="6:34" x14ac:dyDescent="0.35">
      <c r="F1419" s="21">
        <f t="shared" si="627"/>
        <v>138.8999999999964</v>
      </c>
      <c r="G1419" s="20">
        <f t="shared" si="642"/>
        <v>356.63043478260749</v>
      </c>
      <c r="H1419" s="19">
        <f t="shared" si="616"/>
        <v>6.6304347826074945</v>
      </c>
      <c r="I1419" s="18">
        <f t="shared" si="617"/>
        <v>1.8944099378878556E-2</v>
      </c>
      <c r="J1419" s="17">
        <f t="shared" si="618"/>
        <v>242305.32115751051</v>
      </c>
      <c r="K1419" s="16">
        <f t="shared" si="619"/>
        <v>31.440830670762015</v>
      </c>
      <c r="L1419" s="15">
        <f t="shared" si="620"/>
        <v>0</v>
      </c>
      <c r="M1419" s="14">
        <f t="shared" si="621"/>
        <v>0</v>
      </c>
      <c r="N1419" s="13">
        <f t="shared" si="628"/>
        <v>0</v>
      </c>
      <c r="O1419" s="12">
        <f t="shared" si="629"/>
        <v>0</v>
      </c>
      <c r="P1419" s="4">
        <f t="shared" si="630"/>
        <v>0</v>
      </c>
      <c r="Q1419" s="11">
        <f t="shared" si="622"/>
        <v>0</v>
      </c>
      <c r="R1419" s="10">
        <f t="shared" si="631"/>
        <v>0</v>
      </c>
      <c r="S1419" s="9">
        <f t="shared" si="632"/>
        <v>151.358709016955</v>
      </c>
      <c r="T1419" s="8">
        <f t="shared" si="633"/>
        <v>19056.261486383235</v>
      </c>
      <c r="U1419" s="7">
        <f t="shared" si="634"/>
        <v>-31.440830670762015</v>
      </c>
      <c r="V1419" s="9">
        <f t="shared" si="635"/>
        <v>-74.827539154766498</v>
      </c>
      <c r="W1419" s="8">
        <f t="shared" si="636"/>
        <v>242305.32115751051</v>
      </c>
      <c r="X1419" s="7">
        <f t="shared" si="637"/>
        <v>-31.440830670762015</v>
      </c>
      <c r="Y1419" s="6">
        <f t="shared" si="623"/>
        <v>168.84495672431964</v>
      </c>
      <c r="Z1419" s="4">
        <f t="shared" si="624"/>
        <v>-1</v>
      </c>
      <c r="AA1419" s="4">
        <f t="shared" si="638"/>
        <v>0</v>
      </c>
      <c r="AB1419" s="5">
        <f t="shared" si="639"/>
        <v>0</v>
      </c>
      <c r="AC1419" s="418">
        <f t="shared" si="643"/>
        <v>0</v>
      </c>
      <c r="AD1419" s="628">
        <f t="shared" si="640"/>
        <v>0</v>
      </c>
      <c r="AE1419" s="4">
        <f t="shared" si="625"/>
        <v>1.5940685489958388</v>
      </c>
      <c r="AF1419" s="3">
        <f t="shared" si="641"/>
        <v>4.67</v>
      </c>
      <c r="AG1419" s="2">
        <f t="shared" si="626"/>
        <v>105.92076283713217</v>
      </c>
      <c r="AH1419" s="22">
        <f t="shared" si="615"/>
        <v>0.80504560086891441</v>
      </c>
    </row>
    <row r="1420" spans="6:34" x14ac:dyDescent="0.35">
      <c r="F1420" s="21">
        <f t="shared" si="627"/>
        <v>138.99999999999639</v>
      </c>
      <c r="G1420" s="20">
        <f t="shared" si="642"/>
        <v>356.63043478260749</v>
      </c>
      <c r="H1420" s="19">
        <f t="shared" si="616"/>
        <v>6.6304347826074945</v>
      </c>
      <c r="I1420" s="18">
        <f t="shared" si="617"/>
        <v>1.8944099378878556E-2</v>
      </c>
      <c r="J1420" s="17">
        <f t="shared" si="618"/>
        <v>242297.83840359503</v>
      </c>
      <c r="K1420" s="16">
        <f t="shared" si="619"/>
        <v>31.440852923709084</v>
      </c>
      <c r="L1420" s="15">
        <f t="shared" si="620"/>
        <v>0</v>
      </c>
      <c r="M1420" s="14">
        <f t="shared" si="621"/>
        <v>0</v>
      </c>
      <c r="N1420" s="13">
        <f t="shared" si="628"/>
        <v>0</v>
      </c>
      <c r="O1420" s="12">
        <f t="shared" si="629"/>
        <v>0</v>
      </c>
      <c r="P1420" s="4">
        <f t="shared" si="630"/>
        <v>0</v>
      </c>
      <c r="Q1420" s="11">
        <f t="shared" si="622"/>
        <v>0</v>
      </c>
      <c r="R1420" s="10">
        <f t="shared" si="631"/>
        <v>0</v>
      </c>
      <c r="S1420" s="9">
        <f t="shared" si="632"/>
        <v>151.358709016955</v>
      </c>
      <c r="T1420" s="8">
        <f t="shared" si="633"/>
        <v>19071.397357284932</v>
      </c>
      <c r="U1420" s="7">
        <f t="shared" si="634"/>
        <v>-31.440852923709084</v>
      </c>
      <c r="V1420" s="9">
        <f t="shared" si="635"/>
        <v>-77.971622221842694</v>
      </c>
      <c r="W1420" s="8">
        <f t="shared" si="636"/>
        <v>242297.83840359503</v>
      </c>
      <c r="X1420" s="7">
        <f t="shared" si="637"/>
        <v>-31.440852923709084</v>
      </c>
      <c r="Y1420" s="6">
        <f t="shared" si="623"/>
        <v>170.26165941627909</v>
      </c>
      <c r="Z1420" s="4">
        <f t="shared" si="624"/>
        <v>-1</v>
      </c>
      <c r="AA1420" s="4">
        <f t="shared" si="638"/>
        <v>0</v>
      </c>
      <c r="AB1420" s="5">
        <f t="shared" si="639"/>
        <v>0</v>
      </c>
      <c r="AC1420" s="418">
        <f t="shared" si="643"/>
        <v>0</v>
      </c>
      <c r="AD1420" s="628">
        <f t="shared" si="640"/>
        <v>0</v>
      </c>
      <c r="AE1420" s="4">
        <f t="shared" si="625"/>
        <v>1.6074436669048535</v>
      </c>
      <c r="AF1420" s="3">
        <f t="shared" si="641"/>
        <v>4.67</v>
      </c>
      <c r="AG1420" s="2">
        <f t="shared" si="626"/>
        <v>105.92076283713217</v>
      </c>
      <c r="AH1420" s="22">
        <f t="shared" si="615"/>
        <v>0.81519899249386629</v>
      </c>
    </row>
    <row r="1421" spans="6:34" x14ac:dyDescent="0.35">
      <c r="F1421" s="21">
        <f t="shared" si="627"/>
        <v>139.09999999999638</v>
      </c>
      <c r="G1421" s="20">
        <f t="shared" si="642"/>
        <v>356.63043478260749</v>
      </c>
      <c r="H1421" s="19">
        <f t="shared" si="616"/>
        <v>6.6304347826074945</v>
      </c>
      <c r="I1421" s="18">
        <f t="shared" si="617"/>
        <v>1.8944099378878556E-2</v>
      </c>
      <c r="J1421" s="17">
        <f t="shared" si="618"/>
        <v>242290.04124137285</v>
      </c>
      <c r="K1421" s="16">
        <f t="shared" si="619"/>
        <v>31.440876111699513</v>
      </c>
      <c r="L1421" s="15">
        <f t="shared" si="620"/>
        <v>0</v>
      </c>
      <c r="M1421" s="14">
        <f t="shared" si="621"/>
        <v>0</v>
      </c>
      <c r="N1421" s="13">
        <f t="shared" si="628"/>
        <v>0</v>
      </c>
      <c r="O1421" s="12">
        <f t="shared" si="629"/>
        <v>0</v>
      </c>
      <c r="P1421" s="4">
        <f t="shared" si="630"/>
        <v>0</v>
      </c>
      <c r="Q1421" s="11">
        <f t="shared" si="622"/>
        <v>0</v>
      </c>
      <c r="R1421" s="10">
        <f t="shared" si="631"/>
        <v>0</v>
      </c>
      <c r="S1421" s="9">
        <f t="shared" si="632"/>
        <v>151.358709016955</v>
      </c>
      <c r="T1421" s="8">
        <f t="shared" si="633"/>
        <v>19086.533228186629</v>
      </c>
      <c r="U1421" s="7">
        <f t="shared" si="634"/>
        <v>-31.440876111699513</v>
      </c>
      <c r="V1421" s="9">
        <f t="shared" si="635"/>
        <v>-81.115707514213597</v>
      </c>
      <c r="W1421" s="8">
        <f t="shared" si="636"/>
        <v>242290.04124137285</v>
      </c>
      <c r="X1421" s="7">
        <f t="shared" si="637"/>
        <v>-31.440876111699513</v>
      </c>
      <c r="Y1421" s="6">
        <f t="shared" si="623"/>
        <v>171.72424639756235</v>
      </c>
      <c r="Z1421" s="4">
        <f t="shared" si="624"/>
        <v>-1</v>
      </c>
      <c r="AA1421" s="4">
        <f t="shared" si="638"/>
        <v>0</v>
      </c>
      <c r="AB1421" s="5">
        <f t="shared" si="639"/>
        <v>0</v>
      </c>
      <c r="AC1421" s="418">
        <f t="shared" si="643"/>
        <v>0</v>
      </c>
      <c r="AD1421" s="628">
        <f t="shared" si="640"/>
        <v>0</v>
      </c>
      <c r="AE1421" s="4">
        <f t="shared" si="625"/>
        <v>1.6212519792895765</v>
      </c>
      <c r="AF1421" s="3">
        <f t="shared" si="641"/>
        <v>4.67</v>
      </c>
      <c r="AG1421" s="2">
        <f t="shared" si="626"/>
        <v>105.92076283713217</v>
      </c>
      <c r="AH1421" s="22">
        <f t="shared" si="615"/>
        <v>0.82572563996741877</v>
      </c>
    </row>
    <row r="1422" spans="6:34" x14ac:dyDescent="0.35">
      <c r="F1422" s="21">
        <f t="shared" si="627"/>
        <v>139.19999999999638</v>
      </c>
      <c r="G1422" s="20">
        <f t="shared" si="642"/>
        <v>356.63043478260749</v>
      </c>
      <c r="H1422" s="19">
        <f t="shared" si="616"/>
        <v>6.6304347826074945</v>
      </c>
      <c r="I1422" s="18">
        <f t="shared" si="617"/>
        <v>1.8944099378878556E-2</v>
      </c>
      <c r="J1422" s="17">
        <f t="shared" si="618"/>
        <v>242281.92967062144</v>
      </c>
      <c r="K1422" s="16">
        <f t="shared" si="619"/>
        <v>31.440900234737096</v>
      </c>
      <c r="L1422" s="15">
        <f t="shared" si="620"/>
        <v>0</v>
      </c>
      <c r="M1422" s="14">
        <f t="shared" si="621"/>
        <v>0</v>
      </c>
      <c r="N1422" s="13">
        <f t="shared" si="628"/>
        <v>0</v>
      </c>
      <c r="O1422" s="12">
        <f t="shared" si="629"/>
        <v>0</v>
      </c>
      <c r="P1422" s="4">
        <f t="shared" si="630"/>
        <v>0</v>
      </c>
      <c r="Q1422" s="11">
        <f t="shared" si="622"/>
        <v>0</v>
      </c>
      <c r="R1422" s="10">
        <f t="shared" si="631"/>
        <v>0</v>
      </c>
      <c r="S1422" s="9">
        <f t="shared" si="632"/>
        <v>151.358709016955</v>
      </c>
      <c r="T1422" s="8">
        <f t="shared" si="633"/>
        <v>19101.669099088325</v>
      </c>
      <c r="U1422" s="7">
        <f t="shared" si="634"/>
        <v>-31.440900234737096</v>
      </c>
      <c r="V1422" s="9">
        <f t="shared" si="635"/>
        <v>-84.259795125383548</v>
      </c>
      <c r="W1422" s="8">
        <f t="shared" si="636"/>
        <v>242281.92967062144</v>
      </c>
      <c r="X1422" s="7">
        <f t="shared" si="637"/>
        <v>-31.440900234737096</v>
      </c>
      <c r="Y1422" s="6">
        <f t="shared" si="623"/>
        <v>173.23155564114427</v>
      </c>
      <c r="Z1422" s="4">
        <f t="shared" si="624"/>
        <v>-1</v>
      </c>
      <c r="AA1422" s="4">
        <f t="shared" si="638"/>
        <v>0</v>
      </c>
      <c r="AB1422" s="5">
        <f t="shared" si="639"/>
        <v>0</v>
      </c>
      <c r="AC1422" s="418">
        <f t="shared" si="643"/>
        <v>0</v>
      </c>
      <c r="AD1422" s="628">
        <f t="shared" si="640"/>
        <v>0</v>
      </c>
      <c r="AE1422" s="4">
        <f t="shared" si="625"/>
        <v>1.635482515430065</v>
      </c>
      <c r="AF1422" s="3">
        <f t="shared" si="641"/>
        <v>4.67</v>
      </c>
      <c r="AG1422" s="2">
        <f t="shared" si="626"/>
        <v>105.92076283713217</v>
      </c>
      <c r="AH1422" s="22">
        <f t="shared" si="615"/>
        <v>0.83662116961326183</v>
      </c>
    </row>
    <row r="1423" spans="6:34" x14ac:dyDescent="0.35">
      <c r="F1423" s="21">
        <f t="shared" si="627"/>
        <v>139.29999999999637</v>
      </c>
      <c r="G1423" s="20">
        <f t="shared" si="642"/>
        <v>356.63043478260749</v>
      </c>
      <c r="H1423" s="19">
        <f t="shared" si="616"/>
        <v>6.6304347826074945</v>
      </c>
      <c r="I1423" s="18">
        <f t="shared" si="617"/>
        <v>1.8944099378878556E-2</v>
      </c>
      <c r="J1423" s="17">
        <f t="shared" si="618"/>
        <v>242273.5036911089</v>
      </c>
      <c r="K1423" s="16">
        <f t="shared" si="619"/>
        <v>31.440925292825739</v>
      </c>
      <c r="L1423" s="15">
        <f t="shared" si="620"/>
        <v>0</v>
      </c>
      <c r="M1423" s="14">
        <f t="shared" si="621"/>
        <v>0</v>
      </c>
      <c r="N1423" s="13">
        <f t="shared" si="628"/>
        <v>0</v>
      </c>
      <c r="O1423" s="12">
        <f t="shared" si="629"/>
        <v>0</v>
      </c>
      <c r="P1423" s="4">
        <f t="shared" si="630"/>
        <v>0</v>
      </c>
      <c r="Q1423" s="11">
        <f t="shared" si="622"/>
        <v>0</v>
      </c>
      <c r="R1423" s="10">
        <f t="shared" si="631"/>
        <v>0</v>
      </c>
      <c r="S1423" s="9">
        <f t="shared" si="632"/>
        <v>151.358709016955</v>
      </c>
      <c r="T1423" s="8">
        <f t="shared" si="633"/>
        <v>19116.804969990022</v>
      </c>
      <c r="U1423" s="7">
        <f t="shared" si="634"/>
        <v>-31.440925292825739</v>
      </c>
      <c r="V1423" s="9">
        <f t="shared" si="635"/>
        <v>-87.403885148857256</v>
      </c>
      <c r="W1423" s="8">
        <f t="shared" si="636"/>
        <v>242273.5036911089</v>
      </c>
      <c r="X1423" s="7">
        <f t="shared" si="637"/>
        <v>-31.440925292825739</v>
      </c>
      <c r="Y1423" s="6">
        <f t="shared" si="623"/>
        <v>174.78243027945882</v>
      </c>
      <c r="Z1423" s="4">
        <f t="shared" si="624"/>
        <v>-1</v>
      </c>
      <c r="AA1423" s="4">
        <f t="shared" si="638"/>
        <v>0</v>
      </c>
      <c r="AB1423" s="5">
        <f t="shared" si="639"/>
        <v>0</v>
      </c>
      <c r="AC1423" s="418">
        <f t="shared" si="643"/>
        <v>0</v>
      </c>
      <c r="AD1423" s="628">
        <f t="shared" si="640"/>
        <v>0</v>
      </c>
      <c r="AE1423" s="4">
        <f t="shared" si="625"/>
        <v>1.6501243533169316</v>
      </c>
      <c r="AF1423" s="3">
        <f t="shared" si="641"/>
        <v>4.67</v>
      </c>
      <c r="AG1423" s="2">
        <f t="shared" si="626"/>
        <v>105.92076283713217</v>
      </c>
      <c r="AH1423" s="22">
        <f t="shared" si="615"/>
        <v>0.8478811928343275</v>
      </c>
    </row>
    <row r="1424" spans="6:34" x14ac:dyDescent="0.35">
      <c r="F1424" s="21">
        <f t="shared" si="627"/>
        <v>139.39999999999637</v>
      </c>
      <c r="G1424" s="20">
        <f t="shared" si="642"/>
        <v>356.63043478260749</v>
      </c>
      <c r="H1424" s="19">
        <f t="shared" si="616"/>
        <v>6.6304347826074945</v>
      </c>
      <c r="I1424" s="18">
        <f t="shared" si="617"/>
        <v>1.8944099378878556E-2</v>
      </c>
      <c r="J1424" s="17">
        <f t="shared" si="618"/>
        <v>242264.76330259402</v>
      </c>
      <c r="K1424" s="16">
        <f t="shared" si="619"/>
        <v>31.440951285969497</v>
      </c>
      <c r="L1424" s="15">
        <f t="shared" si="620"/>
        <v>0</v>
      </c>
      <c r="M1424" s="14">
        <f t="shared" si="621"/>
        <v>0</v>
      </c>
      <c r="N1424" s="13">
        <f t="shared" si="628"/>
        <v>0</v>
      </c>
      <c r="O1424" s="12">
        <f t="shared" si="629"/>
        <v>0</v>
      </c>
      <c r="P1424" s="4">
        <f t="shared" si="630"/>
        <v>0</v>
      </c>
      <c r="Q1424" s="11">
        <f t="shared" si="622"/>
        <v>0</v>
      </c>
      <c r="R1424" s="10">
        <f t="shared" si="631"/>
        <v>0</v>
      </c>
      <c r="S1424" s="9">
        <f t="shared" si="632"/>
        <v>151.358709016955</v>
      </c>
      <c r="T1424" s="8">
        <f t="shared" si="633"/>
        <v>19131.940840891719</v>
      </c>
      <c r="U1424" s="7">
        <f t="shared" si="634"/>
        <v>-31.440951285969497</v>
      </c>
      <c r="V1424" s="9">
        <f t="shared" si="635"/>
        <v>-90.54797767813983</v>
      </c>
      <c r="W1424" s="8">
        <f t="shared" si="636"/>
        <v>242264.76330259402</v>
      </c>
      <c r="X1424" s="7">
        <f t="shared" si="637"/>
        <v>-31.440951285969497</v>
      </c>
      <c r="Y1424" s="6">
        <f t="shared" si="623"/>
        <v>176.37572127954621</v>
      </c>
      <c r="Z1424" s="4">
        <f t="shared" si="624"/>
        <v>-1</v>
      </c>
      <c r="AA1424" s="4">
        <f t="shared" si="638"/>
        <v>0</v>
      </c>
      <c r="AB1424" s="5">
        <f t="shared" si="639"/>
        <v>0</v>
      </c>
      <c r="AC1424" s="418">
        <f t="shared" si="643"/>
        <v>0</v>
      </c>
      <c r="AD1424" s="628">
        <f t="shared" si="640"/>
        <v>0</v>
      </c>
      <c r="AE1424" s="4">
        <f t="shared" si="625"/>
        <v>1.6651666449074605</v>
      </c>
      <c r="AF1424" s="3">
        <f t="shared" si="641"/>
        <v>4.67</v>
      </c>
      <c r="AG1424" s="2">
        <f t="shared" si="626"/>
        <v>105.92076283713217</v>
      </c>
      <c r="AH1424" s="22">
        <f t="shared" si="615"/>
        <v>0.85950131543858888</v>
      </c>
    </row>
    <row r="1425" spans="6:34" x14ac:dyDescent="0.35">
      <c r="F1425" s="21">
        <f t="shared" si="627"/>
        <v>139.49999999999636</v>
      </c>
      <c r="G1425" s="20">
        <f t="shared" si="642"/>
        <v>356.63043478260749</v>
      </c>
      <c r="H1425" s="19">
        <f t="shared" si="616"/>
        <v>6.6304347826074945</v>
      </c>
      <c r="I1425" s="18">
        <f t="shared" si="617"/>
        <v>1.8944099378878556E-2</v>
      </c>
      <c r="J1425" s="17">
        <f t="shared" si="618"/>
        <v>242255.70850482621</v>
      </c>
      <c r="K1425" s="16">
        <f t="shared" si="619"/>
        <v>31.44097821417262</v>
      </c>
      <c r="L1425" s="15">
        <f t="shared" si="620"/>
        <v>0</v>
      </c>
      <c r="M1425" s="14">
        <f t="shared" si="621"/>
        <v>0</v>
      </c>
      <c r="N1425" s="13">
        <f t="shared" si="628"/>
        <v>0</v>
      </c>
      <c r="O1425" s="12">
        <f t="shared" si="629"/>
        <v>0</v>
      </c>
      <c r="P1425" s="4">
        <f t="shared" si="630"/>
        <v>0</v>
      </c>
      <c r="Q1425" s="11">
        <f t="shared" si="622"/>
        <v>0</v>
      </c>
      <c r="R1425" s="10">
        <f t="shared" si="631"/>
        <v>0</v>
      </c>
      <c r="S1425" s="9">
        <f t="shared" si="632"/>
        <v>151.358709016955</v>
      </c>
      <c r="T1425" s="8">
        <f t="shared" si="633"/>
        <v>19147.076711793416</v>
      </c>
      <c r="U1425" s="7">
        <f t="shared" si="634"/>
        <v>-31.44097821417262</v>
      </c>
      <c r="V1425" s="9">
        <f t="shared" si="635"/>
        <v>-93.692072806736775</v>
      </c>
      <c r="W1425" s="8">
        <f t="shared" si="636"/>
        <v>242255.70850482621</v>
      </c>
      <c r="X1425" s="7">
        <f t="shared" si="637"/>
        <v>-31.44097821417262</v>
      </c>
      <c r="Y1425" s="6">
        <f t="shared" si="623"/>
        <v>178.01028987702404</v>
      </c>
      <c r="Z1425" s="4">
        <f t="shared" si="624"/>
        <v>-1</v>
      </c>
      <c r="AA1425" s="4">
        <f t="shared" si="638"/>
        <v>0</v>
      </c>
      <c r="AB1425" s="5">
        <f t="shared" si="639"/>
        <v>0</v>
      </c>
      <c r="AC1425" s="418">
        <f t="shared" si="643"/>
        <v>0</v>
      </c>
      <c r="AD1425" s="628">
        <f t="shared" si="640"/>
        <v>0</v>
      </c>
      <c r="AE1425" s="4">
        <f t="shared" si="625"/>
        <v>1.6805986391047758</v>
      </c>
      <c r="AF1425" s="3">
        <f t="shared" si="641"/>
        <v>4.67</v>
      </c>
      <c r="AG1425" s="2">
        <f t="shared" si="626"/>
        <v>105.92076283713217</v>
      </c>
      <c r="AH1425" s="22">
        <f t="shared" si="615"/>
        <v>0.8714771463138784</v>
      </c>
    </row>
    <row r="1426" spans="6:34" x14ac:dyDescent="0.35">
      <c r="F1426" s="21">
        <f t="shared" si="627"/>
        <v>139.59999999999636</v>
      </c>
      <c r="G1426" s="20">
        <f t="shared" si="642"/>
        <v>356.63043478260749</v>
      </c>
      <c r="H1426" s="19">
        <f t="shared" si="616"/>
        <v>6.6304347826074945</v>
      </c>
      <c r="I1426" s="18">
        <f t="shared" si="617"/>
        <v>1.8944099378878556E-2</v>
      </c>
      <c r="J1426" s="17">
        <f t="shared" si="618"/>
        <v>242246.33929754552</v>
      </c>
      <c r="K1426" s="16">
        <f t="shared" si="619"/>
        <v>31.441006077439472</v>
      </c>
      <c r="L1426" s="15">
        <f t="shared" si="620"/>
        <v>0</v>
      </c>
      <c r="M1426" s="14">
        <f t="shared" si="621"/>
        <v>0</v>
      </c>
      <c r="N1426" s="13">
        <f t="shared" si="628"/>
        <v>0</v>
      </c>
      <c r="O1426" s="12">
        <f t="shared" si="629"/>
        <v>0</v>
      </c>
      <c r="P1426" s="4">
        <f t="shared" si="630"/>
        <v>0</v>
      </c>
      <c r="Q1426" s="11">
        <f t="shared" si="622"/>
        <v>0</v>
      </c>
      <c r="R1426" s="10">
        <f t="shared" si="631"/>
        <v>0</v>
      </c>
      <c r="S1426" s="9">
        <f t="shared" si="632"/>
        <v>151.358709016955</v>
      </c>
      <c r="T1426" s="8">
        <f t="shared" si="633"/>
        <v>19162.212582695112</v>
      </c>
      <c r="U1426" s="7">
        <f t="shared" si="634"/>
        <v>-31.441006077439472</v>
      </c>
      <c r="V1426" s="9">
        <f t="shared" si="635"/>
        <v>-96.836170628154036</v>
      </c>
      <c r="W1426" s="8">
        <f t="shared" si="636"/>
        <v>242246.33929754552</v>
      </c>
      <c r="X1426" s="7">
        <f t="shared" si="637"/>
        <v>-31.441006077439472</v>
      </c>
      <c r="Y1426" s="6">
        <f t="shared" si="623"/>
        <v>179.68500977322572</v>
      </c>
      <c r="Z1426" s="4">
        <f t="shared" si="624"/>
        <v>-1</v>
      </c>
      <c r="AA1426" s="4">
        <f t="shared" si="638"/>
        <v>0</v>
      </c>
      <c r="AB1426" s="5">
        <f t="shared" si="639"/>
        <v>0</v>
      </c>
      <c r="AC1426" s="418">
        <f t="shared" si="643"/>
        <v>0</v>
      </c>
      <c r="AD1426" s="628">
        <f t="shared" si="640"/>
        <v>0</v>
      </c>
      <c r="AE1426" s="4">
        <f t="shared" si="625"/>
        <v>1.6964097025010694</v>
      </c>
      <c r="AF1426" s="3">
        <f t="shared" si="641"/>
        <v>4.67</v>
      </c>
      <c r="AG1426" s="2">
        <f t="shared" si="626"/>
        <v>105.92076283713217</v>
      </c>
      <c r="AH1426" s="22">
        <f t="shared" si="615"/>
        <v>0.88380430545307986</v>
      </c>
    </row>
    <row r="1427" spans="6:34" x14ac:dyDescent="0.35">
      <c r="F1427" s="21">
        <f t="shared" si="627"/>
        <v>139.69999999999635</v>
      </c>
      <c r="G1427" s="20">
        <f t="shared" si="642"/>
        <v>356.63043478260749</v>
      </c>
      <c r="H1427" s="19">
        <f t="shared" si="616"/>
        <v>6.6304347826074945</v>
      </c>
      <c r="I1427" s="18">
        <f t="shared" si="617"/>
        <v>1.8944099378878556E-2</v>
      </c>
      <c r="J1427" s="17">
        <f t="shared" si="618"/>
        <v>242236.65568048271</v>
      </c>
      <c r="K1427" s="16">
        <f t="shared" si="619"/>
        <v>31.441034875774587</v>
      </c>
      <c r="L1427" s="15">
        <f t="shared" si="620"/>
        <v>0</v>
      </c>
      <c r="M1427" s="14">
        <f t="shared" si="621"/>
        <v>0</v>
      </c>
      <c r="N1427" s="13">
        <f t="shared" si="628"/>
        <v>0</v>
      </c>
      <c r="O1427" s="12">
        <f t="shared" si="629"/>
        <v>0</v>
      </c>
      <c r="P1427" s="4">
        <f t="shared" si="630"/>
        <v>0</v>
      </c>
      <c r="Q1427" s="11">
        <f t="shared" si="622"/>
        <v>0</v>
      </c>
      <c r="R1427" s="10">
        <f t="shared" si="631"/>
        <v>0</v>
      </c>
      <c r="S1427" s="9">
        <f t="shared" si="632"/>
        <v>151.358709016955</v>
      </c>
      <c r="T1427" s="8">
        <f t="shared" si="633"/>
        <v>19177.348453596809</v>
      </c>
      <c r="U1427" s="7">
        <f t="shared" si="634"/>
        <v>-31.441034875774587</v>
      </c>
      <c r="V1427" s="9">
        <f t="shared" si="635"/>
        <v>-99.980271235897987</v>
      </c>
      <c r="W1427" s="8">
        <f t="shared" si="636"/>
        <v>242236.65568048271</v>
      </c>
      <c r="X1427" s="7">
        <f t="shared" si="637"/>
        <v>-31.441034875774587</v>
      </c>
      <c r="Y1427" s="6">
        <f t="shared" si="623"/>
        <v>181.39876910189602</v>
      </c>
      <c r="Z1427" s="4">
        <f t="shared" si="624"/>
        <v>-1</v>
      </c>
      <c r="AA1427" s="4">
        <f t="shared" si="638"/>
        <v>0</v>
      </c>
      <c r="AB1427" s="5">
        <f t="shared" si="639"/>
        <v>0</v>
      </c>
      <c r="AC1427" s="418">
        <f t="shared" si="643"/>
        <v>0</v>
      </c>
      <c r="AD1427" s="628">
        <f t="shared" si="640"/>
        <v>0</v>
      </c>
      <c r="AE1427" s="4">
        <f t="shared" si="625"/>
        <v>1.7125893379452122</v>
      </c>
      <c r="AF1427" s="3">
        <f t="shared" si="641"/>
        <v>4.67</v>
      </c>
      <c r="AG1427" s="2">
        <f t="shared" si="626"/>
        <v>105.92076283713217</v>
      </c>
      <c r="AH1427" s="22">
        <f t="shared" si="615"/>
        <v>0.89647843133716476</v>
      </c>
    </row>
    <row r="1428" spans="6:34" x14ac:dyDescent="0.35">
      <c r="F1428" s="21">
        <f t="shared" si="627"/>
        <v>139.79999999999634</v>
      </c>
      <c r="G1428" s="20">
        <f t="shared" si="642"/>
        <v>356.63043478260749</v>
      </c>
      <c r="H1428" s="19">
        <f t="shared" si="616"/>
        <v>6.6304347826074945</v>
      </c>
      <c r="I1428" s="18">
        <f t="shared" si="617"/>
        <v>1.8944099378878556E-2</v>
      </c>
      <c r="J1428" s="17">
        <f t="shared" si="618"/>
        <v>242226.65765335911</v>
      </c>
      <c r="K1428" s="16">
        <f t="shared" si="619"/>
        <v>31.441064609182636</v>
      </c>
      <c r="L1428" s="15">
        <f t="shared" si="620"/>
        <v>0</v>
      </c>
      <c r="M1428" s="14">
        <f t="shared" si="621"/>
        <v>0</v>
      </c>
      <c r="N1428" s="13">
        <f t="shared" si="628"/>
        <v>0</v>
      </c>
      <c r="O1428" s="12">
        <f t="shared" si="629"/>
        <v>0</v>
      </c>
      <c r="P1428" s="4">
        <f t="shared" si="630"/>
        <v>0</v>
      </c>
      <c r="Q1428" s="11">
        <f t="shared" si="622"/>
        <v>0</v>
      </c>
      <c r="R1428" s="10">
        <f t="shared" si="631"/>
        <v>0</v>
      </c>
      <c r="S1428" s="9">
        <f t="shared" si="632"/>
        <v>151.358709016955</v>
      </c>
      <c r="T1428" s="8">
        <f t="shared" si="633"/>
        <v>19192.484324498506</v>
      </c>
      <c r="U1428" s="7">
        <f t="shared" si="634"/>
        <v>-31.441064609182636</v>
      </c>
      <c r="V1428" s="9">
        <f t="shared" si="635"/>
        <v>-103.12437472347544</v>
      </c>
      <c r="W1428" s="8">
        <f t="shared" si="636"/>
        <v>242226.65765335911</v>
      </c>
      <c r="X1428" s="7">
        <f t="shared" si="637"/>
        <v>-31.441064609182636</v>
      </c>
      <c r="Y1428" s="6">
        <f t="shared" si="623"/>
        <v>183.15047217353015</v>
      </c>
      <c r="Z1428" s="4">
        <f t="shared" si="624"/>
        <v>-1</v>
      </c>
      <c r="AA1428" s="4">
        <f t="shared" si="638"/>
        <v>0</v>
      </c>
      <c r="AB1428" s="5">
        <f t="shared" si="639"/>
        <v>0</v>
      </c>
      <c r="AC1428" s="418">
        <f t="shared" si="643"/>
        <v>0</v>
      </c>
      <c r="AD1428" s="628">
        <f t="shared" si="640"/>
        <v>0</v>
      </c>
      <c r="AE1428" s="4">
        <f t="shared" si="625"/>
        <v>1.729127201011093</v>
      </c>
      <c r="AF1428" s="3">
        <f t="shared" si="641"/>
        <v>4.67</v>
      </c>
      <c r="AG1428" s="2">
        <f t="shared" si="626"/>
        <v>105.92076283713217</v>
      </c>
      <c r="AH1428" s="22">
        <f t="shared" si="615"/>
        <v>0.90949518768878657</v>
      </c>
    </row>
    <row r="1429" spans="6:34" x14ac:dyDescent="0.35">
      <c r="F1429" s="21">
        <f t="shared" si="627"/>
        <v>139.89999999999634</v>
      </c>
      <c r="G1429" s="20">
        <f t="shared" si="642"/>
        <v>356.63043478260749</v>
      </c>
      <c r="H1429" s="19">
        <f t="shared" si="616"/>
        <v>6.6304347826074945</v>
      </c>
      <c r="I1429" s="18">
        <f t="shared" si="617"/>
        <v>1.8944099378878556E-2</v>
      </c>
      <c r="J1429" s="17">
        <f t="shared" si="618"/>
        <v>242216.34521588677</v>
      </c>
      <c r="K1429" s="16">
        <f t="shared" si="619"/>
        <v>31.441095277668463</v>
      </c>
      <c r="L1429" s="15">
        <f t="shared" si="620"/>
        <v>0</v>
      </c>
      <c r="M1429" s="14">
        <f t="shared" si="621"/>
        <v>0</v>
      </c>
      <c r="N1429" s="13">
        <f t="shared" si="628"/>
        <v>0</v>
      </c>
      <c r="O1429" s="12">
        <f t="shared" si="629"/>
        <v>0</v>
      </c>
      <c r="P1429" s="4">
        <f t="shared" si="630"/>
        <v>0</v>
      </c>
      <c r="Q1429" s="11">
        <f t="shared" si="622"/>
        <v>0</v>
      </c>
      <c r="R1429" s="10">
        <f t="shared" si="631"/>
        <v>0</v>
      </c>
      <c r="S1429" s="9">
        <f t="shared" si="632"/>
        <v>151.358709016955</v>
      </c>
      <c r="T1429" s="8">
        <f t="shared" si="633"/>
        <v>19207.620195400203</v>
      </c>
      <c r="U1429" s="7">
        <f t="shared" si="634"/>
        <v>-31.441095277668463</v>
      </c>
      <c r="V1429" s="9">
        <f t="shared" si="635"/>
        <v>-106.26848118439371</v>
      </c>
      <c r="W1429" s="8">
        <f t="shared" si="636"/>
        <v>242216.34521588677</v>
      </c>
      <c r="X1429" s="7">
        <f t="shared" si="637"/>
        <v>-31.441095277668463</v>
      </c>
      <c r="Y1429" s="6">
        <f t="shared" si="623"/>
        <v>184.93904100680606</v>
      </c>
      <c r="Z1429" s="4">
        <f t="shared" si="624"/>
        <v>-1</v>
      </c>
      <c r="AA1429" s="4">
        <f t="shared" si="638"/>
        <v>0</v>
      </c>
      <c r="AB1429" s="5">
        <f t="shared" si="639"/>
        <v>0</v>
      </c>
      <c r="AC1429" s="418">
        <f t="shared" si="643"/>
        <v>0</v>
      </c>
      <c r="AD1429" s="628">
        <f t="shared" si="640"/>
        <v>0</v>
      </c>
      <c r="AE1429" s="4">
        <f t="shared" si="625"/>
        <v>1.7460131144559017</v>
      </c>
      <c r="AF1429" s="3">
        <f t="shared" si="641"/>
        <v>4.67</v>
      </c>
      <c r="AG1429" s="2">
        <f t="shared" si="626"/>
        <v>105.92076283713217</v>
      </c>
      <c r="AH1429" s="22">
        <f t="shared" ref="AH1429:AH1492" si="644">DragCoefficient*AE1429^(3/2)</f>
        <v>0.92285026961359873</v>
      </c>
    </row>
    <row r="1430" spans="6:34" x14ac:dyDescent="0.35">
      <c r="F1430" s="21">
        <f t="shared" si="627"/>
        <v>139.99999999999633</v>
      </c>
      <c r="G1430" s="20">
        <f t="shared" si="642"/>
        <v>356.63043478260749</v>
      </c>
      <c r="H1430" s="19">
        <f t="shared" si="616"/>
        <v>6.6304347826074945</v>
      </c>
      <c r="I1430" s="18">
        <f t="shared" si="617"/>
        <v>1.8944099378878556E-2</v>
      </c>
      <c r="J1430" s="17">
        <f t="shared" si="618"/>
        <v>242205.71836776834</v>
      </c>
      <c r="K1430" s="16">
        <f t="shared" si="619"/>
        <v>31.441126881237068</v>
      </c>
      <c r="L1430" s="15">
        <f t="shared" si="620"/>
        <v>0</v>
      </c>
      <c r="M1430" s="14">
        <f t="shared" si="621"/>
        <v>0</v>
      </c>
      <c r="N1430" s="13">
        <f t="shared" si="628"/>
        <v>0</v>
      </c>
      <c r="O1430" s="12">
        <f t="shared" si="629"/>
        <v>0</v>
      </c>
      <c r="P1430" s="4">
        <f t="shared" si="630"/>
        <v>0</v>
      </c>
      <c r="Q1430" s="11">
        <f t="shared" si="622"/>
        <v>0</v>
      </c>
      <c r="R1430" s="10">
        <f t="shared" si="631"/>
        <v>0</v>
      </c>
      <c r="S1430" s="9">
        <f t="shared" si="632"/>
        <v>151.358709016955</v>
      </c>
      <c r="T1430" s="8">
        <f t="shared" si="633"/>
        <v>19222.756066301899</v>
      </c>
      <c r="U1430" s="7">
        <f t="shared" si="634"/>
        <v>-31.441126881237068</v>
      </c>
      <c r="V1430" s="9">
        <f t="shared" si="635"/>
        <v>-109.41259071216055</v>
      </c>
      <c r="W1430" s="8">
        <f t="shared" si="636"/>
        <v>242205.71836776834</v>
      </c>
      <c r="X1430" s="7">
        <f t="shared" si="637"/>
        <v>-31.441126881237068</v>
      </c>
      <c r="Y1430" s="6">
        <f t="shared" si="623"/>
        <v>186.76341665761529</v>
      </c>
      <c r="Z1430" s="4">
        <f t="shared" si="624"/>
        <v>-1</v>
      </c>
      <c r="AA1430" s="4">
        <f t="shared" si="638"/>
        <v>0</v>
      </c>
      <c r="AB1430" s="5">
        <f t="shared" si="639"/>
        <v>0</v>
      </c>
      <c r="AC1430" s="418">
        <f t="shared" si="643"/>
        <v>0</v>
      </c>
      <c r="AD1430" s="628">
        <f t="shared" si="640"/>
        <v>0</v>
      </c>
      <c r="AE1430" s="4">
        <f t="shared" si="625"/>
        <v>1.7632370807675346</v>
      </c>
      <c r="AF1430" s="3">
        <f t="shared" si="641"/>
        <v>4.67</v>
      </c>
      <c r="AG1430" s="2">
        <f t="shared" si="626"/>
        <v>105.92076283713217</v>
      </c>
      <c r="AH1430" s="22">
        <f t="shared" si="644"/>
        <v>0.93653940915010103</v>
      </c>
    </row>
    <row r="1431" spans="6:34" x14ac:dyDescent="0.35">
      <c r="F1431" s="21">
        <f t="shared" si="627"/>
        <v>140.09999999999633</v>
      </c>
      <c r="G1431" s="20">
        <f t="shared" si="642"/>
        <v>356.63043478260749</v>
      </c>
      <c r="H1431" s="19">
        <f t="shared" si="616"/>
        <v>6.6304347826074945</v>
      </c>
      <c r="I1431" s="18">
        <f t="shared" si="617"/>
        <v>1.8944099378878556E-2</v>
      </c>
      <c r="J1431" s="17">
        <f t="shared" si="618"/>
        <v>242194.77710869713</v>
      </c>
      <c r="K1431" s="16">
        <f t="shared" si="619"/>
        <v>31.441159419893577</v>
      </c>
      <c r="L1431" s="15">
        <f t="shared" si="620"/>
        <v>0</v>
      </c>
      <c r="M1431" s="14">
        <f t="shared" si="621"/>
        <v>0</v>
      </c>
      <c r="N1431" s="13">
        <f t="shared" si="628"/>
        <v>0</v>
      </c>
      <c r="O1431" s="12">
        <f t="shared" si="629"/>
        <v>0</v>
      </c>
      <c r="P1431" s="4">
        <f t="shared" si="630"/>
        <v>0</v>
      </c>
      <c r="Q1431" s="11">
        <f t="shared" si="622"/>
        <v>0</v>
      </c>
      <c r="R1431" s="10">
        <f t="shared" si="631"/>
        <v>0</v>
      </c>
      <c r="S1431" s="9">
        <f t="shared" si="632"/>
        <v>151.358709016955</v>
      </c>
      <c r="T1431" s="8">
        <f t="shared" si="633"/>
        <v>19237.891937203596</v>
      </c>
      <c r="U1431" s="7">
        <f t="shared" si="634"/>
        <v>-31.441159419893577</v>
      </c>
      <c r="V1431" s="9">
        <f t="shared" si="635"/>
        <v>-112.55670340028426</v>
      </c>
      <c r="W1431" s="8">
        <f t="shared" si="636"/>
        <v>242194.77710869713</v>
      </c>
      <c r="X1431" s="7">
        <f t="shared" si="637"/>
        <v>-31.441159419893577</v>
      </c>
      <c r="Y1431" s="6">
        <f t="shared" si="623"/>
        <v>188.62256035697007</v>
      </c>
      <c r="Z1431" s="4">
        <f t="shared" si="624"/>
        <v>-1</v>
      </c>
      <c r="AA1431" s="4">
        <f t="shared" si="638"/>
        <v>0</v>
      </c>
      <c r="AB1431" s="5">
        <f t="shared" si="639"/>
        <v>0</v>
      </c>
      <c r="AC1431" s="418">
        <f t="shared" si="643"/>
        <v>0</v>
      </c>
      <c r="AD1431" s="628">
        <f t="shared" si="640"/>
        <v>0</v>
      </c>
      <c r="AE1431" s="4">
        <f t="shared" si="625"/>
        <v>1.7807892929075988</v>
      </c>
      <c r="AF1431" s="3">
        <f t="shared" si="641"/>
        <v>4.67</v>
      </c>
      <c r="AG1431" s="2">
        <f t="shared" si="626"/>
        <v>105.92076283713217</v>
      </c>
      <c r="AH1431" s="22">
        <f t="shared" si="644"/>
        <v>0.95055838025176043</v>
      </c>
    </row>
    <row r="1432" spans="6:34" x14ac:dyDescent="0.35">
      <c r="F1432" s="21">
        <f t="shared" si="627"/>
        <v>140.19999999999632</v>
      </c>
      <c r="G1432" s="20">
        <f t="shared" si="642"/>
        <v>356.63043478260749</v>
      </c>
      <c r="H1432" s="19">
        <f t="shared" si="616"/>
        <v>6.6304347826074945</v>
      </c>
      <c r="I1432" s="18">
        <f t="shared" si="617"/>
        <v>1.8944099378878556E-2</v>
      </c>
      <c r="J1432" s="17">
        <f t="shared" si="618"/>
        <v>242183.5214383571</v>
      </c>
      <c r="K1432" s="16">
        <f t="shared" si="619"/>
        <v>31.441192893643283</v>
      </c>
      <c r="L1432" s="15">
        <f t="shared" si="620"/>
        <v>0</v>
      </c>
      <c r="M1432" s="14">
        <f t="shared" si="621"/>
        <v>0</v>
      </c>
      <c r="N1432" s="13">
        <f t="shared" si="628"/>
        <v>0</v>
      </c>
      <c r="O1432" s="12">
        <f t="shared" si="629"/>
        <v>0</v>
      </c>
      <c r="P1432" s="4">
        <f t="shared" si="630"/>
        <v>0</v>
      </c>
      <c r="Q1432" s="11">
        <f t="shared" si="622"/>
        <v>0</v>
      </c>
      <c r="R1432" s="10">
        <f t="shared" si="631"/>
        <v>0</v>
      </c>
      <c r="S1432" s="9">
        <f t="shared" si="632"/>
        <v>151.358709016955</v>
      </c>
      <c r="T1432" s="8">
        <f t="shared" si="633"/>
        <v>19253.027808105293</v>
      </c>
      <c r="U1432" s="7">
        <f t="shared" si="634"/>
        <v>-31.441192893643283</v>
      </c>
      <c r="V1432" s="9">
        <f t="shared" si="635"/>
        <v>-115.70081934227362</v>
      </c>
      <c r="W1432" s="8">
        <f t="shared" si="636"/>
        <v>242183.5214383571</v>
      </c>
      <c r="X1432" s="7">
        <f t="shared" si="637"/>
        <v>-31.441192893643283</v>
      </c>
      <c r="Y1432" s="6">
        <f t="shared" si="623"/>
        <v>190.51545446958548</v>
      </c>
      <c r="Z1432" s="4">
        <f t="shared" si="624"/>
        <v>-1</v>
      </c>
      <c r="AA1432" s="4">
        <f t="shared" si="638"/>
        <v>0</v>
      </c>
      <c r="AB1432" s="5">
        <f t="shared" si="639"/>
        <v>0</v>
      </c>
      <c r="AC1432" s="418">
        <f t="shared" si="643"/>
        <v>0</v>
      </c>
      <c r="AD1432" s="628">
        <f t="shared" si="640"/>
        <v>0</v>
      </c>
      <c r="AE1432" s="4">
        <f t="shared" si="625"/>
        <v>1.7986601433614045</v>
      </c>
      <c r="AF1432" s="3">
        <f t="shared" si="641"/>
        <v>4.67</v>
      </c>
      <c r="AG1432" s="2">
        <f t="shared" si="626"/>
        <v>105.92076283713217</v>
      </c>
      <c r="AH1432" s="22">
        <f t="shared" si="644"/>
        <v>0.96490300322740463</v>
      </c>
    </row>
    <row r="1433" spans="6:34" x14ac:dyDescent="0.35">
      <c r="F1433" s="21">
        <f t="shared" si="627"/>
        <v>140.29999999999632</v>
      </c>
      <c r="G1433" s="20">
        <f t="shared" si="642"/>
        <v>356.63043478260749</v>
      </c>
      <c r="H1433" s="19">
        <f t="shared" si="616"/>
        <v>6.6304347826074945</v>
      </c>
      <c r="I1433" s="18">
        <f t="shared" si="617"/>
        <v>1.8944099378878556E-2</v>
      </c>
      <c r="J1433" s="17">
        <f t="shared" si="618"/>
        <v>242171.95135642288</v>
      </c>
      <c r="K1433" s="16">
        <f t="shared" si="619"/>
        <v>31.441227302491644</v>
      </c>
      <c r="L1433" s="15">
        <f t="shared" si="620"/>
        <v>0</v>
      </c>
      <c r="M1433" s="14">
        <f t="shared" si="621"/>
        <v>0</v>
      </c>
      <c r="N1433" s="13">
        <f t="shared" si="628"/>
        <v>0</v>
      </c>
      <c r="O1433" s="12">
        <f t="shared" si="629"/>
        <v>0</v>
      </c>
      <c r="P1433" s="4">
        <f t="shared" si="630"/>
        <v>0</v>
      </c>
      <c r="Q1433" s="11">
        <f t="shared" si="622"/>
        <v>0</v>
      </c>
      <c r="R1433" s="10">
        <f t="shared" si="631"/>
        <v>0</v>
      </c>
      <c r="S1433" s="9">
        <f t="shared" si="632"/>
        <v>151.358709016955</v>
      </c>
      <c r="T1433" s="8">
        <f t="shared" si="633"/>
        <v>19268.16367900699</v>
      </c>
      <c r="U1433" s="7">
        <f t="shared" si="634"/>
        <v>-31.441227302491644</v>
      </c>
      <c r="V1433" s="9">
        <f t="shared" si="635"/>
        <v>-118.84493863163794</v>
      </c>
      <c r="W1433" s="8">
        <f t="shared" si="636"/>
        <v>242171.95135642288</v>
      </c>
      <c r="X1433" s="7">
        <f t="shared" si="637"/>
        <v>-31.441227302491644</v>
      </c>
      <c r="Y1433" s="6">
        <f t="shared" si="623"/>
        <v>192.44110328523126</v>
      </c>
      <c r="Z1433" s="4">
        <f t="shared" si="624"/>
        <v>-1</v>
      </c>
      <c r="AA1433" s="4">
        <f t="shared" si="638"/>
        <v>0</v>
      </c>
      <c r="AB1433" s="5">
        <f t="shared" si="639"/>
        <v>0</v>
      </c>
      <c r="AC1433" s="418">
        <f t="shared" si="643"/>
        <v>0</v>
      </c>
      <c r="AD1433" s="628">
        <f t="shared" si="640"/>
        <v>0</v>
      </c>
      <c r="AE1433" s="4">
        <f t="shared" si="625"/>
        <v>1.816840231609133</v>
      </c>
      <c r="AF1433" s="3">
        <f t="shared" si="641"/>
        <v>4.67</v>
      </c>
      <c r="AG1433" s="2">
        <f t="shared" si="626"/>
        <v>105.92076283713217</v>
      </c>
      <c r="AH1433" s="22">
        <f t="shared" si="644"/>
        <v>0.97956914866754163</v>
      </c>
    </row>
    <row r="1434" spans="6:34" x14ac:dyDescent="0.35">
      <c r="F1434" s="21">
        <f t="shared" si="627"/>
        <v>140.39999999999631</v>
      </c>
      <c r="G1434" s="20">
        <f t="shared" si="642"/>
        <v>356.63043478260749</v>
      </c>
      <c r="H1434" s="19">
        <f t="shared" si="616"/>
        <v>6.6304347826074945</v>
      </c>
      <c r="I1434" s="18">
        <f t="shared" si="617"/>
        <v>1.8944099378878556E-2</v>
      </c>
      <c r="J1434" s="17">
        <f t="shared" si="618"/>
        <v>242160.06686255973</v>
      </c>
      <c r="K1434" s="16">
        <f t="shared" si="619"/>
        <v>31.441262646444251</v>
      </c>
      <c r="L1434" s="15">
        <f t="shared" si="620"/>
        <v>0</v>
      </c>
      <c r="M1434" s="14">
        <f t="shared" si="621"/>
        <v>0</v>
      </c>
      <c r="N1434" s="13">
        <f t="shared" si="628"/>
        <v>0</v>
      </c>
      <c r="O1434" s="12">
        <f t="shared" si="629"/>
        <v>0</v>
      </c>
      <c r="P1434" s="4">
        <f t="shared" si="630"/>
        <v>0</v>
      </c>
      <c r="Q1434" s="11">
        <f t="shared" si="622"/>
        <v>0</v>
      </c>
      <c r="R1434" s="10">
        <f t="shared" si="631"/>
        <v>0</v>
      </c>
      <c r="S1434" s="9">
        <f t="shared" si="632"/>
        <v>151.358709016955</v>
      </c>
      <c r="T1434" s="8">
        <f t="shared" si="633"/>
        <v>19283.299549908686</v>
      </c>
      <c r="U1434" s="7">
        <f t="shared" si="634"/>
        <v>-31.441262646444251</v>
      </c>
      <c r="V1434" s="9">
        <f t="shared" si="635"/>
        <v>-121.98906136188711</v>
      </c>
      <c r="W1434" s="8">
        <f t="shared" si="636"/>
        <v>242160.06686255973</v>
      </c>
      <c r="X1434" s="7">
        <f t="shared" si="637"/>
        <v>-31.441262646444251</v>
      </c>
      <c r="Y1434" s="6">
        <f t="shared" si="623"/>
        <v>194.39853365504976</v>
      </c>
      <c r="Z1434" s="4">
        <f t="shared" si="624"/>
        <v>-1</v>
      </c>
      <c r="AA1434" s="4">
        <f t="shared" si="638"/>
        <v>0</v>
      </c>
      <c r="AB1434" s="5">
        <f t="shared" si="639"/>
        <v>0</v>
      </c>
      <c r="AC1434" s="418">
        <f t="shared" si="643"/>
        <v>0</v>
      </c>
      <c r="AD1434" s="628">
        <f t="shared" si="640"/>
        <v>0</v>
      </c>
      <c r="AE1434" s="4">
        <f t="shared" si="625"/>
        <v>1.8353203701333269</v>
      </c>
      <c r="AF1434" s="3">
        <f t="shared" si="641"/>
        <v>4.67</v>
      </c>
      <c r="AG1434" s="2">
        <f t="shared" si="626"/>
        <v>105.92076283713217</v>
      </c>
      <c r="AH1434" s="22">
        <f t="shared" si="644"/>
        <v>0.99455274088537038</v>
      </c>
    </row>
    <row r="1435" spans="6:34" x14ac:dyDescent="0.35">
      <c r="F1435" s="21">
        <f t="shared" si="627"/>
        <v>140.49999999999631</v>
      </c>
      <c r="G1435" s="20">
        <f t="shared" si="642"/>
        <v>356.63043478260749</v>
      </c>
      <c r="H1435" s="19">
        <f t="shared" si="616"/>
        <v>6.6304347826074945</v>
      </c>
      <c r="I1435" s="18">
        <f t="shared" si="617"/>
        <v>1.8944099378878556E-2</v>
      </c>
      <c r="J1435" s="17">
        <f t="shared" si="618"/>
        <v>242147.86795642355</v>
      </c>
      <c r="K1435" s="16">
        <f t="shared" si="619"/>
        <v>31.441298925506874</v>
      </c>
      <c r="L1435" s="15">
        <f t="shared" si="620"/>
        <v>0</v>
      </c>
      <c r="M1435" s="14">
        <f t="shared" si="621"/>
        <v>0</v>
      </c>
      <c r="N1435" s="13">
        <f t="shared" si="628"/>
        <v>0</v>
      </c>
      <c r="O1435" s="12">
        <f t="shared" si="629"/>
        <v>0</v>
      </c>
      <c r="P1435" s="4">
        <f t="shared" si="630"/>
        <v>0</v>
      </c>
      <c r="Q1435" s="11">
        <f t="shared" si="622"/>
        <v>0</v>
      </c>
      <c r="R1435" s="10">
        <f t="shared" si="631"/>
        <v>0</v>
      </c>
      <c r="S1435" s="9">
        <f t="shared" si="632"/>
        <v>151.358709016955</v>
      </c>
      <c r="T1435" s="8">
        <f t="shared" si="633"/>
        <v>19298.435420810383</v>
      </c>
      <c r="U1435" s="7">
        <f t="shared" si="634"/>
        <v>-31.441298925506874</v>
      </c>
      <c r="V1435" s="9">
        <f t="shared" si="635"/>
        <v>-125.13318762653154</v>
      </c>
      <c r="W1435" s="8">
        <f t="shared" si="636"/>
        <v>242147.86795642355</v>
      </c>
      <c r="X1435" s="7">
        <f t="shared" si="637"/>
        <v>-31.441298925506874</v>
      </c>
      <c r="Y1435" s="6">
        <f t="shared" si="623"/>
        <v>196.38679548497146</v>
      </c>
      <c r="Z1435" s="4">
        <f t="shared" si="624"/>
        <v>-1</v>
      </c>
      <c r="AA1435" s="4">
        <f t="shared" si="638"/>
        <v>0</v>
      </c>
      <c r="AB1435" s="5">
        <f t="shared" si="639"/>
        <v>0</v>
      </c>
      <c r="AC1435" s="418">
        <f t="shared" si="643"/>
        <v>0</v>
      </c>
      <c r="AD1435" s="628">
        <f t="shared" si="640"/>
        <v>0</v>
      </c>
      <c r="AE1435" s="4">
        <f t="shared" si="625"/>
        <v>1.8540915890772363</v>
      </c>
      <c r="AF1435" s="3">
        <f t="shared" si="641"/>
        <v>4.67</v>
      </c>
      <c r="AG1435" s="2">
        <f t="shared" si="626"/>
        <v>105.92076283713217</v>
      </c>
      <c r="AH1435" s="22">
        <f t="shared" si="644"/>
        <v>1.0098497609018691</v>
      </c>
    </row>
    <row r="1436" spans="6:34" x14ac:dyDescent="0.35">
      <c r="F1436" s="21">
        <f t="shared" si="627"/>
        <v>140.5999999999963</v>
      </c>
      <c r="G1436" s="20">
        <f t="shared" si="642"/>
        <v>356.63043478260749</v>
      </c>
      <c r="H1436" s="19">
        <f t="shared" si="616"/>
        <v>6.6304347826074945</v>
      </c>
      <c r="I1436" s="18">
        <f t="shared" si="617"/>
        <v>1.8944099378878556E-2</v>
      </c>
      <c r="J1436" s="17">
        <f t="shared" si="618"/>
        <v>242135.3546376609</v>
      </c>
      <c r="K1436" s="16">
        <f t="shared" si="619"/>
        <v>31.441336139685401</v>
      </c>
      <c r="L1436" s="15">
        <f t="shared" si="620"/>
        <v>0</v>
      </c>
      <c r="M1436" s="14">
        <f t="shared" si="621"/>
        <v>0</v>
      </c>
      <c r="N1436" s="13">
        <f t="shared" si="628"/>
        <v>0</v>
      </c>
      <c r="O1436" s="12">
        <f t="shared" si="629"/>
        <v>0</v>
      </c>
      <c r="P1436" s="4">
        <f t="shared" si="630"/>
        <v>0</v>
      </c>
      <c r="Q1436" s="11">
        <f t="shared" si="622"/>
        <v>0</v>
      </c>
      <c r="R1436" s="10">
        <f t="shared" si="631"/>
        <v>0</v>
      </c>
      <c r="S1436" s="9">
        <f t="shared" si="632"/>
        <v>151.358709016955</v>
      </c>
      <c r="T1436" s="8">
        <f t="shared" si="633"/>
        <v>19313.57129171208</v>
      </c>
      <c r="U1436" s="7">
        <f t="shared" si="634"/>
        <v>-31.441336139685401</v>
      </c>
      <c r="V1436" s="9">
        <f t="shared" si="635"/>
        <v>-128.27731751908223</v>
      </c>
      <c r="W1436" s="8">
        <f t="shared" si="636"/>
        <v>242135.3546376609</v>
      </c>
      <c r="X1436" s="7">
        <f t="shared" si="637"/>
        <v>-31.441336139685401</v>
      </c>
      <c r="Y1436" s="6">
        <f t="shared" si="623"/>
        <v>198.40496209815595</v>
      </c>
      <c r="Z1436" s="4">
        <f t="shared" si="624"/>
        <v>-1</v>
      </c>
      <c r="AA1436" s="4">
        <f t="shared" si="638"/>
        <v>0</v>
      </c>
      <c r="AB1436" s="5">
        <f t="shared" si="639"/>
        <v>0</v>
      </c>
      <c r="AC1436" s="418">
        <f t="shared" si="643"/>
        <v>0</v>
      </c>
      <c r="AD1436" s="628">
        <f t="shared" si="640"/>
        <v>0</v>
      </c>
      <c r="AE1436" s="4">
        <f t="shared" si="625"/>
        <v>1.8731451396666301</v>
      </c>
      <c r="AF1436" s="3">
        <f t="shared" si="641"/>
        <v>4.67</v>
      </c>
      <c r="AG1436" s="2">
        <f t="shared" si="626"/>
        <v>105.92076283713217</v>
      </c>
      <c r="AH1436" s="22">
        <f t="shared" si="644"/>
        <v>1.0254562490045804</v>
      </c>
    </row>
    <row r="1437" spans="6:34" x14ac:dyDescent="0.35">
      <c r="F1437" s="21">
        <f t="shared" si="627"/>
        <v>140.69999999999629</v>
      </c>
      <c r="G1437" s="20">
        <f t="shared" si="642"/>
        <v>356.63043478260749</v>
      </c>
      <c r="H1437" s="19">
        <f t="shared" si="616"/>
        <v>6.6304347826074945</v>
      </c>
      <c r="I1437" s="18">
        <f t="shared" si="617"/>
        <v>1.8944099378878556E-2</v>
      </c>
      <c r="J1437" s="17">
        <f t="shared" si="618"/>
        <v>242122.52690590901</v>
      </c>
      <c r="K1437" s="16">
        <f t="shared" si="619"/>
        <v>31.441374288985894</v>
      </c>
      <c r="L1437" s="15">
        <f t="shared" si="620"/>
        <v>0</v>
      </c>
      <c r="M1437" s="14">
        <f t="shared" si="621"/>
        <v>0</v>
      </c>
      <c r="N1437" s="13">
        <f t="shared" si="628"/>
        <v>0</v>
      </c>
      <c r="O1437" s="12">
        <f t="shared" si="629"/>
        <v>0</v>
      </c>
      <c r="P1437" s="4">
        <f t="shared" si="630"/>
        <v>0</v>
      </c>
      <c r="Q1437" s="11">
        <f t="shared" si="622"/>
        <v>0</v>
      </c>
      <c r="R1437" s="10">
        <f t="shared" si="631"/>
        <v>0</v>
      </c>
      <c r="S1437" s="9">
        <f t="shared" si="632"/>
        <v>151.358709016955</v>
      </c>
      <c r="T1437" s="8">
        <f t="shared" si="633"/>
        <v>19328.707162613777</v>
      </c>
      <c r="U1437" s="7">
        <f t="shared" si="634"/>
        <v>-31.441374288985894</v>
      </c>
      <c r="V1437" s="9">
        <f t="shared" si="635"/>
        <v>-131.42145113305077</v>
      </c>
      <c r="W1437" s="8">
        <f t="shared" si="636"/>
        <v>242122.52690590901</v>
      </c>
      <c r="X1437" s="7">
        <f t="shared" si="637"/>
        <v>-31.441374288985894</v>
      </c>
      <c r="Y1437" s="6">
        <f t="shared" si="623"/>
        <v>200.45213047806729</v>
      </c>
      <c r="Z1437" s="4">
        <f t="shared" si="624"/>
        <v>-1</v>
      </c>
      <c r="AA1437" s="4">
        <f t="shared" si="638"/>
        <v>0</v>
      </c>
      <c r="AB1437" s="5">
        <f t="shared" si="639"/>
        <v>0</v>
      </c>
      <c r="AC1437" s="418">
        <f t="shared" si="643"/>
        <v>0</v>
      </c>
      <c r="AD1437" s="628">
        <f t="shared" si="640"/>
        <v>0</v>
      </c>
      <c r="AE1437" s="4">
        <f t="shared" si="625"/>
        <v>1.8924724965046766</v>
      </c>
      <c r="AF1437" s="3">
        <f t="shared" si="641"/>
        <v>4.67</v>
      </c>
      <c r="AG1437" s="2">
        <f t="shared" si="626"/>
        <v>105.92076283713217</v>
      </c>
      <c r="AH1437" s="22">
        <f t="shared" si="644"/>
        <v>1.0413683069095556</v>
      </c>
    </row>
    <row r="1438" spans="6:34" x14ac:dyDescent="0.35">
      <c r="F1438" s="21">
        <f t="shared" si="627"/>
        <v>140.79999999999629</v>
      </c>
      <c r="G1438" s="20">
        <f t="shared" si="642"/>
        <v>356.63043478260749</v>
      </c>
      <c r="H1438" s="19">
        <f t="shared" ref="H1438:H1501" si="645">G1438-(TotalWeightE-PropellantWeight)</f>
        <v>6.6304347826074945</v>
      </c>
      <c r="I1438" s="18">
        <f t="shared" ref="I1438:I1501" si="646">(G1438-(TotalWeightE-PropellantWeight))/(PropellantWeight)</f>
        <v>1.8944099378878556E-2</v>
      </c>
      <c r="J1438" s="17">
        <f t="shared" ref="J1438:J1501" si="647">W1438</f>
        <v>242109.38476079571</v>
      </c>
      <c r="K1438" s="16">
        <f t="shared" ref="K1438:K1501" si="648">$L$23*(20902231^2)/((20902231+W1438)^2)</f>
        <v>31.441413373414573</v>
      </c>
      <c r="L1438" s="15">
        <f t="shared" ref="L1438:L1501" si="649">M1438/$L$22</f>
        <v>0</v>
      </c>
      <c r="M1438" s="14">
        <f t="shared" ref="M1438:M1501" si="650">$L$22*(EXP(-K1438*(W1438-0)/($L$25*AF1438)))</f>
        <v>0</v>
      </c>
      <c r="N1438" s="13">
        <f t="shared" si="628"/>
        <v>0</v>
      </c>
      <c r="O1438" s="12">
        <f t="shared" si="629"/>
        <v>0</v>
      </c>
      <c r="P1438" s="4">
        <f t="shared" si="630"/>
        <v>0</v>
      </c>
      <c r="Q1438" s="11">
        <f t="shared" ref="Q1438:Q1501" si="651">(M1438*$L$25*AF1438)/144</f>
        <v>0</v>
      </c>
      <c r="R1438" s="10">
        <f t="shared" si="631"/>
        <v>0</v>
      </c>
      <c r="S1438" s="9">
        <f t="shared" si="632"/>
        <v>151.358709016955</v>
      </c>
      <c r="T1438" s="8">
        <f t="shared" si="633"/>
        <v>19343.843033515474</v>
      </c>
      <c r="U1438" s="7">
        <f t="shared" si="634"/>
        <v>-31.441413373414573</v>
      </c>
      <c r="V1438" s="9">
        <f t="shared" si="635"/>
        <v>-134.56558856194937</v>
      </c>
      <c r="W1438" s="8">
        <f t="shared" si="636"/>
        <v>242109.38476079571</v>
      </c>
      <c r="X1438" s="7">
        <f t="shared" si="637"/>
        <v>-31.441413373414573</v>
      </c>
      <c r="Y1438" s="6">
        <f t="shared" ref="Y1438:Y1501" si="652">SQRT((S1438^2)+(V1438^2))</f>
        <v>202.52742140338205</v>
      </c>
      <c r="Z1438" s="4">
        <f t="shared" ref="Z1438:Z1501" si="653">X1438/K1438</f>
        <v>-1</v>
      </c>
      <c r="AA1438" s="4">
        <f t="shared" si="638"/>
        <v>0</v>
      </c>
      <c r="AB1438" s="5">
        <f t="shared" si="639"/>
        <v>0</v>
      </c>
      <c r="AC1438" s="418">
        <f t="shared" si="643"/>
        <v>0</v>
      </c>
      <c r="AD1438" s="628">
        <f t="shared" si="640"/>
        <v>0</v>
      </c>
      <c r="AE1438" s="4">
        <f t="shared" ref="AE1438:AE1501" si="654">Y1438/AG1438</f>
        <v>1.9120653588456116</v>
      </c>
      <c r="AF1438" s="3">
        <f t="shared" si="641"/>
        <v>4.67</v>
      </c>
      <c r="AG1438" s="2">
        <f t="shared" ref="AG1438:AG1501" si="655">SQRT($L$27*$L$25*AF1438)</f>
        <v>105.92076283713217</v>
      </c>
      <c r="AH1438" s="22">
        <f t="shared" si="644"/>
        <v>1.0575820995554928</v>
      </c>
    </row>
    <row r="1439" spans="6:34" x14ac:dyDescent="0.35">
      <c r="F1439" s="21">
        <f t="shared" ref="F1439:F1502" si="656">F1438+$G$28</f>
        <v>140.89999999999628</v>
      </c>
      <c r="G1439" s="20">
        <f t="shared" si="642"/>
        <v>356.63043478260749</v>
      </c>
      <c r="H1439" s="19">
        <f t="shared" si="645"/>
        <v>6.6304347826074945</v>
      </c>
      <c r="I1439" s="18">
        <f t="shared" si="646"/>
        <v>1.8944099378878556E-2</v>
      </c>
      <c r="J1439" s="17">
        <f t="shared" si="647"/>
        <v>242095.92820193953</v>
      </c>
      <c r="K1439" s="16">
        <f t="shared" si="648"/>
        <v>31.441453392977802</v>
      </c>
      <c r="L1439" s="15">
        <f t="shared" si="649"/>
        <v>0</v>
      </c>
      <c r="M1439" s="14">
        <f t="shared" si="650"/>
        <v>0</v>
      </c>
      <c r="N1439" s="13">
        <f t="shared" ref="N1439:N1502" si="657">IF(I1438&gt;0.02,(WeightFlowRate/$L$23)*ExhaustVelocityE+(ExitPressureE-Q1439)*ExitAreaE,0)</f>
        <v>0</v>
      </c>
      <c r="O1439" s="12">
        <f t="shared" ref="O1439:O1502" si="658">N1439/WeightFlowRate</f>
        <v>0</v>
      </c>
      <c r="P1439" s="4">
        <f t="shared" ref="P1439:P1502" si="659">Q1439/$L$21</f>
        <v>0</v>
      </c>
      <c r="Q1439" s="11">
        <f t="shared" si="651"/>
        <v>0</v>
      </c>
      <c r="R1439" s="10">
        <f t="shared" ref="R1439:R1502" si="660">IF(W1439&lt;InitialAltitudeE,0,(((N1439-AB1439)*COS(ElevationAngleR)*$L$23)/(G1439)))</f>
        <v>0</v>
      </c>
      <c r="S1439" s="9">
        <f t="shared" ref="S1439:S1502" si="661">IF(W1438&lt;InitialAltitudeE,0,S1438+(R1438*TimeStep))</f>
        <v>151.358709016955</v>
      </c>
      <c r="T1439" s="8">
        <f t="shared" ref="T1439:T1502" si="662">T1438+(S1439*TimeStep)</f>
        <v>19358.97890441717</v>
      </c>
      <c r="U1439" s="7">
        <f t="shared" ref="U1439:U1502" si="663">IF(W1438&lt;InitialAltitudeE,-K1439,(((N1439-AB1439)*SIN(ElevationAngleR)*$L$23)/G1439)-K1439)</f>
        <v>-31.441453392977802</v>
      </c>
      <c r="V1439" s="9">
        <f t="shared" ref="V1439:V1502" si="664">IF(W1438&lt;InitialAltitudeE,0,V1438+(U1438*TimeStep))</f>
        <v>-137.70972989929083</v>
      </c>
      <c r="W1439" s="8">
        <f t="shared" ref="W1439:W1502" si="665">IF(P1438&gt;0.913499,W1438,W1438+V1438*TimeStep)</f>
        <v>242095.92820193953</v>
      </c>
      <c r="X1439" s="7">
        <f t="shared" ref="X1439:X1502" si="666">IF(N1439&gt;0.002,SQRT((U1439^2)+(R1439^2)),-SQRT((U1439^2)+(R1439^2)))</f>
        <v>-31.441453392977802</v>
      </c>
      <c r="Y1439" s="6">
        <f t="shared" si="652"/>
        <v>204.62997948544808</v>
      </c>
      <c r="Z1439" s="4">
        <f t="shared" si="653"/>
        <v>-1</v>
      </c>
      <c r="AA1439" s="4">
        <f t="shared" ref="AA1439:AA1502" si="667">N1439/G1439</f>
        <v>0</v>
      </c>
      <c r="AB1439" s="5">
        <f t="shared" ref="AB1439:AB1502" si="668">0.5*M1439*(Y1438^2)*CrossSectionalAreaE*AH1439</f>
        <v>0</v>
      </c>
      <c r="AC1439" s="418">
        <f t="shared" si="643"/>
        <v>0</v>
      </c>
      <c r="AD1439" s="628">
        <f t="shared" ref="AD1439:AD1502" si="669">(1/2)*M1439*(Y1438^2)</f>
        <v>0</v>
      </c>
      <c r="AE1439" s="4">
        <f t="shared" si="654"/>
        <v>1.9319156509483884</v>
      </c>
      <c r="AF1439" s="3">
        <f t="shared" ref="AF1439:AF1502" si="670">IF(AF1438&gt;4.67,$L$20+($L$26/1000)*W1439,4.67)</f>
        <v>4.67</v>
      </c>
      <c r="AG1439" s="2">
        <f t="shared" si="655"/>
        <v>105.92076283713217</v>
      </c>
      <c r="AH1439" s="22">
        <f t="shared" si="644"/>
        <v>1.0740938565584144</v>
      </c>
    </row>
    <row r="1440" spans="6:34" x14ac:dyDescent="0.35">
      <c r="F1440" s="21">
        <f t="shared" si="656"/>
        <v>140.99999999999628</v>
      </c>
      <c r="G1440" s="20">
        <f t="shared" ref="G1440:G1503" si="671">IF(I1439&gt;0.02,G1439-((N1439/O1439)*TimeStep),G1439)</f>
        <v>356.63043478260749</v>
      </c>
      <c r="H1440" s="19">
        <f t="shared" si="645"/>
        <v>6.6304347826074945</v>
      </c>
      <c r="I1440" s="18">
        <f t="shared" si="646"/>
        <v>1.8944099378878556E-2</v>
      </c>
      <c r="J1440" s="17">
        <f t="shared" si="647"/>
        <v>242082.1572289496</v>
      </c>
      <c r="K1440" s="16">
        <f t="shared" si="648"/>
        <v>31.441494347682095</v>
      </c>
      <c r="L1440" s="15">
        <f t="shared" si="649"/>
        <v>0</v>
      </c>
      <c r="M1440" s="14">
        <f t="shared" si="650"/>
        <v>0</v>
      </c>
      <c r="N1440" s="13">
        <f t="shared" si="657"/>
        <v>0</v>
      </c>
      <c r="O1440" s="12">
        <f t="shared" si="658"/>
        <v>0</v>
      </c>
      <c r="P1440" s="4">
        <f t="shared" si="659"/>
        <v>0</v>
      </c>
      <c r="Q1440" s="11">
        <f t="shared" si="651"/>
        <v>0</v>
      </c>
      <c r="R1440" s="10">
        <f t="shared" si="660"/>
        <v>0</v>
      </c>
      <c r="S1440" s="9">
        <f t="shared" si="661"/>
        <v>151.358709016955</v>
      </c>
      <c r="T1440" s="8">
        <f t="shared" si="662"/>
        <v>19374.114775318867</v>
      </c>
      <c r="U1440" s="7">
        <f t="shared" si="663"/>
        <v>-31.441494347682095</v>
      </c>
      <c r="V1440" s="9">
        <f t="shared" si="664"/>
        <v>-140.85387523858861</v>
      </c>
      <c r="W1440" s="8">
        <f t="shared" si="665"/>
        <v>242082.1572289496</v>
      </c>
      <c r="X1440" s="7">
        <f t="shared" si="666"/>
        <v>-31.441494347682095</v>
      </c>
      <c r="Y1440" s="6">
        <f t="shared" si="652"/>
        <v>206.75897311847712</v>
      </c>
      <c r="Z1440" s="4">
        <f t="shared" si="653"/>
        <v>-1</v>
      </c>
      <c r="AA1440" s="4">
        <f t="shared" si="667"/>
        <v>0</v>
      </c>
      <c r="AB1440" s="5">
        <f t="shared" si="668"/>
        <v>0</v>
      </c>
      <c r="AC1440" s="418">
        <f t="shared" ref="AC1440:AC1503" si="672">(AB1440/G1440)*F1440</f>
        <v>0</v>
      </c>
      <c r="AD1440" s="628">
        <f t="shared" si="669"/>
        <v>0</v>
      </c>
      <c r="AE1440" s="4">
        <f t="shared" si="654"/>
        <v>1.952015521606445</v>
      </c>
      <c r="AF1440" s="3">
        <f t="shared" si="670"/>
        <v>4.67</v>
      </c>
      <c r="AG1440" s="2">
        <f t="shared" si="655"/>
        <v>105.92076283713217</v>
      </c>
      <c r="AH1440" s="22">
        <f t="shared" si="644"/>
        <v>1.0908998733543391</v>
      </c>
    </row>
    <row r="1441" spans="6:34" x14ac:dyDescent="0.35">
      <c r="F1441" s="21">
        <f t="shared" si="656"/>
        <v>141.09999999999627</v>
      </c>
      <c r="G1441" s="20">
        <f t="shared" si="671"/>
        <v>356.63043478260749</v>
      </c>
      <c r="H1441" s="19">
        <f t="shared" si="645"/>
        <v>6.6304347826074945</v>
      </c>
      <c r="I1441" s="18">
        <f t="shared" si="646"/>
        <v>1.8944099378878556E-2</v>
      </c>
      <c r="J1441" s="17">
        <f t="shared" si="647"/>
        <v>242068.07184142573</v>
      </c>
      <c r="K1441" s="16">
        <f t="shared" si="648"/>
        <v>31.44153623753413</v>
      </c>
      <c r="L1441" s="15">
        <f t="shared" si="649"/>
        <v>0</v>
      </c>
      <c r="M1441" s="14">
        <f t="shared" si="650"/>
        <v>0</v>
      </c>
      <c r="N1441" s="13">
        <f t="shared" si="657"/>
        <v>0</v>
      </c>
      <c r="O1441" s="12">
        <f t="shared" si="658"/>
        <v>0</v>
      </c>
      <c r="P1441" s="4">
        <f t="shared" si="659"/>
        <v>0</v>
      </c>
      <c r="Q1441" s="11">
        <f t="shared" si="651"/>
        <v>0</v>
      </c>
      <c r="R1441" s="10">
        <f t="shared" si="660"/>
        <v>0</v>
      </c>
      <c r="S1441" s="9">
        <f t="shared" si="661"/>
        <v>151.358709016955</v>
      </c>
      <c r="T1441" s="8">
        <f t="shared" si="662"/>
        <v>19389.250646220564</v>
      </c>
      <c r="U1441" s="7">
        <f t="shared" si="663"/>
        <v>-31.44153623753413</v>
      </c>
      <c r="V1441" s="9">
        <f t="shared" si="664"/>
        <v>-143.99802467335684</v>
      </c>
      <c r="W1441" s="8">
        <f t="shared" si="665"/>
        <v>242068.07184142573</v>
      </c>
      <c r="X1441" s="7">
        <f t="shared" si="666"/>
        <v>-31.44153623753413</v>
      </c>
      <c r="Y1441" s="6">
        <f t="shared" si="652"/>
        <v>208.91359435208599</v>
      </c>
      <c r="Z1441" s="4">
        <f t="shared" si="653"/>
        <v>-1</v>
      </c>
      <c r="AA1441" s="4">
        <f t="shared" si="667"/>
        <v>0</v>
      </c>
      <c r="AB1441" s="5">
        <f t="shared" si="668"/>
        <v>0</v>
      </c>
      <c r="AC1441" s="418">
        <f t="shared" si="672"/>
        <v>0</v>
      </c>
      <c r="AD1441" s="628">
        <f t="shared" si="669"/>
        <v>0</v>
      </c>
      <c r="AE1441" s="4">
        <f t="shared" si="654"/>
        <v>1.9723573429443626</v>
      </c>
      <c r="AF1441" s="3">
        <f t="shared" si="670"/>
        <v>4.67</v>
      </c>
      <c r="AG1441" s="2">
        <f t="shared" si="655"/>
        <v>105.92076283713217</v>
      </c>
      <c r="AH1441" s="22">
        <f t="shared" si="644"/>
        <v>1.1079965120563777</v>
      </c>
    </row>
    <row r="1442" spans="6:34" x14ac:dyDescent="0.35">
      <c r="F1442" s="21">
        <f t="shared" si="656"/>
        <v>141.19999999999627</v>
      </c>
      <c r="G1442" s="20">
        <f t="shared" si="671"/>
        <v>356.63043478260749</v>
      </c>
      <c r="H1442" s="19">
        <f t="shared" si="645"/>
        <v>6.6304347826074945</v>
      </c>
      <c r="I1442" s="18">
        <f t="shared" si="646"/>
        <v>1.8944099378878556E-2</v>
      </c>
      <c r="J1442" s="17">
        <f t="shared" si="647"/>
        <v>242053.67203895838</v>
      </c>
      <c r="K1442" s="16">
        <f t="shared" si="648"/>
        <v>31.441579062540725</v>
      </c>
      <c r="L1442" s="15">
        <f t="shared" si="649"/>
        <v>0</v>
      </c>
      <c r="M1442" s="14">
        <f t="shared" si="650"/>
        <v>0</v>
      </c>
      <c r="N1442" s="13">
        <f t="shared" si="657"/>
        <v>0</v>
      </c>
      <c r="O1442" s="12">
        <f t="shared" si="658"/>
        <v>0</v>
      </c>
      <c r="P1442" s="4">
        <f t="shared" si="659"/>
        <v>0</v>
      </c>
      <c r="Q1442" s="11">
        <f t="shared" si="651"/>
        <v>0</v>
      </c>
      <c r="R1442" s="10">
        <f t="shared" si="660"/>
        <v>0</v>
      </c>
      <c r="S1442" s="9">
        <f t="shared" si="661"/>
        <v>151.358709016955</v>
      </c>
      <c r="T1442" s="8">
        <f t="shared" si="662"/>
        <v>19404.386517122261</v>
      </c>
      <c r="U1442" s="7">
        <f t="shared" si="663"/>
        <v>-31.441579062540725</v>
      </c>
      <c r="V1442" s="9">
        <f t="shared" si="664"/>
        <v>-147.14217829711026</v>
      </c>
      <c r="W1442" s="8">
        <f t="shared" si="665"/>
        <v>242053.67203895838</v>
      </c>
      <c r="X1442" s="7">
        <f t="shared" si="666"/>
        <v>-31.441579062540725</v>
      </c>
      <c r="Y1442" s="6">
        <f t="shared" si="652"/>
        <v>211.09305869520637</v>
      </c>
      <c r="Z1442" s="4">
        <f t="shared" si="653"/>
        <v>-1</v>
      </c>
      <c r="AA1442" s="4">
        <f t="shared" si="667"/>
        <v>0</v>
      </c>
      <c r="AB1442" s="5">
        <f t="shared" si="668"/>
        <v>0</v>
      </c>
      <c r="AC1442" s="418">
        <f t="shared" si="672"/>
        <v>0</v>
      </c>
      <c r="AD1442" s="628">
        <f t="shared" si="669"/>
        <v>0</v>
      </c>
      <c r="AE1442" s="4">
        <f t="shared" si="654"/>
        <v>1.9929337085665739</v>
      </c>
      <c r="AF1442" s="3">
        <f t="shared" si="670"/>
        <v>4.67</v>
      </c>
      <c r="AG1442" s="2">
        <f t="shared" si="655"/>
        <v>105.92076283713217</v>
      </c>
      <c r="AH1442" s="22">
        <f t="shared" si="644"/>
        <v>1.1253802020514987</v>
      </c>
    </row>
    <row r="1443" spans="6:34" x14ac:dyDescent="0.35">
      <c r="F1443" s="21">
        <f t="shared" si="656"/>
        <v>141.29999999999626</v>
      </c>
      <c r="G1443" s="20">
        <f t="shared" si="671"/>
        <v>356.63043478260749</v>
      </c>
      <c r="H1443" s="19">
        <f t="shared" si="645"/>
        <v>6.6304347826074945</v>
      </c>
      <c r="I1443" s="18">
        <f t="shared" si="646"/>
        <v>1.8944099378878556E-2</v>
      </c>
      <c r="J1443" s="17">
        <f t="shared" si="647"/>
        <v>242038.95782112866</v>
      </c>
      <c r="K1443" s="16">
        <f t="shared" si="648"/>
        <v>31.441622822708862</v>
      </c>
      <c r="L1443" s="15">
        <f t="shared" si="649"/>
        <v>0</v>
      </c>
      <c r="M1443" s="14">
        <f t="shared" si="650"/>
        <v>0</v>
      </c>
      <c r="N1443" s="13">
        <f t="shared" si="657"/>
        <v>0</v>
      </c>
      <c r="O1443" s="12">
        <f t="shared" si="658"/>
        <v>0</v>
      </c>
      <c r="P1443" s="4">
        <f t="shared" si="659"/>
        <v>0</v>
      </c>
      <c r="Q1443" s="11">
        <f t="shared" si="651"/>
        <v>0</v>
      </c>
      <c r="R1443" s="10">
        <f t="shared" si="660"/>
        <v>0</v>
      </c>
      <c r="S1443" s="9">
        <f t="shared" si="661"/>
        <v>151.358709016955</v>
      </c>
      <c r="T1443" s="8">
        <f t="shared" si="662"/>
        <v>19419.522388023957</v>
      </c>
      <c r="U1443" s="7">
        <f t="shared" si="663"/>
        <v>-31.441622822708862</v>
      </c>
      <c r="V1443" s="9">
        <f t="shared" si="664"/>
        <v>-150.28633620336433</v>
      </c>
      <c r="W1443" s="8">
        <f t="shared" si="665"/>
        <v>242038.95782112866</v>
      </c>
      <c r="X1443" s="7">
        <f t="shared" si="666"/>
        <v>-31.441622822708862</v>
      </c>
      <c r="Y1443" s="6">
        <f t="shared" si="652"/>
        <v>213.29660485978184</v>
      </c>
      <c r="Z1443" s="4">
        <f t="shared" si="653"/>
        <v>-1</v>
      </c>
      <c r="AA1443" s="4">
        <f t="shared" si="667"/>
        <v>0</v>
      </c>
      <c r="AB1443" s="5">
        <f t="shared" si="668"/>
        <v>0</v>
      </c>
      <c r="AC1443" s="418">
        <f t="shared" si="672"/>
        <v>0</v>
      </c>
      <c r="AD1443" s="628">
        <f t="shared" si="669"/>
        <v>0</v>
      </c>
      <c r="AE1443" s="4">
        <f t="shared" si="654"/>
        <v>2.0137374311376033</v>
      </c>
      <c r="AF1443" s="3">
        <f t="shared" si="670"/>
        <v>4.67</v>
      </c>
      <c r="AG1443" s="2">
        <f t="shared" si="655"/>
        <v>105.92076283713217</v>
      </c>
      <c r="AH1443" s="22">
        <f t="shared" si="644"/>
        <v>1.1430474403609883</v>
      </c>
    </row>
    <row r="1444" spans="6:34" x14ac:dyDescent="0.35">
      <c r="F1444" s="21">
        <f t="shared" si="656"/>
        <v>141.39999999999625</v>
      </c>
      <c r="G1444" s="20">
        <f t="shared" si="671"/>
        <v>356.63043478260749</v>
      </c>
      <c r="H1444" s="19">
        <f t="shared" si="645"/>
        <v>6.6304347826074945</v>
      </c>
      <c r="I1444" s="18">
        <f t="shared" si="646"/>
        <v>1.8944099378878556E-2</v>
      </c>
      <c r="J1444" s="17">
        <f t="shared" si="647"/>
        <v>242023.92918750833</v>
      </c>
      <c r="K1444" s="16">
        <f t="shared" si="648"/>
        <v>31.441667518045659</v>
      </c>
      <c r="L1444" s="15">
        <f t="shared" si="649"/>
        <v>0</v>
      </c>
      <c r="M1444" s="14">
        <f t="shared" si="650"/>
        <v>0</v>
      </c>
      <c r="N1444" s="13">
        <f t="shared" si="657"/>
        <v>0</v>
      </c>
      <c r="O1444" s="12">
        <f t="shared" si="658"/>
        <v>0</v>
      </c>
      <c r="P1444" s="4">
        <f t="shared" si="659"/>
        <v>0</v>
      </c>
      <c r="Q1444" s="11">
        <f t="shared" si="651"/>
        <v>0</v>
      </c>
      <c r="R1444" s="10">
        <f t="shared" si="660"/>
        <v>0</v>
      </c>
      <c r="S1444" s="9">
        <f t="shared" si="661"/>
        <v>151.358709016955</v>
      </c>
      <c r="T1444" s="8">
        <f t="shared" si="662"/>
        <v>19434.658258925654</v>
      </c>
      <c r="U1444" s="7">
        <f t="shared" si="663"/>
        <v>-31.441667518045659</v>
      </c>
      <c r="V1444" s="9">
        <f t="shared" si="664"/>
        <v>-153.43049848563521</v>
      </c>
      <c r="W1444" s="8">
        <f t="shared" si="665"/>
        <v>242023.92918750833</v>
      </c>
      <c r="X1444" s="7">
        <f t="shared" si="666"/>
        <v>-31.441667518045659</v>
      </c>
      <c r="Y1444" s="6">
        <f t="shared" si="652"/>
        <v>215.5234944520661</v>
      </c>
      <c r="Z1444" s="4">
        <f t="shared" si="653"/>
        <v>-1</v>
      </c>
      <c r="AA1444" s="4">
        <f t="shared" si="667"/>
        <v>0</v>
      </c>
      <c r="AB1444" s="5">
        <f t="shared" si="668"/>
        <v>0</v>
      </c>
      <c r="AC1444" s="418">
        <f t="shared" si="672"/>
        <v>0</v>
      </c>
      <c r="AD1444" s="628">
        <f t="shared" si="669"/>
        <v>0</v>
      </c>
      <c r="AE1444" s="4">
        <f t="shared" si="654"/>
        <v>2.0347615394676044</v>
      </c>
      <c r="AF1444" s="3">
        <f t="shared" si="670"/>
        <v>4.67</v>
      </c>
      <c r="AG1444" s="2">
        <f t="shared" si="655"/>
        <v>105.92076283713217</v>
      </c>
      <c r="AH1444" s="22">
        <f t="shared" si="644"/>
        <v>1.1609947917873082</v>
      </c>
    </row>
    <row r="1445" spans="6:34" x14ac:dyDescent="0.35">
      <c r="F1445" s="21">
        <f t="shared" si="656"/>
        <v>141.49999999999625</v>
      </c>
      <c r="G1445" s="20">
        <f t="shared" si="671"/>
        <v>356.63043478260749</v>
      </c>
      <c r="H1445" s="19">
        <f t="shared" si="645"/>
        <v>6.6304347826074945</v>
      </c>
      <c r="I1445" s="18">
        <f t="shared" si="646"/>
        <v>1.8944099378878556E-2</v>
      </c>
      <c r="J1445" s="17">
        <f t="shared" si="647"/>
        <v>242008.58613765976</v>
      </c>
      <c r="K1445" s="16">
        <f t="shared" si="648"/>
        <v>31.441713148558421</v>
      </c>
      <c r="L1445" s="15">
        <f t="shared" si="649"/>
        <v>0</v>
      </c>
      <c r="M1445" s="14">
        <f t="shared" si="650"/>
        <v>0</v>
      </c>
      <c r="N1445" s="13">
        <f t="shared" si="657"/>
        <v>0</v>
      </c>
      <c r="O1445" s="12">
        <f t="shared" si="658"/>
        <v>0</v>
      </c>
      <c r="P1445" s="4">
        <f t="shared" si="659"/>
        <v>0</v>
      </c>
      <c r="Q1445" s="11">
        <f t="shared" si="651"/>
        <v>0</v>
      </c>
      <c r="R1445" s="10">
        <f t="shared" si="660"/>
        <v>0</v>
      </c>
      <c r="S1445" s="9">
        <f t="shared" si="661"/>
        <v>151.358709016955</v>
      </c>
      <c r="T1445" s="8">
        <f t="shared" si="662"/>
        <v>19449.794129827351</v>
      </c>
      <c r="U1445" s="7">
        <f t="shared" si="663"/>
        <v>-31.441713148558421</v>
      </c>
      <c r="V1445" s="9">
        <f t="shared" si="664"/>
        <v>-156.57466523743977</v>
      </c>
      <c r="W1445" s="8">
        <f t="shared" si="665"/>
        <v>242008.58613765976</v>
      </c>
      <c r="X1445" s="7">
        <f t="shared" si="666"/>
        <v>-31.441713148558421</v>
      </c>
      <c r="Y1445" s="6">
        <f t="shared" si="652"/>
        <v>217.77301161873936</v>
      </c>
      <c r="Z1445" s="4">
        <f t="shared" si="653"/>
        <v>-1</v>
      </c>
      <c r="AA1445" s="4">
        <f t="shared" si="667"/>
        <v>0</v>
      </c>
      <c r="AB1445" s="5">
        <f t="shared" si="668"/>
        <v>0</v>
      </c>
      <c r="AC1445" s="418">
        <f t="shared" si="672"/>
        <v>0</v>
      </c>
      <c r="AD1445" s="628">
        <f t="shared" si="669"/>
        <v>0</v>
      </c>
      <c r="AE1445" s="4">
        <f t="shared" si="654"/>
        <v>2.0559992751713421</v>
      </c>
      <c r="AF1445" s="3">
        <f t="shared" si="670"/>
        <v>4.67</v>
      </c>
      <c r="AG1445" s="2">
        <f t="shared" si="655"/>
        <v>105.92076283713217</v>
      </c>
      <c r="AH1445" s="22">
        <f t="shared" si="644"/>
        <v>1.1792188888687494</v>
      </c>
    </row>
    <row r="1446" spans="6:34" x14ac:dyDescent="0.35">
      <c r="F1446" s="21">
        <f t="shared" si="656"/>
        <v>141.59999999999624</v>
      </c>
      <c r="G1446" s="20">
        <f t="shared" si="671"/>
        <v>356.63043478260749</v>
      </c>
      <c r="H1446" s="19">
        <f t="shared" si="645"/>
        <v>6.6304347826074945</v>
      </c>
      <c r="I1446" s="18">
        <f t="shared" si="646"/>
        <v>1.8944099378878556E-2</v>
      </c>
      <c r="J1446" s="17">
        <f t="shared" si="647"/>
        <v>241992.928671136</v>
      </c>
      <c r="K1446" s="16">
        <f t="shared" si="648"/>
        <v>31.441759714254562</v>
      </c>
      <c r="L1446" s="15">
        <f t="shared" si="649"/>
        <v>0</v>
      </c>
      <c r="M1446" s="14">
        <f t="shared" si="650"/>
        <v>0</v>
      </c>
      <c r="N1446" s="13">
        <f t="shared" si="657"/>
        <v>0</v>
      </c>
      <c r="O1446" s="12">
        <f t="shared" si="658"/>
        <v>0</v>
      </c>
      <c r="P1446" s="4">
        <f t="shared" si="659"/>
        <v>0</v>
      </c>
      <c r="Q1446" s="11">
        <f t="shared" si="651"/>
        <v>0</v>
      </c>
      <c r="R1446" s="10">
        <f t="shared" si="660"/>
        <v>0</v>
      </c>
      <c r="S1446" s="9">
        <f t="shared" si="661"/>
        <v>151.358709016955</v>
      </c>
      <c r="T1446" s="8">
        <f t="shared" si="662"/>
        <v>19464.930000729048</v>
      </c>
      <c r="U1446" s="7">
        <f t="shared" si="663"/>
        <v>-31.441759714254562</v>
      </c>
      <c r="V1446" s="9">
        <f t="shared" si="664"/>
        <v>-159.71883655229561</v>
      </c>
      <c r="W1446" s="8">
        <f t="shared" si="665"/>
        <v>241992.928671136</v>
      </c>
      <c r="X1446" s="7">
        <f t="shared" si="666"/>
        <v>-31.441759714254562</v>
      </c>
      <c r="Y1446" s="6">
        <f t="shared" si="652"/>
        <v>220.04446265447848</v>
      </c>
      <c r="Z1446" s="4">
        <f t="shared" si="653"/>
        <v>-1</v>
      </c>
      <c r="AA1446" s="4">
        <f t="shared" si="667"/>
        <v>0</v>
      </c>
      <c r="AB1446" s="5">
        <f t="shared" si="668"/>
        <v>0</v>
      </c>
      <c r="AC1446" s="418">
        <f t="shared" si="672"/>
        <v>0</v>
      </c>
      <c r="AD1446" s="628">
        <f t="shared" si="669"/>
        <v>0</v>
      </c>
      <c r="AE1446" s="4">
        <f t="shared" si="654"/>
        <v>2.0774440889632495</v>
      </c>
      <c r="AF1446" s="3">
        <f t="shared" si="670"/>
        <v>4.67</v>
      </c>
      <c r="AG1446" s="2">
        <f t="shared" si="655"/>
        <v>105.92076283713217</v>
      </c>
      <c r="AH1446" s="22">
        <f t="shared" si="644"/>
        <v>1.1977164316619</v>
      </c>
    </row>
    <row r="1447" spans="6:34" x14ac:dyDescent="0.35">
      <c r="F1447" s="21">
        <f t="shared" si="656"/>
        <v>141.69999999999624</v>
      </c>
      <c r="G1447" s="20">
        <f t="shared" si="671"/>
        <v>356.63043478260749</v>
      </c>
      <c r="H1447" s="19">
        <f t="shared" si="645"/>
        <v>6.6304347826074945</v>
      </c>
      <c r="I1447" s="18">
        <f t="shared" si="646"/>
        <v>1.8944099378878556E-2</v>
      </c>
      <c r="J1447" s="17">
        <f t="shared" si="647"/>
        <v>241976.95678748077</v>
      </c>
      <c r="K1447" s="16">
        <f t="shared" si="648"/>
        <v>31.441807215141687</v>
      </c>
      <c r="L1447" s="15">
        <f t="shared" si="649"/>
        <v>0</v>
      </c>
      <c r="M1447" s="14">
        <f t="shared" si="650"/>
        <v>0</v>
      </c>
      <c r="N1447" s="13">
        <f t="shared" si="657"/>
        <v>0</v>
      </c>
      <c r="O1447" s="12">
        <f t="shared" si="658"/>
        <v>0</v>
      </c>
      <c r="P1447" s="4">
        <f t="shared" si="659"/>
        <v>0</v>
      </c>
      <c r="Q1447" s="11">
        <f t="shared" si="651"/>
        <v>0</v>
      </c>
      <c r="R1447" s="10">
        <f t="shared" si="660"/>
        <v>0</v>
      </c>
      <c r="S1447" s="9">
        <f t="shared" si="661"/>
        <v>151.358709016955</v>
      </c>
      <c r="T1447" s="8">
        <f t="shared" si="662"/>
        <v>19480.065871630744</v>
      </c>
      <c r="U1447" s="7">
        <f t="shared" si="663"/>
        <v>-31.441807215141687</v>
      </c>
      <c r="V1447" s="9">
        <f t="shared" si="664"/>
        <v>-162.86301252372107</v>
      </c>
      <c r="W1447" s="8">
        <f t="shared" si="665"/>
        <v>241976.95678748077</v>
      </c>
      <c r="X1447" s="7">
        <f t="shared" si="666"/>
        <v>-31.441807215141687</v>
      </c>
      <c r="Y1447" s="6">
        <f t="shared" si="652"/>
        <v>222.33717557705231</v>
      </c>
      <c r="Z1447" s="4">
        <f t="shared" si="653"/>
        <v>-1</v>
      </c>
      <c r="AA1447" s="4">
        <f t="shared" si="667"/>
        <v>0</v>
      </c>
      <c r="AB1447" s="5">
        <f t="shared" si="668"/>
        <v>0</v>
      </c>
      <c r="AC1447" s="418">
        <f t="shared" si="672"/>
        <v>0</v>
      </c>
      <c r="AD1447" s="628">
        <f t="shared" si="669"/>
        <v>0</v>
      </c>
      <c r="AE1447" s="4">
        <f t="shared" si="654"/>
        <v>2.0990896366458998</v>
      </c>
      <c r="AF1447" s="3">
        <f t="shared" si="670"/>
        <v>4.67</v>
      </c>
      <c r="AG1447" s="2">
        <f t="shared" si="655"/>
        <v>105.92076283713217</v>
      </c>
      <c r="AH1447" s="22">
        <f t="shared" si="644"/>
        <v>1.2164841873706593</v>
      </c>
    </row>
    <row r="1448" spans="6:34" x14ac:dyDescent="0.35">
      <c r="F1448" s="21">
        <f t="shared" si="656"/>
        <v>141.79999999999623</v>
      </c>
      <c r="G1448" s="20">
        <f t="shared" si="671"/>
        <v>356.63043478260749</v>
      </c>
      <c r="H1448" s="19">
        <f t="shared" si="645"/>
        <v>6.6304347826074945</v>
      </c>
      <c r="I1448" s="18">
        <f t="shared" si="646"/>
        <v>1.8944099378878556E-2</v>
      </c>
      <c r="J1448" s="17">
        <f t="shared" si="647"/>
        <v>241960.6704862284</v>
      </c>
      <c r="K1448" s="16">
        <f t="shared" si="648"/>
        <v>31.441855651227538</v>
      </c>
      <c r="L1448" s="15">
        <f t="shared" si="649"/>
        <v>0</v>
      </c>
      <c r="M1448" s="14">
        <f t="shared" si="650"/>
        <v>0</v>
      </c>
      <c r="N1448" s="13">
        <f t="shared" si="657"/>
        <v>0</v>
      </c>
      <c r="O1448" s="12">
        <f t="shared" si="658"/>
        <v>0</v>
      </c>
      <c r="P1448" s="4">
        <f t="shared" si="659"/>
        <v>0</v>
      </c>
      <c r="Q1448" s="11">
        <f t="shared" si="651"/>
        <v>0</v>
      </c>
      <c r="R1448" s="10">
        <f t="shared" si="660"/>
        <v>0</v>
      </c>
      <c r="S1448" s="9">
        <f t="shared" si="661"/>
        <v>151.358709016955</v>
      </c>
      <c r="T1448" s="8">
        <f t="shared" si="662"/>
        <v>19495.201742532441</v>
      </c>
      <c r="U1448" s="7">
        <f t="shared" si="663"/>
        <v>-31.441855651227538</v>
      </c>
      <c r="V1448" s="9">
        <f t="shared" si="664"/>
        <v>-166.00719324523524</v>
      </c>
      <c r="W1448" s="8">
        <f t="shared" si="665"/>
        <v>241960.6704862284</v>
      </c>
      <c r="X1448" s="7">
        <f t="shared" si="666"/>
        <v>-31.441855651227538</v>
      </c>
      <c r="Y1448" s="6">
        <f t="shared" si="652"/>
        <v>224.65049967547398</v>
      </c>
      <c r="Z1448" s="4">
        <f t="shared" si="653"/>
        <v>-1</v>
      </c>
      <c r="AA1448" s="4">
        <f t="shared" si="667"/>
        <v>0</v>
      </c>
      <c r="AB1448" s="5">
        <f t="shared" si="668"/>
        <v>0</v>
      </c>
      <c r="AC1448" s="418">
        <f t="shared" si="672"/>
        <v>0</v>
      </c>
      <c r="AD1448" s="628">
        <f t="shared" si="669"/>
        <v>0</v>
      </c>
      <c r="AE1448" s="4">
        <f t="shared" si="654"/>
        <v>2.1209297748440994</v>
      </c>
      <c r="AF1448" s="3">
        <f t="shared" si="670"/>
        <v>4.67</v>
      </c>
      <c r="AG1448" s="2">
        <f t="shared" si="655"/>
        <v>105.92076283713217</v>
      </c>
      <c r="AH1448" s="22">
        <f t="shared" si="644"/>
        <v>1.2355189898391723</v>
      </c>
    </row>
    <row r="1449" spans="6:34" x14ac:dyDescent="0.35">
      <c r="F1449" s="21">
        <f t="shared" si="656"/>
        <v>141.89999999999623</v>
      </c>
      <c r="G1449" s="20">
        <f t="shared" si="671"/>
        <v>356.63043478260749</v>
      </c>
      <c r="H1449" s="19">
        <f t="shared" si="645"/>
        <v>6.6304347826074945</v>
      </c>
      <c r="I1449" s="18">
        <f t="shared" si="646"/>
        <v>1.8944099378878556E-2</v>
      </c>
      <c r="J1449" s="17">
        <f t="shared" si="647"/>
        <v>241944.06976690388</v>
      </c>
      <c r="K1449" s="16">
        <f t="shared" si="648"/>
        <v>31.44190502251999</v>
      </c>
      <c r="L1449" s="15">
        <f t="shared" si="649"/>
        <v>0</v>
      </c>
      <c r="M1449" s="14">
        <f t="shared" si="650"/>
        <v>0</v>
      </c>
      <c r="N1449" s="13">
        <f t="shared" si="657"/>
        <v>0</v>
      </c>
      <c r="O1449" s="12">
        <f t="shared" si="658"/>
        <v>0</v>
      </c>
      <c r="P1449" s="4">
        <f t="shared" si="659"/>
        <v>0</v>
      </c>
      <c r="Q1449" s="11">
        <f t="shared" si="651"/>
        <v>0</v>
      </c>
      <c r="R1449" s="10">
        <f t="shared" si="660"/>
        <v>0</v>
      </c>
      <c r="S1449" s="9">
        <f t="shared" si="661"/>
        <v>151.358709016955</v>
      </c>
      <c r="T1449" s="8">
        <f t="shared" si="662"/>
        <v>19510.337613434138</v>
      </c>
      <c r="U1449" s="7">
        <f t="shared" si="663"/>
        <v>-31.44190502251999</v>
      </c>
      <c r="V1449" s="9">
        <f t="shared" si="664"/>
        <v>-169.15137881035798</v>
      </c>
      <c r="W1449" s="8">
        <f t="shared" si="665"/>
        <v>241944.06976690388</v>
      </c>
      <c r="X1449" s="7">
        <f t="shared" si="666"/>
        <v>-31.44190502251999</v>
      </c>
      <c r="Y1449" s="6">
        <f t="shared" si="652"/>
        <v>226.98380503622826</v>
      </c>
      <c r="Z1449" s="4">
        <f t="shared" si="653"/>
        <v>-1</v>
      </c>
      <c r="AA1449" s="4">
        <f t="shared" si="667"/>
        <v>0</v>
      </c>
      <c r="AB1449" s="5">
        <f t="shared" si="668"/>
        <v>0</v>
      </c>
      <c r="AC1449" s="418">
        <f t="shared" si="672"/>
        <v>0</v>
      </c>
      <c r="AD1449" s="628">
        <f t="shared" si="669"/>
        <v>0</v>
      </c>
      <c r="AE1449" s="4">
        <f t="shared" si="654"/>
        <v>2.1429585565319922</v>
      </c>
      <c r="AF1449" s="3">
        <f t="shared" si="670"/>
        <v>4.67</v>
      </c>
      <c r="AG1449" s="2">
        <f t="shared" si="655"/>
        <v>105.92076283713217</v>
      </c>
      <c r="AH1449" s="22">
        <f t="shared" si="644"/>
        <v>1.254817738924821</v>
      </c>
    </row>
    <row r="1450" spans="6:34" x14ac:dyDescent="0.35">
      <c r="F1450" s="21">
        <f t="shared" si="656"/>
        <v>141.99999999999622</v>
      </c>
      <c r="G1450" s="20">
        <f t="shared" si="671"/>
        <v>356.63043478260749</v>
      </c>
      <c r="H1450" s="19">
        <f t="shared" si="645"/>
        <v>6.6304347826074945</v>
      </c>
      <c r="I1450" s="18">
        <f t="shared" si="646"/>
        <v>1.8944099378878556E-2</v>
      </c>
      <c r="J1450" s="17">
        <f t="shared" si="647"/>
        <v>241927.15462902284</v>
      </c>
      <c r="K1450" s="16">
        <f t="shared" si="648"/>
        <v>31.441955329027124</v>
      </c>
      <c r="L1450" s="15">
        <f t="shared" si="649"/>
        <v>0</v>
      </c>
      <c r="M1450" s="14">
        <f t="shared" si="650"/>
        <v>0</v>
      </c>
      <c r="N1450" s="13">
        <f t="shared" si="657"/>
        <v>0</v>
      </c>
      <c r="O1450" s="12">
        <f t="shared" si="658"/>
        <v>0</v>
      </c>
      <c r="P1450" s="4">
        <f t="shared" si="659"/>
        <v>0</v>
      </c>
      <c r="Q1450" s="11">
        <f t="shared" si="651"/>
        <v>0</v>
      </c>
      <c r="R1450" s="10">
        <f t="shared" si="660"/>
        <v>0</v>
      </c>
      <c r="S1450" s="9">
        <f t="shared" si="661"/>
        <v>151.358709016955</v>
      </c>
      <c r="T1450" s="8">
        <f t="shared" si="662"/>
        <v>19525.473484335835</v>
      </c>
      <c r="U1450" s="7">
        <f t="shared" si="663"/>
        <v>-31.441955329027124</v>
      </c>
      <c r="V1450" s="9">
        <f t="shared" si="664"/>
        <v>-172.29556931260998</v>
      </c>
      <c r="W1450" s="8">
        <f t="shared" si="665"/>
        <v>241927.15462902284</v>
      </c>
      <c r="X1450" s="7">
        <f t="shared" si="666"/>
        <v>-31.441955329027124</v>
      </c>
      <c r="Y1450" s="6">
        <f t="shared" si="652"/>
        <v>229.33648205210537</v>
      </c>
      <c r="Z1450" s="4">
        <f t="shared" si="653"/>
        <v>-1</v>
      </c>
      <c r="AA1450" s="4">
        <f t="shared" si="667"/>
        <v>0</v>
      </c>
      <c r="AB1450" s="5">
        <f t="shared" si="668"/>
        <v>0</v>
      </c>
      <c r="AC1450" s="418">
        <f t="shared" si="672"/>
        <v>0</v>
      </c>
      <c r="AD1450" s="628">
        <f t="shared" si="669"/>
        <v>0</v>
      </c>
      <c r="AE1450" s="4">
        <f t="shared" si="654"/>
        <v>2.1651702263959516</v>
      </c>
      <c r="AF1450" s="3">
        <f t="shared" si="670"/>
        <v>4.67</v>
      </c>
      <c r="AG1450" s="2">
        <f t="shared" si="655"/>
        <v>105.92076283713217</v>
      </c>
      <c r="AH1450" s="22">
        <f t="shared" si="644"/>
        <v>1.2743773997661452</v>
      </c>
    </row>
    <row r="1451" spans="6:34" x14ac:dyDescent="0.35">
      <c r="F1451" s="21">
        <f t="shared" si="656"/>
        <v>142.09999999999621</v>
      </c>
      <c r="G1451" s="20">
        <f t="shared" si="671"/>
        <v>356.63043478260749</v>
      </c>
      <c r="H1451" s="19">
        <f t="shared" si="645"/>
        <v>6.6304347826074945</v>
      </c>
      <c r="I1451" s="18">
        <f t="shared" si="646"/>
        <v>1.8944099378878556E-2</v>
      </c>
      <c r="J1451" s="17">
        <f t="shared" si="647"/>
        <v>241909.92507209157</v>
      </c>
      <c r="K1451" s="16">
        <f t="shared" si="648"/>
        <v>31.442006570757112</v>
      </c>
      <c r="L1451" s="15">
        <f t="shared" si="649"/>
        <v>0</v>
      </c>
      <c r="M1451" s="14">
        <f t="shared" si="650"/>
        <v>0</v>
      </c>
      <c r="N1451" s="13">
        <f t="shared" si="657"/>
        <v>0</v>
      </c>
      <c r="O1451" s="12">
        <f t="shared" si="658"/>
        <v>0</v>
      </c>
      <c r="P1451" s="4">
        <f t="shared" si="659"/>
        <v>0</v>
      </c>
      <c r="Q1451" s="11">
        <f t="shared" si="651"/>
        <v>0</v>
      </c>
      <c r="R1451" s="10">
        <f t="shared" si="660"/>
        <v>0</v>
      </c>
      <c r="S1451" s="9">
        <f t="shared" si="661"/>
        <v>151.358709016955</v>
      </c>
      <c r="T1451" s="8">
        <f t="shared" si="662"/>
        <v>19540.609355237531</v>
      </c>
      <c r="U1451" s="7">
        <f t="shared" si="663"/>
        <v>-31.442006570757112</v>
      </c>
      <c r="V1451" s="9">
        <f t="shared" si="664"/>
        <v>-175.43976484551268</v>
      </c>
      <c r="W1451" s="8">
        <f t="shared" si="665"/>
        <v>241909.92507209157</v>
      </c>
      <c r="X1451" s="7">
        <f t="shared" si="666"/>
        <v>-31.442006570757112</v>
      </c>
      <c r="Y1451" s="6">
        <f t="shared" si="652"/>
        <v>231.7079409177166</v>
      </c>
      <c r="Z1451" s="4">
        <f t="shared" si="653"/>
        <v>-1</v>
      </c>
      <c r="AA1451" s="4">
        <f t="shared" si="667"/>
        <v>0</v>
      </c>
      <c r="AB1451" s="5">
        <f t="shared" si="668"/>
        <v>0</v>
      </c>
      <c r="AC1451" s="418">
        <f t="shared" si="672"/>
        <v>0</v>
      </c>
      <c r="AD1451" s="628">
        <f t="shared" si="669"/>
        <v>0</v>
      </c>
      <c r="AE1451" s="4">
        <f t="shared" si="654"/>
        <v>2.187559216071731</v>
      </c>
      <c r="AF1451" s="3">
        <f t="shared" si="670"/>
        <v>4.67</v>
      </c>
      <c r="AG1451" s="2">
        <f t="shared" si="655"/>
        <v>105.92076283713217</v>
      </c>
      <c r="AH1451" s="22">
        <f t="shared" si="644"/>
        <v>1.2941950019593884</v>
      </c>
    </row>
    <row r="1452" spans="6:34" x14ac:dyDescent="0.35">
      <c r="F1452" s="21">
        <f t="shared" si="656"/>
        <v>142.19999999999621</v>
      </c>
      <c r="G1452" s="20">
        <f t="shared" si="671"/>
        <v>356.63043478260749</v>
      </c>
      <c r="H1452" s="19">
        <f t="shared" si="645"/>
        <v>6.6304347826074945</v>
      </c>
      <c r="I1452" s="18">
        <f t="shared" si="646"/>
        <v>1.8944099378878556E-2</v>
      </c>
      <c r="J1452" s="17">
        <f t="shared" si="647"/>
        <v>241892.38109560701</v>
      </c>
      <c r="K1452" s="16">
        <f t="shared" si="648"/>
        <v>31.44205874771832</v>
      </c>
      <c r="L1452" s="15">
        <f t="shared" si="649"/>
        <v>0</v>
      </c>
      <c r="M1452" s="14">
        <f t="shared" si="650"/>
        <v>0</v>
      </c>
      <c r="N1452" s="13">
        <f t="shared" si="657"/>
        <v>0</v>
      </c>
      <c r="O1452" s="12">
        <f t="shared" si="658"/>
        <v>0</v>
      </c>
      <c r="P1452" s="4">
        <f t="shared" si="659"/>
        <v>0</v>
      </c>
      <c r="Q1452" s="11">
        <f t="shared" si="651"/>
        <v>0</v>
      </c>
      <c r="R1452" s="10">
        <f t="shared" si="660"/>
        <v>0</v>
      </c>
      <c r="S1452" s="9">
        <f t="shared" si="661"/>
        <v>151.358709016955</v>
      </c>
      <c r="T1452" s="8">
        <f t="shared" si="662"/>
        <v>19555.745226139228</v>
      </c>
      <c r="U1452" s="7">
        <f t="shared" si="663"/>
        <v>-31.44205874771832</v>
      </c>
      <c r="V1452" s="9">
        <f t="shared" si="664"/>
        <v>-178.5839655025884</v>
      </c>
      <c r="W1452" s="8">
        <f t="shared" si="665"/>
        <v>241892.38109560701</v>
      </c>
      <c r="X1452" s="7">
        <f t="shared" si="666"/>
        <v>-31.44205874771832</v>
      </c>
      <c r="Y1452" s="6">
        <f t="shared" si="652"/>
        <v>234.09761111533996</v>
      </c>
      <c r="Z1452" s="4">
        <f t="shared" si="653"/>
        <v>-1</v>
      </c>
      <c r="AA1452" s="4">
        <f t="shared" si="667"/>
        <v>0</v>
      </c>
      <c r="AB1452" s="5">
        <f t="shared" si="668"/>
        <v>0</v>
      </c>
      <c r="AC1452" s="418">
        <f t="shared" si="672"/>
        <v>0</v>
      </c>
      <c r="AD1452" s="628">
        <f t="shared" si="669"/>
        <v>0</v>
      </c>
      <c r="AE1452" s="4">
        <f t="shared" si="654"/>
        <v>2.210120139290324</v>
      </c>
      <c r="AF1452" s="3">
        <f t="shared" si="670"/>
        <v>4.67</v>
      </c>
      <c r="AG1452" s="2">
        <f t="shared" si="655"/>
        <v>105.92076283713217</v>
      </c>
      <c r="AH1452" s="22">
        <f t="shared" si="644"/>
        <v>1.3142676386562435</v>
      </c>
    </row>
    <row r="1453" spans="6:34" x14ac:dyDescent="0.35">
      <c r="F1453" s="21">
        <f t="shared" si="656"/>
        <v>142.2999999999962</v>
      </c>
      <c r="G1453" s="20">
        <f t="shared" si="671"/>
        <v>356.63043478260749</v>
      </c>
      <c r="H1453" s="19">
        <f t="shared" si="645"/>
        <v>6.6304347826074945</v>
      </c>
      <c r="I1453" s="18">
        <f t="shared" si="646"/>
        <v>1.8944099378878556E-2</v>
      </c>
      <c r="J1453" s="17">
        <f t="shared" si="647"/>
        <v>241874.52269905675</v>
      </c>
      <c r="K1453" s="16">
        <f t="shared" si="648"/>
        <v>31.442111859919258</v>
      </c>
      <c r="L1453" s="15">
        <f t="shared" si="649"/>
        <v>0</v>
      </c>
      <c r="M1453" s="14">
        <f t="shared" si="650"/>
        <v>0</v>
      </c>
      <c r="N1453" s="13">
        <f t="shared" si="657"/>
        <v>0</v>
      </c>
      <c r="O1453" s="12">
        <f t="shared" si="658"/>
        <v>0</v>
      </c>
      <c r="P1453" s="4">
        <f t="shared" si="659"/>
        <v>0</v>
      </c>
      <c r="Q1453" s="11">
        <f t="shared" si="651"/>
        <v>0</v>
      </c>
      <c r="R1453" s="10">
        <f t="shared" si="660"/>
        <v>0</v>
      </c>
      <c r="S1453" s="9">
        <f t="shared" si="661"/>
        <v>151.358709016955</v>
      </c>
      <c r="T1453" s="8">
        <f t="shared" si="662"/>
        <v>19570.881097040925</v>
      </c>
      <c r="U1453" s="7">
        <f t="shared" si="663"/>
        <v>-31.442111859919258</v>
      </c>
      <c r="V1453" s="9">
        <f t="shared" si="664"/>
        <v>-181.72817137736024</v>
      </c>
      <c r="W1453" s="8">
        <f t="shared" si="665"/>
        <v>241874.52269905675</v>
      </c>
      <c r="X1453" s="7">
        <f t="shared" si="666"/>
        <v>-31.442111859919258</v>
      </c>
      <c r="Y1453" s="6">
        <f t="shared" si="652"/>
        <v>236.50494089434679</v>
      </c>
      <c r="Z1453" s="4">
        <f t="shared" si="653"/>
        <v>-1</v>
      </c>
      <c r="AA1453" s="4">
        <f t="shared" si="667"/>
        <v>0</v>
      </c>
      <c r="AB1453" s="5">
        <f t="shared" si="668"/>
        <v>0</v>
      </c>
      <c r="AC1453" s="418">
        <f t="shared" si="672"/>
        <v>0</v>
      </c>
      <c r="AD1453" s="628">
        <f t="shared" si="669"/>
        <v>0</v>
      </c>
      <c r="AE1453" s="4">
        <f t="shared" si="654"/>
        <v>2.2328477869632213</v>
      </c>
      <c r="AF1453" s="3">
        <f t="shared" si="670"/>
        <v>4.67</v>
      </c>
      <c r="AG1453" s="2">
        <f t="shared" si="655"/>
        <v>105.92076283713217</v>
      </c>
      <c r="AH1453" s="22">
        <f t="shared" si="644"/>
        <v>1.3345924655942867</v>
      </c>
    </row>
    <row r="1454" spans="6:34" x14ac:dyDescent="0.35">
      <c r="F1454" s="21">
        <f t="shared" si="656"/>
        <v>142.3999999999962</v>
      </c>
      <c r="G1454" s="20">
        <f t="shared" si="671"/>
        <v>356.63043478260749</v>
      </c>
      <c r="H1454" s="19">
        <f t="shared" si="645"/>
        <v>6.6304347826074945</v>
      </c>
      <c r="I1454" s="18">
        <f t="shared" si="646"/>
        <v>1.8944099378878556E-2</v>
      </c>
      <c r="J1454" s="17">
        <f t="shared" si="647"/>
        <v>241856.34988191901</v>
      </c>
      <c r="K1454" s="16">
        <f t="shared" si="648"/>
        <v>31.442165907368594</v>
      </c>
      <c r="L1454" s="15">
        <f t="shared" si="649"/>
        <v>0</v>
      </c>
      <c r="M1454" s="14">
        <f t="shared" si="650"/>
        <v>0</v>
      </c>
      <c r="N1454" s="13">
        <f t="shared" si="657"/>
        <v>0</v>
      </c>
      <c r="O1454" s="12">
        <f t="shared" si="658"/>
        <v>0</v>
      </c>
      <c r="P1454" s="4">
        <f t="shared" si="659"/>
        <v>0</v>
      </c>
      <c r="Q1454" s="11">
        <f t="shared" si="651"/>
        <v>0</v>
      </c>
      <c r="R1454" s="10">
        <f t="shared" si="660"/>
        <v>0</v>
      </c>
      <c r="S1454" s="9">
        <f t="shared" si="661"/>
        <v>151.358709016955</v>
      </c>
      <c r="T1454" s="8">
        <f t="shared" si="662"/>
        <v>19586.016967942622</v>
      </c>
      <c r="U1454" s="7">
        <f t="shared" si="663"/>
        <v>-31.442165907368594</v>
      </c>
      <c r="V1454" s="9">
        <f t="shared" si="664"/>
        <v>-184.87238256335218</v>
      </c>
      <c r="W1454" s="8">
        <f t="shared" si="665"/>
        <v>241856.34988191901</v>
      </c>
      <c r="X1454" s="7">
        <f t="shared" si="666"/>
        <v>-31.442165907368594</v>
      </c>
      <c r="Y1454" s="6">
        <f t="shared" si="652"/>
        <v>238.92939674709282</v>
      </c>
      <c r="Z1454" s="4">
        <f t="shared" si="653"/>
        <v>-1</v>
      </c>
      <c r="AA1454" s="4">
        <f t="shared" si="667"/>
        <v>0</v>
      </c>
      <c r="AB1454" s="5">
        <f t="shared" si="668"/>
        <v>0</v>
      </c>
      <c r="AC1454" s="418">
        <f t="shared" si="672"/>
        <v>0</v>
      </c>
      <c r="AD1454" s="628">
        <f t="shared" si="669"/>
        <v>0</v>
      </c>
      <c r="AE1454" s="4">
        <f t="shared" si="654"/>
        <v>2.2557371222342857</v>
      </c>
      <c r="AF1454" s="3">
        <f t="shared" si="670"/>
        <v>4.67</v>
      </c>
      <c r="AG1454" s="2">
        <f t="shared" si="655"/>
        <v>105.92076283713217</v>
      </c>
      <c r="AH1454" s="22">
        <f t="shared" si="644"/>
        <v>1.3551667000705692</v>
      </c>
    </row>
    <row r="1455" spans="6:34" x14ac:dyDescent="0.35">
      <c r="F1455" s="21">
        <f t="shared" si="656"/>
        <v>142.49999999999619</v>
      </c>
      <c r="G1455" s="20">
        <f t="shared" si="671"/>
        <v>356.63043478260749</v>
      </c>
      <c r="H1455" s="19">
        <f t="shared" si="645"/>
        <v>6.6304347826074945</v>
      </c>
      <c r="I1455" s="18">
        <f t="shared" si="646"/>
        <v>1.8944099378878556E-2</v>
      </c>
      <c r="J1455" s="17">
        <f t="shared" si="647"/>
        <v>241837.86264366267</v>
      </c>
      <c r="K1455" s="16">
        <f t="shared" si="648"/>
        <v>31.44222089007512</v>
      </c>
      <c r="L1455" s="15">
        <f t="shared" si="649"/>
        <v>0</v>
      </c>
      <c r="M1455" s="14">
        <f t="shared" si="650"/>
        <v>0</v>
      </c>
      <c r="N1455" s="13">
        <f t="shared" si="657"/>
        <v>0</v>
      </c>
      <c r="O1455" s="12">
        <f t="shared" si="658"/>
        <v>0</v>
      </c>
      <c r="P1455" s="4">
        <f t="shared" si="659"/>
        <v>0</v>
      </c>
      <c r="Q1455" s="11">
        <f t="shared" si="651"/>
        <v>0</v>
      </c>
      <c r="R1455" s="10">
        <f t="shared" si="660"/>
        <v>0</v>
      </c>
      <c r="S1455" s="9">
        <f t="shared" si="661"/>
        <v>151.358709016955</v>
      </c>
      <c r="T1455" s="8">
        <f t="shared" si="662"/>
        <v>19601.152838844318</v>
      </c>
      <c r="U1455" s="7">
        <f t="shared" si="663"/>
        <v>-31.44222089007512</v>
      </c>
      <c r="V1455" s="9">
        <f t="shared" si="664"/>
        <v>-188.01659915408902</v>
      </c>
      <c r="W1455" s="8">
        <f t="shared" si="665"/>
        <v>241837.86264366267</v>
      </c>
      <c r="X1455" s="7">
        <f t="shared" si="666"/>
        <v>-31.44222089007512</v>
      </c>
      <c r="Y1455" s="6">
        <f t="shared" si="652"/>
        <v>241.37046288381816</v>
      </c>
      <c r="Z1455" s="4">
        <f t="shared" si="653"/>
        <v>-1</v>
      </c>
      <c r="AA1455" s="4">
        <f t="shared" si="667"/>
        <v>0</v>
      </c>
      <c r="AB1455" s="5">
        <f t="shared" si="668"/>
        <v>0</v>
      </c>
      <c r="AC1455" s="418">
        <f t="shared" si="672"/>
        <v>0</v>
      </c>
      <c r="AD1455" s="628">
        <f t="shared" si="669"/>
        <v>0</v>
      </c>
      <c r="AE1455" s="4">
        <f t="shared" si="654"/>
        <v>2.2787832755222754</v>
      </c>
      <c r="AF1455" s="3">
        <f t="shared" si="670"/>
        <v>4.67</v>
      </c>
      <c r="AG1455" s="2">
        <f t="shared" si="655"/>
        <v>105.92076283713217</v>
      </c>
      <c r="AH1455" s="22">
        <f t="shared" si="644"/>
        <v>1.3759876198679093</v>
      </c>
    </row>
    <row r="1456" spans="6:34" x14ac:dyDescent="0.35">
      <c r="F1456" s="21">
        <f t="shared" si="656"/>
        <v>142.59999999999619</v>
      </c>
      <c r="G1456" s="20">
        <f t="shared" si="671"/>
        <v>356.63043478260749</v>
      </c>
      <c r="H1456" s="19">
        <f t="shared" si="645"/>
        <v>6.6304347826074945</v>
      </c>
      <c r="I1456" s="18">
        <f t="shared" si="646"/>
        <v>1.8944099378878556E-2</v>
      </c>
      <c r="J1456" s="17">
        <f t="shared" si="647"/>
        <v>241819.06098374724</v>
      </c>
      <c r="K1456" s="16">
        <f t="shared" si="648"/>
        <v>31.442276808047811</v>
      </c>
      <c r="L1456" s="15">
        <f t="shared" si="649"/>
        <v>0</v>
      </c>
      <c r="M1456" s="14">
        <f t="shared" si="650"/>
        <v>0</v>
      </c>
      <c r="N1456" s="13">
        <f t="shared" si="657"/>
        <v>0</v>
      </c>
      <c r="O1456" s="12">
        <f t="shared" si="658"/>
        <v>0</v>
      </c>
      <c r="P1456" s="4">
        <f t="shared" si="659"/>
        <v>0</v>
      </c>
      <c r="Q1456" s="11">
        <f t="shared" si="651"/>
        <v>0</v>
      </c>
      <c r="R1456" s="10">
        <f t="shared" si="660"/>
        <v>0</v>
      </c>
      <c r="S1456" s="9">
        <f t="shared" si="661"/>
        <v>151.358709016955</v>
      </c>
      <c r="T1456" s="8">
        <f t="shared" si="662"/>
        <v>19616.288709746015</v>
      </c>
      <c r="U1456" s="7">
        <f t="shared" si="663"/>
        <v>-31.442276808047811</v>
      </c>
      <c r="V1456" s="9">
        <f t="shared" si="664"/>
        <v>-191.16082124309654</v>
      </c>
      <c r="W1456" s="8">
        <f t="shared" si="665"/>
        <v>241819.06098374724</v>
      </c>
      <c r="X1456" s="7">
        <f t="shared" si="666"/>
        <v>-31.442276808047811</v>
      </c>
      <c r="Y1456" s="6">
        <f t="shared" si="652"/>
        <v>243.82764070878915</v>
      </c>
      <c r="Z1456" s="4">
        <f t="shared" si="653"/>
        <v>-1</v>
      </c>
      <c r="AA1456" s="4">
        <f t="shared" si="667"/>
        <v>0</v>
      </c>
      <c r="AB1456" s="5">
        <f t="shared" si="668"/>
        <v>0</v>
      </c>
      <c r="AC1456" s="418">
        <f t="shared" si="672"/>
        <v>0</v>
      </c>
      <c r="AD1456" s="628">
        <f t="shared" si="669"/>
        <v>0</v>
      </c>
      <c r="AE1456" s="4">
        <f t="shared" si="654"/>
        <v>2.3019815395750869</v>
      </c>
      <c r="AF1456" s="3">
        <f t="shared" si="670"/>
        <v>4.67</v>
      </c>
      <c r="AG1456" s="2">
        <f t="shared" si="655"/>
        <v>105.92076283713217</v>
      </c>
      <c r="AH1456" s="22">
        <f t="shared" si="644"/>
        <v>1.3970525621425043</v>
      </c>
    </row>
    <row r="1457" spans="6:34" x14ac:dyDescent="0.35">
      <c r="F1457" s="21">
        <f t="shared" si="656"/>
        <v>142.69999999999618</v>
      </c>
      <c r="G1457" s="20">
        <f t="shared" si="671"/>
        <v>356.63043478260749</v>
      </c>
      <c r="H1457" s="19">
        <f t="shared" si="645"/>
        <v>6.6304347826074945</v>
      </c>
      <c r="I1457" s="18">
        <f t="shared" si="646"/>
        <v>1.8944099378878556E-2</v>
      </c>
      <c r="J1457" s="17">
        <f t="shared" si="647"/>
        <v>241799.94490162295</v>
      </c>
      <c r="K1457" s="16">
        <f t="shared" si="648"/>
        <v>31.442333661295795</v>
      </c>
      <c r="L1457" s="15">
        <f t="shared" si="649"/>
        <v>0</v>
      </c>
      <c r="M1457" s="14">
        <f t="shared" si="650"/>
        <v>0</v>
      </c>
      <c r="N1457" s="13">
        <f t="shared" si="657"/>
        <v>0</v>
      </c>
      <c r="O1457" s="12">
        <f t="shared" si="658"/>
        <v>0</v>
      </c>
      <c r="P1457" s="4">
        <f t="shared" si="659"/>
        <v>0</v>
      </c>
      <c r="Q1457" s="11">
        <f t="shared" si="651"/>
        <v>0</v>
      </c>
      <c r="R1457" s="10">
        <f t="shared" si="660"/>
        <v>0</v>
      </c>
      <c r="S1457" s="9">
        <f t="shared" si="661"/>
        <v>151.358709016955</v>
      </c>
      <c r="T1457" s="8">
        <f t="shared" si="662"/>
        <v>19631.424580647712</v>
      </c>
      <c r="U1457" s="7">
        <f t="shared" si="663"/>
        <v>-31.442333661295795</v>
      </c>
      <c r="V1457" s="9">
        <f t="shared" si="664"/>
        <v>-194.30504892390132</v>
      </c>
      <c r="W1457" s="8">
        <f t="shared" si="665"/>
        <v>241799.94490162295</v>
      </c>
      <c r="X1457" s="7">
        <f t="shared" si="666"/>
        <v>-31.442333661295795</v>
      </c>
      <c r="Y1457" s="6">
        <f t="shared" si="652"/>
        <v>246.30044829963046</v>
      </c>
      <c r="Z1457" s="4">
        <f t="shared" si="653"/>
        <v>-1</v>
      </c>
      <c r="AA1457" s="4">
        <f t="shared" si="667"/>
        <v>0</v>
      </c>
      <c r="AB1457" s="5">
        <f t="shared" si="668"/>
        <v>0</v>
      </c>
      <c r="AC1457" s="418">
        <f t="shared" si="672"/>
        <v>0</v>
      </c>
      <c r="AD1457" s="628">
        <f t="shared" si="669"/>
        <v>0</v>
      </c>
      <c r="AE1457" s="4">
        <f t="shared" si="654"/>
        <v>2.3253273645541195</v>
      </c>
      <c r="AF1457" s="3">
        <f t="shared" si="670"/>
        <v>4.67</v>
      </c>
      <c r="AG1457" s="2">
        <f t="shared" si="655"/>
        <v>105.92076283713217</v>
      </c>
      <c r="AH1457" s="22">
        <f t="shared" si="644"/>
        <v>1.418358922280667</v>
      </c>
    </row>
    <row r="1458" spans="6:34" x14ac:dyDescent="0.35">
      <c r="F1458" s="21">
        <f t="shared" si="656"/>
        <v>142.79999999999617</v>
      </c>
      <c r="G1458" s="20">
        <f t="shared" si="671"/>
        <v>356.63043478260749</v>
      </c>
      <c r="H1458" s="19">
        <f t="shared" si="645"/>
        <v>6.6304347826074945</v>
      </c>
      <c r="I1458" s="18">
        <f t="shared" si="646"/>
        <v>1.8944099378878556E-2</v>
      </c>
      <c r="J1458" s="17">
        <f t="shared" si="647"/>
        <v>241780.51439673055</v>
      </c>
      <c r="K1458" s="16">
        <f t="shared" si="648"/>
        <v>31.442391449828339</v>
      </c>
      <c r="L1458" s="15">
        <f t="shared" si="649"/>
        <v>0</v>
      </c>
      <c r="M1458" s="14">
        <f t="shared" si="650"/>
        <v>0</v>
      </c>
      <c r="N1458" s="13">
        <f t="shared" si="657"/>
        <v>0</v>
      </c>
      <c r="O1458" s="12">
        <f t="shared" si="658"/>
        <v>0</v>
      </c>
      <c r="P1458" s="4">
        <f t="shared" si="659"/>
        <v>0</v>
      </c>
      <c r="Q1458" s="11">
        <f t="shared" si="651"/>
        <v>0</v>
      </c>
      <c r="R1458" s="10">
        <f t="shared" si="660"/>
        <v>0</v>
      </c>
      <c r="S1458" s="9">
        <f t="shared" si="661"/>
        <v>151.358709016955</v>
      </c>
      <c r="T1458" s="8">
        <f t="shared" si="662"/>
        <v>19646.560451549409</v>
      </c>
      <c r="U1458" s="7">
        <f t="shared" si="663"/>
        <v>-31.442391449828339</v>
      </c>
      <c r="V1458" s="9">
        <f t="shared" si="664"/>
        <v>-197.44928229003091</v>
      </c>
      <c r="W1458" s="8">
        <f t="shared" si="665"/>
        <v>241780.51439673055</v>
      </c>
      <c r="X1458" s="7">
        <f t="shared" si="666"/>
        <v>-31.442391449828339</v>
      </c>
      <c r="Y1458" s="6">
        <f t="shared" si="652"/>
        <v>248.78841989153671</v>
      </c>
      <c r="Z1458" s="4">
        <f t="shared" si="653"/>
        <v>-1</v>
      </c>
      <c r="AA1458" s="4">
        <f t="shared" si="667"/>
        <v>0</v>
      </c>
      <c r="AB1458" s="5">
        <f t="shared" si="668"/>
        <v>0</v>
      </c>
      <c r="AC1458" s="418">
        <f t="shared" si="672"/>
        <v>0</v>
      </c>
      <c r="AD1458" s="628">
        <f t="shared" si="669"/>
        <v>0</v>
      </c>
      <c r="AE1458" s="4">
        <f t="shared" si="654"/>
        <v>2.3488163531647079</v>
      </c>
      <c r="AF1458" s="3">
        <f t="shared" si="670"/>
        <v>4.67</v>
      </c>
      <c r="AG1458" s="2">
        <f t="shared" si="655"/>
        <v>105.92076283713217</v>
      </c>
      <c r="AH1458" s="22">
        <f t="shared" si="644"/>
        <v>1.4399041527317182</v>
      </c>
    </row>
    <row r="1459" spans="6:34" x14ac:dyDescent="0.35">
      <c r="F1459" s="21">
        <f t="shared" si="656"/>
        <v>142.89999999999617</v>
      </c>
      <c r="G1459" s="20">
        <f t="shared" si="671"/>
        <v>356.63043478260749</v>
      </c>
      <c r="H1459" s="19">
        <f t="shared" si="645"/>
        <v>6.6304347826074945</v>
      </c>
      <c r="I1459" s="18">
        <f t="shared" si="646"/>
        <v>1.8944099378878556E-2</v>
      </c>
      <c r="J1459" s="17">
        <f t="shared" si="647"/>
        <v>241760.76946850156</v>
      </c>
      <c r="K1459" s="16">
        <f t="shared" si="648"/>
        <v>31.442450173654869</v>
      </c>
      <c r="L1459" s="15">
        <f t="shared" si="649"/>
        <v>0</v>
      </c>
      <c r="M1459" s="14">
        <f t="shared" si="650"/>
        <v>0</v>
      </c>
      <c r="N1459" s="13">
        <f t="shared" si="657"/>
        <v>0</v>
      </c>
      <c r="O1459" s="12">
        <f t="shared" si="658"/>
        <v>0</v>
      </c>
      <c r="P1459" s="4">
        <f t="shared" si="659"/>
        <v>0</v>
      </c>
      <c r="Q1459" s="11">
        <f t="shared" si="651"/>
        <v>0</v>
      </c>
      <c r="R1459" s="10">
        <f t="shared" si="660"/>
        <v>0</v>
      </c>
      <c r="S1459" s="9">
        <f t="shared" si="661"/>
        <v>151.358709016955</v>
      </c>
      <c r="T1459" s="8">
        <f t="shared" si="662"/>
        <v>19661.696322451106</v>
      </c>
      <c r="U1459" s="7">
        <f t="shared" si="663"/>
        <v>-31.442450173654869</v>
      </c>
      <c r="V1459" s="9">
        <f t="shared" si="664"/>
        <v>-200.59352143501374</v>
      </c>
      <c r="W1459" s="8">
        <f t="shared" si="665"/>
        <v>241760.76946850156</v>
      </c>
      <c r="X1459" s="7">
        <f t="shared" si="666"/>
        <v>-31.442450173654869</v>
      </c>
      <c r="Y1459" s="6">
        <f t="shared" si="652"/>
        <v>251.29110536781553</v>
      </c>
      <c r="Z1459" s="4">
        <f t="shared" si="653"/>
        <v>-1</v>
      </c>
      <c r="AA1459" s="4">
        <f t="shared" si="667"/>
        <v>0</v>
      </c>
      <c r="AB1459" s="5">
        <f t="shared" si="668"/>
        <v>0</v>
      </c>
      <c r="AC1459" s="418">
        <f t="shared" si="672"/>
        <v>0</v>
      </c>
      <c r="AD1459" s="628">
        <f t="shared" si="669"/>
        <v>0</v>
      </c>
      <c r="AE1459" s="4">
        <f t="shared" si="654"/>
        <v>2.3724442558463288</v>
      </c>
      <c r="AF1459" s="3">
        <f t="shared" si="670"/>
        <v>4.67</v>
      </c>
      <c r="AG1459" s="2">
        <f t="shared" si="655"/>
        <v>105.92076283713217</v>
      </c>
      <c r="AH1459" s="22">
        <f t="shared" si="644"/>
        <v>1.4616857618233372</v>
      </c>
    </row>
    <row r="1460" spans="6:34" x14ac:dyDescent="0.35">
      <c r="F1460" s="21">
        <f t="shared" si="656"/>
        <v>142.99999999999616</v>
      </c>
      <c r="G1460" s="20">
        <f t="shared" si="671"/>
        <v>356.63043478260749</v>
      </c>
      <c r="H1460" s="19">
        <f t="shared" si="645"/>
        <v>6.6304347826074945</v>
      </c>
      <c r="I1460" s="18">
        <f t="shared" si="646"/>
        <v>1.8944099378878556E-2</v>
      </c>
      <c r="J1460" s="17">
        <f t="shared" si="647"/>
        <v>241740.71011635807</v>
      </c>
      <c r="K1460" s="16">
        <f t="shared" si="648"/>
        <v>31.442509832784967</v>
      </c>
      <c r="L1460" s="15">
        <f t="shared" si="649"/>
        <v>0</v>
      </c>
      <c r="M1460" s="14">
        <f t="shared" si="650"/>
        <v>0</v>
      </c>
      <c r="N1460" s="13">
        <f t="shared" si="657"/>
        <v>0</v>
      </c>
      <c r="O1460" s="12">
        <f t="shared" si="658"/>
        <v>0</v>
      </c>
      <c r="P1460" s="4">
        <f t="shared" si="659"/>
        <v>0</v>
      </c>
      <c r="Q1460" s="11">
        <f t="shared" si="651"/>
        <v>0</v>
      </c>
      <c r="R1460" s="10">
        <f t="shared" si="660"/>
        <v>0</v>
      </c>
      <c r="S1460" s="9">
        <f t="shared" si="661"/>
        <v>151.358709016955</v>
      </c>
      <c r="T1460" s="8">
        <f t="shared" si="662"/>
        <v>19676.832193352802</v>
      </c>
      <c r="U1460" s="7">
        <f t="shared" si="663"/>
        <v>-31.442509832784967</v>
      </c>
      <c r="V1460" s="9">
        <f t="shared" si="664"/>
        <v>-203.73776645237922</v>
      </c>
      <c r="W1460" s="8">
        <f t="shared" si="665"/>
        <v>241740.71011635807</v>
      </c>
      <c r="X1460" s="7">
        <f t="shared" si="666"/>
        <v>-31.442509832784967</v>
      </c>
      <c r="Y1460" s="6">
        <f t="shared" si="652"/>
        <v>253.80806975800331</v>
      </c>
      <c r="Z1460" s="4">
        <f t="shared" si="653"/>
        <v>-1</v>
      </c>
      <c r="AA1460" s="4">
        <f t="shared" si="667"/>
        <v>0</v>
      </c>
      <c r="AB1460" s="5">
        <f t="shared" si="668"/>
        <v>0</v>
      </c>
      <c r="AC1460" s="418">
        <f t="shared" si="672"/>
        <v>0</v>
      </c>
      <c r="AD1460" s="628">
        <f t="shared" si="669"/>
        <v>0</v>
      </c>
      <c r="AE1460" s="4">
        <f t="shared" si="654"/>
        <v>2.3962069660343017</v>
      </c>
      <c r="AF1460" s="3">
        <f t="shared" si="670"/>
        <v>4.67</v>
      </c>
      <c r="AG1460" s="2">
        <f t="shared" si="655"/>
        <v>105.92076283713217</v>
      </c>
      <c r="AH1460" s="22">
        <f t="shared" si="644"/>
        <v>1.4837013125650289</v>
      </c>
    </row>
    <row r="1461" spans="6:34" x14ac:dyDescent="0.35">
      <c r="F1461" s="21">
        <f t="shared" si="656"/>
        <v>143.09999999999616</v>
      </c>
      <c r="G1461" s="20">
        <f t="shared" si="671"/>
        <v>356.63043478260749</v>
      </c>
      <c r="H1461" s="19">
        <f t="shared" si="645"/>
        <v>6.6304347826074945</v>
      </c>
      <c r="I1461" s="18">
        <f t="shared" si="646"/>
        <v>1.8944099378878556E-2</v>
      </c>
      <c r="J1461" s="17">
        <f t="shared" si="647"/>
        <v>241720.33633971284</v>
      </c>
      <c r="K1461" s="16">
        <f t="shared" si="648"/>
        <v>31.442570427228354</v>
      </c>
      <c r="L1461" s="15">
        <f t="shared" si="649"/>
        <v>0</v>
      </c>
      <c r="M1461" s="14">
        <f t="shared" si="650"/>
        <v>0</v>
      </c>
      <c r="N1461" s="13">
        <f t="shared" si="657"/>
        <v>0</v>
      </c>
      <c r="O1461" s="12">
        <f t="shared" si="658"/>
        <v>0</v>
      </c>
      <c r="P1461" s="4">
        <f t="shared" si="659"/>
        <v>0</v>
      </c>
      <c r="Q1461" s="11">
        <f t="shared" si="651"/>
        <v>0</v>
      </c>
      <c r="R1461" s="10">
        <f t="shared" si="660"/>
        <v>0</v>
      </c>
      <c r="S1461" s="9">
        <f t="shared" si="661"/>
        <v>151.358709016955</v>
      </c>
      <c r="T1461" s="8">
        <f t="shared" si="662"/>
        <v>19691.968064254499</v>
      </c>
      <c r="U1461" s="7">
        <f t="shared" si="663"/>
        <v>-31.442570427228354</v>
      </c>
      <c r="V1461" s="9">
        <f t="shared" si="664"/>
        <v>-206.88201743565773</v>
      </c>
      <c r="W1461" s="8">
        <f t="shared" si="665"/>
        <v>241720.33633971284</v>
      </c>
      <c r="X1461" s="7">
        <f t="shared" si="666"/>
        <v>-31.442570427228354</v>
      </c>
      <c r="Y1461" s="6">
        <f t="shared" si="652"/>
        <v>256.33889274459904</v>
      </c>
      <c r="Z1461" s="4">
        <f t="shared" si="653"/>
        <v>-1</v>
      </c>
      <c r="AA1461" s="4">
        <f t="shared" si="667"/>
        <v>0</v>
      </c>
      <c r="AB1461" s="5">
        <f t="shared" si="668"/>
        <v>0</v>
      </c>
      <c r="AC1461" s="418">
        <f t="shared" si="672"/>
        <v>0</v>
      </c>
      <c r="AD1461" s="628">
        <f t="shared" si="669"/>
        <v>0</v>
      </c>
      <c r="AE1461" s="4">
        <f t="shared" si="654"/>
        <v>2.4201005155028534</v>
      </c>
      <c r="AF1461" s="3">
        <f t="shared" si="670"/>
        <v>4.67</v>
      </c>
      <c r="AG1461" s="2">
        <f t="shared" si="655"/>
        <v>105.92076283713217</v>
      </c>
      <c r="AH1461" s="22">
        <f t="shared" si="644"/>
        <v>1.505948421444729</v>
      </c>
    </row>
    <row r="1462" spans="6:34" x14ac:dyDescent="0.35">
      <c r="F1462" s="21">
        <f t="shared" si="656"/>
        <v>143.19999999999615</v>
      </c>
      <c r="G1462" s="20">
        <f t="shared" si="671"/>
        <v>356.63043478260749</v>
      </c>
      <c r="H1462" s="19">
        <f t="shared" si="645"/>
        <v>6.6304347826074945</v>
      </c>
      <c r="I1462" s="18">
        <f t="shared" si="646"/>
        <v>1.8944099378878556E-2</v>
      </c>
      <c r="J1462" s="17">
        <f t="shared" si="647"/>
        <v>241699.64813796929</v>
      </c>
      <c r="K1462" s="16">
        <f t="shared" si="648"/>
        <v>31.442631956994926</v>
      </c>
      <c r="L1462" s="15">
        <f t="shared" si="649"/>
        <v>0</v>
      </c>
      <c r="M1462" s="14">
        <f t="shared" si="650"/>
        <v>0</v>
      </c>
      <c r="N1462" s="13">
        <f t="shared" si="657"/>
        <v>0</v>
      </c>
      <c r="O1462" s="12">
        <f t="shared" si="658"/>
        <v>0</v>
      </c>
      <c r="P1462" s="4">
        <f t="shared" si="659"/>
        <v>0</v>
      </c>
      <c r="Q1462" s="11">
        <f t="shared" si="651"/>
        <v>0</v>
      </c>
      <c r="R1462" s="10">
        <f t="shared" si="660"/>
        <v>0</v>
      </c>
      <c r="S1462" s="9">
        <f t="shared" si="661"/>
        <v>151.358709016955</v>
      </c>
      <c r="T1462" s="8">
        <f t="shared" si="662"/>
        <v>19707.103935156196</v>
      </c>
      <c r="U1462" s="7">
        <f t="shared" si="663"/>
        <v>-31.442631956994926</v>
      </c>
      <c r="V1462" s="9">
        <f t="shared" si="664"/>
        <v>-210.02627447838057</v>
      </c>
      <c r="W1462" s="8">
        <f t="shared" si="665"/>
        <v>241699.64813796929</v>
      </c>
      <c r="X1462" s="7">
        <f t="shared" si="666"/>
        <v>-31.442631956994926</v>
      </c>
      <c r="Y1462" s="6">
        <f t="shared" si="652"/>
        <v>258.88316817929149</v>
      </c>
      <c r="Z1462" s="4">
        <f t="shared" si="653"/>
        <v>-1</v>
      </c>
      <c r="AA1462" s="4">
        <f t="shared" si="667"/>
        <v>0</v>
      </c>
      <c r="AB1462" s="5">
        <f t="shared" si="668"/>
        <v>0</v>
      </c>
      <c r="AC1462" s="418">
        <f t="shared" si="672"/>
        <v>0</v>
      </c>
      <c r="AD1462" s="628">
        <f t="shared" si="669"/>
        <v>0</v>
      </c>
      <c r="AE1462" s="4">
        <f t="shared" si="654"/>
        <v>2.4441210697978089</v>
      </c>
      <c r="AF1462" s="3">
        <f t="shared" si="670"/>
        <v>4.67</v>
      </c>
      <c r="AG1462" s="2">
        <f t="shared" si="655"/>
        <v>105.92076283713217</v>
      </c>
      <c r="AH1462" s="22">
        <f t="shared" si="644"/>
        <v>1.5284247572230376</v>
      </c>
    </row>
    <row r="1463" spans="6:34" x14ac:dyDescent="0.35">
      <c r="F1463" s="21">
        <f t="shared" si="656"/>
        <v>143.29999999999615</v>
      </c>
      <c r="G1463" s="20">
        <f t="shared" si="671"/>
        <v>356.63043478260749</v>
      </c>
      <c r="H1463" s="19">
        <f t="shared" si="645"/>
        <v>6.6304347826074945</v>
      </c>
      <c r="I1463" s="18">
        <f t="shared" si="646"/>
        <v>1.8944099378878556E-2</v>
      </c>
      <c r="J1463" s="17">
        <f t="shared" si="647"/>
        <v>241678.64551052146</v>
      </c>
      <c r="K1463" s="16">
        <f t="shared" si="648"/>
        <v>31.442694422094711</v>
      </c>
      <c r="L1463" s="15">
        <f t="shared" si="649"/>
        <v>0</v>
      </c>
      <c r="M1463" s="14">
        <f t="shared" si="650"/>
        <v>0</v>
      </c>
      <c r="N1463" s="13">
        <f t="shared" si="657"/>
        <v>0</v>
      </c>
      <c r="O1463" s="12">
        <f t="shared" si="658"/>
        <v>0</v>
      </c>
      <c r="P1463" s="4">
        <f t="shared" si="659"/>
        <v>0</v>
      </c>
      <c r="Q1463" s="11">
        <f t="shared" si="651"/>
        <v>0</v>
      </c>
      <c r="R1463" s="10">
        <f t="shared" si="660"/>
        <v>0</v>
      </c>
      <c r="S1463" s="9">
        <f t="shared" si="661"/>
        <v>151.358709016955</v>
      </c>
      <c r="T1463" s="8">
        <f t="shared" si="662"/>
        <v>19722.239806057893</v>
      </c>
      <c r="U1463" s="7">
        <f t="shared" si="663"/>
        <v>-31.442694422094711</v>
      </c>
      <c r="V1463" s="9">
        <f t="shared" si="664"/>
        <v>-213.17053767408007</v>
      </c>
      <c r="W1463" s="8">
        <f t="shared" si="665"/>
        <v>241678.64551052146</v>
      </c>
      <c r="X1463" s="7">
        <f t="shared" si="666"/>
        <v>-31.442694422094711</v>
      </c>
      <c r="Y1463" s="6">
        <f t="shared" si="652"/>
        <v>261.44050360939798</v>
      </c>
      <c r="Z1463" s="4">
        <f t="shared" si="653"/>
        <v>-1</v>
      </c>
      <c r="AA1463" s="4">
        <f t="shared" si="667"/>
        <v>0</v>
      </c>
      <c r="AB1463" s="5">
        <f t="shared" si="668"/>
        <v>0</v>
      </c>
      <c r="AC1463" s="418">
        <f t="shared" si="672"/>
        <v>0</v>
      </c>
      <c r="AD1463" s="628">
        <f t="shared" si="669"/>
        <v>0</v>
      </c>
      <c r="AE1463" s="4">
        <f t="shared" si="654"/>
        <v>2.468264923765692</v>
      </c>
      <c r="AF1463" s="3">
        <f t="shared" si="670"/>
        <v>4.67</v>
      </c>
      <c r="AG1463" s="2">
        <f t="shared" si="655"/>
        <v>105.92076283713217</v>
      </c>
      <c r="AH1463" s="22">
        <f t="shared" si="644"/>
        <v>1.5511280397290426</v>
      </c>
    </row>
    <row r="1464" spans="6:34" x14ac:dyDescent="0.35">
      <c r="F1464" s="21">
        <f t="shared" si="656"/>
        <v>143.39999999999614</v>
      </c>
      <c r="G1464" s="20">
        <f t="shared" si="671"/>
        <v>356.63043478260749</v>
      </c>
      <c r="H1464" s="19">
        <f t="shared" si="645"/>
        <v>6.6304347826074945</v>
      </c>
      <c r="I1464" s="18">
        <f t="shared" si="646"/>
        <v>1.8944099378878556E-2</v>
      </c>
      <c r="J1464" s="17">
        <f t="shared" si="647"/>
        <v>241657.32845675404</v>
      </c>
      <c r="K1464" s="16">
        <f t="shared" si="648"/>
        <v>31.442757822537899</v>
      </c>
      <c r="L1464" s="15">
        <f t="shared" si="649"/>
        <v>0</v>
      </c>
      <c r="M1464" s="14">
        <f t="shared" si="650"/>
        <v>0</v>
      </c>
      <c r="N1464" s="13">
        <f t="shared" si="657"/>
        <v>0</v>
      </c>
      <c r="O1464" s="12">
        <f t="shared" si="658"/>
        <v>0</v>
      </c>
      <c r="P1464" s="4">
        <f t="shared" si="659"/>
        <v>0</v>
      </c>
      <c r="Q1464" s="11">
        <f t="shared" si="651"/>
        <v>0</v>
      </c>
      <c r="R1464" s="10">
        <f t="shared" si="660"/>
        <v>0</v>
      </c>
      <c r="S1464" s="9">
        <f t="shared" si="661"/>
        <v>151.358709016955</v>
      </c>
      <c r="T1464" s="8">
        <f t="shared" si="662"/>
        <v>19737.375676959589</v>
      </c>
      <c r="U1464" s="7">
        <f t="shared" si="663"/>
        <v>-31.442757822537899</v>
      </c>
      <c r="V1464" s="9">
        <f t="shared" si="664"/>
        <v>-216.31480711628953</v>
      </c>
      <c r="W1464" s="8">
        <f t="shared" si="665"/>
        <v>241657.32845675404</v>
      </c>
      <c r="X1464" s="7">
        <f t="shared" si="666"/>
        <v>-31.442757822537899</v>
      </c>
      <c r="Y1464" s="6">
        <f t="shared" si="652"/>
        <v>264.01051981509528</v>
      </c>
      <c r="Z1464" s="4">
        <f t="shared" si="653"/>
        <v>-1</v>
      </c>
      <c r="AA1464" s="4">
        <f t="shared" si="667"/>
        <v>0</v>
      </c>
      <c r="AB1464" s="5">
        <f t="shared" si="668"/>
        <v>0</v>
      </c>
      <c r="AC1464" s="418">
        <f t="shared" si="672"/>
        <v>0</v>
      </c>
      <c r="AD1464" s="628">
        <f t="shared" si="669"/>
        <v>0</v>
      </c>
      <c r="AE1464" s="4">
        <f t="shared" si="654"/>
        <v>2.4925284971847113</v>
      </c>
      <c r="AF1464" s="3">
        <f t="shared" si="670"/>
        <v>4.67</v>
      </c>
      <c r="AG1464" s="2">
        <f t="shared" si="655"/>
        <v>105.92076283713217</v>
      </c>
      <c r="AH1464" s="22">
        <f t="shared" si="644"/>
        <v>1.5740560386612101</v>
      </c>
    </row>
    <row r="1465" spans="6:34" x14ac:dyDescent="0.35">
      <c r="F1465" s="21">
        <f t="shared" si="656"/>
        <v>143.49999999999613</v>
      </c>
      <c r="G1465" s="20">
        <f t="shared" si="671"/>
        <v>356.63043478260749</v>
      </c>
      <c r="H1465" s="19">
        <f t="shared" si="645"/>
        <v>6.6304347826074945</v>
      </c>
      <c r="I1465" s="18">
        <f t="shared" si="646"/>
        <v>1.8944099378878556E-2</v>
      </c>
      <c r="J1465" s="17">
        <f t="shared" si="647"/>
        <v>241635.69697604241</v>
      </c>
      <c r="K1465" s="16">
        <f t="shared" si="648"/>
        <v>31.442822158334852</v>
      </c>
      <c r="L1465" s="15">
        <f t="shared" si="649"/>
        <v>0</v>
      </c>
      <c r="M1465" s="14">
        <f t="shared" si="650"/>
        <v>0</v>
      </c>
      <c r="N1465" s="13">
        <f t="shared" si="657"/>
        <v>0</v>
      </c>
      <c r="O1465" s="12">
        <f t="shared" si="658"/>
        <v>0</v>
      </c>
      <c r="P1465" s="4">
        <f t="shared" si="659"/>
        <v>0</v>
      </c>
      <c r="Q1465" s="11">
        <f t="shared" si="651"/>
        <v>0</v>
      </c>
      <c r="R1465" s="10">
        <f t="shared" si="660"/>
        <v>0</v>
      </c>
      <c r="S1465" s="9">
        <f t="shared" si="661"/>
        <v>151.358709016955</v>
      </c>
      <c r="T1465" s="8">
        <f t="shared" si="662"/>
        <v>19752.511547861286</v>
      </c>
      <c r="U1465" s="7">
        <f t="shared" si="663"/>
        <v>-31.442822158334852</v>
      </c>
      <c r="V1465" s="9">
        <f t="shared" si="664"/>
        <v>-219.45908289854333</v>
      </c>
      <c r="W1465" s="8">
        <f t="shared" si="665"/>
        <v>241635.69697604241</v>
      </c>
      <c r="X1465" s="7">
        <f t="shared" si="666"/>
        <v>-31.442822158334852</v>
      </c>
      <c r="Y1465" s="6">
        <f t="shared" si="652"/>
        <v>266.59285035789873</v>
      </c>
      <c r="Z1465" s="4">
        <f t="shared" si="653"/>
        <v>-1</v>
      </c>
      <c r="AA1465" s="4">
        <f t="shared" si="667"/>
        <v>0</v>
      </c>
      <c r="AB1465" s="5">
        <f t="shared" si="668"/>
        <v>0</v>
      </c>
      <c r="AC1465" s="418">
        <f t="shared" si="672"/>
        <v>0</v>
      </c>
      <c r="AD1465" s="628">
        <f t="shared" si="669"/>
        <v>0</v>
      </c>
      <c r="AE1465" s="4">
        <f t="shared" si="654"/>
        <v>2.5169083305019444</v>
      </c>
      <c r="AF1465" s="3">
        <f t="shared" si="670"/>
        <v>4.67</v>
      </c>
      <c r="AG1465" s="2">
        <f t="shared" si="655"/>
        <v>105.92076283713217</v>
      </c>
      <c r="AH1465" s="22">
        <f t="shared" si="644"/>
        <v>1.5972065723964208</v>
      </c>
    </row>
    <row r="1466" spans="6:34" x14ac:dyDescent="0.35">
      <c r="F1466" s="21">
        <f t="shared" si="656"/>
        <v>143.59999999999613</v>
      </c>
      <c r="G1466" s="20">
        <f t="shared" si="671"/>
        <v>356.63043478260749</v>
      </c>
      <c r="H1466" s="19">
        <f t="shared" si="645"/>
        <v>6.6304347826074945</v>
      </c>
      <c r="I1466" s="18">
        <f t="shared" si="646"/>
        <v>1.8944099378878556E-2</v>
      </c>
      <c r="J1466" s="17">
        <f t="shared" si="647"/>
        <v>241613.75106775254</v>
      </c>
      <c r="K1466" s="16">
        <f t="shared" si="648"/>
        <v>31.44288742949605</v>
      </c>
      <c r="L1466" s="15">
        <f t="shared" si="649"/>
        <v>0</v>
      </c>
      <c r="M1466" s="14">
        <f t="shared" si="650"/>
        <v>0</v>
      </c>
      <c r="N1466" s="13">
        <f t="shared" si="657"/>
        <v>0</v>
      </c>
      <c r="O1466" s="12">
        <f t="shared" si="658"/>
        <v>0</v>
      </c>
      <c r="P1466" s="4">
        <f t="shared" si="659"/>
        <v>0</v>
      </c>
      <c r="Q1466" s="11">
        <f t="shared" si="651"/>
        <v>0</v>
      </c>
      <c r="R1466" s="10">
        <f t="shared" si="660"/>
        <v>0</v>
      </c>
      <c r="S1466" s="9">
        <f t="shared" si="661"/>
        <v>151.358709016955</v>
      </c>
      <c r="T1466" s="8">
        <f t="shared" si="662"/>
        <v>19767.647418762983</v>
      </c>
      <c r="U1466" s="7">
        <f t="shared" si="663"/>
        <v>-31.44288742949605</v>
      </c>
      <c r="V1466" s="9">
        <f t="shared" si="664"/>
        <v>-222.60336511437683</v>
      </c>
      <c r="W1466" s="8">
        <f t="shared" si="665"/>
        <v>241613.75106775254</v>
      </c>
      <c r="X1466" s="7">
        <f t="shared" si="666"/>
        <v>-31.44288742949605</v>
      </c>
      <c r="Y1466" s="6">
        <f t="shared" si="652"/>
        <v>269.18714114073839</v>
      </c>
      <c r="Z1466" s="4">
        <f t="shared" si="653"/>
        <v>-1</v>
      </c>
      <c r="AA1466" s="4">
        <f t="shared" si="667"/>
        <v>0</v>
      </c>
      <c r="AB1466" s="5">
        <f t="shared" si="668"/>
        <v>0</v>
      </c>
      <c r="AC1466" s="418">
        <f t="shared" si="672"/>
        <v>0</v>
      </c>
      <c r="AD1466" s="628">
        <f t="shared" si="669"/>
        <v>0</v>
      </c>
      <c r="AE1466" s="4">
        <f t="shared" si="654"/>
        <v>2.5414010806800067</v>
      </c>
      <c r="AF1466" s="3">
        <f t="shared" si="670"/>
        <v>4.67</v>
      </c>
      <c r="AG1466" s="2">
        <f t="shared" si="655"/>
        <v>105.92076283713217</v>
      </c>
      <c r="AH1466" s="22">
        <f t="shared" si="644"/>
        <v>1.6205775068098185</v>
      </c>
    </row>
    <row r="1467" spans="6:34" x14ac:dyDescent="0.35">
      <c r="F1467" s="21">
        <f t="shared" si="656"/>
        <v>143.69999999999612</v>
      </c>
      <c r="G1467" s="20">
        <f t="shared" si="671"/>
        <v>356.63043478260749</v>
      </c>
      <c r="H1467" s="19">
        <f t="shared" si="645"/>
        <v>6.6304347826074945</v>
      </c>
      <c r="I1467" s="18">
        <f t="shared" si="646"/>
        <v>1.8944099378878556E-2</v>
      </c>
      <c r="J1467" s="17">
        <f t="shared" si="647"/>
        <v>241591.49073124109</v>
      </c>
      <c r="K1467" s="16">
        <f t="shared" si="648"/>
        <v>31.442953636032161</v>
      </c>
      <c r="L1467" s="15">
        <f t="shared" si="649"/>
        <v>0</v>
      </c>
      <c r="M1467" s="14">
        <f t="shared" si="650"/>
        <v>0</v>
      </c>
      <c r="N1467" s="13">
        <f t="shared" si="657"/>
        <v>0</v>
      </c>
      <c r="O1467" s="12">
        <f t="shared" si="658"/>
        <v>0</v>
      </c>
      <c r="P1467" s="4">
        <f t="shared" si="659"/>
        <v>0</v>
      </c>
      <c r="Q1467" s="11">
        <f t="shared" si="651"/>
        <v>0</v>
      </c>
      <c r="R1467" s="10">
        <f t="shared" si="660"/>
        <v>0</v>
      </c>
      <c r="S1467" s="9">
        <f t="shared" si="661"/>
        <v>151.358709016955</v>
      </c>
      <c r="T1467" s="8">
        <f t="shared" si="662"/>
        <v>19782.78328966468</v>
      </c>
      <c r="U1467" s="7">
        <f t="shared" si="663"/>
        <v>-31.442953636032161</v>
      </c>
      <c r="V1467" s="9">
        <f t="shared" si="664"/>
        <v>-225.74765385732644</v>
      </c>
      <c r="W1467" s="8">
        <f t="shared" si="665"/>
        <v>241591.49073124109</v>
      </c>
      <c r="X1467" s="7">
        <f t="shared" si="666"/>
        <v>-31.442953636032161</v>
      </c>
      <c r="Y1467" s="6">
        <f t="shared" si="652"/>
        <v>271.7930499798818</v>
      </c>
      <c r="Z1467" s="4">
        <f t="shared" si="653"/>
        <v>-1</v>
      </c>
      <c r="AA1467" s="4">
        <f t="shared" si="667"/>
        <v>0</v>
      </c>
      <c r="AB1467" s="5">
        <f t="shared" si="668"/>
        <v>0</v>
      </c>
      <c r="AC1467" s="418">
        <f t="shared" si="672"/>
        <v>0</v>
      </c>
      <c r="AD1467" s="628">
        <f t="shared" si="669"/>
        <v>0</v>
      </c>
      <c r="AE1467" s="4">
        <f t="shared" si="654"/>
        <v>2.5660035171555666</v>
      </c>
      <c r="AF1467" s="3">
        <f t="shared" si="670"/>
        <v>4.67</v>
      </c>
      <c r="AG1467" s="2">
        <f t="shared" si="655"/>
        <v>105.92076283713217</v>
      </c>
      <c r="AH1467" s="22">
        <f t="shared" si="644"/>
        <v>1.6441667541077845</v>
      </c>
    </row>
    <row r="1468" spans="6:34" x14ac:dyDescent="0.35">
      <c r="F1468" s="21">
        <f t="shared" si="656"/>
        <v>143.79999999999612</v>
      </c>
      <c r="G1468" s="20">
        <f t="shared" si="671"/>
        <v>356.63043478260749</v>
      </c>
      <c r="H1468" s="19">
        <f t="shared" si="645"/>
        <v>6.6304347826074945</v>
      </c>
      <c r="I1468" s="18">
        <f t="shared" si="646"/>
        <v>1.8944099378878556E-2</v>
      </c>
      <c r="J1468" s="17">
        <f t="shared" si="647"/>
        <v>241568.91596585535</v>
      </c>
      <c r="K1468" s="16">
        <f t="shared" si="648"/>
        <v>31.443020777953961</v>
      </c>
      <c r="L1468" s="15">
        <f t="shared" si="649"/>
        <v>0</v>
      </c>
      <c r="M1468" s="14">
        <f t="shared" si="650"/>
        <v>0</v>
      </c>
      <c r="N1468" s="13">
        <f t="shared" si="657"/>
        <v>0</v>
      </c>
      <c r="O1468" s="12">
        <f t="shared" si="658"/>
        <v>0</v>
      </c>
      <c r="P1468" s="4">
        <f t="shared" si="659"/>
        <v>0</v>
      </c>
      <c r="Q1468" s="11">
        <f t="shared" si="651"/>
        <v>0</v>
      </c>
      <c r="R1468" s="10">
        <f t="shared" si="660"/>
        <v>0</v>
      </c>
      <c r="S1468" s="9">
        <f t="shared" si="661"/>
        <v>151.358709016955</v>
      </c>
      <c r="T1468" s="8">
        <f t="shared" si="662"/>
        <v>19797.919160566376</v>
      </c>
      <c r="U1468" s="7">
        <f t="shared" si="663"/>
        <v>-31.443020777953961</v>
      </c>
      <c r="V1468" s="9">
        <f t="shared" si="664"/>
        <v>-228.89194922092966</v>
      </c>
      <c r="W1468" s="8">
        <f t="shared" si="665"/>
        <v>241568.91596585535</v>
      </c>
      <c r="X1468" s="7">
        <f t="shared" si="666"/>
        <v>-31.443020777953961</v>
      </c>
      <c r="Y1468" s="6">
        <f t="shared" si="652"/>
        <v>274.41024618886939</v>
      </c>
      <c r="Z1468" s="4">
        <f t="shared" si="653"/>
        <v>-1</v>
      </c>
      <c r="AA1468" s="4">
        <f t="shared" si="667"/>
        <v>0</v>
      </c>
      <c r="AB1468" s="5">
        <f t="shared" si="668"/>
        <v>0</v>
      </c>
      <c r="AC1468" s="418">
        <f t="shared" si="672"/>
        <v>0</v>
      </c>
      <c r="AD1468" s="628">
        <f t="shared" si="669"/>
        <v>0</v>
      </c>
      <c r="AE1468" s="4">
        <f t="shared" si="654"/>
        <v>2.590712517911272</v>
      </c>
      <c r="AF1468" s="3">
        <f t="shared" si="670"/>
        <v>4.67</v>
      </c>
      <c r="AG1468" s="2">
        <f t="shared" si="655"/>
        <v>105.92076283713217</v>
      </c>
      <c r="AH1468" s="22">
        <f t="shared" si="644"/>
        <v>1.6679722716760457</v>
      </c>
    </row>
    <row r="1469" spans="6:34" x14ac:dyDescent="0.35">
      <c r="F1469" s="21">
        <f t="shared" si="656"/>
        <v>143.89999999999611</v>
      </c>
      <c r="G1469" s="20">
        <f t="shared" si="671"/>
        <v>356.63043478260749</v>
      </c>
      <c r="H1469" s="19">
        <f t="shared" si="645"/>
        <v>6.6304347826074945</v>
      </c>
      <c r="I1469" s="18">
        <f t="shared" si="646"/>
        <v>1.8944099378878556E-2</v>
      </c>
      <c r="J1469" s="17">
        <f t="shared" si="647"/>
        <v>241546.02677093327</v>
      </c>
      <c r="K1469" s="16">
        <f t="shared" si="648"/>
        <v>31.443088855272421</v>
      </c>
      <c r="L1469" s="15">
        <f t="shared" si="649"/>
        <v>0</v>
      </c>
      <c r="M1469" s="14">
        <f t="shared" si="650"/>
        <v>0</v>
      </c>
      <c r="N1469" s="13">
        <f t="shared" si="657"/>
        <v>0</v>
      </c>
      <c r="O1469" s="12">
        <f t="shared" si="658"/>
        <v>0</v>
      </c>
      <c r="P1469" s="4">
        <f t="shared" si="659"/>
        <v>0</v>
      </c>
      <c r="Q1469" s="11">
        <f t="shared" si="651"/>
        <v>0</v>
      </c>
      <c r="R1469" s="10">
        <f t="shared" si="660"/>
        <v>0</v>
      </c>
      <c r="S1469" s="9">
        <f t="shared" si="661"/>
        <v>151.358709016955</v>
      </c>
      <c r="T1469" s="8">
        <f t="shared" si="662"/>
        <v>19813.055031468073</v>
      </c>
      <c r="U1469" s="7">
        <f t="shared" si="663"/>
        <v>-31.443088855272421</v>
      </c>
      <c r="V1469" s="9">
        <f t="shared" si="664"/>
        <v>-232.03625129872506</v>
      </c>
      <c r="W1469" s="8">
        <f t="shared" si="665"/>
        <v>241546.02677093327</v>
      </c>
      <c r="X1469" s="7">
        <f t="shared" si="666"/>
        <v>-31.443088855272421</v>
      </c>
      <c r="Y1469" s="6">
        <f t="shared" si="652"/>
        <v>277.03841017455386</v>
      </c>
      <c r="Z1469" s="4">
        <f t="shared" si="653"/>
        <v>-1</v>
      </c>
      <c r="AA1469" s="4">
        <f t="shared" si="667"/>
        <v>0</v>
      </c>
      <c r="AB1469" s="5">
        <f t="shared" si="668"/>
        <v>0</v>
      </c>
      <c r="AC1469" s="418">
        <f t="shared" si="672"/>
        <v>0</v>
      </c>
      <c r="AD1469" s="628">
        <f t="shared" si="669"/>
        <v>0</v>
      </c>
      <c r="AE1469" s="4">
        <f t="shared" si="654"/>
        <v>2.6155250656619491</v>
      </c>
      <c r="AF1469" s="3">
        <f t="shared" si="670"/>
        <v>4.67</v>
      </c>
      <c r="AG1469" s="2">
        <f t="shared" si="655"/>
        <v>105.92076283713217</v>
      </c>
      <c r="AH1469" s="22">
        <f t="shared" si="644"/>
        <v>1.6919920609446057</v>
      </c>
    </row>
    <row r="1470" spans="6:34" x14ac:dyDescent="0.35">
      <c r="F1470" s="21">
        <f t="shared" si="656"/>
        <v>143.99999999999611</v>
      </c>
      <c r="G1470" s="20">
        <f t="shared" si="671"/>
        <v>356.63043478260749</v>
      </c>
      <c r="H1470" s="19">
        <f t="shared" si="645"/>
        <v>6.6304347826074945</v>
      </c>
      <c r="I1470" s="18">
        <f t="shared" si="646"/>
        <v>1.8944099378878556E-2</v>
      </c>
      <c r="J1470" s="17">
        <f t="shared" si="647"/>
        <v>241522.82314580338</v>
      </c>
      <c r="K1470" s="16">
        <f t="shared" si="648"/>
        <v>31.443157867998657</v>
      </c>
      <c r="L1470" s="15">
        <f t="shared" si="649"/>
        <v>0</v>
      </c>
      <c r="M1470" s="14">
        <f t="shared" si="650"/>
        <v>0</v>
      </c>
      <c r="N1470" s="13">
        <f t="shared" si="657"/>
        <v>0</v>
      </c>
      <c r="O1470" s="12">
        <f t="shared" si="658"/>
        <v>0</v>
      </c>
      <c r="P1470" s="4">
        <f t="shared" si="659"/>
        <v>0</v>
      </c>
      <c r="Q1470" s="11">
        <f t="shared" si="651"/>
        <v>0</v>
      </c>
      <c r="R1470" s="10">
        <f t="shared" si="660"/>
        <v>0</v>
      </c>
      <c r="S1470" s="9">
        <f t="shared" si="661"/>
        <v>151.358709016955</v>
      </c>
      <c r="T1470" s="8">
        <f t="shared" si="662"/>
        <v>19828.19090236977</v>
      </c>
      <c r="U1470" s="7">
        <f t="shared" si="663"/>
        <v>-31.443157867998657</v>
      </c>
      <c r="V1470" s="9">
        <f t="shared" si="664"/>
        <v>-235.1805601842523</v>
      </c>
      <c r="W1470" s="8">
        <f t="shared" si="665"/>
        <v>241522.82314580338</v>
      </c>
      <c r="X1470" s="7">
        <f t="shared" si="666"/>
        <v>-31.443157867998657</v>
      </c>
      <c r="Y1470" s="6">
        <f t="shared" si="652"/>
        <v>279.67723304526947</v>
      </c>
      <c r="Z1470" s="4">
        <f t="shared" si="653"/>
        <v>-1</v>
      </c>
      <c r="AA1470" s="4">
        <f t="shared" si="667"/>
        <v>0</v>
      </c>
      <c r="AB1470" s="5">
        <f t="shared" si="668"/>
        <v>0</v>
      </c>
      <c r="AC1470" s="418">
        <f t="shared" si="672"/>
        <v>0</v>
      </c>
      <c r="AD1470" s="628">
        <f t="shared" si="669"/>
        <v>0</v>
      </c>
      <c r="AE1470" s="4">
        <f t="shared" si="654"/>
        <v>2.6404382441553214</v>
      </c>
      <c r="AF1470" s="3">
        <f t="shared" si="670"/>
        <v>4.67</v>
      </c>
      <c r="AG1470" s="2">
        <f t="shared" si="655"/>
        <v>105.92076283713217</v>
      </c>
      <c r="AH1470" s="22">
        <f t="shared" si="644"/>
        <v>1.7162241662709605</v>
      </c>
    </row>
    <row r="1471" spans="6:34" x14ac:dyDescent="0.35">
      <c r="F1471" s="21">
        <f t="shared" si="656"/>
        <v>144.0999999999961</v>
      </c>
      <c r="G1471" s="20">
        <f t="shared" si="671"/>
        <v>356.63043478260749</v>
      </c>
      <c r="H1471" s="19">
        <f t="shared" si="645"/>
        <v>6.6304347826074945</v>
      </c>
      <c r="I1471" s="18">
        <f t="shared" si="646"/>
        <v>1.8944099378878556E-2</v>
      </c>
      <c r="J1471" s="17">
        <f t="shared" si="647"/>
        <v>241499.30508978496</v>
      </c>
      <c r="K1471" s="16">
        <f t="shared" si="648"/>
        <v>31.443227816143914</v>
      </c>
      <c r="L1471" s="15">
        <f t="shared" si="649"/>
        <v>0</v>
      </c>
      <c r="M1471" s="14">
        <f t="shared" si="650"/>
        <v>0</v>
      </c>
      <c r="N1471" s="13">
        <f t="shared" si="657"/>
        <v>0</v>
      </c>
      <c r="O1471" s="12">
        <f t="shared" si="658"/>
        <v>0</v>
      </c>
      <c r="P1471" s="4">
        <f t="shared" si="659"/>
        <v>0</v>
      </c>
      <c r="Q1471" s="11">
        <f t="shared" si="651"/>
        <v>0</v>
      </c>
      <c r="R1471" s="10">
        <f t="shared" si="660"/>
        <v>0</v>
      </c>
      <c r="S1471" s="9">
        <f t="shared" si="661"/>
        <v>151.358709016955</v>
      </c>
      <c r="T1471" s="8">
        <f t="shared" si="662"/>
        <v>19843.326773271467</v>
      </c>
      <c r="U1471" s="7">
        <f t="shared" si="663"/>
        <v>-31.443227816143914</v>
      </c>
      <c r="V1471" s="9">
        <f t="shared" si="664"/>
        <v>-238.32487597105217</v>
      </c>
      <c r="W1471" s="8">
        <f t="shared" si="665"/>
        <v>241499.30508978496</v>
      </c>
      <c r="X1471" s="7">
        <f t="shared" si="666"/>
        <v>-31.443227816143914</v>
      </c>
      <c r="Y1471" s="6">
        <f t="shared" si="652"/>
        <v>282.32641623110061</v>
      </c>
      <c r="Z1471" s="4">
        <f t="shared" si="653"/>
        <v>-1</v>
      </c>
      <c r="AA1471" s="4">
        <f t="shared" si="667"/>
        <v>0</v>
      </c>
      <c r="AB1471" s="5">
        <f t="shared" si="668"/>
        <v>0</v>
      </c>
      <c r="AC1471" s="418">
        <f t="shared" si="672"/>
        <v>0</v>
      </c>
      <c r="AD1471" s="628">
        <f t="shared" si="669"/>
        <v>0</v>
      </c>
      <c r="AE1471" s="4">
        <f t="shared" si="654"/>
        <v>2.6654492345869576</v>
      </c>
      <c r="AF1471" s="3">
        <f t="shared" si="670"/>
        <v>4.67</v>
      </c>
      <c r="AG1471" s="2">
        <f t="shared" si="655"/>
        <v>105.92076283713217</v>
      </c>
      <c r="AH1471" s="22">
        <f t="shared" si="644"/>
        <v>1.7406666738427956</v>
      </c>
    </row>
    <row r="1472" spans="6:34" x14ac:dyDescent="0.35">
      <c r="F1472" s="21">
        <f t="shared" si="656"/>
        <v>144.19999999999609</v>
      </c>
      <c r="G1472" s="20">
        <f t="shared" si="671"/>
        <v>356.63043478260749</v>
      </c>
      <c r="H1472" s="19">
        <f t="shared" si="645"/>
        <v>6.6304347826074945</v>
      </c>
      <c r="I1472" s="18">
        <f t="shared" si="646"/>
        <v>1.8944099378878556E-2</v>
      </c>
      <c r="J1472" s="17">
        <f t="shared" si="647"/>
        <v>241475.47260218786</v>
      </c>
      <c r="K1472" s="16">
        <f t="shared" si="648"/>
        <v>31.443298699719627</v>
      </c>
      <c r="L1472" s="15">
        <f t="shared" si="649"/>
        <v>0</v>
      </c>
      <c r="M1472" s="14">
        <f t="shared" si="650"/>
        <v>0</v>
      </c>
      <c r="N1472" s="13">
        <f t="shared" si="657"/>
        <v>0</v>
      </c>
      <c r="O1472" s="12">
        <f t="shared" si="658"/>
        <v>0</v>
      </c>
      <c r="P1472" s="4">
        <f t="shared" si="659"/>
        <v>0</v>
      </c>
      <c r="Q1472" s="11">
        <f t="shared" si="651"/>
        <v>0</v>
      </c>
      <c r="R1472" s="10">
        <f t="shared" si="660"/>
        <v>0</v>
      </c>
      <c r="S1472" s="9">
        <f t="shared" si="661"/>
        <v>151.358709016955</v>
      </c>
      <c r="T1472" s="8">
        <f t="shared" si="662"/>
        <v>19858.462644173163</v>
      </c>
      <c r="U1472" s="7">
        <f t="shared" si="663"/>
        <v>-31.443298699719627</v>
      </c>
      <c r="V1472" s="9">
        <f t="shared" si="664"/>
        <v>-241.46919875266656</v>
      </c>
      <c r="W1472" s="8">
        <f t="shared" si="665"/>
        <v>241475.47260218786</v>
      </c>
      <c r="X1472" s="7">
        <f t="shared" si="666"/>
        <v>-31.443298699719627</v>
      </c>
      <c r="Y1472" s="6">
        <f t="shared" si="652"/>
        <v>284.98567111617041</v>
      </c>
      <c r="Z1472" s="4">
        <f t="shared" si="653"/>
        <v>-1</v>
      </c>
      <c r="AA1472" s="4">
        <f t="shared" si="667"/>
        <v>0</v>
      </c>
      <c r="AB1472" s="5">
        <f t="shared" si="668"/>
        <v>0</v>
      </c>
      <c r="AC1472" s="418">
        <f t="shared" si="672"/>
        <v>0</v>
      </c>
      <c r="AD1472" s="628">
        <f t="shared" si="669"/>
        <v>0</v>
      </c>
      <c r="AE1472" s="4">
        <f t="shared" si="654"/>
        <v>2.6905553121287022</v>
      </c>
      <c r="AF1472" s="3">
        <f t="shared" si="670"/>
        <v>4.67</v>
      </c>
      <c r="AG1472" s="2">
        <f t="shared" si="655"/>
        <v>105.92076283713217</v>
      </c>
      <c r="AH1472" s="22">
        <f t="shared" si="644"/>
        <v>1.7653177106011595</v>
      </c>
    </row>
    <row r="1473" spans="6:34" x14ac:dyDescent="0.35">
      <c r="F1473" s="21">
        <f t="shared" si="656"/>
        <v>144.29999999999609</v>
      </c>
      <c r="G1473" s="20">
        <f t="shared" si="671"/>
        <v>356.63043478260749</v>
      </c>
      <c r="H1473" s="19">
        <f t="shared" si="645"/>
        <v>6.6304347826074945</v>
      </c>
      <c r="I1473" s="18">
        <f t="shared" si="646"/>
        <v>1.8944099378878556E-2</v>
      </c>
      <c r="J1473" s="17">
        <f t="shared" si="647"/>
        <v>241451.3256823126</v>
      </c>
      <c r="K1473" s="16">
        <f t="shared" si="648"/>
        <v>31.443370518737357</v>
      </c>
      <c r="L1473" s="15">
        <f t="shared" si="649"/>
        <v>0</v>
      </c>
      <c r="M1473" s="14">
        <f t="shared" si="650"/>
        <v>0</v>
      </c>
      <c r="N1473" s="13">
        <f t="shared" si="657"/>
        <v>0</v>
      </c>
      <c r="O1473" s="12">
        <f t="shared" si="658"/>
        <v>0</v>
      </c>
      <c r="P1473" s="4">
        <f t="shared" si="659"/>
        <v>0</v>
      </c>
      <c r="Q1473" s="11">
        <f t="shared" si="651"/>
        <v>0</v>
      </c>
      <c r="R1473" s="10">
        <f t="shared" si="660"/>
        <v>0</v>
      </c>
      <c r="S1473" s="9">
        <f t="shared" si="661"/>
        <v>151.358709016955</v>
      </c>
      <c r="T1473" s="8">
        <f t="shared" si="662"/>
        <v>19873.59851507486</v>
      </c>
      <c r="U1473" s="7">
        <f t="shared" si="663"/>
        <v>-31.443370518737357</v>
      </c>
      <c r="V1473" s="9">
        <f t="shared" si="664"/>
        <v>-244.61352862263851</v>
      </c>
      <c r="W1473" s="8">
        <f t="shared" si="665"/>
        <v>241451.3256823126</v>
      </c>
      <c r="X1473" s="7">
        <f t="shared" si="666"/>
        <v>-31.443370518737357</v>
      </c>
      <c r="Y1473" s="6">
        <f t="shared" si="652"/>
        <v>287.65471868282924</v>
      </c>
      <c r="Z1473" s="4">
        <f t="shared" si="653"/>
        <v>-1</v>
      </c>
      <c r="AA1473" s="4">
        <f t="shared" si="667"/>
        <v>0</v>
      </c>
      <c r="AB1473" s="5">
        <f t="shared" si="668"/>
        <v>0</v>
      </c>
      <c r="AC1473" s="418">
        <f t="shared" si="672"/>
        <v>0</v>
      </c>
      <c r="AD1473" s="628">
        <f t="shared" si="669"/>
        <v>0</v>
      </c>
      <c r="AE1473" s="4">
        <f t="shared" si="654"/>
        <v>2.7157538425694514</v>
      </c>
      <c r="AF1473" s="3">
        <f t="shared" si="670"/>
        <v>4.67</v>
      </c>
      <c r="AG1473" s="2">
        <f t="shared" si="655"/>
        <v>105.92076283713217</v>
      </c>
      <c r="AH1473" s="22">
        <f t="shared" si="644"/>
        <v>1.7901754431849302</v>
      </c>
    </row>
    <row r="1474" spans="6:34" x14ac:dyDescent="0.35">
      <c r="F1474" s="21">
        <f t="shared" si="656"/>
        <v>144.39999999999608</v>
      </c>
      <c r="G1474" s="20">
        <f t="shared" si="671"/>
        <v>356.63043478260749</v>
      </c>
      <c r="H1474" s="19">
        <f t="shared" si="645"/>
        <v>6.6304347826074945</v>
      </c>
      <c r="I1474" s="18">
        <f t="shared" si="646"/>
        <v>1.8944099378878556E-2</v>
      </c>
      <c r="J1474" s="17">
        <f t="shared" si="647"/>
        <v>241426.86432945033</v>
      </c>
      <c r="K1474" s="16">
        <f t="shared" si="648"/>
        <v>31.443443273208821</v>
      </c>
      <c r="L1474" s="15">
        <f t="shared" si="649"/>
        <v>0</v>
      </c>
      <c r="M1474" s="14">
        <f t="shared" si="650"/>
        <v>0</v>
      </c>
      <c r="N1474" s="13">
        <f t="shared" si="657"/>
        <v>0</v>
      </c>
      <c r="O1474" s="12">
        <f t="shared" si="658"/>
        <v>0</v>
      </c>
      <c r="P1474" s="4">
        <f t="shared" si="659"/>
        <v>0</v>
      </c>
      <c r="Q1474" s="11">
        <f t="shared" si="651"/>
        <v>0</v>
      </c>
      <c r="R1474" s="10">
        <f t="shared" si="660"/>
        <v>0</v>
      </c>
      <c r="S1474" s="9">
        <f t="shared" si="661"/>
        <v>151.358709016955</v>
      </c>
      <c r="T1474" s="8">
        <f t="shared" si="662"/>
        <v>19888.734385976557</v>
      </c>
      <c r="U1474" s="7">
        <f t="shared" si="663"/>
        <v>-31.443443273208821</v>
      </c>
      <c r="V1474" s="9">
        <f t="shared" si="664"/>
        <v>-247.75786567451226</v>
      </c>
      <c r="W1474" s="8">
        <f t="shared" si="665"/>
        <v>241426.86432945033</v>
      </c>
      <c r="X1474" s="7">
        <f t="shared" si="666"/>
        <v>-31.443443273208821</v>
      </c>
      <c r="Y1474" s="6">
        <f t="shared" si="652"/>
        <v>290.33328916758569</v>
      </c>
      <c r="Z1474" s="4">
        <f t="shared" si="653"/>
        <v>-1</v>
      </c>
      <c r="AA1474" s="4">
        <f t="shared" si="667"/>
        <v>0</v>
      </c>
      <c r="AB1474" s="5">
        <f t="shared" si="668"/>
        <v>0</v>
      </c>
      <c r="AC1474" s="418">
        <f t="shared" si="672"/>
        <v>0</v>
      </c>
      <c r="AD1474" s="628">
        <f t="shared" si="669"/>
        <v>0</v>
      </c>
      <c r="AE1474" s="4">
        <f t="shared" si="654"/>
        <v>2.7410422790667899</v>
      </c>
      <c r="AF1474" s="3">
        <f t="shared" si="670"/>
        <v>4.67</v>
      </c>
      <c r="AG1474" s="2">
        <f t="shared" si="655"/>
        <v>105.92076283713217</v>
      </c>
      <c r="AH1474" s="22">
        <f t="shared" si="644"/>
        <v>1.8152380768972005</v>
      </c>
    </row>
    <row r="1475" spans="6:34" x14ac:dyDescent="0.35">
      <c r="F1475" s="21">
        <f t="shared" si="656"/>
        <v>144.49999999999608</v>
      </c>
      <c r="G1475" s="20">
        <f t="shared" si="671"/>
        <v>356.63043478260749</v>
      </c>
      <c r="H1475" s="19">
        <f t="shared" si="645"/>
        <v>6.6304347826074945</v>
      </c>
      <c r="I1475" s="18">
        <f t="shared" si="646"/>
        <v>1.8944099378878556E-2</v>
      </c>
      <c r="J1475" s="17">
        <f t="shared" si="647"/>
        <v>241402.08854288288</v>
      </c>
      <c r="K1475" s="16">
        <f t="shared" si="648"/>
        <v>31.443516963145893</v>
      </c>
      <c r="L1475" s="15">
        <f t="shared" si="649"/>
        <v>0</v>
      </c>
      <c r="M1475" s="14">
        <f t="shared" si="650"/>
        <v>0</v>
      </c>
      <c r="N1475" s="13">
        <f t="shared" si="657"/>
        <v>0</v>
      </c>
      <c r="O1475" s="12">
        <f t="shared" si="658"/>
        <v>0</v>
      </c>
      <c r="P1475" s="4">
        <f t="shared" si="659"/>
        <v>0</v>
      </c>
      <c r="Q1475" s="11">
        <f t="shared" si="651"/>
        <v>0</v>
      </c>
      <c r="R1475" s="10">
        <f t="shared" si="660"/>
        <v>0</v>
      </c>
      <c r="S1475" s="9">
        <f t="shared" si="661"/>
        <v>151.358709016955</v>
      </c>
      <c r="T1475" s="8">
        <f t="shared" si="662"/>
        <v>19903.870256878254</v>
      </c>
      <c r="U1475" s="7">
        <f t="shared" si="663"/>
        <v>-31.443516963145893</v>
      </c>
      <c r="V1475" s="9">
        <f t="shared" si="664"/>
        <v>-250.90221000183314</v>
      </c>
      <c r="W1475" s="8">
        <f t="shared" si="665"/>
        <v>241402.08854288288</v>
      </c>
      <c r="X1475" s="7">
        <f t="shared" si="666"/>
        <v>-31.443516963145893</v>
      </c>
      <c r="Y1475" s="6">
        <f t="shared" si="652"/>
        <v>293.02112172859353</v>
      </c>
      <c r="Z1475" s="4">
        <f t="shared" si="653"/>
        <v>-1</v>
      </c>
      <c r="AA1475" s="4">
        <f t="shared" si="667"/>
        <v>0</v>
      </c>
      <c r="AB1475" s="5">
        <f t="shared" si="668"/>
        <v>0</v>
      </c>
      <c r="AC1475" s="418">
        <f t="shared" si="672"/>
        <v>0</v>
      </c>
      <c r="AD1475" s="628">
        <f t="shared" si="669"/>
        <v>0</v>
      </c>
      <c r="AE1475" s="4">
        <f t="shared" si="654"/>
        <v>2.7664181590077295</v>
      </c>
      <c r="AF1475" s="3">
        <f t="shared" si="670"/>
        <v>4.67</v>
      </c>
      <c r="AG1475" s="2">
        <f t="shared" si="655"/>
        <v>105.92076283713217</v>
      </c>
      <c r="AH1475" s="22">
        <f t="shared" si="644"/>
        <v>1.8405038546940635</v>
      </c>
    </row>
    <row r="1476" spans="6:34" x14ac:dyDescent="0.35">
      <c r="F1476" s="21">
        <f t="shared" si="656"/>
        <v>144.59999999999607</v>
      </c>
      <c r="G1476" s="20">
        <f t="shared" si="671"/>
        <v>356.63043478260749</v>
      </c>
      <c r="H1476" s="19">
        <f t="shared" si="645"/>
        <v>6.6304347826074945</v>
      </c>
      <c r="I1476" s="18">
        <f t="shared" si="646"/>
        <v>1.8944099378878556E-2</v>
      </c>
      <c r="J1476" s="17">
        <f t="shared" si="647"/>
        <v>241376.99832188268</v>
      </c>
      <c r="K1476" s="16">
        <f t="shared" si="648"/>
        <v>31.443591588560604</v>
      </c>
      <c r="L1476" s="15">
        <f t="shared" si="649"/>
        <v>0</v>
      </c>
      <c r="M1476" s="14">
        <f t="shared" si="650"/>
        <v>0</v>
      </c>
      <c r="N1476" s="13">
        <f t="shared" si="657"/>
        <v>0</v>
      </c>
      <c r="O1476" s="12">
        <f t="shared" si="658"/>
        <v>0</v>
      </c>
      <c r="P1476" s="4">
        <f t="shared" si="659"/>
        <v>0</v>
      </c>
      <c r="Q1476" s="11">
        <f t="shared" si="651"/>
        <v>0</v>
      </c>
      <c r="R1476" s="10">
        <f t="shared" si="660"/>
        <v>0</v>
      </c>
      <c r="S1476" s="9">
        <f t="shared" si="661"/>
        <v>151.358709016955</v>
      </c>
      <c r="T1476" s="8">
        <f t="shared" si="662"/>
        <v>19919.00612777995</v>
      </c>
      <c r="U1476" s="7">
        <f t="shared" si="663"/>
        <v>-31.443591588560604</v>
      </c>
      <c r="V1476" s="9">
        <f t="shared" si="664"/>
        <v>-254.04656169814774</v>
      </c>
      <c r="W1476" s="8">
        <f t="shared" si="665"/>
        <v>241376.99832188268</v>
      </c>
      <c r="X1476" s="7">
        <f t="shared" si="666"/>
        <v>-31.443591588560604</v>
      </c>
      <c r="Y1476" s="6">
        <f t="shared" si="652"/>
        <v>295.71796412448475</v>
      </c>
      <c r="Z1476" s="4">
        <f t="shared" si="653"/>
        <v>-1</v>
      </c>
      <c r="AA1476" s="4">
        <f t="shared" si="667"/>
        <v>0</v>
      </c>
      <c r="AB1476" s="5">
        <f t="shared" si="668"/>
        <v>0</v>
      </c>
      <c r="AC1476" s="418">
        <f t="shared" si="672"/>
        <v>0</v>
      </c>
      <c r="AD1476" s="628">
        <f t="shared" si="669"/>
        <v>0</v>
      </c>
      <c r="AE1476" s="4">
        <f t="shared" si="654"/>
        <v>2.7918791009765673</v>
      </c>
      <c r="AF1476" s="3">
        <f t="shared" si="670"/>
        <v>4.67</v>
      </c>
      <c r="AG1476" s="2">
        <f t="shared" si="655"/>
        <v>105.92076283713217</v>
      </c>
      <c r="AH1476" s="22">
        <f t="shared" si="644"/>
        <v>1.865971056196174</v>
      </c>
    </row>
    <row r="1477" spans="6:34" x14ac:dyDescent="0.35">
      <c r="F1477" s="21">
        <f t="shared" si="656"/>
        <v>144.69999999999607</v>
      </c>
      <c r="G1477" s="20">
        <f t="shared" si="671"/>
        <v>356.63043478260749</v>
      </c>
      <c r="H1477" s="19">
        <f t="shared" si="645"/>
        <v>6.6304347826074945</v>
      </c>
      <c r="I1477" s="18">
        <f t="shared" si="646"/>
        <v>1.8944099378878556E-2</v>
      </c>
      <c r="J1477" s="17">
        <f t="shared" si="647"/>
        <v>241351.59366571286</v>
      </c>
      <c r="K1477" s="16">
        <f t="shared" si="648"/>
        <v>31.443667149465146</v>
      </c>
      <c r="L1477" s="15">
        <f t="shared" si="649"/>
        <v>0</v>
      </c>
      <c r="M1477" s="14">
        <f t="shared" si="650"/>
        <v>0</v>
      </c>
      <c r="N1477" s="13">
        <f t="shared" si="657"/>
        <v>0</v>
      </c>
      <c r="O1477" s="12">
        <f t="shared" si="658"/>
        <v>0</v>
      </c>
      <c r="P1477" s="4">
        <f t="shared" si="659"/>
        <v>0</v>
      </c>
      <c r="Q1477" s="11">
        <f t="shared" si="651"/>
        <v>0</v>
      </c>
      <c r="R1477" s="10">
        <f t="shared" si="660"/>
        <v>0</v>
      </c>
      <c r="S1477" s="9">
        <f t="shared" si="661"/>
        <v>151.358709016955</v>
      </c>
      <c r="T1477" s="8">
        <f t="shared" si="662"/>
        <v>19934.141998681647</v>
      </c>
      <c r="U1477" s="7">
        <f t="shared" si="663"/>
        <v>-31.443667149465146</v>
      </c>
      <c r="V1477" s="9">
        <f t="shared" si="664"/>
        <v>-257.19092085700379</v>
      </c>
      <c r="W1477" s="8">
        <f t="shared" si="665"/>
        <v>241351.59366571286</v>
      </c>
      <c r="X1477" s="7">
        <f t="shared" si="666"/>
        <v>-31.443667149465146</v>
      </c>
      <c r="Y1477" s="6">
        <f t="shared" si="652"/>
        <v>298.42357240431403</v>
      </c>
      <c r="Z1477" s="4">
        <f t="shared" si="653"/>
        <v>-1</v>
      </c>
      <c r="AA1477" s="4">
        <f t="shared" si="667"/>
        <v>0</v>
      </c>
      <c r="AB1477" s="5">
        <f t="shared" si="668"/>
        <v>0</v>
      </c>
      <c r="AC1477" s="418">
        <f t="shared" si="672"/>
        <v>0</v>
      </c>
      <c r="AD1477" s="628">
        <f t="shared" si="669"/>
        <v>0</v>
      </c>
      <c r="AE1477" s="4">
        <f t="shared" si="654"/>
        <v>2.8174228018276413</v>
      </c>
      <c r="AF1477" s="3">
        <f t="shared" si="670"/>
        <v>4.67</v>
      </c>
      <c r="AG1477" s="2">
        <f t="shared" si="655"/>
        <v>105.92076283713217</v>
      </c>
      <c r="AH1477" s="22">
        <f t="shared" si="644"/>
        <v>1.8916379967232773</v>
      </c>
    </row>
    <row r="1478" spans="6:34" x14ac:dyDescent="0.35">
      <c r="F1478" s="21">
        <f t="shared" si="656"/>
        <v>144.79999999999606</v>
      </c>
      <c r="G1478" s="20">
        <f t="shared" si="671"/>
        <v>356.63043478260749</v>
      </c>
      <c r="H1478" s="19">
        <f t="shared" si="645"/>
        <v>6.6304347826074945</v>
      </c>
      <c r="I1478" s="18">
        <f t="shared" si="646"/>
        <v>1.8944099378878556E-2</v>
      </c>
      <c r="J1478" s="17">
        <f t="shared" si="647"/>
        <v>241325.87457362717</v>
      </c>
      <c r="K1478" s="16">
        <f t="shared" si="648"/>
        <v>31.443743645871837</v>
      </c>
      <c r="L1478" s="15">
        <f t="shared" si="649"/>
        <v>0</v>
      </c>
      <c r="M1478" s="14">
        <f t="shared" si="650"/>
        <v>0</v>
      </c>
      <c r="N1478" s="13">
        <f t="shared" si="657"/>
        <v>0</v>
      </c>
      <c r="O1478" s="12">
        <f t="shared" si="658"/>
        <v>0</v>
      </c>
      <c r="P1478" s="4">
        <f t="shared" si="659"/>
        <v>0</v>
      </c>
      <c r="Q1478" s="11">
        <f t="shared" si="651"/>
        <v>0</v>
      </c>
      <c r="R1478" s="10">
        <f t="shared" si="660"/>
        <v>0</v>
      </c>
      <c r="S1478" s="9">
        <f t="shared" si="661"/>
        <v>151.358709016955</v>
      </c>
      <c r="T1478" s="8">
        <f t="shared" si="662"/>
        <v>19949.277869583344</v>
      </c>
      <c r="U1478" s="7">
        <f t="shared" si="663"/>
        <v>-31.443743645871837</v>
      </c>
      <c r="V1478" s="9">
        <f t="shared" si="664"/>
        <v>-260.33528757195029</v>
      </c>
      <c r="W1478" s="8">
        <f t="shared" si="665"/>
        <v>241325.87457362717</v>
      </c>
      <c r="X1478" s="7">
        <f t="shared" si="666"/>
        <v>-31.443743645871837</v>
      </c>
      <c r="Y1478" s="6">
        <f t="shared" si="652"/>
        <v>301.1377106083682</v>
      </c>
      <c r="Z1478" s="4">
        <f t="shared" si="653"/>
        <v>-1</v>
      </c>
      <c r="AA1478" s="4">
        <f t="shared" si="667"/>
        <v>0</v>
      </c>
      <c r="AB1478" s="5">
        <f t="shared" si="668"/>
        <v>0</v>
      </c>
      <c r="AC1478" s="418">
        <f t="shared" si="672"/>
        <v>0</v>
      </c>
      <c r="AD1478" s="628">
        <f t="shared" si="669"/>
        <v>0</v>
      </c>
      <c r="AE1478" s="4">
        <f t="shared" si="654"/>
        <v>2.8430470338606706</v>
      </c>
      <c r="AF1478" s="3">
        <f t="shared" si="670"/>
        <v>4.67</v>
      </c>
      <c r="AG1478" s="2">
        <f t="shared" si="655"/>
        <v>105.92076283713217</v>
      </c>
      <c r="AH1478" s="22">
        <f t="shared" si="644"/>
        <v>1.9175030263518675</v>
      </c>
    </row>
    <row r="1479" spans="6:34" x14ac:dyDescent="0.35">
      <c r="F1479" s="21">
        <f t="shared" si="656"/>
        <v>144.89999999999606</v>
      </c>
      <c r="G1479" s="20">
        <f t="shared" si="671"/>
        <v>356.63043478260749</v>
      </c>
      <c r="H1479" s="19">
        <f t="shared" si="645"/>
        <v>6.6304347826074945</v>
      </c>
      <c r="I1479" s="18">
        <f t="shared" si="646"/>
        <v>1.8944099378878556E-2</v>
      </c>
      <c r="J1479" s="17">
        <f t="shared" si="647"/>
        <v>241299.84104486997</v>
      </c>
      <c r="K1479" s="16">
        <f t="shared" si="648"/>
        <v>31.443821077793167</v>
      </c>
      <c r="L1479" s="15">
        <f t="shared" si="649"/>
        <v>0</v>
      </c>
      <c r="M1479" s="14">
        <f t="shared" si="650"/>
        <v>0</v>
      </c>
      <c r="N1479" s="13">
        <f t="shared" si="657"/>
        <v>0</v>
      </c>
      <c r="O1479" s="12">
        <f t="shared" si="658"/>
        <v>0</v>
      </c>
      <c r="P1479" s="4">
        <f t="shared" si="659"/>
        <v>0</v>
      </c>
      <c r="Q1479" s="11">
        <f t="shared" si="651"/>
        <v>0</v>
      </c>
      <c r="R1479" s="10">
        <f t="shared" si="660"/>
        <v>0</v>
      </c>
      <c r="S1479" s="9">
        <f t="shared" si="661"/>
        <v>151.358709016955</v>
      </c>
      <c r="T1479" s="8">
        <f t="shared" si="662"/>
        <v>19964.413740485041</v>
      </c>
      <c r="U1479" s="7">
        <f t="shared" si="663"/>
        <v>-31.443821077793167</v>
      </c>
      <c r="V1479" s="9">
        <f t="shared" si="664"/>
        <v>-263.47966193653747</v>
      </c>
      <c r="W1479" s="8">
        <f t="shared" si="665"/>
        <v>241299.84104486997</v>
      </c>
      <c r="X1479" s="7">
        <f t="shared" si="666"/>
        <v>-31.443821077793167</v>
      </c>
      <c r="Y1479" s="6">
        <f t="shared" si="652"/>
        <v>303.86015047957727</v>
      </c>
      <c r="Z1479" s="4">
        <f t="shared" si="653"/>
        <v>-1</v>
      </c>
      <c r="AA1479" s="4">
        <f t="shared" si="667"/>
        <v>0</v>
      </c>
      <c r="AB1479" s="5">
        <f t="shared" si="668"/>
        <v>0</v>
      </c>
      <c r="AC1479" s="418">
        <f t="shared" si="672"/>
        <v>0</v>
      </c>
      <c r="AD1479" s="628">
        <f t="shared" si="669"/>
        <v>0</v>
      </c>
      <c r="AE1479" s="4">
        <f t="shared" si="654"/>
        <v>2.86874964209618</v>
      </c>
      <c r="AF1479" s="3">
        <f t="shared" si="670"/>
        <v>4.67</v>
      </c>
      <c r="AG1479" s="2">
        <f t="shared" si="655"/>
        <v>105.92076283713217</v>
      </c>
      <c r="AH1479" s="22">
        <f t="shared" si="644"/>
        <v>1.9435645289959891</v>
      </c>
    </row>
    <row r="1480" spans="6:34" x14ac:dyDescent="0.35">
      <c r="F1480" s="21">
        <f t="shared" si="656"/>
        <v>144.99999999999605</v>
      </c>
      <c r="G1480" s="20">
        <f t="shared" si="671"/>
        <v>356.63043478260749</v>
      </c>
      <c r="H1480" s="19">
        <f t="shared" si="645"/>
        <v>6.6304347826074945</v>
      </c>
      <c r="I1480" s="18">
        <f t="shared" si="646"/>
        <v>1.8944099378878556E-2</v>
      </c>
      <c r="J1480" s="17">
        <f t="shared" si="647"/>
        <v>241273.49307867631</v>
      </c>
      <c r="K1480" s="16">
        <f t="shared" si="648"/>
        <v>31.443899445241787</v>
      </c>
      <c r="L1480" s="15">
        <f t="shared" si="649"/>
        <v>0</v>
      </c>
      <c r="M1480" s="14">
        <f t="shared" si="650"/>
        <v>0</v>
      </c>
      <c r="N1480" s="13">
        <f t="shared" si="657"/>
        <v>0</v>
      </c>
      <c r="O1480" s="12">
        <f t="shared" si="658"/>
        <v>0</v>
      </c>
      <c r="P1480" s="4">
        <f t="shared" si="659"/>
        <v>0</v>
      </c>
      <c r="Q1480" s="11">
        <f t="shared" si="651"/>
        <v>0</v>
      </c>
      <c r="R1480" s="10">
        <f t="shared" si="660"/>
        <v>0</v>
      </c>
      <c r="S1480" s="9">
        <f t="shared" si="661"/>
        <v>151.358709016955</v>
      </c>
      <c r="T1480" s="8">
        <f t="shared" si="662"/>
        <v>19979.549611386738</v>
      </c>
      <c r="U1480" s="7">
        <f t="shared" si="663"/>
        <v>-31.443899445241787</v>
      </c>
      <c r="V1480" s="9">
        <f t="shared" si="664"/>
        <v>-266.6240440443168</v>
      </c>
      <c r="W1480" s="8">
        <f t="shared" si="665"/>
        <v>241273.49307867631</v>
      </c>
      <c r="X1480" s="7">
        <f t="shared" si="666"/>
        <v>-31.443899445241787</v>
      </c>
      <c r="Y1480" s="6">
        <f t="shared" si="652"/>
        <v>306.59067118525479</v>
      </c>
      <c r="Z1480" s="4">
        <f t="shared" si="653"/>
        <v>-1</v>
      </c>
      <c r="AA1480" s="4">
        <f t="shared" si="667"/>
        <v>0</v>
      </c>
      <c r="AB1480" s="5">
        <f t="shared" si="668"/>
        <v>0</v>
      </c>
      <c r="AC1480" s="418">
        <f t="shared" si="672"/>
        <v>0</v>
      </c>
      <c r="AD1480" s="628">
        <f t="shared" si="669"/>
        <v>0</v>
      </c>
      <c r="AE1480" s="4">
        <f t="shared" si="654"/>
        <v>2.8945285416484432</v>
      </c>
      <c r="AF1480" s="3">
        <f t="shared" si="670"/>
        <v>4.67</v>
      </c>
      <c r="AG1480" s="2">
        <f t="shared" si="655"/>
        <v>105.92076283713217</v>
      </c>
      <c r="AH1480" s="22">
        <f t="shared" si="644"/>
        <v>1.9698209215111282</v>
      </c>
    </row>
    <row r="1481" spans="6:34" x14ac:dyDescent="0.35">
      <c r="F1481" s="21">
        <f t="shared" si="656"/>
        <v>145.09999999999604</v>
      </c>
      <c r="G1481" s="20">
        <f t="shared" si="671"/>
        <v>356.63043478260749</v>
      </c>
      <c r="H1481" s="19">
        <f t="shared" si="645"/>
        <v>6.6304347826074945</v>
      </c>
      <c r="I1481" s="18">
        <f t="shared" si="646"/>
        <v>1.8944099378878556E-2</v>
      </c>
      <c r="J1481" s="17">
        <f t="shared" si="647"/>
        <v>241246.83067427189</v>
      </c>
      <c r="K1481" s="16">
        <f t="shared" si="648"/>
        <v>31.443978748230474</v>
      </c>
      <c r="L1481" s="15">
        <f t="shared" si="649"/>
        <v>0</v>
      </c>
      <c r="M1481" s="14">
        <f t="shared" si="650"/>
        <v>0</v>
      </c>
      <c r="N1481" s="13">
        <f t="shared" si="657"/>
        <v>0</v>
      </c>
      <c r="O1481" s="12">
        <f t="shared" si="658"/>
        <v>0</v>
      </c>
      <c r="P1481" s="4">
        <f t="shared" si="659"/>
        <v>0</v>
      </c>
      <c r="Q1481" s="11">
        <f t="shared" si="651"/>
        <v>0</v>
      </c>
      <c r="R1481" s="10">
        <f t="shared" si="660"/>
        <v>0</v>
      </c>
      <c r="S1481" s="9">
        <f t="shared" si="661"/>
        <v>151.358709016955</v>
      </c>
      <c r="T1481" s="8">
        <f t="shared" si="662"/>
        <v>19994.685482288434</v>
      </c>
      <c r="U1481" s="7">
        <f t="shared" si="663"/>
        <v>-31.443978748230474</v>
      </c>
      <c r="V1481" s="9">
        <f t="shared" si="664"/>
        <v>-269.76843398884097</v>
      </c>
      <c r="W1481" s="8">
        <f t="shared" si="665"/>
        <v>241246.83067427189</v>
      </c>
      <c r="X1481" s="7">
        <f t="shared" si="666"/>
        <v>-31.443978748230474</v>
      </c>
      <c r="Y1481" s="6">
        <f t="shared" si="652"/>
        <v>309.32905904888878</v>
      </c>
      <c r="Z1481" s="4">
        <f t="shared" si="653"/>
        <v>-1</v>
      </c>
      <c r="AA1481" s="4">
        <f t="shared" si="667"/>
        <v>0</v>
      </c>
      <c r="AB1481" s="5">
        <f t="shared" si="668"/>
        <v>0</v>
      </c>
      <c r="AC1481" s="418">
        <f t="shared" si="672"/>
        <v>0</v>
      </c>
      <c r="AD1481" s="628">
        <f t="shared" si="669"/>
        <v>0</v>
      </c>
      <c r="AE1481" s="4">
        <f t="shared" si="654"/>
        <v>2.9203817151933187</v>
      </c>
      <c r="AF1481" s="3">
        <f t="shared" si="670"/>
        <v>4.67</v>
      </c>
      <c r="AG1481" s="2">
        <f t="shared" si="655"/>
        <v>105.92076283713217</v>
      </c>
      <c r="AH1481" s="22">
        <f t="shared" si="644"/>
        <v>1.9962706528211005</v>
      </c>
    </row>
    <row r="1482" spans="6:34" x14ac:dyDescent="0.35">
      <c r="F1482" s="21">
        <f t="shared" si="656"/>
        <v>145.19999999999604</v>
      </c>
      <c r="G1482" s="20">
        <f t="shared" si="671"/>
        <v>356.63043478260749</v>
      </c>
      <c r="H1482" s="19">
        <f t="shared" si="645"/>
        <v>6.6304347826074945</v>
      </c>
      <c r="I1482" s="18">
        <f t="shared" si="646"/>
        <v>1.8944099378878556E-2</v>
      </c>
      <c r="J1482" s="17">
        <f t="shared" si="647"/>
        <v>241219.85383087301</v>
      </c>
      <c r="K1482" s="16">
        <f t="shared" si="648"/>
        <v>31.444058986772188</v>
      </c>
      <c r="L1482" s="15">
        <f t="shared" si="649"/>
        <v>0</v>
      </c>
      <c r="M1482" s="14">
        <f t="shared" si="650"/>
        <v>0</v>
      </c>
      <c r="N1482" s="13">
        <f t="shared" si="657"/>
        <v>0</v>
      </c>
      <c r="O1482" s="12">
        <f t="shared" si="658"/>
        <v>0</v>
      </c>
      <c r="P1482" s="4">
        <f t="shared" si="659"/>
        <v>0</v>
      </c>
      <c r="Q1482" s="11">
        <f t="shared" si="651"/>
        <v>0</v>
      </c>
      <c r="R1482" s="10">
        <f t="shared" si="660"/>
        <v>0</v>
      </c>
      <c r="S1482" s="9">
        <f t="shared" si="661"/>
        <v>151.358709016955</v>
      </c>
      <c r="T1482" s="8">
        <f t="shared" si="662"/>
        <v>20009.821353190131</v>
      </c>
      <c r="U1482" s="7">
        <f t="shared" si="663"/>
        <v>-31.444058986772188</v>
      </c>
      <c r="V1482" s="9">
        <f t="shared" si="664"/>
        <v>-272.912831863664</v>
      </c>
      <c r="W1482" s="8">
        <f t="shared" si="665"/>
        <v>241219.85383087301</v>
      </c>
      <c r="X1482" s="7">
        <f t="shared" si="666"/>
        <v>-31.444058986772188</v>
      </c>
      <c r="Y1482" s="6">
        <f t="shared" si="652"/>
        <v>312.07510729169638</v>
      </c>
      <c r="Z1482" s="4">
        <f t="shared" si="653"/>
        <v>-1</v>
      </c>
      <c r="AA1482" s="4">
        <f t="shared" si="667"/>
        <v>0</v>
      </c>
      <c r="AB1482" s="5">
        <f t="shared" si="668"/>
        <v>0</v>
      </c>
      <c r="AC1482" s="418">
        <f t="shared" si="672"/>
        <v>0</v>
      </c>
      <c r="AD1482" s="628">
        <f t="shared" si="669"/>
        <v>0</v>
      </c>
      <c r="AE1482" s="4">
        <f t="shared" si="654"/>
        <v>2.9463072105282611</v>
      </c>
      <c r="AF1482" s="3">
        <f t="shared" si="670"/>
        <v>4.67</v>
      </c>
      <c r="AG1482" s="2">
        <f t="shared" si="655"/>
        <v>105.92076283713217</v>
      </c>
      <c r="AH1482" s="22">
        <f t="shared" si="644"/>
        <v>2.0229122030677167</v>
      </c>
    </row>
    <row r="1483" spans="6:34" x14ac:dyDescent="0.35">
      <c r="F1483" s="21">
        <f t="shared" si="656"/>
        <v>145.29999999999603</v>
      </c>
      <c r="G1483" s="20">
        <f t="shared" si="671"/>
        <v>356.63043478260749</v>
      </c>
      <c r="H1483" s="19">
        <f t="shared" si="645"/>
        <v>6.6304347826074945</v>
      </c>
      <c r="I1483" s="18">
        <f t="shared" si="646"/>
        <v>1.8944099378878556E-2</v>
      </c>
      <c r="J1483" s="17">
        <f t="shared" si="647"/>
        <v>241192.56254768663</v>
      </c>
      <c r="K1483" s="16">
        <f t="shared" si="648"/>
        <v>31.444140160880028</v>
      </c>
      <c r="L1483" s="15">
        <f t="shared" si="649"/>
        <v>0</v>
      </c>
      <c r="M1483" s="14">
        <f t="shared" si="650"/>
        <v>0</v>
      </c>
      <c r="N1483" s="13">
        <f t="shared" si="657"/>
        <v>0</v>
      </c>
      <c r="O1483" s="12">
        <f t="shared" si="658"/>
        <v>0</v>
      </c>
      <c r="P1483" s="4">
        <f t="shared" si="659"/>
        <v>0</v>
      </c>
      <c r="Q1483" s="11">
        <f t="shared" si="651"/>
        <v>0</v>
      </c>
      <c r="R1483" s="10">
        <f t="shared" si="660"/>
        <v>0</v>
      </c>
      <c r="S1483" s="9">
        <f t="shared" si="661"/>
        <v>151.358709016955</v>
      </c>
      <c r="T1483" s="8">
        <f t="shared" si="662"/>
        <v>20024.957224091828</v>
      </c>
      <c r="U1483" s="7">
        <f t="shared" si="663"/>
        <v>-31.444140160880028</v>
      </c>
      <c r="V1483" s="9">
        <f t="shared" si="664"/>
        <v>-276.05723776234123</v>
      </c>
      <c r="W1483" s="8">
        <f t="shared" si="665"/>
        <v>241192.56254768663</v>
      </c>
      <c r="X1483" s="7">
        <f t="shared" si="666"/>
        <v>-31.444140160880028</v>
      </c>
      <c r="Y1483" s="6">
        <f t="shared" si="652"/>
        <v>314.82861578365623</v>
      </c>
      <c r="Z1483" s="4">
        <f t="shared" si="653"/>
        <v>-1</v>
      </c>
      <c r="AA1483" s="4">
        <f t="shared" si="667"/>
        <v>0</v>
      </c>
      <c r="AB1483" s="5">
        <f t="shared" si="668"/>
        <v>0</v>
      </c>
      <c r="AC1483" s="418">
        <f t="shared" si="672"/>
        <v>0</v>
      </c>
      <c r="AD1483" s="628">
        <f t="shared" si="669"/>
        <v>0</v>
      </c>
      <c r="AE1483" s="4">
        <f t="shared" si="654"/>
        <v>2.9723031382218119</v>
      </c>
      <c r="AF1483" s="3">
        <f t="shared" si="670"/>
        <v>4.67</v>
      </c>
      <c r="AG1483" s="2">
        <f t="shared" si="655"/>
        <v>105.92076283713217</v>
      </c>
      <c r="AH1483" s="22">
        <f t="shared" si="644"/>
        <v>2.049744082783024</v>
      </c>
    </row>
    <row r="1484" spans="6:34" x14ac:dyDescent="0.35">
      <c r="F1484" s="21">
        <f t="shared" si="656"/>
        <v>145.39999999999603</v>
      </c>
      <c r="G1484" s="20">
        <f t="shared" si="671"/>
        <v>356.63043478260749</v>
      </c>
      <c r="H1484" s="19">
        <f t="shared" si="645"/>
        <v>6.6304347826074945</v>
      </c>
      <c r="I1484" s="18">
        <f t="shared" si="646"/>
        <v>1.8944099378878556E-2</v>
      </c>
      <c r="J1484" s="17">
        <f t="shared" si="647"/>
        <v>241164.95682391038</v>
      </c>
      <c r="K1484" s="16">
        <f t="shared" si="648"/>
        <v>31.444222270567241</v>
      </c>
      <c r="L1484" s="15">
        <f t="shared" si="649"/>
        <v>0</v>
      </c>
      <c r="M1484" s="14">
        <f t="shared" si="650"/>
        <v>0</v>
      </c>
      <c r="N1484" s="13">
        <f t="shared" si="657"/>
        <v>0</v>
      </c>
      <c r="O1484" s="12">
        <f t="shared" si="658"/>
        <v>0</v>
      </c>
      <c r="P1484" s="4">
        <f t="shared" si="659"/>
        <v>0</v>
      </c>
      <c r="Q1484" s="11">
        <f t="shared" si="651"/>
        <v>0</v>
      </c>
      <c r="R1484" s="10">
        <f t="shared" si="660"/>
        <v>0</v>
      </c>
      <c r="S1484" s="9">
        <f t="shared" si="661"/>
        <v>151.358709016955</v>
      </c>
      <c r="T1484" s="8">
        <f t="shared" si="662"/>
        <v>20040.093094993525</v>
      </c>
      <c r="U1484" s="7">
        <f t="shared" si="663"/>
        <v>-31.444222270567241</v>
      </c>
      <c r="V1484" s="9">
        <f t="shared" si="664"/>
        <v>-279.20165177842921</v>
      </c>
      <c r="W1484" s="8">
        <f t="shared" si="665"/>
        <v>241164.95682391038</v>
      </c>
      <c r="X1484" s="7">
        <f t="shared" si="666"/>
        <v>-31.444222270567241</v>
      </c>
      <c r="Y1484" s="6">
        <f t="shared" si="652"/>
        <v>317.5893908037271</v>
      </c>
      <c r="Z1484" s="4">
        <f t="shared" si="653"/>
        <v>-1</v>
      </c>
      <c r="AA1484" s="4">
        <f t="shared" si="667"/>
        <v>0</v>
      </c>
      <c r="AB1484" s="5">
        <f t="shared" si="668"/>
        <v>0</v>
      </c>
      <c r="AC1484" s="418">
        <f t="shared" si="672"/>
        <v>0</v>
      </c>
      <c r="AD1484" s="628">
        <f t="shared" si="669"/>
        <v>0</v>
      </c>
      <c r="AE1484" s="4">
        <f t="shared" si="654"/>
        <v>2.9983676693498209</v>
      </c>
      <c r="AF1484" s="3">
        <f t="shared" si="670"/>
        <v>4.67</v>
      </c>
      <c r="AG1484" s="2">
        <f t="shared" si="655"/>
        <v>105.92076283713217</v>
      </c>
      <c r="AH1484" s="22">
        <f t="shared" si="644"/>
        <v>2.0767648320838243</v>
      </c>
    </row>
    <row r="1485" spans="6:34" x14ac:dyDescent="0.35">
      <c r="F1485" s="21">
        <f t="shared" si="656"/>
        <v>145.49999999999602</v>
      </c>
      <c r="G1485" s="20">
        <f t="shared" si="671"/>
        <v>356.63043478260749</v>
      </c>
      <c r="H1485" s="19">
        <f t="shared" si="645"/>
        <v>6.6304347826074945</v>
      </c>
      <c r="I1485" s="18">
        <f t="shared" si="646"/>
        <v>1.8944099378878556E-2</v>
      </c>
      <c r="J1485" s="17">
        <f t="shared" si="647"/>
        <v>241137.03665873254</v>
      </c>
      <c r="K1485" s="16">
        <f t="shared" si="648"/>
        <v>31.444305315847238</v>
      </c>
      <c r="L1485" s="15">
        <f t="shared" si="649"/>
        <v>0</v>
      </c>
      <c r="M1485" s="14">
        <f t="shared" si="650"/>
        <v>0</v>
      </c>
      <c r="N1485" s="13">
        <f t="shared" si="657"/>
        <v>0</v>
      </c>
      <c r="O1485" s="12">
        <f t="shared" si="658"/>
        <v>0</v>
      </c>
      <c r="P1485" s="4">
        <f t="shared" si="659"/>
        <v>0</v>
      </c>
      <c r="Q1485" s="11">
        <f t="shared" si="651"/>
        <v>0</v>
      </c>
      <c r="R1485" s="10">
        <f t="shared" si="660"/>
        <v>0</v>
      </c>
      <c r="S1485" s="9">
        <f t="shared" si="661"/>
        <v>151.358709016955</v>
      </c>
      <c r="T1485" s="8">
        <f t="shared" si="662"/>
        <v>20055.228965895221</v>
      </c>
      <c r="U1485" s="7">
        <f t="shared" si="663"/>
        <v>-31.444305315847238</v>
      </c>
      <c r="V1485" s="9">
        <f t="shared" si="664"/>
        <v>-282.34607400548595</v>
      </c>
      <c r="W1485" s="8">
        <f t="shared" si="665"/>
        <v>241137.03665873254</v>
      </c>
      <c r="X1485" s="7">
        <f t="shared" si="666"/>
        <v>-31.444305315847238</v>
      </c>
      <c r="Y1485" s="6">
        <f t="shared" si="652"/>
        <v>320.35724480896414</v>
      </c>
      <c r="Z1485" s="4">
        <f t="shared" si="653"/>
        <v>-1</v>
      </c>
      <c r="AA1485" s="4">
        <f t="shared" si="667"/>
        <v>0</v>
      </c>
      <c r="AB1485" s="5">
        <f t="shared" si="668"/>
        <v>0</v>
      </c>
      <c r="AC1485" s="418">
        <f t="shared" si="672"/>
        <v>0</v>
      </c>
      <c r="AD1485" s="628">
        <f t="shared" si="669"/>
        <v>0</v>
      </c>
      <c r="AE1485" s="4">
        <f t="shared" si="654"/>
        <v>3.0244990333156658</v>
      </c>
      <c r="AF1485" s="3">
        <f t="shared" si="670"/>
        <v>4.67</v>
      </c>
      <c r="AG1485" s="2">
        <f t="shared" si="655"/>
        <v>105.92076283713217</v>
      </c>
      <c r="AH1485" s="22">
        <f t="shared" si="644"/>
        <v>2.103973019888151</v>
      </c>
    </row>
    <row r="1486" spans="6:34" x14ac:dyDescent="0.35">
      <c r="F1486" s="21">
        <f t="shared" si="656"/>
        <v>145.59999999999602</v>
      </c>
      <c r="G1486" s="20">
        <f t="shared" si="671"/>
        <v>356.63043478260749</v>
      </c>
      <c r="H1486" s="19">
        <f t="shared" si="645"/>
        <v>6.6304347826074945</v>
      </c>
      <c r="I1486" s="18">
        <f t="shared" si="646"/>
        <v>1.8944099378878556E-2</v>
      </c>
      <c r="J1486" s="17">
        <f t="shared" si="647"/>
        <v>241108.80205133199</v>
      </c>
      <c r="K1486" s="16">
        <f t="shared" si="648"/>
        <v>31.444389296733579</v>
      </c>
      <c r="L1486" s="15">
        <f t="shared" si="649"/>
        <v>0</v>
      </c>
      <c r="M1486" s="14">
        <f t="shared" si="650"/>
        <v>0</v>
      </c>
      <c r="N1486" s="13">
        <f t="shared" si="657"/>
        <v>0</v>
      </c>
      <c r="O1486" s="12">
        <f t="shared" si="658"/>
        <v>0</v>
      </c>
      <c r="P1486" s="4">
        <f t="shared" si="659"/>
        <v>0</v>
      </c>
      <c r="Q1486" s="11">
        <f t="shared" si="651"/>
        <v>0</v>
      </c>
      <c r="R1486" s="10">
        <f t="shared" si="660"/>
        <v>0</v>
      </c>
      <c r="S1486" s="9">
        <f t="shared" si="661"/>
        <v>151.358709016955</v>
      </c>
      <c r="T1486" s="8">
        <f t="shared" si="662"/>
        <v>20070.364836796918</v>
      </c>
      <c r="U1486" s="7">
        <f t="shared" si="663"/>
        <v>-31.444389296733579</v>
      </c>
      <c r="V1486" s="9">
        <f t="shared" si="664"/>
        <v>-285.49050453707065</v>
      </c>
      <c r="W1486" s="8">
        <f t="shared" si="665"/>
        <v>241108.80205133199</v>
      </c>
      <c r="X1486" s="7">
        <f t="shared" si="666"/>
        <v>-31.444389296733579</v>
      </c>
      <c r="Y1486" s="6">
        <f t="shared" si="652"/>
        <v>323.13199621224516</v>
      </c>
      <c r="Z1486" s="4">
        <f t="shared" si="653"/>
        <v>-1</v>
      </c>
      <c r="AA1486" s="4">
        <f t="shared" si="667"/>
        <v>0</v>
      </c>
      <c r="AB1486" s="5">
        <f t="shared" si="668"/>
        <v>0</v>
      </c>
      <c r="AC1486" s="418">
        <f t="shared" si="672"/>
        <v>0</v>
      </c>
      <c r="AD1486" s="628">
        <f t="shared" si="669"/>
        <v>0</v>
      </c>
      <c r="AE1486" s="4">
        <f t="shared" si="654"/>
        <v>3.0506955157517637</v>
      </c>
      <c r="AF1486" s="3">
        <f t="shared" si="670"/>
        <v>4.67</v>
      </c>
      <c r="AG1486" s="2">
        <f t="shared" si="655"/>
        <v>105.92076283713217</v>
      </c>
      <c r="AH1486" s="22">
        <f t="shared" si="644"/>
        <v>2.1313672431533539</v>
      </c>
    </row>
    <row r="1487" spans="6:34" x14ac:dyDescent="0.35">
      <c r="F1487" s="21">
        <f t="shared" si="656"/>
        <v>145.69999999999601</v>
      </c>
      <c r="G1487" s="20">
        <f t="shared" si="671"/>
        <v>356.63043478260749</v>
      </c>
      <c r="H1487" s="19">
        <f t="shared" si="645"/>
        <v>6.6304347826074945</v>
      </c>
      <c r="I1487" s="18">
        <f t="shared" si="646"/>
        <v>1.8944099378878556E-2</v>
      </c>
      <c r="J1487" s="17">
        <f t="shared" si="647"/>
        <v>241080.25300087829</v>
      </c>
      <c r="K1487" s="16">
        <f t="shared" si="648"/>
        <v>31.444474213239975</v>
      </c>
      <c r="L1487" s="15">
        <f t="shared" si="649"/>
        <v>0</v>
      </c>
      <c r="M1487" s="14">
        <f t="shared" si="650"/>
        <v>0</v>
      </c>
      <c r="N1487" s="13">
        <f t="shared" si="657"/>
        <v>0</v>
      </c>
      <c r="O1487" s="12">
        <f t="shared" si="658"/>
        <v>0</v>
      </c>
      <c r="P1487" s="4">
        <f t="shared" si="659"/>
        <v>0</v>
      </c>
      <c r="Q1487" s="11">
        <f t="shared" si="651"/>
        <v>0</v>
      </c>
      <c r="R1487" s="10">
        <f t="shared" si="660"/>
        <v>0</v>
      </c>
      <c r="S1487" s="9">
        <f t="shared" si="661"/>
        <v>151.358709016955</v>
      </c>
      <c r="T1487" s="8">
        <f t="shared" si="662"/>
        <v>20085.500707698615</v>
      </c>
      <c r="U1487" s="7">
        <f t="shared" si="663"/>
        <v>-31.444474213239975</v>
      </c>
      <c r="V1487" s="9">
        <f t="shared" si="664"/>
        <v>-288.63494346674401</v>
      </c>
      <c r="W1487" s="8">
        <f t="shared" si="665"/>
        <v>241080.25300087829</v>
      </c>
      <c r="X1487" s="7">
        <f t="shared" si="666"/>
        <v>-31.444474213239975</v>
      </c>
      <c r="Y1487" s="6">
        <f t="shared" si="652"/>
        <v>325.91346916832049</v>
      </c>
      <c r="Z1487" s="4">
        <f t="shared" si="653"/>
        <v>-1</v>
      </c>
      <c r="AA1487" s="4">
        <f t="shared" si="667"/>
        <v>0</v>
      </c>
      <c r="AB1487" s="5">
        <f t="shared" si="668"/>
        <v>0</v>
      </c>
      <c r="AC1487" s="418">
        <f t="shared" si="672"/>
        <v>0</v>
      </c>
      <c r="AD1487" s="628">
        <f t="shared" si="669"/>
        <v>0</v>
      </c>
      <c r="AE1487" s="4">
        <f t="shared" si="654"/>
        <v>3.0769554564996624</v>
      </c>
      <c r="AF1487" s="3">
        <f t="shared" si="670"/>
        <v>4.67</v>
      </c>
      <c r="AG1487" s="2">
        <f t="shared" si="655"/>
        <v>105.92076283713217</v>
      </c>
      <c r="AH1487" s="22">
        <f t="shared" si="644"/>
        <v>2.1589461261354175</v>
      </c>
    </row>
    <row r="1488" spans="6:34" x14ac:dyDescent="0.35">
      <c r="F1488" s="21">
        <f t="shared" si="656"/>
        <v>145.799999999996</v>
      </c>
      <c r="G1488" s="20">
        <f t="shared" si="671"/>
        <v>356.63043478260749</v>
      </c>
      <c r="H1488" s="19">
        <f t="shared" si="645"/>
        <v>6.6304347826074945</v>
      </c>
      <c r="I1488" s="18">
        <f t="shared" si="646"/>
        <v>1.8944099378878556E-2</v>
      </c>
      <c r="J1488" s="17">
        <f t="shared" si="647"/>
        <v>241051.38950653162</v>
      </c>
      <c r="K1488" s="16">
        <f t="shared" si="648"/>
        <v>31.444560065380291</v>
      </c>
      <c r="L1488" s="15">
        <f t="shared" si="649"/>
        <v>0</v>
      </c>
      <c r="M1488" s="14">
        <f t="shared" si="650"/>
        <v>0</v>
      </c>
      <c r="N1488" s="13">
        <f t="shared" si="657"/>
        <v>0</v>
      </c>
      <c r="O1488" s="12">
        <f t="shared" si="658"/>
        <v>0</v>
      </c>
      <c r="P1488" s="4">
        <f t="shared" si="659"/>
        <v>0</v>
      </c>
      <c r="Q1488" s="11">
        <f t="shared" si="651"/>
        <v>0</v>
      </c>
      <c r="R1488" s="10">
        <f t="shared" si="660"/>
        <v>0</v>
      </c>
      <c r="S1488" s="9">
        <f t="shared" si="661"/>
        <v>151.358709016955</v>
      </c>
      <c r="T1488" s="8">
        <f t="shared" si="662"/>
        <v>20100.636578600312</v>
      </c>
      <c r="U1488" s="7">
        <f t="shared" si="663"/>
        <v>-31.444560065380291</v>
      </c>
      <c r="V1488" s="9">
        <f t="shared" si="664"/>
        <v>-291.77939088806801</v>
      </c>
      <c r="W1488" s="8">
        <f t="shared" si="665"/>
        <v>241051.38950653162</v>
      </c>
      <c r="X1488" s="7">
        <f t="shared" si="666"/>
        <v>-31.444560065380291</v>
      </c>
      <c r="Y1488" s="6">
        <f t="shared" si="652"/>
        <v>328.70149336790553</v>
      </c>
      <c r="Z1488" s="4">
        <f t="shared" si="653"/>
        <v>-1</v>
      </c>
      <c r="AA1488" s="4">
        <f t="shared" si="667"/>
        <v>0</v>
      </c>
      <c r="AB1488" s="5">
        <f t="shared" si="668"/>
        <v>0</v>
      </c>
      <c r="AC1488" s="418">
        <f t="shared" si="672"/>
        <v>0</v>
      </c>
      <c r="AD1488" s="628">
        <f t="shared" si="669"/>
        <v>0</v>
      </c>
      <c r="AE1488" s="4">
        <f t="shared" si="654"/>
        <v>3.1032772476660648</v>
      </c>
      <c r="AF1488" s="3">
        <f t="shared" si="670"/>
        <v>4.67</v>
      </c>
      <c r="AG1488" s="2">
        <f t="shared" si="655"/>
        <v>105.92076283713217</v>
      </c>
      <c r="AH1488" s="22">
        <f t="shared" si="644"/>
        <v>2.1867083196690866</v>
      </c>
    </row>
    <row r="1489" spans="6:34" x14ac:dyDescent="0.35">
      <c r="F1489" s="21">
        <f t="shared" si="656"/>
        <v>145.899999999996</v>
      </c>
      <c r="G1489" s="20">
        <f t="shared" si="671"/>
        <v>356.63043478260749</v>
      </c>
      <c r="H1489" s="19">
        <f t="shared" si="645"/>
        <v>6.6304347826074945</v>
      </c>
      <c r="I1489" s="18">
        <f t="shared" si="646"/>
        <v>1.8944099378878556E-2</v>
      </c>
      <c r="J1489" s="17">
        <f t="shared" si="647"/>
        <v>241022.21156744281</v>
      </c>
      <c r="K1489" s="16">
        <f t="shared" si="648"/>
        <v>31.444646853168535</v>
      </c>
      <c r="L1489" s="15">
        <f t="shared" si="649"/>
        <v>0</v>
      </c>
      <c r="M1489" s="14">
        <f t="shared" si="650"/>
        <v>0</v>
      </c>
      <c r="N1489" s="13">
        <f t="shared" si="657"/>
        <v>0</v>
      </c>
      <c r="O1489" s="12">
        <f t="shared" si="658"/>
        <v>0</v>
      </c>
      <c r="P1489" s="4">
        <f t="shared" si="659"/>
        <v>0</v>
      </c>
      <c r="Q1489" s="11">
        <f t="shared" si="651"/>
        <v>0</v>
      </c>
      <c r="R1489" s="10">
        <f t="shared" si="660"/>
        <v>0</v>
      </c>
      <c r="S1489" s="9">
        <f t="shared" si="661"/>
        <v>151.358709016955</v>
      </c>
      <c r="T1489" s="8">
        <f t="shared" si="662"/>
        <v>20115.772449502008</v>
      </c>
      <c r="U1489" s="7">
        <f t="shared" si="663"/>
        <v>-31.444646853168535</v>
      </c>
      <c r="V1489" s="9">
        <f t="shared" si="664"/>
        <v>-294.92384689460602</v>
      </c>
      <c r="W1489" s="8">
        <f t="shared" si="665"/>
        <v>241022.21156744281</v>
      </c>
      <c r="X1489" s="7">
        <f t="shared" si="666"/>
        <v>-31.444646853168535</v>
      </c>
      <c r="Y1489" s="6">
        <f t="shared" si="652"/>
        <v>331.49590383953807</v>
      </c>
      <c r="Z1489" s="4">
        <f t="shared" si="653"/>
        <v>-1</v>
      </c>
      <c r="AA1489" s="4">
        <f t="shared" si="667"/>
        <v>0</v>
      </c>
      <c r="AB1489" s="5">
        <f t="shared" si="668"/>
        <v>0</v>
      </c>
      <c r="AC1489" s="418">
        <f t="shared" si="672"/>
        <v>0</v>
      </c>
      <c r="AD1489" s="628">
        <f t="shared" si="669"/>
        <v>0</v>
      </c>
      <c r="AE1489" s="4">
        <f t="shared" si="654"/>
        <v>3.1296593317521597</v>
      </c>
      <c r="AF1489" s="3">
        <f t="shared" si="670"/>
        <v>4.67</v>
      </c>
      <c r="AG1489" s="2">
        <f t="shared" si="655"/>
        <v>105.92076283713217</v>
      </c>
      <c r="AH1489" s="22">
        <f t="shared" si="644"/>
        <v>2.2146525004684148</v>
      </c>
    </row>
    <row r="1490" spans="6:34" x14ac:dyDescent="0.35">
      <c r="F1490" s="21">
        <f t="shared" si="656"/>
        <v>145.99999999999599</v>
      </c>
      <c r="G1490" s="20">
        <f t="shared" si="671"/>
        <v>356.63043478260749</v>
      </c>
      <c r="H1490" s="19">
        <f t="shared" si="645"/>
        <v>6.6304347826074945</v>
      </c>
      <c r="I1490" s="18">
        <f t="shared" si="646"/>
        <v>1.8944099378878556E-2</v>
      </c>
      <c r="J1490" s="17">
        <f t="shared" si="647"/>
        <v>240992.71918275335</v>
      </c>
      <c r="K1490" s="16">
        <f t="shared" si="648"/>
        <v>31.444734576618902</v>
      </c>
      <c r="L1490" s="15">
        <f t="shared" si="649"/>
        <v>0</v>
      </c>
      <c r="M1490" s="14">
        <f t="shared" si="650"/>
        <v>0</v>
      </c>
      <c r="N1490" s="13">
        <f t="shared" si="657"/>
        <v>0</v>
      </c>
      <c r="O1490" s="12">
        <f t="shared" si="658"/>
        <v>0</v>
      </c>
      <c r="P1490" s="4">
        <f t="shared" si="659"/>
        <v>0</v>
      </c>
      <c r="Q1490" s="11">
        <f t="shared" si="651"/>
        <v>0</v>
      </c>
      <c r="R1490" s="10">
        <f t="shared" si="660"/>
        <v>0</v>
      </c>
      <c r="S1490" s="9">
        <f t="shared" si="661"/>
        <v>151.358709016955</v>
      </c>
      <c r="T1490" s="8">
        <f t="shared" si="662"/>
        <v>20130.908320403705</v>
      </c>
      <c r="U1490" s="7">
        <f t="shared" si="663"/>
        <v>-31.444734576618902</v>
      </c>
      <c r="V1490" s="9">
        <f t="shared" si="664"/>
        <v>-298.06831157992286</v>
      </c>
      <c r="W1490" s="8">
        <f t="shared" si="665"/>
        <v>240992.71918275335</v>
      </c>
      <c r="X1490" s="7">
        <f t="shared" si="666"/>
        <v>-31.444734576618902</v>
      </c>
      <c r="Y1490" s="6">
        <f t="shared" si="652"/>
        <v>334.29654075892745</v>
      </c>
      <c r="Z1490" s="4">
        <f t="shared" si="653"/>
        <v>-1</v>
      </c>
      <c r="AA1490" s="4">
        <f t="shared" si="667"/>
        <v>0</v>
      </c>
      <c r="AB1490" s="5">
        <f t="shared" si="668"/>
        <v>0</v>
      </c>
      <c r="AC1490" s="418">
        <f t="shared" si="672"/>
        <v>0</v>
      </c>
      <c r="AD1490" s="628">
        <f t="shared" si="669"/>
        <v>0</v>
      </c>
      <c r="AE1490" s="4">
        <f t="shared" si="654"/>
        <v>3.1561001998536833</v>
      </c>
      <c r="AF1490" s="3">
        <f t="shared" si="670"/>
        <v>4.67</v>
      </c>
      <c r="AG1490" s="2">
        <f t="shared" si="655"/>
        <v>105.92076283713217</v>
      </c>
      <c r="AH1490" s="22">
        <f t="shared" si="644"/>
        <v>2.2427773704472527</v>
      </c>
    </row>
    <row r="1491" spans="6:34" x14ac:dyDescent="0.35">
      <c r="F1491" s="21">
        <f t="shared" si="656"/>
        <v>146.09999999999599</v>
      </c>
      <c r="G1491" s="20">
        <f t="shared" si="671"/>
        <v>356.63043478260749</v>
      </c>
      <c r="H1491" s="19">
        <f t="shared" si="645"/>
        <v>6.6304347826074945</v>
      </c>
      <c r="I1491" s="18">
        <f t="shared" si="646"/>
        <v>1.8944099378878556E-2</v>
      </c>
      <c r="J1491" s="17">
        <f t="shared" si="647"/>
        <v>240962.91235159535</v>
      </c>
      <c r="K1491" s="16">
        <f t="shared" si="648"/>
        <v>31.444823235745691</v>
      </c>
      <c r="L1491" s="15">
        <f t="shared" si="649"/>
        <v>0</v>
      </c>
      <c r="M1491" s="14">
        <f t="shared" si="650"/>
        <v>0</v>
      </c>
      <c r="N1491" s="13">
        <f t="shared" si="657"/>
        <v>0</v>
      </c>
      <c r="O1491" s="12">
        <f t="shared" si="658"/>
        <v>0</v>
      </c>
      <c r="P1491" s="4">
        <f t="shared" si="659"/>
        <v>0</v>
      </c>
      <c r="Q1491" s="11">
        <f t="shared" si="651"/>
        <v>0</v>
      </c>
      <c r="R1491" s="10">
        <f t="shared" si="660"/>
        <v>0</v>
      </c>
      <c r="S1491" s="9">
        <f t="shared" si="661"/>
        <v>151.358709016955</v>
      </c>
      <c r="T1491" s="8">
        <f t="shared" si="662"/>
        <v>20146.044191305402</v>
      </c>
      <c r="U1491" s="7">
        <f t="shared" si="663"/>
        <v>-31.444823235745691</v>
      </c>
      <c r="V1491" s="9">
        <f t="shared" si="664"/>
        <v>-301.21278503758475</v>
      </c>
      <c r="W1491" s="8">
        <f t="shared" si="665"/>
        <v>240962.91235159535</v>
      </c>
      <c r="X1491" s="7">
        <f t="shared" si="666"/>
        <v>-31.444823235745691</v>
      </c>
      <c r="Y1491" s="6">
        <f t="shared" si="652"/>
        <v>337.1032492655292</v>
      </c>
      <c r="Z1491" s="4">
        <f t="shared" si="653"/>
        <v>-1</v>
      </c>
      <c r="AA1491" s="4">
        <f t="shared" si="667"/>
        <v>0</v>
      </c>
      <c r="AB1491" s="5">
        <f t="shared" si="668"/>
        <v>0</v>
      </c>
      <c r="AC1491" s="418">
        <f t="shared" si="672"/>
        <v>0</v>
      </c>
      <c r="AD1491" s="628">
        <f t="shared" si="669"/>
        <v>0</v>
      </c>
      <c r="AE1491" s="4">
        <f t="shared" si="654"/>
        <v>3.1825983899291974</v>
      </c>
      <c r="AF1491" s="3">
        <f t="shared" si="670"/>
        <v>4.67</v>
      </c>
      <c r="AG1491" s="2">
        <f t="shared" si="655"/>
        <v>105.92076283713217</v>
      </c>
      <c r="AH1491" s="22">
        <f t="shared" si="644"/>
        <v>2.2710816560592715</v>
      </c>
    </row>
    <row r="1492" spans="6:34" x14ac:dyDescent="0.35">
      <c r="F1492" s="21">
        <f t="shared" si="656"/>
        <v>146.19999999999598</v>
      </c>
      <c r="G1492" s="20">
        <f t="shared" si="671"/>
        <v>356.63043478260749</v>
      </c>
      <c r="H1492" s="19">
        <f t="shared" si="645"/>
        <v>6.6304347826074945</v>
      </c>
      <c r="I1492" s="18">
        <f t="shared" si="646"/>
        <v>1.8944099378878556E-2</v>
      </c>
      <c r="J1492" s="17">
        <f t="shared" si="647"/>
        <v>240932.79107309159</v>
      </c>
      <c r="K1492" s="16">
        <f t="shared" si="648"/>
        <v>31.44491283056341</v>
      </c>
      <c r="L1492" s="15">
        <f t="shared" si="649"/>
        <v>0</v>
      </c>
      <c r="M1492" s="14">
        <f t="shared" si="650"/>
        <v>0</v>
      </c>
      <c r="N1492" s="13">
        <f t="shared" si="657"/>
        <v>0</v>
      </c>
      <c r="O1492" s="12">
        <f t="shared" si="658"/>
        <v>0</v>
      </c>
      <c r="P1492" s="4">
        <f t="shared" si="659"/>
        <v>0</v>
      </c>
      <c r="Q1492" s="11">
        <f t="shared" si="651"/>
        <v>0</v>
      </c>
      <c r="R1492" s="10">
        <f t="shared" si="660"/>
        <v>0</v>
      </c>
      <c r="S1492" s="9">
        <f t="shared" si="661"/>
        <v>151.358709016955</v>
      </c>
      <c r="T1492" s="8">
        <f t="shared" si="662"/>
        <v>20161.180062207099</v>
      </c>
      <c r="U1492" s="7">
        <f t="shared" si="663"/>
        <v>-31.44491283056341</v>
      </c>
      <c r="V1492" s="9">
        <f t="shared" si="664"/>
        <v>-304.3572673611593</v>
      </c>
      <c r="W1492" s="8">
        <f t="shared" si="665"/>
        <v>240932.79107309159</v>
      </c>
      <c r="X1492" s="7">
        <f t="shared" si="666"/>
        <v>-31.44491283056341</v>
      </c>
      <c r="Y1492" s="6">
        <f t="shared" si="652"/>
        <v>339.91587928608379</v>
      </c>
      <c r="Z1492" s="4">
        <f t="shared" si="653"/>
        <v>-1</v>
      </c>
      <c r="AA1492" s="4">
        <f t="shared" si="667"/>
        <v>0</v>
      </c>
      <c r="AB1492" s="5">
        <f t="shared" si="668"/>
        <v>0</v>
      </c>
      <c r="AC1492" s="418">
        <f t="shared" si="672"/>
        <v>0</v>
      </c>
      <c r="AD1492" s="628">
        <f t="shared" si="669"/>
        <v>0</v>
      </c>
      <c r="AE1492" s="4">
        <f t="shared" si="654"/>
        <v>3.2091524851341138</v>
      </c>
      <c r="AF1492" s="3">
        <f t="shared" si="670"/>
        <v>4.67</v>
      </c>
      <c r="AG1492" s="2">
        <f t="shared" si="655"/>
        <v>105.92076283713217</v>
      </c>
      <c r="AH1492" s="22">
        <f t="shared" si="644"/>
        <v>2.2995641076570266</v>
      </c>
    </row>
    <row r="1493" spans="6:34" x14ac:dyDescent="0.35">
      <c r="F1493" s="21">
        <f t="shared" si="656"/>
        <v>146.29999999999598</v>
      </c>
      <c r="G1493" s="20">
        <f t="shared" si="671"/>
        <v>356.63043478260749</v>
      </c>
      <c r="H1493" s="19">
        <f t="shared" si="645"/>
        <v>6.6304347826074945</v>
      </c>
      <c r="I1493" s="18">
        <f t="shared" si="646"/>
        <v>1.8944099378878556E-2</v>
      </c>
      <c r="J1493" s="17">
        <f t="shared" si="647"/>
        <v>240902.35534635547</v>
      </c>
      <c r="K1493" s="16">
        <f t="shared" si="648"/>
        <v>31.44500336108667</v>
      </c>
      <c r="L1493" s="15">
        <f t="shared" si="649"/>
        <v>0</v>
      </c>
      <c r="M1493" s="14">
        <f t="shared" si="650"/>
        <v>0</v>
      </c>
      <c r="N1493" s="13">
        <f t="shared" si="657"/>
        <v>0</v>
      </c>
      <c r="O1493" s="12">
        <f t="shared" si="658"/>
        <v>0</v>
      </c>
      <c r="P1493" s="4">
        <f t="shared" si="659"/>
        <v>0</v>
      </c>
      <c r="Q1493" s="11">
        <f t="shared" si="651"/>
        <v>0</v>
      </c>
      <c r="R1493" s="10">
        <f t="shared" si="660"/>
        <v>0</v>
      </c>
      <c r="S1493" s="9">
        <f t="shared" si="661"/>
        <v>151.358709016955</v>
      </c>
      <c r="T1493" s="8">
        <f t="shared" si="662"/>
        <v>20176.315933108795</v>
      </c>
      <c r="U1493" s="7">
        <f t="shared" si="663"/>
        <v>-31.44500336108667</v>
      </c>
      <c r="V1493" s="9">
        <f t="shared" si="664"/>
        <v>-307.50175864421567</v>
      </c>
      <c r="W1493" s="8">
        <f t="shared" si="665"/>
        <v>240902.35534635547</v>
      </c>
      <c r="X1493" s="7">
        <f t="shared" si="666"/>
        <v>-31.44500336108667</v>
      </c>
      <c r="Y1493" s="6">
        <f t="shared" si="652"/>
        <v>342.734285364865</v>
      </c>
      <c r="Z1493" s="4">
        <f t="shared" si="653"/>
        <v>-1</v>
      </c>
      <c r="AA1493" s="4">
        <f t="shared" si="667"/>
        <v>0</v>
      </c>
      <c r="AB1493" s="5">
        <f t="shared" si="668"/>
        <v>0</v>
      </c>
      <c r="AC1493" s="418">
        <f t="shared" si="672"/>
        <v>0</v>
      </c>
      <c r="AD1493" s="628">
        <f t="shared" si="669"/>
        <v>0</v>
      </c>
      <c r="AE1493" s="4">
        <f t="shared" si="654"/>
        <v>3.2357611122180678</v>
      </c>
      <c r="AF1493" s="3">
        <f t="shared" si="670"/>
        <v>4.67</v>
      </c>
      <c r="AG1493" s="2">
        <f t="shared" si="655"/>
        <v>105.92076283713217</v>
      </c>
      <c r="AH1493" s="22">
        <f t="shared" ref="AH1493:AH1556" si="673">DragCoefficient*AE1493^(3/2)</f>
        <v>2.3282234988696384</v>
      </c>
    </row>
    <row r="1494" spans="6:34" x14ac:dyDescent="0.35">
      <c r="F1494" s="21">
        <f t="shared" si="656"/>
        <v>146.39999999999597</v>
      </c>
      <c r="G1494" s="20">
        <f t="shared" si="671"/>
        <v>356.63043478260749</v>
      </c>
      <c r="H1494" s="19">
        <f t="shared" si="645"/>
        <v>6.6304347826074945</v>
      </c>
      <c r="I1494" s="18">
        <f t="shared" si="646"/>
        <v>1.8944099378878556E-2</v>
      </c>
      <c r="J1494" s="17">
        <f t="shared" si="647"/>
        <v>240871.60517049104</v>
      </c>
      <c r="K1494" s="16">
        <f t="shared" si="648"/>
        <v>31.445094827330255</v>
      </c>
      <c r="L1494" s="15">
        <f t="shared" si="649"/>
        <v>0</v>
      </c>
      <c r="M1494" s="14">
        <f t="shared" si="650"/>
        <v>0</v>
      </c>
      <c r="N1494" s="13">
        <f t="shared" si="657"/>
        <v>0</v>
      </c>
      <c r="O1494" s="12">
        <f t="shared" si="658"/>
        <v>0</v>
      </c>
      <c r="P1494" s="4">
        <f t="shared" si="659"/>
        <v>0</v>
      </c>
      <c r="Q1494" s="11">
        <f t="shared" si="651"/>
        <v>0</v>
      </c>
      <c r="R1494" s="10">
        <f t="shared" si="660"/>
        <v>0</v>
      </c>
      <c r="S1494" s="9">
        <f t="shared" si="661"/>
        <v>151.358709016955</v>
      </c>
      <c r="T1494" s="8">
        <f t="shared" si="662"/>
        <v>20191.451804010492</v>
      </c>
      <c r="U1494" s="7">
        <f t="shared" si="663"/>
        <v>-31.445094827330255</v>
      </c>
      <c r="V1494" s="9">
        <f t="shared" si="664"/>
        <v>-310.64625898032432</v>
      </c>
      <c r="W1494" s="8">
        <f t="shared" si="665"/>
        <v>240871.60517049104</v>
      </c>
      <c r="X1494" s="7">
        <f t="shared" si="666"/>
        <v>-31.445094827330255</v>
      </c>
      <c r="Y1494" s="6">
        <f t="shared" si="652"/>
        <v>345.5583265003898</v>
      </c>
      <c r="Z1494" s="4">
        <f t="shared" si="653"/>
        <v>-1</v>
      </c>
      <c r="AA1494" s="4">
        <f t="shared" si="667"/>
        <v>0</v>
      </c>
      <c r="AB1494" s="5">
        <f t="shared" si="668"/>
        <v>0</v>
      </c>
      <c r="AC1494" s="418">
        <f t="shared" si="672"/>
        <v>0</v>
      </c>
      <c r="AD1494" s="628">
        <f t="shared" si="669"/>
        <v>0</v>
      </c>
      <c r="AE1494" s="4">
        <f t="shared" si="654"/>
        <v>3.2624229399832925</v>
      </c>
      <c r="AF1494" s="3">
        <f t="shared" si="670"/>
        <v>4.67</v>
      </c>
      <c r="AG1494" s="2">
        <f t="shared" si="655"/>
        <v>105.92076283713217</v>
      </c>
      <c r="AH1494" s="22">
        <f t="shared" si="673"/>
        <v>2.3570586259985897</v>
      </c>
    </row>
    <row r="1495" spans="6:34" x14ac:dyDescent="0.35">
      <c r="F1495" s="21">
        <f t="shared" si="656"/>
        <v>146.49999999999596</v>
      </c>
      <c r="G1495" s="20">
        <f t="shared" si="671"/>
        <v>356.63043478260749</v>
      </c>
      <c r="H1495" s="19">
        <f t="shared" si="645"/>
        <v>6.6304347826074945</v>
      </c>
      <c r="I1495" s="18">
        <f t="shared" si="646"/>
        <v>1.8944099378878556E-2</v>
      </c>
      <c r="J1495" s="17">
        <f t="shared" si="647"/>
        <v>240840.54054459301</v>
      </c>
      <c r="K1495" s="16">
        <f t="shared" si="648"/>
        <v>31.445187229309116</v>
      </c>
      <c r="L1495" s="15">
        <f t="shared" si="649"/>
        <v>0</v>
      </c>
      <c r="M1495" s="14">
        <f t="shared" si="650"/>
        <v>0</v>
      </c>
      <c r="N1495" s="13">
        <f t="shared" si="657"/>
        <v>0</v>
      </c>
      <c r="O1495" s="12">
        <f t="shared" si="658"/>
        <v>0</v>
      </c>
      <c r="P1495" s="4">
        <f t="shared" si="659"/>
        <v>0</v>
      </c>
      <c r="Q1495" s="11">
        <f t="shared" si="651"/>
        <v>0</v>
      </c>
      <c r="R1495" s="10">
        <f t="shared" si="660"/>
        <v>0</v>
      </c>
      <c r="S1495" s="9">
        <f t="shared" si="661"/>
        <v>151.358709016955</v>
      </c>
      <c r="T1495" s="8">
        <f t="shared" si="662"/>
        <v>20206.587674912189</v>
      </c>
      <c r="U1495" s="7">
        <f t="shared" si="663"/>
        <v>-31.445187229309116</v>
      </c>
      <c r="V1495" s="9">
        <f t="shared" si="664"/>
        <v>-313.79076846305736</v>
      </c>
      <c r="W1495" s="8">
        <f t="shared" si="665"/>
        <v>240840.54054459301</v>
      </c>
      <c r="X1495" s="7">
        <f t="shared" si="666"/>
        <v>-31.445187229309116</v>
      </c>
      <c r="Y1495" s="6">
        <f t="shared" si="652"/>
        <v>348.38786598834827</v>
      </c>
      <c r="Z1495" s="4">
        <f t="shared" si="653"/>
        <v>-1</v>
      </c>
      <c r="AA1495" s="4">
        <f t="shared" si="667"/>
        <v>0</v>
      </c>
      <c r="AB1495" s="5">
        <f t="shared" si="668"/>
        <v>0</v>
      </c>
      <c r="AC1495" s="418">
        <f t="shared" si="672"/>
        <v>0</v>
      </c>
      <c r="AD1495" s="628">
        <f t="shared" si="669"/>
        <v>0</v>
      </c>
      <c r="AE1495" s="4">
        <f t="shared" si="654"/>
        <v>3.2891366778017148</v>
      </c>
      <c r="AF1495" s="3">
        <f t="shared" si="670"/>
        <v>4.67</v>
      </c>
      <c r="AG1495" s="2">
        <f t="shared" si="655"/>
        <v>105.92076283713217</v>
      </c>
      <c r="AH1495" s="22">
        <f t="shared" si="673"/>
        <v>2.3860683074311875</v>
      </c>
    </row>
    <row r="1496" spans="6:34" x14ac:dyDescent="0.35">
      <c r="F1496" s="21">
        <f t="shared" si="656"/>
        <v>146.59999999999596</v>
      </c>
      <c r="G1496" s="20">
        <f t="shared" si="671"/>
        <v>356.63043478260749</v>
      </c>
      <c r="H1496" s="19">
        <f t="shared" si="645"/>
        <v>6.6304347826074945</v>
      </c>
      <c r="I1496" s="18">
        <f t="shared" si="646"/>
        <v>1.8944099378878556E-2</v>
      </c>
      <c r="J1496" s="17">
        <f t="shared" si="647"/>
        <v>240809.16146774672</v>
      </c>
      <c r="K1496" s="16">
        <f t="shared" si="648"/>
        <v>31.445280567038335</v>
      </c>
      <c r="L1496" s="15">
        <f t="shared" si="649"/>
        <v>0</v>
      </c>
      <c r="M1496" s="14">
        <f t="shared" si="650"/>
        <v>0</v>
      </c>
      <c r="N1496" s="13">
        <f t="shared" si="657"/>
        <v>0</v>
      </c>
      <c r="O1496" s="12">
        <f t="shared" si="658"/>
        <v>0</v>
      </c>
      <c r="P1496" s="4">
        <f t="shared" si="659"/>
        <v>0</v>
      </c>
      <c r="Q1496" s="11">
        <f t="shared" si="651"/>
        <v>0</v>
      </c>
      <c r="R1496" s="10">
        <f t="shared" si="660"/>
        <v>0</v>
      </c>
      <c r="S1496" s="9">
        <f t="shared" si="661"/>
        <v>151.358709016955</v>
      </c>
      <c r="T1496" s="8">
        <f t="shared" si="662"/>
        <v>20221.723545813886</v>
      </c>
      <c r="U1496" s="7">
        <f t="shared" si="663"/>
        <v>-31.445280567038335</v>
      </c>
      <c r="V1496" s="9">
        <f t="shared" si="664"/>
        <v>-316.93528718598827</v>
      </c>
      <c r="W1496" s="8">
        <f t="shared" si="665"/>
        <v>240809.16146774672</v>
      </c>
      <c r="X1496" s="7">
        <f t="shared" si="666"/>
        <v>-31.445280567038335</v>
      </c>
      <c r="Y1496" s="6">
        <f t="shared" si="652"/>
        <v>351.22277127052018</v>
      </c>
      <c r="Z1496" s="4">
        <f t="shared" si="653"/>
        <v>-1</v>
      </c>
      <c r="AA1496" s="4">
        <f t="shared" si="667"/>
        <v>0</v>
      </c>
      <c r="AB1496" s="5">
        <f t="shared" si="668"/>
        <v>0</v>
      </c>
      <c r="AC1496" s="418">
        <f t="shared" si="672"/>
        <v>0</v>
      </c>
      <c r="AD1496" s="628">
        <f t="shared" si="669"/>
        <v>0</v>
      </c>
      <c r="AE1496" s="4">
        <f t="shared" si="654"/>
        <v>3.3159010741885782</v>
      </c>
      <c r="AF1496" s="3">
        <f t="shared" si="670"/>
        <v>4.67</v>
      </c>
      <c r="AG1496" s="2">
        <f t="shared" si="655"/>
        <v>105.92076283713217</v>
      </c>
      <c r="AH1496" s="22">
        <f t="shared" si="673"/>
        <v>2.4152513830712388</v>
      </c>
    </row>
    <row r="1497" spans="6:34" x14ac:dyDescent="0.35">
      <c r="F1497" s="21">
        <f t="shared" si="656"/>
        <v>146.69999999999595</v>
      </c>
      <c r="G1497" s="20">
        <f t="shared" si="671"/>
        <v>356.63043478260749</v>
      </c>
      <c r="H1497" s="19">
        <f t="shared" si="645"/>
        <v>6.6304347826074945</v>
      </c>
      <c r="I1497" s="18">
        <f t="shared" si="646"/>
        <v>1.8944099378878556E-2</v>
      </c>
      <c r="J1497" s="17">
        <f t="shared" si="647"/>
        <v>240777.46793902811</v>
      </c>
      <c r="K1497" s="16">
        <f t="shared" si="648"/>
        <v>31.445374840533162</v>
      </c>
      <c r="L1497" s="15">
        <f t="shared" si="649"/>
        <v>0</v>
      </c>
      <c r="M1497" s="14">
        <f t="shared" si="650"/>
        <v>0</v>
      </c>
      <c r="N1497" s="13">
        <f t="shared" si="657"/>
        <v>0</v>
      </c>
      <c r="O1497" s="12">
        <f t="shared" si="658"/>
        <v>0</v>
      </c>
      <c r="P1497" s="4">
        <f t="shared" si="659"/>
        <v>0</v>
      </c>
      <c r="Q1497" s="11">
        <f t="shared" si="651"/>
        <v>0</v>
      </c>
      <c r="R1497" s="10">
        <f t="shared" si="660"/>
        <v>0</v>
      </c>
      <c r="S1497" s="9">
        <f t="shared" si="661"/>
        <v>151.358709016955</v>
      </c>
      <c r="T1497" s="8">
        <f t="shared" si="662"/>
        <v>20236.859416715582</v>
      </c>
      <c r="U1497" s="7">
        <f t="shared" si="663"/>
        <v>-31.445374840533162</v>
      </c>
      <c r="V1497" s="9">
        <f t="shared" si="664"/>
        <v>-320.07981524269212</v>
      </c>
      <c r="W1497" s="8">
        <f t="shared" si="665"/>
        <v>240777.46793902811</v>
      </c>
      <c r="X1497" s="7">
        <f t="shared" si="666"/>
        <v>-31.445374840533162</v>
      </c>
      <c r="Y1497" s="6">
        <f t="shared" si="652"/>
        <v>354.06291378944951</v>
      </c>
      <c r="Z1497" s="4">
        <f t="shared" si="653"/>
        <v>-1</v>
      </c>
      <c r="AA1497" s="4">
        <f t="shared" si="667"/>
        <v>0</v>
      </c>
      <c r="AB1497" s="5">
        <f t="shared" si="668"/>
        <v>0</v>
      </c>
      <c r="AC1497" s="418">
        <f t="shared" si="672"/>
        <v>0</v>
      </c>
      <c r="AD1497" s="628">
        <f t="shared" si="669"/>
        <v>0</v>
      </c>
      <c r="AE1497" s="4">
        <f t="shared" si="654"/>
        <v>3.3427149154304168</v>
      </c>
      <c r="AF1497" s="3">
        <f t="shared" si="670"/>
        <v>4.67</v>
      </c>
      <c r="AG1497" s="2">
        <f t="shared" si="655"/>
        <v>105.92076283713217</v>
      </c>
      <c r="AH1497" s="22">
        <f t="shared" si="673"/>
        <v>2.4446067137864427</v>
      </c>
    </row>
    <row r="1498" spans="6:34" x14ac:dyDescent="0.35">
      <c r="F1498" s="21">
        <f t="shared" si="656"/>
        <v>146.79999999999595</v>
      </c>
      <c r="G1498" s="20">
        <f t="shared" si="671"/>
        <v>356.63043478260749</v>
      </c>
      <c r="H1498" s="19">
        <f t="shared" si="645"/>
        <v>6.6304347826074945</v>
      </c>
      <c r="I1498" s="18">
        <f t="shared" si="646"/>
        <v>1.8944099378878556E-2</v>
      </c>
      <c r="J1498" s="17">
        <f t="shared" si="647"/>
        <v>240745.45995750383</v>
      </c>
      <c r="K1498" s="16">
        <f t="shared" si="648"/>
        <v>31.445470049808986</v>
      </c>
      <c r="L1498" s="15">
        <f t="shared" si="649"/>
        <v>0</v>
      </c>
      <c r="M1498" s="14">
        <f t="shared" si="650"/>
        <v>0</v>
      </c>
      <c r="N1498" s="13">
        <f t="shared" si="657"/>
        <v>0</v>
      </c>
      <c r="O1498" s="12">
        <f t="shared" si="658"/>
        <v>0</v>
      </c>
      <c r="P1498" s="4">
        <f t="shared" si="659"/>
        <v>0</v>
      </c>
      <c r="Q1498" s="11">
        <f t="shared" si="651"/>
        <v>0</v>
      </c>
      <c r="R1498" s="10">
        <f t="shared" si="660"/>
        <v>0</v>
      </c>
      <c r="S1498" s="9">
        <f t="shared" si="661"/>
        <v>151.358709016955</v>
      </c>
      <c r="T1498" s="8">
        <f t="shared" si="662"/>
        <v>20251.995287617279</v>
      </c>
      <c r="U1498" s="7">
        <f t="shared" si="663"/>
        <v>-31.445470049808986</v>
      </c>
      <c r="V1498" s="9">
        <f t="shared" si="664"/>
        <v>-323.22435272674545</v>
      </c>
      <c r="W1498" s="8">
        <f t="shared" si="665"/>
        <v>240745.45995750383</v>
      </c>
      <c r="X1498" s="7">
        <f t="shared" si="666"/>
        <v>-31.445470049808986</v>
      </c>
      <c r="Y1498" s="6">
        <f t="shared" si="652"/>
        <v>356.90816884865887</v>
      </c>
      <c r="Z1498" s="4">
        <f t="shared" si="653"/>
        <v>-1</v>
      </c>
      <c r="AA1498" s="4">
        <f t="shared" si="667"/>
        <v>0</v>
      </c>
      <c r="AB1498" s="5">
        <f t="shared" si="668"/>
        <v>0</v>
      </c>
      <c r="AC1498" s="418">
        <f t="shared" si="672"/>
        <v>0</v>
      </c>
      <c r="AD1498" s="628">
        <f t="shared" si="669"/>
        <v>0</v>
      </c>
      <c r="AE1498" s="4">
        <f t="shared" si="654"/>
        <v>3.3695770242653422</v>
      </c>
      <c r="AF1498" s="3">
        <f t="shared" si="670"/>
        <v>4.67</v>
      </c>
      <c r="AG1498" s="2">
        <f t="shared" si="655"/>
        <v>105.92076283713217</v>
      </c>
      <c r="AH1498" s="22">
        <f t="shared" si="673"/>
        <v>2.4741331808720783</v>
      </c>
    </row>
    <row r="1499" spans="6:34" x14ac:dyDescent="0.35">
      <c r="F1499" s="21">
        <f t="shared" si="656"/>
        <v>146.89999999999594</v>
      </c>
      <c r="G1499" s="20">
        <f t="shared" si="671"/>
        <v>356.63043478260749</v>
      </c>
      <c r="H1499" s="19">
        <f t="shared" si="645"/>
        <v>6.6304347826074945</v>
      </c>
      <c r="I1499" s="18">
        <f t="shared" si="646"/>
        <v>1.8944099378878556E-2</v>
      </c>
      <c r="J1499" s="17">
        <f t="shared" si="647"/>
        <v>240713.13752223115</v>
      </c>
      <c r="K1499" s="16">
        <f t="shared" si="648"/>
        <v>31.445566194881366</v>
      </c>
      <c r="L1499" s="15">
        <f t="shared" si="649"/>
        <v>0</v>
      </c>
      <c r="M1499" s="14">
        <f t="shared" si="650"/>
        <v>0</v>
      </c>
      <c r="N1499" s="13">
        <f t="shared" si="657"/>
        <v>0</v>
      </c>
      <c r="O1499" s="12">
        <f t="shared" si="658"/>
        <v>0</v>
      </c>
      <c r="P1499" s="4">
        <f t="shared" si="659"/>
        <v>0</v>
      </c>
      <c r="Q1499" s="11">
        <f t="shared" si="651"/>
        <v>0</v>
      </c>
      <c r="R1499" s="10">
        <f t="shared" si="660"/>
        <v>0</v>
      </c>
      <c r="S1499" s="9">
        <f t="shared" si="661"/>
        <v>151.358709016955</v>
      </c>
      <c r="T1499" s="8">
        <f t="shared" si="662"/>
        <v>20267.131158518976</v>
      </c>
      <c r="U1499" s="7">
        <f t="shared" si="663"/>
        <v>-31.445566194881366</v>
      </c>
      <c r="V1499" s="9">
        <f t="shared" si="664"/>
        <v>-326.36889973172634</v>
      </c>
      <c r="W1499" s="8">
        <f t="shared" si="665"/>
        <v>240713.13752223115</v>
      </c>
      <c r="X1499" s="7">
        <f t="shared" si="666"/>
        <v>-31.445566194881366</v>
      </c>
      <c r="Y1499" s="6">
        <f t="shared" si="652"/>
        <v>359.75841547818851</v>
      </c>
      <c r="Z1499" s="4">
        <f t="shared" si="653"/>
        <v>-1</v>
      </c>
      <c r="AA1499" s="4">
        <f t="shared" si="667"/>
        <v>0</v>
      </c>
      <c r="AB1499" s="5">
        <f t="shared" si="668"/>
        <v>0</v>
      </c>
      <c r="AC1499" s="418">
        <f t="shared" si="672"/>
        <v>0</v>
      </c>
      <c r="AD1499" s="628">
        <f t="shared" si="669"/>
        <v>0</v>
      </c>
      <c r="AE1499" s="4">
        <f t="shared" si="654"/>
        <v>3.3964862586135909</v>
      </c>
      <c r="AF1499" s="3">
        <f t="shared" si="670"/>
        <v>4.67</v>
      </c>
      <c r="AG1499" s="2">
        <f t="shared" si="655"/>
        <v>105.92076283713217</v>
      </c>
      <c r="AH1499" s="22">
        <f t="shared" si="673"/>
        <v>2.5038296855304951</v>
      </c>
    </row>
    <row r="1500" spans="6:34" x14ac:dyDescent="0.35">
      <c r="F1500" s="21">
        <f t="shared" si="656"/>
        <v>146.99999999999594</v>
      </c>
      <c r="G1500" s="20">
        <f t="shared" si="671"/>
        <v>356.63043478260749</v>
      </c>
      <c r="H1500" s="19">
        <f t="shared" si="645"/>
        <v>6.6304347826074945</v>
      </c>
      <c r="I1500" s="18">
        <f t="shared" si="646"/>
        <v>1.8944099378878556E-2</v>
      </c>
      <c r="J1500" s="17">
        <f t="shared" si="647"/>
        <v>240680.50063225799</v>
      </c>
      <c r="K1500" s="16">
        <f t="shared" si="648"/>
        <v>31.445663275766005</v>
      </c>
      <c r="L1500" s="15">
        <f t="shared" si="649"/>
        <v>0</v>
      </c>
      <c r="M1500" s="14">
        <f t="shared" si="650"/>
        <v>0</v>
      </c>
      <c r="N1500" s="13">
        <f t="shared" si="657"/>
        <v>0</v>
      </c>
      <c r="O1500" s="12">
        <f t="shared" si="658"/>
        <v>0</v>
      </c>
      <c r="P1500" s="4">
        <f t="shared" si="659"/>
        <v>0</v>
      </c>
      <c r="Q1500" s="11">
        <f t="shared" si="651"/>
        <v>0</v>
      </c>
      <c r="R1500" s="10">
        <f t="shared" si="660"/>
        <v>0</v>
      </c>
      <c r="S1500" s="9">
        <f t="shared" si="661"/>
        <v>151.358709016955</v>
      </c>
      <c r="T1500" s="8">
        <f t="shared" si="662"/>
        <v>20282.267029420673</v>
      </c>
      <c r="U1500" s="7">
        <f t="shared" si="663"/>
        <v>-31.445663275766005</v>
      </c>
      <c r="V1500" s="9">
        <f t="shared" si="664"/>
        <v>-329.51345635121447</v>
      </c>
      <c r="W1500" s="8">
        <f t="shared" si="665"/>
        <v>240680.50063225799</v>
      </c>
      <c r="X1500" s="7">
        <f t="shared" si="666"/>
        <v>-31.445663275766005</v>
      </c>
      <c r="Y1500" s="6">
        <f t="shared" si="652"/>
        <v>362.61353630525565</v>
      </c>
      <c r="Z1500" s="4">
        <f t="shared" si="653"/>
        <v>-1</v>
      </c>
      <c r="AA1500" s="4">
        <f t="shared" si="667"/>
        <v>0</v>
      </c>
      <c r="AB1500" s="5">
        <f t="shared" si="668"/>
        <v>0</v>
      </c>
      <c r="AC1500" s="418">
        <f t="shared" si="672"/>
        <v>0</v>
      </c>
      <c r="AD1500" s="628">
        <f t="shared" si="669"/>
        <v>0</v>
      </c>
      <c r="AE1500" s="4">
        <f t="shared" si="654"/>
        <v>3.4234415103564175</v>
      </c>
      <c r="AF1500" s="3">
        <f t="shared" si="670"/>
        <v>4.67</v>
      </c>
      <c r="AG1500" s="2">
        <f t="shared" si="655"/>
        <v>105.92076283713217</v>
      </c>
      <c r="AH1500" s="22">
        <f t="shared" si="673"/>
        <v>2.5336951483659842</v>
      </c>
    </row>
    <row r="1501" spans="6:34" x14ac:dyDescent="0.35">
      <c r="F1501" s="21">
        <f t="shared" si="656"/>
        <v>147.09999999999593</v>
      </c>
      <c r="G1501" s="20">
        <f t="shared" si="671"/>
        <v>356.63043478260749</v>
      </c>
      <c r="H1501" s="19">
        <f t="shared" si="645"/>
        <v>6.6304347826074945</v>
      </c>
      <c r="I1501" s="18">
        <f t="shared" si="646"/>
        <v>1.8944099378878556E-2</v>
      </c>
      <c r="J1501" s="17">
        <f t="shared" si="647"/>
        <v>240647.54928662287</v>
      </c>
      <c r="K1501" s="16">
        <f t="shared" si="648"/>
        <v>31.445761292478757</v>
      </c>
      <c r="L1501" s="15">
        <f t="shared" si="649"/>
        <v>0</v>
      </c>
      <c r="M1501" s="14">
        <f t="shared" si="650"/>
        <v>0</v>
      </c>
      <c r="N1501" s="13">
        <f t="shared" si="657"/>
        <v>0</v>
      </c>
      <c r="O1501" s="12">
        <f t="shared" si="658"/>
        <v>0</v>
      </c>
      <c r="P1501" s="4">
        <f t="shared" si="659"/>
        <v>0</v>
      </c>
      <c r="Q1501" s="11">
        <f t="shared" si="651"/>
        <v>0</v>
      </c>
      <c r="R1501" s="10">
        <f t="shared" si="660"/>
        <v>0</v>
      </c>
      <c r="S1501" s="9">
        <f t="shared" si="661"/>
        <v>151.358709016955</v>
      </c>
      <c r="T1501" s="8">
        <f t="shared" si="662"/>
        <v>20297.40290032237</v>
      </c>
      <c r="U1501" s="7">
        <f t="shared" si="663"/>
        <v>-31.445761292478757</v>
      </c>
      <c r="V1501" s="9">
        <f t="shared" si="664"/>
        <v>-332.6580226787911</v>
      </c>
      <c r="W1501" s="8">
        <f t="shared" si="665"/>
        <v>240647.54928662287</v>
      </c>
      <c r="X1501" s="7">
        <f t="shared" si="666"/>
        <v>-31.445761292478757</v>
      </c>
      <c r="Y1501" s="6">
        <f t="shared" si="652"/>
        <v>365.47341742983491</v>
      </c>
      <c r="Z1501" s="4">
        <f t="shared" si="653"/>
        <v>-1</v>
      </c>
      <c r="AA1501" s="4">
        <f t="shared" si="667"/>
        <v>0</v>
      </c>
      <c r="AB1501" s="5">
        <f t="shared" si="668"/>
        <v>0</v>
      </c>
      <c r="AC1501" s="418">
        <f t="shared" si="672"/>
        <v>0</v>
      </c>
      <c r="AD1501" s="628">
        <f t="shared" si="669"/>
        <v>0</v>
      </c>
      <c r="AE1501" s="4">
        <f t="shared" si="654"/>
        <v>3.4504417041614479</v>
      </c>
      <c r="AF1501" s="3">
        <f t="shared" si="670"/>
        <v>4.67</v>
      </c>
      <c r="AG1501" s="2">
        <f t="shared" si="655"/>
        <v>105.92076283713217</v>
      </c>
      <c r="AH1501" s="22">
        <f t="shared" si="673"/>
        <v>2.5637285088945792</v>
      </c>
    </row>
    <row r="1502" spans="6:34" x14ac:dyDescent="0.35">
      <c r="F1502" s="21">
        <f t="shared" si="656"/>
        <v>147.19999999999592</v>
      </c>
      <c r="G1502" s="20">
        <f t="shared" si="671"/>
        <v>356.63043478260749</v>
      </c>
      <c r="H1502" s="19">
        <f t="shared" ref="H1502:H1565" si="674">G1502-(TotalWeightE-PropellantWeight)</f>
        <v>6.6304347826074945</v>
      </c>
      <c r="I1502" s="18">
        <f t="shared" ref="I1502:I1565" si="675">(G1502-(TotalWeightE-PropellantWeight))/(PropellantWeight)</f>
        <v>1.8944099378878556E-2</v>
      </c>
      <c r="J1502" s="17">
        <f t="shared" ref="J1502:J1565" si="676">W1502</f>
        <v>240614.28348435499</v>
      </c>
      <c r="K1502" s="16">
        <f t="shared" ref="K1502:K1565" si="677">$L$23*(20902231^2)/((20902231+W1502)^2)</f>
        <v>31.445860245035636</v>
      </c>
      <c r="L1502" s="15">
        <f t="shared" ref="L1502:L1565" si="678">M1502/$L$22</f>
        <v>0</v>
      </c>
      <c r="M1502" s="14">
        <f t="shared" ref="M1502:M1565" si="679">$L$22*(EXP(-K1502*(W1502-0)/($L$25*AF1502)))</f>
        <v>0</v>
      </c>
      <c r="N1502" s="13">
        <f t="shared" si="657"/>
        <v>0</v>
      </c>
      <c r="O1502" s="12">
        <f t="shared" si="658"/>
        <v>0</v>
      </c>
      <c r="P1502" s="4">
        <f t="shared" si="659"/>
        <v>0</v>
      </c>
      <c r="Q1502" s="11">
        <f t="shared" ref="Q1502:Q1565" si="680">(M1502*$L$25*AF1502)/144</f>
        <v>0</v>
      </c>
      <c r="R1502" s="10">
        <f t="shared" si="660"/>
        <v>0</v>
      </c>
      <c r="S1502" s="9">
        <f t="shared" si="661"/>
        <v>151.358709016955</v>
      </c>
      <c r="T1502" s="8">
        <f t="shared" si="662"/>
        <v>20312.538771224066</v>
      </c>
      <c r="U1502" s="7">
        <f t="shared" si="663"/>
        <v>-31.445860245035636</v>
      </c>
      <c r="V1502" s="9">
        <f t="shared" si="664"/>
        <v>-335.80259880803897</v>
      </c>
      <c r="W1502" s="8">
        <f t="shared" si="665"/>
        <v>240614.28348435499</v>
      </c>
      <c r="X1502" s="7">
        <f t="shared" si="666"/>
        <v>-31.445860245035636</v>
      </c>
      <c r="Y1502" s="6">
        <f t="shared" ref="Y1502:Y1565" si="681">SQRT((S1502^2)+(V1502^2))</f>
        <v>368.33794830496629</v>
      </c>
      <c r="Z1502" s="4">
        <f t="shared" ref="Z1502:Z1565" si="682">X1502/K1502</f>
        <v>-1</v>
      </c>
      <c r="AA1502" s="4">
        <f t="shared" si="667"/>
        <v>0</v>
      </c>
      <c r="AB1502" s="5">
        <f t="shared" si="668"/>
        <v>0</v>
      </c>
      <c r="AC1502" s="418">
        <f t="shared" si="672"/>
        <v>0</v>
      </c>
      <c r="AD1502" s="628">
        <f t="shared" si="669"/>
        <v>0</v>
      </c>
      <c r="AE1502" s="4">
        <f t="shared" ref="AE1502:AE1565" si="683">Y1502/AG1502</f>
        <v>3.4774857963526644</v>
      </c>
      <c r="AF1502" s="3">
        <f t="shared" si="670"/>
        <v>4.67</v>
      </c>
      <c r="AG1502" s="2">
        <f t="shared" ref="AG1502:AG1565" si="684">SQRT($L$27*$L$25*AF1502)</f>
        <v>105.92076283713217</v>
      </c>
      <c r="AH1502" s="22">
        <f t="shared" si="673"/>
        <v>2.5939287250683414</v>
      </c>
    </row>
    <row r="1503" spans="6:34" x14ac:dyDescent="0.35">
      <c r="F1503" s="21">
        <f t="shared" ref="F1503:F1566" si="685">F1502+$G$28</f>
        <v>147.29999999999592</v>
      </c>
      <c r="G1503" s="20">
        <f t="shared" si="671"/>
        <v>356.63043478260749</v>
      </c>
      <c r="H1503" s="19">
        <f t="shared" si="674"/>
        <v>6.6304347826074945</v>
      </c>
      <c r="I1503" s="18">
        <f t="shared" si="675"/>
        <v>1.8944099378878556E-2</v>
      </c>
      <c r="J1503" s="17">
        <f t="shared" si="676"/>
        <v>240580.70322447419</v>
      </c>
      <c r="K1503" s="16">
        <f t="shared" si="677"/>
        <v>31.445960133452807</v>
      </c>
      <c r="L1503" s="15">
        <f t="shared" si="678"/>
        <v>0</v>
      </c>
      <c r="M1503" s="14">
        <f t="shared" si="679"/>
        <v>0</v>
      </c>
      <c r="N1503" s="13">
        <f t="shared" ref="N1503:N1566" si="686">IF(I1502&gt;0.02,(WeightFlowRate/$L$23)*ExhaustVelocityE+(ExitPressureE-Q1503)*ExitAreaE,0)</f>
        <v>0</v>
      </c>
      <c r="O1503" s="12">
        <f t="shared" ref="O1503:O1566" si="687">N1503/WeightFlowRate</f>
        <v>0</v>
      </c>
      <c r="P1503" s="4">
        <f t="shared" ref="P1503:P1566" si="688">Q1503/$L$21</f>
        <v>0</v>
      </c>
      <c r="Q1503" s="11">
        <f t="shared" si="680"/>
        <v>0</v>
      </c>
      <c r="R1503" s="10">
        <f t="shared" ref="R1503:R1566" si="689">IF(W1503&lt;InitialAltitudeE,0,(((N1503-AB1503)*COS(ElevationAngleR)*$L$23)/(G1503)))</f>
        <v>0</v>
      </c>
      <c r="S1503" s="9">
        <f t="shared" ref="S1503:S1566" si="690">IF(W1502&lt;InitialAltitudeE,0,S1502+(R1502*TimeStep))</f>
        <v>151.358709016955</v>
      </c>
      <c r="T1503" s="8">
        <f t="shared" ref="T1503:T1566" si="691">T1502+(S1503*TimeStep)</f>
        <v>20327.674642125763</v>
      </c>
      <c r="U1503" s="7">
        <f t="shared" ref="U1503:U1566" si="692">IF(W1502&lt;InitialAltitudeE,-K1503,(((N1503-AB1503)*SIN(ElevationAngleR)*$L$23)/G1503)-K1503)</f>
        <v>-31.445960133452807</v>
      </c>
      <c r="V1503" s="9">
        <f t="shared" ref="V1503:V1566" si="693">IF(W1502&lt;InitialAltitudeE,0,V1502+(U1502*TimeStep))</f>
        <v>-338.94718483254252</v>
      </c>
      <c r="W1503" s="8">
        <f t="shared" ref="W1503:W1566" si="694">IF(P1502&gt;0.913499,W1502,W1502+V1502*TimeStep)</f>
        <v>240580.70322447419</v>
      </c>
      <c r="X1503" s="7">
        <f t="shared" ref="X1503:X1566" si="695">IF(N1503&gt;0.002,SQRT((U1503^2)+(R1503^2)),-SQRT((U1503^2)+(R1503^2)))</f>
        <v>-31.445960133452807</v>
      </c>
      <c r="Y1503" s="6">
        <f t="shared" si="681"/>
        <v>371.20702162160808</v>
      </c>
      <c r="Z1503" s="4">
        <f t="shared" si="682"/>
        <v>-1</v>
      </c>
      <c r="AA1503" s="4">
        <f t="shared" ref="AA1503:AA1566" si="696">N1503/G1503</f>
        <v>0</v>
      </c>
      <c r="AB1503" s="5">
        <f t="shared" ref="AB1503:AB1566" si="697">0.5*M1503*(Y1502^2)*CrossSectionalAreaE*AH1503</f>
        <v>0</v>
      </c>
      <c r="AC1503" s="418">
        <f t="shared" si="672"/>
        <v>0</v>
      </c>
      <c r="AD1503" s="628">
        <f t="shared" ref="AD1503:AD1566" si="698">(1/2)*M1503*(Y1502^2)</f>
        <v>0</v>
      </c>
      <c r="AE1503" s="4">
        <f t="shared" si="683"/>
        <v>3.5045727738232988</v>
      </c>
      <c r="AF1503" s="3">
        <f t="shared" ref="AF1503:AF1566" si="699">IF(AF1502&gt;4.67,$L$20+($L$26/1000)*W1503,4.67)</f>
        <v>4.67</v>
      </c>
      <c r="AG1503" s="2">
        <f t="shared" si="684"/>
        <v>105.92076283713217</v>
      </c>
      <c r="AH1503" s="22">
        <f t="shared" si="673"/>
        <v>2.6242947728137174</v>
      </c>
    </row>
    <row r="1504" spans="6:34" x14ac:dyDescent="0.35">
      <c r="F1504" s="21">
        <f t="shared" si="685"/>
        <v>147.39999999999591</v>
      </c>
      <c r="G1504" s="20">
        <f t="shared" ref="G1504:G1567" si="700">IF(I1503&gt;0.02,G1503-((N1503/O1503)*TimeStep),G1503)</f>
        <v>356.63043478260749</v>
      </c>
      <c r="H1504" s="19">
        <f t="shared" si="674"/>
        <v>6.6304347826074945</v>
      </c>
      <c r="I1504" s="18">
        <f t="shared" si="675"/>
        <v>1.8944099378878556E-2</v>
      </c>
      <c r="J1504" s="17">
        <f t="shared" si="676"/>
        <v>240546.80850599092</v>
      </c>
      <c r="K1504" s="16">
        <f t="shared" si="677"/>
        <v>31.446060957746585</v>
      </c>
      <c r="L1504" s="15">
        <f t="shared" si="678"/>
        <v>0</v>
      </c>
      <c r="M1504" s="14">
        <f t="shared" si="679"/>
        <v>0</v>
      </c>
      <c r="N1504" s="13">
        <f t="shared" si="686"/>
        <v>0</v>
      </c>
      <c r="O1504" s="12">
        <f t="shared" si="687"/>
        <v>0</v>
      </c>
      <c r="P1504" s="4">
        <f t="shared" si="688"/>
        <v>0</v>
      </c>
      <c r="Q1504" s="11">
        <f t="shared" si="680"/>
        <v>0</v>
      </c>
      <c r="R1504" s="10">
        <f t="shared" si="689"/>
        <v>0</v>
      </c>
      <c r="S1504" s="9">
        <f t="shared" si="690"/>
        <v>151.358709016955</v>
      </c>
      <c r="T1504" s="8">
        <f t="shared" si="691"/>
        <v>20342.81051302746</v>
      </c>
      <c r="U1504" s="7">
        <f t="shared" si="692"/>
        <v>-31.446060957746585</v>
      </c>
      <c r="V1504" s="9">
        <f t="shared" si="693"/>
        <v>-342.0917808458878</v>
      </c>
      <c r="W1504" s="8">
        <f t="shared" si="694"/>
        <v>240546.80850599092</v>
      </c>
      <c r="X1504" s="7">
        <f t="shared" si="695"/>
        <v>-31.446060957746585</v>
      </c>
      <c r="Y1504" s="6">
        <f t="shared" si="681"/>
        <v>374.08053319785324</v>
      </c>
      <c r="Z1504" s="4">
        <f t="shared" si="682"/>
        <v>-1</v>
      </c>
      <c r="AA1504" s="4">
        <f t="shared" si="696"/>
        <v>0</v>
      </c>
      <c r="AB1504" s="5">
        <f t="shared" si="697"/>
        <v>0</v>
      </c>
      <c r="AC1504" s="418">
        <f t="shared" ref="AC1504:AC1567" si="701">(AB1504/G1504)*F1504</f>
        <v>0</v>
      </c>
      <c r="AD1504" s="628">
        <f t="shared" si="698"/>
        <v>0</v>
      </c>
      <c r="AE1504" s="4">
        <f t="shared" si="683"/>
        <v>3.5317016529899226</v>
      </c>
      <c r="AF1504" s="3">
        <f t="shared" si="699"/>
        <v>4.67</v>
      </c>
      <c r="AG1504" s="2">
        <f t="shared" si="684"/>
        <v>105.92076283713217</v>
      </c>
      <c r="AH1504" s="22">
        <f t="shared" si="673"/>
        <v>2.6548256455835357</v>
      </c>
    </row>
    <row r="1505" spans="6:34" x14ac:dyDescent="0.35">
      <c r="F1505" s="21">
        <f t="shared" si="685"/>
        <v>147.49999999999591</v>
      </c>
      <c r="G1505" s="20">
        <f t="shared" si="700"/>
        <v>356.63043478260749</v>
      </c>
      <c r="H1505" s="19">
        <f t="shared" si="674"/>
        <v>6.6304347826074945</v>
      </c>
      <c r="I1505" s="18">
        <f t="shared" si="675"/>
        <v>1.8944099378878556E-2</v>
      </c>
      <c r="J1505" s="17">
        <f t="shared" si="676"/>
        <v>240512.59932790633</v>
      </c>
      <c r="K1505" s="16">
        <f t="shared" si="677"/>
        <v>31.446162717933433</v>
      </c>
      <c r="L1505" s="15">
        <f t="shared" si="678"/>
        <v>0</v>
      </c>
      <c r="M1505" s="14">
        <f t="shared" si="679"/>
        <v>0</v>
      </c>
      <c r="N1505" s="13">
        <f t="shared" si="686"/>
        <v>0</v>
      </c>
      <c r="O1505" s="12">
        <f t="shared" si="687"/>
        <v>0</v>
      </c>
      <c r="P1505" s="4">
        <f t="shared" si="688"/>
        <v>0</v>
      </c>
      <c r="Q1505" s="11">
        <f t="shared" si="680"/>
        <v>0</v>
      </c>
      <c r="R1505" s="10">
        <f t="shared" si="689"/>
        <v>0</v>
      </c>
      <c r="S1505" s="9">
        <f t="shared" si="690"/>
        <v>151.358709016955</v>
      </c>
      <c r="T1505" s="8">
        <f t="shared" si="691"/>
        <v>20357.946383929157</v>
      </c>
      <c r="U1505" s="7">
        <f t="shared" si="692"/>
        <v>-31.446162717933433</v>
      </c>
      <c r="V1505" s="9">
        <f t="shared" si="693"/>
        <v>-345.23638694166243</v>
      </c>
      <c r="W1505" s="8">
        <f t="shared" si="694"/>
        <v>240512.59932790633</v>
      </c>
      <c r="X1505" s="7">
        <f t="shared" si="695"/>
        <v>-31.446162717933433</v>
      </c>
      <c r="Y1505" s="6">
        <f t="shared" si="681"/>
        <v>376.95838187233949</v>
      </c>
      <c r="Z1505" s="4">
        <f t="shared" si="682"/>
        <v>-1</v>
      </c>
      <c r="AA1505" s="4">
        <f t="shared" si="696"/>
        <v>0</v>
      </c>
      <c r="AB1505" s="5">
        <f t="shared" si="697"/>
        <v>0</v>
      </c>
      <c r="AC1505" s="418">
        <f t="shared" si="701"/>
        <v>0</v>
      </c>
      <c r="AD1505" s="628">
        <f t="shared" si="698"/>
        <v>0</v>
      </c>
      <c r="AE1505" s="4">
        <f t="shared" si="683"/>
        <v>3.5588714787861293</v>
      </c>
      <c r="AF1505" s="3">
        <f t="shared" si="699"/>
        <v>4.67</v>
      </c>
      <c r="AG1505" s="2">
        <f t="shared" si="684"/>
        <v>105.92076283713217</v>
      </c>
      <c r="AH1505" s="22">
        <f t="shared" si="673"/>
        <v>2.6855203539222456</v>
      </c>
    </row>
    <row r="1506" spans="6:34" x14ac:dyDescent="0.35">
      <c r="F1506" s="21">
        <f t="shared" si="685"/>
        <v>147.5999999999959</v>
      </c>
      <c r="G1506" s="20">
        <f t="shared" si="700"/>
        <v>356.63043478260749</v>
      </c>
      <c r="H1506" s="19">
        <f t="shared" si="674"/>
        <v>6.6304347826074945</v>
      </c>
      <c r="I1506" s="18">
        <f t="shared" si="675"/>
        <v>1.8944099378878556E-2</v>
      </c>
      <c r="J1506" s="17">
        <f t="shared" si="676"/>
        <v>240478.07568921216</v>
      </c>
      <c r="K1506" s="16">
        <f t="shared" si="677"/>
        <v>31.446265414029995</v>
      </c>
      <c r="L1506" s="15">
        <f t="shared" si="678"/>
        <v>0</v>
      </c>
      <c r="M1506" s="14">
        <f t="shared" si="679"/>
        <v>0</v>
      </c>
      <c r="N1506" s="13">
        <f t="shared" si="686"/>
        <v>0</v>
      </c>
      <c r="O1506" s="12">
        <f t="shared" si="687"/>
        <v>0</v>
      </c>
      <c r="P1506" s="4">
        <f t="shared" si="688"/>
        <v>0</v>
      </c>
      <c r="Q1506" s="11">
        <f t="shared" si="680"/>
        <v>0</v>
      </c>
      <c r="R1506" s="10">
        <f t="shared" si="689"/>
        <v>0</v>
      </c>
      <c r="S1506" s="9">
        <f t="shared" si="690"/>
        <v>151.358709016955</v>
      </c>
      <c r="T1506" s="8">
        <f t="shared" si="691"/>
        <v>20373.082254830853</v>
      </c>
      <c r="U1506" s="7">
        <f t="shared" si="692"/>
        <v>-31.446265414029995</v>
      </c>
      <c r="V1506" s="9">
        <f t="shared" si="693"/>
        <v>-348.38100321345576</v>
      </c>
      <c r="W1506" s="8">
        <f t="shared" si="694"/>
        <v>240478.07568921216</v>
      </c>
      <c r="X1506" s="7">
        <f t="shared" si="695"/>
        <v>-31.446265414029995</v>
      </c>
      <c r="Y1506" s="6">
        <f t="shared" si="681"/>
        <v>379.84046940168599</v>
      </c>
      <c r="Z1506" s="4">
        <f t="shared" si="682"/>
        <v>-1</v>
      </c>
      <c r="AA1506" s="4">
        <f t="shared" si="696"/>
        <v>0</v>
      </c>
      <c r="AB1506" s="5">
        <f t="shared" si="697"/>
        <v>0</v>
      </c>
      <c r="AC1506" s="418">
        <f t="shared" si="701"/>
        <v>0</v>
      </c>
      <c r="AD1506" s="628">
        <f t="shared" si="698"/>
        <v>0</v>
      </c>
      <c r="AE1506" s="4">
        <f t="shared" si="683"/>
        <v>3.5860813236942342</v>
      </c>
      <c r="AF1506" s="3">
        <f t="shared" si="699"/>
        <v>4.67</v>
      </c>
      <c r="AG1506" s="2">
        <f t="shared" si="684"/>
        <v>105.92076283713217</v>
      </c>
      <c r="AH1506" s="22">
        <f t="shared" si="673"/>
        <v>2.7163779250439823</v>
      </c>
    </row>
    <row r="1507" spans="6:34" x14ac:dyDescent="0.35">
      <c r="F1507" s="21">
        <f t="shared" si="685"/>
        <v>147.6999999999959</v>
      </c>
      <c r="G1507" s="20">
        <f t="shared" si="700"/>
        <v>356.63043478260749</v>
      </c>
      <c r="H1507" s="19">
        <f t="shared" si="674"/>
        <v>6.6304347826074945</v>
      </c>
      <c r="I1507" s="18">
        <f t="shared" si="675"/>
        <v>1.8944099378878556E-2</v>
      </c>
      <c r="J1507" s="17">
        <f t="shared" si="676"/>
        <v>240443.2375888908</v>
      </c>
      <c r="K1507" s="16">
        <f t="shared" si="677"/>
        <v>31.446369046053032</v>
      </c>
      <c r="L1507" s="15">
        <f t="shared" si="678"/>
        <v>0</v>
      </c>
      <c r="M1507" s="14">
        <f t="shared" si="679"/>
        <v>0</v>
      </c>
      <c r="N1507" s="13">
        <f t="shared" si="686"/>
        <v>0</v>
      </c>
      <c r="O1507" s="12">
        <f t="shared" si="687"/>
        <v>0</v>
      </c>
      <c r="P1507" s="4">
        <f t="shared" si="688"/>
        <v>0</v>
      </c>
      <c r="Q1507" s="11">
        <f t="shared" si="680"/>
        <v>0</v>
      </c>
      <c r="R1507" s="10">
        <f t="shared" si="689"/>
        <v>0</v>
      </c>
      <c r="S1507" s="9">
        <f t="shared" si="690"/>
        <v>151.358709016955</v>
      </c>
      <c r="T1507" s="8">
        <f t="shared" si="691"/>
        <v>20388.21812573255</v>
      </c>
      <c r="U1507" s="7">
        <f t="shared" si="692"/>
        <v>-31.446369046053032</v>
      </c>
      <c r="V1507" s="9">
        <f t="shared" si="693"/>
        <v>-351.52562975485876</v>
      </c>
      <c r="W1507" s="8">
        <f t="shared" si="694"/>
        <v>240443.2375888908</v>
      </c>
      <c r="X1507" s="7">
        <f t="shared" si="695"/>
        <v>-31.446369046053032</v>
      </c>
      <c r="Y1507" s="6">
        <f t="shared" si="681"/>
        <v>382.72670036179773</v>
      </c>
      <c r="Z1507" s="4">
        <f t="shared" si="682"/>
        <v>-1</v>
      </c>
      <c r="AA1507" s="4">
        <f t="shared" si="696"/>
        <v>0</v>
      </c>
      <c r="AB1507" s="5">
        <f t="shared" si="697"/>
        <v>0</v>
      </c>
      <c r="AC1507" s="418">
        <f t="shared" si="701"/>
        <v>0</v>
      </c>
      <c r="AD1507" s="628">
        <f t="shared" si="698"/>
        <v>0</v>
      </c>
      <c r="AE1507" s="4">
        <f t="shared" si="683"/>
        <v>3.6133302868134831</v>
      </c>
      <c r="AF1507" s="3">
        <f t="shared" si="699"/>
        <v>4.67</v>
      </c>
      <c r="AG1507" s="2">
        <f t="shared" si="684"/>
        <v>105.92076283713217</v>
      </c>
      <c r="AH1507" s="22">
        <f t="shared" si="673"/>
        <v>2.747397402423077</v>
      </c>
    </row>
    <row r="1508" spans="6:34" x14ac:dyDescent="0.35">
      <c r="F1508" s="21">
        <f t="shared" si="685"/>
        <v>147.79999999999589</v>
      </c>
      <c r="G1508" s="20">
        <f t="shared" si="700"/>
        <v>356.63043478260749</v>
      </c>
      <c r="H1508" s="19">
        <f t="shared" si="674"/>
        <v>6.6304347826074945</v>
      </c>
      <c r="I1508" s="18">
        <f t="shared" si="675"/>
        <v>1.8944099378878556E-2</v>
      </c>
      <c r="J1508" s="17">
        <f t="shared" si="676"/>
        <v>240408.08502591532</v>
      </c>
      <c r="K1508" s="16">
        <f t="shared" si="677"/>
        <v>31.446473614019474</v>
      </c>
      <c r="L1508" s="15">
        <f t="shared" si="678"/>
        <v>0</v>
      </c>
      <c r="M1508" s="14">
        <f t="shared" si="679"/>
        <v>0</v>
      </c>
      <c r="N1508" s="13">
        <f t="shared" si="686"/>
        <v>0</v>
      </c>
      <c r="O1508" s="12">
        <f t="shared" si="687"/>
        <v>0</v>
      </c>
      <c r="P1508" s="4">
        <f t="shared" si="688"/>
        <v>0</v>
      </c>
      <c r="Q1508" s="11">
        <f t="shared" si="680"/>
        <v>0</v>
      </c>
      <c r="R1508" s="10">
        <f t="shared" si="689"/>
        <v>0</v>
      </c>
      <c r="S1508" s="9">
        <f t="shared" si="690"/>
        <v>151.358709016955</v>
      </c>
      <c r="T1508" s="8">
        <f t="shared" si="691"/>
        <v>20403.353996634247</v>
      </c>
      <c r="U1508" s="7">
        <f t="shared" si="692"/>
        <v>-31.446473614019474</v>
      </c>
      <c r="V1508" s="9">
        <f t="shared" si="693"/>
        <v>-354.67026665946406</v>
      </c>
      <c r="W1508" s="8">
        <f t="shared" si="694"/>
        <v>240408.08502591532</v>
      </c>
      <c r="X1508" s="7">
        <f t="shared" si="695"/>
        <v>-31.446473614019474</v>
      </c>
      <c r="Y1508" s="6">
        <f t="shared" si="681"/>
        <v>385.61698205288445</v>
      </c>
      <c r="Z1508" s="4">
        <f t="shared" si="682"/>
        <v>-1</v>
      </c>
      <c r="AA1508" s="4">
        <f t="shared" si="696"/>
        <v>0</v>
      </c>
      <c r="AB1508" s="5">
        <f t="shared" si="697"/>
        <v>0</v>
      </c>
      <c r="AC1508" s="418">
        <f t="shared" si="701"/>
        <v>0</v>
      </c>
      <c r="AD1508" s="628">
        <f t="shared" si="698"/>
        <v>0</v>
      </c>
      <c r="AE1508" s="4">
        <f t="shared" si="683"/>
        <v>3.6406174929633384</v>
      </c>
      <c r="AF1508" s="3">
        <f t="shared" si="699"/>
        <v>4.67</v>
      </c>
      <c r="AG1508" s="2">
        <f t="shared" si="684"/>
        <v>105.92076283713217</v>
      </c>
      <c r="AH1508" s="22">
        <f t="shared" si="673"/>
        <v>2.7785778453966259</v>
      </c>
    </row>
    <row r="1509" spans="6:34" x14ac:dyDescent="0.35">
      <c r="F1509" s="21">
        <f t="shared" si="685"/>
        <v>147.89999999999588</v>
      </c>
      <c r="G1509" s="20">
        <f t="shared" si="700"/>
        <v>356.63043478260749</v>
      </c>
      <c r="H1509" s="19">
        <f t="shared" si="674"/>
        <v>6.6304347826074945</v>
      </c>
      <c r="I1509" s="18">
        <f t="shared" si="675"/>
        <v>1.8944099378878556E-2</v>
      </c>
      <c r="J1509" s="17">
        <f t="shared" si="676"/>
        <v>240372.61799924937</v>
      </c>
      <c r="K1509" s="16">
        <f t="shared" si="677"/>
        <v>31.446579117946417</v>
      </c>
      <c r="L1509" s="15">
        <f t="shared" si="678"/>
        <v>0</v>
      </c>
      <c r="M1509" s="14">
        <f t="shared" si="679"/>
        <v>0</v>
      </c>
      <c r="N1509" s="13">
        <f t="shared" si="686"/>
        <v>0</v>
      </c>
      <c r="O1509" s="12">
        <f t="shared" si="687"/>
        <v>0</v>
      </c>
      <c r="P1509" s="4">
        <f t="shared" si="688"/>
        <v>0</v>
      </c>
      <c r="Q1509" s="11">
        <f t="shared" si="680"/>
        <v>0</v>
      </c>
      <c r="R1509" s="10">
        <f t="shared" si="689"/>
        <v>0</v>
      </c>
      <c r="S1509" s="9">
        <f t="shared" si="690"/>
        <v>151.358709016955</v>
      </c>
      <c r="T1509" s="8">
        <f t="shared" si="691"/>
        <v>20418.489867535944</v>
      </c>
      <c r="U1509" s="7">
        <f t="shared" si="692"/>
        <v>-31.446579117946417</v>
      </c>
      <c r="V1509" s="9">
        <f t="shared" si="693"/>
        <v>-357.81491402086601</v>
      </c>
      <c r="W1509" s="8">
        <f t="shared" si="694"/>
        <v>240372.61799924937</v>
      </c>
      <c r="X1509" s="7">
        <f t="shared" si="695"/>
        <v>-31.446579117946417</v>
      </c>
      <c r="Y1509" s="6">
        <f t="shared" si="681"/>
        <v>388.5112244080459</v>
      </c>
      <c r="Z1509" s="4">
        <f t="shared" si="682"/>
        <v>-1</v>
      </c>
      <c r="AA1509" s="4">
        <f t="shared" si="696"/>
        <v>0</v>
      </c>
      <c r="AB1509" s="5">
        <f t="shared" si="697"/>
        <v>0</v>
      </c>
      <c r="AC1509" s="418">
        <f t="shared" si="701"/>
        <v>0</v>
      </c>
      <c r="AD1509" s="628">
        <f t="shared" si="698"/>
        <v>0</v>
      </c>
      <c r="AE1509" s="4">
        <f t="shared" si="683"/>
        <v>3.6679420918204269</v>
      </c>
      <c r="AF1509" s="3">
        <f t="shared" si="699"/>
        <v>4.67</v>
      </c>
      <c r="AG1509" s="2">
        <f t="shared" si="684"/>
        <v>105.92076283713217</v>
      </c>
      <c r="AH1509" s="22">
        <f t="shared" si="673"/>
        <v>2.8099183287787399</v>
      </c>
    </row>
    <row r="1510" spans="6:34" x14ac:dyDescent="0.35">
      <c r="F1510" s="21">
        <f t="shared" si="685"/>
        <v>147.99999999999588</v>
      </c>
      <c r="G1510" s="20">
        <f t="shared" si="700"/>
        <v>356.63043478260749</v>
      </c>
      <c r="H1510" s="19">
        <f t="shared" si="674"/>
        <v>6.6304347826074945</v>
      </c>
      <c r="I1510" s="18">
        <f t="shared" si="675"/>
        <v>1.8944099378878556E-2</v>
      </c>
      <c r="J1510" s="17">
        <f t="shared" si="676"/>
        <v>240336.83650784727</v>
      </c>
      <c r="K1510" s="16">
        <f t="shared" si="677"/>
        <v>31.446685557851083</v>
      </c>
      <c r="L1510" s="15">
        <f t="shared" si="678"/>
        <v>0</v>
      </c>
      <c r="M1510" s="14">
        <f t="shared" si="679"/>
        <v>0</v>
      </c>
      <c r="N1510" s="13">
        <f t="shared" si="686"/>
        <v>0</v>
      </c>
      <c r="O1510" s="12">
        <f t="shared" si="687"/>
        <v>0</v>
      </c>
      <c r="P1510" s="4">
        <f t="shared" si="688"/>
        <v>0</v>
      </c>
      <c r="Q1510" s="11">
        <f t="shared" si="680"/>
        <v>0</v>
      </c>
      <c r="R1510" s="10">
        <f t="shared" si="689"/>
        <v>0</v>
      </c>
      <c r="S1510" s="9">
        <f t="shared" si="690"/>
        <v>151.358709016955</v>
      </c>
      <c r="T1510" s="8">
        <f t="shared" si="691"/>
        <v>20433.62573843764</v>
      </c>
      <c r="U1510" s="7">
        <f t="shared" si="692"/>
        <v>-31.446685557851083</v>
      </c>
      <c r="V1510" s="9">
        <f t="shared" si="693"/>
        <v>-360.95957193266065</v>
      </c>
      <c r="W1510" s="8">
        <f t="shared" si="694"/>
        <v>240336.83650784727</v>
      </c>
      <c r="X1510" s="7">
        <f t="shared" si="695"/>
        <v>-31.446685557851083</v>
      </c>
      <c r="Y1510" s="6">
        <f t="shared" si="681"/>
        <v>391.40933990528237</v>
      </c>
      <c r="Z1510" s="4">
        <f t="shared" si="682"/>
        <v>-1</v>
      </c>
      <c r="AA1510" s="4">
        <f t="shared" si="696"/>
        <v>0</v>
      </c>
      <c r="AB1510" s="5">
        <f t="shared" si="697"/>
        <v>0</v>
      </c>
      <c r="AC1510" s="418">
        <f t="shared" si="701"/>
        <v>0</v>
      </c>
      <c r="AD1510" s="628">
        <f t="shared" si="698"/>
        <v>0</v>
      </c>
      <c r="AE1510" s="4">
        <f t="shared" si="683"/>
        <v>3.6953032570878324</v>
      </c>
      <c r="AF1510" s="3">
        <f t="shared" si="699"/>
        <v>4.67</v>
      </c>
      <c r="AG1510" s="2">
        <f t="shared" si="684"/>
        <v>105.92076283713217</v>
      </c>
      <c r="AH1510" s="22">
        <f t="shared" si="673"/>
        <v>2.841417942486129</v>
      </c>
    </row>
    <row r="1511" spans="6:34" x14ac:dyDescent="0.35">
      <c r="F1511" s="21">
        <f t="shared" si="685"/>
        <v>148.09999999999587</v>
      </c>
      <c r="G1511" s="20">
        <f t="shared" si="700"/>
        <v>356.63043478260749</v>
      </c>
      <c r="H1511" s="19">
        <f t="shared" si="674"/>
        <v>6.6304347826074945</v>
      </c>
      <c r="I1511" s="18">
        <f t="shared" si="675"/>
        <v>1.8944099378878556E-2</v>
      </c>
      <c r="J1511" s="17">
        <f t="shared" si="676"/>
        <v>240300.74055065401</v>
      </c>
      <c r="K1511" s="16">
        <f t="shared" si="677"/>
        <v>31.446792933750871</v>
      </c>
      <c r="L1511" s="15">
        <f t="shared" si="678"/>
        <v>0</v>
      </c>
      <c r="M1511" s="14">
        <f t="shared" si="679"/>
        <v>0</v>
      </c>
      <c r="N1511" s="13">
        <f t="shared" si="686"/>
        <v>0</v>
      </c>
      <c r="O1511" s="12">
        <f t="shared" si="687"/>
        <v>0</v>
      </c>
      <c r="P1511" s="4">
        <f t="shared" si="688"/>
        <v>0</v>
      </c>
      <c r="Q1511" s="11">
        <f t="shared" si="680"/>
        <v>0</v>
      </c>
      <c r="R1511" s="10">
        <f t="shared" si="689"/>
        <v>0</v>
      </c>
      <c r="S1511" s="9">
        <f t="shared" si="690"/>
        <v>151.358709016955</v>
      </c>
      <c r="T1511" s="8">
        <f t="shared" si="691"/>
        <v>20448.761609339337</v>
      </c>
      <c r="U1511" s="7">
        <f t="shared" si="692"/>
        <v>-31.446792933750871</v>
      </c>
      <c r="V1511" s="9">
        <f t="shared" si="693"/>
        <v>-364.10424048844578</v>
      </c>
      <c r="W1511" s="8">
        <f t="shared" si="694"/>
        <v>240300.74055065401</v>
      </c>
      <c r="X1511" s="7">
        <f t="shared" si="695"/>
        <v>-31.446792933750871</v>
      </c>
      <c r="Y1511" s="6">
        <f t="shared" si="681"/>
        <v>394.31124348279394</v>
      </c>
      <c r="Z1511" s="4">
        <f t="shared" si="682"/>
        <v>-1</v>
      </c>
      <c r="AA1511" s="4">
        <f t="shared" si="696"/>
        <v>0</v>
      </c>
      <c r="AB1511" s="5">
        <f t="shared" si="697"/>
        <v>0</v>
      </c>
      <c r="AC1511" s="418">
        <f t="shared" si="701"/>
        <v>0</v>
      </c>
      <c r="AD1511" s="628">
        <f t="shared" si="698"/>
        <v>0</v>
      </c>
      <c r="AE1511" s="4">
        <f t="shared" si="683"/>
        <v>3.7227001856954338</v>
      </c>
      <c r="AF1511" s="3">
        <f t="shared" si="699"/>
        <v>4.67</v>
      </c>
      <c r="AG1511" s="2">
        <f t="shared" si="684"/>
        <v>105.92076283713217</v>
      </c>
      <c r="AH1511" s="22">
        <f t="shared" si="673"/>
        <v>2.8730757911746432</v>
      </c>
    </row>
    <row r="1512" spans="6:34" x14ac:dyDescent="0.35">
      <c r="F1512" s="21">
        <f t="shared" si="685"/>
        <v>148.19999999999587</v>
      </c>
      <c r="G1512" s="20">
        <f t="shared" si="700"/>
        <v>356.63043478260749</v>
      </c>
      <c r="H1512" s="19">
        <f t="shared" si="674"/>
        <v>6.6304347826074945</v>
      </c>
      <c r="I1512" s="18">
        <f t="shared" si="675"/>
        <v>1.8944099378878556E-2</v>
      </c>
      <c r="J1512" s="17">
        <f t="shared" si="676"/>
        <v>240264.33012660517</v>
      </c>
      <c r="K1512" s="16">
        <f t="shared" si="677"/>
        <v>31.446901245663319</v>
      </c>
      <c r="L1512" s="15">
        <f t="shared" si="678"/>
        <v>0</v>
      </c>
      <c r="M1512" s="14">
        <f t="shared" si="679"/>
        <v>0</v>
      </c>
      <c r="N1512" s="13">
        <f t="shared" si="686"/>
        <v>0</v>
      </c>
      <c r="O1512" s="12">
        <f t="shared" si="687"/>
        <v>0</v>
      </c>
      <c r="P1512" s="4">
        <f t="shared" si="688"/>
        <v>0</v>
      </c>
      <c r="Q1512" s="11">
        <f t="shared" si="680"/>
        <v>0</v>
      </c>
      <c r="R1512" s="10">
        <f t="shared" si="689"/>
        <v>0</v>
      </c>
      <c r="S1512" s="9">
        <f t="shared" si="690"/>
        <v>151.358709016955</v>
      </c>
      <c r="T1512" s="8">
        <f t="shared" si="691"/>
        <v>20463.897480241034</v>
      </c>
      <c r="U1512" s="7">
        <f t="shared" si="692"/>
        <v>-31.446901245663319</v>
      </c>
      <c r="V1512" s="9">
        <f t="shared" si="693"/>
        <v>-367.24891978182086</v>
      </c>
      <c r="W1512" s="8">
        <f t="shared" si="694"/>
        <v>240264.33012660517</v>
      </c>
      <c r="X1512" s="7">
        <f t="shared" si="695"/>
        <v>-31.446901245663319</v>
      </c>
      <c r="Y1512" s="6">
        <f t="shared" si="681"/>
        <v>397.21685245743737</v>
      </c>
      <c r="Z1512" s="4">
        <f t="shared" si="682"/>
        <v>-1</v>
      </c>
      <c r="AA1512" s="4">
        <f t="shared" si="696"/>
        <v>0</v>
      </c>
      <c r="AB1512" s="5">
        <f t="shared" si="697"/>
        <v>0</v>
      </c>
      <c r="AC1512" s="418">
        <f t="shared" si="701"/>
        <v>0</v>
      </c>
      <c r="AD1512" s="628">
        <f t="shared" si="698"/>
        <v>0</v>
      </c>
      <c r="AE1512" s="4">
        <f t="shared" si="683"/>
        <v>3.7501320970300527</v>
      </c>
      <c r="AF1512" s="3">
        <f t="shared" si="699"/>
        <v>4.67</v>
      </c>
      <c r="AG1512" s="2">
        <f t="shared" si="684"/>
        <v>105.92076283713217</v>
      </c>
      <c r="AH1512" s="22">
        <f t="shared" si="673"/>
        <v>2.9048909938864407</v>
      </c>
    </row>
    <row r="1513" spans="6:34" x14ac:dyDescent="0.35">
      <c r="F1513" s="21">
        <f t="shared" si="685"/>
        <v>148.29999999999586</v>
      </c>
      <c r="G1513" s="20">
        <f t="shared" si="700"/>
        <v>356.63043478260749</v>
      </c>
      <c r="H1513" s="19">
        <f t="shared" si="674"/>
        <v>6.6304347826074945</v>
      </c>
      <c r="I1513" s="18">
        <f t="shared" si="675"/>
        <v>1.8944099378878556E-2</v>
      </c>
      <c r="J1513" s="17">
        <f t="shared" si="676"/>
        <v>240227.605234627</v>
      </c>
      <c r="K1513" s="16">
        <f t="shared" si="677"/>
        <v>31.447010493606136</v>
      </c>
      <c r="L1513" s="15">
        <f t="shared" si="678"/>
        <v>0</v>
      </c>
      <c r="M1513" s="14">
        <f t="shared" si="679"/>
        <v>0</v>
      </c>
      <c r="N1513" s="13">
        <f t="shared" si="686"/>
        <v>0</v>
      </c>
      <c r="O1513" s="12">
        <f t="shared" si="687"/>
        <v>0</v>
      </c>
      <c r="P1513" s="4">
        <f t="shared" si="688"/>
        <v>0</v>
      </c>
      <c r="Q1513" s="11">
        <f t="shared" si="680"/>
        <v>0</v>
      </c>
      <c r="R1513" s="10">
        <f t="shared" si="689"/>
        <v>0</v>
      </c>
      <c r="S1513" s="9">
        <f t="shared" si="690"/>
        <v>151.358709016955</v>
      </c>
      <c r="T1513" s="8">
        <f t="shared" si="691"/>
        <v>20479.033351142731</v>
      </c>
      <c r="U1513" s="7">
        <f t="shared" si="692"/>
        <v>-31.447010493606136</v>
      </c>
      <c r="V1513" s="9">
        <f t="shared" si="693"/>
        <v>-370.39360990638721</v>
      </c>
      <c r="W1513" s="8">
        <f t="shared" si="694"/>
        <v>240227.605234627</v>
      </c>
      <c r="X1513" s="7">
        <f t="shared" si="695"/>
        <v>-31.447010493606136</v>
      </c>
      <c r="Y1513" s="6">
        <f t="shared" si="681"/>
        <v>400.12608644621537</v>
      </c>
      <c r="Z1513" s="4">
        <f t="shared" si="682"/>
        <v>-1</v>
      </c>
      <c r="AA1513" s="4">
        <f t="shared" si="696"/>
        <v>0</v>
      </c>
      <c r="AB1513" s="5">
        <f t="shared" si="697"/>
        <v>0</v>
      </c>
      <c r="AC1513" s="418">
        <f t="shared" si="701"/>
        <v>0</v>
      </c>
      <c r="AD1513" s="628">
        <f t="shared" si="698"/>
        <v>0</v>
      </c>
      <c r="AE1513" s="4">
        <f t="shared" si="683"/>
        <v>3.7775982321942356</v>
      </c>
      <c r="AF1513" s="3">
        <f t="shared" si="699"/>
        <v>4.67</v>
      </c>
      <c r="AG1513" s="2">
        <f t="shared" si="684"/>
        <v>105.92076283713217</v>
      </c>
      <c r="AH1513" s="22">
        <f t="shared" si="673"/>
        <v>2.9368626837074543</v>
      </c>
    </row>
    <row r="1514" spans="6:34" x14ac:dyDescent="0.35">
      <c r="F1514" s="21">
        <f t="shared" si="685"/>
        <v>148.39999999999586</v>
      </c>
      <c r="G1514" s="20">
        <f t="shared" si="700"/>
        <v>356.63043478260749</v>
      </c>
      <c r="H1514" s="19">
        <f t="shared" si="674"/>
        <v>6.6304347826074945</v>
      </c>
      <c r="I1514" s="18">
        <f t="shared" si="675"/>
        <v>1.8944099378878556E-2</v>
      </c>
      <c r="J1514" s="17">
        <f t="shared" si="676"/>
        <v>240190.56587363637</v>
      </c>
      <c r="K1514" s="16">
        <f t="shared" si="677"/>
        <v>31.447120677597155</v>
      </c>
      <c r="L1514" s="15">
        <f t="shared" si="678"/>
        <v>0</v>
      </c>
      <c r="M1514" s="14">
        <f t="shared" si="679"/>
        <v>0</v>
      </c>
      <c r="N1514" s="13">
        <f t="shared" si="686"/>
        <v>0</v>
      </c>
      <c r="O1514" s="12">
        <f t="shared" si="687"/>
        <v>0</v>
      </c>
      <c r="P1514" s="4">
        <f t="shared" si="688"/>
        <v>0</v>
      </c>
      <c r="Q1514" s="11">
        <f t="shared" si="680"/>
        <v>0</v>
      </c>
      <c r="R1514" s="10">
        <f t="shared" si="689"/>
        <v>0</v>
      </c>
      <c r="S1514" s="9">
        <f t="shared" si="690"/>
        <v>151.358709016955</v>
      </c>
      <c r="T1514" s="8">
        <f t="shared" si="691"/>
        <v>20494.169222044427</v>
      </c>
      <c r="U1514" s="7">
        <f t="shared" si="692"/>
        <v>-31.447120677597155</v>
      </c>
      <c r="V1514" s="9">
        <f t="shared" si="693"/>
        <v>-373.53831095574782</v>
      </c>
      <c r="W1514" s="8">
        <f t="shared" si="694"/>
        <v>240190.56587363637</v>
      </c>
      <c r="X1514" s="7">
        <f t="shared" si="695"/>
        <v>-31.447120677597155</v>
      </c>
      <c r="Y1514" s="6">
        <f t="shared" si="681"/>
        <v>403.03886729067733</v>
      </c>
      <c r="Z1514" s="4">
        <f t="shared" si="682"/>
        <v>-1</v>
      </c>
      <c r="AA1514" s="4">
        <f t="shared" si="696"/>
        <v>0</v>
      </c>
      <c r="AB1514" s="5">
        <f t="shared" si="697"/>
        <v>0</v>
      </c>
      <c r="AC1514" s="418">
        <f t="shared" si="701"/>
        <v>0</v>
      </c>
      <c r="AD1514" s="628">
        <f t="shared" si="698"/>
        <v>0</v>
      </c>
      <c r="AE1514" s="4">
        <f t="shared" si="683"/>
        <v>3.8050978532925157</v>
      </c>
      <c r="AF1514" s="3">
        <f t="shared" si="699"/>
        <v>4.67</v>
      </c>
      <c r="AG1514" s="2">
        <f t="shared" si="684"/>
        <v>105.92076283713217</v>
      </c>
      <c r="AH1514" s="22">
        <f t="shared" si="673"/>
        <v>2.9689900074348183</v>
      </c>
    </row>
    <row r="1515" spans="6:34" x14ac:dyDescent="0.35">
      <c r="F1515" s="21">
        <f t="shared" si="685"/>
        <v>148.49999999999585</v>
      </c>
      <c r="G1515" s="20">
        <f t="shared" si="700"/>
        <v>356.63043478260749</v>
      </c>
      <c r="H1515" s="19">
        <f t="shared" si="674"/>
        <v>6.6304347826074945</v>
      </c>
      <c r="I1515" s="18">
        <f t="shared" si="675"/>
        <v>1.8944099378878556E-2</v>
      </c>
      <c r="J1515" s="17">
        <f t="shared" si="676"/>
        <v>240153.21204254081</v>
      </c>
      <c r="K1515" s="16">
        <f t="shared" si="677"/>
        <v>31.4472317976544</v>
      </c>
      <c r="L1515" s="15">
        <f t="shared" si="678"/>
        <v>0</v>
      </c>
      <c r="M1515" s="14">
        <f t="shared" si="679"/>
        <v>0</v>
      </c>
      <c r="N1515" s="13">
        <f t="shared" si="686"/>
        <v>0</v>
      </c>
      <c r="O1515" s="12">
        <f t="shared" si="687"/>
        <v>0</v>
      </c>
      <c r="P1515" s="4">
        <f t="shared" si="688"/>
        <v>0</v>
      </c>
      <c r="Q1515" s="11">
        <f t="shared" si="680"/>
        <v>0</v>
      </c>
      <c r="R1515" s="10">
        <f t="shared" si="689"/>
        <v>0</v>
      </c>
      <c r="S1515" s="9">
        <f t="shared" si="690"/>
        <v>151.358709016955</v>
      </c>
      <c r="T1515" s="8">
        <f t="shared" si="691"/>
        <v>20509.305092946124</v>
      </c>
      <c r="U1515" s="7">
        <f t="shared" si="692"/>
        <v>-31.4472317976544</v>
      </c>
      <c r="V1515" s="9">
        <f t="shared" si="693"/>
        <v>-376.68302302350753</v>
      </c>
      <c r="W1515" s="8">
        <f t="shared" si="694"/>
        <v>240153.21204254081</v>
      </c>
      <c r="X1515" s="7">
        <f t="shared" si="695"/>
        <v>-31.4472317976544</v>
      </c>
      <c r="Y1515" s="6">
        <f t="shared" si="681"/>
        <v>405.95511898411576</v>
      </c>
      <c r="Z1515" s="4">
        <f t="shared" si="682"/>
        <v>-1</v>
      </c>
      <c r="AA1515" s="4">
        <f t="shared" si="696"/>
        <v>0</v>
      </c>
      <c r="AB1515" s="5">
        <f t="shared" si="697"/>
        <v>0</v>
      </c>
      <c r="AC1515" s="418">
        <f t="shared" si="701"/>
        <v>0</v>
      </c>
      <c r="AD1515" s="628">
        <f t="shared" si="698"/>
        <v>0</v>
      </c>
      <c r="AE1515" s="4">
        <f t="shared" si="683"/>
        <v>3.8326302427440777</v>
      </c>
      <c r="AF1515" s="3">
        <f t="shared" si="699"/>
        <v>4.67</v>
      </c>
      <c r="AG1515" s="2">
        <f t="shared" si="684"/>
        <v>105.92076283713217</v>
      </c>
      <c r="AH1515" s="22">
        <f t="shared" si="673"/>
        <v>3.0012721252539505</v>
      </c>
    </row>
    <row r="1516" spans="6:34" x14ac:dyDescent="0.35">
      <c r="F1516" s="21">
        <f t="shared" si="685"/>
        <v>148.59999999999584</v>
      </c>
      <c r="G1516" s="20">
        <f t="shared" si="700"/>
        <v>356.63043478260749</v>
      </c>
      <c r="H1516" s="19">
        <f t="shared" si="674"/>
        <v>6.6304347826074945</v>
      </c>
      <c r="I1516" s="18">
        <f t="shared" si="675"/>
        <v>1.8944099378878556E-2</v>
      </c>
      <c r="J1516" s="17">
        <f t="shared" si="676"/>
        <v>240115.54374023844</v>
      </c>
      <c r="K1516" s="16">
        <f t="shared" si="677"/>
        <v>31.447343853796013</v>
      </c>
      <c r="L1516" s="15">
        <f t="shared" si="678"/>
        <v>0</v>
      </c>
      <c r="M1516" s="14">
        <f t="shared" si="679"/>
        <v>0</v>
      </c>
      <c r="N1516" s="13">
        <f t="shared" si="686"/>
        <v>0</v>
      </c>
      <c r="O1516" s="12">
        <f t="shared" si="687"/>
        <v>0</v>
      </c>
      <c r="P1516" s="4">
        <f t="shared" si="688"/>
        <v>0</v>
      </c>
      <c r="Q1516" s="11">
        <f t="shared" si="680"/>
        <v>0</v>
      </c>
      <c r="R1516" s="10">
        <f t="shared" si="689"/>
        <v>0</v>
      </c>
      <c r="S1516" s="9">
        <f t="shared" si="690"/>
        <v>151.358709016955</v>
      </c>
      <c r="T1516" s="8">
        <f t="shared" si="691"/>
        <v>20524.440963847821</v>
      </c>
      <c r="U1516" s="7">
        <f t="shared" si="692"/>
        <v>-31.447343853796013</v>
      </c>
      <c r="V1516" s="9">
        <f t="shared" si="693"/>
        <v>-379.82774620327297</v>
      </c>
      <c r="W1516" s="8">
        <f t="shared" si="694"/>
        <v>240115.54374023844</v>
      </c>
      <c r="X1516" s="7">
        <f t="shared" si="695"/>
        <v>-31.447343853796013</v>
      </c>
      <c r="Y1516" s="6">
        <f t="shared" si="681"/>
        <v>408.87476760144688</v>
      </c>
      <c r="Z1516" s="4">
        <f t="shared" si="682"/>
        <v>-1</v>
      </c>
      <c r="AA1516" s="4">
        <f t="shared" si="696"/>
        <v>0</v>
      </c>
      <c r="AB1516" s="5">
        <f t="shared" si="697"/>
        <v>0</v>
      </c>
      <c r="AC1516" s="418">
        <f t="shared" si="701"/>
        <v>0</v>
      </c>
      <c r="AD1516" s="628">
        <f t="shared" si="698"/>
        <v>0</v>
      </c>
      <c r="AE1516" s="4">
        <f t="shared" si="683"/>
        <v>3.8601947026207544</v>
      </c>
      <c r="AF1516" s="3">
        <f t="shared" si="699"/>
        <v>4.67</v>
      </c>
      <c r="AG1516" s="2">
        <f t="shared" si="684"/>
        <v>105.92076283713217</v>
      </c>
      <c r="AH1516" s="22">
        <f t="shared" si="673"/>
        <v>3.0337082104249764</v>
      </c>
    </row>
    <row r="1517" spans="6:34" x14ac:dyDescent="0.35">
      <c r="F1517" s="21">
        <f t="shared" si="685"/>
        <v>148.69999999999584</v>
      </c>
      <c r="G1517" s="20">
        <f t="shared" si="700"/>
        <v>356.63043478260749</v>
      </c>
      <c r="H1517" s="19">
        <f t="shared" si="674"/>
        <v>6.6304347826074945</v>
      </c>
      <c r="I1517" s="18">
        <f t="shared" si="675"/>
        <v>1.8944099378878556E-2</v>
      </c>
      <c r="J1517" s="17">
        <f t="shared" si="676"/>
        <v>240077.56096561812</v>
      </c>
      <c r="K1517" s="16">
        <f t="shared" si="677"/>
        <v>31.447456846040303</v>
      </c>
      <c r="L1517" s="15">
        <f t="shared" si="678"/>
        <v>0</v>
      </c>
      <c r="M1517" s="14">
        <f t="shared" si="679"/>
        <v>0</v>
      </c>
      <c r="N1517" s="13">
        <f t="shared" si="686"/>
        <v>0</v>
      </c>
      <c r="O1517" s="12">
        <f t="shared" si="687"/>
        <v>0</v>
      </c>
      <c r="P1517" s="4">
        <f t="shared" si="688"/>
        <v>0</v>
      </c>
      <c r="Q1517" s="11">
        <f t="shared" si="680"/>
        <v>0</v>
      </c>
      <c r="R1517" s="10">
        <f t="shared" si="689"/>
        <v>0</v>
      </c>
      <c r="S1517" s="9">
        <f t="shared" si="690"/>
        <v>151.358709016955</v>
      </c>
      <c r="T1517" s="8">
        <f t="shared" si="691"/>
        <v>20539.576834749518</v>
      </c>
      <c r="U1517" s="7">
        <f t="shared" si="692"/>
        <v>-31.447456846040303</v>
      </c>
      <c r="V1517" s="9">
        <f t="shared" si="693"/>
        <v>-382.97248058865256</v>
      </c>
      <c r="W1517" s="8">
        <f t="shared" si="694"/>
        <v>240077.56096561812</v>
      </c>
      <c r="X1517" s="7">
        <f t="shared" si="695"/>
        <v>-31.447456846040303</v>
      </c>
      <c r="Y1517" s="6">
        <f t="shared" si="681"/>
        <v>411.79774123166965</v>
      </c>
      <c r="Z1517" s="4">
        <f t="shared" si="682"/>
        <v>-1</v>
      </c>
      <c r="AA1517" s="4">
        <f t="shared" si="696"/>
        <v>0</v>
      </c>
      <c r="AB1517" s="5">
        <f t="shared" si="697"/>
        <v>0</v>
      </c>
      <c r="AC1517" s="418">
        <f t="shared" si="701"/>
        <v>0</v>
      </c>
      <c r="AD1517" s="628">
        <f t="shared" si="698"/>
        <v>0</v>
      </c>
      <c r="AE1517" s="4">
        <f t="shared" si="683"/>
        <v>3.8877905540093742</v>
      </c>
      <c r="AF1517" s="3">
        <f t="shared" si="699"/>
        <v>4.67</v>
      </c>
      <c r="AG1517" s="2">
        <f t="shared" si="684"/>
        <v>105.92076283713217</v>
      </c>
      <c r="AH1517" s="22">
        <f t="shared" si="673"/>
        <v>3.0662974489782044</v>
      </c>
    </row>
    <row r="1518" spans="6:34" x14ac:dyDescent="0.35">
      <c r="F1518" s="21">
        <f t="shared" si="685"/>
        <v>148.79999999999583</v>
      </c>
      <c r="G1518" s="20">
        <f t="shared" si="700"/>
        <v>356.63043478260749</v>
      </c>
      <c r="H1518" s="19">
        <f t="shared" si="674"/>
        <v>6.6304347826074945</v>
      </c>
      <c r="I1518" s="18">
        <f t="shared" si="675"/>
        <v>1.8944099378878556E-2</v>
      </c>
      <c r="J1518" s="17">
        <f t="shared" si="676"/>
        <v>240039.26371755925</v>
      </c>
      <c r="K1518" s="16">
        <f t="shared" si="677"/>
        <v>31.447570774405754</v>
      </c>
      <c r="L1518" s="15">
        <f t="shared" si="678"/>
        <v>0</v>
      </c>
      <c r="M1518" s="14">
        <f t="shared" si="679"/>
        <v>0</v>
      </c>
      <c r="N1518" s="13">
        <f t="shared" si="686"/>
        <v>0</v>
      </c>
      <c r="O1518" s="12">
        <f t="shared" si="687"/>
        <v>0</v>
      </c>
      <c r="P1518" s="4">
        <f t="shared" si="688"/>
        <v>0</v>
      </c>
      <c r="Q1518" s="11">
        <f t="shared" si="680"/>
        <v>0</v>
      </c>
      <c r="R1518" s="10">
        <f t="shared" si="689"/>
        <v>0</v>
      </c>
      <c r="S1518" s="9">
        <f t="shared" si="690"/>
        <v>151.358709016955</v>
      </c>
      <c r="T1518" s="8">
        <f t="shared" si="691"/>
        <v>20554.712705651214</v>
      </c>
      <c r="U1518" s="7">
        <f t="shared" si="692"/>
        <v>-31.447570774405754</v>
      </c>
      <c r="V1518" s="9">
        <f t="shared" si="693"/>
        <v>-386.11722627325656</v>
      </c>
      <c r="W1518" s="8">
        <f t="shared" si="694"/>
        <v>240039.26371755925</v>
      </c>
      <c r="X1518" s="7">
        <f t="shared" si="695"/>
        <v>-31.447570774405754</v>
      </c>
      <c r="Y1518" s="6">
        <f t="shared" si="681"/>
        <v>414.7239699127993</v>
      </c>
      <c r="Z1518" s="4">
        <f t="shared" si="682"/>
        <v>-1</v>
      </c>
      <c r="AA1518" s="4">
        <f t="shared" si="696"/>
        <v>0</v>
      </c>
      <c r="AB1518" s="5">
        <f t="shared" si="697"/>
        <v>0</v>
      </c>
      <c r="AC1518" s="418">
        <f t="shared" si="701"/>
        <v>0</v>
      </c>
      <c r="AD1518" s="628">
        <f t="shared" si="698"/>
        <v>0</v>
      </c>
      <c r="AE1518" s="4">
        <f t="shared" si="683"/>
        <v>3.9154171363974672</v>
      </c>
      <c r="AF1518" s="3">
        <f t="shared" si="699"/>
        <v>4.67</v>
      </c>
      <c r="AG1518" s="2">
        <f t="shared" si="684"/>
        <v>105.92076283713217</v>
      </c>
      <c r="AH1518" s="22">
        <f t="shared" si="673"/>
        <v>3.09903903941836</v>
      </c>
    </row>
    <row r="1519" spans="6:34" x14ac:dyDescent="0.35">
      <c r="F1519" s="21">
        <f t="shared" si="685"/>
        <v>148.89999999999583</v>
      </c>
      <c r="G1519" s="20">
        <f t="shared" si="700"/>
        <v>356.63043478260749</v>
      </c>
      <c r="H1519" s="19">
        <f t="shared" si="674"/>
        <v>6.6304347826074945</v>
      </c>
      <c r="I1519" s="18">
        <f t="shared" si="675"/>
        <v>1.8944099378878556E-2</v>
      </c>
      <c r="J1519" s="17">
        <f t="shared" si="676"/>
        <v>240000.65199493192</v>
      </c>
      <c r="K1519" s="16">
        <f t="shared" si="677"/>
        <v>31.447685638910954</v>
      </c>
      <c r="L1519" s="15">
        <f t="shared" si="678"/>
        <v>0</v>
      </c>
      <c r="M1519" s="14">
        <f t="shared" si="679"/>
        <v>0</v>
      </c>
      <c r="N1519" s="13">
        <f t="shared" si="686"/>
        <v>0</v>
      </c>
      <c r="O1519" s="12">
        <f t="shared" si="687"/>
        <v>0</v>
      </c>
      <c r="P1519" s="4">
        <f t="shared" si="688"/>
        <v>0</v>
      </c>
      <c r="Q1519" s="11">
        <f t="shared" si="680"/>
        <v>0</v>
      </c>
      <c r="R1519" s="10">
        <f t="shared" si="689"/>
        <v>0</v>
      </c>
      <c r="S1519" s="9">
        <f t="shared" si="690"/>
        <v>151.358709016955</v>
      </c>
      <c r="T1519" s="8">
        <f t="shared" si="691"/>
        <v>20569.848576552911</v>
      </c>
      <c r="U1519" s="7">
        <f t="shared" si="692"/>
        <v>-31.447685638910954</v>
      </c>
      <c r="V1519" s="9">
        <f t="shared" si="693"/>
        <v>-389.26198335069716</v>
      </c>
      <c r="W1519" s="8">
        <f t="shared" si="694"/>
        <v>240000.65199493192</v>
      </c>
      <c r="X1519" s="7">
        <f t="shared" si="695"/>
        <v>-31.447685638910954</v>
      </c>
      <c r="Y1519" s="6">
        <f t="shared" si="681"/>
        <v>417.65338556917948</v>
      </c>
      <c r="Z1519" s="4">
        <f t="shared" si="682"/>
        <v>-1</v>
      </c>
      <c r="AA1519" s="4">
        <f t="shared" si="696"/>
        <v>0</v>
      </c>
      <c r="AB1519" s="5">
        <f t="shared" si="697"/>
        <v>0</v>
      </c>
      <c r="AC1519" s="418">
        <f t="shared" si="701"/>
        <v>0</v>
      </c>
      <c r="AD1519" s="628">
        <f t="shared" si="698"/>
        <v>0</v>
      </c>
      <c r="AE1519" s="4">
        <f t="shared" si="683"/>
        <v>3.9430738070814249</v>
      </c>
      <c r="AF1519" s="3">
        <f t="shared" si="699"/>
        <v>4.67</v>
      </c>
      <c r="AG1519" s="2">
        <f t="shared" si="684"/>
        <v>105.92076283713217</v>
      </c>
      <c r="AH1519" s="22">
        <f t="shared" si="673"/>
        <v>3.1319321924373096</v>
      </c>
    </row>
    <row r="1520" spans="6:34" x14ac:dyDescent="0.35">
      <c r="F1520" s="21">
        <f t="shared" si="685"/>
        <v>148.99999999999582</v>
      </c>
      <c r="G1520" s="20">
        <f t="shared" si="700"/>
        <v>356.63043478260749</v>
      </c>
      <c r="H1520" s="19">
        <f t="shared" si="674"/>
        <v>6.6304347826074945</v>
      </c>
      <c r="I1520" s="18">
        <f t="shared" si="675"/>
        <v>1.8944099378878556E-2</v>
      </c>
      <c r="J1520" s="17">
        <f t="shared" si="676"/>
        <v>239961.72579659685</v>
      </c>
      <c r="K1520" s="16">
        <f t="shared" si="677"/>
        <v>31.4478014395747</v>
      </c>
      <c r="L1520" s="15">
        <f t="shared" si="678"/>
        <v>0</v>
      </c>
      <c r="M1520" s="14">
        <f t="shared" si="679"/>
        <v>0</v>
      </c>
      <c r="N1520" s="13">
        <f t="shared" si="686"/>
        <v>0</v>
      </c>
      <c r="O1520" s="12">
        <f t="shared" si="687"/>
        <v>0</v>
      </c>
      <c r="P1520" s="4">
        <f t="shared" si="688"/>
        <v>0</v>
      </c>
      <c r="Q1520" s="11">
        <f t="shared" si="680"/>
        <v>0</v>
      </c>
      <c r="R1520" s="10">
        <f t="shared" si="689"/>
        <v>0</v>
      </c>
      <c r="S1520" s="9">
        <f t="shared" si="690"/>
        <v>151.358709016955</v>
      </c>
      <c r="T1520" s="8">
        <f t="shared" si="691"/>
        <v>20584.984447454608</v>
      </c>
      <c r="U1520" s="7">
        <f t="shared" si="692"/>
        <v>-31.4478014395747</v>
      </c>
      <c r="V1520" s="9">
        <f t="shared" si="693"/>
        <v>-392.40675191458826</v>
      </c>
      <c r="W1520" s="8">
        <f t="shared" si="694"/>
        <v>239961.72579659685</v>
      </c>
      <c r="X1520" s="7">
        <f t="shared" si="695"/>
        <v>-31.4478014395747</v>
      </c>
      <c r="Y1520" s="6">
        <f t="shared" si="681"/>
        <v>420.58592195107587</v>
      </c>
      <c r="Z1520" s="4">
        <f t="shared" si="682"/>
        <v>-1</v>
      </c>
      <c r="AA1520" s="4">
        <f t="shared" si="696"/>
        <v>0</v>
      </c>
      <c r="AB1520" s="5">
        <f t="shared" si="697"/>
        <v>0</v>
      </c>
      <c r="AC1520" s="418">
        <f t="shared" si="701"/>
        <v>0</v>
      </c>
      <c r="AD1520" s="628">
        <f t="shared" si="698"/>
        <v>0</v>
      </c>
      <c r="AE1520" s="4">
        <f t="shared" si="683"/>
        <v>3.9707599405962068</v>
      </c>
      <c r="AF1520" s="3">
        <f t="shared" si="699"/>
        <v>4.67</v>
      </c>
      <c r="AG1520" s="2">
        <f t="shared" si="684"/>
        <v>105.92076283713217</v>
      </c>
      <c r="AH1520" s="22">
        <f t="shared" si="673"/>
        <v>3.1649761306349919</v>
      </c>
    </row>
    <row r="1521" spans="6:34" x14ac:dyDescent="0.35">
      <c r="F1521" s="21">
        <f t="shared" si="685"/>
        <v>149.09999999999582</v>
      </c>
      <c r="G1521" s="20">
        <f t="shared" si="700"/>
        <v>356.63043478260749</v>
      </c>
      <c r="H1521" s="19">
        <f t="shared" si="674"/>
        <v>6.6304347826074945</v>
      </c>
      <c r="I1521" s="18">
        <f t="shared" si="675"/>
        <v>1.8944099378878556E-2</v>
      </c>
      <c r="J1521" s="17">
        <f t="shared" si="676"/>
        <v>239922.48512140539</v>
      </c>
      <c r="K1521" s="16">
        <f t="shared" si="677"/>
        <v>31.447918176415889</v>
      </c>
      <c r="L1521" s="15">
        <f t="shared" si="678"/>
        <v>0</v>
      </c>
      <c r="M1521" s="14">
        <f t="shared" si="679"/>
        <v>0</v>
      </c>
      <c r="N1521" s="13">
        <f t="shared" si="686"/>
        <v>0</v>
      </c>
      <c r="O1521" s="12">
        <f t="shared" si="687"/>
        <v>0</v>
      </c>
      <c r="P1521" s="4">
        <f t="shared" si="688"/>
        <v>0</v>
      </c>
      <c r="Q1521" s="11">
        <f t="shared" si="680"/>
        <v>0</v>
      </c>
      <c r="R1521" s="10">
        <f t="shared" si="689"/>
        <v>0</v>
      </c>
      <c r="S1521" s="9">
        <f t="shared" si="690"/>
        <v>151.358709016955</v>
      </c>
      <c r="T1521" s="8">
        <f t="shared" si="691"/>
        <v>20600.120318356305</v>
      </c>
      <c r="U1521" s="7">
        <f t="shared" si="692"/>
        <v>-31.447918176415889</v>
      </c>
      <c r="V1521" s="9">
        <f t="shared" si="693"/>
        <v>-395.55153205854572</v>
      </c>
      <c r="W1521" s="8">
        <f t="shared" si="694"/>
        <v>239922.48512140539</v>
      </c>
      <c r="X1521" s="7">
        <f t="shared" si="695"/>
        <v>-31.447918176415889</v>
      </c>
      <c r="Y1521" s="6">
        <f t="shared" si="681"/>
        <v>423.52151457646397</v>
      </c>
      <c r="Z1521" s="4">
        <f t="shared" si="682"/>
        <v>-1</v>
      </c>
      <c r="AA1521" s="4">
        <f t="shared" si="696"/>
        <v>0</v>
      </c>
      <c r="AB1521" s="5">
        <f t="shared" si="697"/>
        <v>0</v>
      </c>
      <c r="AC1521" s="418">
        <f t="shared" si="701"/>
        <v>0</v>
      </c>
      <c r="AD1521" s="628">
        <f t="shared" si="698"/>
        <v>0</v>
      </c>
      <c r="AE1521" s="4">
        <f t="shared" si="683"/>
        <v>3.9984749281657543</v>
      </c>
      <c r="AF1521" s="3">
        <f t="shared" si="699"/>
        <v>4.67</v>
      </c>
      <c r="AG1521" s="2">
        <f t="shared" si="684"/>
        <v>105.92076283713217</v>
      </c>
      <c r="AH1521" s="22">
        <f t="shared" si="673"/>
        <v>3.1981700882482991</v>
      </c>
    </row>
    <row r="1522" spans="6:34" x14ac:dyDescent="0.35">
      <c r="F1522" s="21">
        <f t="shared" si="685"/>
        <v>149.19999999999581</v>
      </c>
      <c r="G1522" s="20">
        <f t="shared" si="700"/>
        <v>356.63043478260749</v>
      </c>
      <c r="H1522" s="19">
        <f t="shared" si="674"/>
        <v>6.6304347826074945</v>
      </c>
      <c r="I1522" s="18">
        <f t="shared" si="675"/>
        <v>1.8944099378878556E-2</v>
      </c>
      <c r="J1522" s="17">
        <f t="shared" si="676"/>
        <v>239882.92996819955</v>
      </c>
      <c r="K1522" s="16">
        <f t="shared" si="677"/>
        <v>31.448035849453621</v>
      </c>
      <c r="L1522" s="15">
        <f t="shared" si="678"/>
        <v>0</v>
      </c>
      <c r="M1522" s="14">
        <f t="shared" si="679"/>
        <v>0</v>
      </c>
      <c r="N1522" s="13">
        <f t="shared" si="686"/>
        <v>0</v>
      </c>
      <c r="O1522" s="12">
        <f t="shared" si="687"/>
        <v>0</v>
      </c>
      <c r="P1522" s="4">
        <f t="shared" si="688"/>
        <v>0</v>
      </c>
      <c r="Q1522" s="11">
        <f t="shared" si="680"/>
        <v>0</v>
      </c>
      <c r="R1522" s="10">
        <f t="shared" si="689"/>
        <v>0</v>
      </c>
      <c r="S1522" s="9">
        <f t="shared" si="690"/>
        <v>151.358709016955</v>
      </c>
      <c r="T1522" s="8">
        <f t="shared" si="691"/>
        <v>20615.256189258002</v>
      </c>
      <c r="U1522" s="7">
        <f t="shared" si="692"/>
        <v>-31.448035849453621</v>
      </c>
      <c r="V1522" s="9">
        <f t="shared" si="693"/>
        <v>-398.69632387618731</v>
      </c>
      <c r="W1522" s="8">
        <f t="shared" si="694"/>
        <v>239882.92996819955</v>
      </c>
      <c r="X1522" s="7">
        <f t="shared" si="695"/>
        <v>-31.448035849453621</v>
      </c>
      <c r="Y1522" s="6">
        <f t="shared" si="681"/>
        <v>426.46010067492239</v>
      </c>
      <c r="Z1522" s="4">
        <f t="shared" si="682"/>
        <v>-1</v>
      </c>
      <c r="AA1522" s="4">
        <f t="shared" si="696"/>
        <v>0</v>
      </c>
      <c r="AB1522" s="5">
        <f t="shared" si="697"/>
        <v>0</v>
      </c>
      <c r="AC1522" s="418">
        <f t="shared" si="701"/>
        <v>0</v>
      </c>
      <c r="AD1522" s="628">
        <f t="shared" si="698"/>
        <v>0</v>
      </c>
      <c r="AE1522" s="4">
        <f t="shared" si="683"/>
        <v>4.0262181771732877</v>
      </c>
      <c r="AF1522" s="3">
        <f t="shared" si="699"/>
        <v>4.67</v>
      </c>
      <c r="AG1522" s="2">
        <f t="shared" si="684"/>
        <v>105.92076283713217</v>
      </c>
      <c r="AH1522" s="22">
        <f t="shared" si="673"/>
        <v>3.2315133108876619</v>
      </c>
    </row>
    <row r="1523" spans="6:34" x14ac:dyDescent="0.35">
      <c r="F1523" s="21">
        <f t="shared" si="685"/>
        <v>149.2999999999958</v>
      </c>
      <c r="G1523" s="20">
        <f t="shared" si="700"/>
        <v>356.63043478260749</v>
      </c>
      <c r="H1523" s="19">
        <f t="shared" si="674"/>
        <v>6.6304347826074945</v>
      </c>
      <c r="I1523" s="18">
        <f t="shared" si="675"/>
        <v>1.8944099378878556E-2</v>
      </c>
      <c r="J1523" s="17">
        <f t="shared" si="676"/>
        <v>239843.06033581193</v>
      </c>
      <c r="K1523" s="16">
        <f t="shared" si="677"/>
        <v>31.448154458707126</v>
      </c>
      <c r="L1523" s="15">
        <f t="shared" si="678"/>
        <v>0</v>
      </c>
      <c r="M1523" s="14">
        <f t="shared" si="679"/>
        <v>0</v>
      </c>
      <c r="N1523" s="13">
        <f t="shared" si="686"/>
        <v>0</v>
      </c>
      <c r="O1523" s="12">
        <f t="shared" si="687"/>
        <v>0</v>
      </c>
      <c r="P1523" s="4">
        <f t="shared" si="688"/>
        <v>0</v>
      </c>
      <c r="Q1523" s="11">
        <f t="shared" si="680"/>
        <v>0</v>
      </c>
      <c r="R1523" s="10">
        <f t="shared" si="689"/>
        <v>0</v>
      </c>
      <c r="S1523" s="9">
        <f t="shared" si="690"/>
        <v>151.358709016955</v>
      </c>
      <c r="T1523" s="8">
        <f t="shared" si="691"/>
        <v>20630.392060159698</v>
      </c>
      <c r="U1523" s="7">
        <f t="shared" si="692"/>
        <v>-31.448154458707126</v>
      </c>
      <c r="V1523" s="9">
        <f t="shared" si="693"/>
        <v>-401.84112746113266</v>
      </c>
      <c r="W1523" s="8">
        <f t="shared" si="694"/>
        <v>239843.06033581193</v>
      </c>
      <c r="X1523" s="7">
        <f t="shared" si="695"/>
        <v>-31.448154458707126</v>
      </c>
      <c r="Y1523" s="6">
        <f t="shared" si="681"/>
        <v>429.40161913354905</v>
      </c>
      <c r="Z1523" s="4">
        <f t="shared" si="682"/>
        <v>-1</v>
      </c>
      <c r="AA1523" s="4">
        <f t="shared" si="696"/>
        <v>0</v>
      </c>
      <c r="AB1523" s="5">
        <f t="shared" si="697"/>
        <v>0</v>
      </c>
      <c r="AC1523" s="418">
        <f t="shared" si="701"/>
        <v>0</v>
      </c>
      <c r="AD1523" s="628">
        <f t="shared" si="698"/>
        <v>0</v>
      </c>
      <c r="AE1523" s="4">
        <f t="shared" si="683"/>
        <v>4.0539891106506989</v>
      </c>
      <c r="AF1523" s="3">
        <f t="shared" si="699"/>
        <v>4.67</v>
      </c>
      <c r="AG1523" s="2">
        <f t="shared" si="684"/>
        <v>105.92076283713217</v>
      </c>
      <c r="AH1523" s="22">
        <f t="shared" si="673"/>
        <v>3.2650050552810841</v>
      </c>
    </row>
    <row r="1524" spans="6:34" x14ac:dyDescent="0.35">
      <c r="F1524" s="21">
        <f t="shared" si="685"/>
        <v>149.3999999999958</v>
      </c>
      <c r="G1524" s="20">
        <f t="shared" si="700"/>
        <v>356.63043478260749</v>
      </c>
      <c r="H1524" s="19">
        <f t="shared" si="674"/>
        <v>6.6304347826074945</v>
      </c>
      <c r="I1524" s="18">
        <f t="shared" si="675"/>
        <v>1.8944099378878556E-2</v>
      </c>
      <c r="J1524" s="17">
        <f t="shared" si="676"/>
        <v>239802.8762230658</v>
      </c>
      <c r="K1524" s="16">
        <f t="shared" si="677"/>
        <v>31.448274004195774</v>
      </c>
      <c r="L1524" s="15">
        <f t="shared" si="678"/>
        <v>0</v>
      </c>
      <c r="M1524" s="14">
        <f t="shared" si="679"/>
        <v>0</v>
      </c>
      <c r="N1524" s="13">
        <f t="shared" si="686"/>
        <v>0</v>
      </c>
      <c r="O1524" s="12">
        <f t="shared" si="687"/>
        <v>0</v>
      </c>
      <c r="P1524" s="4">
        <f t="shared" si="688"/>
        <v>0</v>
      </c>
      <c r="Q1524" s="11">
        <f t="shared" si="680"/>
        <v>0</v>
      </c>
      <c r="R1524" s="10">
        <f t="shared" si="689"/>
        <v>0</v>
      </c>
      <c r="S1524" s="9">
        <f t="shared" si="690"/>
        <v>151.358709016955</v>
      </c>
      <c r="T1524" s="8">
        <f t="shared" si="691"/>
        <v>20645.527931061395</v>
      </c>
      <c r="U1524" s="7">
        <f t="shared" si="692"/>
        <v>-31.448274004195774</v>
      </c>
      <c r="V1524" s="9">
        <f t="shared" si="693"/>
        <v>-404.98594290700339</v>
      </c>
      <c r="W1524" s="8">
        <f t="shared" si="694"/>
        <v>239802.8762230658</v>
      </c>
      <c r="X1524" s="7">
        <f t="shared" si="695"/>
        <v>-31.448274004195774</v>
      </c>
      <c r="Y1524" s="6">
        <f t="shared" si="681"/>
        <v>432.34601044482167</v>
      </c>
      <c r="Z1524" s="4">
        <f t="shared" si="682"/>
        <v>-1</v>
      </c>
      <c r="AA1524" s="4">
        <f t="shared" si="696"/>
        <v>0</v>
      </c>
      <c r="AB1524" s="5">
        <f t="shared" si="697"/>
        <v>0</v>
      </c>
      <c r="AC1524" s="418">
        <f t="shared" si="701"/>
        <v>0</v>
      </c>
      <c r="AD1524" s="628">
        <f t="shared" si="698"/>
        <v>0</v>
      </c>
      <c r="AE1524" s="4">
        <f t="shared" si="683"/>
        <v>4.0817871667863033</v>
      </c>
      <c r="AF1524" s="3">
        <f t="shared" si="699"/>
        <v>4.67</v>
      </c>
      <c r="AG1524" s="2">
        <f t="shared" si="684"/>
        <v>105.92076283713217</v>
      </c>
      <c r="AH1524" s="22">
        <f t="shared" si="673"/>
        <v>3.2986445890253977</v>
      </c>
    </row>
    <row r="1525" spans="6:34" x14ac:dyDescent="0.35">
      <c r="F1525" s="21">
        <f t="shared" si="685"/>
        <v>149.49999999999579</v>
      </c>
      <c r="G1525" s="20">
        <f t="shared" si="700"/>
        <v>356.63043478260749</v>
      </c>
      <c r="H1525" s="19">
        <f t="shared" si="674"/>
        <v>6.6304347826074945</v>
      </c>
      <c r="I1525" s="18">
        <f t="shared" si="675"/>
        <v>1.8944099378878556E-2</v>
      </c>
      <c r="J1525" s="17">
        <f t="shared" si="676"/>
        <v>239762.37762877511</v>
      </c>
      <c r="K1525" s="16">
        <f t="shared" si="677"/>
        <v>31.448394485939112</v>
      </c>
      <c r="L1525" s="15">
        <f t="shared" si="678"/>
        <v>0</v>
      </c>
      <c r="M1525" s="14">
        <f t="shared" si="679"/>
        <v>0</v>
      </c>
      <c r="N1525" s="13">
        <f t="shared" si="686"/>
        <v>0</v>
      </c>
      <c r="O1525" s="12">
        <f t="shared" si="687"/>
        <v>0</v>
      </c>
      <c r="P1525" s="4">
        <f t="shared" si="688"/>
        <v>0</v>
      </c>
      <c r="Q1525" s="11">
        <f t="shared" si="680"/>
        <v>0</v>
      </c>
      <c r="R1525" s="10">
        <f t="shared" si="689"/>
        <v>0</v>
      </c>
      <c r="S1525" s="9">
        <f t="shared" si="690"/>
        <v>151.358709016955</v>
      </c>
      <c r="T1525" s="8">
        <f t="shared" si="691"/>
        <v>20660.663801963092</v>
      </c>
      <c r="U1525" s="7">
        <f t="shared" si="692"/>
        <v>-31.448394485939112</v>
      </c>
      <c r="V1525" s="9">
        <f t="shared" si="693"/>
        <v>-408.13077030742295</v>
      </c>
      <c r="W1525" s="8">
        <f t="shared" si="694"/>
        <v>239762.37762877511</v>
      </c>
      <c r="X1525" s="7">
        <f t="shared" si="695"/>
        <v>-31.448394485939112</v>
      </c>
      <c r="Y1525" s="6">
        <f t="shared" si="681"/>
        <v>435.29321665632432</v>
      </c>
      <c r="Z1525" s="4">
        <f t="shared" si="682"/>
        <v>-1</v>
      </c>
      <c r="AA1525" s="4">
        <f t="shared" si="696"/>
        <v>0</v>
      </c>
      <c r="AB1525" s="5">
        <f t="shared" si="697"/>
        <v>0</v>
      </c>
      <c r="AC1525" s="418">
        <f t="shared" si="701"/>
        <v>0</v>
      </c>
      <c r="AD1525" s="628">
        <f t="shared" si="698"/>
        <v>0</v>
      </c>
      <c r="AE1525" s="4">
        <f t="shared" si="683"/>
        <v>4.1096117984502047</v>
      </c>
      <c r="AF1525" s="3">
        <f t="shared" si="699"/>
        <v>4.67</v>
      </c>
      <c r="AG1525" s="2">
        <f t="shared" si="684"/>
        <v>105.92076283713217</v>
      </c>
      <c r="AH1525" s="22">
        <f t="shared" si="673"/>
        <v>3.3324311903444932</v>
      </c>
    </row>
    <row r="1526" spans="6:34" x14ac:dyDescent="0.35">
      <c r="F1526" s="21">
        <f t="shared" si="685"/>
        <v>149.59999999999579</v>
      </c>
      <c r="G1526" s="20">
        <f t="shared" si="700"/>
        <v>356.63043478260749</v>
      </c>
      <c r="H1526" s="19">
        <f t="shared" si="674"/>
        <v>6.6304347826074945</v>
      </c>
      <c r="I1526" s="18">
        <f t="shared" si="675"/>
        <v>1.8944099378878556E-2</v>
      </c>
      <c r="J1526" s="17">
        <f t="shared" si="676"/>
        <v>239721.56455174438</v>
      </c>
      <c r="K1526" s="16">
        <f t="shared" si="677"/>
        <v>31.448515903956825</v>
      </c>
      <c r="L1526" s="15">
        <f t="shared" si="678"/>
        <v>0</v>
      </c>
      <c r="M1526" s="14">
        <f t="shared" si="679"/>
        <v>0</v>
      </c>
      <c r="N1526" s="13">
        <f t="shared" si="686"/>
        <v>0</v>
      </c>
      <c r="O1526" s="12">
        <f t="shared" si="687"/>
        <v>0</v>
      </c>
      <c r="P1526" s="4">
        <f t="shared" si="688"/>
        <v>0</v>
      </c>
      <c r="Q1526" s="11">
        <f t="shared" si="680"/>
        <v>0</v>
      </c>
      <c r="R1526" s="10">
        <f t="shared" si="689"/>
        <v>0</v>
      </c>
      <c r="S1526" s="9">
        <f t="shared" si="690"/>
        <v>151.358709016955</v>
      </c>
      <c r="T1526" s="8">
        <f t="shared" si="691"/>
        <v>20675.799672864789</v>
      </c>
      <c r="U1526" s="7">
        <f t="shared" si="692"/>
        <v>-31.448515903956825</v>
      </c>
      <c r="V1526" s="9">
        <f t="shared" si="693"/>
        <v>-411.27560975601688</v>
      </c>
      <c r="W1526" s="8">
        <f t="shared" si="694"/>
        <v>239721.56455174438</v>
      </c>
      <c r="X1526" s="7">
        <f t="shared" si="695"/>
        <v>-31.448515903956825</v>
      </c>
      <c r="Y1526" s="6">
        <f t="shared" si="681"/>
        <v>438.24318132226853</v>
      </c>
      <c r="Z1526" s="4">
        <f t="shared" si="682"/>
        <v>-1</v>
      </c>
      <c r="AA1526" s="4">
        <f t="shared" si="696"/>
        <v>0</v>
      </c>
      <c r="AB1526" s="5">
        <f t="shared" si="697"/>
        <v>0</v>
      </c>
      <c r="AC1526" s="418">
        <f t="shared" si="701"/>
        <v>0</v>
      </c>
      <c r="AD1526" s="628">
        <f t="shared" si="698"/>
        <v>0</v>
      </c>
      <c r="AE1526" s="4">
        <f t="shared" si="683"/>
        <v>4.1374624727366065</v>
      </c>
      <c r="AF1526" s="3">
        <f t="shared" si="699"/>
        <v>4.67</v>
      </c>
      <c r="AG1526" s="2">
        <f t="shared" si="684"/>
        <v>105.92076283713217</v>
      </c>
      <c r="AH1526" s="22">
        <f t="shared" si="673"/>
        <v>3.3663641478543305</v>
      </c>
    </row>
    <row r="1527" spans="6:34" x14ac:dyDescent="0.35">
      <c r="F1527" s="21">
        <f t="shared" si="685"/>
        <v>149.69999999999578</v>
      </c>
      <c r="G1527" s="20">
        <f t="shared" si="700"/>
        <v>356.63043478260749</v>
      </c>
      <c r="H1527" s="19">
        <f t="shared" si="674"/>
        <v>6.6304347826074945</v>
      </c>
      <c r="I1527" s="18">
        <f t="shared" si="675"/>
        <v>1.8944099378878556E-2</v>
      </c>
      <c r="J1527" s="17">
        <f t="shared" si="676"/>
        <v>239680.43699076877</v>
      </c>
      <c r="K1527" s="16">
        <f t="shared" si="677"/>
        <v>31.448638258268769</v>
      </c>
      <c r="L1527" s="15">
        <f t="shared" si="678"/>
        <v>0</v>
      </c>
      <c r="M1527" s="14">
        <f t="shared" si="679"/>
        <v>0</v>
      </c>
      <c r="N1527" s="13">
        <f t="shared" si="686"/>
        <v>0</v>
      </c>
      <c r="O1527" s="12">
        <f t="shared" si="687"/>
        <v>0</v>
      </c>
      <c r="P1527" s="4">
        <f t="shared" si="688"/>
        <v>0</v>
      </c>
      <c r="Q1527" s="11">
        <f t="shared" si="680"/>
        <v>0</v>
      </c>
      <c r="R1527" s="10">
        <f t="shared" si="689"/>
        <v>0</v>
      </c>
      <c r="S1527" s="9">
        <f t="shared" si="690"/>
        <v>151.358709016955</v>
      </c>
      <c r="T1527" s="8">
        <f t="shared" si="691"/>
        <v>20690.935543766485</v>
      </c>
      <c r="U1527" s="7">
        <f t="shared" si="692"/>
        <v>-31.448638258268769</v>
      </c>
      <c r="V1527" s="9">
        <f t="shared" si="693"/>
        <v>-414.42046134641254</v>
      </c>
      <c r="W1527" s="8">
        <f t="shared" si="694"/>
        <v>239680.43699076877</v>
      </c>
      <c r="X1527" s="7">
        <f t="shared" si="695"/>
        <v>-31.448638258268769</v>
      </c>
      <c r="Y1527" s="6">
        <f t="shared" si="681"/>
        <v>441.19584945673807</v>
      </c>
      <c r="Z1527" s="4">
        <f t="shared" si="682"/>
        <v>-1</v>
      </c>
      <c r="AA1527" s="4">
        <f t="shared" si="696"/>
        <v>0</v>
      </c>
      <c r="AB1527" s="5">
        <f t="shared" si="697"/>
        <v>0</v>
      </c>
      <c r="AC1527" s="418">
        <f t="shared" si="701"/>
        <v>0</v>
      </c>
      <c r="AD1527" s="628">
        <f t="shared" si="698"/>
        <v>0</v>
      </c>
      <c r="AE1527" s="4">
        <f t="shared" si="683"/>
        <v>4.1653386705223951</v>
      </c>
      <c r="AF1527" s="3">
        <f t="shared" si="699"/>
        <v>4.67</v>
      </c>
      <c r="AG1527" s="2">
        <f t="shared" si="684"/>
        <v>105.92076283713217</v>
      </c>
      <c r="AH1527" s="22">
        <f t="shared" si="673"/>
        <v>3.4004427603344953</v>
      </c>
    </row>
    <row r="1528" spans="6:34" x14ac:dyDescent="0.35">
      <c r="F1528" s="21">
        <f t="shared" si="685"/>
        <v>149.79999999999578</v>
      </c>
      <c r="G1528" s="20">
        <f t="shared" si="700"/>
        <v>356.63043478260749</v>
      </c>
      <c r="H1528" s="19">
        <f t="shared" si="674"/>
        <v>6.6304347826074945</v>
      </c>
      <c r="I1528" s="18">
        <f t="shared" si="675"/>
        <v>1.8944099378878556E-2</v>
      </c>
      <c r="J1528" s="17">
        <f t="shared" si="676"/>
        <v>239638.99494463412</v>
      </c>
      <c r="K1528" s="16">
        <f t="shared" si="677"/>
        <v>31.448761548894915</v>
      </c>
      <c r="L1528" s="15">
        <f t="shared" si="678"/>
        <v>0</v>
      </c>
      <c r="M1528" s="14">
        <f t="shared" si="679"/>
        <v>0</v>
      </c>
      <c r="N1528" s="13">
        <f t="shared" si="686"/>
        <v>0</v>
      </c>
      <c r="O1528" s="12">
        <f t="shared" si="687"/>
        <v>0</v>
      </c>
      <c r="P1528" s="4">
        <f t="shared" si="688"/>
        <v>0</v>
      </c>
      <c r="Q1528" s="11">
        <f t="shared" si="680"/>
        <v>0</v>
      </c>
      <c r="R1528" s="10">
        <f t="shared" si="689"/>
        <v>0</v>
      </c>
      <c r="S1528" s="9">
        <f t="shared" si="690"/>
        <v>151.358709016955</v>
      </c>
      <c r="T1528" s="8">
        <f t="shared" si="691"/>
        <v>20706.071414668182</v>
      </c>
      <c r="U1528" s="7">
        <f t="shared" si="692"/>
        <v>-31.448761548894915</v>
      </c>
      <c r="V1528" s="9">
        <f t="shared" si="693"/>
        <v>-417.5653251722394</v>
      </c>
      <c r="W1528" s="8">
        <f t="shared" si="694"/>
        <v>239638.99494463412</v>
      </c>
      <c r="X1528" s="7">
        <f t="shared" si="695"/>
        <v>-31.448761548894915</v>
      </c>
      <c r="Y1528" s="6">
        <f t="shared" si="681"/>
        <v>444.15116748858975</v>
      </c>
      <c r="Z1528" s="4">
        <f t="shared" si="682"/>
        <v>-1</v>
      </c>
      <c r="AA1528" s="4">
        <f t="shared" si="696"/>
        <v>0</v>
      </c>
      <c r="AB1528" s="5">
        <f t="shared" si="697"/>
        <v>0</v>
      </c>
      <c r="AC1528" s="418">
        <f t="shared" si="701"/>
        <v>0</v>
      </c>
      <c r="AD1528" s="628">
        <f t="shared" si="698"/>
        <v>0</v>
      </c>
      <c r="AE1528" s="4">
        <f t="shared" si="683"/>
        <v>4.1932398860413569</v>
      </c>
      <c r="AF1528" s="3">
        <f t="shared" si="699"/>
        <v>4.67</v>
      </c>
      <c r="AG1528" s="2">
        <f t="shared" si="684"/>
        <v>105.92076283713217</v>
      </c>
      <c r="AH1528" s="22">
        <f t="shared" si="673"/>
        <v>3.4346663365060763</v>
      </c>
    </row>
    <row r="1529" spans="6:34" x14ac:dyDescent="0.35">
      <c r="F1529" s="21">
        <f t="shared" si="685"/>
        <v>149.89999999999577</v>
      </c>
      <c r="G1529" s="20">
        <f t="shared" si="700"/>
        <v>356.63043478260749</v>
      </c>
      <c r="H1529" s="19">
        <f t="shared" si="674"/>
        <v>6.6304347826074945</v>
      </c>
      <c r="I1529" s="18">
        <f t="shared" si="675"/>
        <v>1.8944099378878556E-2</v>
      </c>
      <c r="J1529" s="17">
        <f t="shared" si="676"/>
        <v>239597.23841211689</v>
      </c>
      <c r="K1529" s="16">
        <f t="shared" si="677"/>
        <v>31.448885775855455</v>
      </c>
      <c r="L1529" s="15">
        <f t="shared" si="678"/>
        <v>0</v>
      </c>
      <c r="M1529" s="14">
        <f t="shared" si="679"/>
        <v>0</v>
      </c>
      <c r="N1529" s="13">
        <f t="shared" si="686"/>
        <v>0</v>
      </c>
      <c r="O1529" s="12">
        <f t="shared" si="687"/>
        <v>0</v>
      </c>
      <c r="P1529" s="4">
        <f t="shared" si="688"/>
        <v>0</v>
      </c>
      <c r="Q1529" s="11">
        <f t="shared" si="680"/>
        <v>0</v>
      </c>
      <c r="R1529" s="10">
        <f t="shared" si="689"/>
        <v>0</v>
      </c>
      <c r="S1529" s="9">
        <f t="shared" si="690"/>
        <v>151.358709016955</v>
      </c>
      <c r="T1529" s="8">
        <f t="shared" si="691"/>
        <v>20721.207285569879</v>
      </c>
      <c r="U1529" s="7">
        <f t="shared" si="692"/>
        <v>-31.448885775855455</v>
      </c>
      <c r="V1529" s="9">
        <f t="shared" si="693"/>
        <v>-420.71020132712891</v>
      </c>
      <c r="W1529" s="8">
        <f t="shared" si="694"/>
        <v>239597.23841211689</v>
      </c>
      <c r="X1529" s="7">
        <f t="shared" si="695"/>
        <v>-31.448885775855455</v>
      </c>
      <c r="Y1529" s="6">
        <f t="shared" si="681"/>
        <v>447.10908321794648</v>
      </c>
      <c r="Z1529" s="4">
        <f t="shared" si="682"/>
        <v>-1</v>
      </c>
      <c r="AA1529" s="4">
        <f t="shared" si="696"/>
        <v>0</v>
      </c>
      <c r="AB1529" s="5">
        <f t="shared" si="697"/>
        <v>0</v>
      </c>
      <c r="AC1529" s="418">
        <f t="shared" si="701"/>
        <v>0</v>
      </c>
      <c r="AD1529" s="628">
        <f t="shared" si="698"/>
        <v>0</v>
      </c>
      <c r="AE1529" s="4">
        <f t="shared" si="683"/>
        <v>4.2211656264734287</v>
      </c>
      <c r="AF1529" s="3">
        <f t="shared" si="699"/>
        <v>4.67</v>
      </c>
      <c r="AG1529" s="2">
        <f t="shared" si="684"/>
        <v>105.92076283713217</v>
      </c>
      <c r="AH1529" s="22">
        <f t="shared" si="673"/>
        <v>3.4690341948157268</v>
      </c>
    </row>
    <row r="1530" spans="6:34" x14ac:dyDescent="0.35">
      <c r="F1530" s="21">
        <f t="shared" si="685"/>
        <v>149.99999999999577</v>
      </c>
      <c r="G1530" s="20">
        <f t="shared" si="700"/>
        <v>356.63043478260749</v>
      </c>
      <c r="H1530" s="19">
        <f t="shared" si="674"/>
        <v>6.6304347826074945</v>
      </c>
      <c r="I1530" s="18">
        <f t="shared" si="675"/>
        <v>1.8944099378878556E-2</v>
      </c>
      <c r="J1530" s="17">
        <f t="shared" si="676"/>
        <v>239555.16739198417</v>
      </c>
      <c r="K1530" s="16">
        <f t="shared" si="677"/>
        <v>31.449010939170655</v>
      </c>
      <c r="L1530" s="15">
        <f t="shared" si="678"/>
        <v>0</v>
      </c>
      <c r="M1530" s="14">
        <f t="shared" si="679"/>
        <v>0</v>
      </c>
      <c r="N1530" s="13">
        <f t="shared" si="686"/>
        <v>0</v>
      </c>
      <c r="O1530" s="12">
        <f t="shared" si="687"/>
        <v>0</v>
      </c>
      <c r="P1530" s="4">
        <f t="shared" si="688"/>
        <v>0</v>
      </c>
      <c r="Q1530" s="11">
        <f t="shared" si="680"/>
        <v>0</v>
      </c>
      <c r="R1530" s="10">
        <f t="shared" si="689"/>
        <v>0</v>
      </c>
      <c r="S1530" s="9">
        <f t="shared" si="690"/>
        <v>151.358709016955</v>
      </c>
      <c r="T1530" s="8">
        <f t="shared" si="691"/>
        <v>20736.343156471576</v>
      </c>
      <c r="U1530" s="7">
        <f t="shared" si="692"/>
        <v>-31.449010939170655</v>
      </c>
      <c r="V1530" s="9">
        <f t="shared" si="693"/>
        <v>-423.85508990471448</v>
      </c>
      <c r="W1530" s="8">
        <f t="shared" si="694"/>
        <v>239555.16739198417</v>
      </c>
      <c r="X1530" s="7">
        <f t="shared" si="695"/>
        <v>-31.449010939170655</v>
      </c>
      <c r="Y1530" s="6">
        <f t="shared" si="681"/>
        <v>450.06954577422016</v>
      </c>
      <c r="Z1530" s="4">
        <f t="shared" si="682"/>
        <v>-1</v>
      </c>
      <c r="AA1530" s="4">
        <f t="shared" si="696"/>
        <v>0</v>
      </c>
      <c r="AB1530" s="5">
        <f t="shared" si="697"/>
        <v>0</v>
      </c>
      <c r="AC1530" s="418">
        <f t="shared" si="701"/>
        <v>0</v>
      </c>
      <c r="AD1530" s="628">
        <f t="shared" si="698"/>
        <v>0</v>
      </c>
      <c r="AE1530" s="4">
        <f t="shared" si="683"/>
        <v>4.2491154115483889</v>
      </c>
      <c r="AF1530" s="3">
        <f t="shared" si="699"/>
        <v>4.67</v>
      </c>
      <c r="AG1530" s="2">
        <f t="shared" si="684"/>
        <v>105.92076283713217</v>
      </c>
      <c r="AH1530" s="22">
        <f t="shared" si="673"/>
        <v>3.5035456632256285</v>
      </c>
    </row>
    <row r="1531" spans="6:34" x14ac:dyDescent="0.35">
      <c r="F1531" s="21">
        <f t="shared" si="685"/>
        <v>150.09999999999576</v>
      </c>
      <c r="G1531" s="20">
        <f t="shared" si="700"/>
        <v>356.63043478260749</v>
      </c>
      <c r="H1531" s="19">
        <f t="shared" si="674"/>
        <v>6.6304347826074945</v>
      </c>
      <c r="I1531" s="18">
        <f t="shared" si="675"/>
        <v>1.8944099378878556E-2</v>
      </c>
      <c r="J1531" s="17">
        <f t="shared" si="676"/>
        <v>239512.7818829937</v>
      </c>
      <c r="K1531" s="16">
        <f t="shared" si="677"/>
        <v>31.449137038861</v>
      </c>
      <c r="L1531" s="15">
        <f t="shared" si="678"/>
        <v>0</v>
      </c>
      <c r="M1531" s="14">
        <f t="shared" si="679"/>
        <v>0</v>
      </c>
      <c r="N1531" s="13">
        <f t="shared" si="686"/>
        <v>0</v>
      </c>
      <c r="O1531" s="12">
        <f t="shared" si="687"/>
        <v>0</v>
      </c>
      <c r="P1531" s="4">
        <f t="shared" si="688"/>
        <v>0</v>
      </c>
      <c r="Q1531" s="11">
        <f t="shared" si="680"/>
        <v>0</v>
      </c>
      <c r="R1531" s="10">
        <f t="shared" si="689"/>
        <v>0</v>
      </c>
      <c r="S1531" s="9">
        <f t="shared" si="690"/>
        <v>151.358709016955</v>
      </c>
      <c r="T1531" s="8">
        <f t="shared" si="691"/>
        <v>20751.479027373272</v>
      </c>
      <c r="U1531" s="7">
        <f t="shared" si="692"/>
        <v>-31.449137038861</v>
      </c>
      <c r="V1531" s="9">
        <f t="shared" si="693"/>
        <v>-426.99999099863152</v>
      </c>
      <c r="W1531" s="8">
        <f t="shared" si="694"/>
        <v>239512.7818829937</v>
      </c>
      <c r="X1531" s="7">
        <f t="shared" si="695"/>
        <v>-31.449137038861</v>
      </c>
      <c r="Y1531" s="6">
        <f t="shared" si="681"/>
        <v>453.03250557560511</v>
      </c>
      <c r="Z1531" s="4">
        <f t="shared" si="682"/>
        <v>-1</v>
      </c>
      <c r="AA1531" s="4">
        <f t="shared" si="696"/>
        <v>0</v>
      </c>
      <c r="AB1531" s="5">
        <f t="shared" si="697"/>
        <v>0</v>
      </c>
      <c r="AC1531" s="418">
        <f t="shared" si="701"/>
        <v>0</v>
      </c>
      <c r="AD1531" s="628">
        <f t="shared" si="698"/>
        <v>0</v>
      </c>
      <c r="AE1531" s="4">
        <f t="shared" si="683"/>
        <v>4.2770887731634382</v>
      </c>
      <c r="AF1531" s="3">
        <f t="shared" si="699"/>
        <v>4.67</v>
      </c>
      <c r="AG1531" s="2">
        <f t="shared" si="684"/>
        <v>105.92076283713217</v>
      </c>
      <c r="AH1531" s="22">
        <f t="shared" si="673"/>
        <v>3.5382000790092443</v>
      </c>
    </row>
    <row r="1532" spans="6:34" x14ac:dyDescent="0.35">
      <c r="F1532" s="21">
        <f t="shared" si="685"/>
        <v>150.19999999999575</v>
      </c>
      <c r="G1532" s="20">
        <f t="shared" si="700"/>
        <v>356.63043478260749</v>
      </c>
      <c r="H1532" s="19">
        <f t="shared" si="674"/>
        <v>6.6304347826074945</v>
      </c>
      <c r="I1532" s="18">
        <f t="shared" si="675"/>
        <v>1.8944099378878556E-2</v>
      </c>
      <c r="J1532" s="17">
        <f t="shared" si="676"/>
        <v>239470.08188389384</v>
      </c>
      <c r="K1532" s="16">
        <f t="shared" si="677"/>
        <v>31.449264074947095</v>
      </c>
      <c r="L1532" s="15">
        <f t="shared" si="678"/>
        <v>0</v>
      </c>
      <c r="M1532" s="14">
        <f t="shared" si="679"/>
        <v>0</v>
      </c>
      <c r="N1532" s="13">
        <f t="shared" si="686"/>
        <v>0</v>
      </c>
      <c r="O1532" s="12">
        <f t="shared" si="687"/>
        <v>0</v>
      </c>
      <c r="P1532" s="4">
        <f t="shared" si="688"/>
        <v>0</v>
      </c>
      <c r="Q1532" s="11">
        <f t="shared" si="680"/>
        <v>0</v>
      </c>
      <c r="R1532" s="10">
        <f t="shared" si="689"/>
        <v>0</v>
      </c>
      <c r="S1532" s="9">
        <f t="shared" si="690"/>
        <v>151.358709016955</v>
      </c>
      <c r="T1532" s="8">
        <f t="shared" si="691"/>
        <v>20766.614898274969</v>
      </c>
      <c r="U1532" s="7">
        <f t="shared" si="692"/>
        <v>-31.449264074947095</v>
      </c>
      <c r="V1532" s="9">
        <f t="shared" si="693"/>
        <v>-430.14490470251764</v>
      </c>
      <c r="W1532" s="8">
        <f t="shared" si="694"/>
        <v>239470.08188389384</v>
      </c>
      <c r="X1532" s="7">
        <f t="shared" si="695"/>
        <v>-31.449264074947095</v>
      </c>
      <c r="Y1532" s="6">
        <f t="shared" si="681"/>
        <v>455.99791428998583</v>
      </c>
      <c r="Z1532" s="4">
        <f t="shared" si="682"/>
        <v>-1</v>
      </c>
      <c r="AA1532" s="4">
        <f t="shared" si="696"/>
        <v>0</v>
      </c>
      <c r="AB1532" s="5">
        <f t="shared" si="697"/>
        <v>0</v>
      </c>
      <c r="AC1532" s="418">
        <f t="shared" si="701"/>
        <v>0</v>
      </c>
      <c r="AD1532" s="628">
        <f t="shared" si="698"/>
        <v>0</v>
      </c>
      <c r="AE1532" s="4">
        <f t="shared" si="683"/>
        <v>4.3050852550141254</v>
      </c>
      <c r="AF1532" s="3">
        <f t="shared" si="699"/>
        <v>4.67</v>
      </c>
      <c r="AG1532" s="2">
        <f t="shared" si="684"/>
        <v>105.92076283713217</v>
      </c>
      <c r="AH1532" s="22">
        <f t="shared" si="673"/>
        <v>3.5729967885526395</v>
      </c>
    </row>
    <row r="1533" spans="6:34" x14ac:dyDescent="0.35">
      <c r="F1533" s="21">
        <f t="shared" si="685"/>
        <v>150.29999999999575</v>
      </c>
      <c r="G1533" s="20">
        <f t="shared" si="700"/>
        <v>356.63043478260749</v>
      </c>
      <c r="H1533" s="19">
        <f t="shared" si="674"/>
        <v>6.6304347826074945</v>
      </c>
      <c r="I1533" s="18">
        <f t="shared" si="675"/>
        <v>1.8944099378878556E-2</v>
      </c>
      <c r="J1533" s="17">
        <f t="shared" si="676"/>
        <v>239427.06739342358</v>
      </c>
      <c r="K1533" s="16">
        <f t="shared" si="677"/>
        <v>31.449392047449699</v>
      </c>
      <c r="L1533" s="15">
        <f t="shared" si="678"/>
        <v>0</v>
      </c>
      <c r="M1533" s="14">
        <f t="shared" si="679"/>
        <v>0</v>
      </c>
      <c r="N1533" s="13">
        <f t="shared" si="686"/>
        <v>0</v>
      </c>
      <c r="O1533" s="12">
        <f t="shared" si="687"/>
        <v>0</v>
      </c>
      <c r="P1533" s="4">
        <f t="shared" si="688"/>
        <v>0</v>
      </c>
      <c r="Q1533" s="11">
        <f t="shared" si="680"/>
        <v>0</v>
      </c>
      <c r="R1533" s="10">
        <f t="shared" si="689"/>
        <v>0</v>
      </c>
      <c r="S1533" s="9">
        <f t="shared" si="690"/>
        <v>151.358709016955</v>
      </c>
      <c r="T1533" s="8">
        <f t="shared" si="691"/>
        <v>20781.750769176666</v>
      </c>
      <c r="U1533" s="7">
        <f t="shared" si="692"/>
        <v>-31.449392047449699</v>
      </c>
      <c r="V1533" s="9">
        <f t="shared" si="693"/>
        <v>-433.28983111001236</v>
      </c>
      <c r="W1533" s="8">
        <f t="shared" si="694"/>
        <v>239427.06739342358</v>
      </c>
      <c r="X1533" s="7">
        <f t="shared" si="695"/>
        <v>-31.449392047449699</v>
      </c>
      <c r="Y1533" s="6">
        <f t="shared" si="681"/>
        <v>458.96572479720345</v>
      </c>
      <c r="Z1533" s="4">
        <f t="shared" si="682"/>
        <v>-1</v>
      </c>
      <c r="AA1533" s="4">
        <f t="shared" si="696"/>
        <v>0</v>
      </c>
      <c r="AB1533" s="5">
        <f t="shared" si="697"/>
        <v>0</v>
      </c>
      <c r="AC1533" s="418">
        <f t="shared" si="701"/>
        <v>0</v>
      </c>
      <c r="AD1533" s="628">
        <f t="shared" si="698"/>
        <v>0</v>
      </c>
      <c r="AE1533" s="4">
        <f t="shared" si="683"/>
        <v>4.3331044122381064</v>
      </c>
      <c r="AF1533" s="3">
        <f t="shared" si="699"/>
        <v>4.67</v>
      </c>
      <c r="AG1533" s="2">
        <f t="shared" si="684"/>
        <v>105.92076283713217</v>
      </c>
      <c r="AH1533" s="22">
        <f t="shared" si="673"/>
        <v>3.6079351471612067</v>
      </c>
    </row>
    <row r="1534" spans="6:34" x14ac:dyDescent="0.35">
      <c r="F1534" s="21">
        <f t="shared" si="685"/>
        <v>150.39999999999574</v>
      </c>
      <c r="G1534" s="20">
        <f t="shared" si="700"/>
        <v>356.63043478260749</v>
      </c>
      <c r="H1534" s="19">
        <f t="shared" si="674"/>
        <v>6.6304347826074945</v>
      </c>
      <c r="I1534" s="18">
        <f t="shared" si="675"/>
        <v>1.8944099378878556E-2</v>
      </c>
      <c r="J1534" s="17">
        <f t="shared" si="676"/>
        <v>239383.7384103126</v>
      </c>
      <c r="K1534" s="16">
        <f t="shared" si="677"/>
        <v>31.44952095638973</v>
      </c>
      <c r="L1534" s="15">
        <f t="shared" si="678"/>
        <v>0</v>
      </c>
      <c r="M1534" s="14">
        <f t="shared" si="679"/>
        <v>0</v>
      </c>
      <c r="N1534" s="13">
        <f t="shared" si="686"/>
        <v>0</v>
      </c>
      <c r="O1534" s="12">
        <f t="shared" si="687"/>
        <v>0</v>
      </c>
      <c r="P1534" s="4">
        <f t="shared" si="688"/>
        <v>0</v>
      </c>
      <c r="Q1534" s="11">
        <f t="shared" si="680"/>
        <v>0</v>
      </c>
      <c r="R1534" s="10">
        <f t="shared" si="689"/>
        <v>0</v>
      </c>
      <c r="S1534" s="9">
        <f t="shared" si="690"/>
        <v>151.358709016955</v>
      </c>
      <c r="T1534" s="8">
        <f t="shared" si="691"/>
        <v>20796.886640078363</v>
      </c>
      <c r="U1534" s="7">
        <f t="shared" si="692"/>
        <v>-31.44952095638973</v>
      </c>
      <c r="V1534" s="9">
        <f t="shared" si="693"/>
        <v>-436.43477031475732</v>
      </c>
      <c r="W1534" s="8">
        <f t="shared" si="694"/>
        <v>239383.7384103126</v>
      </c>
      <c r="X1534" s="7">
        <f t="shared" si="695"/>
        <v>-31.44952095638973</v>
      </c>
      <c r="Y1534" s="6">
        <f t="shared" si="681"/>
        <v>461.93589115262978</v>
      </c>
      <c r="Z1534" s="4">
        <f t="shared" si="682"/>
        <v>-1</v>
      </c>
      <c r="AA1534" s="4">
        <f t="shared" si="696"/>
        <v>0</v>
      </c>
      <c r="AB1534" s="5">
        <f t="shared" si="697"/>
        <v>0</v>
      </c>
      <c r="AC1534" s="418">
        <f t="shared" si="701"/>
        <v>0</v>
      </c>
      <c r="AD1534" s="628">
        <f t="shared" si="698"/>
        <v>0</v>
      </c>
      <c r="AE1534" s="4">
        <f t="shared" si="683"/>
        <v>4.3611458110712453</v>
      </c>
      <c r="AF1534" s="3">
        <f t="shared" si="699"/>
        <v>4.67</v>
      </c>
      <c r="AG1534" s="2">
        <f t="shared" si="684"/>
        <v>105.92076283713217</v>
      </c>
      <c r="AH1534" s="22">
        <f t="shared" si="673"/>
        <v>3.6430145188716212</v>
      </c>
    </row>
    <row r="1535" spans="6:34" x14ac:dyDescent="0.35">
      <c r="F1535" s="21">
        <f t="shared" si="685"/>
        <v>150.49999999999574</v>
      </c>
      <c r="G1535" s="20">
        <f t="shared" si="700"/>
        <v>356.63043478260749</v>
      </c>
      <c r="H1535" s="19">
        <f t="shared" si="674"/>
        <v>6.6304347826074945</v>
      </c>
      <c r="I1535" s="18">
        <f t="shared" si="675"/>
        <v>1.8944099378878556E-2</v>
      </c>
      <c r="J1535" s="17">
        <f t="shared" si="676"/>
        <v>239340.09493328113</v>
      </c>
      <c r="K1535" s="16">
        <f t="shared" si="677"/>
        <v>31.449650801788255</v>
      </c>
      <c r="L1535" s="15">
        <f t="shared" si="678"/>
        <v>0</v>
      </c>
      <c r="M1535" s="14">
        <f t="shared" si="679"/>
        <v>0</v>
      </c>
      <c r="N1535" s="13">
        <f t="shared" si="686"/>
        <v>0</v>
      </c>
      <c r="O1535" s="12">
        <f t="shared" si="687"/>
        <v>0</v>
      </c>
      <c r="P1535" s="4">
        <f t="shared" si="688"/>
        <v>0</v>
      </c>
      <c r="Q1535" s="11">
        <f t="shared" si="680"/>
        <v>0</v>
      </c>
      <c r="R1535" s="10">
        <f t="shared" si="689"/>
        <v>0</v>
      </c>
      <c r="S1535" s="9">
        <f t="shared" si="690"/>
        <v>151.358709016955</v>
      </c>
      <c r="T1535" s="8">
        <f t="shared" si="691"/>
        <v>20812.022510980059</v>
      </c>
      <c r="U1535" s="7">
        <f t="shared" si="692"/>
        <v>-31.449650801788255</v>
      </c>
      <c r="V1535" s="9">
        <f t="shared" si="693"/>
        <v>-439.5797224103963</v>
      </c>
      <c r="W1535" s="8">
        <f t="shared" si="694"/>
        <v>239340.09493328113</v>
      </c>
      <c r="X1535" s="7">
        <f t="shared" si="695"/>
        <v>-31.449650801788255</v>
      </c>
      <c r="Y1535" s="6">
        <f t="shared" si="681"/>
        <v>464.90836855199791</v>
      </c>
      <c r="Z1535" s="4">
        <f t="shared" si="682"/>
        <v>-1</v>
      </c>
      <c r="AA1535" s="4">
        <f t="shared" si="696"/>
        <v>0</v>
      </c>
      <c r="AB1535" s="5">
        <f t="shared" si="697"/>
        <v>0</v>
      </c>
      <c r="AC1535" s="418">
        <f t="shared" si="701"/>
        <v>0</v>
      </c>
      <c r="AD1535" s="628">
        <f t="shared" si="698"/>
        <v>0</v>
      </c>
      <c r="AE1535" s="4">
        <f t="shared" si="683"/>
        <v>4.3892090285155785</v>
      </c>
      <c r="AF1535" s="3">
        <f t="shared" si="699"/>
        <v>4.67</v>
      </c>
      <c r="AG1535" s="2">
        <f t="shared" si="684"/>
        <v>105.92076283713217</v>
      </c>
      <c r="AH1535" s="22">
        <f t="shared" si="673"/>
        <v>3.6782342762688729</v>
      </c>
    </row>
    <row r="1536" spans="6:34" x14ac:dyDescent="0.35">
      <c r="F1536" s="21">
        <f t="shared" si="685"/>
        <v>150.59999999999573</v>
      </c>
      <c r="G1536" s="20">
        <f t="shared" si="700"/>
        <v>356.63043478260749</v>
      </c>
      <c r="H1536" s="19">
        <f t="shared" si="674"/>
        <v>6.6304347826074945</v>
      </c>
      <c r="I1536" s="18">
        <f t="shared" si="675"/>
        <v>1.8944099378878556E-2</v>
      </c>
      <c r="J1536" s="17">
        <f t="shared" si="676"/>
        <v>239296.13696104009</v>
      </c>
      <c r="K1536" s="16">
        <f t="shared" si="677"/>
        <v>31.449781583666525</v>
      </c>
      <c r="L1536" s="15">
        <f t="shared" si="678"/>
        <v>0</v>
      </c>
      <c r="M1536" s="14">
        <f t="shared" si="679"/>
        <v>0</v>
      </c>
      <c r="N1536" s="13">
        <f t="shared" si="686"/>
        <v>0</v>
      </c>
      <c r="O1536" s="12">
        <f t="shared" si="687"/>
        <v>0</v>
      </c>
      <c r="P1536" s="4">
        <f t="shared" si="688"/>
        <v>0</v>
      </c>
      <c r="Q1536" s="11">
        <f t="shared" si="680"/>
        <v>0</v>
      </c>
      <c r="R1536" s="10">
        <f t="shared" si="689"/>
        <v>0</v>
      </c>
      <c r="S1536" s="9">
        <f t="shared" si="690"/>
        <v>151.358709016955</v>
      </c>
      <c r="T1536" s="8">
        <f t="shared" si="691"/>
        <v>20827.158381881756</v>
      </c>
      <c r="U1536" s="7">
        <f t="shared" si="692"/>
        <v>-31.449781583666525</v>
      </c>
      <c r="V1536" s="9">
        <f t="shared" si="693"/>
        <v>-442.72468749057515</v>
      </c>
      <c r="W1536" s="8">
        <f t="shared" si="694"/>
        <v>239296.13696104009</v>
      </c>
      <c r="X1536" s="7">
        <f t="shared" si="695"/>
        <v>-31.449781583666525</v>
      </c>
      <c r="Y1536" s="6">
        <f t="shared" si="681"/>
        <v>467.88311329744175</v>
      </c>
      <c r="Z1536" s="4">
        <f t="shared" si="682"/>
        <v>-1</v>
      </c>
      <c r="AA1536" s="4">
        <f t="shared" si="696"/>
        <v>0</v>
      </c>
      <c r="AB1536" s="5">
        <f t="shared" si="697"/>
        <v>0</v>
      </c>
      <c r="AC1536" s="418">
        <f t="shared" si="701"/>
        <v>0</v>
      </c>
      <c r="AD1536" s="628">
        <f t="shared" si="698"/>
        <v>0</v>
      </c>
      <c r="AE1536" s="4">
        <f t="shared" si="683"/>
        <v>4.4172936520186958</v>
      </c>
      <c r="AF1536" s="3">
        <f t="shared" si="699"/>
        <v>4.67</v>
      </c>
      <c r="AG1536" s="2">
        <f t="shared" si="684"/>
        <v>105.92076283713217</v>
      </c>
      <c r="AH1536" s="22">
        <f t="shared" si="673"/>
        <v>3.7135938003082076</v>
      </c>
    </row>
    <row r="1537" spans="6:34" x14ac:dyDescent="0.35">
      <c r="F1537" s="21">
        <f t="shared" si="685"/>
        <v>150.69999999999573</v>
      </c>
      <c r="G1537" s="20">
        <f t="shared" si="700"/>
        <v>356.63043478260749</v>
      </c>
      <c r="H1537" s="19">
        <f t="shared" si="674"/>
        <v>6.6304347826074945</v>
      </c>
      <c r="I1537" s="18">
        <f t="shared" si="675"/>
        <v>1.8944099378878556E-2</v>
      </c>
      <c r="J1537" s="17">
        <f t="shared" si="676"/>
        <v>239251.86449229103</v>
      </c>
      <c r="K1537" s="16">
        <f t="shared" si="677"/>
        <v>31.449913302045896</v>
      </c>
      <c r="L1537" s="15">
        <f t="shared" si="678"/>
        <v>0</v>
      </c>
      <c r="M1537" s="14">
        <f t="shared" si="679"/>
        <v>0</v>
      </c>
      <c r="N1537" s="13">
        <f t="shared" si="686"/>
        <v>0</v>
      </c>
      <c r="O1537" s="12">
        <f t="shared" si="687"/>
        <v>0</v>
      </c>
      <c r="P1537" s="4">
        <f t="shared" si="688"/>
        <v>0</v>
      </c>
      <c r="Q1537" s="11">
        <f t="shared" si="680"/>
        <v>0</v>
      </c>
      <c r="R1537" s="10">
        <f t="shared" si="689"/>
        <v>0</v>
      </c>
      <c r="S1537" s="9">
        <f t="shared" si="690"/>
        <v>151.358709016955</v>
      </c>
      <c r="T1537" s="8">
        <f t="shared" si="691"/>
        <v>20842.294252783453</v>
      </c>
      <c r="U1537" s="7">
        <f t="shared" si="692"/>
        <v>-31.449913302045896</v>
      </c>
      <c r="V1537" s="9">
        <f t="shared" si="693"/>
        <v>-445.8696656489418</v>
      </c>
      <c r="W1537" s="8">
        <f t="shared" si="694"/>
        <v>239251.86449229103</v>
      </c>
      <c r="X1537" s="7">
        <f t="shared" si="695"/>
        <v>-31.449913302045896</v>
      </c>
      <c r="Y1537" s="6">
        <f t="shared" si="681"/>
        <v>470.86008276469818</v>
      </c>
      <c r="Z1537" s="4">
        <f t="shared" si="682"/>
        <v>-1</v>
      </c>
      <c r="AA1537" s="4">
        <f t="shared" si="696"/>
        <v>0</v>
      </c>
      <c r="AB1537" s="5">
        <f t="shared" si="697"/>
        <v>0</v>
      </c>
      <c r="AC1537" s="418">
        <f t="shared" si="701"/>
        <v>0</v>
      </c>
      <c r="AD1537" s="628">
        <f t="shared" si="698"/>
        <v>0</v>
      </c>
      <c r="AE1537" s="4">
        <f t="shared" si="683"/>
        <v>4.4453992791640928</v>
      </c>
      <c r="AF1537" s="3">
        <f t="shared" si="699"/>
        <v>4.67</v>
      </c>
      <c r="AG1537" s="2">
        <f t="shared" si="684"/>
        <v>105.92076283713217</v>
      </c>
      <c r="AH1537" s="22">
        <f t="shared" si="673"/>
        <v>3.7490924801418082</v>
      </c>
    </row>
    <row r="1538" spans="6:34" x14ac:dyDescent="0.35">
      <c r="F1538" s="21">
        <f t="shared" si="685"/>
        <v>150.79999999999572</v>
      </c>
      <c r="G1538" s="20">
        <f t="shared" si="700"/>
        <v>356.63043478260749</v>
      </c>
      <c r="H1538" s="19">
        <f t="shared" si="674"/>
        <v>6.6304347826074945</v>
      </c>
      <c r="I1538" s="18">
        <f t="shared" si="675"/>
        <v>1.8944099378878556E-2</v>
      </c>
      <c r="J1538" s="17">
        <f t="shared" si="676"/>
        <v>239207.27752572612</v>
      </c>
      <c r="K1538" s="16">
        <f t="shared" si="677"/>
        <v>31.450045956947907</v>
      </c>
      <c r="L1538" s="15">
        <f t="shared" si="678"/>
        <v>0</v>
      </c>
      <c r="M1538" s="14">
        <f t="shared" si="679"/>
        <v>0</v>
      </c>
      <c r="N1538" s="13">
        <f t="shared" si="686"/>
        <v>0</v>
      </c>
      <c r="O1538" s="12">
        <f t="shared" si="687"/>
        <v>0</v>
      </c>
      <c r="P1538" s="4">
        <f t="shared" si="688"/>
        <v>0</v>
      </c>
      <c r="Q1538" s="11">
        <f t="shared" si="680"/>
        <v>0</v>
      </c>
      <c r="R1538" s="10">
        <f t="shared" si="689"/>
        <v>0</v>
      </c>
      <c r="S1538" s="9">
        <f t="shared" si="690"/>
        <v>151.358709016955</v>
      </c>
      <c r="T1538" s="8">
        <f t="shared" si="691"/>
        <v>20857.43012368515</v>
      </c>
      <c r="U1538" s="7">
        <f t="shared" si="692"/>
        <v>-31.450045956947907</v>
      </c>
      <c r="V1538" s="9">
        <f t="shared" si="693"/>
        <v>-449.01465697914637</v>
      </c>
      <c r="W1538" s="8">
        <f t="shared" si="694"/>
        <v>239207.27752572612</v>
      </c>
      <c r="X1538" s="7">
        <f t="shared" si="695"/>
        <v>-31.450045956947907</v>
      </c>
      <c r="Y1538" s="6">
        <f t="shared" si="681"/>
        <v>473.83923537142817</v>
      </c>
      <c r="Z1538" s="4">
        <f t="shared" si="682"/>
        <v>-1</v>
      </c>
      <c r="AA1538" s="4">
        <f t="shared" si="696"/>
        <v>0</v>
      </c>
      <c r="AB1538" s="5">
        <f t="shared" si="697"/>
        <v>0</v>
      </c>
      <c r="AC1538" s="418">
        <f t="shared" si="701"/>
        <v>0</v>
      </c>
      <c r="AD1538" s="628">
        <f t="shared" si="698"/>
        <v>0</v>
      </c>
      <c r="AE1538" s="4">
        <f t="shared" si="683"/>
        <v>4.4735255173720905</v>
      </c>
      <c r="AF1538" s="3">
        <f t="shared" si="699"/>
        <v>4.67</v>
      </c>
      <c r="AG1538" s="2">
        <f t="shared" si="684"/>
        <v>105.92076283713217</v>
      </c>
      <c r="AH1538" s="22">
        <f t="shared" si="673"/>
        <v>3.7847297129501252</v>
      </c>
    </row>
    <row r="1539" spans="6:34" x14ac:dyDescent="0.35">
      <c r="F1539" s="21">
        <f t="shared" si="685"/>
        <v>150.89999999999571</v>
      </c>
      <c r="G1539" s="20">
        <f t="shared" si="700"/>
        <v>356.63043478260749</v>
      </c>
      <c r="H1539" s="19">
        <f t="shared" si="674"/>
        <v>6.6304347826074945</v>
      </c>
      <c r="I1539" s="18">
        <f t="shared" si="675"/>
        <v>1.8944099378878556E-2</v>
      </c>
      <c r="J1539" s="17">
        <f t="shared" si="676"/>
        <v>239162.37606002821</v>
      </c>
      <c r="K1539" s="16">
        <f t="shared" si="677"/>
        <v>31.450179548394246</v>
      </c>
      <c r="L1539" s="15">
        <f t="shared" si="678"/>
        <v>0</v>
      </c>
      <c r="M1539" s="14">
        <f t="shared" si="679"/>
        <v>0</v>
      </c>
      <c r="N1539" s="13">
        <f t="shared" si="686"/>
        <v>0</v>
      </c>
      <c r="O1539" s="12">
        <f t="shared" si="687"/>
        <v>0</v>
      </c>
      <c r="P1539" s="4">
        <f t="shared" si="688"/>
        <v>0</v>
      </c>
      <c r="Q1539" s="11">
        <f t="shared" si="680"/>
        <v>0</v>
      </c>
      <c r="R1539" s="10">
        <f t="shared" si="689"/>
        <v>0</v>
      </c>
      <c r="S1539" s="9">
        <f t="shared" si="690"/>
        <v>151.358709016955</v>
      </c>
      <c r="T1539" s="8">
        <f t="shared" si="691"/>
        <v>20872.565994586847</v>
      </c>
      <c r="U1539" s="7">
        <f t="shared" si="692"/>
        <v>-31.450179548394246</v>
      </c>
      <c r="V1539" s="9">
        <f t="shared" si="693"/>
        <v>-452.15966157484115</v>
      </c>
      <c r="W1539" s="8">
        <f t="shared" si="694"/>
        <v>239162.37606002821</v>
      </c>
      <c r="X1539" s="7">
        <f t="shared" si="695"/>
        <v>-31.450179548394246</v>
      </c>
      <c r="Y1539" s="6">
        <f t="shared" si="681"/>
        <v>476.82053054661367</v>
      </c>
      <c r="Z1539" s="4">
        <f t="shared" si="682"/>
        <v>-1</v>
      </c>
      <c r="AA1539" s="4">
        <f t="shared" si="696"/>
        <v>0</v>
      </c>
      <c r="AB1539" s="5">
        <f t="shared" si="697"/>
        <v>0</v>
      </c>
      <c r="AC1539" s="418">
        <f t="shared" si="701"/>
        <v>0</v>
      </c>
      <c r="AD1539" s="628">
        <f t="shared" si="698"/>
        <v>0</v>
      </c>
      <c r="AE1539" s="4">
        <f t="shared" si="683"/>
        <v>4.5016719836109109</v>
      </c>
      <c r="AF1539" s="3">
        <f t="shared" si="699"/>
        <v>4.67</v>
      </c>
      <c r="AG1539" s="2">
        <f t="shared" si="684"/>
        <v>105.92076283713217</v>
      </c>
      <c r="AH1539" s="22">
        <f t="shared" si="673"/>
        <v>3.8205049037776373</v>
      </c>
    </row>
    <row r="1540" spans="6:34" x14ac:dyDescent="0.35">
      <c r="F1540" s="21">
        <f t="shared" si="685"/>
        <v>150.99999999999571</v>
      </c>
      <c r="G1540" s="20">
        <f t="shared" si="700"/>
        <v>356.63043478260749</v>
      </c>
      <c r="H1540" s="19">
        <f t="shared" si="674"/>
        <v>6.6304347826074945</v>
      </c>
      <c r="I1540" s="18">
        <f t="shared" si="675"/>
        <v>1.8944099378878556E-2</v>
      </c>
      <c r="J1540" s="17">
        <f t="shared" si="676"/>
        <v>239117.16009387074</v>
      </c>
      <c r="K1540" s="16">
        <f t="shared" si="677"/>
        <v>31.450314076406748</v>
      </c>
      <c r="L1540" s="15">
        <f t="shared" si="678"/>
        <v>0</v>
      </c>
      <c r="M1540" s="14">
        <f t="shared" si="679"/>
        <v>0</v>
      </c>
      <c r="N1540" s="13">
        <f t="shared" si="686"/>
        <v>0</v>
      </c>
      <c r="O1540" s="12">
        <f t="shared" si="687"/>
        <v>0</v>
      </c>
      <c r="P1540" s="4">
        <f t="shared" si="688"/>
        <v>0</v>
      </c>
      <c r="Q1540" s="11">
        <f t="shared" si="680"/>
        <v>0</v>
      </c>
      <c r="R1540" s="10">
        <f t="shared" si="689"/>
        <v>0</v>
      </c>
      <c r="S1540" s="9">
        <f t="shared" si="690"/>
        <v>151.358709016955</v>
      </c>
      <c r="T1540" s="8">
        <f t="shared" si="691"/>
        <v>20887.701865488543</v>
      </c>
      <c r="U1540" s="7">
        <f t="shared" si="692"/>
        <v>-31.450314076406748</v>
      </c>
      <c r="V1540" s="9">
        <f t="shared" si="693"/>
        <v>-455.30467952968058</v>
      </c>
      <c r="W1540" s="8">
        <f t="shared" si="694"/>
        <v>239117.16009387074</v>
      </c>
      <c r="X1540" s="7">
        <f t="shared" si="695"/>
        <v>-31.450314076406748</v>
      </c>
      <c r="Y1540" s="6">
        <f t="shared" si="681"/>
        <v>479.80392870098967</v>
      </c>
      <c r="Z1540" s="4">
        <f t="shared" si="682"/>
        <v>-1</v>
      </c>
      <c r="AA1540" s="4">
        <f t="shared" si="696"/>
        <v>0</v>
      </c>
      <c r="AB1540" s="5">
        <f t="shared" si="697"/>
        <v>0</v>
      </c>
      <c r="AC1540" s="418">
        <f t="shared" si="701"/>
        <v>0</v>
      </c>
      <c r="AD1540" s="628">
        <f t="shared" si="698"/>
        <v>0</v>
      </c>
      <c r="AE1540" s="4">
        <f t="shared" si="683"/>
        <v>4.5298383041175283</v>
      </c>
      <c r="AF1540" s="3">
        <f t="shared" si="699"/>
        <v>4.67</v>
      </c>
      <c r="AG1540" s="2">
        <f t="shared" si="684"/>
        <v>105.92076283713217</v>
      </c>
      <c r="AH1540" s="22">
        <f t="shared" si="673"/>
        <v>3.8564174653729602</v>
      </c>
    </row>
    <row r="1541" spans="6:34" x14ac:dyDescent="0.35">
      <c r="F1541" s="21">
        <f t="shared" si="685"/>
        <v>151.0999999999957</v>
      </c>
      <c r="G1541" s="20">
        <f t="shared" si="700"/>
        <v>356.63043478260749</v>
      </c>
      <c r="H1541" s="19">
        <f t="shared" si="674"/>
        <v>6.6304347826074945</v>
      </c>
      <c r="I1541" s="18">
        <f t="shared" si="675"/>
        <v>1.8944099378878556E-2</v>
      </c>
      <c r="J1541" s="17">
        <f t="shared" si="676"/>
        <v>239071.62962591776</v>
      </c>
      <c r="K1541" s="16">
        <f t="shared" si="677"/>
        <v>31.450449541007412</v>
      </c>
      <c r="L1541" s="15">
        <f t="shared" si="678"/>
        <v>0</v>
      </c>
      <c r="M1541" s="14">
        <f t="shared" si="679"/>
        <v>0</v>
      </c>
      <c r="N1541" s="13">
        <f t="shared" si="686"/>
        <v>0</v>
      </c>
      <c r="O1541" s="12">
        <f t="shared" si="687"/>
        <v>0</v>
      </c>
      <c r="P1541" s="4">
        <f t="shared" si="688"/>
        <v>0</v>
      </c>
      <c r="Q1541" s="11">
        <f t="shared" si="680"/>
        <v>0</v>
      </c>
      <c r="R1541" s="10">
        <f t="shared" si="689"/>
        <v>0</v>
      </c>
      <c r="S1541" s="9">
        <f t="shared" si="690"/>
        <v>151.358709016955</v>
      </c>
      <c r="T1541" s="8">
        <f t="shared" si="691"/>
        <v>20902.83773639024</v>
      </c>
      <c r="U1541" s="7">
        <f t="shared" si="692"/>
        <v>-31.450449541007412</v>
      </c>
      <c r="V1541" s="9">
        <f t="shared" si="693"/>
        <v>-458.44971093732124</v>
      </c>
      <c r="W1541" s="8">
        <f t="shared" si="694"/>
        <v>239071.62962591776</v>
      </c>
      <c r="X1541" s="7">
        <f t="shared" si="695"/>
        <v>-31.450449541007412</v>
      </c>
      <c r="Y1541" s="6">
        <f t="shared" si="681"/>
        <v>482.78939119847348</v>
      </c>
      <c r="Z1541" s="4">
        <f t="shared" si="682"/>
        <v>-1</v>
      </c>
      <c r="AA1541" s="4">
        <f t="shared" si="696"/>
        <v>0</v>
      </c>
      <c r="AB1541" s="5">
        <f t="shared" si="697"/>
        <v>0</v>
      </c>
      <c r="AC1541" s="418">
        <f t="shared" si="701"/>
        <v>0</v>
      </c>
      <c r="AD1541" s="628">
        <f t="shared" si="698"/>
        <v>0</v>
      </c>
      <c r="AE1541" s="4">
        <f t="shared" si="683"/>
        <v>4.5580241141279254</v>
      </c>
      <c r="AF1541" s="3">
        <f t="shared" si="699"/>
        <v>4.67</v>
      </c>
      <c r="AG1541" s="2">
        <f t="shared" si="684"/>
        <v>105.92076283713217</v>
      </c>
      <c r="AH1541" s="22">
        <f t="shared" si="673"/>
        <v>3.8924668180331481</v>
      </c>
    </row>
    <row r="1542" spans="6:34" x14ac:dyDescent="0.35">
      <c r="F1542" s="21">
        <f t="shared" si="685"/>
        <v>151.1999999999957</v>
      </c>
      <c r="G1542" s="20">
        <f t="shared" si="700"/>
        <v>356.63043478260749</v>
      </c>
      <c r="H1542" s="19">
        <f t="shared" si="674"/>
        <v>6.6304347826074945</v>
      </c>
      <c r="I1542" s="18">
        <f t="shared" si="675"/>
        <v>1.8944099378878556E-2</v>
      </c>
      <c r="J1542" s="17">
        <f t="shared" si="676"/>
        <v>239025.78465482403</v>
      </c>
      <c r="K1542" s="16">
        <f t="shared" si="677"/>
        <v>31.450585942218382</v>
      </c>
      <c r="L1542" s="15">
        <f t="shared" si="678"/>
        <v>0</v>
      </c>
      <c r="M1542" s="14">
        <f t="shared" si="679"/>
        <v>0</v>
      </c>
      <c r="N1542" s="13">
        <f t="shared" si="686"/>
        <v>0</v>
      </c>
      <c r="O1542" s="12">
        <f t="shared" si="687"/>
        <v>0</v>
      </c>
      <c r="P1542" s="4">
        <f t="shared" si="688"/>
        <v>0</v>
      </c>
      <c r="Q1542" s="11">
        <f t="shared" si="680"/>
        <v>0</v>
      </c>
      <c r="R1542" s="10">
        <f t="shared" si="689"/>
        <v>0</v>
      </c>
      <c r="S1542" s="9">
        <f t="shared" si="690"/>
        <v>151.358709016955</v>
      </c>
      <c r="T1542" s="8">
        <f t="shared" si="691"/>
        <v>20917.973607291937</v>
      </c>
      <c r="U1542" s="7">
        <f t="shared" si="692"/>
        <v>-31.450585942218382</v>
      </c>
      <c r="V1542" s="9">
        <f t="shared" si="693"/>
        <v>-461.59475589142198</v>
      </c>
      <c r="W1542" s="8">
        <f t="shared" si="694"/>
        <v>239025.78465482403</v>
      </c>
      <c r="X1542" s="7">
        <f t="shared" si="695"/>
        <v>-31.450585942218382</v>
      </c>
      <c r="Y1542" s="6">
        <f t="shared" si="681"/>
        <v>485.77688032855241</v>
      </c>
      <c r="Z1542" s="4">
        <f t="shared" si="682"/>
        <v>-1</v>
      </c>
      <c r="AA1542" s="4">
        <f t="shared" si="696"/>
        <v>0</v>
      </c>
      <c r="AB1542" s="5">
        <f t="shared" si="697"/>
        <v>0</v>
      </c>
      <c r="AC1542" s="418">
        <f t="shared" si="701"/>
        <v>0</v>
      </c>
      <c r="AD1542" s="628">
        <f t="shared" si="698"/>
        <v>0</v>
      </c>
      <c r="AE1542" s="4">
        <f t="shared" si="683"/>
        <v>4.5862290576164142</v>
      </c>
      <c r="AF1542" s="3">
        <f t="shared" si="699"/>
        <v>4.67</v>
      </c>
      <c r="AG1542" s="2">
        <f t="shared" si="684"/>
        <v>105.92076283713217</v>
      </c>
      <c r="AH1542" s="22">
        <f t="shared" si="673"/>
        <v>3.9286523894520631</v>
      </c>
    </row>
    <row r="1543" spans="6:34" x14ac:dyDescent="0.35">
      <c r="F1543" s="21">
        <f t="shared" si="685"/>
        <v>151.29999999999569</v>
      </c>
      <c r="G1543" s="20">
        <f t="shared" si="700"/>
        <v>356.63043478260749</v>
      </c>
      <c r="H1543" s="19">
        <f t="shared" si="674"/>
        <v>6.6304347826074945</v>
      </c>
      <c r="I1543" s="18">
        <f t="shared" si="675"/>
        <v>1.8944099378878556E-2</v>
      </c>
      <c r="J1543" s="17">
        <f t="shared" si="676"/>
        <v>238979.62517923489</v>
      </c>
      <c r="K1543" s="16">
        <f t="shared" si="677"/>
        <v>31.450723280061954</v>
      </c>
      <c r="L1543" s="15">
        <f t="shared" si="678"/>
        <v>0</v>
      </c>
      <c r="M1543" s="14">
        <f t="shared" si="679"/>
        <v>0</v>
      </c>
      <c r="N1543" s="13">
        <f t="shared" si="686"/>
        <v>0</v>
      </c>
      <c r="O1543" s="12">
        <f t="shared" si="687"/>
        <v>0</v>
      </c>
      <c r="P1543" s="4">
        <f t="shared" si="688"/>
        <v>0</v>
      </c>
      <c r="Q1543" s="11">
        <f t="shared" si="680"/>
        <v>0</v>
      </c>
      <c r="R1543" s="10">
        <f t="shared" si="689"/>
        <v>0</v>
      </c>
      <c r="S1543" s="9">
        <f t="shared" si="690"/>
        <v>151.358709016955</v>
      </c>
      <c r="T1543" s="8">
        <f t="shared" si="691"/>
        <v>20933.109478193634</v>
      </c>
      <c r="U1543" s="7">
        <f t="shared" si="692"/>
        <v>-31.450723280061954</v>
      </c>
      <c r="V1543" s="9">
        <f t="shared" si="693"/>
        <v>-464.73981448564382</v>
      </c>
      <c r="W1543" s="8">
        <f t="shared" si="694"/>
        <v>238979.62517923489</v>
      </c>
      <c r="X1543" s="7">
        <f t="shared" si="695"/>
        <v>-31.450723280061954</v>
      </c>
      <c r="Y1543" s="6">
        <f t="shared" si="681"/>
        <v>488.76635927959478</v>
      </c>
      <c r="Z1543" s="4">
        <f t="shared" si="682"/>
        <v>-1</v>
      </c>
      <c r="AA1543" s="4">
        <f t="shared" si="696"/>
        <v>0</v>
      </c>
      <c r="AB1543" s="5">
        <f t="shared" si="697"/>
        <v>0</v>
      </c>
      <c r="AC1543" s="418">
        <f t="shared" si="701"/>
        <v>0</v>
      </c>
      <c r="AD1543" s="628">
        <f t="shared" si="698"/>
        <v>0</v>
      </c>
      <c r="AE1543" s="4">
        <f t="shared" si="683"/>
        <v>4.6144527870436569</v>
      </c>
      <c r="AF1543" s="3">
        <f t="shared" si="699"/>
        <v>4.67</v>
      </c>
      <c r="AG1543" s="2">
        <f t="shared" si="684"/>
        <v>105.92076283713217</v>
      </c>
      <c r="AH1543" s="22">
        <f t="shared" si="673"/>
        <v>3.9649736145726786</v>
      </c>
    </row>
    <row r="1544" spans="6:34" x14ac:dyDescent="0.35">
      <c r="F1544" s="21">
        <f t="shared" si="685"/>
        <v>151.39999999999569</v>
      </c>
      <c r="G1544" s="20">
        <f t="shared" si="700"/>
        <v>356.63043478260749</v>
      </c>
      <c r="H1544" s="19">
        <f t="shared" si="674"/>
        <v>6.6304347826074945</v>
      </c>
      <c r="I1544" s="18">
        <f t="shared" si="675"/>
        <v>1.8944099378878556E-2</v>
      </c>
      <c r="J1544" s="17">
        <f t="shared" si="676"/>
        <v>238933.15119778633</v>
      </c>
      <c r="K1544" s="16">
        <f t="shared" si="677"/>
        <v>31.450861554560589</v>
      </c>
      <c r="L1544" s="15">
        <f t="shared" si="678"/>
        <v>0</v>
      </c>
      <c r="M1544" s="14">
        <f t="shared" si="679"/>
        <v>0</v>
      </c>
      <c r="N1544" s="13">
        <f t="shared" si="686"/>
        <v>0</v>
      </c>
      <c r="O1544" s="12">
        <f t="shared" si="687"/>
        <v>0</v>
      </c>
      <c r="P1544" s="4">
        <f t="shared" si="688"/>
        <v>0</v>
      </c>
      <c r="Q1544" s="11">
        <f t="shared" si="680"/>
        <v>0</v>
      </c>
      <c r="R1544" s="10">
        <f t="shared" si="689"/>
        <v>0</v>
      </c>
      <c r="S1544" s="9">
        <f t="shared" si="690"/>
        <v>151.358709016955</v>
      </c>
      <c r="T1544" s="8">
        <f t="shared" si="691"/>
        <v>20948.24534909533</v>
      </c>
      <c r="U1544" s="7">
        <f t="shared" si="692"/>
        <v>-31.450861554560589</v>
      </c>
      <c r="V1544" s="9">
        <f t="shared" si="693"/>
        <v>-467.88488681365004</v>
      </c>
      <c r="W1544" s="8">
        <f t="shared" si="694"/>
        <v>238933.15119778633</v>
      </c>
      <c r="X1544" s="7">
        <f t="shared" si="695"/>
        <v>-31.450861554560589</v>
      </c>
      <c r="Y1544" s="6">
        <f t="shared" si="681"/>
        <v>491.75779211304967</v>
      </c>
      <c r="Z1544" s="4">
        <f t="shared" si="682"/>
        <v>-1</v>
      </c>
      <c r="AA1544" s="4">
        <f t="shared" si="696"/>
        <v>0</v>
      </c>
      <c r="AB1544" s="5">
        <f t="shared" si="697"/>
        <v>0</v>
      </c>
      <c r="AC1544" s="418">
        <f t="shared" si="701"/>
        <v>0</v>
      </c>
      <c r="AD1544" s="628">
        <f t="shared" si="698"/>
        <v>0</v>
      </c>
      <c r="AE1544" s="4">
        <f t="shared" si="683"/>
        <v>4.6426949631130894</v>
      </c>
      <c r="AF1544" s="3">
        <f t="shared" si="699"/>
        <v>4.67</v>
      </c>
      <c r="AG1544" s="2">
        <f t="shared" si="684"/>
        <v>105.92076283713217</v>
      </c>
      <c r="AH1544" s="22">
        <f t="shared" si="673"/>
        <v>4.0014299354432223</v>
      </c>
    </row>
    <row r="1545" spans="6:34" x14ac:dyDescent="0.35">
      <c r="F1545" s="21">
        <f t="shared" si="685"/>
        <v>151.49999999999568</v>
      </c>
      <c r="G1545" s="20">
        <f t="shared" si="700"/>
        <v>356.63043478260749</v>
      </c>
      <c r="H1545" s="19">
        <f t="shared" si="674"/>
        <v>6.6304347826074945</v>
      </c>
      <c r="I1545" s="18">
        <f t="shared" si="675"/>
        <v>1.8944099378878556E-2</v>
      </c>
      <c r="J1545" s="17">
        <f t="shared" si="676"/>
        <v>238886.36270910496</v>
      </c>
      <c r="K1545" s="16">
        <f t="shared" si="677"/>
        <v>31.451000765736897</v>
      </c>
      <c r="L1545" s="15">
        <f t="shared" si="678"/>
        <v>0</v>
      </c>
      <c r="M1545" s="14">
        <f t="shared" si="679"/>
        <v>0</v>
      </c>
      <c r="N1545" s="13">
        <f t="shared" si="686"/>
        <v>0</v>
      </c>
      <c r="O1545" s="12">
        <f t="shared" si="687"/>
        <v>0</v>
      </c>
      <c r="P1545" s="4">
        <f t="shared" si="688"/>
        <v>0</v>
      </c>
      <c r="Q1545" s="11">
        <f t="shared" si="680"/>
        <v>0</v>
      </c>
      <c r="R1545" s="10">
        <f t="shared" si="689"/>
        <v>0</v>
      </c>
      <c r="S1545" s="9">
        <f t="shared" si="690"/>
        <v>151.358709016955</v>
      </c>
      <c r="T1545" s="8">
        <f t="shared" si="691"/>
        <v>20963.381219997027</v>
      </c>
      <c r="U1545" s="7">
        <f t="shared" si="692"/>
        <v>-31.451000765736897</v>
      </c>
      <c r="V1545" s="9">
        <f t="shared" si="693"/>
        <v>-471.0299729691061</v>
      </c>
      <c r="W1545" s="8">
        <f t="shared" si="694"/>
        <v>238886.36270910496</v>
      </c>
      <c r="X1545" s="7">
        <f t="shared" si="695"/>
        <v>-31.451000765736897</v>
      </c>
      <c r="Y1545" s="6">
        <f t="shared" si="681"/>
        <v>494.75114373850221</v>
      </c>
      <c r="Z1545" s="4">
        <f t="shared" si="682"/>
        <v>-1</v>
      </c>
      <c r="AA1545" s="4">
        <f t="shared" si="696"/>
        <v>0</v>
      </c>
      <c r="AB1545" s="5">
        <f t="shared" si="697"/>
        <v>0</v>
      </c>
      <c r="AC1545" s="418">
        <f t="shared" si="701"/>
        <v>0</v>
      </c>
      <c r="AD1545" s="628">
        <f t="shared" si="698"/>
        <v>0</v>
      </c>
      <c r="AE1545" s="4">
        <f t="shared" si="683"/>
        <v>4.6709552545354169</v>
      </c>
      <c r="AF1545" s="3">
        <f t="shared" si="699"/>
        <v>4.67</v>
      </c>
      <c r="AG1545" s="2">
        <f t="shared" si="684"/>
        <v>105.92076283713217</v>
      </c>
      <c r="AH1545" s="22">
        <f t="shared" si="673"/>
        <v>4.0380208010770104</v>
      </c>
    </row>
    <row r="1546" spans="6:34" x14ac:dyDescent="0.35">
      <c r="F1546" s="21">
        <f t="shared" si="685"/>
        <v>151.59999999999567</v>
      </c>
      <c r="G1546" s="20">
        <f t="shared" si="700"/>
        <v>356.63043478260749</v>
      </c>
      <c r="H1546" s="19">
        <f t="shared" si="674"/>
        <v>6.6304347826074945</v>
      </c>
      <c r="I1546" s="18">
        <f t="shared" si="675"/>
        <v>1.8944099378878556E-2</v>
      </c>
      <c r="J1546" s="17">
        <f t="shared" si="676"/>
        <v>238839.25971180806</v>
      </c>
      <c r="K1546" s="16">
        <f t="shared" si="677"/>
        <v>31.451140913613628</v>
      </c>
      <c r="L1546" s="15">
        <f t="shared" si="678"/>
        <v>0</v>
      </c>
      <c r="M1546" s="14">
        <f t="shared" si="679"/>
        <v>0</v>
      </c>
      <c r="N1546" s="13">
        <f t="shared" si="686"/>
        <v>0</v>
      </c>
      <c r="O1546" s="12">
        <f t="shared" si="687"/>
        <v>0</v>
      </c>
      <c r="P1546" s="4">
        <f t="shared" si="688"/>
        <v>0</v>
      </c>
      <c r="Q1546" s="11">
        <f t="shared" si="680"/>
        <v>0</v>
      </c>
      <c r="R1546" s="10">
        <f t="shared" si="689"/>
        <v>0</v>
      </c>
      <c r="S1546" s="9">
        <f t="shared" si="690"/>
        <v>151.358709016955</v>
      </c>
      <c r="T1546" s="8">
        <f t="shared" si="691"/>
        <v>20978.517090898724</v>
      </c>
      <c r="U1546" s="7">
        <f t="shared" si="692"/>
        <v>-31.451140913613628</v>
      </c>
      <c r="V1546" s="9">
        <f t="shared" si="693"/>
        <v>-474.17507304567977</v>
      </c>
      <c r="W1546" s="8">
        <f t="shared" si="694"/>
        <v>238839.25971180806</v>
      </c>
      <c r="X1546" s="7">
        <f t="shared" si="695"/>
        <v>-31.451140913613628</v>
      </c>
      <c r="Y1546" s="6">
        <f t="shared" si="681"/>
        <v>497.74637988955277</v>
      </c>
      <c r="Z1546" s="4">
        <f t="shared" si="682"/>
        <v>-1</v>
      </c>
      <c r="AA1546" s="4">
        <f t="shared" si="696"/>
        <v>0</v>
      </c>
      <c r="AB1546" s="5">
        <f t="shared" si="697"/>
        <v>0</v>
      </c>
      <c r="AC1546" s="418">
        <f t="shared" si="701"/>
        <v>0</v>
      </c>
      <c r="AD1546" s="628">
        <f t="shared" si="698"/>
        <v>0</v>
      </c>
      <c r="AE1546" s="4">
        <f t="shared" si="683"/>
        <v>4.6992333378008873</v>
      </c>
      <c r="AF1546" s="3">
        <f t="shared" si="699"/>
        <v>4.67</v>
      </c>
      <c r="AG1546" s="2">
        <f t="shared" si="684"/>
        <v>105.92076283713217</v>
      </c>
      <c r="AH1546" s="22">
        <f t="shared" si="673"/>
        <v>4.0747456673158728</v>
      </c>
    </row>
    <row r="1547" spans="6:34" x14ac:dyDescent="0.35">
      <c r="F1547" s="21">
        <f t="shared" si="685"/>
        <v>151.69999999999567</v>
      </c>
      <c r="G1547" s="20">
        <f t="shared" si="700"/>
        <v>356.63043478260749</v>
      </c>
      <c r="H1547" s="19">
        <f t="shared" si="674"/>
        <v>6.6304347826074945</v>
      </c>
      <c r="I1547" s="18">
        <f t="shared" si="675"/>
        <v>1.8944099378878556E-2</v>
      </c>
      <c r="J1547" s="17">
        <f t="shared" si="676"/>
        <v>238791.84220450348</v>
      </c>
      <c r="K1547" s="16">
        <f t="shared" si="677"/>
        <v>31.451281998213709</v>
      </c>
      <c r="L1547" s="15">
        <f t="shared" si="678"/>
        <v>0</v>
      </c>
      <c r="M1547" s="14">
        <f t="shared" si="679"/>
        <v>0</v>
      </c>
      <c r="N1547" s="13">
        <f t="shared" si="686"/>
        <v>0</v>
      </c>
      <c r="O1547" s="12">
        <f t="shared" si="687"/>
        <v>0</v>
      </c>
      <c r="P1547" s="4">
        <f t="shared" si="688"/>
        <v>0</v>
      </c>
      <c r="Q1547" s="11">
        <f t="shared" si="680"/>
        <v>0</v>
      </c>
      <c r="R1547" s="10">
        <f t="shared" si="689"/>
        <v>0</v>
      </c>
      <c r="S1547" s="9">
        <f t="shared" si="690"/>
        <v>151.358709016955</v>
      </c>
      <c r="T1547" s="8">
        <f t="shared" si="691"/>
        <v>20993.652961800421</v>
      </c>
      <c r="U1547" s="7">
        <f t="shared" si="692"/>
        <v>-31.451281998213709</v>
      </c>
      <c r="V1547" s="9">
        <f t="shared" si="693"/>
        <v>-477.3201871370411</v>
      </c>
      <c r="W1547" s="8">
        <f t="shared" si="694"/>
        <v>238791.84220450348</v>
      </c>
      <c r="X1547" s="7">
        <f t="shared" si="695"/>
        <v>-31.451281998213709</v>
      </c>
      <c r="Y1547" s="6">
        <f t="shared" si="681"/>
        <v>500.74346710048968</v>
      </c>
      <c r="Z1547" s="4">
        <f t="shared" si="682"/>
        <v>-1</v>
      </c>
      <c r="AA1547" s="4">
        <f t="shared" si="696"/>
        <v>0</v>
      </c>
      <c r="AB1547" s="5">
        <f t="shared" si="697"/>
        <v>0</v>
      </c>
      <c r="AC1547" s="418">
        <f t="shared" si="701"/>
        <v>0</v>
      </c>
      <c r="AD1547" s="628">
        <f t="shared" si="698"/>
        <v>0</v>
      </c>
      <c r="AE1547" s="4">
        <f t="shared" si="683"/>
        <v>4.7275288969590603</v>
      </c>
      <c r="AF1547" s="3">
        <f t="shared" si="699"/>
        <v>4.67</v>
      </c>
      <c r="AG1547" s="2">
        <f t="shared" si="684"/>
        <v>105.92076283713217</v>
      </c>
      <c r="AH1547" s="22">
        <f t="shared" si="673"/>
        <v>4.1116039966970863</v>
      </c>
    </row>
    <row r="1548" spans="6:34" x14ac:dyDescent="0.35">
      <c r="F1548" s="21">
        <f t="shared" si="685"/>
        <v>151.79999999999566</v>
      </c>
      <c r="G1548" s="20">
        <f t="shared" si="700"/>
        <v>356.63043478260749</v>
      </c>
      <c r="H1548" s="19">
        <f t="shared" si="674"/>
        <v>6.6304347826074945</v>
      </c>
      <c r="I1548" s="18">
        <f t="shared" si="675"/>
        <v>1.8944099378878556E-2</v>
      </c>
      <c r="J1548" s="17">
        <f t="shared" si="676"/>
        <v>238744.11018578979</v>
      </c>
      <c r="K1548" s="16">
        <f t="shared" si="677"/>
        <v>31.451424019560196</v>
      </c>
      <c r="L1548" s="15">
        <f t="shared" si="678"/>
        <v>0</v>
      </c>
      <c r="M1548" s="14">
        <f t="shared" si="679"/>
        <v>0</v>
      </c>
      <c r="N1548" s="13">
        <f t="shared" si="686"/>
        <v>0</v>
      </c>
      <c r="O1548" s="12">
        <f t="shared" si="687"/>
        <v>0</v>
      </c>
      <c r="P1548" s="4">
        <f t="shared" si="688"/>
        <v>0</v>
      </c>
      <c r="Q1548" s="11">
        <f t="shared" si="680"/>
        <v>0</v>
      </c>
      <c r="R1548" s="10">
        <f t="shared" si="689"/>
        <v>0</v>
      </c>
      <c r="S1548" s="9">
        <f t="shared" si="690"/>
        <v>151.358709016955</v>
      </c>
      <c r="T1548" s="8">
        <f t="shared" si="691"/>
        <v>21008.788832702117</v>
      </c>
      <c r="U1548" s="7">
        <f t="shared" si="692"/>
        <v>-31.451424019560196</v>
      </c>
      <c r="V1548" s="9">
        <f t="shared" si="693"/>
        <v>-480.46531533686249</v>
      </c>
      <c r="W1548" s="8">
        <f t="shared" si="694"/>
        <v>238744.11018578979</v>
      </c>
      <c r="X1548" s="7">
        <f t="shared" si="695"/>
        <v>-31.451424019560196</v>
      </c>
      <c r="Y1548" s="6">
        <f t="shared" si="681"/>
        <v>503.74237268372605</v>
      </c>
      <c r="Z1548" s="4">
        <f t="shared" si="682"/>
        <v>-1</v>
      </c>
      <c r="AA1548" s="4">
        <f t="shared" si="696"/>
        <v>0</v>
      </c>
      <c r="AB1548" s="5">
        <f t="shared" si="697"/>
        <v>0</v>
      </c>
      <c r="AC1548" s="418">
        <f t="shared" si="701"/>
        <v>0</v>
      </c>
      <c r="AD1548" s="628">
        <f t="shared" si="698"/>
        <v>0</v>
      </c>
      <c r="AE1548" s="4">
        <f t="shared" si="683"/>
        <v>4.7558416234057868</v>
      </c>
      <c r="AF1548" s="3">
        <f t="shared" si="699"/>
        <v>4.67</v>
      </c>
      <c r="AG1548" s="2">
        <f t="shared" si="684"/>
        <v>105.92076283713217</v>
      </c>
      <c r="AH1548" s="22">
        <f t="shared" si="673"/>
        <v>4.1485952583236516</v>
      </c>
    </row>
    <row r="1549" spans="6:34" x14ac:dyDescent="0.35">
      <c r="F1549" s="21">
        <f t="shared" si="685"/>
        <v>151.89999999999566</v>
      </c>
      <c r="G1549" s="20">
        <f t="shared" si="700"/>
        <v>356.63043478260749</v>
      </c>
      <c r="H1549" s="19">
        <f t="shared" si="674"/>
        <v>6.6304347826074945</v>
      </c>
      <c r="I1549" s="18">
        <f t="shared" si="675"/>
        <v>1.8944099378878556E-2</v>
      </c>
      <c r="J1549" s="17">
        <f t="shared" si="676"/>
        <v>238696.06365425611</v>
      </c>
      <c r="K1549" s="16">
        <f t="shared" si="677"/>
        <v>31.451566977676329</v>
      </c>
      <c r="L1549" s="15">
        <f t="shared" si="678"/>
        <v>0</v>
      </c>
      <c r="M1549" s="14">
        <f t="shared" si="679"/>
        <v>0</v>
      </c>
      <c r="N1549" s="13">
        <f t="shared" si="686"/>
        <v>0</v>
      </c>
      <c r="O1549" s="12">
        <f t="shared" si="687"/>
        <v>0</v>
      </c>
      <c r="P1549" s="4">
        <f t="shared" si="688"/>
        <v>0</v>
      </c>
      <c r="Q1549" s="11">
        <f t="shared" si="680"/>
        <v>0</v>
      </c>
      <c r="R1549" s="10">
        <f t="shared" si="689"/>
        <v>0</v>
      </c>
      <c r="S1549" s="9">
        <f t="shared" si="690"/>
        <v>151.358709016955</v>
      </c>
      <c r="T1549" s="8">
        <f t="shared" si="691"/>
        <v>21023.924703603814</v>
      </c>
      <c r="U1549" s="7">
        <f t="shared" si="692"/>
        <v>-31.451566977676329</v>
      </c>
      <c r="V1549" s="9">
        <f t="shared" si="693"/>
        <v>-483.61045773881852</v>
      </c>
      <c r="W1549" s="8">
        <f t="shared" si="694"/>
        <v>238696.06365425611</v>
      </c>
      <c r="X1549" s="7">
        <f t="shared" si="695"/>
        <v>-31.451566977676329</v>
      </c>
      <c r="Y1549" s="6">
        <f t="shared" si="681"/>
        <v>506.74306470797291</v>
      </c>
      <c r="Z1549" s="4">
        <f t="shared" si="682"/>
        <v>-1</v>
      </c>
      <c r="AA1549" s="4">
        <f t="shared" si="696"/>
        <v>0</v>
      </c>
      <c r="AB1549" s="5">
        <f t="shared" si="697"/>
        <v>0</v>
      </c>
      <c r="AC1549" s="418">
        <f t="shared" si="701"/>
        <v>0</v>
      </c>
      <c r="AD1549" s="628">
        <f t="shared" si="698"/>
        <v>0</v>
      </c>
      <c r="AE1549" s="4">
        <f t="shared" si="683"/>
        <v>4.7841712156771425</v>
      </c>
      <c r="AF1549" s="3">
        <f t="shared" si="699"/>
        <v>4.67</v>
      </c>
      <c r="AG1549" s="2">
        <f t="shared" si="684"/>
        <v>105.92076283713217</v>
      </c>
      <c r="AH1549" s="22">
        <f t="shared" si="673"/>
        <v>4.1857189277378843</v>
      </c>
    </row>
    <row r="1550" spans="6:34" x14ac:dyDescent="0.35">
      <c r="F1550" s="21">
        <f t="shared" si="685"/>
        <v>151.99999999999565</v>
      </c>
      <c r="G1550" s="20">
        <f t="shared" si="700"/>
        <v>356.63043478260749</v>
      </c>
      <c r="H1550" s="19">
        <f t="shared" si="674"/>
        <v>6.6304347826074945</v>
      </c>
      <c r="I1550" s="18">
        <f t="shared" si="675"/>
        <v>1.8944099378878556E-2</v>
      </c>
      <c r="J1550" s="17">
        <f t="shared" si="676"/>
        <v>238647.70260848224</v>
      </c>
      <c r="K1550" s="16">
        <f t="shared" si="677"/>
        <v>31.451710872585465</v>
      </c>
      <c r="L1550" s="15">
        <f t="shared" si="678"/>
        <v>0</v>
      </c>
      <c r="M1550" s="14">
        <f t="shared" si="679"/>
        <v>0</v>
      </c>
      <c r="N1550" s="13">
        <f t="shared" si="686"/>
        <v>0</v>
      </c>
      <c r="O1550" s="12">
        <f t="shared" si="687"/>
        <v>0</v>
      </c>
      <c r="P1550" s="4">
        <f t="shared" si="688"/>
        <v>0</v>
      </c>
      <c r="Q1550" s="11">
        <f t="shared" si="680"/>
        <v>0</v>
      </c>
      <c r="R1550" s="10">
        <f t="shared" si="689"/>
        <v>0</v>
      </c>
      <c r="S1550" s="9">
        <f t="shared" si="690"/>
        <v>151.358709016955</v>
      </c>
      <c r="T1550" s="8">
        <f t="shared" si="691"/>
        <v>21039.060574505511</v>
      </c>
      <c r="U1550" s="7">
        <f t="shared" si="692"/>
        <v>-31.451710872585465</v>
      </c>
      <c r="V1550" s="9">
        <f t="shared" si="693"/>
        <v>-486.75561443658614</v>
      </c>
      <c r="W1550" s="8">
        <f t="shared" si="694"/>
        <v>238647.70260848224</v>
      </c>
      <c r="X1550" s="7">
        <f t="shared" si="695"/>
        <v>-31.451710872585465</v>
      </c>
      <c r="Y1550" s="6">
        <f t="shared" si="681"/>
        <v>509.74551197712157</v>
      </c>
      <c r="Z1550" s="4">
        <f t="shared" si="682"/>
        <v>-1</v>
      </c>
      <c r="AA1550" s="4">
        <f t="shared" si="696"/>
        <v>0</v>
      </c>
      <c r="AB1550" s="5">
        <f t="shared" si="697"/>
        <v>0</v>
      </c>
      <c r="AC1550" s="418">
        <f t="shared" si="701"/>
        <v>0</v>
      </c>
      <c r="AD1550" s="628">
        <f t="shared" si="698"/>
        <v>0</v>
      </c>
      <c r="AE1550" s="4">
        <f t="shared" si="683"/>
        <v>4.8125173792500515</v>
      </c>
      <c r="AF1550" s="3">
        <f t="shared" si="699"/>
        <v>4.67</v>
      </c>
      <c r="AG1550" s="2">
        <f t="shared" si="684"/>
        <v>105.92076283713217</v>
      </c>
      <c r="AH1550" s="22">
        <f t="shared" si="673"/>
        <v>4.2229744867981527</v>
      </c>
    </row>
    <row r="1551" spans="6:34" x14ac:dyDescent="0.35">
      <c r="F1551" s="21">
        <f t="shared" si="685"/>
        <v>152.09999999999565</v>
      </c>
      <c r="G1551" s="20">
        <f t="shared" si="700"/>
        <v>356.63043478260749</v>
      </c>
      <c r="H1551" s="19">
        <f t="shared" si="674"/>
        <v>6.6304347826074945</v>
      </c>
      <c r="I1551" s="18">
        <f t="shared" si="675"/>
        <v>1.8944099378878556E-2</v>
      </c>
      <c r="J1551" s="17">
        <f t="shared" si="676"/>
        <v>238599.02704703857</v>
      </c>
      <c r="K1551" s="16">
        <f t="shared" si="677"/>
        <v>31.451855704311139</v>
      </c>
      <c r="L1551" s="15">
        <f t="shared" si="678"/>
        <v>0</v>
      </c>
      <c r="M1551" s="14">
        <f t="shared" si="679"/>
        <v>0</v>
      </c>
      <c r="N1551" s="13">
        <f t="shared" si="686"/>
        <v>0</v>
      </c>
      <c r="O1551" s="12">
        <f t="shared" si="687"/>
        <v>0</v>
      </c>
      <c r="P1551" s="4">
        <f t="shared" si="688"/>
        <v>0</v>
      </c>
      <c r="Q1551" s="11">
        <f t="shared" si="680"/>
        <v>0</v>
      </c>
      <c r="R1551" s="10">
        <f t="shared" si="689"/>
        <v>0</v>
      </c>
      <c r="S1551" s="9">
        <f t="shared" si="690"/>
        <v>151.358709016955</v>
      </c>
      <c r="T1551" s="8">
        <f t="shared" si="691"/>
        <v>21054.196445407208</v>
      </c>
      <c r="U1551" s="7">
        <f t="shared" si="692"/>
        <v>-31.451855704311139</v>
      </c>
      <c r="V1551" s="9">
        <f t="shared" si="693"/>
        <v>-489.90078552384466</v>
      </c>
      <c r="W1551" s="8">
        <f t="shared" si="694"/>
        <v>238599.02704703857</v>
      </c>
      <c r="X1551" s="7">
        <f t="shared" si="695"/>
        <v>-31.451855704311139</v>
      </c>
      <c r="Y1551" s="6">
        <f t="shared" si="681"/>
        <v>512.74968400980924</v>
      </c>
      <c r="Z1551" s="4">
        <f t="shared" si="682"/>
        <v>-1</v>
      </c>
      <c r="AA1551" s="4">
        <f t="shared" si="696"/>
        <v>0</v>
      </c>
      <c r="AB1551" s="5">
        <f t="shared" si="697"/>
        <v>0</v>
      </c>
      <c r="AC1551" s="418">
        <f t="shared" si="701"/>
        <v>0</v>
      </c>
      <c r="AD1551" s="628">
        <f t="shared" si="698"/>
        <v>0</v>
      </c>
      <c r="AE1551" s="4">
        <f t="shared" si="683"/>
        <v>4.8408798263493704</v>
      </c>
      <c r="AF1551" s="3">
        <f t="shared" si="699"/>
        <v>4.67</v>
      </c>
      <c r="AG1551" s="2">
        <f t="shared" si="684"/>
        <v>105.92076283713217</v>
      </c>
      <c r="AH1551" s="22">
        <f t="shared" si="673"/>
        <v>4.2603614235587344</v>
      </c>
    </row>
    <row r="1552" spans="6:34" x14ac:dyDescent="0.35">
      <c r="F1552" s="21">
        <f t="shared" si="685"/>
        <v>152.19999999999564</v>
      </c>
      <c r="G1552" s="20">
        <f t="shared" si="700"/>
        <v>356.63043478260749</v>
      </c>
      <c r="H1552" s="19">
        <f t="shared" si="674"/>
        <v>6.6304347826074945</v>
      </c>
      <c r="I1552" s="18">
        <f t="shared" si="675"/>
        <v>1.8944099378878556E-2</v>
      </c>
      <c r="J1552" s="17">
        <f t="shared" si="676"/>
        <v>238550.03696848618</v>
      </c>
      <c r="K1552" s="16">
        <f t="shared" si="677"/>
        <v>31.452001472877047</v>
      </c>
      <c r="L1552" s="15">
        <f t="shared" si="678"/>
        <v>0</v>
      </c>
      <c r="M1552" s="14">
        <f t="shared" si="679"/>
        <v>0</v>
      </c>
      <c r="N1552" s="13">
        <f t="shared" si="686"/>
        <v>0</v>
      </c>
      <c r="O1552" s="12">
        <f t="shared" si="687"/>
        <v>0</v>
      </c>
      <c r="P1552" s="4">
        <f t="shared" si="688"/>
        <v>0</v>
      </c>
      <c r="Q1552" s="11">
        <f t="shared" si="680"/>
        <v>0</v>
      </c>
      <c r="R1552" s="10">
        <f t="shared" si="689"/>
        <v>0</v>
      </c>
      <c r="S1552" s="9">
        <f t="shared" si="690"/>
        <v>151.358709016955</v>
      </c>
      <c r="T1552" s="8">
        <f t="shared" si="691"/>
        <v>21069.332316308904</v>
      </c>
      <c r="U1552" s="7">
        <f t="shared" si="692"/>
        <v>-31.452001472877047</v>
      </c>
      <c r="V1552" s="9">
        <f t="shared" si="693"/>
        <v>-493.04597109427579</v>
      </c>
      <c r="W1552" s="8">
        <f t="shared" si="694"/>
        <v>238550.03696848618</v>
      </c>
      <c r="X1552" s="7">
        <f t="shared" si="695"/>
        <v>-31.452001472877047</v>
      </c>
      <c r="Y1552" s="6">
        <f t="shared" si="681"/>
        <v>515.75555101964403</v>
      </c>
      <c r="Z1552" s="4">
        <f t="shared" si="682"/>
        <v>-1</v>
      </c>
      <c r="AA1552" s="4">
        <f t="shared" si="696"/>
        <v>0</v>
      </c>
      <c r="AB1552" s="5">
        <f t="shared" si="697"/>
        <v>0</v>
      </c>
      <c r="AC1552" s="418">
        <f t="shared" si="701"/>
        <v>0</v>
      </c>
      <c r="AD1552" s="628">
        <f t="shared" si="698"/>
        <v>0</v>
      </c>
      <c r="AE1552" s="4">
        <f t="shared" si="683"/>
        <v>4.8692582757611893</v>
      </c>
      <c r="AF1552" s="3">
        <f t="shared" si="699"/>
        <v>4.67</v>
      </c>
      <c r="AG1552" s="2">
        <f t="shared" si="684"/>
        <v>105.92076283713217</v>
      </c>
      <c r="AH1552" s="22">
        <f t="shared" si="673"/>
        <v>4.2978792321526367</v>
      </c>
    </row>
    <row r="1553" spans="6:34" x14ac:dyDescent="0.35">
      <c r="F1553" s="21">
        <f t="shared" si="685"/>
        <v>152.29999999999563</v>
      </c>
      <c r="G1553" s="20">
        <f t="shared" si="700"/>
        <v>356.63043478260749</v>
      </c>
      <c r="H1553" s="19">
        <f t="shared" si="674"/>
        <v>6.6304347826074945</v>
      </c>
      <c r="I1553" s="18">
        <f t="shared" si="675"/>
        <v>1.8944099378878556E-2</v>
      </c>
      <c r="J1553" s="17">
        <f t="shared" si="676"/>
        <v>238500.73237137674</v>
      </c>
      <c r="K1553" s="16">
        <f t="shared" si="677"/>
        <v>31.452148178307002</v>
      </c>
      <c r="L1553" s="15">
        <f t="shared" si="678"/>
        <v>0</v>
      </c>
      <c r="M1553" s="14">
        <f t="shared" si="679"/>
        <v>0</v>
      </c>
      <c r="N1553" s="13">
        <f t="shared" si="686"/>
        <v>0</v>
      </c>
      <c r="O1553" s="12">
        <f t="shared" si="687"/>
        <v>0</v>
      </c>
      <c r="P1553" s="4">
        <f t="shared" si="688"/>
        <v>0</v>
      </c>
      <c r="Q1553" s="11">
        <f t="shared" si="680"/>
        <v>0</v>
      </c>
      <c r="R1553" s="10">
        <f t="shared" si="689"/>
        <v>0</v>
      </c>
      <c r="S1553" s="9">
        <f t="shared" si="690"/>
        <v>151.358709016955</v>
      </c>
      <c r="T1553" s="8">
        <f t="shared" si="691"/>
        <v>21084.468187210601</v>
      </c>
      <c r="U1553" s="7">
        <f t="shared" si="692"/>
        <v>-31.452148178307002</v>
      </c>
      <c r="V1553" s="9">
        <f t="shared" si="693"/>
        <v>-496.1911712415635</v>
      </c>
      <c r="W1553" s="8">
        <f t="shared" si="694"/>
        <v>238500.73237137674</v>
      </c>
      <c r="X1553" s="7">
        <f t="shared" si="695"/>
        <v>-31.452148178307002</v>
      </c>
      <c r="Y1553" s="6">
        <f t="shared" si="681"/>
        <v>518.76308389606311</v>
      </c>
      <c r="Z1553" s="4">
        <f t="shared" si="682"/>
        <v>-1</v>
      </c>
      <c r="AA1553" s="4">
        <f t="shared" si="696"/>
        <v>0</v>
      </c>
      <c r="AB1553" s="5">
        <f t="shared" si="697"/>
        <v>0</v>
      </c>
      <c r="AC1553" s="418">
        <f t="shared" si="701"/>
        <v>0</v>
      </c>
      <c r="AD1553" s="628">
        <f t="shared" si="698"/>
        <v>0</v>
      </c>
      <c r="AE1553" s="4">
        <f t="shared" si="683"/>
        <v>4.8976524526521121</v>
      </c>
      <c r="AF1553" s="3">
        <f t="shared" si="699"/>
        <v>4.67</v>
      </c>
      <c r="AG1553" s="2">
        <f t="shared" si="684"/>
        <v>105.92076283713217</v>
      </c>
      <c r="AH1553" s="22">
        <f t="shared" si="673"/>
        <v>4.3355274126773375</v>
      </c>
    </row>
    <row r="1554" spans="6:34" x14ac:dyDescent="0.35">
      <c r="F1554" s="21">
        <f t="shared" si="685"/>
        <v>152.39999999999563</v>
      </c>
      <c r="G1554" s="20">
        <f t="shared" si="700"/>
        <v>356.63043478260749</v>
      </c>
      <c r="H1554" s="19">
        <f t="shared" si="674"/>
        <v>6.6304347826074945</v>
      </c>
      <c r="I1554" s="18">
        <f t="shared" si="675"/>
        <v>1.8944099378878556E-2</v>
      </c>
      <c r="J1554" s="17">
        <f t="shared" si="676"/>
        <v>238451.11325425259</v>
      </c>
      <c r="K1554" s="16">
        <f t="shared" si="677"/>
        <v>31.452295820625004</v>
      </c>
      <c r="L1554" s="15">
        <f t="shared" si="678"/>
        <v>0</v>
      </c>
      <c r="M1554" s="14">
        <f t="shared" si="679"/>
        <v>0</v>
      </c>
      <c r="N1554" s="13">
        <f t="shared" si="686"/>
        <v>0</v>
      </c>
      <c r="O1554" s="12">
        <f t="shared" si="687"/>
        <v>0</v>
      </c>
      <c r="P1554" s="4">
        <f t="shared" si="688"/>
        <v>0</v>
      </c>
      <c r="Q1554" s="11">
        <f t="shared" si="680"/>
        <v>0</v>
      </c>
      <c r="R1554" s="10">
        <f t="shared" si="689"/>
        <v>0</v>
      </c>
      <c r="S1554" s="9">
        <f t="shared" si="690"/>
        <v>151.358709016955</v>
      </c>
      <c r="T1554" s="8">
        <f t="shared" si="691"/>
        <v>21099.604058112298</v>
      </c>
      <c r="U1554" s="7">
        <f t="shared" si="692"/>
        <v>-31.452295820625004</v>
      </c>
      <c r="V1554" s="9">
        <f t="shared" si="693"/>
        <v>-499.33638605939421</v>
      </c>
      <c r="W1554" s="8">
        <f t="shared" si="694"/>
        <v>238451.11325425259</v>
      </c>
      <c r="X1554" s="7">
        <f t="shared" si="695"/>
        <v>-31.452295820625004</v>
      </c>
      <c r="Y1554" s="6">
        <f t="shared" si="681"/>
        <v>521.77225418580429</v>
      </c>
      <c r="Z1554" s="4">
        <f t="shared" si="682"/>
        <v>-1</v>
      </c>
      <c r="AA1554" s="4">
        <f t="shared" si="696"/>
        <v>0</v>
      </c>
      <c r="AB1554" s="5">
        <f t="shared" si="697"/>
        <v>0</v>
      </c>
      <c r="AC1554" s="418">
        <f t="shared" si="701"/>
        <v>0</v>
      </c>
      <c r="AD1554" s="628">
        <f t="shared" si="698"/>
        <v>0</v>
      </c>
      <c r="AE1554" s="4">
        <f t="shared" si="683"/>
        <v>4.9260620883943345</v>
      </c>
      <c r="AF1554" s="3">
        <f t="shared" si="699"/>
        <v>4.67</v>
      </c>
      <c r="AG1554" s="2">
        <f t="shared" si="684"/>
        <v>105.92076283713217</v>
      </c>
      <c r="AH1554" s="22">
        <f t="shared" si="673"/>
        <v>4.3733054710833414</v>
      </c>
    </row>
    <row r="1555" spans="6:34" x14ac:dyDescent="0.35">
      <c r="F1555" s="21">
        <f t="shared" si="685"/>
        <v>152.49999999999562</v>
      </c>
      <c r="G1555" s="20">
        <f t="shared" si="700"/>
        <v>356.63043478260749</v>
      </c>
      <c r="H1555" s="19">
        <f t="shared" si="674"/>
        <v>6.6304347826074945</v>
      </c>
      <c r="I1555" s="18">
        <f t="shared" si="675"/>
        <v>1.8944099378878556E-2</v>
      </c>
      <c r="J1555" s="17">
        <f t="shared" si="676"/>
        <v>238401.17961564666</v>
      </c>
      <c r="K1555" s="16">
        <f t="shared" si="677"/>
        <v>31.452444399855207</v>
      </c>
      <c r="L1555" s="15">
        <f t="shared" si="678"/>
        <v>0</v>
      </c>
      <c r="M1555" s="14">
        <f t="shared" si="679"/>
        <v>0</v>
      </c>
      <c r="N1555" s="13">
        <f t="shared" si="686"/>
        <v>0</v>
      </c>
      <c r="O1555" s="12">
        <f t="shared" si="687"/>
        <v>0</v>
      </c>
      <c r="P1555" s="4">
        <f t="shared" si="688"/>
        <v>0</v>
      </c>
      <c r="Q1555" s="11">
        <f t="shared" si="680"/>
        <v>0</v>
      </c>
      <c r="R1555" s="10">
        <f t="shared" si="689"/>
        <v>0</v>
      </c>
      <c r="S1555" s="9">
        <f t="shared" si="690"/>
        <v>151.358709016955</v>
      </c>
      <c r="T1555" s="8">
        <f t="shared" si="691"/>
        <v>21114.739929013995</v>
      </c>
      <c r="U1555" s="7">
        <f t="shared" si="692"/>
        <v>-31.452444399855207</v>
      </c>
      <c r="V1555" s="9">
        <f t="shared" si="693"/>
        <v>-502.4816156414567</v>
      </c>
      <c r="W1555" s="8">
        <f t="shared" si="694"/>
        <v>238401.17961564666</v>
      </c>
      <c r="X1555" s="7">
        <f t="shared" si="695"/>
        <v>-31.452444399855207</v>
      </c>
      <c r="Y1555" s="6">
        <f t="shared" si="681"/>
        <v>524.78303407496685</v>
      </c>
      <c r="Z1555" s="4">
        <f t="shared" si="682"/>
        <v>-1</v>
      </c>
      <c r="AA1555" s="4">
        <f t="shared" si="696"/>
        <v>0</v>
      </c>
      <c r="AB1555" s="5">
        <f t="shared" si="697"/>
        <v>0</v>
      </c>
      <c r="AC1555" s="418">
        <f t="shared" si="701"/>
        <v>0</v>
      </c>
      <c r="AD1555" s="628">
        <f t="shared" si="698"/>
        <v>0</v>
      </c>
      <c r="AE1555" s="4">
        <f t="shared" si="683"/>
        <v>4.9544869203962714</v>
      </c>
      <c r="AF1555" s="3">
        <f t="shared" si="699"/>
        <v>4.67</v>
      </c>
      <c r="AG1555" s="2">
        <f t="shared" si="684"/>
        <v>105.92076283713217</v>
      </c>
      <c r="AH1555" s="22">
        <f t="shared" si="673"/>
        <v>4.411212919065469</v>
      </c>
    </row>
    <row r="1556" spans="6:34" x14ac:dyDescent="0.35">
      <c r="F1556" s="21">
        <f t="shared" si="685"/>
        <v>152.59999999999562</v>
      </c>
      <c r="G1556" s="20">
        <f t="shared" si="700"/>
        <v>356.63043478260749</v>
      </c>
      <c r="H1556" s="19">
        <f t="shared" si="674"/>
        <v>6.6304347826074945</v>
      </c>
      <c r="I1556" s="18">
        <f t="shared" si="675"/>
        <v>1.8944099378878556E-2</v>
      </c>
      <c r="J1556" s="17">
        <f t="shared" si="676"/>
        <v>238350.93145408251</v>
      </c>
      <c r="K1556" s="16">
        <f t="shared" si="677"/>
        <v>31.452593916021904</v>
      </c>
      <c r="L1556" s="15">
        <f t="shared" si="678"/>
        <v>0</v>
      </c>
      <c r="M1556" s="14">
        <f t="shared" si="679"/>
        <v>0</v>
      </c>
      <c r="N1556" s="13">
        <f t="shared" si="686"/>
        <v>0</v>
      </c>
      <c r="O1556" s="12">
        <f t="shared" si="687"/>
        <v>0</v>
      </c>
      <c r="P1556" s="4">
        <f t="shared" si="688"/>
        <v>0</v>
      </c>
      <c r="Q1556" s="11">
        <f t="shared" si="680"/>
        <v>0</v>
      </c>
      <c r="R1556" s="10">
        <f t="shared" si="689"/>
        <v>0</v>
      </c>
      <c r="S1556" s="9">
        <f t="shared" si="690"/>
        <v>151.358709016955</v>
      </c>
      <c r="T1556" s="8">
        <f t="shared" si="691"/>
        <v>21129.875799915691</v>
      </c>
      <c r="U1556" s="7">
        <f t="shared" si="692"/>
        <v>-31.452593916021904</v>
      </c>
      <c r="V1556" s="9">
        <f t="shared" si="693"/>
        <v>-505.6268600814422</v>
      </c>
      <c r="W1556" s="8">
        <f t="shared" si="694"/>
        <v>238350.93145408251</v>
      </c>
      <c r="X1556" s="7">
        <f t="shared" si="695"/>
        <v>-31.452593916021904</v>
      </c>
      <c r="Y1556" s="6">
        <f t="shared" si="681"/>
        <v>527.79539637164089</v>
      </c>
      <c r="Z1556" s="4">
        <f t="shared" si="682"/>
        <v>-1</v>
      </c>
      <c r="AA1556" s="4">
        <f t="shared" si="696"/>
        <v>0</v>
      </c>
      <c r="AB1556" s="5">
        <f t="shared" si="697"/>
        <v>0</v>
      </c>
      <c r="AC1556" s="418">
        <f t="shared" si="701"/>
        <v>0</v>
      </c>
      <c r="AD1556" s="628">
        <f t="shared" si="698"/>
        <v>0</v>
      </c>
      <c r="AE1556" s="4">
        <f t="shared" si="683"/>
        <v>4.9829266919385704</v>
      </c>
      <c r="AF1556" s="3">
        <f t="shared" si="699"/>
        <v>4.67</v>
      </c>
      <c r="AG1556" s="2">
        <f t="shared" si="684"/>
        <v>105.92076283713217</v>
      </c>
      <c r="AH1556" s="22">
        <f t="shared" si="673"/>
        <v>4.4492492739568119</v>
      </c>
    </row>
    <row r="1557" spans="6:34" x14ac:dyDescent="0.35">
      <c r="F1557" s="21">
        <f t="shared" si="685"/>
        <v>152.69999999999561</v>
      </c>
      <c r="G1557" s="20">
        <f t="shared" si="700"/>
        <v>356.63043478260749</v>
      </c>
      <c r="H1557" s="19">
        <f t="shared" si="674"/>
        <v>6.6304347826074945</v>
      </c>
      <c r="I1557" s="18">
        <f t="shared" si="675"/>
        <v>1.8944099378878556E-2</v>
      </c>
      <c r="J1557" s="17">
        <f t="shared" si="676"/>
        <v>238300.36876807438</v>
      </c>
      <c r="K1557" s="16">
        <f t="shared" si="677"/>
        <v>31.452744369149535</v>
      </c>
      <c r="L1557" s="15">
        <f t="shared" si="678"/>
        <v>0</v>
      </c>
      <c r="M1557" s="14">
        <f t="shared" si="679"/>
        <v>0</v>
      </c>
      <c r="N1557" s="13">
        <f t="shared" si="686"/>
        <v>0</v>
      </c>
      <c r="O1557" s="12">
        <f t="shared" si="687"/>
        <v>0</v>
      </c>
      <c r="P1557" s="4">
        <f t="shared" si="688"/>
        <v>0</v>
      </c>
      <c r="Q1557" s="11">
        <f t="shared" si="680"/>
        <v>0</v>
      </c>
      <c r="R1557" s="10">
        <f t="shared" si="689"/>
        <v>0</v>
      </c>
      <c r="S1557" s="9">
        <f t="shared" si="690"/>
        <v>151.358709016955</v>
      </c>
      <c r="T1557" s="8">
        <f t="shared" si="691"/>
        <v>21145.011670817388</v>
      </c>
      <c r="U1557" s="7">
        <f t="shared" si="692"/>
        <v>-31.452744369149535</v>
      </c>
      <c r="V1557" s="9">
        <f t="shared" si="693"/>
        <v>-508.77211947304437</v>
      </c>
      <c r="W1557" s="8">
        <f t="shared" si="694"/>
        <v>238300.36876807438</v>
      </c>
      <c r="X1557" s="7">
        <f t="shared" si="695"/>
        <v>-31.452744369149535</v>
      </c>
      <c r="Y1557" s="6">
        <f t="shared" si="681"/>
        <v>530.80931448908552</v>
      </c>
      <c r="Z1557" s="4">
        <f t="shared" si="682"/>
        <v>-1</v>
      </c>
      <c r="AA1557" s="4">
        <f t="shared" si="696"/>
        <v>0</v>
      </c>
      <c r="AB1557" s="5">
        <f t="shared" si="697"/>
        <v>0</v>
      </c>
      <c r="AC1557" s="418">
        <f t="shared" si="701"/>
        <v>0</v>
      </c>
      <c r="AD1557" s="628">
        <f t="shared" si="698"/>
        <v>0</v>
      </c>
      <c r="AE1557" s="4">
        <f t="shared" si="683"/>
        <v>5.0113811520152876</v>
      </c>
      <c r="AF1557" s="3">
        <f t="shared" si="699"/>
        <v>4.67</v>
      </c>
      <c r="AG1557" s="2">
        <f t="shared" si="684"/>
        <v>105.92076283713217</v>
      </c>
      <c r="AH1557" s="22">
        <f t="shared" ref="AH1557:AH1620" si="702">DragCoefficient*AE1557^(3/2)</f>
        <v>4.4874140586252516</v>
      </c>
    </row>
    <row r="1558" spans="6:34" x14ac:dyDescent="0.35">
      <c r="F1558" s="21">
        <f t="shared" si="685"/>
        <v>152.79999999999561</v>
      </c>
      <c r="G1558" s="20">
        <f t="shared" si="700"/>
        <v>356.63043478260749</v>
      </c>
      <c r="H1558" s="19">
        <f t="shared" si="674"/>
        <v>6.6304347826074945</v>
      </c>
      <c r="I1558" s="18">
        <f t="shared" si="675"/>
        <v>1.8944099378878556E-2</v>
      </c>
      <c r="J1558" s="17">
        <f t="shared" si="676"/>
        <v>238249.49155612706</v>
      </c>
      <c r="K1558" s="16">
        <f t="shared" si="677"/>
        <v>31.452895759262717</v>
      </c>
      <c r="L1558" s="15">
        <f t="shared" si="678"/>
        <v>0</v>
      </c>
      <c r="M1558" s="14">
        <f t="shared" si="679"/>
        <v>0</v>
      </c>
      <c r="N1558" s="13">
        <f t="shared" si="686"/>
        <v>0</v>
      </c>
      <c r="O1558" s="12">
        <f t="shared" si="687"/>
        <v>0</v>
      </c>
      <c r="P1558" s="4">
        <f t="shared" si="688"/>
        <v>0</v>
      </c>
      <c r="Q1558" s="11">
        <f t="shared" si="680"/>
        <v>0</v>
      </c>
      <c r="R1558" s="10">
        <f t="shared" si="689"/>
        <v>0</v>
      </c>
      <c r="S1558" s="9">
        <f t="shared" si="690"/>
        <v>151.358709016955</v>
      </c>
      <c r="T1558" s="8">
        <f t="shared" si="691"/>
        <v>21160.147541719085</v>
      </c>
      <c r="U1558" s="7">
        <f t="shared" si="692"/>
        <v>-31.452895759262717</v>
      </c>
      <c r="V1558" s="9">
        <f t="shared" si="693"/>
        <v>-511.91739390995934</v>
      </c>
      <c r="W1558" s="8">
        <f t="shared" si="694"/>
        <v>238249.49155612706</v>
      </c>
      <c r="X1558" s="7">
        <f t="shared" si="695"/>
        <v>-31.452895759262717</v>
      </c>
      <c r="Y1558" s="6">
        <f t="shared" si="681"/>
        <v>533.82476242943596</v>
      </c>
      <c r="Z1558" s="4">
        <f t="shared" si="682"/>
        <v>-1</v>
      </c>
      <c r="AA1558" s="4">
        <f t="shared" si="696"/>
        <v>0</v>
      </c>
      <c r="AB1558" s="5">
        <f t="shared" si="697"/>
        <v>0</v>
      </c>
      <c r="AC1558" s="418">
        <f t="shared" si="701"/>
        <v>0</v>
      </c>
      <c r="AD1558" s="628">
        <f t="shared" si="698"/>
        <v>0</v>
      </c>
      <c r="AE1558" s="4">
        <f t="shared" si="683"/>
        <v>5.0398500551800725</v>
      </c>
      <c r="AF1558" s="3">
        <f t="shared" si="699"/>
        <v>4.67</v>
      </c>
      <c r="AG1558" s="2">
        <f t="shared" si="684"/>
        <v>105.92076283713217</v>
      </c>
      <c r="AH1558" s="22">
        <f t="shared" si="702"/>
        <v>4.5257068013724933</v>
      </c>
    </row>
    <row r="1559" spans="6:34" x14ac:dyDescent="0.35">
      <c r="F1559" s="21">
        <f t="shared" si="685"/>
        <v>152.8999999999956</v>
      </c>
      <c r="G1559" s="20">
        <f t="shared" si="700"/>
        <v>356.63043478260749</v>
      </c>
      <c r="H1559" s="19">
        <f t="shared" si="674"/>
        <v>6.6304347826074945</v>
      </c>
      <c r="I1559" s="18">
        <f t="shared" si="675"/>
        <v>1.8944099378878556E-2</v>
      </c>
      <c r="J1559" s="17">
        <f t="shared" si="676"/>
        <v>238198.29981673608</v>
      </c>
      <c r="K1559" s="16">
        <f t="shared" si="677"/>
        <v>31.453048086386207</v>
      </c>
      <c r="L1559" s="15">
        <f t="shared" si="678"/>
        <v>0</v>
      </c>
      <c r="M1559" s="14">
        <f t="shared" si="679"/>
        <v>0</v>
      </c>
      <c r="N1559" s="13">
        <f t="shared" si="686"/>
        <v>0</v>
      </c>
      <c r="O1559" s="12">
        <f t="shared" si="687"/>
        <v>0</v>
      </c>
      <c r="P1559" s="4">
        <f t="shared" si="688"/>
        <v>0</v>
      </c>
      <c r="Q1559" s="11">
        <f t="shared" si="680"/>
        <v>0</v>
      </c>
      <c r="R1559" s="10">
        <f t="shared" si="689"/>
        <v>0</v>
      </c>
      <c r="S1559" s="9">
        <f t="shared" si="690"/>
        <v>151.358709016955</v>
      </c>
      <c r="T1559" s="8">
        <f t="shared" si="691"/>
        <v>21175.283412620782</v>
      </c>
      <c r="U1559" s="7">
        <f t="shared" si="692"/>
        <v>-31.453048086386207</v>
      </c>
      <c r="V1559" s="9">
        <f t="shared" si="693"/>
        <v>-515.0626834858856</v>
      </c>
      <c r="W1559" s="8">
        <f t="shared" si="694"/>
        <v>238198.29981673608</v>
      </c>
      <c r="X1559" s="7">
        <f t="shared" si="695"/>
        <v>-31.453048086386207</v>
      </c>
      <c r="Y1559" s="6">
        <f t="shared" si="681"/>
        <v>536.84171476792005</v>
      </c>
      <c r="Z1559" s="4">
        <f t="shared" si="682"/>
        <v>-1</v>
      </c>
      <c r="AA1559" s="4">
        <f t="shared" si="696"/>
        <v>0</v>
      </c>
      <c r="AB1559" s="5">
        <f t="shared" si="697"/>
        <v>0</v>
      </c>
      <c r="AC1559" s="418">
        <f t="shared" si="701"/>
        <v>0</v>
      </c>
      <c r="AD1559" s="628">
        <f t="shared" si="698"/>
        <v>0</v>
      </c>
      <c r="AE1559" s="4">
        <f t="shared" si="683"/>
        <v>5.0683331613971516</v>
      </c>
      <c r="AF1559" s="3">
        <f t="shared" si="699"/>
        <v>4.67</v>
      </c>
      <c r="AG1559" s="2">
        <f t="shared" si="684"/>
        <v>105.92076283713217</v>
      </c>
      <c r="AH1559" s="22">
        <f t="shared" si="702"/>
        <v>4.5641270358355177</v>
      </c>
    </row>
    <row r="1560" spans="6:34" x14ac:dyDescent="0.35">
      <c r="F1560" s="21">
        <f t="shared" si="685"/>
        <v>152.99999999999559</v>
      </c>
      <c r="G1560" s="20">
        <f t="shared" si="700"/>
        <v>356.63043478260749</v>
      </c>
      <c r="H1560" s="19">
        <f t="shared" si="674"/>
        <v>6.6304347826074945</v>
      </c>
      <c r="I1560" s="18">
        <f t="shared" si="675"/>
        <v>1.8944099378878556E-2</v>
      </c>
      <c r="J1560" s="17">
        <f t="shared" si="676"/>
        <v>238146.79354838748</v>
      </c>
      <c r="K1560" s="16">
        <f t="shared" si="677"/>
        <v>31.453201350544912</v>
      </c>
      <c r="L1560" s="15">
        <f t="shared" si="678"/>
        <v>0</v>
      </c>
      <c r="M1560" s="14">
        <f t="shared" si="679"/>
        <v>0</v>
      </c>
      <c r="N1560" s="13">
        <f t="shared" si="686"/>
        <v>0</v>
      </c>
      <c r="O1560" s="12">
        <f t="shared" si="687"/>
        <v>0</v>
      </c>
      <c r="P1560" s="4">
        <f t="shared" si="688"/>
        <v>0</v>
      </c>
      <c r="Q1560" s="11">
        <f t="shared" si="680"/>
        <v>0</v>
      </c>
      <c r="R1560" s="10">
        <f t="shared" si="689"/>
        <v>0</v>
      </c>
      <c r="S1560" s="9">
        <f t="shared" si="690"/>
        <v>151.358709016955</v>
      </c>
      <c r="T1560" s="8">
        <f t="shared" si="691"/>
        <v>21190.419283522479</v>
      </c>
      <c r="U1560" s="7">
        <f t="shared" si="692"/>
        <v>-31.453201350544912</v>
      </c>
      <c r="V1560" s="9">
        <f t="shared" si="693"/>
        <v>-518.20798829452417</v>
      </c>
      <c r="W1560" s="8">
        <f t="shared" si="694"/>
        <v>238146.79354838748</v>
      </c>
      <c r="X1560" s="7">
        <f t="shared" si="695"/>
        <v>-31.453201350544912</v>
      </c>
      <c r="Y1560" s="6">
        <f t="shared" si="681"/>
        <v>539.8601466375685</v>
      </c>
      <c r="Z1560" s="4">
        <f t="shared" si="682"/>
        <v>-1</v>
      </c>
      <c r="AA1560" s="4">
        <f t="shared" si="696"/>
        <v>0</v>
      </c>
      <c r="AB1560" s="5">
        <f t="shared" si="697"/>
        <v>0</v>
      </c>
      <c r="AC1560" s="418">
        <f t="shared" si="701"/>
        <v>0</v>
      </c>
      <c r="AD1560" s="628">
        <f t="shared" si="698"/>
        <v>0</v>
      </c>
      <c r="AE1560" s="4">
        <f t="shared" si="683"/>
        <v>5.0968302358969808</v>
      </c>
      <c r="AF1560" s="3">
        <f t="shared" si="699"/>
        <v>4.67</v>
      </c>
      <c r="AG1560" s="2">
        <f t="shared" si="684"/>
        <v>105.92076283713217</v>
      </c>
      <c r="AH1560" s="22">
        <f t="shared" si="702"/>
        <v>4.6026743008904196</v>
      </c>
    </row>
    <row r="1561" spans="6:34" x14ac:dyDescent="0.35">
      <c r="F1561" s="21">
        <f t="shared" si="685"/>
        <v>153.09999999999559</v>
      </c>
      <c r="G1561" s="20">
        <f t="shared" si="700"/>
        <v>356.63043478260749</v>
      </c>
      <c r="H1561" s="19">
        <f t="shared" si="674"/>
        <v>6.6304347826074945</v>
      </c>
      <c r="I1561" s="18">
        <f t="shared" si="675"/>
        <v>1.8944099378878556E-2</v>
      </c>
      <c r="J1561" s="17">
        <f t="shared" si="676"/>
        <v>238094.97274955802</v>
      </c>
      <c r="K1561" s="16">
        <f t="shared" si="677"/>
        <v>31.453355551763906</v>
      </c>
      <c r="L1561" s="15">
        <f t="shared" si="678"/>
        <v>0</v>
      </c>
      <c r="M1561" s="14">
        <f t="shared" si="679"/>
        <v>0</v>
      </c>
      <c r="N1561" s="13">
        <f t="shared" si="686"/>
        <v>0</v>
      </c>
      <c r="O1561" s="12">
        <f t="shared" si="687"/>
        <v>0</v>
      </c>
      <c r="P1561" s="4">
        <f t="shared" si="688"/>
        <v>0</v>
      </c>
      <c r="Q1561" s="11">
        <f t="shared" si="680"/>
        <v>0</v>
      </c>
      <c r="R1561" s="10">
        <f t="shared" si="689"/>
        <v>0</v>
      </c>
      <c r="S1561" s="9">
        <f t="shared" si="690"/>
        <v>151.358709016955</v>
      </c>
      <c r="T1561" s="8">
        <f t="shared" si="691"/>
        <v>21205.555154424175</v>
      </c>
      <c r="U1561" s="7">
        <f t="shared" si="692"/>
        <v>-31.453355551763906</v>
      </c>
      <c r="V1561" s="9">
        <f t="shared" si="693"/>
        <v>-521.35330842957865</v>
      </c>
      <c r="W1561" s="8">
        <f t="shared" si="694"/>
        <v>238094.97274955802</v>
      </c>
      <c r="X1561" s="7">
        <f t="shared" si="695"/>
        <v>-31.453355551763906</v>
      </c>
      <c r="Y1561" s="6">
        <f t="shared" si="681"/>
        <v>542.88003371439868</v>
      </c>
      <c r="Z1561" s="4">
        <f t="shared" si="682"/>
        <v>-1</v>
      </c>
      <c r="AA1561" s="4">
        <f t="shared" si="696"/>
        <v>0</v>
      </c>
      <c r="AB1561" s="5">
        <f t="shared" si="697"/>
        <v>0</v>
      </c>
      <c r="AC1561" s="418">
        <f t="shared" si="701"/>
        <v>0</v>
      </c>
      <c r="AD1561" s="628">
        <f t="shared" si="698"/>
        <v>0</v>
      </c>
      <c r="AE1561" s="4">
        <f t="shared" si="683"/>
        <v>5.1253410490363613</v>
      </c>
      <c r="AF1561" s="3">
        <f t="shared" si="699"/>
        <v>4.67</v>
      </c>
      <c r="AG1561" s="2">
        <f t="shared" si="684"/>
        <v>105.92076283713217</v>
      </c>
      <c r="AH1561" s="22">
        <f t="shared" si="702"/>
        <v>4.6413481405584971</v>
      </c>
    </row>
    <row r="1562" spans="6:34" x14ac:dyDescent="0.35">
      <c r="F1562" s="21">
        <f t="shared" si="685"/>
        <v>153.19999999999558</v>
      </c>
      <c r="G1562" s="20">
        <f t="shared" si="700"/>
        <v>356.63043478260749</v>
      </c>
      <c r="H1562" s="19">
        <f t="shared" si="674"/>
        <v>6.6304347826074945</v>
      </c>
      <c r="I1562" s="18">
        <f t="shared" si="675"/>
        <v>1.8944099378878556E-2</v>
      </c>
      <c r="J1562" s="17">
        <f t="shared" si="676"/>
        <v>238042.83741871506</v>
      </c>
      <c r="K1562" s="16">
        <f t="shared" si="677"/>
        <v>31.453510690068395</v>
      </c>
      <c r="L1562" s="15">
        <f t="shared" si="678"/>
        <v>0</v>
      </c>
      <c r="M1562" s="14">
        <f t="shared" si="679"/>
        <v>0</v>
      </c>
      <c r="N1562" s="13">
        <f t="shared" si="686"/>
        <v>0</v>
      </c>
      <c r="O1562" s="12">
        <f t="shared" si="687"/>
        <v>0</v>
      </c>
      <c r="P1562" s="4">
        <f t="shared" si="688"/>
        <v>0</v>
      </c>
      <c r="Q1562" s="11">
        <f t="shared" si="680"/>
        <v>0</v>
      </c>
      <c r="R1562" s="10">
        <f t="shared" si="689"/>
        <v>0</v>
      </c>
      <c r="S1562" s="9">
        <f t="shared" si="690"/>
        <v>151.358709016955</v>
      </c>
      <c r="T1562" s="8">
        <f t="shared" si="691"/>
        <v>21220.691025325872</v>
      </c>
      <c r="U1562" s="7">
        <f t="shared" si="692"/>
        <v>-31.453510690068395</v>
      </c>
      <c r="V1562" s="9">
        <f t="shared" si="693"/>
        <v>-524.49864398475506</v>
      </c>
      <c r="W1562" s="8">
        <f t="shared" si="694"/>
        <v>238042.83741871506</v>
      </c>
      <c r="X1562" s="7">
        <f t="shared" si="695"/>
        <v>-31.453510690068395</v>
      </c>
      <c r="Y1562" s="6">
        <f t="shared" si="681"/>
        <v>545.90135220305706</v>
      </c>
      <c r="Z1562" s="4">
        <f t="shared" si="682"/>
        <v>-1</v>
      </c>
      <c r="AA1562" s="4">
        <f t="shared" si="696"/>
        <v>0</v>
      </c>
      <c r="AB1562" s="5">
        <f t="shared" si="697"/>
        <v>0</v>
      </c>
      <c r="AC1562" s="418">
        <f t="shared" si="701"/>
        <v>0</v>
      </c>
      <c r="AD1562" s="628">
        <f t="shared" si="698"/>
        <v>0</v>
      </c>
      <c r="AE1562" s="4">
        <f t="shared" si="683"/>
        <v>5.1538653761628952</v>
      </c>
      <c r="AF1562" s="3">
        <f t="shared" si="699"/>
        <v>4.67</v>
      </c>
      <c r="AG1562" s="2">
        <f t="shared" si="684"/>
        <v>105.92076283713217</v>
      </c>
      <c r="AH1562" s="22">
        <f t="shared" si="702"/>
        <v>4.6801481039146147</v>
      </c>
    </row>
    <row r="1563" spans="6:34" x14ac:dyDescent="0.35">
      <c r="F1563" s="21">
        <f t="shared" si="685"/>
        <v>153.29999999999558</v>
      </c>
      <c r="G1563" s="20">
        <f t="shared" si="700"/>
        <v>356.63043478260749</v>
      </c>
      <c r="H1563" s="19">
        <f t="shared" si="674"/>
        <v>6.6304347826074945</v>
      </c>
      <c r="I1563" s="18">
        <f t="shared" si="675"/>
        <v>1.8944099378878556E-2</v>
      </c>
      <c r="J1563" s="17">
        <f t="shared" si="676"/>
        <v>237990.38755431658</v>
      </c>
      <c r="K1563" s="16">
        <f t="shared" si="677"/>
        <v>31.453666765483767</v>
      </c>
      <c r="L1563" s="15">
        <f t="shared" si="678"/>
        <v>0</v>
      </c>
      <c r="M1563" s="14">
        <f t="shared" si="679"/>
        <v>0</v>
      </c>
      <c r="N1563" s="13">
        <f t="shared" si="686"/>
        <v>0</v>
      </c>
      <c r="O1563" s="12">
        <f t="shared" si="687"/>
        <v>0</v>
      </c>
      <c r="P1563" s="4">
        <f t="shared" si="688"/>
        <v>0</v>
      </c>
      <c r="Q1563" s="11">
        <f t="shared" si="680"/>
        <v>0</v>
      </c>
      <c r="R1563" s="10">
        <f t="shared" si="689"/>
        <v>0</v>
      </c>
      <c r="S1563" s="9">
        <f t="shared" si="690"/>
        <v>151.358709016955</v>
      </c>
      <c r="T1563" s="8">
        <f t="shared" si="691"/>
        <v>21235.826896227569</v>
      </c>
      <c r="U1563" s="7">
        <f t="shared" si="692"/>
        <v>-31.453666765483767</v>
      </c>
      <c r="V1563" s="9">
        <f t="shared" si="693"/>
        <v>-527.64399505376196</v>
      </c>
      <c r="W1563" s="8">
        <f t="shared" si="694"/>
        <v>237990.38755431658</v>
      </c>
      <c r="X1563" s="7">
        <f t="shared" si="695"/>
        <v>-31.453666765483767</v>
      </c>
      <c r="Y1563" s="6">
        <f t="shared" si="681"/>
        <v>548.92407882290388</v>
      </c>
      <c r="Z1563" s="4">
        <f t="shared" si="682"/>
        <v>-1</v>
      </c>
      <c r="AA1563" s="4">
        <f t="shared" si="696"/>
        <v>0</v>
      </c>
      <c r="AB1563" s="5">
        <f t="shared" si="697"/>
        <v>0</v>
      </c>
      <c r="AC1563" s="418">
        <f t="shared" si="701"/>
        <v>0</v>
      </c>
      <c r="AD1563" s="628">
        <f t="shared" si="698"/>
        <v>0</v>
      </c>
      <c r="AE1563" s="4">
        <f t="shared" si="683"/>
        <v>5.1824029974836057</v>
      </c>
      <c r="AF1563" s="3">
        <f t="shared" si="699"/>
        <v>4.67</v>
      </c>
      <c r="AG1563" s="2">
        <f t="shared" si="684"/>
        <v>105.92076283713217</v>
      </c>
      <c r="AH1563" s="22">
        <f t="shared" si="702"/>
        <v>4.7190737449976954</v>
      </c>
    </row>
    <row r="1564" spans="6:34" x14ac:dyDescent="0.35">
      <c r="F1564" s="21">
        <f t="shared" si="685"/>
        <v>153.39999999999557</v>
      </c>
      <c r="G1564" s="20">
        <f t="shared" si="700"/>
        <v>356.63043478260749</v>
      </c>
      <c r="H1564" s="19">
        <f t="shared" si="674"/>
        <v>6.6304347826074945</v>
      </c>
      <c r="I1564" s="18">
        <f t="shared" si="675"/>
        <v>1.8944099378878556E-2</v>
      </c>
      <c r="J1564" s="17">
        <f t="shared" si="676"/>
        <v>237937.62315481121</v>
      </c>
      <c r="K1564" s="16">
        <f t="shared" si="677"/>
        <v>31.453823778035552</v>
      </c>
      <c r="L1564" s="15">
        <f t="shared" si="678"/>
        <v>0</v>
      </c>
      <c r="M1564" s="14">
        <f t="shared" si="679"/>
        <v>0</v>
      </c>
      <c r="N1564" s="13">
        <f t="shared" si="686"/>
        <v>0</v>
      </c>
      <c r="O1564" s="12">
        <f t="shared" si="687"/>
        <v>0</v>
      </c>
      <c r="P1564" s="4">
        <f t="shared" si="688"/>
        <v>0</v>
      </c>
      <c r="Q1564" s="11">
        <f t="shared" si="680"/>
        <v>0</v>
      </c>
      <c r="R1564" s="10">
        <f t="shared" si="689"/>
        <v>0</v>
      </c>
      <c r="S1564" s="9">
        <f t="shared" si="690"/>
        <v>151.358709016955</v>
      </c>
      <c r="T1564" s="8">
        <f t="shared" si="691"/>
        <v>21250.962767129266</v>
      </c>
      <c r="U1564" s="7">
        <f t="shared" si="692"/>
        <v>-31.453823778035552</v>
      </c>
      <c r="V1564" s="9">
        <f t="shared" si="693"/>
        <v>-530.78936173031036</v>
      </c>
      <c r="W1564" s="8">
        <f t="shared" si="694"/>
        <v>237937.62315481121</v>
      </c>
      <c r="X1564" s="7">
        <f t="shared" si="695"/>
        <v>-31.453823778035552</v>
      </c>
      <c r="Y1564" s="6">
        <f t="shared" si="681"/>
        <v>551.94819079452509</v>
      </c>
      <c r="Z1564" s="4">
        <f t="shared" si="682"/>
        <v>-1</v>
      </c>
      <c r="AA1564" s="4">
        <f t="shared" si="696"/>
        <v>0</v>
      </c>
      <c r="AB1564" s="5">
        <f t="shared" si="697"/>
        <v>0</v>
      </c>
      <c r="AC1564" s="418">
        <f t="shared" si="701"/>
        <v>0</v>
      </c>
      <c r="AD1564" s="628">
        <f t="shared" si="698"/>
        <v>0</v>
      </c>
      <c r="AE1564" s="4">
        <f t="shared" si="683"/>
        <v>5.2109536979375966</v>
      </c>
      <c r="AF1564" s="3">
        <f t="shared" si="699"/>
        <v>4.67</v>
      </c>
      <c r="AG1564" s="2">
        <f t="shared" si="684"/>
        <v>105.92076283713217</v>
      </c>
      <c r="AH1564" s="22">
        <f t="shared" si="702"/>
        <v>4.7581246227233276</v>
      </c>
    </row>
    <row r="1565" spans="6:34" x14ac:dyDescent="0.35">
      <c r="F1565" s="21">
        <f t="shared" si="685"/>
        <v>153.49999999999557</v>
      </c>
      <c r="G1565" s="20">
        <f t="shared" si="700"/>
        <v>356.63043478260749</v>
      </c>
      <c r="H1565" s="19">
        <f t="shared" si="674"/>
        <v>6.6304347826074945</v>
      </c>
      <c r="I1565" s="18">
        <f t="shared" si="675"/>
        <v>1.8944099378878556E-2</v>
      </c>
      <c r="J1565" s="17">
        <f t="shared" si="676"/>
        <v>237884.54421863818</v>
      </c>
      <c r="K1565" s="16">
        <f t="shared" si="677"/>
        <v>31.453981727749422</v>
      </c>
      <c r="L1565" s="15">
        <f t="shared" si="678"/>
        <v>0</v>
      </c>
      <c r="M1565" s="14">
        <f t="shared" si="679"/>
        <v>0</v>
      </c>
      <c r="N1565" s="13">
        <f t="shared" si="686"/>
        <v>0</v>
      </c>
      <c r="O1565" s="12">
        <f t="shared" si="687"/>
        <v>0</v>
      </c>
      <c r="P1565" s="4">
        <f t="shared" si="688"/>
        <v>0</v>
      </c>
      <c r="Q1565" s="11">
        <f t="shared" si="680"/>
        <v>0</v>
      </c>
      <c r="R1565" s="10">
        <f t="shared" si="689"/>
        <v>0</v>
      </c>
      <c r="S1565" s="9">
        <f t="shared" si="690"/>
        <v>151.358709016955</v>
      </c>
      <c r="T1565" s="8">
        <f t="shared" si="691"/>
        <v>21266.098638030962</v>
      </c>
      <c r="U1565" s="7">
        <f t="shared" si="692"/>
        <v>-31.453981727749422</v>
      </c>
      <c r="V1565" s="9">
        <f t="shared" si="693"/>
        <v>-533.93474410811393</v>
      </c>
      <c r="W1565" s="8">
        <f t="shared" si="694"/>
        <v>237884.54421863818</v>
      </c>
      <c r="X1565" s="7">
        <f t="shared" si="695"/>
        <v>-31.453981727749422</v>
      </c>
      <c r="Y1565" s="6">
        <f t="shared" si="681"/>
        <v>554.97366582665552</v>
      </c>
      <c r="Z1565" s="4">
        <f t="shared" si="682"/>
        <v>-1</v>
      </c>
      <c r="AA1565" s="4">
        <f t="shared" si="696"/>
        <v>0</v>
      </c>
      <c r="AB1565" s="5">
        <f t="shared" si="697"/>
        <v>0</v>
      </c>
      <c r="AC1565" s="418">
        <f t="shared" si="701"/>
        <v>0</v>
      </c>
      <c r="AD1565" s="628">
        <f t="shared" si="698"/>
        <v>0</v>
      </c>
      <c r="AE1565" s="4">
        <f t="shared" si="683"/>
        <v>5.2395172670725971</v>
      </c>
      <c r="AF1565" s="3">
        <f t="shared" si="699"/>
        <v>4.67</v>
      </c>
      <c r="AG1565" s="2">
        <f t="shared" si="684"/>
        <v>105.92076283713217</v>
      </c>
      <c r="AH1565" s="22">
        <f t="shared" si="702"/>
        <v>4.7973003007984172</v>
      </c>
    </row>
    <row r="1566" spans="6:34" x14ac:dyDescent="0.35">
      <c r="F1566" s="21">
        <f t="shared" si="685"/>
        <v>153.59999999999556</v>
      </c>
      <c r="G1566" s="20">
        <f t="shared" si="700"/>
        <v>356.63043478260749</v>
      </c>
      <c r="H1566" s="19">
        <f t="shared" ref="H1566:H1629" si="703">G1566-(TotalWeightE-PropellantWeight)</f>
        <v>6.6304347826074945</v>
      </c>
      <c r="I1566" s="18">
        <f t="shared" ref="I1566:I1629" si="704">(G1566-(TotalWeightE-PropellantWeight))/(PropellantWeight)</f>
        <v>1.8944099378878556E-2</v>
      </c>
      <c r="J1566" s="17">
        <f t="shared" ref="J1566:J1629" si="705">W1566</f>
        <v>237831.15074422737</v>
      </c>
      <c r="K1566" s="16">
        <f t="shared" ref="K1566:K1629" si="706">$L$23*(20902231^2)/((20902231+W1566)^2)</f>
        <v>31.454140614651212</v>
      </c>
      <c r="L1566" s="15">
        <f t="shared" ref="L1566:L1629" si="707">M1566/$L$22</f>
        <v>0</v>
      </c>
      <c r="M1566" s="14">
        <f t="shared" ref="M1566:M1629" si="708">$L$22*(EXP(-K1566*(W1566-0)/($L$25*AF1566)))</f>
        <v>0</v>
      </c>
      <c r="N1566" s="13">
        <f t="shared" si="686"/>
        <v>0</v>
      </c>
      <c r="O1566" s="12">
        <f t="shared" si="687"/>
        <v>0</v>
      </c>
      <c r="P1566" s="4">
        <f t="shared" si="688"/>
        <v>0</v>
      </c>
      <c r="Q1566" s="11">
        <f t="shared" ref="Q1566:Q1629" si="709">(M1566*$L$25*AF1566)/144</f>
        <v>0</v>
      </c>
      <c r="R1566" s="10">
        <f t="shared" si="689"/>
        <v>0</v>
      </c>
      <c r="S1566" s="9">
        <f t="shared" si="690"/>
        <v>151.358709016955</v>
      </c>
      <c r="T1566" s="8">
        <f t="shared" si="691"/>
        <v>21281.234508932659</v>
      </c>
      <c r="U1566" s="7">
        <f t="shared" si="692"/>
        <v>-31.454140614651212</v>
      </c>
      <c r="V1566" s="9">
        <f t="shared" si="693"/>
        <v>-537.08014228088882</v>
      </c>
      <c r="W1566" s="8">
        <f t="shared" si="694"/>
        <v>237831.15074422737</v>
      </c>
      <c r="X1566" s="7">
        <f t="shared" si="695"/>
        <v>-31.454140614651212</v>
      </c>
      <c r="Y1566" s="6">
        <f t="shared" ref="Y1566:Y1629" si="710">SQRT((S1566^2)+(V1566^2))</f>
        <v>558.00048210350053</v>
      </c>
      <c r="Z1566" s="4">
        <f t="shared" ref="Z1566:Z1629" si="711">X1566/K1566</f>
        <v>-1</v>
      </c>
      <c r="AA1566" s="4">
        <f t="shared" si="696"/>
        <v>0</v>
      </c>
      <c r="AB1566" s="5">
        <f t="shared" si="697"/>
        <v>0</v>
      </c>
      <c r="AC1566" s="418">
        <f t="shared" si="701"/>
        <v>0</v>
      </c>
      <c r="AD1566" s="628">
        <f t="shared" si="698"/>
        <v>0</v>
      </c>
      <c r="AE1566" s="4">
        <f t="shared" ref="AE1566:AE1629" si="712">Y1566/AG1566</f>
        <v>5.2680934989252624</v>
      </c>
      <c r="AF1566" s="3">
        <f t="shared" si="699"/>
        <v>4.67</v>
      </c>
      <c r="AG1566" s="2">
        <f t="shared" ref="AG1566:AG1629" si="713">SQRT($L$27*$L$25*AF1566)</f>
        <v>105.92076283713217</v>
      </c>
      <c r="AH1566" s="22">
        <f t="shared" si="702"/>
        <v>4.8366003476378223</v>
      </c>
    </row>
    <row r="1567" spans="6:34" x14ac:dyDescent="0.35">
      <c r="F1567" s="21">
        <f t="shared" ref="F1567:F1630" si="714">F1566+$G$28</f>
        <v>153.69999999999555</v>
      </c>
      <c r="G1567" s="20">
        <f t="shared" si="700"/>
        <v>356.63043478260749</v>
      </c>
      <c r="H1567" s="19">
        <f t="shared" si="703"/>
        <v>6.6304347826074945</v>
      </c>
      <c r="I1567" s="18">
        <f t="shared" si="704"/>
        <v>1.8944099378878556E-2</v>
      </c>
      <c r="J1567" s="17">
        <f t="shared" si="705"/>
        <v>237777.44272999928</v>
      </c>
      <c r="K1567" s="16">
        <f t="shared" si="706"/>
        <v>31.454300438766907</v>
      </c>
      <c r="L1567" s="15">
        <f t="shared" si="707"/>
        <v>0</v>
      </c>
      <c r="M1567" s="14">
        <f t="shared" si="708"/>
        <v>0</v>
      </c>
      <c r="N1567" s="13">
        <f t="shared" ref="N1567:N1630" si="715">IF(I1566&gt;0.02,(WeightFlowRate/$L$23)*ExhaustVelocityE+(ExitPressureE-Q1567)*ExitAreaE,0)</f>
        <v>0</v>
      </c>
      <c r="O1567" s="12">
        <f t="shared" ref="O1567:O1630" si="716">N1567/WeightFlowRate</f>
        <v>0</v>
      </c>
      <c r="P1567" s="4">
        <f t="shared" ref="P1567:P1630" si="717">Q1567/$L$21</f>
        <v>0</v>
      </c>
      <c r="Q1567" s="11">
        <f t="shared" si="709"/>
        <v>0</v>
      </c>
      <c r="R1567" s="10">
        <f t="shared" ref="R1567:R1630" si="718">IF(W1567&lt;InitialAltitudeE,0,(((N1567-AB1567)*COS(ElevationAngleR)*$L$23)/(G1567)))</f>
        <v>0</v>
      </c>
      <c r="S1567" s="9">
        <f t="shared" ref="S1567:S1630" si="719">IF(W1566&lt;InitialAltitudeE,0,S1566+(R1566*TimeStep))</f>
        <v>151.358709016955</v>
      </c>
      <c r="T1567" s="8">
        <f t="shared" ref="T1567:T1630" si="720">T1566+(S1567*TimeStep)</f>
        <v>21296.370379834356</v>
      </c>
      <c r="U1567" s="7">
        <f t="shared" ref="U1567:U1630" si="721">IF(W1566&lt;InitialAltitudeE,-K1567,(((N1567-AB1567)*SIN(ElevationAngleR)*$L$23)/G1567)-K1567)</f>
        <v>-31.454300438766907</v>
      </c>
      <c r="V1567" s="9">
        <f t="shared" ref="V1567:V1630" si="722">IF(W1566&lt;InitialAltitudeE,0,V1566+(U1566*TimeStep))</f>
        <v>-540.22555634235391</v>
      </c>
      <c r="W1567" s="8">
        <f t="shared" ref="W1567:W1630" si="723">IF(P1566&gt;0.913499,W1566,W1566+V1566*TimeStep)</f>
        <v>237777.44272999928</v>
      </c>
      <c r="X1567" s="7">
        <f t="shared" ref="X1567:X1630" si="724">IF(N1567&gt;0.002,SQRT((U1567^2)+(R1567^2)),-SQRT((U1567^2)+(R1567^2)))</f>
        <v>-31.454300438766907</v>
      </c>
      <c r="Y1567" s="6">
        <f t="shared" si="710"/>
        <v>561.02861827244169</v>
      </c>
      <c r="Z1567" s="4">
        <f t="shared" si="711"/>
        <v>-1</v>
      </c>
      <c r="AA1567" s="4">
        <f t="shared" ref="AA1567:AA1630" si="725">N1567/G1567</f>
        <v>0</v>
      </c>
      <c r="AB1567" s="5">
        <f t="shared" ref="AB1567:AB1630" si="726">0.5*M1567*(Y1566^2)*CrossSectionalAreaE*AH1567</f>
        <v>0</v>
      </c>
      <c r="AC1567" s="418">
        <f t="shared" si="701"/>
        <v>0</v>
      </c>
      <c r="AD1567" s="628">
        <f t="shared" ref="AD1567:AD1630" si="727">(1/2)*M1567*(Y1566^2)</f>
        <v>0</v>
      </c>
      <c r="AE1567" s="4">
        <f t="shared" si="712"/>
        <v>5.2966821919051021</v>
      </c>
      <c r="AF1567" s="3">
        <f t="shared" ref="AF1567:AF1630" si="728">IF(AF1566&gt;4.67,$L$20+($L$26/1000)*W1567,4.67)</f>
        <v>4.67</v>
      </c>
      <c r="AG1567" s="2">
        <f t="shared" si="713"/>
        <v>105.92076283713217</v>
      </c>
      <c r="AH1567" s="22">
        <f t="shared" si="702"/>
        <v>4.8760243362829092</v>
      </c>
    </row>
    <row r="1568" spans="6:34" x14ac:dyDescent="0.35">
      <c r="F1568" s="21">
        <f t="shared" si="714"/>
        <v>153.79999999999555</v>
      </c>
      <c r="G1568" s="20">
        <f t="shared" ref="G1568:G1631" si="729">IF(I1567&gt;0.02,G1567-((N1567/O1567)*TimeStep),G1567)</f>
        <v>356.63043478260749</v>
      </c>
      <c r="H1568" s="19">
        <f t="shared" si="703"/>
        <v>6.6304347826074945</v>
      </c>
      <c r="I1568" s="18">
        <f t="shared" si="704"/>
        <v>1.8944099378878556E-2</v>
      </c>
      <c r="J1568" s="17">
        <f t="shared" si="705"/>
        <v>237723.42017436505</v>
      </c>
      <c r="K1568" s="16">
        <f t="shared" si="706"/>
        <v>31.454461200122662</v>
      </c>
      <c r="L1568" s="15">
        <f t="shared" si="707"/>
        <v>0</v>
      </c>
      <c r="M1568" s="14">
        <f t="shared" si="708"/>
        <v>0</v>
      </c>
      <c r="N1568" s="13">
        <f t="shared" si="715"/>
        <v>0</v>
      </c>
      <c r="O1568" s="12">
        <f t="shared" si="716"/>
        <v>0</v>
      </c>
      <c r="P1568" s="4">
        <f t="shared" si="717"/>
        <v>0</v>
      </c>
      <c r="Q1568" s="11">
        <f t="shared" si="709"/>
        <v>0</v>
      </c>
      <c r="R1568" s="10">
        <f t="shared" si="718"/>
        <v>0</v>
      </c>
      <c r="S1568" s="9">
        <f t="shared" si="719"/>
        <v>151.358709016955</v>
      </c>
      <c r="T1568" s="8">
        <f t="shared" si="720"/>
        <v>21311.506250736053</v>
      </c>
      <c r="U1568" s="7">
        <f t="shared" si="721"/>
        <v>-31.454461200122662</v>
      </c>
      <c r="V1568" s="9">
        <f t="shared" si="722"/>
        <v>-543.37098638623058</v>
      </c>
      <c r="W1568" s="8">
        <f t="shared" si="723"/>
        <v>237723.42017436505</v>
      </c>
      <c r="X1568" s="7">
        <f t="shared" si="724"/>
        <v>-31.454461200122662</v>
      </c>
      <c r="Y1568" s="6">
        <f t="shared" si="710"/>
        <v>564.05805343211307</v>
      </c>
      <c r="Z1568" s="4">
        <f t="shared" si="711"/>
        <v>-1</v>
      </c>
      <c r="AA1568" s="4">
        <f t="shared" si="725"/>
        <v>0</v>
      </c>
      <c r="AB1568" s="5">
        <f t="shared" si="726"/>
        <v>0</v>
      </c>
      <c r="AC1568" s="418">
        <f t="shared" ref="AC1568:AC1631" si="730">(AB1568/G1568)*F1568</f>
        <v>0</v>
      </c>
      <c r="AD1568" s="628">
        <f t="shared" si="727"/>
        <v>0</v>
      </c>
      <c r="AE1568" s="4">
        <f t="shared" si="712"/>
        <v>5.3252831486819101</v>
      </c>
      <c r="AF1568" s="3">
        <f t="shared" si="728"/>
        <v>4.67</v>
      </c>
      <c r="AG1568" s="2">
        <f t="shared" si="713"/>
        <v>105.92076283713217</v>
      </c>
      <c r="AH1568" s="22">
        <f t="shared" si="702"/>
        <v>4.9155718443219971</v>
      </c>
    </row>
    <row r="1569" spans="6:34" x14ac:dyDescent="0.35">
      <c r="F1569" s="21">
        <f t="shared" si="714"/>
        <v>153.89999999999554</v>
      </c>
      <c r="G1569" s="20">
        <f t="shared" si="729"/>
        <v>356.63043478260749</v>
      </c>
      <c r="H1569" s="19">
        <f t="shared" si="703"/>
        <v>6.6304347826074945</v>
      </c>
      <c r="I1569" s="18">
        <f t="shared" si="704"/>
        <v>1.8944099378878556E-2</v>
      </c>
      <c r="J1569" s="17">
        <f t="shared" si="705"/>
        <v>237669.08307572643</v>
      </c>
      <c r="K1569" s="16">
        <f t="shared" si="706"/>
        <v>31.454622898744756</v>
      </c>
      <c r="L1569" s="15">
        <f t="shared" si="707"/>
        <v>0</v>
      </c>
      <c r="M1569" s="14">
        <f t="shared" si="708"/>
        <v>0</v>
      </c>
      <c r="N1569" s="13">
        <f t="shared" si="715"/>
        <v>0</v>
      </c>
      <c r="O1569" s="12">
        <f t="shared" si="716"/>
        <v>0</v>
      </c>
      <c r="P1569" s="4">
        <f t="shared" si="717"/>
        <v>0</v>
      </c>
      <c r="Q1569" s="11">
        <f t="shared" si="709"/>
        <v>0</v>
      </c>
      <c r="R1569" s="10">
        <f t="shared" si="718"/>
        <v>0</v>
      </c>
      <c r="S1569" s="9">
        <f t="shared" si="719"/>
        <v>151.358709016955</v>
      </c>
      <c r="T1569" s="8">
        <f t="shared" si="720"/>
        <v>21326.642121637749</v>
      </c>
      <c r="U1569" s="7">
        <f t="shared" si="721"/>
        <v>-31.454622898744756</v>
      </c>
      <c r="V1569" s="9">
        <f t="shared" si="722"/>
        <v>-546.51643250624284</v>
      </c>
      <c r="W1569" s="8">
        <f t="shared" si="723"/>
        <v>237669.08307572643</v>
      </c>
      <c r="X1569" s="7">
        <f t="shared" si="724"/>
        <v>-31.454622898744756</v>
      </c>
      <c r="Y1569" s="6">
        <f t="shared" si="710"/>
        <v>567.08876712083622</v>
      </c>
      <c r="Z1569" s="4">
        <f t="shared" si="711"/>
        <v>-1</v>
      </c>
      <c r="AA1569" s="4">
        <f t="shared" si="725"/>
        <v>0</v>
      </c>
      <c r="AB1569" s="5">
        <f t="shared" si="726"/>
        <v>0</v>
      </c>
      <c r="AC1569" s="418">
        <f t="shared" si="730"/>
        <v>0</v>
      </c>
      <c r="AD1569" s="628">
        <f t="shared" si="727"/>
        <v>0</v>
      </c>
      <c r="AE1569" s="4">
        <f t="shared" si="712"/>
        <v>5.3538961760765797</v>
      </c>
      <c r="AF1569" s="3">
        <f t="shared" si="728"/>
        <v>4.67</v>
      </c>
      <c r="AG1569" s="2">
        <f t="shared" si="713"/>
        <v>105.92076283713217</v>
      </c>
      <c r="AH1569" s="22">
        <f t="shared" si="702"/>
        <v>4.955242453812617</v>
      </c>
    </row>
    <row r="1570" spans="6:34" x14ac:dyDescent="0.35">
      <c r="F1570" s="21">
        <f t="shared" si="714"/>
        <v>153.99999999999554</v>
      </c>
      <c r="G1570" s="20">
        <f t="shared" si="729"/>
        <v>356.63043478260749</v>
      </c>
      <c r="H1570" s="19">
        <f t="shared" si="703"/>
        <v>6.6304347826074945</v>
      </c>
      <c r="I1570" s="18">
        <f t="shared" si="704"/>
        <v>1.8944099378878556E-2</v>
      </c>
      <c r="J1570" s="17">
        <f t="shared" si="705"/>
        <v>237614.4314324758</v>
      </c>
      <c r="K1570" s="16">
        <f t="shared" si="706"/>
        <v>31.454785534659671</v>
      </c>
      <c r="L1570" s="15">
        <f t="shared" si="707"/>
        <v>0</v>
      </c>
      <c r="M1570" s="14">
        <f t="shared" si="708"/>
        <v>0</v>
      </c>
      <c r="N1570" s="13">
        <f t="shared" si="715"/>
        <v>0</v>
      </c>
      <c r="O1570" s="12">
        <f t="shared" si="716"/>
        <v>0</v>
      </c>
      <c r="P1570" s="4">
        <f t="shared" si="717"/>
        <v>0</v>
      </c>
      <c r="Q1570" s="11">
        <f t="shared" si="709"/>
        <v>0</v>
      </c>
      <c r="R1570" s="10">
        <f t="shared" si="718"/>
        <v>0</v>
      </c>
      <c r="S1570" s="9">
        <f t="shared" si="719"/>
        <v>151.358709016955</v>
      </c>
      <c r="T1570" s="8">
        <f t="shared" si="720"/>
        <v>21341.777992539446</v>
      </c>
      <c r="U1570" s="7">
        <f t="shared" si="721"/>
        <v>-31.454785534659671</v>
      </c>
      <c r="V1570" s="9">
        <f t="shared" si="722"/>
        <v>-549.66189479611728</v>
      </c>
      <c r="W1570" s="8">
        <f t="shared" si="723"/>
        <v>237614.4314324758</v>
      </c>
      <c r="X1570" s="7">
        <f t="shared" si="724"/>
        <v>-31.454785534659671</v>
      </c>
      <c r="Y1570" s="6">
        <f t="shared" si="710"/>
        <v>570.12073930540112</v>
      </c>
      <c r="Z1570" s="4">
        <f t="shared" si="711"/>
        <v>-1</v>
      </c>
      <c r="AA1570" s="4">
        <f t="shared" si="725"/>
        <v>0</v>
      </c>
      <c r="AB1570" s="5">
        <f t="shared" si="726"/>
        <v>0</v>
      </c>
      <c r="AC1570" s="418">
        <f t="shared" si="730"/>
        <v>0</v>
      </c>
      <c r="AD1570" s="628">
        <f t="shared" si="727"/>
        <v>0</v>
      </c>
      <c r="AE1570" s="4">
        <f t="shared" si="712"/>
        <v>5.3825210849551812</v>
      </c>
      <c r="AF1570" s="3">
        <f t="shared" si="728"/>
        <v>4.67</v>
      </c>
      <c r="AG1570" s="2">
        <f t="shared" si="713"/>
        <v>105.92076283713217</v>
      </c>
      <c r="AH1570" s="22">
        <f t="shared" si="702"/>
        <v>4.9950357512055534</v>
      </c>
    </row>
    <row r="1571" spans="6:34" x14ac:dyDescent="0.35">
      <c r="F1571" s="21">
        <f t="shared" si="714"/>
        <v>154.09999999999553</v>
      </c>
      <c r="G1571" s="20">
        <f t="shared" si="729"/>
        <v>356.63043478260749</v>
      </c>
      <c r="H1571" s="19">
        <f t="shared" si="703"/>
        <v>6.6304347826074945</v>
      </c>
      <c r="I1571" s="18">
        <f t="shared" si="704"/>
        <v>1.8944099378878556E-2</v>
      </c>
      <c r="J1571" s="17">
        <f t="shared" si="705"/>
        <v>237559.4652429962</v>
      </c>
      <c r="K1571" s="16">
        <f t="shared" si="706"/>
        <v>31.454949107893967</v>
      </c>
      <c r="L1571" s="15">
        <f t="shared" si="707"/>
        <v>0</v>
      </c>
      <c r="M1571" s="14">
        <f t="shared" si="708"/>
        <v>0</v>
      </c>
      <c r="N1571" s="13">
        <f t="shared" si="715"/>
        <v>0</v>
      </c>
      <c r="O1571" s="12">
        <f t="shared" si="716"/>
        <v>0</v>
      </c>
      <c r="P1571" s="4">
        <f t="shared" si="717"/>
        <v>0</v>
      </c>
      <c r="Q1571" s="11">
        <f t="shared" si="709"/>
        <v>0</v>
      </c>
      <c r="R1571" s="10">
        <f t="shared" si="718"/>
        <v>0</v>
      </c>
      <c r="S1571" s="9">
        <f t="shared" si="719"/>
        <v>151.358709016955</v>
      </c>
      <c r="T1571" s="8">
        <f t="shared" si="720"/>
        <v>21356.913863441143</v>
      </c>
      <c r="U1571" s="7">
        <f t="shared" si="721"/>
        <v>-31.454949107893967</v>
      </c>
      <c r="V1571" s="9">
        <f t="shared" si="722"/>
        <v>-552.80737334958326</v>
      </c>
      <c r="W1571" s="8">
        <f t="shared" si="723"/>
        <v>237559.4652429962</v>
      </c>
      <c r="X1571" s="7">
        <f t="shared" si="724"/>
        <v>-31.454949107893967</v>
      </c>
      <c r="Y1571" s="6">
        <f t="shared" si="710"/>
        <v>573.15395037018186</v>
      </c>
      <c r="Z1571" s="4">
        <f t="shared" si="711"/>
        <v>-1</v>
      </c>
      <c r="AA1571" s="4">
        <f t="shared" si="725"/>
        <v>0</v>
      </c>
      <c r="AB1571" s="5">
        <f t="shared" si="726"/>
        <v>0</v>
      </c>
      <c r="AC1571" s="418">
        <f t="shared" si="730"/>
        <v>0</v>
      </c>
      <c r="AD1571" s="628">
        <f t="shared" si="727"/>
        <v>0</v>
      </c>
      <c r="AE1571" s="4">
        <f t="shared" si="712"/>
        <v>5.4111576901262062</v>
      </c>
      <c r="AF1571" s="3">
        <f t="shared" si="728"/>
        <v>4.67</v>
      </c>
      <c r="AG1571" s="2">
        <f t="shared" si="713"/>
        <v>105.92076283713217</v>
      </c>
      <c r="AH1571" s="22">
        <f t="shared" si="702"/>
        <v>5.0349513272705977</v>
      </c>
    </row>
    <row r="1572" spans="6:34" x14ac:dyDescent="0.35">
      <c r="F1572" s="21">
        <f t="shared" si="714"/>
        <v>154.19999999999553</v>
      </c>
      <c r="G1572" s="20">
        <f t="shared" si="729"/>
        <v>356.63043478260749</v>
      </c>
      <c r="H1572" s="19">
        <f t="shared" si="703"/>
        <v>6.6304347826074945</v>
      </c>
      <c r="I1572" s="18">
        <f t="shared" si="704"/>
        <v>1.8944099378878556E-2</v>
      </c>
      <c r="J1572" s="17">
        <f t="shared" si="705"/>
        <v>237504.18450566125</v>
      </c>
      <c r="K1572" s="16">
        <f t="shared" si="706"/>
        <v>31.455113618474442</v>
      </c>
      <c r="L1572" s="15">
        <f t="shared" si="707"/>
        <v>0</v>
      </c>
      <c r="M1572" s="14">
        <f t="shared" si="708"/>
        <v>0</v>
      </c>
      <c r="N1572" s="13">
        <f t="shared" si="715"/>
        <v>0</v>
      </c>
      <c r="O1572" s="12">
        <f t="shared" si="716"/>
        <v>0</v>
      </c>
      <c r="P1572" s="4">
        <f t="shared" si="717"/>
        <v>0</v>
      </c>
      <c r="Q1572" s="11">
        <f t="shared" si="709"/>
        <v>0</v>
      </c>
      <c r="R1572" s="10">
        <f t="shared" si="718"/>
        <v>0</v>
      </c>
      <c r="S1572" s="9">
        <f t="shared" si="719"/>
        <v>151.358709016955</v>
      </c>
      <c r="T1572" s="8">
        <f t="shared" si="720"/>
        <v>21372.04973434284</v>
      </c>
      <c r="U1572" s="7">
        <f t="shared" si="721"/>
        <v>-31.455113618474442</v>
      </c>
      <c r="V1572" s="9">
        <f t="shared" si="722"/>
        <v>-555.95286826037261</v>
      </c>
      <c r="W1572" s="8">
        <f t="shared" si="723"/>
        <v>237504.18450566125</v>
      </c>
      <c r="X1572" s="7">
        <f t="shared" si="724"/>
        <v>-31.455113618474442</v>
      </c>
      <c r="Y1572" s="6">
        <f t="shared" si="710"/>
        <v>576.18838110657396</v>
      </c>
      <c r="Z1572" s="4">
        <f t="shared" si="711"/>
        <v>-1</v>
      </c>
      <c r="AA1572" s="4">
        <f t="shared" si="725"/>
        <v>0</v>
      </c>
      <c r="AB1572" s="5">
        <f t="shared" si="726"/>
        <v>0</v>
      </c>
      <c r="AC1572" s="418">
        <f t="shared" si="730"/>
        <v>0</v>
      </c>
      <c r="AD1572" s="628">
        <f t="shared" si="727"/>
        <v>0</v>
      </c>
      <c r="AE1572" s="4">
        <f t="shared" si="712"/>
        <v>5.4398058102408431</v>
      </c>
      <c r="AF1572" s="3">
        <f t="shared" si="728"/>
        <v>4.67</v>
      </c>
      <c r="AG1572" s="2">
        <f t="shared" si="713"/>
        <v>105.92076283713217</v>
      </c>
      <c r="AH1572" s="22">
        <f t="shared" si="702"/>
        <v>5.0749887770239601</v>
      </c>
    </row>
    <row r="1573" spans="6:34" x14ac:dyDescent="0.35">
      <c r="F1573" s="21">
        <f t="shared" si="714"/>
        <v>154.29999999999552</v>
      </c>
      <c r="G1573" s="20">
        <f t="shared" si="729"/>
        <v>356.63043478260749</v>
      </c>
      <c r="H1573" s="19">
        <f t="shared" si="703"/>
        <v>6.6304347826074945</v>
      </c>
      <c r="I1573" s="18">
        <f t="shared" si="704"/>
        <v>1.8944099378878556E-2</v>
      </c>
      <c r="J1573" s="17">
        <f t="shared" si="705"/>
        <v>237448.5892188352</v>
      </c>
      <c r="K1573" s="16">
        <f t="shared" si="706"/>
        <v>31.45527906642798</v>
      </c>
      <c r="L1573" s="15">
        <f t="shared" si="707"/>
        <v>0</v>
      </c>
      <c r="M1573" s="14">
        <f t="shared" si="708"/>
        <v>0</v>
      </c>
      <c r="N1573" s="13">
        <f t="shared" si="715"/>
        <v>0</v>
      </c>
      <c r="O1573" s="12">
        <f t="shared" si="716"/>
        <v>0</v>
      </c>
      <c r="P1573" s="4">
        <f t="shared" si="717"/>
        <v>0</v>
      </c>
      <c r="Q1573" s="11">
        <f t="shared" si="709"/>
        <v>0</v>
      </c>
      <c r="R1573" s="10">
        <f t="shared" si="718"/>
        <v>0</v>
      </c>
      <c r="S1573" s="9">
        <f t="shared" si="719"/>
        <v>151.358709016955</v>
      </c>
      <c r="T1573" s="8">
        <f t="shared" si="720"/>
        <v>21387.185605244536</v>
      </c>
      <c r="U1573" s="7">
        <f t="shared" si="721"/>
        <v>-31.45527906642798</v>
      </c>
      <c r="V1573" s="9">
        <f t="shared" si="722"/>
        <v>-559.09837962222002</v>
      </c>
      <c r="W1573" s="8">
        <f t="shared" si="723"/>
        <v>237448.5892188352</v>
      </c>
      <c r="X1573" s="7">
        <f t="shared" si="724"/>
        <v>-31.45527906642798</v>
      </c>
      <c r="Y1573" s="6">
        <f t="shared" si="710"/>
        <v>579.22401270274645</v>
      </c>
      <c r="Z1573" s="4">
        <f t="shared" si="711"/>
        <v>-1</v>
      </c>
      <c r="AA1573" s="4">
        <f t="shared" si="725"/>
        <v>0</v>
      </c>
      <c r="AB1573" s="5">
        <f t="shared" si="726"/>
        <v>0</v>
      </c>
      <c r="AC1573" s="418">
        <f t="shared" si="730"/>
        <v>0</v>
      </c>
      <c r="AD1573" s="628">
        <f t="shared" si="727"/>
        <v>0</v>
      </c>
      <c r="AE1573" s="4">
        <f t="shared" si="712"/>
        <v>5.4684652676962262</v>
      </c>
      <c r="AF1573" s="3">
        <f t="shared" si="728"/>
        <v>4.67</v>
      </c>
      <c r="AG1573" s="2">
        <f t="shared" si="713"/>
        <v>105.92076283713217</v>
      </c>
      <c r="AH1573" s="22">
        <f t="shared" si="702"/>
        <v>5.1151476996573777</v>
      </c>
    </row>
    <row r="1574" spans="6:34" x14ac:dyDescent="0.35">
      <c r="F1574" s="21">
        <f t="shared" si="714"/>
        <v>154.39999999999552</v>
      </c>
      <c r="G1574" s="20">
        <f t="shared" si="729"/>
        <v>356.63043478260749</v>
      </c>
      <c r="H1574" s="19">
        <f t="shared" si="703"/>
        <v>6.6304347826074945</v>
      </c>
      <c r="I1574" s="18">
        <f t="shared" si="704"/>
        <v>1.8944099378878556E-2</v>
      </c>
      <c r="J1574" s="17">
        <f t="shared" si="705"/>
        <v>237392.67938087299</v>
      </c>
      <c r="K1574" s="16">
        <f t="shared" si="706"/>
        <v>31.455445451781671</v>
      </c>
      <c r="L1574" s="15">
        <f t="shared" si="707"/>
        <v>0</v>
      </c>
      <c r="M1574" s="14">
        <f t="shared" si="708"/>
        <v>0</v>
      </c>
      <c r="N1574" s="13">
        <f t="shared" si="715"/>
        <v>0</v>
      </c>
      <c r="O1574" s="12">
        <f t="shared" si="716"/>
        <v>0</v>
      </c>
      <c r="P1574" s="4">
        <f t="shared" si="717"/>
        <v>0</v>
      </c>
      <c r="Q1574" s="11">
        <f t="shared" si="709"/>
        <v>0</v>
      </c>
      <c r="R1574" s="10">
        <f t="shared" si="718"/>
        <v>0</v>
      </c>
      <c r="S1574" s="9">
        <f t="shared" si="719"/>
        <v>151.358709016955</v>
      </c>
      <c r="T1574" s="8">
        <f t="shared" si="720"/>
        <v>21402.321476146233</v>
      </c>
      <c r="U1574" s="7">
        <f t="shared" si="721"/>
        <v>-31.455445451781671</v>
      </c>
      <c r="V1574" s="9">
        <f t="shared" si="722"/>
        <v>-562.24390752886279</v>
      </c>
      <c r="W1574" s="8">
        <f t="shared" si="723"/>
        <v>237392.67938087299</v>
      </c>
      <c r="X1574" s="7">
        <f t="shared" si="724"/>
        <v>-31.455445451781671</v>
      </c>
      <c r="Y1574" s="6">
        <f t="shared" si="710"/>
        <v>582.26082673369297</v>
      </c>
      <c r="Z1574" s="4">
        <f t="shared" si="711"/>
        <v>-1</v>
      </c>
      <c r="AA1574" s="4">
        <f t="shared" si="725"/>
        <v>0</v>
      </c>
      <c r="AB1574" s="5">
        <f t="shared" si="726"/>
        <v>0</v>
      </c>
      <c r="AC1574" s="418">
        <f t="shared" si="730"/>
        <v>0</v>
      </c>
      <c r="AD1574" s="628">
        <f t="shared" si="727"/>
        <v>0</v>
      </c>
      <c r="AE1574" s="4">
        <f t="shared" si="712"/>
        <v>5.4971358885415089</v>
      </c>
      <c r="AF1574" s="3">
        <f t="shared" si="728"/>
        <v>4.67</v>
      </c>
      <c r="AG1574" s="2">
        <f t="shared" si="713"/>
        <v>105.92076283713217</v>
      </c>
      <c r="AH1574" s="22">
        <f t="shared" si="702"/>
        <v>5.1554276984687233</v>
      </c>
    </row>
    <row r="1575" spans="6:34" x14ac:dyDescent="0.35">
      <c r="F1575" s="21">
        <f t="shared" si="714"/>
        <v>154.49999999999551</v>
      </c>
      <c r="G1575" s="20">
        <f t="shared" si="729"/>
        <v>356.63043478260749</v>
      </c>
      <c r="H1575" s="19">
        <f t="shared" si="703"/>
        <v>6.6304347826074945</v>
      </c>
      <c r="I1575" s="18">
        <f t="shared" si="704"/>
        <v>1.8944099378878556E-2</v>
      </c>
      <c r="J1575" s="17">
        <f t="shared" si="705"/>
        <v>237336.45499012011</v>
      </c>
      <c r="K1575" s="16">
        <f t="shared" si="706"/>
        <v>31.455612774562713</v>
      </c>
      <c r="L1575" s="15">
        <f t="shared" si="707"/>
        <v>0</v>
      </c>
      <c r="M1575" s="14">
        <f t="shared" si="708"/>
        <v>0</v>
      </c>
      <c r="N1575" s="13">
        <f t="shared" si="715"/>
        <v>0</v>
      </c>
      <c r="O1575" s="12">
        <f t="shared" si="716"/>
        <v>0</v>
      </c>
      <c r="P1575" s="4">
        <f t="shared" si="717"/>
        <v>0</v>
      </c>
      <c r="Q1575" s="11">
        <f t="shared" si="709"/>
        <v>0</v>
      </c>
      <c r="R1575" s="10">
        <f t="shared" si="718"/>
        <v>0</v>
      </c>
      <c r="S1575" s="9">
        <f t="shared" si="719"/>
        <v>151.358709016955</v>
      </c>
      <c r="T1575" s="8">
        <f t="shared" si="720"/>
        <v>21417.45734704793</v>
      </c>
      <c r="U1575" s="7">
        <f t="shared" si="721"/>
        <v>-31.455612774562713</v>
      </c>
      <c r="V1575" s="9">
        <f t="shared" si="722"/>
        <v>-565.38945207404095</v>
      </c>
      <c r="W1575" s="8">
        <f t="shared" si="723"/>
        <v>237336.45499012011</v>
      </c>
      <c r="X1575" s="7">
        <f t="shared" si="724"/>
        <v>-31.455612774562713</v>
      </c>
      <c r="Y1575" s="6">
        <f t="shared" si="710"/>
        <v>585.29880515157686</v>
      </c>
      <c r="Z1575" s="4">
        <f t="shared" si="711"/>
        <v>-1</v>
      </c>
      <c r="AA1575" s="4">
        <f t="shared" si="725"/>
        <v>0</v>
      </c>
      <c r="AB1575" s="5">
        <f t="shared" si="726"/>
        <v>0</v>
      </c>
      <c r="AC1575" s="418">
        <f t="shared" si="730"/>
        <v>0</v>
      </c>
      <c r="AD1575" s="628">
        <f t="shared" si="727"/>
        <v>0</v>
      </c>
      <c r="AE1575" s="4">
        <f t="shared" si="712"/>
        <v>5.5258175023867109</v>
      </c>
      <c r="AF1575" s="3">
        <f t="shared" si="728"/>
        <v>4.67</v>
      </c>
      <c r="AG1575" s="2">
        <f t="shared" si="713"/>
        <v>105.92076283713217</v>
      </c>
      <c r="AH1575" s="22">
        <f t="shared" si="702"/>
        <v>5.1958283807942243</v>
      </c>
    </row>
    <row r="1576" spans="6:34" x14ac:dyDescent="0.35">
      <c r="F1576" s="21">
        <f t="shared" si="714"/>
        <v>154.5999999999955</v>
      </c>
      <c r="G1576" s="20">
        <f t="shared" si="729"/>
        <v>356.63043478260749</v>
      </c>
      <c r="H1576" s="19">
        <f t="shared" si="703"/>
        <v>6.6304347826074945</v>
      </c>
      <c r="I1576" s="18">
        <f t="shared" si="704"/>
        <v>1.8944099378878556E-2</v>
      </c>
      <c r="J1576" s="17">
        <f t="shared" si="705"/>
        <v>237279.91604491271</v>
      </c>
      <c r="K1576" s="16">
        <f t="shared" si="706"/>
        <v>31.455781034798477</v>
      </c>
      <c r="L1576" s="15">
        <f t="shared" si="707"/>
        <v>0</v>
      </c>
      <c r="M1576" s="14">
        <f t="shared" si="708"/>
        <v>0</v>
      </c>
      <c r="N1576" s="13">
        <f t="shared" si="715"/>
        <v>0</v>
      </c>
      <c r="O1576" s="12">
        <f t="shared" si="716"/>
        <v>0</v>
      </c>
      <c r="P1576" s="4">
        <f t="shared" si="717"/>
        <v>0</v>
      </c>
      <c r="Q1576" s="11">
        <f t="shared" si="709"/>
        <v>0</v>
      </c>
      <c r="R1576" s="10">
        <f t="shared" si="718"/>
        <v>0</v>
      </c>
      <c r="S1576" s="9">
        <f t="shared" si="719"/>
        <v>151.358709016955</v>
      </c>
      <c r="T1576" s="8">
        <f t="shared" si="720"/>
        <v>21432.593217949627</v>
      </c>
      <c r="U1576" s="7">
        <f t="shared" si="721"/>
        <v>-31.455781034798477</v>
      </c>
      <c r="V1576" s="9">
        <f t="shared" si="722"/>
        <v>-568.53501335149724</v>
      </c>
      <c r="W1576" s="8">
        <f t="shared" si="723"/>
        <v>237279.91604491271</v>
      </c>
      <c r="X1576" s="7">
        <f t="shared" si="724"/>
        <v>-31.455781034798477</v>
      </c>
      <c r="Y1576" s="6">
        <f t="shared" si="710"/>
        <v>588.33793027635602</v>
      </c>
      <c r="Z1576" s="4">
        <f t="shared" si="711"/>
        <v>-1</v>
      </c>
      <c r="AA1576" s="4">
        <f t="shared" si="725"/>
        <v>0</v>
      </c>
      <c r="AB1576" s="5">
        <f t="shared" si="726"/>
        <v>0</v>
      </c>
      <c r="AC1576" s="418">
        <f t="shared" si="730"/>
        <v>0</v>
      </c>
      <c r="AD1576" s="628">
        <f t="shared" si="727"/>
        <v>0</v>
      </c>
      <c r="AE1576" s="4">
        <f t="shared" si="712"/>
        <v>5.5545099423142084</v>
      </c>
      <c r="AF1576" s="3">
        <f t="shared" si="728"/>
        <v>4.67</v>
      </c>
      <c r="AG1576" s="2">
        <f t="shared" si="713"/>
        <v>105.92076283713217</v>
      </c>
      <c r="AH1576" s="22">
        <f t="shared" si="702"/>
        <v>5.2363493579421485</v>
      </c>
    </row>
    <row r="1577" spans="6:34" x14ac:dyDescent="0.35">
      <c r="F1577" s="21">
        <f t="shared" si="714"/>
        <v>154.6999999999955</v>
      </c>
      <c r="G1577" s="20">
        <f t="shared" si="729"/>
        <v>356.63043478260749</v>
      </c>
      <c r="H1577" s="19">
        <f t="shared" si="703"/>
        <v>6.6304347826074945</v>
      </c>
      <c r="I1577" s="18">
        <f t="shared" si="704"/>
        <v>1.8944099378878556E-2</v>
      </c>
      <c r="J1577" s="17">
        <f t="shared" si="705"/>
        <v>237223.06254357757</v>
      </c>
      <c r="K1577" s="16">
        <f t="shared" si="706"/>
        <v>31.455950232516511</v>
      </c>
      <c r="L1577" s="15">
        <f t="shared" si="707"/>
        <v>0</v>
      </c>
      <c r="M1577" s="14">
        <f t="shared" si="708"/>
        <v>0</v>
      </c>
      <c r="N1577" s="13">
        <f t="shared" si="715"/>
        <v>0</v>
      </c>
      <c r="O1577" s="12">
        <f t="shared" si="716"/>
        <v>0</v>
      </c>
      <c r="P1577" s="4">
        <f t="shared" si="717"/>
        <v>0</v>
      </c>
      <c r="Q1577" s="11">
        <f t="shared" si="709"/>
        <v>0</v>
      </c>
      <c r="R1577" s="10">
        <f t="shared" si="718"/>
        <v>0</v>
      </c>
      <c r="S1577" s="9">
        <f t="shared" si="719"/>
        <v>151.358709016955</v>
      </c>
      <c r="T1577" s="8">
        <f t="shared" si="720"/>
        <v>21447.729088851323</v>
      </c>
      <c r="U1577" s="7">
        <f t="shared" si="721"/>
        <v>-31.455950232516511</v>
      </c>
      <c r="V1577" s="9">
        <f t="shared" si="722"/>
        <v>-571.68059145497705</v>
      </c>
      <c r="W1577" s="8">
        <f t="shared" si="723"/>
        <v>237223.06254357757</v>
      </c>
      <c r="X1577" s="7">
        <f t="shared" si="724"/>
        <v>-31.455950232516511</v>
      </c>
      <c r="Y1577" s="6">
        <f t="shared" si="710"/>
        <v>591.3781847866826</v>
      </c>
      <c r="Z1577" s="4">
        <f t="shared" si="711"/>
        <v>-1</v>
      </c>
      <c r="AA1577" s="4">
        <f t="shared" si="725"/>
        <v>0</v>
      </c>
      <c r="AB1577" s="5">
        <f t="shared" si="726"/>
        <v>0</v>
      </c>
      <c r="AC1577" s="418">
        <f t="shared" si="730"/>
        <v>0</v>
      </c>
      <c r="AD1577" s="628">
        <f t="shared" si="727"/>
        <v>0</v>
      </c>
      <c r="AE1577" s="4">
        <f t="shared" si="712"/>
        <v>5.5832130447928172</v>
      </c>
      <c r="AF1577" s="3">
        <f t="shared" si="728"/>
        <v>4.67</v>
      </c>
      <c r="AG1577" s="2">
        <f t="shared" si="713"/>
        <v>105.92076283713217</v>
      </c>
      <c r="AH1577" s="22">
        <f t="shared" si="702"/>
        <v>5.2769902451279513</v>
      </c>
    </row>
    <row r="1578" spans="6:34" x14ac:dyDescent="0.35">
      <c r="F1578" s="21">
        <f t="shared" si="714"/>
        <v>154.79999999999549</v>
      </c>
      <c r="G1578" s="20">
        <f t="shared" si="729"/>
        <v>356.63043478260749</v>
      </c>
      <c r="H1578" s="19">
        <f t="shared" si="703"/>
        <v>6.6304347826074945</v>
      </c>
      <c r="I1578" s="18">
        <f t="shared" si="704"/>
        <v>1.8944099378878556E-2</v>
      </c>
      <c r="J1578" s="17">
        <f t="shared" si="705"/>
        <v>237165.89448443206</v>
      </c>
      <c r="K1578" s="16">
        <f t="shared" si="706"/>
        <v>31.456120367744493</v>
      </c>
      <c r="L1578" s="15">
        <f t="shared" si="707"/>
        <v>0</v>
      </c>
      <c r="M1578" s="14">
        <f t="shared" si="708"/>
        <v>0</v>
      </c>
      <c r="N1578" s="13">
        <f t="shared" si="715"/>
        <v>0</v>
      </c>
      <c r="O1578" s="12">
        <f t="shared" si="716"/>
        <v>0</v>
      </c>
      <c r="P1578" s="4">
        <f t="shared" si="717"/>
        <v>0</v>
      </c>
      <c r="Q1578" s="11">
        <f t="shared" si="709"/>
        <v>0</v>
      </c>
      <c r="R1578" s="10">
        <f t="shared" si="718"/>
        <v>0</v>
      </c>
      <c r="S1578" s="9">
        <f t="shared" si="719"/>
        <v>151.358709016955</v>
      </c>
      <c r="T1578" s="8">
        <f t="shared" si="720"/>
        <v>21462.86495975302</v>
      </c>
      <c r="U1578" s="7">
        <f t="shared" si="721"/>
        <v>-31.456120367744493</v>
      </c>
      <c r="V1578" s="9">
        <f t="shared" si="722"/>
        <v>-574.82618647822869</v>
      </c>
      <c r="W1578" s="8">
        <f t="shared" si="723"/>
        <v>237165.89448443206</v>
      </c>
      <c r="X1578" s="7">
        <f t="shared" si="724"/>
        <v>-31.456120367744493</v>
      </c>
      <c r="Y1578" s="6">
        <f t="shared" si="710"/>
        <v>594.41955171106429</v>
      </c>
      <c r="Z1578" s="4">
        <f t="shared" si="711"/>
        <v>-1</v>
      </c>
      <c r="AA1578" s="4">
        <f t="shared" si="725"/>
        <v>0</v>
      </c>
      <c r="AB1578" s="5">
        <f t="shared" si="726"/>
        <v>0</v>
      </c>
      <c r="AC1578" s="418">
        <f t="shared" si="730"/>
        <v>0</v>
      </c>
      <c r="AD1578" s="628">
        <f t="shared" si="727"/>
        <v>0</v>
      </c>
      <c r="AE1578" s="4">
        <f t="shared" si="712"/>
        <v>5.6119266495943441</v>
      </c>
      <c r="AF1578" s="3">
        <f t="shared" si="728"/>
        <v>4.67</v>
      </c>
      <c r="AG1578" s="2">
        <f t="shared" si="713"/>
        <v>105.92076283713217</v>
      </c>
      <c r="AH1578" s="22">
        <f t="shared" si="702"/>
        <v>5.3177506614108472</v>
      </c>
    </row>
    <row r="1579" spans="6:34" x14ac:dyDescent="0.35">
      <c r="F1579" s="21">
        <f t="shared" si="714"/>
        <v>154.89999999999549</v>
      </c>
      <c r="G1579" s="20">
        <f t="shared" si="729"/>
        <v>356.63043478260749</v>
      </c>
      <c r="H1579" s="19">
        <f t="shared" si="703"/>
        <v>6.6304347826074945</v>
      </c>
      <c r="I1579" s="18">
        <f t="shared" si="704"/>
        <v>1.8944099378878556E-2</v>
      </c>
      <c r="J1579" s="17">
        <f t="shared" si="705"/>
        <v>237108.41186578423</v>
      </c>
      <c r="K1579" s="16">
        <f t="shared" si="706"/>
        <v>31.456291440510231</v>
      </c>
      <c r="L1579" s="15">
        <f t="shared" si="707"/>
        <v>0</v>
      </c>
      <c r="M1579" s="14">
        <f t="shared" si="708"/>
        <v>0</v>
      </c>
      <c r="N1579" s="13">
        <f t="shared" si="715"/>
        <v>0</v>
      </c>
      <c r="O1579" s="12">
        <f t="shared" si="716"/>
        <v>0</v>
      </c>
      <c r="P1579" s="4">
        <f t="shared" si="717"/>
        <v>0</v>
      </c>
      <c r="Q1579" s="11">
        <f t="shared" si="709"/>
        <v>0</v>
      </c>
      <c r="R1579" s="10">
        <f t="shared" si="718"/>
        <v>0</v>
      </c>
      <c r="S1579" s="9">
        <f t="shared" si="719"/>
        <v>151.358709016955</v>
      </c>
      <c r="T1579" s="8">
        <f t="shared" si="720"/>
        <v>21478.000830654717</v>
      </c>
      <c r="U1579" s="7">
        <f t="shared" si="721"/>
        <v>-31.456291440510231</v>
      </c>
      <c r="V1579" s="9">
        <f t="shared" si="722"/>
        <v>-577.97179851500312</v>
      </c>
      <c r="W1579" s="8">
        <f t="shared" si="723"/>
        <v>237108.41186578423</v>
      </c>
      <c r="X1579" s="7">
        <f t="shared" si="724"/>
        <v>-31.456291440510231</v>
      </c>
      <c r="Y1579" s="6">
        <f t="shared" si="710"/>
        <v>597.46201441928224</v>
      </c>
      <c r="Z1579" s="4">
        <f t="shared" si="711"/>
        <v>-1</v>
      </c>
      <c r="AA1579" s="4">
        <f t="shared" si="725"/>
        <v>0</v>
      </c>
      <c r="AB1579" s="5">
        <f t="shared" si="726"/>
        <v>0</v>
      </c>
      <c r="AC1579" s="418">
        <f t="shared" si="730"/>
        <v>0</v>
      </c>
      <c r="AD1579" s="628">
        <f t="shared" si="727"/>
        <v>0</v>
      </c>
      <c r="AE1579" s="4">
        <f t="shared" si="712"/>
        <v>5.6406505997125675</v>
      </c>
      <c r="AF1579" s="3">
        <f t="shared" si="728"/>
        <v>4.67</v>
      </c>
      <c r="AG1579" s="2">
        <f t="shared" si="713"/>
        <v>105.92076283713217</v>
      </c>
      <c r="AH1579" s="22">
        <f t="shared" si="702"/>
        <v>5.3586302296317996</v>
      </c>
    </row>
    <row r="1580" spans="6:34" x14ac:dyDescent="0.35">
      <c r="F1580" s="21">
        <f t="shared" si="714"/>
        <v>154.99999999999548</v>
      </c>
      <c r="G1580" s="20">
        <f t="shared" si="729"/>
        <v>356.63043478260749</v>
      </c>
      <c r="H1580" s="19">
        <f t="shared" si="703"/>
        <v>6.6304347826074945</v>
      </c>
      <c r="I1580" s="18">
        <f t="shared" si="704"/>
        <v>1.8944099378878556E-2</v>
      </c>
      <c r="J1580" s="17">
        <f t="shared" si="705"/>
        <v>237050.61468593273</v>
      </c>
      <c r="K1580" s="16">
        <f t="shared" si="706"/>
        <v>31.456463450841749</v>
      </c>
      <c r="L1580" s="15">
        <f t="shared" si="707"/>
        <v>0</v>
      </c>
      <c r="M1580" s="14">
        <f t="shared" si="708"/>
        <v>0</v>
      </c>
      <c r="N1580" s="13">
        <f t="shared" si="715"/>
        <v>0</v>
      </c>
      <c r="O1580" s="12">
        <f t="shared" si="716"/>
        <v>0</v>
      </c>
      <c r="P1580" s="4">
        <f t="shared" si="717"/>
        <v>0</v>
      </c>
      <c r="Q1580" s="11">
        <f t="shared" si="709"/>
        <v>0</v>
      </c>
      <c r="R1580" s="10">
        <f t="shared" si="718"/>
        <v>0</v>
      </c>
      <c r="S1580" s="9">
        <f t="shared" si="719"/>
        <v>151.358709016955</v>
      </c>
      <c r="T1580" s="8">
        <f t="shared" si="720"/>
        <v>21493.136701556414</v>
      </c>
      <c r="U1580" s="7">
        <f t="shared" si="721"/>
        <v>-31.456463450841749</v>
      </c>
      <c r="V1580" s="9">
        <f t="shared" si="722"/>
        <v>-581.1174276590541</v>
      </c>
      <c r="W1580" s="8">
        <f t="shared" si="723"/>
        <v>237050.61468593273</v>
      </c>
      <c r="X1580" s="7">
        <f t="shared" si="724"/>
        <v>-31.456463450841749</v>
      </c>
      <c r="Y1580" s="6">
        <f t="shared" si="710"/>
        <v>600.5055566140544</v>
      </c>
      <c r="Z1580" s="4">
        <f t="shared" si="711"/>
        <v>-1</v>
      </c>
      <c r="AA1580" s="4">
        <f t="shared" si="725"/>
        <v>0</v>
      </c>
      <c r="AB1580" s="5">
        <f t="shared" si="726"/>
        <v>0</v>
      </c>
      <c r="AC1580" s="418">
        <f t="shared" si="730"/>
        <v>0</v>
      </c>
      <c r="AD1580" s="628">
        <f t="shared" si="727"/>
        <v>0</v>
      </c>
      <c r="AE1580" s="4">
        <f t="shared" si="712"/>
        <v>5.669384741284528</v>
      </c>
      <c r="AF1580" s="3">
        <f t="shared" si="728"/>
        <v>4.67</v>
      </c>
      <c r="AG1580" s="2">
        <f t="shared" si="713"/>
        <v>105.92076283713217</v>
      </c>
      <c r="AH1580" s="22">
        <f t="shared" si="702"/>
        <v>5.399628576352784</v>
      </c>
    </row>
    <row r="1581" spans="6:34" x14ac:dyDescent="0.35">
      <c r="F1581" s="21">
        <f t="shared" si="714"/>
        <v>155.09999999999548</v>
      </c>
      <c r="G1581" s="20">
        <f t="shared" si="729"/>
        <v>356.63043478260749</v>
      </c>
      <c r="H1581" s="19">
        <f t="shared" si="703"/>
        <v>6.6304347826074945</v>
      </c>
      <c r="I1581" s="18">
        <f t="shared" si="704"/>
        <v>1.8944099378878556E-2</v>
      </c>
      <c r="J1581" s="17">
        <f t="shared" si="705"/>
        <v>236992.50294316682</v>
      </c>
      <c r="K1581" s="16">
        <f t="shared" si="706"/>
        <v>31.456636398767181</v>
      </c>
      <c r="L1581" s="15">
        <f t="shared" si="707"/>
        <v>0</v>
      </c>
      <c r="M1581" s="14">
        <f t="shared" si="708"/>
        <v>0</v>
      </c>
      <c r="N1581" s="13">
        <f t="shared" si="715"/>
        <v>0</v>
      </c>
      <c r="O1581" s="12">
        <f t="shared" si="716"/>
        <v>0</v>
      </c>
      <c r="P1581" s="4">
        <f t="shared" si="717"/>
        <v>0</v>
      </c>
      <c r="Q1581" s="11">
        <f t="shared" si="709"/>
        <v>0</v>
      </c>
      <c r="R1581" s="10">
        <f t="shared" si="718"/>
        <v>0</v>
      </c>
      <c r="S1581" s="9">
        <f t="shared" si="719"/>
        <v>151.358709016955</v>
      </c>
      <c r="T1581" s="8">
        <f t="shared" si="720"/>
        <v>21508.272572458111</v>
      </c>
      <c r="U1581" s="7">
        <f t="shared" si="721"/>
        <v>-31.456636398767181</v>
      </c>
      <c r="V1581" s="9">
        <f t="shared" si="722"/>
        <v>-584.26307400413828</v>
      </c>
      <c r="W1581" s="8">
        <f t="shared" si="723"/>
        <v>236992.50294316682</v>
      </c>
      <c r="X1581" s="7">
        <f t="shared" si="724"/>
        <v>-31.456636398767181</v>
      </c>
      <c r="Y1581" s="6">
        <f t="shared" si="710"/>
        <v>603.55016232293769</v>
      </c>
      <c r="Z1581" s="4">
        <f t="shared" si="711"/>
        <v>-1</v>
      </c>
      <c r="AA1581" s="4">
        <f t="shared" si="725"/>
        <v>0</v>
      </c>
      <c r="AB1581" s="5">
        <f t="shared" si="726"/>
        <v>0</v>
      </c>
      <c r="AC1581" s="418">
        <f t="shared" si="730"/>
        <v>0</v>
      </c>
      <c r="AD1581" s="628">
        <f t="shared" si="727"/>
        <v>0</v>
      </c>
      <c r="AE1581" s="4">
        <f t="shared" si="712"/>
        <v>5.6981289235140764</v>
      </c>
      <c r="AF1581" s="3">
        <f t="shared" si="728"/>
        <v>4.67</v>
      </c>
      <c r="AG1581" s="2">
        <f t="shared" si="713"/>
        <v>105.92076283713217</v>
      </c>
      <c r="AH1581" s="22">
        <f t="shared" si="702"/>
        <v>5.4407453317974293</v>
      </c>
    </row>
    <row r="1582" spans="6:34" x14ac:dyDescent="0.35">
      <c r="F1582" s="21">
        <f t="shared" si="714"/>
        <v>155.19999999999547</v>
      </c>
      <c r="G1582" s="20">
        <f t="shared" si="729"/>
        <v>356.63043478260749</v>
      </c>
      <c r="H1582" s="19">
        <f t="shared" si="703"/>
        <v>6.6304347826074945</v>
      </c>
      <c r="I1582" s="18">
        <f t="shared" si="704"/>
        <v>1.8944099378878556E-2</v>
      </c>
      <c r="J1582" s="17">
        <f t="shared" si="705"/>
        <v>236934.0766357664</v>
      </c>
      <c r="K1582" s="16">
        <f t="shared" si="706"/>
        <v>31.456810284314805</v>
      </c>
      <c r="L1582" s="15">
        <f t="shared" si="707"/>
        <v>0</v>
      </c>
      <c r="M1582" s="14">
        <f t="shared" si="708"/>
        <v>0</v>
      </c>
      <c r="N1582" s="13">
        <f t="shared" si="715"/>
        <v>0</v>
      </c>
      <c r="O1582" s="12">
        <f t="shared" si="716"/>
        <v>0</v>
      </c>
      <c r="P1582" s="4">
        <f t="shared" si="717"/>
        <v>0</v>
      </c>
      <c r="Q1582" s="11">
        <f t="shared" si="709"/>
        <v>0</v>
      </c>
      <c r="R1582" s="10">
        <f t="shared" si="718"/>
        <v>0</v>
      </c>
      <c r="S1582" s="9">
        <f t="shared" si="719"/>
        <v>151.358709016955</v>
      </c>
      <c r="T1582" s="8">
        <f t="shared" si="720"/>
        <v>21523.408443359807</v>
      </c>
      <c r="U1582" s="7">
        <f t="shared" si="721"/>
        <v>-31.456810284314805</v>
      </c>
      <c r="V1582" s="9">
        <f t="shared" si="722"/>
        <v>-587.40873764401499</v>
      </c>
      <c r="W1582" s="8">
        <f t="shared" si="723"/>
        <v>236934.0766357664</v>
      </c>
      <c r="X1582" s="7">
        <f t="shared" si="724"/>
        <v>-31.456810284314805</v>
      </c>
      <c r="Y1582" s="6">
        <f t="shared" si="710"/>
        <v>606.59581589046138</v>
      </c>
      <c r="Z1582" s="4">
        <f t="shared" si="711"/>
        <v>-1</v>
      </c>
      <c r="AA1582" s="4">
        <f t="shared" si="725"/>
        <v>0</v>
      </c>
      <c r="AB1582" s="5">
        <f t="shared" si="726"/>
        <v>0</v>
      </c>
      <c r="AC1582" s="418">
        <f t="shared" si="730"/>
        <v>0</v>
      </c>
      <c r="AD1582" s="628">
        <f t="shared" si="727"/>
        <v>0</v>
      </c>
      <c r="AE1582" s="4">
        <f t="shared" si="712"/>
        <v>5.7268829985976062</v>
      </c>
      <c r="AF1582" s="3">
        <f t="shared" si="728"/>
        <v>4.67</v>
      </c>
      <c r="AG1582" s="2">
        <f t="shared" si="713"/>
        <v>105.92076283713217</v>
      </c>
      <c r="AH1582" s="22">
        <f t="shared" si="702"/>
        <v>5.4819801297929027</v>
      </c>
    </row>
    <row r="1583" spans="6:34" x14ac:dyDescent="0.35">
      <c r="F1583" s="21">
        <f t="shared" si="714"/>
        <v>155.29999999999546</v>
      </c>
      <c r="G1583" s="20">
        <f t="shared" si="729"/>
        <v>356.63043478260749</v>
      </c>
      <c r="H1583" s="19">
        <f t="shared" si="703"/>
        <v>6.6304347826074945</v>
      </c>
      <c r="I1583" s="18">
        <f t="shared" si="704"/>
        <v>1.8944099378878556E-2</v>
      </c>
      <c r="J1583" s="17">
        <f t="shared" si="705"/>
        <v>236875.33576200198</v>
      </c>
      <c r="K1583" s="16">
        <f t="shared" si="706"/>
        <v>31.456985107513095</v>
      </c>
      <c r="L1583" s="15">
        <f t="shared" si="707"/>
        <v>0</v>
      </c>
      <c r="M1583" s="14">
        <f t="shared" si="708"/>
        <v>0</v>
      </c>
      <c r="N1583" s="13">
        <f t="shared" si="715"/>
        <v>0</v>
      </c>
      <c r="O1583" s="12">
        <f t="shared" si="716"/>
        <v>0</v>
      </c>
      <c r="P1583" s="4">
        <f t="shared" si="717"/>
        <v>0</v>
      </c>
      <c r="Q1583" s="11">
        <f t="shared" si="709"/>
        <v>0</v>
      </c>
      <c r="R1583" s="10">
        <f t="shared" si="718"/>
        <v>0</v>
      </c>
      <c r="S1583" s="9">
        <f t="shared" si="719"/>
        <v>151.358709016955</v>
      </c>
      <c r="T1583" s="8">
        <f t="shared" si="720"/>
        <v>21538.544314261504</v>
      </c>
      <c r="U1583" s="7">
        <f t="shared" si="721"/>
        <v>-31.456985107513095</v>
      </c>
      <c r="V1583" s="9">
        <f t="shared" si="722"/>
        <v>-590.55441867244645</v>
      </c>
      <c r="W1583" s="8">
        <f t="shared" si="723"/>
        <v>236875.33576200198</v>
      </c>
      <c r="X1583" s="7">
        <f t="shared" si="724"/>
        <v>-31.456985107513095</v>
      </c>
      <c r="Y1583" s="6">
        <f t="shared" si="710"/>
        <v>609.64250197048307</v>
      </c>
      <c r="Z1583" s="4">
        <f t="shared" si="711"/>
        <v>-1</v>
      </c>
      <c r="AA1583" s="4">
        <f t="shared" si="725"/>
        <v>0</v>
      </c>
      <c r="AB1583" s="5">
        <f t="shared" si="726"/>
        <v>0</v>
      </c>
      <c r="AC1583" s="418">
        <f t="shared" si="730"/>
        <v>0</v>
      </c>
      <c r="AD1583" s="628">
        <f t="shared" si="727"/>
        <v>0</v>
      </c>
      <c r="AE1583" s="4">
        <f t="shared" si="712"/>
        <v>5.7556468216518866</v>
      </c>
      <c r="AF1583" s="3">
        <f t="shared" si="728"/>
        <v>4.67</v>
      </c>
      <c r="AG1583" s="2">
        <f t="shared" si="713"/>
        <v>105.92076283713217</v>
      </c>
      <c r="AH1583" s="22">
        <f t="shared" si="702"/>
        <v>5.523332607713054</v>
      </c>
    </row>
    <row r="1584" spans="6:34" x14ac:dyDescent="0.35">
      <c r="F1584" s="21">
        <f t="shared" si="714"/>
        <v>155.39999999999546</v>
      </c>
      <c r="G1584" s="20">
        <f t="shared" si="729"/>
        <v>356.63043478260749</v>
      </c>
      <c r="H1584" s="19">
        <f t="shared" si="703"/>
        <v>6.6304347826074945</v>
      </c>
      <c r="I1584" s="18">
        <f t="shared" si="704"/>
        <v>1.8944099378878556E-2</v>
      </c>
      <c r="J1584" s="17">
        <f t="shared" si="705"/>
        <v>236816.28032013474</v>
      </c>
      <c r="K1584" s="16">
        <f t="shared" si="706"/>
        <v>31.457160868390641</v>
      </c>
      <c r="L1584" s="15">
        <f t="shared" si="707"/>
        <v>0</v>
      </c>
      <c r="M1584" s="14">
        <f t="shared" si="708"/>
        <v>0</v>
      </c>
      <c r="N1584" s="13">
        <f t="shared" si="715"/>
        <v>0</v>
      </c>
      <c r="O1584" s="12">
        <f t="shared" si="716"/>
        <v>0</v>
      </c>
      <c r="P1584" s="4">
        <f t="shared" si="717"/>
        <v>0</v>
      </c>
      <c r="Q1584" s="11">
        <f t="shared" si="709"/>
        <v>0</v>
      </c>
      <c r="R1584" s="10">
        <f t="shared" si="718"/>
        <v>0</v>
      </c>
      <c r="S1584" s="9">
        <f t="shared" si="719"/>
        <v>151.358709016955</v>
      </c>
      <c r="T1584" s="8">
        <f t="shared" si="720"/>
        <v>21553.680185163201</v>
      </c>
      <c r="U1584" s="7">
        <f t="shared" si="721"/>
        <v>-31.457160868390641</v>
      </c>
      <c r="V1584" s="9">
        <f t="shared" si="722"/>
        <v>-593.70011718319779</v>
      </c>
      <c r="W1584" s="8">
        <f t="shared" si="723"/>
        <v>236816.28032013474</v>
      </c>
      <c r="X1584" s="7">
        <f t="shared" si="724"/>
        <v>-31.457160868390641</v>
      </c>
      <c r="Y1584" s="6">
        <f t="shared" si="710"/>
        <v>612.69020551876133</v>
      </c>
      <c r="Z1584" s="4">
        <f t="shared" si="711"/>
        <v>-1</v>
      </c>
      <c r="AA1584" s="4">
        <f t="shared" si="725"/>
        <v>0</v>
      </c>
      <c r="AB1584" s="5">
        <f t="shared" si="726"/>
        <v>0</v>
      </c>
      <c r="AC1584" s="418">
        <f t="shared" si="730"/>
        <v>0</v>
      </c>
      <c r="AD1584" s="628">
        <f t="shared" si="727"/>
        <v>0</v>
      </c>
      <c r="AE1584" s="4">
        <f t="shared" si="712"/>
        <v>5.7844202506439393</v>
      </c>
      <c r="AF1584" s="3">
        <f t="shared" si="728"/>
        <v>4.67</v>
      </c>
      <c r="AG1584" s="2">
        <f t="shared" si="713"/>
        <v>105.92076283713217</v>
      </c>
      <c r="AH1584" s="22">
        <f t="shared" si="702"/>
        <v>5.5648024064227348</v>
      </c>
    </row>
    <row r="1585" spans="6:34" x14ac:dyDescent="0.35">
      <c r="F1585" s="21">
        <f t="shared" si="714"/>
        <v>155.49999999999545</v>
      </c>
      <c r="G1585" s="20">
        <f t="shared" si="729"/>
        <v>356.63043478260749</v>
      </c>
      <c r="H1585" s="19">
        <f t="shared" si="703"/>
        <v>6.6304347826074945</v>
      </c>
      <c r="I1585" s="18">
        <f t="shared" si="704"/>
        <v>1.8944099378878556E-2</v>
      </c>
      <c r="J1585" s="17">
        <f t="shared" si="705"/>
        <v>236756.91030841641</v>
      </c>
      <c r="K1585" s="16">
        <f t="shared" si="706"/>
        <v>31.457337566976204</v>
      </c>
      <c r="L1585" s="15">
        <f t="shared" si="707"/>
        <v>0</v>
      </c>
      <c r="M1585" s="14">
        <f t="shared" si="708"/>
        <v>0</v>
      </c>
      <c r="N1585" s="13">
        <f t="shared" si="715"/>
        <v>0</v>
      </c>
      <c r="O1585" s="12">
        <f t="shared" si="716"/>
        <v>0</v>
      </c>
      <c r="P1585" s="4">
        <f t="shared" si="717"/>
        <v>0</v>
      </c>
      <c r="Q1585" s="11">
        <f t="shared" si="709"/>
        <v>0</v>
      </c>
      <c r="R1585" s="10">
        <f t="shared" si="718"/>
        <v>0</v>
      </c>
      <c r="S1585" s="9">
        <f t="shared" si="719"/>
        <v>151.358709016955</v>
      </c>
      <c r="T1585" s="8">
        <f t="shared" si="720"/>
        <v>21568.816056064898</v>
      </c>
      <c r="U1585" s="7">
        <f t="shared" si="721"/>
        <v>-31.457337566976204</v>
      </c>
      <c r="V1585" s="9">
        <f t="shared" si="722"/>
        <v>-596.84583327003691</v>
      </c>
      <c r="W1585" s="8">
        <f t="shared" si="723"/>
        <v>236756.91030841641</v>
      </c>
      <c r="X1585" s="7">
        <f t="shared" si="724"/>
        <v>-31.457337566976204</v>
      </c>
      <c r="Y1585" s="6">
        <f t="shared" si="710"/>
        <v>615.73891178573729</v>
      </c>
      <c r="Z1585" s="4">
        <f t="shared" si="711"/>
        <v>-1</v>
      </c>
      <c r="AA1585" s="4">
        <f t="shared" si="725"/>
        <v>0</v>
      </c>
      <c r="AB1585" s="5">
        <f t="shared" si="726"/>
        <v>0</v>
      </c>
      <c r="AC1585" s="418">
        <f t="shared" si="730"/>
        <v>0</v>
      </c>
      <c r="AD1585" s="628">
        <f t="shared" si="727"/>
        <v>0</v>
      </c>
      <c r="AE1585" s="4">
        <f t="shared" si="712"/>
        <v>5.8132031463228886</v>
      </c>
      <c r="AF1585" s="3">
        <f t="shared" si="728"/>
        <v>4.67</v>
      </c>
      <c r="AG1585" s="2">
        <f t="shared" si="713"/>
        <v>105.92076283713217</v>
      </c>
      <c r="AH1585" s="22">
        <f t="shared" si="702"/>
        <v>5.6063891702233608</v>
      </c>
    </row>
    <row r="1586" spans="6:34" x14ac:dyDescent="0.35">
      <c r="F1586" s="21">
        <f t="shared" si="714"/>
        <v>155.59999999999545</v>
      </c>
      <c r="G1586" s="20">
        <f t="shared" si="729"/>
        <v>356.63043478260749</v>
      </c>
      <c r="H1586" s="19">
        <f t="shared" si="703"/>
        <v>6.6304347826074945</v>
      </c>
      <c r="I1586" s="18">
        <f t="shared" si="704"/>
        <v>1.8944099378878556E-2</v>
      </c>
      <c r="J1586" s="17">
        <f t="shared" si="705"/>
        <v>236697.2257250894</v>
      </c>
      <c r="K1586" s="16">
        <f t="shared" si="706"/>
        <v>31.457515203298708</v>
      </c>
      <c r="L1586" s="15">
        <f t="shared" si="707"/>
        <v>0</v>
      </c>
      <c r="M1586" s="14">
        <f t="shared" si="708"/>
        <v>0</v>
      </c>
      <c r="N1586" s="13">
        <f t="shared" si="715"/>
        <v>0</v>
      </c>
      <c r="O1586" s="12">
        <f t="shared" si="716"/>
        <v>0</v>
      </c>
      <c r="P1586" s="4">
        <f t="shared" si="717"/>
        <v>0</v>
      </c>
      <c r="Q1586" s="11">
        <f t="shared" si="709"/>
        <v>0</v>
      </c>
      <c r="R1586" s="10">
        <f t="shared" si="718"/>
        <v>0</v>
      </c>
      <c r="S1586" s="9">
        <f t="shared" si="719"/>
        <v>151.358709016955</v>
      </c>
      <c r="T1586" s="8">
        <f t="shared" si="720"/>
        <v>21583.951926966594</v>
      </c>
      <c r="U1586" s="7">
        <f t="shared" si="721"/>
        <v>-31.457515203298708</v>
      </c>
      <c r="V1586" s="9">
        <f t="shared" si="722"/>
        <v>-599.99156702673451</v>
      </c>
      <c r="W1586" s="8">
        <f t="shared" si="723"/>
        <v>236697.2257250894</v>
      </c>
      <c r="X1586" s="7">
        <f t="shared" si="724"/>
        <v>-31.457515203298708</v>
      </c>
      <c r="Y1586" s="6">
        <f t="shared" si="710"/>
        <v>618.78860630951806</v>
      </c>
      <c r="Z1586" s="4">
        <f t="shared" si="711"/>
        <v>-1</v>
      </c>
      <c r="AA1586" s="4">
        <f t="shared" si="725"/>
        <v>0</v>
      </c>
      <c r="AB1586" s="5">
        <f t="shared" si="726"/>
        <v>0</v>
      </c>
      <c r="AC1586" s="418">
        <f t="shared" si="730"/>
        <v>0</v>
      </c>
      <c r="AD1586" s="628">
        <f t="shared" si="727"/>
        <v>0</v>
      </c>
      <c r="AE1586" s="4">
        <f t="shared" si="712"/>
        <v>5.8419953721537219</v>
      </c>
      <c r="AF1586" s="3">
        <f t="shared" si="728"/>
        <v>4.67</v>
      </c>
      <c r="AG1586" s="2">
        <f t="shared" si="713"/>
        <v>105.92076283713217</v>
      </c>
      <c r="AH1586" s="22">
        <f t="shared" si="702"/>
        <v>5.6480925467995418</v>
      </c>
    </row>
    <row r="1587" spans="6:34" x14ac:dyDescent="0.35">
      <c r="F1587" s="21">
        <f t="shared" si="714"/>
        <v>155.69999999999544</v>
      </c>
      <c r="G1587" s="20">
        <f t="shared" si="729"/>
        <v>356.63043478260749</v>
      </c>
      <c r="H1587" s="19">
        <f t="shared" si="703"/>
        <v>6.6304347826074945</v>
      </c>
      <c r="I1587" s="18">
        <f t="shared" si="704"/>
        <v>1.8944099378878556E-2</v>
      </c>
      <c r="J1587" s="17">
        <f t="shared" si="705"/>
        <v>236637.22656838674</v>
      </c>
      <c r="K1587" s="16">
        <f t="shared" si="706"/>
        <v>31.457693777387206</v>
      </c>
      <c r="L1587" s="15">
        <f t="shared" si="707"/>
        <v>0</v>
      </c>
      <c r="M1587" s="14">
        <f t="shared" si="708"/>
        <v>0</v>
      </c>
      <c r="N1587" s="13">
        <f t="shared" si="715"/>
        <v>0</v>
      </c>
      <c r="O1587" s="12">
        <f t="shared" si="716"/>
        <v>0</v>
      </c>
      <c r="P1587" s="4">
        <f t="shared" si="717"/>
        <v>0</v>
      </c>
      <c r="Q1587" s="11">
        <f t="shared" si="709"/>
        <v>0</v>
      </c>
      <c r="R1587" s="10">
        <f t="shared" si="718"/>
        <v>0</v>
      </c>
      <c r="S1587" s="9">
        <f t="shared" si="719"/>
        <v>151.358709016955</v>
      </c>
      <c r="T1587" s="8">
        <f t="shared" si="720"/>
        <v>21599.087797868291</v>
      </c>
      <c r="U1587" s="7">
        <f t="shared" si="721"/>
        <v>-31.457693777387206</v>
      </c>
      <c r="V1587" s="9">
        <f t="shared" si="722"/>
        <v>-603.13731854706441</v>
      </c>
      <c r="W1587" s="8">
        <f t="shared" si="723"/>
        <v>236637.22656838674</v>
      </c>
      <c r="X1587" s="7">
        <f t="shared" si="724"/>
        <v>-31.457693777387206</v>
      </c>
      <c r="Y1587" s="6">
        <f t="shared" si="710"/>
        <v>621.83927490905739</v>
      </c>
      <c r="Z1587" s="4">
        <f t="shared" si="711"/>
        <v>-1</v>
      </c>
      <c r="AA1587" s="4">
        <f t="shared" si="725"/>
        <v>0</v>
      </c>
      <c r="AB1587" s="5">
        <f t="shared" si="726"/>
        <v>0</v>
      </c>
      <c r="AC1587" s="418">
        <f t="shared" si="730"/>
        <v>0</v>
      </c>
      <c r="AD1587" s="628">
        <f t="shared" si="727"/>
        <v>0</v>
      </c>
      <c r="AE1587" s="4">
        <f t="shared" si="712"/>
        <v>5.8707967942529011</v>
      </c>
      <c r="AF1587" s="3">
        <f t="shared" si="728"/>
        <v>4.67</v>
      </c>
      <c r="AG1587" s="2">
        <f t="shared" si="713"/>
        <v>105.92076283713217</v>
      </c>
      <c r="AH1587" s="22">
        <f t="shared" si="702"/>
        <v>5.6899121871669012</v>
      </c>
    </row>
    <row r="1588" spans="6:34" x14ac:dyDescent="0.35">
      <c r="F1588" s="21">
        <f t="shared" si="714"/>
        <v>155.79999999999544</v>
      </c>
      <c r="G1588" s="20">
        <f t="shared" si="729"/>
        <v>356.63043478260749</v>
      </c>
      <c r="H1588" s="19">
        <f t="shared" si="703"/>
        <v>6.6304347826074945</v>
      </c>
      <c r="I1588" s="18">
        <f t="shared" si="704"/>
        <v>1.8944099378878556E-2</v>
      </c>
      <c r="J1588" s="17">
        <f t="shared" si="705"/>
        <v>236576.91283653205</v>
      </c>
      <c r="K1588" s="16">
        <f t="shared" si="706"/>
        <v>31.457873289270918</v>
      </c>
      <c r="L1588" s="15">
        <f t="shared" si="707"/>
        <v>0</v>
      </c>
      <c r="M1588" s="14">
        <f t="shared" si="708"/>
        <v>0</v>
      </c>
      <c r="N1588" s="13">
        <f t="shared" si="715"/>
        <v>0</v>
      </c>
      <c r="O1588" s="12">
        <f t="shared" si="716"/>
        <v>0</v>
      </c>
      <c r="P1588" s="4">
        <f t="shared" si="717"/>
        <v>0</v>
      </c>
      <c r="Q1588" s="11">
        <f t="shared" si="709"/>
        <v>0</v>
      </c>
      <c r="R1588" s="10">
        <f t="shared" si="718"/>
        <v>0</v>
      </c>
      <c r="S1588" s="9">
        <f t="shared" si="719"/>
        <v>151.358709016955</v>
      </c>
      <c r="T1588" s="8">
        <f t="shared" si="720"/>
        <v>21614.223668769988</v>
      </c>
      <c r="U1588" s="7">
        <f t="shared" si="721"/>
        <v>-31.457873289270918</v>
      </c>
      <c r="V1588" s="9">
        <f t="shared" si="722"/>
        <v>-606.28308792480311</v>
      </c>
      <c r="W1588" s="8">
        <f t="shared" si="723"/>
        <v>236576.91283653205</v>
      </c>
      <c r="X1588" s="7">
        <f t="shared" si="724"/>
        <v>-31.457873289270918</v>
      </c>
      <c r="Y1588" s="6">
        <f t="shared" si="710"/>
        <v>624.89090367752499</v>
      </c>
      <c r="Z1588" s="4">
        <f t="shared" si="711"/>
        <v>-1</v>
      </c>
      <c r="AA1588" s="4">
        <f t="shared" si="725"/>
        <v>0</v>
      </c>
      <c r="AB1588" s="5">
        <f t="shared" si="726"/>
        <v>0</v>
      </c>
      <c r="AC1588" s="418">
        <f t="shared" si="730"/>
        <v>0</v>
      </c>
      <c r="AD1588" s="628">
        <f t="shared" si="727"/>
        <v>0</v>
      </c>
      <c r="AE1588" s="4">
        <f t="shared" si="712"/>
        <v>5.8996072813257703</v>
      </c>
      <c r="AF1588" s="3">
        <f t="shared" si="728"/>
        <v>4.67</v>
      </c>
      <c r="AG1588" s="2">
        <f t="shared" si="713"/>
        <v>105.92076283713217</v>
      </c>
      <c r="AH1588" s="22">
        <f t="shared" si="702"/>
        <v>5.7318477456209465</v>
      </c>
    </row>
    <row r="1589" spans="6:34" x14ac:dyDescent="0.35">
      <c r="F1589" s="21">
        <f t="shared" si="714"/>
        <v>155.89999999999543</v>
      </c>
      <c r="G1589" s="20">
        <f t="shared" si="729"/>
        <v>356.63043478260749</v>
      </c>
      <c r="H1589" s="19">
        <f t="shared" si="703"/>
        <v>6.6304347826074945</v>
      </c>
      <c r="I1589" s="18">
        <f t="shared" si="704"/>
        <v>1.8944099378878556E-2</v>
      </c>
      <c r="J1589" s="17">
        <f t="shared" si="705"/>
        <v>236516.28452773957</v>
      </c>
      <c r="K1589" s="16">
        <f t="shared" si="706"/>
        <v>31.458053738979235</v>
      </c>
      <c r="L1589" s="15">
        <f t="shared" si="707"/>
        <v>0</v>
      </c>
      <c r="M1589" s="14">
        <f t="shared" si="708"/>
        <v>0</v>
      </c>
      <c r="N1589" s="13">
        <f t="shared" si="715"/>
        <v>0</v>
      </c>
      <c r="O1589" s="12">
        <f t="shared" si="716"/>
        <v>0</v>
      </c>
      <c r="P1589" s="4">
        <f t="shared" si="717"/>
        <v>0</v>
      </c>
      <c r="Q1589" s="11">
        <f t="shared" si="709"/>
        <v>0</v>
      </c>
      <c r="R1589" s="10">
        <f t="shared" si="718"/>
        <v>0</v>
      </c>
      <c r="S1589" s="9">
        <f t="shared" si="719"/>
        <v>151.358709016955</v>
      </c>
      <c r="T1589" s="8">
        <f t="shared" si="720"/>
        <v>21629.359539671685</v>
      </c>
      <c r="U1589" s="7">
        <f t="shared" si="721"/>
        <v>-31.458053738979235</v>
      </c>
      <c r="V1589" s="9">
        <f t="shared" si="722"/>
        <v>-609.42887525373021</v>
      </c>
      <c r="W1589" s="8">
        <f t="shared" si="723"/>
        <v>236516.28452773957</v>
      </c>
      <c r="X1589" s="7">
        <f t="shared" si="724"/>
        <v>-31.458053738979235</v>
      </c>
      <c r="Y1589" s="6">
        <f t="shared" si="710"/>
        <v>627.94347897585965</v>
      </c>
      <c r="Z1589" s="4">
        <f t="shared" si="711"/>
        <v>-1</v>
      </c>
      <c r="AA1589" s="4">
        <f t="shared" si="725"/>
        <v>0</v>
      </c>
      <c r="AB1589" s="5">
        <f t="shared" si="726"/>
        <v>0</v>
      </c>
      <c r="AC1589" s="418">
        <f t="shared" si="730"/>
        <v>0</v>
      </c>
      <c r="AD1589" s="628">
        <f t="shared" si="727"/>
        <v>0</v>
      </c>
      <c r="AE1589" s="4">
        <f t="shared" si="712"/>
        <v>5.928426704605684</v>
      </c>
      <c r="AF1589" s="3">
        <f t="shared" si="728"/>
        <v>4.67</v>
      </c>
      <c r="AG1589" s="2">
        <f t="shared" si="713"/>
        <v>105.92076283713217</v>
      </c>
      <c r="AH1589" s="22">
        <f t="shared" si="702"/>
        <v>5.7738988796870059</v>
      </c>
    </row>
    <row r="1590" spans="6:34" x14ac:dyDescent="0.35">
      <c r="F1590" s="21">
        <f t="shared" si="714"/>
        <v>155.99999999999542</v>
      </c>
      <c r="G1590" s="20">
        <f t="shared" si="729"/>
        <v>356.63043478260749</v>
      </c>
      <c r="H1590" s="19">
        <f t="shared" si="703"/>
        <v>6.6304347826074945</v>
      </c>
      <c r="I1590" s="18">
        <f t="shared" si="704"/>
        <v>1.8944099378878556E-2</v>
      </c>
      <c r="J1590" s="17">
        <f t="shared" si="705"/>
        <v>236455.3416402142</v>
      </c>
      <c r="K1590" s="16">
        <f t="shared" si="706"/>
        <v>31.458235126541677</v>
      </c>
      <c r="L1590" s="15">
        <f t="shared" si="707"/>
        <v>0</v>
      </c>
      <c r="M1590" s="14">
        <f t="shared" si="708"/>
        <v>0</v>
      </c>
      <c r="N1590" s="13">
        <f t="shared" si="715"/>
        <v>0</v>
      </c>
      <c r="O1590" s="12">
        <f t="shared" si="716"/>
        <v>0</v>
      </c>
      <c r="P1590" s="4">
        <f t="shared" si="717"/>
        <v>0</v>
      </c>
      <c r="Q1590" s="11">
        <f t="shared" si="709"/>
        <v>0</v>
      </c>
      <c r="R1590" s="10">
        <f t="shared" si="718"/>
        <v>0</v>
      </c>
      <c r="S1590" s="9">
        <f t="shared" si="719"/>
        <v>151.358709016955</v>
      </c>
      <c r="T1590" s="8">
        <f t="shared" si="720"/>
        <v>21644.495410573381</v>
      </c>
      <c r="U1590" s="7">
        <f t="shared" si="721"/>
        <v>-31.458235126541677</v>
      </c>
      <c r="V1590" s="9">
        <f t="shared" si="722"/>
        <v>-612.57468062762814</v>
      </c>
      <c r="W1590" s="8">
        <f t="shared" si="723"/>
        <v>236455.3416402142</v>
      </c>
      <c r="X1590" s="7">
        <f t="shared" si="724"/>
        <v>-31.458235126541677</v>
      </c>
      <c r="Y1590" s="6">
        <f t="shared" si="710"/>
        <v>630.99698742650094</v>
      </c>
      <c r="Z1590" s="4">
        <f t="shared" si="711"/>
        <v>-1</v>
      </c>
      <c r="AA1590" s="4">
        <f t="shared" si="725"/>
        <v>0</v>
      </c>
      <c r="AB1590" s="5">
        <f t="shared" si="726"/>
        <v>0</v>
      </c>
      <c r="AC1590" s="418">
        <f t="shared" si="730"/>
        <v>0</v>
      </c>
      <c r="AD1590" s="628">
        <f t="shared" si="727"/>
        <v>0</v>
      </c>
      <c r="AE1590" s="4">
        <f t="shared" si="712"/>
        <v>5.9572549377948318</v>
      </c>
      <c r="AF1590" s="3">
        <f t="shared" si="728"/>
        <v>4.67</v>
      </c>
      <c r="AG1590" s="2">
        <f t="shared" si="713"/>
        <v>105.92076283713217</v>
      </c>
      <c r="AH1590" s="22">
        <f t="shared" si="702"/>
        <v>5.8160652500712118</v>
      </c>
    </row>
    <row r="1591" spans="6:34" x14ac:dyDescent="0.35">
      <c r="F1591" s="21">
        <f t="shared" si="714"/>
        <v>156.09999999999542</v>
      </c>
      <c r="G1591" s="20">
        <f t="shared" si="729"/>
        <v>356.63043478260749</v>
      </c>
      <c r="H1591" s="19">
        <f t="shared" si="703"/>
        <v>6.6304347826074945</v>
      </c>
      <c r="I1591" s="18">
        <f t="shared" si="704"/>
        <v>1.8944099378878556E-2</v>
      </c>
      <c r="J1591" s="17">
        <f t="shared" si="705"/>
        <v>236394.08417215143</v>
      </c>
      <c r="K1591" s="16">
        <f t="shared" si="706"/>
        <v>31.458417451987923</v>
      </c>
      <c r="L1591" s="15">
        <f t="shared" si="707"/>
        <v>0</v>
      </c>
      <c r="M1591" s="14">
        <f t="shared" si="708"/>
        <v>0</v>
      </c>
      <c r="N1591" s="13">
        <f t="shared" si="715"/>
        <v>0</v>
      </c>
      <c r="O1591" s="12">
        <f t="shared" si="716"/>
        <v>0</v>
      </c>
      <c r="P1591" s="4">
        <f t="shared" si="717"/>
        <v>0</v>
      </c>
      <c r="Q1591" s="11">
        <f t="shared" si="709"/>
        <v>0</v>
      </c>
      <c r="R1591" s="10">
        <f t="shared" si="718"/>
        <v>0</v>
      </c>
      <c r="S1591" s="9">
        <f t="shared" si="719"/>
        <v>151.358709016955</v>
      </c>
      <c r="T1591" s="8">
        <f t="shared" si="720"/>
        <v>21659.631281475078</v>
      </c>
      <c r="U1591" s="7">
        <f t="shared" si="721"/>
        <v>-31.458417451987923</v>
      </c>
      <c r="V1591" s="9">
        <f t="shared" si="722"/>
        <v>-615.72050414028229</v>
      </c>
      <c r="W1591" s="8">
        <f t="shared" si="723"/>
        <v>236394.08417215143</v>
      </c>
      <c r="X1591" s="7">
        <f t="shared" si="724"/>
        <v>-31.458417451987923</v>
      </c>
      <c r="Y1591" s="6">
        <f t="shared" si="710"/>
        <v>634.05141590729272</v>
      </c>
      <c r="Z1591" s="4">
        <f t="shared" si="711"/>
        <v>-1</v>
      </c>
      <c r="AA1591" s="4">
        <f t="shared" si="725"/>
        <v>0</v>
      </c>
      <c r="AB1591" s="5">
        <f t="shared" si="726"/>
        <v>0</v>
      </c>
      <c r="AC1591" s="418">
        <f t="shared" si="730"/>
        <v>0</v>
      </c>
      <c r="AD1591" s="628">
        <f t="shared" si="727"/>
        <v>0</v>
      </c>
      <c r="AE1591" s="4">
        <f t="shared" si="712"/>
        <v>5.9860918570066808</v>
      </c>
      <c r="AF1591" s="3">
        <f t="shared" si="728"/>
        <v>4.67</v>
      </c>
      <c r="AG1591" s="2">
        <f t="shared" si="713"/>
        <v>105.92076283713217</v>
      </c>
      <c r="AH1591" s="22">
        <f t="shared" si="702"/>
        <v>5.8583465206124821</v>
      </c>
    </row>
    <row r="1592" spans="6:34" x14ac:dyDescent="0.35">
      <c r="F1592" s="21">
        <f t="shared" si="714"/>
        <v>156.19999999999541</v>
      </c>
      <c r="G1592" s="20">
        <f t="shared" si="729"/>
        <v>356.63043478260749</v>
      </c>
      <c r="H1592" s="19">
        <f t="shared" si="703"/>
        <v>6.6304347826074945</v>
      </c>
      <c r="I1592" s="18">
        <f t="shared" si="704"/>
        <v>1.8944099378878556E-2</v>
      </c>
      <c r="J1592" s="17">
        <f t="shared" si="705"/>
        <v>236332.51212173741</v>
      </c>
      <c r="K1592" s="16">
        <f t="shared" si="706"/>
        <v>31.458600715347824</v>
      </c>
      <c r="L1592" s="15">
        <f t="shared" si="707"/>
        <v>0</v>
      </c>
      <c r="M1592" s="14">
        <f t="shared" si="708"/>
        <v>0</v>
      </c>
      <c r="N1592" s="13">
        <f t="shared" si="715"/>
        <v>0</v>
      </c>
      <c r="O1592" s="12">
        <f t="shared" si="716"/>
        <v>0</v>
      </c>
      <c r="P1592" s="4">
        <f t="shared" si="717"/>
        <v>0</v>
      </c>
      <c r="Q1592" s="11">
        <f t="shared" si="709"/>
        <v>0</v>
      </c>
      <c r="R1592" s="10">
        <f t="shared" si="718"/>
        <v>0</v>
      </c>
      <c r="S1592" s="9">
        <f t="shared" si="719"/>
        <v>151.358709016955</v>
      </c>
      <c r="T1592" s="8">
        <f t="shared" si="720"/>
        <v>21674.767152376775</v>
      </c>
      <c r="U1592" s="7">
        <f t="shared" si="721"/>
        <v>-31.458600715347824</v>
      </c>
      <c r="V1592" s="9">
        <f t="shared" si="722"/>
        <v>-618.86634588548111</v>
      </c>
      <c r="W1592" s="8">
        <f t="shared" si="723"/>
        <v>236332.51212173741</v>
      </c>
      <c r="X1592" s="7">
        <f t="shared" si="724"/>
        <v>-31.458600715347824</v>
      </c>
      <c r="Y1592" s="6">
        <f t="shared" si="710"/>
        <v>637.10675154555315</v>
      </c>
      <c r="Z1592" s="4">
        <f t="shared" si="711"/>
        <v>-1</v>
      </c>
      <c r="AA1592" s="4">
        <f t="shared" si="725"/>
        <v>0</v>
      </c>
      <c r="AB1592" s="5">
        <f t="shared" si="726"/>
        <v>0</v>
      </c>
      <c r="AC1592" s="418">
        <f t="shared" si="730"/>
        <v>0</v>
      </c>
      <c r="AD1592" s="628">
        <f t="shared" si="727"/>
        <v>0</v>
      </c>
      <c r="AE1592" s="4">
        <f t="shared" si="712"/>
        <v>6.014937340709988</v>
      </c>
      <c r="AF1592" s="3">
        <f t="shared" si="728"/>
        <v>4.67</v>
      </c>
      <c r="AG1592" s="2">
        <f t="shared" si="713"/>
        <v>105.92076283713217</v>
      </c>
      <c r="AH1592" s="22">
        <f t="shared" si="702"/>
        <v>5.9007423582354761</v>
      </c>
    </row>
    <row r="1593" spans="6:34" x14ac:dyDescent="0.35">
      <c r="F1593" s="21">
        <f t="shared" si="714"/>
        <v>156.29999999999541</v>
      </c>
      <c r="G1593" s="20">
        <f t="shared" si="729"/>
        <v>356.63043478260749</v>
      </c>
      <c r="H1593" s="19">
        <f t="shared" si="703"/>
        <v>6.6304347826074945</v>
      </c>
      <c r="I1593" s="18">
        <f t="shared" si="704"/>
        <v>1.8944099378878556E-2</v>
      </c>
      <c r="J1593" s="17">
        <f t="shared" si="705"/>
        <v>236270.62548714885</v>
      </c>
      <c r="K1593" s="16">
        <f t="shared" si="706"/>
        <v>31.45878491665135</v>
      </c>
      <c r="L1593" s="15">
        <f t="shared" si="707"/>
        <v>0</v>
      </c>
      <c r="M1593" s="14">
        <f t="shared" si="708"/>
        <v>0</v>
      </c>
      <c r="N1593" s="13">
        <f t="shared" si="715"/>
        <v>0</v>
      </c>
      <c r="O1593" s="12">
        <f t="shared" si="716"/>
        <v>0</v>
      </c>
      <c r="P1593" s="4">
        <f t="shared" si="717"/>
        <v>0</v>
      </c>
      <c r="Q1593" s="11">
        <f t="shared" si="709"/>
        <v>0</v>
      </c>
      <c r="R1593" s="10">
        <f t="shared" si="718"/>
        <v>0</v>
      </c>
      <c r="S1593" s="9">
        <f t="shared" si="719"/>
        <v>151.358709016955</v>
      </c>
      <c r="T1593" s="8">
        <f t="shared" si="720"/>
        <v>21689.903023278472</v>
      </c>
      <c r="U1593" s="7">
        <f t="shared" si="721"/>
        <v>-31.45878491665135</v>
      </c>
      <c r="V1593" s="9">
        <f t="shared" si="722"/>
        <v>-622.01220595701591</v>
      </c>
      <c r="W1593" s="8">
        <f t="shared" si="723"/>
        <v>236270.62548714885</v>
      </c>
      <c r="X1593" s="7">
        <f t="shared" si="724"/>
        <v>-31.45878491665135</v>
      </c>
      <c r="Y1593" s="6">
        <f t="shared" si="710"/>
        <v>640.16298171230767</v>
      </c>
      <c r="Z1593" s="4">
        <f t="shared" si="711"/>
        <v>-1</v>
      </c>
      <c r="AA1593" s="4">
        <f t="shared" si="725"/>
        <v>0</v>
      </c>
      <c r="AB1593" s="5">
        <f t="shared" si="726"/>
        <v>0</v>
      </c>
      <c r="AC1593" s="418">
        <f t="shared" si="730"/>
        <v>0</v>
      </c>
      <c r="AD1593" s="628">
        <f t="shared" si="727"/>
        <v>0</v>
      </c>
      <c r="AE1593" s="4">
        <f t="shared" si="712"/>
        <v>6.043791269674359</v>
      </c>
      <c r="AF1593" s="3">
        <f t="shared" si="728"/>
        <v>4.67</v>
      </c>
      <c r="AG1593" s="2">
        <f t="shared" si="713"/>
        <v>105.92076283713217</v>
      </c>
      <c r="AH1593" s="22">
        <f t="shared" si="702"/>
        <v>5.9432524329045489</v>
      </c>
    </row>
    <row r="1594" spans="6:34" x14ac:dyDescent="0.35">
      <c r="F1594" s="21">
        <f t="shared" si="714"/>
        <v>156.3999999999954</v>
      </c>
      <c r="G1594" s="20">
        <f t="shared" si="729"/>
        <v>356.63043478260749</v>
      </c>
      <c r="H1594" s="19">
        <f t="shared" si="703"/>
        <v>6.6304347826074945</v>
      </c>
      <c r="I1594" s="18">
        <f t="shared" si="704"/>
        <v>1.8944099378878556E-2</v>
      </c>
      <c r="J1594" s="17">
        <f t="shared" si="705"/>
        <v>236208.42426655313</v>
      </c>
      <c r="K1594" s="16">
        <f t="shared" si="706"/>
        <v>31.458970055928653</v>
      </c>
      <c r="L1594" s="15">
        <f t="shared" si="707"/>
        <v>0</v>
      </c>
      <c r="M1594" s="14">
        <f t="shared" si="708"/>
        <v>0</v>
      </c>
      <c r="N1594" s="13">
        <f t="shared" si="715"/>
        <v>0</v>
      </c>
      <c r="O1594" s="12">
        <f t="shared" si="716"/>
        <v>0</v>
      </c>
      <c r="P1594" s="4">
        <f t="shared" si="717"/>
        <v>0</v>
      </c>
      <c r="Q1594" s="11">
        <f t="shared" si="709"/>
        <v>0</v>
      </c>
      <c r="R1594" s="10">
        <f t="shared" si="718"/>
        <v>0</v>
      </c>
      <c r="S1594" s="9">
        <f t="shared" si="719"/>
        <v>151.358709016955</v>
      </c>
      <c r="T1594" s="8">
        <f t="shared" si="720"/>
        <v>21705.038894180168</v>
      </c>
      <c r="U1594" s="7">
        <f t="shared" si="721"/>
        <v>-31.458970055928653</v>
      </c>
      <c r="V1594" s="9">
        <f t="shared" si="722"/>
        <v>-625.15808444868105</v>
      </c>
      <c r="W1594" s="8">
        <f t="shared" si="723"/>
        <v>236208.42426655313</v>
      </c>
      <c r="X1594" s="7">
        <f t="shared" si="724"/>
        <v>-31.458970055928653</v>
      </c>
      <c r="Y1594" s="6">
        <f t="shared" si="710"/>
        <v>643.22009401667754</v>
      </c>
      <c r="Z1594" s="4">
        <f t="shared" si="711"/>
        <v>-1</v>
      </c>
      <c r="AA1594" s="4">
        <f t="shared" si="725"/>
        <v>0</v>
      </c>
      <c r="AB1594" s="5">
        <f t="shared" si="726"/>
        <v>0</v>
      </c>
      <c r="AC1594" s="418">
        <f t="shared" si="730"/>
        <v>0</v>
      </c>
      <c r="AD1594" s="628">
        <f t="shared" si="727"/>
        <v>0</v>
      </c>
      <c r="AE1594" s="4">
        <f t="shared" si="712"/>
        <v>6.0726535269172617</v>
      </c>
      <c r="AF1594" s="3">
        <f t="shared" si="728"/>
        <v>4.67</v>
      </c>
      <c r="AG1594" s="2">
        <f t="shared" si="713"/>
        <v>105.92076283713217</v>
      </c>
      <c r="AH1594" s="22">
        <f t="shared" si="702"/>
        <v>5.985876417578571</v>
      </c>
    </row>
    <row r="1595" spans="6:34" x14ac:dyDescent="0.35">
      <c r="F1595" s="21">
        <f t="shared" si="714"/>
        <v>156.4999999999954</v>
      </c>
      <c r="G1595" s="20">
        <f t="shared" si="729"/>
        <v>356.63043478260749</v>
      </c>
      <c r="H1595" s="19">
        <f t="shared" si="703"/>
        <v>6.6304347826074945</v>
      </c>
      <c r="I1595" s="18">
        <f t="shared" si="704"/>
        <v>1.8944099378878556E-2</v>
      </c>
      <c r="J1595" s="17">
        <f t="shared" si="705"/>
        <v>236145.90845810826</v>
      </c>
      <c r="K1595" s="16">
        <f t="shared" si="706"/>
        <v>31.459156133210044</v>
      </c>
      <c r="L1595" s="15">
        <f t="shared" si="707"/>
        <v>0</v>
      </c>
      <c r="M1595" s="14">
        <f t="shared" si="708"/>
        <v>0</v>
      </c>
      <c r="N1595" s="13">
        <f t="shared" si="715"/>
        <v>0</v>
      </c>
      <c r="O1595" s="12">
        <f t="shared" si="716"/>
        <v>0</v>
      </c>
      <c r="P1595" s="4">
        <f t="shared" si="717"/>
        <v>0</v>
      </c>
      <c r="Q1595" s="11">
        <f t="shared" si="709"/>
        <v>0</v>
      </c>
      <c r="R1595" s="10">
        <f t="shared" si="718"/>
        <v>0</v>
      </c>
      <c r="S1595" s="9">
        <f t="shared" si="719"/>
        <v>151.358709016955</v>
      </c>
      <c r="T1595" s="8">
        <f t="shared" si="720"/>
        <v>21720.174765081865</v>
      </c>
      <c r="U1595" s="7">
        <f t="shared" si="721"/>
        <v>-31.459156133210044</v>
      </c>
      <c r="V1595" s="9">
        <f t="shared" si="722"/>
        <v>-628.30398145427387</v>
      </c>
      <c r="W1595" s="8">
        <f t="shared" si="723"/>
        <v>236145.90845810826</v>
      </c>
      <c r="X1595" s="7">
        <f t="shared" si="724"/>
        <v>-31.459156133210044</v>
      </c>
      <c r="Y1595" s="6">
        <f t="shared" si="710"/>
        <v>646.27807630042025</v>
      </c>
      <c r="Z1595" s="4">
        <f t="shared" si="711"/>
        <v>-1</v>
      </c>
      <c r="AA1595" s="4">
        <f t="shared" si="725"/>
        <v>0</v>
      </c>
      <c r="AB1595" s="5">
        <f t="shared" si="726"/>
        <v>0</v>
      </c>
      <c r="AC1595" s="418">
        <f t="shared" si="730"/>
        <v>0</v>
      </c>
      <c r="AD1595" s="628">
        <f t="shared" si="727"/>
        <v>0</v>
      </c>
      <c r="AE1595" s="4">
        <f t="shared" si="712"/>
        <v>6.1015239976524924</v>
      </c>
      <c r="AF1595" s="3">
        <f t="shared" si="728"/>
        <v>4.67</v>
      </c>
      <c r="AG1595" s="2">
        <f t="shared" si="713"/>
        <v>105.92076283713217</v>
      </c>
      <c r="AH1595" s="22">
        <f t="shared" si="702"/>
        <v>6.0286139881667307</v>
      </c>
    </row>
    <row r="1596" spans="6:34" x14ac:dyDescent="0.35">
      <c r="F1596" s="21">
        <f t="shared" si="714"/>
        <v>156.59999999999539</v>
      </c>
      <c r="G1596" s="20">
        <f t="shared" si="729"/>
        <v>356.63043478260749</v>
      </c>
      <c r="H1596" s="19">
        <f t="shared" si="703"/>
        <v>6.6304347826074945</v>
      </c>
      <c r="I1596" s="18">
        <f t="shared" si="704"/>
        <v>1.8944099378878556E-2</v>
      </c>
      <c r="J1596" s="17">
        <f t="shared" si="705"/>
        <v>236083.07805996283</v>
      </c>
      <c r="K1596" s="16">
        <f t="shared" si="706"/>
        <v>31.459343148525974</v>
      </c>
      <c r="L1596" s="15">
        <f t="shared" si="707"/>
        <v>0</v>
      </c>
      <c r="M1596" s="14">
        <f t="shared" si="708"/>
        <v>0</v>
      </c>
      <c r="N1596" s="13">
        <f t="shared" si="715"/>
        <v>0</v>
      </c>
      <c r="O1596" s="12">
        <f t="shared" si="716"/>
        <v>0</v>
      </c>
      <c r="P1596" s="4">
        <f t="shared" si="717"/>
        <v>0</v>
      </c>
      <c r="Q1596" s="11">
        <f t="shared" si="709"/>
        <v>0</v>
      </c>
      <c r="R1596" s="10">
        <f t="shared" si="718"/>
        <v>0</v>
      </c>
      <c r="S1596" s="9">
        <f t="shared" si="719"/>
        <v>151.358709016955</v>
      </c>
      <c r="T1596" s="8">
        <f t="shared" si="720"/>
        <v>21735.310635983562</v>
      </c>
      <c r="U1596" s="7">
        <f t="shared" si="721"/>
        <v>-31.459343148525974</v>
      </c>
      <c r="V1596" s="9">
        <f t="shared" si="722"/>
        <v>-631.44989706759486</v>
      </c>
      <c r="W1596" s="8">
        <f t="shared" si="723"/>
        <v>236083.07805996283</v>
      </c>
      <c r="X1596" s="7">
        <f t="shared" si="724"/>
        <v>-31.459343148525974</v>
      </c>
      <c r="Y1596" s="6">
        <f t="shared" si="710"/>
        <v>649.336916632618</v>
      </c>
      <c r="Z1596" s="4">
        <f t="shared" si="711"/>
        <v>-1</v>
      </c>
      <c r="AA1596" s="4">
        <f t="shared" si="725"/>
        <v>0</v>
      </c>
      <c r="AB1596" s="5">
        <f t="shared" si="726"/>
        <v>0</v>
      </c>
      <c r="AC1596" s="418">
        <f t="shared" si="730"/>
        <v>0</v>
      </c>
      <c r="AD1596" s="628">
        <f t="shared" si="727"/>
        <v>0</v>
      </c>
      <c r="AE1596" s="4">
        <f t="shared" si="712"/>
        <v>6.1304025692400206</v>
      </c>
      <c r="AF1596" s="3">
        <f t="shared" si="728"/>
        <v>4.67</v>
      </c>
      <c r="AG1596" s="2">
        <f t="shared" si="713"/>
        <v>105.92076283713217</v>
      </c>
      <c r="AH1596" s="22">
        <f t="shared" si="702"/>
        <v>6.0714648234851696</v>
      </c>
    </row>
    <row r="1597" spans="6:34" x14ac:dyDescent="0.35">
      <c r="F1597" s="21">
        <f t="shared" si="714"/>
        <v>156.69999999999538</v>
      </c>
      <c r="G1597" s="20">
        <f t="shared" si="729"/>
        <v>356.63043478260749</v>
      </c>
      <c r="H1597" s="19">
        <f t="shared" si="703"/>
        <v>6.6304347826074945</v>
      </c>
      <c r="I1597" s="18">
        <f t="shared" si="704"/>
        <v>1.8944099378878556E-2</v>
      </c>
      <c r="J1597" s="17">
        <f t="shared" si="705"/>
        <v>236019.93307025608</v>
      </c>
      <c r="K1597" s="16">
        <f t="shared" si="706"/>
        <v>31.459531101907039</v>
      </c>
      <c r="L1597" s="15">
        <f t="shared" si="707"/>
        <v>0</v>
      </c>
      <c r="M1597" s="14">
        <f t="shared" si="708"/>
        <v>0</v>
      </c>
      <c r="N1597" s="13">
        <f t="shared" si="715"/>
        <v>0</v>
      </c>
      <c r="O1597" s="12">
        <f t="shared" si="716"/>
        <v>0</v>
      </c>
      <c r="P1597" s="4">
        <f t="shared" si="717"/>
        <v>0</v>
      </c>
      <c r="Q1597" s="11">
        <f t="shared" si="709"/>
        <v>0</v>
      </c>
      <c r="R1597" s="10">
        <f t="shared" si="718"/>
        <v>0</v>
      </c>
      <c r="S1597" s="9">
        <f t="shared" si="719"/>
        <v>151.358709016955</v>
      </c>
      <c r="T1597" s="8">
        <f t="shared" si="720"/>
        <v>21750.446506885259</v>
      </c>
      <c r="U1597" s="7">
        <f t="shared" si="721"/>
        <v>-31.459531101907039</v>
      </c>
      <c r="V1597" s="9">
        <f t="shared" si="722"/>
        <v>-634.5958313824475</v>
      </c>
      <c r="W1597" s="8">
        <f t="shared" si="723"/>
        <v>236019.93307025608</v>
      </c>
      <c r="X1597" s="7">
        <f t="shared" si="724"/>
        <v>-31.459531101907039</v>
      </c>
      <c r="Y1597" s="6">
        <f t="shared" si="710"/>
        <v>652.39660330450761</v>
      </c>
      <c r="Z1597" s="4">
        <f t="shared" si="711"/>
        <v>-1</v>
      </c>
      <c r="AA1597" s="4">
        <f t="shared" si="725"/>
        <v>0</v>
      </c>
      <c r="AB1597" s="5">
        <f t="shared" si="726"/>
        <v>0</v>
      </c>
      <c r="AC1597" s="418">
        <f t="shared" si="730"/>
        <v>0</v>
      </c>
      <c r="AD1597" s="628">
        <f t="shared" si="727"/>
        <v>0</v>
      </c>
      <c r="AE1597" s="4">
        <f t="shared" si="712"/>
        <v>6.1592891311371849</v>
      </c>
      <c r="AF1597" s="3">
        <f t="shared" si="728"/>
        <v>4.67</v>
      </c>
      <c r="AG1597" s="2">
        <f t="shared" si="713"/>
        <v>105.92076283713217</v>
      </c>
      <c r="AH1597" s="22">
        <f t="shared" si="702"/>
        <v>6.1144286052145302</v>
      </c>
    </row>
    <row r="1598" spans="6:34" x14ac:dyDescent="0.35">
      <c r="F1598" s="21">
        <f t="shared" si="714"/>
        <v>156.79999999999538</v>
      </c>
      <c r="G1598" s="20">
        <f t="shared" si="729"/>
        <v>356.63043478260749</v>
      </c>
      <c r="H1598" s="19">
        <f t="shared" si="703"/>
        <v>6.6304347826074945</v>
      </c>
      <c r="I1598" s="18">
        <f t="shared" si="704"/>
        <v>1.8944099378878556E-2</v>
      </c>
      <c r="J1598" s="17">
        <f t="shared" si="705"/>
        <v>235956.47348711785</v>
      </c>
      <c r="K1598" s="16">
        <f t="shared" si="706"/>
        <v>31.459719993384024</v>
      </c>
      <c r="L1598" s="15">
        <f t="shared" si="707"/>
        <v>0</v>
      </c>
      <c r="M1598" s="14">
        <f t="shared" si="708"/>
        <v>0</v>
      </c>
      <c r="N1598" s="13">
        <f t="shared" si="715"/>
        <v>0</v>
      </c>
      <c r="O1598" s="12">
        <f t="shared" si="716"/>
        <v>0</v>
      </c>
      <c r="P1598" s="4">
        <f t="shared" si="717"/>
        <v>0</v>
      </c>
      <c r="Q1598" s="11">
        <f t="shared" si="709"/>
        <v>0</v>
      </c>
      <c r="R1598" s="10">
        <f t="shared" si="718"/>
        <v>0</v>
      </c>
      <c r="S1598" s="9">
        <f t="shared" si="719"/>
        <v>151.358709016955</v>
      </c>
      <c r="T1598" s="8">
        <f t="shared" si="720"/>
        <v>21765.582377786955</v>
      </c>
      <c r="U1598" s="7">
        <f t="shared" si="721"/>
        <v>-31.459719993384024</v>
      </c>
      <c r="V1598" s="9">
        <f t="shared" si="722"/>
        <v>-637.7417844926382</v>
      </c>
      <c r="W1598" s="8">
        <f t="shared" si="723"/>
        <v>235956.47348711785</v>
      </c>
      <c r="X1598" s="7">
        <f t="shared" si="724"/>
        <v>-31.459719993384024</v>
      </c>
      <c r="Y1598" s="6">
        <f t="shared" si="710"/>
        <v>655.45712482444935</v>
      </c>
      <c r="Z1598" s="4">
        <f t="shared" si="711"/>
        <v>-1</v>
      </c>
      <c r="AA1598" s="4">
        <f t="shared" si="725"/>
        <v>0</v>
      </c>
      <c r="AB1598" s="5">
        <f t="shared" si="726"/>
        <v>0</v>
      </c>
      <c r="AC1598" s="418">
        <f t="shared" si="730"/>
        <v>0</v>
      </c>
      <c r="AD1598" s="628">
        <f t="shared" si="727"/>
        <v>0</v>
      </c>
      <c r="AE1598" s="4">
        <f t="shared" si="712"/>
        <v>6.1881835748511875</v>
      </c>
      <c r="AF1598" s="3">
        <f t="shared" si="728"/>
        <v>4.67</v>
      </c>
      <c r="AG1598" s="2">
        <f t="shared" si="713"/>
        <v>105.92076283713217</v>
      </c>
      <c r="AH1598" s="22">
        <f t="shared" si="702"/>
        <v>6.1575050178582895</v>
      </c>
    </row>
    <row r="1599" spans="6:34" x14ac:dyDescent="0.35">
      <c r="F1599" s="21">
        <f t="shared" si="714"/>
        <v>156.89999999999537</v>
      </c>
      <c r="G1599" s="20">
        <f t="shared" si="729"/>
        <v>356.63043478260749</v>
      </c>
      <c r="H1599" s="19">
        <f t="shared" si="703"/>
        <v>6.6304347826074945</v>
      </c>
      <c r="I1599" s="18">
        <f t="shared" si="704"/>
        <v>1.8944099378878556E-2</v>
      </c>
      <c r="J1599" s="17">
        <f t="shared" si="705"/>
        <v>235892.69930866858</v>
      </c>
      <c r="K1599" s="16">
        <f t="shared" si="706"/>
        <v>31.459909822987811</v>
      </c>
      <c r="L1599" s="15">
        <f t="shared" si="707"/>
        <v>0</v>
      </c>
      <c r="M1599" s="14">
        <f t="shared" si="708"/>
        <v>0</v>
      </c>
      <c r="N1599" s="13">
        <f t="shared" si="715"/>
        <v>0</v>
      </c>
      <c r="O1599" s="12">
        <f t="shared" si="716"/>
        <v>0</v>
      </c>
      <c r="P1599" s="4">
        <f t="shared" si="717"/>
        <v>0</v>
      </c>
      <c r="Q1599" s="11">
        <f t="shared" si="709"/>
        <v>0</v>
      </c>
      <c r="R1599" s="10">
        <f t="shared" si="718"/>
        <v>0</v>
      </c>
      <c r="S1599" s="9">
        <f t="shared" si="719"/>
        <v>151.358709016955</v>
      </c>
      <c r="T1599" s="8">
        <f t="shared" si="720"/>
        <v>21780.718248688652</v>
      </c>
      <c r="U1599" s="7">
        <f t="shared" si="721"/>
        <v>-31.459909822987811</v>
      </c>
      <c r="V1599" s="9">
        <f t="shared" si="722"/>
        <v>-640.88775649197657</v>
      </c>
      <c r="W1599" s="8">
        <f t="shared" si="723"/>
        <v>235892.69930866858</v>
      </c>
      <c r="X1599" s="7">
        <f t="shared" si="724"/>
        <v>-31.459909822987811</v>
      </c>
      <c r="Y1599" s="6">
        <f t="shared" si="710"/>
        <v>658.51846991303012</v>
      </c>
      <c r="Z1599" s="4">
        <f t="shared" si="711"/>
        <v>-1</v>
      </c>
      <c r="AA1599" s="4">
        <f t="shared" si="725"/>
        <v>0</v>
      </c>
      <c r="AB1599" s="5">
        <f t="shared" si="726"/>
        <v>0</v>
      </c>
      <c r="AC1599" s="418">
        <f t="shared" si="730"/>
        <v>0</v>
      </c>
      <c r="AD1599" s="628">
        <f t="shared" si="727"/>
        <v>0</v>
      </c>
      <c r="AE1599" s="4">
        <f t="shared" si="712"/>
        <v>6.2170857938928688</v>
      </c>
      <c r="AF1599" s="3">
        <f t="shared" si="728"/>
        <v>4.67</v>
      </c>
      <c r="AG1599" s="2">
        <f t="shared" si="713"/>
        <v>105.92076283713217</v>
      </c>
      <c r="AH1599" s="22">
        <f t="shared" si="702"/>
        <v>6.2006937487019931</v>
      </c>
    </row>
    <row r="1600" spans="6:34" x14ac:dyDescent="0.35">
      <c r="F1600" s="21">
        <f t="shared" si="714"/>
        <v>156.99999999999537</v>
      </c>
      <c r="G1600" s="20">
        <f t="shared" si="729"/>
        <v>356.63043478260749</v>
      </c>
      <c r="H1600" s="19">
        <f t="shared" si="703"/>
        <v>6.6304347826074945</v>
      </c>
      <c r="I1600" s="18">
        <f t="shared" si="704"/>
        <v>1.8944099378878556E-2</v>
      </c>
      <c r="J1600" s="17">
        <f t="shared" si="705"/>
        <v>235828.61053301938</v>
      </c>
      <c r="K1600" s="16">
        <f t="shared" si="706"/>
        <v>31.460100590749498</v>
      </c>
      <c r="L1600" s="15">
        <f t="shared" si="707"/>
        <v>0</v>
      </c>
      <c r="M1600" s="14">
        <f t="shared" si="708"/>
        <v>0</v>
      </c>
      <c r="N1600" s="13">
        <f t="shared" si="715"/>
        <v>0</v>
      </c>
      <c r="O1600" s="12">
        <f t="shared" si="716"/>
        <v>0</v>
      </c>
      <c r="P1600" s="4">
        <f t="shared" si="717"/>
        <v>0</v>
      </c>
      <c r="Q1600" s="11">
        <f t="shared" si="709"/>
        <v>0</v>
      </c>
      <c r="R1600" s="10">
        <f t="shared" si="718"/>
        <v>0</v>
      </c>
      <c r="S1600" s="9">
        <f t="shared" si="719"/>
        <v>151.358709016955</v>
      </c>
      <c r="T1600" s="8">
        <f t="shared" si="720"/>
        <v>21795.854119590349</v>
      </c>
      <c r="U1600" s="7">
        <f t="shared" si="721"/>
        <v>-31.460100590749498</v>
      </c>
      <c r="V1600" s="9">
        <f t="shared" si="722"/>
        <v>-644.0337474742754</v>
      </c>
      <c r="W1600" s="8">
        <f t="shared" si="723"/>
        <v>235828.61053301938</v>
      </c>
      <c r="X1600" s="7">
        <f t="shared" si="724"/>
        <v>-31.460100590749498</v>
      </c>
      <c r="Y1600" s="6">
        <f t="shared" si="710"/>
        <v>661.58062749829514</v>
      </c>
      <c r="Z1600" s="4">
        <f t="shared" si="711"/>
        <v>-1</v>
      </c>
      <c r="AA1600" s="4">
        <f t="shared" si="725"/>
        <v>0</v>
      </c>
      <c r="AB1600" s="5">
        <f t="shared" si="726"/>
        <v>0</v>
      </c>
      <c r="AC1600" s="418">
        <f t="shared" si="730"/>
        <v>0</v>
      </c>
      <c r="AD1600" s="628">
        <f t="shared" si="727"/>
        <v>0</v>
      </c>
      <c r="AE1600" s="4">
        <f t="shared" si="712"/>
        <v>6.2459956837316861</v>
      </c>
      <c r="AF1600" s="3">
        <f t="shared" si="728"/>
        <v>4.67</v>
      </c>
      <c r="AG1600" s="2">
        <f t="shared" si="713"/>
        <v>105.92076283713217</v>
      </c>
      <c r="AH1600" s="22">
        <f t="shared" si="702"/>
        <v>6.2439944877732128</v>
      </c>
    </row>
    <row r="1601" spans="6:34" x14ac:dyDescent="0.35">
      <c r="F1601" s="21">
        <f t="shared" si="714"/>
        <v>157.09999999999536</v>
      </c>
      <c r="G1601" s="20">
        <f t="shared" si="729"/>
        <v>356.63043478260749</v>
      </c>
      <c r="H1601" s="19">
        <f t="shared" si="703"/>
        <v>6.6304347826074945</v>
      </c>
      <c r="I1601" s="18">
        <f t="shared" si="704"/>
        <v>1.8944099378878556E-2</v>
      </c>
      <c r="J1601" s="17">
        <f t="shared" si="705"/>
        <v>235764.20715827195</v>
      </c>
      <c r="K1601" s="16">
        <f t="shared" si="706"/>
        <v>31.460292296700288</v>
      </c>
      <c r="L1601" s="15">
        <f t="shared" si="707"/>
        <v>0</v>
      </c>
      <c r="M1601" s="14">
        <f t="shared" si="708"/>
        <v>0</v>
      </c>
      <c r="N1601" s="13">
        <f t="shared" si="715"/>
        <v>0</v>
      </c>
      <c r="O1601" s="12">
        <f t="shared" si="716"/>
        <v>0</v>
      </c>
      <c r="P1601" s="4">
        <f t="shared" si="717"/>
        <v>0</v>
      </c>
      <c r="Q1601" s="11">
        <f t="shared" si="709"/>
        <v>0</v>
      </c>
      <c r="R1601" s="10">
        <f t="shared" si="718"/>
        <v>0</v>
      </c>
      <c r="S1601" s="9">
        <f t="shared" si="719"/>
        <v>151.358709016955</v>
      </c>
      <c r="T1601" s="8">
        <f t="shared" si="720"/>
        <v>21810.989990492046</v>
      </c>
      <c r="U1601" s="7">
        <f t="shared" si="721"/>
        <v>-31.460292296700288</v>
      </c>
      <c r="V1601" s="9">
        <f t="shared" si="722"/>
        <v>-647.17975753335031</v>
      </c>
      <c r="W1601" s="8">
        <f t="shared" si="723"/>
        <v>235764.20715827195</v>
      </c>
      <c r="X1601" s="7">
        <f t="shared" si="724"/>
        <v>-31.460292296700288</v>
      </c>
      <c r="Y1601" s="6">
        <f t="shared" si="710"/>
        <v>664.64358671110745</v>
      </c>
      <c r="Z1601" s="4">
        <f t="shared" si="711"/>
        <v>-1</v>
      </c>
      <c r="AA1601" s="4">
        <f t="shared" si="725"/>
        <v>0</v>
      </c>
      <c r="AB1601" s="5">
        <f t="shared" si="726"/>
        <v>0</v>
      </c>
      <c r="AC1601" s="418">
        <f t="shared" si="730"/>
        <v>0</v>
      </c>
      <c r="AD1601" s="628">
        <f t="shared" si="727"/>
        <v>0</v>
      </c>
      <c r="AE1601" s="4">
        <f t="shared" si="712"/>
        <v>6.2749131417519051</v>
      </c>
      <c r="AF1601" s="3">
        <f t="shared" si="728"/>
        <v>4.67</v>
      </c>
      <c r="AG1601" s="2">
        <f t="shared" si="713"/>
        <v>105.92076283713217</v>
      </c>
      <c r="AH1601" s="22">
        <f t="shared" si="702"/>
        <v>6.287406927802353</v>
      </c>
    </row>
    <row r="1602" spans="6:34" x14ac:dyDescent="0.35">
      <c r="F1602" s="21">
        <f t="shared" si="714"/>
        <v>157.19999999999536</v>
      </c>
      <c r="G1602" s="20">
        <f t="shared" si="729"/>
        <v>356.63043478260749</v>
      </c>
      <c r="H1602" s="19">
        <f t="shared" si="703"/>
        <v>6.6304347826074945</v>
      </c>
      <c r="I1602" s="18">
        <f t="shared" si="704"/>
        <v>1.8944099378878556E-2</v>
      </c>
      <c r="J1602" s="17">
        <f t="shared" si="705"/>
        <v>235699.48918251862</v>
      </c>
      <c r="K1602" s="16">
        <f t="shared" si="706"/>
        <v>31.460484940871584</v>
      </c>
      <c r="L1602" s="15">
        <f t="shared" si="707"/>
        <v>0</v>
      </c>
      <c r="M1602" s="14">
        <f t="shared" si="708"/>
        <v>0</v>
      </c>
      <c r="N1602" s="13">
        <f t="shared" si="715"/>
        <v>0</v>
      </c>
      <c r="O1602" s="12">
        <f t="shared" si="716"/>
        <v>0</v>
      </c>
      <c r="P1602" s="4">
        <f t="shared" si="717"/>
        <v>0</v>
      </c>
      <c r="Q1602" s="11">
        <f t="shared" si="709"/>
        <v>0</v>
      </c>
      <c r="R1602" s="10">
        <f t="shared" si="718"/>
        <v>0</v>
      </c>
      <c r="S1602" s="9">
        <f t="shared" si="719"/>
        <v>151.358709016955</v>
      </c>
      <c r="T1602" s="8">
        <f t="shared" si="720"/>
        <v>21826.125861393743</v>
      </c>
      <c r="U1602" s="7">
        <f t="shared" si="721"/>
        <v>-31.460484940871584</v>
      </c>
      <c r="V1602" s="9">
        <f t="shared" si="722"/>
        <v>-650.32578676302035</v>
      </c>
      <c r="W1602" s="8">
        <f t="shared" si="723"/>
        <v>235699.48918251862</v>
      </c>
      <c r="X1602" s="7">
        <f t="shared" si="724"/>
        <v>-31.460484940871584</v>
      </c>
      <c r="Y1602" s="6">
        <f t="shared" si="710"/>
        <v>667.70733688062819</v>
      </c>
      <c r="Z1602" s="4">
        <f t="shared" si="711"/>
        <v>-1</v>
      </c>
      <c r="AA1602" s="4">
        <f t="shared" si="725"/>
        <v>0</v>
      </c>
      <c r="AB1602" s="5">
        <f t="shared" si="726"/>
        <v>0</v>
      </c>
      <c r="AC1602" s="418">
        <f t="shared" si="730"/>
        <v>0</v>
      </c>
      <c r="AD1602" s="628">
        <f t="shared" si="727"/>
        <v>0</v>
      </c>
      <c r="AE1602" s="4">
        <f t="shared" si="712"/>
        <v>6.3038380672099255</v>
      </c>
      <c r="AF1602" s="3">
        <f t="shared" si="728"/>
        <v>4.67</v>
      </c>
      <c r="AG1602" s="2">
        <f t="shared" si="713"/>
        <v>105.92076283713217</v>
      </c>
      <c r="AH1602" s="22">
        <f t="shared" si="702"/>
        <v>6.330930764184183</v>
      </c>
    </row>
    <row r="1603" spans="6:34" x14ac:dyDescent="0.35">
      <c r="F1603" s="21">
        <f t="shared" si="714"/>
        <v>157.29999999999535</v>
      </c>
      <c r="G1603" s="20">
        <f t="shared" si="729"/>
        <v>356.63043478260749</v>
      </c>
      <c r="H1603" s="19">
        <f t="shared" si="703"/>
        <v>6.6304347826074945</v>
      </c>
      <c r="I1603" s="18">
        <f t="shared" si="704"/>
        <v>1.8944099378878556E-2</v>
      </c>
      <c r="J1603" s="17">
        <f t="shared" si="705"/>
        <v>235634.45660384232</v>
      </c>
      <c r="K1603" s="16">
        <f t="shared" si="706"/>
        <v>31.460678523294892</v>
      </c>
      <c r="L1603" s="15">
        <f t="shared" si="707"/>
        <v>0</v>
      </c>
      <c r="M1603" s="14">
        <f t="shared" si="708"/>
        <v>0</v>
      </c>
      <c r="N1603" s="13">
        <f t="shared" si="715"/>
        <v>0</v>
      </c>
      <c r="O1603" s="12">
        <f t="shared" si="716"/>
        <v>0</v>
      </c>
      <c r="P1603" s="4">
        <f t="shared" si="717"/>
        <v>0</v>
      </c>
      <c r="Q1603" s="11">
        <f t="shared" si="709"/>
        <v>0</v>
      </c>
      <c r="R1603" s="10">
        <f t="shared" si="718"/>
        <v>0</v>
      </c>
      <c r="S1603" s="9">
        <f t="shared" si="719"/>
        <v>151.358709016955</v>
      </c>
      <c r="T1603" s="8">
        <f t="shared" si="720"/>
        <v>21841.261732295439</v>
      </c>
      <c r="U1603" s="7">
        <f t="shared" si="721"/>
        <v>-31.460678523294892</v>
      </c>
      <c r="V1603" s="9">
        <f t="shared" si="722"/>
        <v>-653.4718352571075</v>
      </c>
      <c r="W1603" s="8">
        <f t="shared" si="723"/>
        <v>235634.45660384232</v>
      </c>
      <c r="X1603" s="7">
        <f t="shared" si="724"/>
        <v>-31.460678523294892</v>
      </c>
      <c r="Y1603" s="6">
        <f t="shared" si="710"/>
        <v>670.77186752991622</v>
      </c>
      <c r="Z1603" s="4">
        <f t="shared" si="711"/>
        <v>-1</v>
      </c>
      <c r="AA1603" s="4">
        <f t="shared" si="725"/>
        <v>0</v>
      </c>
      <c r="AB1603" s="5">
        <f t="shared" si="726"/>
        <v>0</v>
      </c>
      <c r="AC1603" s="418">
        <f t="shared" si="730"/>
        <v>0</v>
      </c>
      <c r="AD1603" s="628">
        <f t="shared" si="727"/>
        <v>0</v>
      </c>
      <c r="AE1603" s="4">
        <f t="shared" si="712"/>
        <v>6.3327703611927415</v>
      </c>
      <c r="AF1603" s="3">
        <f t="shared" si="728"/>
        <v>4.67</v>
      </c>
      <c r="AG1603" s="2">
        <f t="shared" si="713"/>
        <v>105.92076283713217</v>
      </c>
      <c r="AH1603" s="22">
        <f t="shared" si="702"/>
        <v>6.3745656949401344</v>
      </c>
    </row>
    <row r="1604" spans="6:34" x14ac:dyDescent="0.35">
      <c r="F1604" s="21">
        <f t="shared" si="714"/>
        <v>157.39999999999534</v>
      </c>
      <c r="G1604" s="20">
        <f t="shared" si="729"/>
        <v>356.63043478260749</v>
      </c>
      <c r="H1604" s="19">
        <f t="shared" si="703"/>
        <v>6.6304347826074945</v>
      </c>
      <c r="I1604" s="18">
        <f t="shared" si="704"/>
        <v>1.8944099378878556E-2</v>
      </c>
      <c r="J1604" s="17">
        <f t="shared" si="705"/>
        <v>235569.10942031661</v>
      </c>
      <c r="K1604" s="16">
        <f t="shared" si="706"/>
        <v>31.460873044001914</v>
      </c>
      <c r="L1604" s="15">
        <f t="shared" si="707"/>
        <v>0</v>
      </c>
      <c r="M1604" s="14">
        <f t="shared" si="708"/>
        <v>0</v>
      </c>
      <c r="N1604" s="13">
        <f t="shared" si="715"/>
        <v>0</v>
      </c>
      <c r="O1604" s="12">
        <f t="shared" si="716"/>
        <v>0</v>
      </c>
      <c r="P1604" s="4">
        <f t="shared" si="717"/>
        <v>0</v>
      </c>
      <c r="Q1604" s="11">
        <f t="shared" si="709"/>
        <v>0</v>
      </c>
      <c r="R1604" s="10">
        <f t="shared" si="718"/>
        <v>0</v>
      </c>
      <c r="S1604" s="9">
        <f t="shared" si="719"/>
        <v>151.358709016955</v>
      </c>
      <c r="T1604" s="8">
        <f t="shared" si="720"/>
        <v>21856.397603197136</v>
      </c>
      <c r="U1604" s="7">
        <f t="shared" si="721"/>
        <v>-31.460873044001914</v>
      </c>
      <c r="V1604" s="9">
        <f t="shared" si="722"/>
        <v>-656.61790310943695</v>
      </c>
      <c r="W1604" s="8">
        <f t="shared" si="723"/>
        <v>235569.10942031661</v>
      </c>
      <c r="X1604" s="7">
        <f t="shared" si="724"/>
        <v>-31.460873044001914</v>
      </c>
      <c r="Y1604" s="6">
        <f t="shared" si="710"/>
        <v>673.83716837164241</v>
      </c>
      <c r="Z1604" s="4">
        <f t="shared" si="711"/>
        <v>-1</v>
      </c>
      <c r="AA1604" s="4">
        <f t="shared" si="725"/>
        <v>0</v>
      </c>
      <c r="AB1604" s="5">
        <f t="shared" si="726"/>
        <v>0</v>
      </c>
      <c r="AC1604" s="418">
        <f t="shared" si="730"/>
        <v>0</v>
      </c>
      <c r="AD1604" s="628">
        <f t="shared" si="727"/>
        <v>0</v>
      </c>
      <c r="AE1604" s="4">
        <f t="shared" si="712"/>
        <v>6.3617099265774764</v>
      </c>
      <c r="AF1604" s="3">
        <f t="shared" si="728"/>
        <v>4.67</v>
      </c>
      <c r="AG1604" s="2">
        <f t="shared" si="713"/>
        <v>105.92076283713217</v>
      </c>
      <c r="AH1604" s="22">
        <f t="shared" si="702"/>
        <v>6.4183114206813174</v>
      </c>
    </row>
    <row r="1605" spans="6:34" x14ac:dyDescent="0.35">
      <c r="F1605" s="21">
        <f t="shared" si="714"/>
        <v>157.49999999999534</v>
      </c>
      <c r="G1605" s="20">
        <f t="shared" si="729"/>
        <v>356.63043478260749</v>
      </c>
      <c r="H1605" s="19">
        <f t="shared" si="703"/>
        <v>6.6304347826074945</v>
      </c>
      <c r="I1605" s="18">
        <f t="shared" si="704"/>
        <v>1.8944099378878556E-2</v>
      </c>
      <c r="J1605" s="17">
        <f t="shared" si="705"/>
        <v>235503.44763000566</v>
      </c>
      <c r="K1605" s="16">
        <f t="shared" si="706"/>
        <v>31.461068503024496</v>
      </c>
      <c r="L1605" s="15">
        <f t="shared" si="707"/>
        <v>0</v>
      </c>
      <c r="M1605" s="14">
        <f t="shared" si="708"/>
        <v>0</v>
      </c>
      <c r="N1605" s="13">
        <f t="shared" si="715"/>
        <v>0</v>
      </c>
      <c r="O1605" s="12">
        <f t="shared" si="716"/>
        <v>0</v>
      </c>
      <c r="P1605" s="4">
        <f t="shared" si="717"/>
        <v>0</v>
      </c>
      <c r="Q1605" s="11">
        <f t="shared" si="709"/>
        <v>0</v>
      </c>
      <c r="R1605" s="10">
        <f t="shared" si="718"/>
        <v>0</v>
      </c>
      <c r="S1605" s="9">
        <f t="shared" si="719"/>
        <v>151.358709016955</v>
      </c>
      <c r="T1605" s="8">
        <f t="shared" si="720"/>
        <v>21871.533474098833</v>
      </c>
      <c r="U1605" s="7">
        <f t="shared" si="721"/>
        <v>-31.461068503024496</v>
      </c>
      <c r="V1605" s="9">
        <f t="shared" si="722"/>
        <v>-659.76399041383718</v>
      </c>
      <c r="W1605" s="8">
        <f t="shared" si="723"/>
        <v>235503.44763000566</v>
      </c>
      <c r="X1605" s="7">
        <f t="shared" si="724"/>
        <v>-31.461068503024496</v>
      </c>
      <c r="Y1605" s="6">
        <f t="shared" si="710"/>
        <v>676.9032293039154</v>
      </c>
      <c r="Z1605" s="4">
        <f t="shared" si="711"/>
        <v>-1</v>
      </c>
      <c r="AA1605" s="4">
        <f t="shared" si="725"/>
        <v>0</v>
      </c>
      <c r="AB1605" s="5">
        <f t="shared" si="726"/>
        <v>0</v>
      </c>
      <c r="AC1605" s="418">
        <f t="shared" si="730"/>
        <v>0</v>
      </c>
      <c r="AD1605" s="628">
        <f t="shared" si="727"/>
        <v>0</v>
      </c>
      <c r="AE1605" s="4">
        <f t="shared" si="712"/>
        <v>6.3906566679919754</v>
      </c>
      <c r="AF1605" s="3">
        <f t="shared" si="728"/>
        <v>4.67</v>
      </c>
      <c r="AG1605" s="2">
        <f t="shared" si="713"/>
        <v>105.92076283713217</v>
      </c>
      <c r="AH1605" s="22">
        <f t="shared" si="702"/>
        <v>6.4621676445722613</v>
      </c>
    </row>
    <row r="1606" spans="6:34" x14ac:dyDescent="0.35">
      <c r="F1606" s="21">
        <f t="shared" si="714"/>
        <v>157.59999999999533</v>
      </c>
      <c r="G1606" s="20">
        <f t="shared" si="729"/>
        <v>356.63043478260749</v>
      </c>
      <c r="H1606" s="19">
        <f t="shared" si="703"/>
        <v>6.6304347826074945</v>
      </c>
      <c r="I1606" s="18">
        <f t="shared" si="704"/>
        <v>1.8944099378878556E-2</v>
      </c>
      <c r="J1606" s="17">
        <f t="shared" si="705"/>
        <v>235437.47123096426</v>
      </c>
      <c r="K1606" s="16">
        <f t="shared" si="706"/>
        <v>31.461264900394628</v>
      </c>
      <c r="L1606" s="15">
        <f t="shared" si="707"/>
        <v>0</v>
      </c>
      <c r="M1606" s="14">
        <f t="shared" si="708"/>
        <v>0</v>
      </c>
      <c r="N1606" s="13">
        <f t="shared" si="715"/>
        <v>0</v>
      </c>
      <c r="O1606" s="12">
        <f t="shared" si="716"/>
        <v>0</v>
      </c>
      <c r="P1606" s="4">
        <f t="shared" si="717"/>
        <v>0</v>
      </c>
      <c r="Q1606" s="11">
        <f t="shared" si="709"/>
        <v>0</v>
      </c>
      <c r="R1606" s="10">
        <f t="shared" si="718"/>
        <v>0</v>
      </c>
      <c r="S1606" s="9">
        <f t="shared" si="719"/>
        <v>151.358709016955</v>
      </c>
      <c r="T1606" s="8">
        <f t="shared" si="720"/>
        <v>21886.66934500053</v>
      </c>
      <c r="U1606" s="7">
        <f t="shared" si="721"/>
        <v>-31.461264900394628</v>
      </c>
      <c r="V1606" s="9">
        <f t="shared" si="722"/>
        <v>-662.91009726413961</v>
      </c>
      <c r="W1606" s="8">
        <f t="shared" si="723"/>
        <v>235437.47123096426</v>
      </c>
      <c r="X1606" s="7">
        <f t="shared" si="724"/>
        <v>-31.461264900394628</v>
      </c>
      <c r="Y1606" s="6">
        <f t="shared" si="710"/>
        <v>679.9700404062155</v>
      </c>
      <c r="Z1606" s="4">
        <f t="shared" si="711"/>
        <v>-1</v>
      </c>
      <c r="AA1606" s="4">
        <f t="shared" si="725"/>
        <v>0</v>
      </c>
      <c r="AB1606" s="5">
        <f t="shared" si="726"/>
        <v>0</v>
      </c>
      <c r="AC1606" s="418">
        <f t="shared" si="730"/>
        <v>0</v>
      </c>
      <c r="AD1606" s="628">
        <f t="shared" si="727"/>
        <v>0</v>
      </c>
      <c r="AE1606" s="4">
        <f t="shared" si="712"/>
        <v>6.4196104917764192</v>
      </c>
      <c r="AF1606" s="3">
        <f t="shared" si="728"/>
        <v>4.67</v>
      </c>
      <c r="AG1606" s="2">
        <f t="shared" si="713"/>
        <v>105.92076283713217</v>
      </c>
      <c r="AH1606" s="22">
        <f t="shared" si="702"/>
        <v>6.506134072295338</v>
      </c>
    </row>
    <row r="1607" spans="6:34" x14ac:dyDescent="0.35">
      <c r="F1607" s="21">
        <f t="shared" si="714"/>
        <v>157.69999999999533</v>
      </c>
      <c r="G1607" s="20">
        <f t="shared" si="729"/>
        <v>356.63043478260749</v>
      </c>
      <c r="H1607" s="19">
        <f t="shared" si="703"/>
        <v>6.6304347826074945</v>
      </c>
      <c r="I1607" s="18">
        <f t="shared" si="704"/>
        <v>1.8944099378878556E-2</v>
      </c>
      <c r="J1607" s="17">
        <f t="shared" si="705"/>
        <v>235371.18022123785</v>
      </c>
      <c r="K1607" s="16">
        <f t="shared" si="706"/>
        <v>31.46146223614446</v>
      </c>
      <c r="L1607" s="15">
        <f t="shared" si="707"/>
        <v>0</v>
      </c>
      <c r="M1607" s="14">
        <f t="shared" si="708"/>
        <v>0</v>
      </c>
      <c r="N1607" s="13">
        <f t="shared" si="715"/>
        <v>0</v>
      </c>
      <c r="O1607" s="12">
        <f t="shared" si="716"/>
        <v>0</v>
      </c>
      <c r="P1607" s="4">
        <f t="shared" si="717"/>
        <v>0</v>
      </c>
      <c r="Q1607" s="11">
        <f t="shared" si="709"/>
        <v>0</v>
      </c>
      <c r="R1607" s="10">
        <f t="shared" si="718"/>
        <v>0</v>
      </c>
      <c r="S1607" s="9">
        <f t="shared" si="719"/>
        <v>151.358709016955</v>
      </c>
      <c r="T1607" s="8">
        <f t="shared" si="720"/>
        <v>21901.805215902226</v>
      </c>
      <c r="U1607" s="7">
        <f t="shared" si="721"/>
        <v>-31.46146223614446</v>
      </c>
      <c r="V1607" s="9">
        <f t="shared" si="722"/>
        <v>-666.05622375417909</v>
      </c>
      <c r="W1607" s="8">
        <f t="shared" si="723"/>
        <v>235371.18022123785</v>
      </c>
      <c r="X1607" s="7">
        <f t="shared" si="724"/>
        <v>-31.46146223614446</v>
      </c>
      <c r="Y1607" s="6">
        <f t="shared" si="710"/>
        <v>683.03759193543397</v>
      </c>
      <c r="Z1607" s="4">
        <f t="shared" si="711"/>
        <v>-1</v>
      </c>
      <c r="AA1607" s="4">
        <f t="shared" si="725"/>
        <v>0</v>
      </c>
      <c r="AB1607" s="5">
        <f t="shared" si="726"/>
        <v>0</v>
      </c>
      <c r="AC1607" s="418">
        <f t="shared" si="730"/>
        <v>0</v>
      </c>
      <c r="AD1607" s="628">
        <f t="shared" si="727"/>
        <v>0</v>
      </c>
      <c r="AE1607" s="4">
        <f t="shared" si="712"/>
        <v>6.4485713059459249</v>
      </c>
      <c r="AF1607" s="3">
        <f t="shared" si="728"/>
        <v>4.67</v>
      </c>
      <c r="AG1607" s="2">
        <f t="shared" si="713"/>
        <v>105.92076283713217</v>
      </c>
      <c r="AH1607" s="22">
        <f t="shared" si="702"/>
        <v>6.5502104120158506</v>
      </c>
    </row>
    <row r="1608" spans="6:34" x14ac:dyDescent="0.35">
      <c r="F1608" s="21">
        <f t="shared" si="714"/>
        <v>157.79999999999532</v>
      </c>
      <c r="G1608" s="20">
        <f t="shared" si="729"/>
        <v>356.63043478260749</v>
      </c>
      <c r="H1608" s="19">
        <f t="shared" si="703"/>
        <v>6.6304347826074945</v>
      </c>
      <c r="I1608" s="18">
        <f t="shared" si="704"/>
        <v>1.8944099378878556E-2</v>
      </c>
      <c r="J1608" s="17">
        <f t="shared" si="705"/>
        <v>235304.57459886244</v>
      </c>
      <c r="K1608" s="16">
        <f t="shared" si="706"/>
        <v>31.461660510306288</v>
      </c>
      <c r="L1608" s="15">
        <f t="shared" si="707"/>
        <v>0</v>
      </c>
      <c r="M1608" s="14">
        <f t="shared" si="708"/>
        <v>0</v>
      </c>
      <c r="N1608" s="13">
        <f t="shared" si="715"/>
        <v>0</v>
      </c>
      <c r="O1608" s="12">
        <f t="shared" si="716"/>
        <v>0</v>
      </c>
      <c r="P1608" s="4">
        <f t="shared" si="717"/>
        <v>0</v>
      </c>
      <c r="Q1608" s="11">
        <f t="shared" si="709"/>
        <v>0</v>
      </c>
      <c r="R1608" s="10">
        <f t="shared" si="718"/>
        <v>0</v>
      </c>
      <c r="S1608" s="9">
        <f t="shared" si="719"/>
        <v>151.358709016955</v>
      </c>
      <c r="T1608" s="8">
        <f t="shared" si="720"/>
        <v>21916.941086803923</v>
      </c>
      <c r="U1608" s="7">
        <f t="shared" si="721"/>
        <v>-31.461660510306288</v>
      </c>
      <c r="V1608" s="9">
        <f t="shared" si="722"/>
        <v>-669.20236997779352</v>
      </c>
      <c r="W1608" s="8">
        <f t="shared" si="723"/>
        <v>235304.57459886244</v>
      </c>
      <c r="X1608" s="7">
        <f t="shared" si="724"/>
        <v>-31.461660510306288</v>
      </c>
      <c r="Y1608" s="6">
        <f t="shared" si="710"/>
        <v>686.10587432201373</v>
      </c>
      <c r="Z1608" s="4">
        <f t="shared" si="711"/>
        <v>-1</v>
      </c>
      <c r="AA1608" s="4">
        <f t="shared" si="725"/>
        <v>0</v>
      </c>
      <c r="AB1608" s="5">
        <f t="shared" si="726"/>
        <v>0</v>
      </c>
      <c r="AC1608" s="418">
        <f t="shared" si="730"/>
        <v>0</v>
      </c>
      <c r="AD1608" s="628">
        <f t="shared" si="727"/>
        <v>0</v>
      </c>
      <c r="AE1608" s="4">
        <f t="shared" si="712"/>
        <v>6.4775390201541168</v>
      </c>
      <c r="AF1608" s="3">
        <f t="shared" si="728"/>
        <v>4.67</v>
      </c>
      <c r="AG1608" s="2">
        <f t="shared" si="713"/>
        <v>105.92076283713217</v>
      </c>
      <c r="AH1608" s="22">
        <f t="shared" si="702"/>
        <v>6.5943963743478227</v>
      </c>
    </row>
    <row r="1609" spans="6:34" x14ac:dyDescent="0.35">
      <c r="F1609" s="21">
        <f t="shared" si="714"/>
        <v>157.89999999999532</v>
      </c>
      <c r="G1609" s="20">
        <f t="shared" si="729"/>
        <v>356.63043478260749</v>
      </c>
      <c r="H1609" s="19">
        <f t="shared" si="703"/>
        <v>6.6304347826074945</v>
      </c>
      <c r="I1609" s="18">
        <f t="shared" si="704"/>
        <v>1.8944099378878556E-2</v>
      </c>
      <c r="J1609" s="17">
        <f t="shared" si="705"/>
        <v>235237.65436186467</v>
      </c>
      <c r="K1609" s="16">
        <f t="shared" si="706"/>
        <v>31.461859722912578</v>
      </c>
      <c r="L1609" s="15">
        <f t="shared" si="707"/>
        <v>0</v>
      </c>
      <c r="M1609" s="14">
        <f t="shared" si="708"/>
        <v>0</v>
      </c>
      <c r="N1609" s="13">
        <f t="shared" si="715"/>
        <v>0</v>
      </c>
      <c r="O1609" s="12">
        <f t="shared" si="716"/>
        <v>0</v>
      </c>
      <c r="P1609" s="4">
        <f t="shared" si="717"/>
        <v>0</v>
      </c>
      <c r="Q1609" s="11">
        <f t="shared" si="709"/>
        <v>0</v>
      </c>
      <c r="R1609" s="10">
        <f t="shared" si="718"/>
        <v>0</v>
      </c>
      <c r="S1609" s="9">
        <f t="shared" si="719"/>
        <v>151.358709016955</v>
      </c>
      <c r="T1609" s="8">
        <f t="shared" si="720"/>
        <v>21932.07695770562</v>
      </c>
      <c r="U1609" s="7">
        <f t="shared" si="721"/>
        <v>-31.461859722912578</v>
      </c>
      <c r="V1609" s="9">
        <f t="shared" si="722"/>
        <v>-672.34853602882413</v>
      </c>
      <c r="W1609" s="8">
        <f t="shared" si="723"/>
        <v>235237.65436186467</v>
      </c>
      <c r="X1609" s="7">
        <f t="shared" si="724"/>
        <v>-31.461859722912578</v>
      </c>
      <c r="Y1609" s="6">
        <f t="shared" si="710"/>
        <v>689.17487816618961</v>
      </c>
      <c r="Z1609" s="4">
        <f t="shared" si="711"/>
        <v>-1</v>
      </c>
      <c r="AA1609" s="4">
        <f t="shared" si="725"/>
        <v>0</v>
      </c>
      <c r="AB1609" s="5">
        <f t="shared" si="726"/>
        <v>0</v>
      </c>
      <c r="AC1609" s="418">
        <f t="shared" si="730"/>
        <v>0</v>
      </c>
      <c r="AD1609" s="628">
        <f t="shared" si="727"/>
        <v>0</v>
      </c>
      <c r="AE1609" s="4">
        <f t="shared" si="712"/>
        <v>6.5065135456576284</v>
      </c>
      <c r="AF1609" s="3">
        <f t="shared" si="728"/>
        <v>4.67</v>
      </c>
      <c r="AG1609" s="2">
        <f t="shared" si="713"/>
        <v>105.92076283713217</v>
      </c>
      <c r="AH1609" s="22">
        <f t="shared" si="702"/>
        <v>6.6386916723204088</v>
      </c>
    </row>
    <row r="1610" spans="6:34" x14ac:dyDescent="0.35">
      <c r="F1610" s="21">
        <f t="shared" si="714"/>
        <v>157.99999999999531</v>
      </c>
      <c r="G1610" s="20">
        <f t="shared" si="729"/>
        <v>356.63043478260749</v>
      </c>
      <c r="H1610" s="19">
        <f t="shared" si="703"/>
        <v>6.6304347826074945</v>
      </c>
      <c r="I1610" s="18">
        <f t="shared" si="704"/>
        <v>1.8944099378878556E-2</v>
      </c>
      <c r="J1610" s="17">
        <f t="shared" si="705"/>
        <v>235170.41950826178</v>
      </c>
      <c r="K1610" s="16">
        <f t="shared" si="706"/>
        <v>31.462059873995944</v>
      </c>
      <c r="L1610" s="15">
        <f t="shared" si="707"/>
        <v>0</v>
      </c>
      <c r="M1610" s="14">
        <f t="shared" si="708"/>
        <v>0</v>
      </c>
      <c r="N1610" s="13">
        <f t="shared" si="715"/>
        <v>0</v>
      </c>
      <c r="O1610" s="12">
        <f t="shared" si="716"/>
        <v>0</v>
      </c>
      <c r="P1610" s="4">
        <f t="shared" si="717"/>
        <v>0</v>
      </c>
      <c r="Q1610" s="11">
        <f t="shared" si="709"/>
        <v>0</v>
      </c>
      <c r="R1610" s="10">
        <f t="shared" si="718"/>
        <v>0</v>
      </c>
      <c r="S1610" s="9">
        <f t="shared" si="719"/>
        <v>151.358709016955</v>
      </c>
      <c r="T1610" s="8">
        <f t="shared" si="720"/>
        <v>21947.212828607317</v>
      </c>
      <c r="U1610" s="7">
        <f t="shared" si="721"/>
        <v>-31.462059873995944</v>
      </c>
      <c r="V1610" s="9">
        <f t="shared" si="722"/>
        <v>-675.49472200111541</v>
      </c>
      <c r="W1610" s="8">
        <f t="shared" si="723"/>
        <v>235170.41950826178</v>
      </c>
      <c r="X1610" s="7">
        <f t="shared" si="724"/>
        <v>-31.462059873995944</v>
      </c>
      <c r="Y1610" s="6">
        <f t="shared" si="710"/>
        <v>692.2445942343237</v>
      </c>
      <c r="Z1610" s="4">
        <f t="shared" si="711"/>
        <v>-1</v>
      </c>
      <c r="AA1610" s="4">
        <f t="shared" si="725"/>
        <v>0</v>
      </c>
      <c r="AB1610" s="5">
        <f t="shared" si="726"/>
        <v>0</v>
      </c>
      <c r="AC1610" s="418">
        <f t="shared" si="730"/>
        <v>0</v>
      </c>
      <c r="AD1610" s="628">
        <f t="shared" si="727"/>
        <v>0</v>
      </c>
      <c r="AE1610" s="4">
        <f t="shared" si="712"/>
        <v>6.5354947952815028</v>
      </c>
      <c r="AF1610" s="3">
        <f t="shared" si="728"/>
        <v>4.67</v>
      </c>
      <c r="AG1610" s="2">
        <f t="shared" si="713"/>
        <v>105.92076283713217</v>
      </c>
      <c r="AH1610" s="22">
        <f t="shared" si="702"/>
        <v>6.6830960213449107</v>
      </c>
    </row>
    <row r="1611" spans="6:34" x14ac:dyDescent="0.35">
      <c r="F1611" s="21">
        <f t="shared" si="714"/>
        <v>158.0999999999953</v>
      </c>
      <c r="G1611" s="20">
        <f t="shared" si="729"/>
        <v>356.63043478260749</v>
      </c>
      <c r="H1611" s="19">
        <f t="shared" si="703"/>
        <v>6.6304347826074945</v>
      </c>
      <c r="I1611" s="18">
        <f t="shared" si="704"/>
        <v>1.8944099378878556E-2</v>
      </c>
      <c r="J1611" s="17">
        <f t="shared" si="705"/>
        <v>235102.87003606168</v>
      </c>
      <c r="K1611" s="16">
        <f t="shared" si="706"/>
        <v>31.462260963589152</v>
      </c>
      <c r="L1611" s="15">
        <f t="shared" si="707"/>
        <v>0</v>
      </c>
      <c r="M1611" s="14">
        <f t="shared" si="708"/>
        <v>0</v>
      </c>
      <c r="N1611" s="13">
        <f t="shared" si="715"/>
        <v>0</v>
      </c>
      <c r="O1611" s="12">
        <f t="shared" si="716"/>
        <v>0</v>
      </c>
      <c r="P1611" s="4">
        <f t="shared" si="717"/>
        <v>0</v>
      </c>
      <c r="Q1611" s="11">
        <f t="shared" si="709"/>
        <v>0</v>
      </c>
      <c r="R1611" s="10">
        <f t="shared" si="718"/>
        <v>0</v>
      </c>
      <c r="S1611" s="9">
        <f t="shared" si="719"/>
        <v>151.358709016955</v>
      </c>
      <c r="T1611" s="8">
        <f t="shared" si="720"/>
        <v>21962.348699509013</v>
      </c>
      <c r="U1611" s="7">
        <f t="shared" si="721"/>
        <v>-31.462260963589152</v>
      </c>
      <c r="V1611" s="9">
        <f t="shared" si="722"/>
        <v>-678.64092798851505</v>
      </c>
      <c r="W1611" s="8">
        <f t="shared" si="723"/>
        <v>235102.87003606168</v>
      </c>
      <c r="X1611" s="7">
        <f t="shared" si="724"/>
        <v>-31.462260963589152</v>
      </c>
      <c r="Y1611" s="6">
        <f t="shared" si="710"/>
        <v>695.31501345533457</v>
      </c>
      <c r="Z1611" s="4">
        <f t="shared" si="711"/>
        <v>-1</v>
      </c>
      <c r="AA1611" s="4">
        <f t="shared" si="725"/>
        <v>0</v>
      </c>
      <c r="AB1611" s="5">
        <f t="shared" si="726"/>
        <v>0</v>
      </c>
      <c r="AC1611" s="418">
        <f t="shared" si="730"/>
        <v>0</v>
      </c>
      <c r="AD1611" s="628">
        <f t="shared" si="727"/>
        <v>0</v>
      </c>
      <c r="AE1611" s="4">
        <f t="shared" si="712"/>
        <v>6.5644826833854815</v>
      </c>
      <c r="AF1611" s="3">
        <f t="shared" si="728"/>
        <v>4.67</v>
      </c>
      <c r="AG1611" s="2">
        <f t="shared" si="713"/>
        <v>105.92076283713217</v>
      </c>
      <c r="AH1611" s="22">
        <f t="shared" si="702"/>
        <v>6.7276091391824711</v>
      </c>
    </row>
    <row r="1612" spans="6:34" x14ac:dyDescent="0.35">
      <c r="F1612" s="21">
        <f t="shared" si="714"/>
        <v>158.1999999999953</v>
      </c>
      <c r="G1612" s="20">
        <f t="shared" si="729"/>
        <v>356.63043478260749</v>
      </c>
      <c r="H1612" s="19">
        <f t="shared" si="703"/>
        <v>6.6304347826074945</v>
      </c>
      <c r="I1612" s="18">
        <f t="shared" si="704"/>
        <v>1.8944099378878556E-2</v>
      </c>
      <c r="J1612" s="17">
        <f t="shared" si="705"/>
        <v>235035.00594326283</v>
      </c>
      <c r="K1612" s="16">
        <f t="shared" si="706"/>
        <v>31.462462991725126</v>
      </c>
      <c r="L1612" s="15">
        <f t="shared" si="707"/>
        <v>0</v>
      </c>
      <c r="M1612" s="14">
        <f t="shared" si="708"/>
        <v>0</v>
      </c>
      <c r="N1612" s="13">
        <f t="shared" si="715"/>
        <v>0</v>
      </c>
      <c r="O1612" s="12">
        <f t="shared" si="716"/>
        <v>0</v>
      </c>
      <c r="P1612" s="4">
        <f t="shared" si="717"/>
        <v>0</v>
      </c>
      <c r="Q1612" s="11">
        <f t="shared" si="709"/>
        <v>0</v>
      </c>
      <c r="R1612" s="10">
        <f t="shared" si="718"/>
        <v>0</v>
      </c>
      <c r="S1612" s="9">
        <f t="shared" si="719"/>
        <v>151.358709016955</v>
      </c>
      <c r="T1612" s="8">
        <f t="shared" si="720"/>
        <v>21977.48457041071</v>
      </c>
      <c r="U1612" s="7">
        <f t="shared" si="721"/>
        <v>-31.462462991725126</v>
      </c>
      <c r="V1612" s="9">
        <f t="shared" si="722"/>
        <v>-681.78715408487392</v>
      </c>
      <c r="W1612" s="8">
        <f t="shared" si="723"/>
        <v>235035.00594326283</v>
      </c>
      <c r="X1612" s="7">
        <f t="shared" si="724"/>
        <v>-31.462462991725126</v>
      </c>
      <c r="Y1612" s="6">
        <f t="shared" si="710"/>
        <v>698.38612691721687</v>
      </c>
      <c r="Z1612" s="4">
        <f t="shared" si="711"/>
        <v>-1</v>
      </c>
      <c r="AA1612" s="4">
        <f t="shared" si="725"/>
        <v>0</v>
      </c>
      <c r="AB1612" s="5">
        <f t="shared" si="726"/>
        <v>0</v>
      </c>
      <c r="AC1612" s="418">
        <f t="shared" si="730"/>
        <v>0</v>
      </c>
      <c r="AD1612" s="628">
        <f t="shared" si="727"/>
        <v>0</v>
      </c>
      <c r="AE1612" s="4">
        <f t="shared" si="712"/>
        <v>6.5934771258311473</v>
      </c>
      <c r="AF1612" s="3">
        <f t="shared" si="728"/>
        <v>4.67</v>
      </c>
      <c r="AG1612" s="2">
        <f t="shared" si="713"/>
        <v>105.92076283713217</v>
      </c>
      <c r="AH1612" s="22">
        <f t="shared" si="702"/>
        <v>6.772230745912319</v>
      </c>
    </row>
    <row r="1613" spans="6:34" x14ac:dyDescent="0.35">
      <c r="F1613" s="21">
        <f t="shared" si="714"/>
        <v>158.29999999999529</v>
      </c>
      <c r="G1613" s="20">
        <f t="shared" si="729"/>
        <v>356.63043478260749</v>
      </c>
      <c r="H1613" s="19">
        <f t="shared" si="703"/>
        <v>6.6304347826074945</v>
      </c>
      <c r="I1613" s="18">
        <f t="shared" si="704"/>
        <v>1.8944099378878556E-2</v>
      </c>
      <c r="J1613" s="17">
        <f t="shared" si="705"/>
        <v>234966.82722785434</v>
      </c>
      <c r="K1613" s="16">
        <f t="shared" si="706"/>
        <v>31.462665958436926</v>
      </c>
      <c r="L1613" s="15">
        <f t="shared" si="707"/>
        <v>0</v>
      </c>
      <c r="M1613" s="14">
        <f t="shared" si="708"/>
        <v>0</v>
      </c>
      <c r="N1613" s="13">
        <f t="shared" si="715"/>
        <v>0</v>
      </c>
      <c r="O1613" s="12">
        <f t="shared" si="716"/>
        <v>0</v>
      </c>
      <c r="P1613" s="4">
        <f t="shared" si="717"/>
        <v>0</v>
      </c>
      <c r="Q1613" s="11">
        <f t="shared" si="709"/>
        <v>0</v>
      </c>
      <c r="R1613" s="10">
        <f t="shared" si="718"/>
        <v>0</v>
      </c>
      <c r="S1613" s="9">
        <f t="shared" si="719"/>
        <v>151.358709016955</v>
      </c>
      <c r="T1613" s="8">
        <f t="shared" si="720"/>
        <v>21992.620441312407</v>
      </c>
      <c r="U1613" s="7">
        <f t="shared" si="721"/>
        <v>-31.462665958436926</v>
      </c>
      <c r="V1613" s="9">
        <f t="shared" si="722"/>
        <v>-684.93340038404642</v>
      </c>
      <c r="W1613" s="8">
        <f t="shared" si="723"/>
        <v>234966.82722785434</v>
      </c>
      <c r="X1613" s="7">
        <f t="shared" si="724"/>
        <v>-31.462665958436926</v>
      </c>
      <c r="Y1613" s="6">
        <f t="shared" si="710"/>
        <v>701.45792586364837</v>
      </c>
      <c r="Z1613" s="4">
        <f t="shared" si="711"/>
        <v>-1</v>
      </c>
      <c r="AA1613" s="4">
        <f t="shared" si="725"/>
        <v>0</v>
      </c>
      <c r="AB1613" s="5">
        <f t="shared" si="726"/>
        <v>0</v>
      </c>
      <c r="AC1613" s="418">
        <f t="shared" si="730"/>
        <v>0</v>
      </c>
      <c r="AD1613" s="628">
        <f t="shared" si="727"/>
        <v>0</v>
      </c>
      <c r="AE1613" s="4">
        <f t="shared" si="712"/>
        <v>6.6224780399498915</v>
      </c>
      <c r="AF1613" s="3">
        <f t="shared" si="728"/>
        <v>4.67</v>
      </c>
      <c r="AG1613" s="2">
        <f t="shared" si="713"/>
        <v>105.92076283713217</v>
      </c>
      <c r="AH1613" s="22">
        <f t="shared" si="702"/>
        <v>6.8169605639006186</v>
      </c>
    </row>
    <row r="1614" spans="6:34" x14ac:dyDescent="0.35">
      <c r="F1614" s="21">
        <f t="shared" si="714"/>
        <v>158.39999999999529</v>
      </c>
      <c r="G1614" s="20">
        <f t="shared" si="729"/>
        <v>356.63043478260749</v>
      </c>
      <c r="H1614" s="19">
        <f t="shared" si="703"/>
        <v>6.6304347826074945</v>
      </c>
      <c r="I1614" s="18">
        <f t="shared" si="704"/>
        <v>1.8944099378878556E-2</v>
      </c>
      <c r="J1614" s="17">
        <f t="shared" si="705"/>
        <v>234898.33388781594</v>
      </c>
      <c r="K1614" s="16">
        <f t="shared" si="706"/>
        <v>31.462869863757795</v>
      </c>
      <c r="L1614" s="15">
        <f t="shared" si="707"/>
        <v>0</v>
      </c>
      <c r="M1614" s="14">
        <f t="shared" si="708"/>
        <v>0</v>
      </c>
      <c r="N1614" s="13">
        <f t="shared" si="715"/>
        <v>0</v>
      </c>
      <c r="O1614" s="12">
        <f t="shared" si="716"/>
        <v>0</v>
      </c>
      <c r="P1614" s="4">
        <f t="shared" si="717"/>
        <v>0</v>
      </c>
      <c r="Q1614" s="11">
        <f t="shared" si="709"/>
        <v>0</v>
      </c>
      <c r="R1614" s="10">
        <f t="shared" si="718"/>
        <v>0</v>
      </c>
      <c r="S1614" s="9">
        <f t="shared" si="719"/>
        <v>151.358709016955</v>
      </c>
      <c r="T1614" s="8">
        <f t="shared" si="720"/>
        <v>22007.756312214104</v>
      </c>
      <c r="U1614" s="7">
        <f t="shared" si="721"/>
        <v>-31.462869863757795</v>
      </c>
      <c r="V1614" s="9">
        <f t="shared" si="722"/>
        <v>-688.07966697989013</v>
      </c>
      <c r="W1614" s="8">
        <f t="shared" si="723"/>
        <v>234898.33388781594</v>
      </c>
      <c r="X1614" s="7">
        <f t="shared" si="724"/>
        <v>-31.462869863757795</v>
      </c>
      <c r="Y1614" s="6">
        <f t="shared" si="710"/>
        <v>704.53040169068345</v>
      </c>
      <c r="Z1614" s="4">
        <f t="shared" si="711"/>
        <v>-1</v>
      </c>
      <c r="AA1614" s="4">
        <f t="shared" si="725"/>
        <v>0</v>
      </c>
      <c r="AB1614" s="5">
        <f t="shared" si="726"/>
        <v>0</v>
      </c>
      <c r="AC1614" s="418">
        <f t="shared" si="730"/>
        <v>0</v>
      </c>
      <c r="AD1614" s="628">
        <f t="shared" si="727"/>
        <v>0</v>
      </c>
      <c r="AE1614" s="4">
        <f t="shared" si="712"/>
        <v>6.651485344511693</v>
      </c>
      <c r="AF1614" s="3">
        <f t="shared" si="728"/>
        <v>4.67</v>
      </c>
      <c r="AG1614" s="2">
        <f t="shared" si="713"/>
        <v>105.92076283713217</v>
      </c>
      <c r="AH1614" s="22">
        <f t="shared" si="702"/>
        <v>6.861798317769896</v>
      </c>
    </row>
    <row r="1615" spans="6:34" x14ac:dyDescent="0.35">
      <c r="F1615" s="21">
        <f t="shared" si="714"/>
        <v>158.49999999999528</v>
      </c>
      <c r="G1615" s="20">
        <f t="shared" si="729"/>
        <v>356.63043478260749</v>
      </c>
      <c r="H1615" s="19">
        <f t="shared" si="703"/>
        <v>6.6304347826074945</v>
      </c>
      <c r="I1615" s="18">
        <f t="shared" si="704"/>
        <v>1.8944099378878556E-2</v>
      </c>
      <c r="J1615" s="17">
        <f t="shared" si="705"/>
        <v>234829.52592111795</v>
      </c>
      <c r="K1615" s="16">
        <f t="shared" si="706"/>
        <v>31.463074707721116</v>
      </c>
      <c r="L1615" s="15">
        <f t="shared" si="707"/>
        <v>0</v>
      </c>
      <c r="M1615" s="14">
        <f t="shared" si="708"/>
        <v>0</v>
      </c>
      <c r="N1615" s="13">
        <f t="shared" si="715"/>
        <v>0</v>
      </c>
      <c r="O1615" s="12">
        <f t="shared" si="716"/>
        <v>0</v>
      </c>
      <c r="P1615" s="4">
        <f t="shared" si="717"/>
        <v>0</v>
      </c>
      <c r="Q1615" s="11">
        <f t="shared" si="709"/>
        <v>0</v>
      </c>
      <c r="R1615" s="10">
        <f t="shared" si="718"/>
        <v>0</v>
      </c>
      <c r="S1615" s="9">
        <f t="shared" si="719"/>
        <v>151.358709016955</v>
      </c>
      <c r="T1615" s="8">
        <f t="shared" si="720"/>
        <v>22022.8921831158</v>
      </c>
      <c r="U1615" s="7">
        <f t="shared" si="721"/>
        <v>-31.463074707721116</v>
      </c>
      <c r="V1615" s="9">
        <f t="shared" si="722"/>
        <v>-691.22595396626593</v>
      </c>
      <c r="W1615" s="8">
        <f t="shared" si="723"/>
        <v>234829.52592111795</v>
      </c>
      <c r="X1615" s="7">
        <f t="shared" si="724"/>
        <v>-31.463074707721116</v>
      </c>
      <c r="Y1615" s="6">
        <f t="shared" si="710"/>
        <v>707.60354594352737</v>
      </c>
      <c r="Z1615" s="4">
        <f t="shared" si="711"/>
        <v>-1</v>
      </c>
      <c r="AA1615" s="4">
        <f t="shared" si="725"/>
        <v>0</v>
      </c>
      <c r="AB1615" s="5">
        <f t="shared" si="726"/>
        <v>0</v>
      </c>
      <c r="AC1615" s="418">
        <f t="shared" si="730"/>
        <v>0</v>
      </c>
      <c r="AD1615" s="628">
        <f t="shared" si="727"/>
        <v>0</v>
      </c>
      <c r="AE1615" s="4">
        <f t="shared" si="712"/>
        <v>6.6804989596946704</v>
      </c>
      <c r="AF1615" s="3">
        <f t="shared" si="728"/>
        <v>4.67</v>
      </c>
      <c r="AG1615" s="2">
        <f t="shared" si="713"/>
        <v>105.92076283713217</v>
      </c>
      <c r="AH1615" s="22">
        <f t="shared" si="702"/>
        <v>6.9067437343690292</v>
      </c>
    </row>
    <row r="1616" spans="6:34" x14ac:dyDescent="0.35">
      <c r="F1616" s="21">
        <f t="shared" si="714"/>
        <v>158.59999999999528</v>
      </c>
      <c r="G1616" s="20">
        <f t="shared" si="729"/>
        <v>356.63043478260749</v>
      </c>
      <c r="H1616" s="19">
        <f t="shared" si="703"/>
        <v>6.6304347826074945</v>
      </c>
      <c r="I1616" s="18">
        <f t="shared" si="704"/>
        <v>1.8944099378878556E-2</v>
      </c>
      <c r="J1616" s="17">
        <f t="shared" si="705"/>
        <v>234760.40332572133</v>
      </c>
      <c r="K1616" s="16">
        <f t="shared" si="706"/>
        <v>31.463280490360422</v>
      </c>
      <c r="L1616" s="15">
        <f t="shared" si="707"/>
        <v>0</v>
      </c>
      <c r="M1616" s="14">
        <f t="shared" si="708"/>
        <v>0</v>
      </c>
      <c r="N1616" s="13">
        <f t="shared" si="715"/>
        <v>0</v>
      </c>
      <c r="O1616" s="12">
        <f t="shared" si="716"/>
        <v>0</v>
      </c>
      <c r="P1616" s="4">
        <f t="shared" si="717"/>
        <v>0</v>
      </c>
      <c r="Q1616" s="11">
        <f t="shared" si="709"/>
        <v>0</v>
      </c>
      <c r="R1616" s="10">
        <f t="shared" si="718"/>
        <v>0</v>
      </c>
      <c r="S1616" s="9">
        <f t="shared" si="719"/>
        <v>151.358709016955</v>
      </c>
      <c r="T1616" s="8">
        <f t="shared" si="720"/>
        <v>22038.028054017497</v>
      </c>
      <c r="U1616" s="7">
        <f t="shared" si="721"/>
        <v>-31.463280490360422</v>
      </c>
      <c r="V1616" s="9">
        <f t="shared" si="722"/>
        <v>-694.37226143703799</v>
      </c>
      <c r="W1616" s="8">
        <f t="shared" si="723"/>
        <v>234760.40332572133</v>
      </c>
      <c r="X1616" s="7">
        <f t="shared" si="724"/>
        <v>-31.463280490360422</v>
      </c>
      <c r="Y1616" s="6">
        <f t="shared" si="710"/>
        <v>710.67735031339328</v>
      </c>
      <c r="Z1616" s="4">
        <f t="shared" si="711"/>
        <v>-1</v>
      </c>
      <c r="AA1616" s="4">
        <f t="shared" si="725"/>
        <v>0</v>
      </c>
      <c r="AB1616" s="5">
        <f t="shared" si="726"/>
        <v>0</v>
      </c>
      <c r="AC1616" s="418">
        <f t="shared" si="730"/>
        <v>0</v>
      </c>
      <c r="AD1616" s="628">
        <f t="shared" si="727"/>
        <v>0</v>
      </c>
      <c r="AE1616" s="4">
        <f t="shared" si="712"/>
        <v>6.7095188070554022</v>
      </c>
      <c r="AF1616" s="3">
        <f t="shared" si="728"/>
        <v>4.67</v>
      </c>
      <c r="AG1616" s="2">
        <f t="shared" si="713"/>
        <v>105.92076283713217</v>
      </c>
      <c r="AH1616" s="22">
        <f t="shared" si="702"/>
        <v>6.951796542743776</v>
      </c>
    </row>
    <row r="1617" spans="6:34" x14ac:dyDescent="0.35">
      <c r="F1617" s="21">
        <f t="shared" si="714"/>
        <v>158.69999999999527</v>
      </c>
      <c r="G1617" s="20">
        <f t="shared" si="729"/>
        <v>356.63043478260749</v>
      </c>
      <c r="H1617" s="19">
        <f t="shared" si="703"/>
        <v>6.6304347826074945</v>
      </c>
      <c r="I1617" s="18">
        <f t="shared" si="704"/>
        <v>1.8944099378878556E-2</v>
      </c>
      <c r="J1617" s="17">
        <f t="shared" si="705"/>
        <v>234690.96609957764</v>
      </c>
      <c r="K1617" s="16">
        <f t="shared" si="706"/>
        <v>31.463487211709406</v>
      </c>
      <c r="L1617" s="15">
        <f t="shared" si="707"/>
        <v>0</v>
      </c>
      <c r="M1617" s="14">
        <f t="shared" si="708"/>
        <v>0</v>
      </c>
      <c r="N1617" s="13">
        <f t="shared" si="715"/>
        <v>0</v>
      </c>
      <c r="O1617" s="12">
        <f t="shared" si="716"/>
        <v>0</v>
      </c>
      <c r="P1617" s="4">
        <f t="shared" si="717"/>
        <v>0</v>
      </c>
      <c r="Q1617" s="11">
        <f t="shared" si="709"/>
        <v>0</v>
      </c>
      <c r="R1617" s="10">
        <f t="shared" si="718"/>
        <v>0</v>
      </c>
      <c r="S1617" s="9">
        <f t="shared" si="719"/>
        <v>151.358709016955</v>
      </c>
      <c r="T1617" s="8">
        <f t="shared" si="720"/>
        <v>22053.163924919194</v>
      </c>
      <c r="U1617" s="7">
        <f t="shared" si="721"/>
        <v>-31.463487211709406</v>
      </c>
      <c r="V1617" s="9">
        <f t="shared" si="722"/>
        <v>-697.51858948607401</v>
      </c>
      <c r="W1617" s="8">
        <f t="shared" si="723"/>
        <v>234690.96609957764</v>
      </c>
      <c r="X1617" s="7">
        <f t="shared" si="724"/>
        <v>-31.463487211709406</v>
      </c>
      <c r="Y1617" s="6">
        <f t="shared" si="710"/>
        <v>713.75180663443609</v>
      </c>
      <c r="Z1617" s="4">
        <f t="shared" si="711"/>
        <v>-1</v>
      </c>
      <c r="AA1617" s="4">
        <f t="shared" si="725"/>
        <v>0</v>
      </c>
      <c r="AB1617" s="5">
        <f t="shared" si="726"/>
        <v>0</v>
      </c>
      <c r="AC1617" s="418">
        <f t="shared" si="730"/>
        <v>0</v>
      </c>
      <c r="AD1617" s="628">
        <f t="shared" si="727"/>
        <v>0</v>
      </c>
      <c r="AE1617" s="4">
        <f t="shared" si="712"/>
        <v>6.7385448094999871</v>
      </c>
      <c r="AF1617" s="3">
        <f t="shared" si="728"/>
        <v>4.67</v>
      </c>
      <c r="AG1617" s="2">
        <f t="shared" si="713"/>
        <v>105.92076283713217</v>
      </c>
      <c r="AH1617" s="22">
        <f t="shared" si="702"/>
        <v>6.9969564741078516</v>
      </c>
    </row>
    <row r="1618" spans="6:34" x14ac:dyDescent="0.35">
      <c r="F1618" s="21">
        <f t="shared" si="714"/>
        <v>158.79999999999526</v>
      </c>
      <c r="G1618" s="20">
        <f t="shared" si="729"/>
        <v>356.63043478260749</v>
      </c>
      <c r="H1618" s="19">
        <f t="shared" si="703"/>
        <v>6.6304347826074945</v>
      </c>
      <c r="I1618" s="18">
        <f t="shared" si="704"/>
        <v>1.8944099378878556E-2</v>
      </c>
      <c r="J1618" s="17">
        <f t="shared" si="705"/>
        <v>234621.21424062902</v>
      </c>
      <c r="K1618" s="16">
        <f t="shared" si="706"/>
        <v>31.463694871801927</v>
      </c>
      <c r="L1618" s="15">
        <f t="shared" si="707"/>
        <v>0</v>
      </c>
      <c r="M1618" s="14">
        <f t="shared" si="708"/>
        <v>0</v>
      </c>
      <c r="N1618" s="13">
        <f t="shared" si="715"/>
        <v>0</v>
      </c>
      <c r="O1618" s="12">
        <f t="shared" si="716"/>
        <v>0</v>
      </c>
      <c r="P1618" s="4">
        <f t="shared" si="717"/>
        <v>0</v>
      </c>
      <c r="Q1618" s="11">
        <f t="shared" si="709"/>
        <v>0</v>
      </c>
      <c r="R1618" s="10">
        <f t="shared" si="718"/>
        <v>0</v>
      </c>
      <c r="S1618" s="9">
        <f t="shared" si="719"/>
        <v>151.358709016955</v>
      </c>
      <c r="T1618" s="8">
        <f t="shared" si="720"/>
        <v>22068.299795820891</v>
      </c>
      <c r="U1618" s="7">
        <f t="shared" si="721"/>
        <v>-31.463694871801927</v>
      </c>
      <c r="V1618" s="9">
        <f t="shared" si="722"/>
        <v>-700.66493820724497</v>
      </c>
      <c r="W1618" s="8">
        <f t="shared" si="723"/>
        <v>234621.21424062902</v>
      </c>
      <c r="X1618" s="7">
        <f t="shared" si="724"/>
        <v>-31.463694871801927</v>
      </c>
      <c r="Y1618" s="6">
        <f t="shared" si="710"/>
        <v>716.82690688076275</v>
      </c>
      <c r="Z1618" s="4">
        <f t="shared" si="711"/>
        <v>-1</v>
      </c>
      <c r="AA1618" s="4">
        <f t="shared" si="725"/>
        <v>0</v>
      </c>
      <c r="AB1618" s="5">
        <f t="shared" si="726"/>
        <v>0</v>
      </c>
      <c r="AC1618" s="418">
        <f t="shared" si="730"/>
        <v>0</v>
      </c>
      <c r="AD1618" s="628">
        <f t="shared" si="727"/>
        <v>0</v>
      </c>
      <c r="AE1618" s="4">
        <f t="shared" si="712"/>
        <v>6.7675768912558087</v>
      </c>
      <c r="AF1618" s="3">
        <f t="shared" si="728"/>
        <v>4.67</v>
      </c>
      <c r="AG1618" s="2">
        <f t="shared" si="713"/>
        <v>105.92076283713217</v>
      </c>
      <c r="AH1618" s="22">
        <f t="shared" si="702"/>
        <v>7.0422232618145104</v>
      </c>
    </row>
    <row r="1619" spans="6:34" x14ac:dyDescent="0.35">
      <c r="F1619" s="21">
        <f t="shared" si="714"/>
        <v>158.89999999999526</v>
      </c>
      <c r="G1619" s="20">
        <f t="shared" si="729"/>
        <v>356.63043478260749</v>
      </c>
      <c r="H1619" s="19">
        <f t="shared" si="703"/>
        <v>6.6304347826074945</v>
      </c>
      <c r="I1619" s="18">
        <f t="shared" si="704"/>
        <v>1.8944099378878556E-2</v>
      </c>
      <c r="J1619" s="17">
        <f t="shared" si="705"/>
        <v>234551.1477468083</v>
      </c>
      <c r="K1619" s="16">
        <f t="shared" si="706"/>
        <v>31.46390347067198</v>
      </c>
      <c r="L1619" s="15">
        <f t="shared" si="707"/>
        <v>0</v>
      </c>
      <c r="M1619" s="14">
        <f t="shared" si="708"/>
        <v>0</v>
      </c>
      <c r="N1619" s="13">
        <f t="shared" si="715"/>
        <v>0</v>
      </c>
      <c r="O1619" s="12">
        <f t="shared" si="716"/>
        <v>0</v>
      </c>
      <c r="P1619" s="4">
        <f t="shared" si="717"/>
        <v>0</v>
      </c>
      <c r="Q1619" s="11">
        <f t="shared" si="709"/>
        <v>0</v>
      </c>
      <c r="R1619" s="10">
        <f t="shared" si="718"/>
        <v>0</v>
      </c>
      <c r="S1619" s="9">
        <f t="shared" si="719"/>
        <v>151.358709016955</v>
      </c>
      <c r="T1619" s="8">
        <f t="shared" si="720"/>
        <v>22083.435666722587</v>
      </c>
      <c r="U1619" s="7">
        <f t="shared" si="721"/>
        <v>-31.46390347067198</v>
      </c>
      <c r="V1619" s="9">
        <f t="shared" si="722"/>
        <v>-703.81130769442518</v>
      </c>
      <c r="W1619" s="8">
        <f t="shared" si="723"/>
        <v>234551.1477468083</v>
      </c>
      <c r="X1619" s="7">
        <f t="shared" si="724"/>
        <v>-31.46390347067198</v>
      </c>
      <c r="Y1619" s="6">
        <f t="shared" si="710"/>
        <v>719.90264316351568</v>
      </c>
      <c r="Z1619" s="4">
        <f t="shared" si="711"/>
        <v>-1</v>
      </c>
      <c r="AA1619" s="4">
        <f t="shared" si="725"/>
        <v>0</v>
      </c>
      <c r="AB1619" s="5">
        <f t="shared" si="726"/>
        <v>0</v>
      </c>
      <c r="AC1619" s="418">
        <f t="shared" si="730"/>
        <v>0</v>
      </c>
      <c r="AD1619" s="628">
        <f t="shared" si="727"/>
        <v>0</v>
      </c>
      <c r="AE1619" s="4">
        <f t="shared" si="712"/>
        <v>6.7966149778440093</v>
      </c>
      <c r="AF1619" s="3">
        <f t="shared" si="728"/>
        <v>4.67</v>
      </c>
      <c r="AG1619" s="2">
        <f t="shared" si="713"/>
        <v>105.92076283713217</v>
      </c>
      <c r="AH1619" s="22">
        <f t="shared" si="702"/>
        <v>7.0875966413286697</v>
      </c>
    </row>
    <row r="1620" spans="6:34" x14ac:dyDescent="0.35">
      <c r="F1620" s="21">
        <f t="shared" si="714"/>
        <v>158.99999999999525</v>
      </c>
      <c r="G1620" s="20">
        <f t="shared" si="729"/>
        <v>356.63043478260749</v>
      </c>
      <c r="H1620" s="19">
        <f t="shared" si="703"/>
        <v>6.6304347826074945</v>
      </c>
      <c r="I1620" s="18">
        <f t="shared" si="704"/>
        <v>1.8944099378878556E-2</v>
      </c>
      <c r="J1620" s="17">
        <f t="shared" si="705"/>
        <v>234480.76661603886</v>
      </c>
      <c r="K1620" s="16">
        <f t="shared" si="706"/>
        <v>31.464113008353713</v>
      </c>
      <c r="L1620" s="15">
        <f t="shared" si="707"/>
        <v>0</v>
      </c>
      <c r="M1620" s="14">
        <f t="shared" si="708"/>
        <v>0</v>
      </c>
      <c r="N1620" s="13">
        <f t="shared" si="715"/>
        <v>0</v>
      </c>
      <c r="O1620" s="12">
        <f t="shared" si="716"/>
        <v>0</v>
      </c>
      <c r="P1620" s="4">
        <f t="shared" si="717"/>
        <v>0</v>
      </c>
      <c r="Q1620" s="11">
        <f t="shared" si="709"/>
        <v>0</v>
      </c>
      <c r="R1620" s="10">
        <f t="shared" si="718"/>
        <v>0</v>
      </c>
      <c r="S1620" s="9">
        <f t="shared" si="719"/>
        <v>151.358709016955</v>
      </c>
      <c r="T1620" s="8">
        <f t="shared" si="720"/>
        <v>22098.571537624284</v>
      </c>
      <c r="U1620" s="7">
        <f t="shared" si="721"/>
        <v>-31.464113008353713</v>
      </c>
      <c r="V1620" s="9">
        <f t="shared" si="722"/>
        <v>-706.95769804149234</v>
      </c>
      <c r="W1620" s="8">
        <f t="shared" si="723"/>
        <v>234480.76661603886</v>
      </c>
      <c r="X1620" s="7">
        <f t="shared" si="724"/>
        <v>-31.464113008353713</v>
      </c>
      <c r="Y1620" s="6">
        <f t="shared" si="710"/>
        <v>722.97900772802882</v>
      </c>
      <c r="Z1620" s="4">
        <f t="shared" si="711"/>
        <v>-1</v>
      </c>
      <c r="AA1620" s="4">
        <f t="shared" si="725"/>
        <v>0</v>
      </c>
      <c r="AB1620" s="5">
        <f t="shared" si="726"/>
        <v>0</v>
      </c>
      <c r="AC1620" s="418">
        <f t="shared" si="730"/>
        <v>0</v>
      </c>
      <c r="AD1620" s="628">
        <f t="shared" si="727"/>
        <v>0</v>
      </c>
      <c r="AE1620" s="4">
        <f t="shared" si="712"/>
        <v>6.8256589960526348</v>
      </c>
      <c r="AF1620" s="3">
        <f t="shared" si="728"/>
        <v>4.67</v>
      </c>
      <c r="AG1620" s="2">
        <f t="shared" si="713"/>
        <v>105.92076283713217</v>
      </c>
      <c r="AH1620" s="22">
        <f t="shared" si="702"/>
        <v>7.1330763501994943</v>
      </c>
    </row>
    <row r="1621" spans="6:34" x14ac:dyDescent="0.35">
      <c r="F1621" s="21">
        <f t="shared" si="714"/>
        <v>159.09999999999525</v>
      </c>
      <c r="G1621" s="20">
        <f t="shared" si="729"/>
        <v>356.63043478260749</v>
      </c>
      <c r="H1621" s="19">
        <f t="shared" si="703"/>
        <v>6.6304347826074945</v>
      </c>
      <c r="I1621" s="18">
        <f t="shared" si="704"/>
        <v>1.8944099378878556E-2</v>
      </c>
      <c r="J1621" s="17">
        <f t="shared" si="705"/>
        <v>234410.07084623471</v>
      </c>
      <c r="K1621" s="16">
        <f t="shared" si="706"/>
        <v>31.464323484881454</v>
      </c>
      <c r="L1621" s="15">
        <f t="shared" si="707"/>
        <v>0</v>
      </c>
      <c r="M1621" s="14">
        <f t="shared" si="708"/>
        <v>0</v>
      </c>
      <c r="N1621" s="13">
        <f t="shared" si="715"/>
        <v>0</v>
      </c>
      <c r="O1621" s="12">
        <f t="shared" si="716"/>
        <v>0</v>
      </c>
      <c r="P1621" s="4">
        <f t="shared" si="717"/>
        <v>0</v>
      </c>
      <c r="Q1621" s="11">
        <f t="shared" si="709"/>
        <v>0</v>
      </c>
      <c r="R1621" s="10">
        <f t="shared" si="718"/>
        <v>0</v>
      </c>
      <c r="S1621" s="9">
        <f t="shared" si="719"/>
        <v>151.358709016955</v>
      </c>
      <c r="T1621" s="8">
        <f t="shared" si="720"/>
        <v>22113.707408525981</v>
      </c>
      <c r="U1621" s="7">
        <f t="shared" si="721"/>
        <v>-31.464323484881454</v>
      </c>
      <c r="V1621" s="9">
        <f t="shared" si="722"/>
        <v>-710.10410934232766</v>
      </c>
      <c r="W1621" s="8">
        <f t="shared" si="723"/>
        <v>234410.07084623471</v>
      </c>
      <c r="X1621" s="7">
        <f t="shared" si="724"/>
        <v>-31.464323484881454</v>
      </c>
      <c r="Y1621" s="6">
        <f t="shared" si="710"/>
        <v>726.0559929510531</v>
      </c>
      <c r="Z1621" s="4">
        <f t="shared" si="711"/>
        <v>-1</v>
      </c>
      <c r="AA1621" s="4">
        <f t="shared" si="725"/>
        <v>0</v>
      </c>
      <c r="AB1621" s="5">
        <f t="shared" si="726"/>
        <v>0</v>
      </c>
      <c r="AC1621" s="418">
        <f t="shared" si="730"/>
        <v>0</v>
      </c>
      <c r="AD1621" s="628">
        <f t="shared" si="727"/>
        <v>0</v>
      </c>
      <c r="AE1621" s="4">
        <f t="shared" si="712"/>
        <v>6.8547088739104405</v>
      </c>
      <c r="AF1621" s="3">
        <f t="shared" si="728"/>
        <v>4.67</v>
      </c>
      <c r="AG1621" s="2">
        <f t="shared" si="713"/>
        <v>105.92076283713217</v>
      </c>
      <c r="AH1621" s="22">
        <f t="shared" ref="AH1621:AH1684" si="731">DragCoefficient*AE1621^(3/2)</f>
        <v>7.1786621280335154</v>
      </c>
    </row>
    <row r="1622" spans="6:34" x14ac:dyDescent="0.35">
      <c r="F1622" s="21">
        <f t="shared" si="714"/>
        <v>159.19999999999524</v>
      </c>
      <c r="G1622" s="20">
        <f t="shared" si="729"/>
        <v>356.63043478260749</v>
      </c>
      <c r="H1622" s="19">
        <f t="shared" si="703"/>
        <v>6.6304347826074945</v>
      </c>
      <c r="I1622" s="18">
        <f t="shared" si="704"/>
        <v>1.8944099378878556E-2</v>
      </c>
      <c r="J1622" s="17">
        <f t="shared" si="705"/>
        <v>234339.06043530049</v>
      </c>
      <c r="K1622" s="16">
        <f t="shared" si="706"/>
        <v>31.464534900289649</v>
      </c>
      <c r="L1622" s="15">
        <f t="shared" si="707"/>
        <v>0</v>
      </c>
      <c r="M1622" s="14">
        <f t="shared" si="708"/>
        <v>0</v>
      </c>
      <c r="N1622" s="13">
        <f t="shared" si="715"/>
        <v>0</v>
      </c>
      <c r="O1622" s="12">
        <f t="shared" si="716"/>
        <v>0</v>
      </c>
      <c r="P1622" s="4">
        <f t="shared" si="717"/>
        <v>0</v>
      </c>
      <c r="Q1622" s="11">
        <f t="shared" si="709"/>
        <v>0</v>
      </c>
      <c r="R1622" s="10">
        <f t="shared" si="718"/>
        <v>0</v>
      </c>
      <c r="S1622" s="9">
        <f t="shared" si="719"/>
        <v>151.358709016955</v>
      </c>
      <c r="T1622" s="8">
        <f t="shared" si="720"/>
        <v>22128.843279427678</v>
      </c>
      <c r="U1622" s="7">
        <f t="shared" si="721"/>
        <v>-31.464534900289649</v>
      </c>
      <c r="V1622" s="9">
        <f t="shared" si="722"/>
        <v>-713.25054169081579</v>
      </c>
      <c r="W1622" s="8">
        <f t="shared" si="723"/>
        <v>234339.06043530049</v>
      </c>
      <c r="X1622" s="7">
        <f t="shared" si="724"/>
        <v>-31.464534900289649</v>
      </c>
      <c r="Y1622" s="6">
        <f t="shared" si="710"/>
        <v>729.13359133804931</v>
      </c>
      <c r="Z1622" s="4">
        <f t="shared" si="711"/>
        <v>-1</v>
      </c>
      <c r="AA1622" s="4">
        <f t="shared" si="725"/>
        <v>0</v>
      </c>
      <c r="AB1622" s="5">
        <f t="shared" si="726"/>
        <v>0</v>
      </c>
      <c r="AC1622" s="418">
        <f t="shared" si="730"/>
        <v>0</v>
      </c>
      <c r="AD1622" s="628">
        <f t="shared" si="727"/>
        <v>0</v>
      </c>
      <c r="AE1622" s="4">
        <f t="shared" si="712"/>
        <v>6.8837645406613346</v>
      </c>
      <c r="AF1622" s="3">
        <f t="shared" si="728"/>
        <v>4.67</v>
      </c>
      <c r="AG1622" s="2">
        <f t="shared" si="713"/>
        <v>105.92076283713217</v>
      </c>
      <c r="AH1622" s="22">
        <f t="shared" si="731"/>
        <v>7.2243537164681859</v>
      </c>
    </row>
    <row r="1623" spans="6:34" x14ac:dyDescent="0.35">
      <c r="F1623" s="21">
        <f t="shared" si="714"/>
        <v>159.29999999999524</v>
      </c>
      <c r="G1623" s="20">
        <f t="shared" si="729"/>
        <v>356.63043478260749</v>
      </c>
      <c r="H1623" s="19">
        <f t="shared" si="703"/>
        <v>6.6304347826074945</v>
      </c>
      <c r="I1623" s="18">
        <f t="shared" si="704"/>
        <v>1.8944099378878556E-2</v>
      </c>
      <c r="J1623" s="17">
        <f t="shared" si="705"/>
        <v>234267.73538113141</v>
      </c>
      <c r="K1623" s="16">
        <f t="shared" si="706"/>
        <v>31.464747254612927</v>
      </c>
      <c r="L1623" s="15">
        <f t="shared" si="707"/>
        <v>0</v>
      </c>
      <c r="M1623" s="14">
        <f t="shared" si="708"/>
        <v>0</v>
      </c>
      <c r="N1623" s="13">
        <f t="shared" si="715"/>
        <v>0</v>
      </c>
      <c r="O1623" s="12">
        <f t="shared" si="716"/>
        <v>0</v>
      </c>
      <c r="P1623" s="4">
        <f t="shared" si="717"/>
        <v>0</v>
      </c>
      <c r="Q1623" s="11">
        <f t="shared" si="709"/>
        <v>0</v>
      </c>
      <c r="R1623" s="10">
        <f t="shared" si="718"/>
        <v>0</v>
      </c>
      <c r="S1623" s="9">
        <f t="shared" si="719"/>
        <v>151.358709016955</v>
      </c>
      <c r="T1623" s="8">
        <f t="shared" si="720"/>
        <v>22143.979150329375</v>
      </c>
      <c r="U1623" s="7">
        <f t="shared" si="721"/>
        <v>-31.464747254612927</v>
      </c>
      <c r="V1623" s="9">
        <f t="shared" si="722"/>
        <v>-716.39699518084478</v>
      </c>
      <c r="W1623" s="8">
        <f t="shared" si="723"/>
        <v>234267.73538113141</v>
      </c>
      <c r="X1623" s="7">
        <f t="shared" si="724"/>
        <v>-31.464747254612927</v>
      </c>
      <c r="Y1623" s="6">
        <f t="shared" si="710"/>
        <v>732.2117955205465</v>
      </c>
      <c r="Z1623" s="4">
        <f t="shared" si="711"/>
        <v>-1</v>
      </c>
      <c r="AA1623" s="4">
        <f t="shared" si="725"/>
        <v>0</v>
      </c>
      <c r="AB1623" s="5">
        <f t="shared" si="726"/>
        <v>0</v>
      </c>
      <c r="AC1623" s="418">
        <f t="shared" si="730"/>
        <v>0</v>
      </c>
      <c r="AD1623" s="628">
        <f t="shared" si="727"/>
        <v>0</v>
      </c>
      <c r="AE1623" s="4">
        <f t="shared" si="712"/>
        <v>6.9128259267394387</v>
      </c>
      <c r="AF1623" s="3">
        <f t="shared" si="728"/>
        <v>4.67</v>
      </c>
      <c r="AG1623" s="2">
        <f t="shared" si="713"/>
        <v>105.92076283713217</v>
      </c>
      <c r="AH1623" s="22">
        <f t="shared" si="731"/>
        <v>7.2701508591459358</v>
      </c>
    </row>
    <row r="1624" spans="6:34" x14ac:dyDescent="0.35">
      <c r="F1624" s="21">
        <f t="shared" si="714"/>
        <v>159.39999999999523</v>
      </c>
      <c r="G1624" s="20">
        <f t="shared" si="729"/>
        <v>356.63043478260749</v>
      </c>
      <c r="H1624" s="19">
        <f t="shared" si="703"/>
        <v>6.6304347826074945</v>
      </c>
      <c r="I1624" s="18">
        <f t="shared" si="704"/>
        <v>1.8944099378878556E-2</v>
      </c>
      <c r="J1624" s="17">
        <f t="shared" si="705"/>
        <v>234196.09568161331</v>
      </c>
      <c r="K1624" s="16">
        <f t="shared" si="706"/>
        <v>31.464960547886054</v>
      </c>
      <c r="L1624" s="15">
        <f t="shared" si="707"/>
        <v>0</v>
      </c>
      <c r="M1624" s="14">
        <f t="shared" si="708"/>
        <v>0</v>
      </c>
      <c r="N1624" s="13">
        <f t="shared" si="715"/>
        <v>0</v>
      </c>
      <c r="O1624" s="12">
        <f t="shared" si="716"/>
        <v>0</v>
      </c>
      <c r="P1624" s="4">
        <f t="shared" si="717"/>
        <v>0</v>
      </c>
      <c r="Q1624" s="11">
        <f t="shared" si="709"/>
        <v>0</v>
      </c>
      <c r="R1624" s="10">
        <f t="shared" si="718"/>
        <v>0</v>
      </c>
      <c r="S1624" s="9">
        <f t="shared" si="719"/>
        <v>151.358709016955</v>
      </c>
      <c r="T1624" s="8">
        <f t="shared" si="720"/>
        <v>22159.115021231071</v>
      </c>
      <c r="U1624" s="7">
        <f t="shared" si="721"/>
        <v>-31.464960547886054</v>
      </c>
      <c r="V1624" s="9">
        <f t="shared" si="722"/>
        <v>-719.54346990630609</v>
      </c>
      <c r="W1624" s="8">
        <f t="shared" si="723"/>
        <v>234196.09568161331</v>
      </c>
      <c r="X1624" s="7">
        <f t="shared" si="724"/>
        <v>-31.464960547886054</v>
      </c>
      <c r="Y1624" s="6">
        <f t="shared" si="710"/>
        <v>735.29059825356569</v>
      </c>
      <c r="Z1624" s="4">
        <f t="shared" si="711"/>
        <v>-1</v>
      </c>
      <c r="AA1624" s="4">
        <f t="shared" si="725"/>
        <v>0</v>
      </c>
      <c r="AB1624" s="5">
        <f t="shared" si="726"/>
        <v>0</v>
      </c>
      <c r="AC1624" s="418">
        <f t="shared" si="730"/>
        <v>0</v>
      </c>
      <c r="AD1624" s="628">
        <f t="shared" si="727"/>
        <v>0</v>
      </c>
      <c r="AE1624" s="4">
        <f t="shared" si="712"/>
        <v>6.9418929637447642</v>
      </c>
      <c r="AF1624" s="3">
        <f t="shared" si="728"/>
        <v>4.67</v>
      </c>
      <c r="AG1624" s="2">
        <f t="shared" si="713"/>
        <v>105.92076283713217</v>
      </c>
      <c r="AH1624" s="22">
        <f t="shared" si="731"/>
        <v>7.316053301688668</v>
      </c>
    </row>
    <row r="1625" spans="6:34" x14ac:dyDescent="0.35">
      <c r="F1625" s="21">
        <f t="shared" si="714"/>
        <v>159.49999999999523</v>
      </c>
      <c r="G1625" s="20">
        <f t="shared" si="729"/>
        <v>356.63043478260749</v>
      </c>
      <c r="H1625" s="19">
        <f t="shared" si="703"/>
        <v>6.6304347826074945</v>
      </c>
      <c r="I1625" s="18">
        <f t="shared" si="704"/>
        <v>1.8944099378878556E-2</v>
      </c>
      <c r="J1625" s="17">
        <f t="shared" si="705"/>
        <v>234124.14133462269</v>
      </c>
      <c r="K1625" s="16">
        <f t="shared" si="706"/>
        <v>31.465174780143972</v>
      </c>
      <c r="L1625" s="15">
        <f t="shared" si="707"/>
        <v>0</v>
      </c>
      <c r="M1625" s="14">
        <f t="shared" si="708"/>
        <v>0</v>
      </c>
      <c r="N1625" s="13">
        <f t="shared" si="715"/>
        <v>0</v>
      </c>
      <c r="O1625" s="12">
        <f t="shared" si="716"/>
        <v>0</v>
      </c>
      <c r="P1625" s="4">
        <f t="shared" si="717"/>
        <v>0</v>
      </c>
      <c r="Q1625" s="11">
        <f t="shared" si="709"/>
        <v>0</v>
      </c>
      <c r="R1625" s="10">
        <f t="shared" si="718"/>
        <v>0</v>
      </c>
      <c r="S1625" s="9">
        <f t="shared" si="719"/>
        <v>151.358709016955</v>
      </c>
      <c r="T1625" s="8">
        <f t="shared" si="720"/>
        <v>22174.250892132768</v>
      </c>
      <c r="U1625" s="7">
        <f t="shared" si="721"/>
        <v>-31.465174780143972</v>
      </c>
      <c r="V1625" s="9">
        <f t="shared" si="722"/>
        <v>-722.68996596109469</v>
      </c>
      <c r="W1625" s="8">
        <f t="shared" si="723"/>
        <v>234124.14133462269</v>
      </c>
      <c r="X1625" s="7">
        <f t="shared" si="724"/>
        <v>-31.465174780143972</v>
      </c>
      <c r="Y1625" s="6">
        <f t="shared" si="710"/>
        <v>738.36999241310411</v>
      </c>
      <c r="Z1625" s="4">
        <f t="shared" si="711"/>
        <v>-1</v>
      </c>
      <c r="AA1625" s="4">
        <f t="shared" si="725"/>
        <v>0</v>
      </c>
      <c r="AB1625" s="5">
        <f t="shared" si="726"/>
        <v>0</v>
      </c>
      <c r="AC1625" s="418">
        <f t="shared" si="730"/>
        <v>0</v>
      </c>
      <c r="AD1625" s="628">
        <f t="shared" si="727"/>
        <v>0</v>
      </c>
      <c r="AE1625" s="4">
        <f t="shared" si="712"/>
        <v>6.97096558441946</v>
      </c>
      <c r="AF1625" s="3">
        <f t="shared" si="728"/>
        <v>4.67</v>
      </c>
      <c r="AG1625" s="2">
        <f t="shared" si="713"/>
        <v>105.92076283713217</v>
      </c>
      <c r="AH1625" s="22">
        <f t="shared" si="731"/>
        <v>7.3620607916726941</v>
      </c>
    </row>
    <row r="1626" spans="6:34" x14ac:dyDescent="0.35">
      <c r="F1626" s="21">
        <f t="shared" si="714"/>
        <v>159.59999999999522</v>
      </c>
      <c r="G1626" s="20">
        <f t="shared" si="729"/>
        <v>356.63043478260749</v>
      </c>
      <c r="H1626" s="19">
        <f t="shared" si="703"/>
        <v>6.6304347826074945</v>
      </c>
      <c r="I1626" s="18">
        <f t="shared" si="704"/>
        <v>1.8944099378878556E-2</v>
      </c>
      <c r="J1626" s="17">
        <f t="shared" si="705"/>
        <v>234051.87233802659</v>
      </c>
      <c r="K1626" s="16">
        <f t="shared" si="706"/>
        <v>31.465389951421759</v>
      </c>
      <c r="L1626" s="15">
        <f t="shared" si="707"/>
        <v>0</v>
      </c>
      <c r="M1626" s="14">
        <f t="shared" si="708"/>
        <v>0</v>
      </c>
      <c r="N1626" s="13">
        <f t="shared" si="715"/>
        <v>0</v>
      </c>
      <c r="O1626" s="12">
        <f t="shared" si="716"/>
        <v>0</v>
      </c>
      <c r="P1626" s="4">
        <f t="shared" si="717"/>
        <v>0</v>
      </c>
      <c r="Q1626" s="11">
        <f t="shared" si="709"/>
        <v>0</v>
      </c>
      <c r="R1626" s="10">
        <f t="shared" si="718"/>
        <v>0</v>
      </c>
      <c r="S1626" s="9">
        <f t="shared" si="719"/>
        <v>151.358709016955</v>
      </c>
      <c r="T1626" s="8">
        <f t="shared" si="720"/>
        <v>22189.386763034465</v>
      </c>
      <c r="U1626" s="7">
        <f t="shared" si="721"/>
        <v>-31.465389951421759</v>
      </c>
      <c r="V1626" s="9">
        <f t="shared" si="722"/>
        <v>-725.83648343910909</v>
      </c>
      <c r="W1626" s="8">
        <f t="shared" si="723"/>
        <v>234051.87233802659</v>
      </c>
      <c r="X1626" s="7">
        <f t="shared" si="724"/>
        <v>-31.465389951421759</v>
      </c>
      <c r="Y1626" s="6">
        <f t="shared" si="710"/>
        <v>741.44997099368163</v>
      </c>
      <c r="Z1626" s="4">
        <f t="shared" si="711"/>
        <v>-1</v>
      </c>
      <c r="AA1626" s="4">
        <f t="shared" si="725"/>
        <v>0</v>
      </c>
      <c r="AB1626" s="5">
        <f t="shared" si="726"/>
        <v>0</v>
      </c>
      <c r="AC1626" s="418">
        <f t="shared" si="730"/>
        <v>0</v>
      </c>
      <c r="AD1626" s="628">
        <f t="shared" si="727"/>
        <v>0</v>
      </c>
      <c r="AE1626" s="4">
        <f t="shared" si="712"/>
        <v>7.0000437226246524</v>
      </c>
      <c r="AF1626" s="3">
        <f t="shared" si="728"/>
        <v>4.67</v>
      </c>
      <c r="AG1626" s="2">
        <f t="shared" si="713"/>
        <v>105.92076283713217</v>
      </c>
      <c r="AH1626" s="22">
        <f t="shared" si="731"/>
        <v>7.4081730786041353</v>
      </c>
    </row>
    <row r="1627" spans="6:34" x14ac:dyDescent="0.35">
      <c r="F1627" s="21">
        <f t="shared" si="714"/>
        <v>159.69999999999521</v>
      </c>
      <c r="G1627" s="20">
        <f t="shared" si="729"/>
        <v>356.63043478260749</v>
      </c>
      <c r="H1627" s="19">
        <f t="shared" si="703"/>
        <v>6.6304347826074945</v>
      </c>
      <c r="I1627" s="18">
        <f t="shared" si="704"/>
        <v>1.8944099378878556E-2</v>
      </c>
      <c r="J1627" s="17">
        <f t="shared" si="705"/>
        <v>233979.28868968267</v>
      </c>
      <c r="K1627" s="16">
        <f t="shared" si="706"/>
        <v>31.465606061754642</v>
      </c>
      <c r="L1627" s="15">
        <f t="shared" si="707"/>
        <v>0</v>
      </c>
      <c r="M1627" s="14">
        <f t="shared" si="708"/>
        <v>0</v>
      </c>
      <c r="N1627" s="13">
        <f t="shared" si="715"/>
        <v>0</v>
      </c>
      <c r="O1627" s="12">
        <f t="shared" si="716"/>
        <v>0</v>
      </c>
      <c r="P1627" s="4">
        <f t="shared" si="717"/>
        <v>0</v>
      </c>
      <c r="Q1627" s="11">
        <f t="shared" si="709"/>
        <v>0</v>
      </c>
      <c r="R1627" s="10">
        <f t="shared" si="718"/>
        <v>0</v>
      </c>
      <c r="S1627" s="9">
        <f t="shared" si="719"/>
        <v>151.358709016955</v>
      </c>
      <c r="T1627" s="8">
        <f t="shared" si="720"/>
        <v>22204.522633936162</v>
      </c>
      <c r="U1627" s="7">
        <f t="shared" si="721"/>
        <v>-31.465606061754642</v>
      </c>
      <c r="V1627" s="9">
        <f t="shared" si="722"/>
        <v>-728.98302243425121</v>
      </c>
      <c r="W1627" s="8">
        <f t="shared" si="723"/>
        <v>233979.28868968267</v>
      </c>
      <c r="X1627" s="7">
        <f t="shared" si="724"/>
        <v>-31.465606061754642</v>
      </c>
      <c r="Y1627" s="6">
        <f t="shared" si="710"/>
        <v>744.53052710594432</v>
      </c>
      <c r="Z1627" s="4">
        <f t="shared" si="711"/>
        <v>-1</v>
      </c>
      <c r="AA1627" s="4">
        <f t="shared" si="725"/>
        <v>0</v>
      </c>
      <c r="AB1627" s="5">
        <f t="shared" si="726"/>
        <v>0</v>
      </c>
      <c r="AC1627" s="418">
        <f t="shared" si="730"/>
        <v>0</v>
      </c>
      <c r="AD1627" s="628">
        <f t="shared" si="727"/>
        <v>0</v>
      </c>
      <c r="AE1627" s="4">
        <f t="shared" si="712"/>
        <v>7.0291273133178152</v>
      </c>
      <c r="AF1627" s="3">
        <f t="shared" si="728"/>
        <v>4.67</v>
      </c>
      <c r="AG1627" s="2">
        <f t="shared" si="713"/>
        <v>105.92076283713217</v>
      </c>
      <c r="AH1627" s="22">
        <f t="shared" si="731"/>
        <v>7.4543899138947225</v>
      </c>
    </row>
    <row r="1628" spans="6:34" x14ac:dyDescent="0.35">
      <c r="F1628" s="21">
        <f t="shared" si="714"/>
        <v>159.79999999999521</v>
      </c>
      <c r="G1628" s="20">
        <f t="shared" si="729"/>
        <v>356.63043478260749</v>
      </c>
      <c r="H1628" s="19">
        <f t="shared" si="703"/>
        <v>6.6304347826074945</v>
      </c>
      <c r="I1628" s="18">
        <f t="shared" si="704"/>
        <v>1.8944099378878556E-2</v>
      </c>
      <c r="J1628" s="17">
        <f t="shared" si="705"/>
        <v>233906.39038743926</v>
      </c>
      <c r="K1628" s="16">
        <f t="shared" si="706"/>
        <v>31.465823111178036</v>
      </c>
      <c r="L1628" s="15">
        <f t="shared" si="707"/>
        <v>0</v>
      </c>
      <c r="M1628" s="14">
        <f t="shared" si="708"/>
        <v>0</v>
      </c>
      <c r="N1628" s="13">
        <f t="shared" si="715"/>
        <v>0</v>
      </c>
      <c r="O1628" s="12">
        <f t="shared" si="716"/>
        <v>0</v>
      </c>
      <c r="P1628" s="4">
        <f t="shared" si="717"/>
        <v>0</v>
      </c>
      <c r="Q1628" s="11">
        <f t="shared" si="709"/>
        <v>0</v>
      </c>
      <c r="R1628" s="10">
        <f t="shared" si="718"/>
        <v>0</v>
      </c>
      <c r="S1628" s="9">
        <f t="shared" si="719"/>
        <v>151.358709016955</v>
      </c>
      <c r="T1628" s="8">
        <f t="shared" si="720"/>
        <v>22219.658504837858</v>
      </c>
      <c r="U1628" s="7">
        <f t="shared" si="721"/>
        <v>-31.465823111178036</v>
      </c>
      <c r="V1628" s="9">
        <f t="shared" si="722"/>
        <v>-732.12958304042672</v>
      </c>
      <c r="W1628" s="8">
        <f t="shared" si="723"/>
        <v>233906.39038743926</v>
      </c>
      <c r="X1628" s="7">
        <f t="shared" si="724"/>
        <v>-31.465823111178036</v>
      </c>
      <c r="Y1628" s="6">
        <f t="shared" si="710"/>
        <v>747.61165397432671</v>
      </c>
      <c r="Z1628" s="4">
        <f t="shared" si="711"/>
        <v>-1</v>
      </c>
      <c r="AA1628" s="4">
        <f t="shared" si="725"/>
        <v>0</v>
      </c>
      <c r="AB1628" s="5">
        <f t="shared" si="726"/>
        <v>0</v>
      </c>
      <c r="AC1628" s="418">
        <f t="shared" si="730"/>
        <v>0</v>
      </c>
      <c r="AD1628" s="628">
        <f t="shared" si="727"/>
        <v>0</v>
      </c>
      <c r="AE1628" s="4">
        <f t="shared" si="712"/>
        <v>7.0582162925307008</v>
      </c>
      <c r="AF1628" s="3">
        <f t="shared" si="728"/>
        <v>4.67</v>
      </c>
      <c r="AG1628" s="2">
        <f t="shared" si="713"/>
        <v>105.92076283713217</v>
      </c>
      <c r="AH1628" s="22">
        <f t="shared" si="731"/>
        <v>7.500711050838035</v>
      </c>
    </row>
    <row r="1629" spans="6:34" x14ac:dyDescent="0.35">
      <c r="F1629" s="21">
        <f t="shared" si="714"/>
        <v>159.8999999999952</v>
      </c>
      <c r="G1629" s="20">
        <f t="shared" si="729"/>
        <v>356.63043478260749</v>
      </c>
      <c r="H1629" s="19">
        <f t="shared" si="703"/>
        <v>6.6304347826074945</v>
      </c>
      <c r="I1629" s="18">
        <f t="shared" si="704"/>
        <v>1.8944099378878556E-2</v>
      </c>
      <c r="J1629" s="17">
        <f t="shared" si="705"/>
        <v>233833.17742913522</v>
      </c>
      <c r="K1629" s="16">
        <f t="shared" si="706"/>
        <v>31.466041099727459</v>
      </c>
      <c r="L1629" s="15">
        <f t="shared" si="707"/>
        <v>0</v>
      </c>
      <c r="M1629" s="14">
        <f t="shared" si="708"/>
        <v>0</v>
      </c>
      <c r="N1629" s="13">
        <f t="shared" si="715"/>
        <v>0</v>
      </c>
      <c r="O1629" s="12">
        <f t="shared" si="716"/>
        <v>0</v>
      </c>
      <c r="P1629" s="4">
        <f t="shared" si="717"/>
        <v>0</v>
      </c>
      <c r="Q1629" s="11">
        <f t="shared" si="709"/>
        <v>0</v>
      </c>
      <c r="R1629" s="10">
        <f t="shared" si="718"/>
        <v>0</v>
      </c>
      <c r="S1629" s="9">
        <f t="shared" si="719"/>
        <v>151.358709016955</v>
      </c>
      <c r="T1629" s="8">
        <f t="shared" si="720"/>
        <v>22234.794375739555</v>
      </c>
      <c r="U1629" s="7">
        <f t="shared" si="721"/>
        <v>-31.466041099727459</v>
      </c>
      <c r="V1629" s="9">
        <f t="shared" si="722"/>
        <v>-735.27616535154448</v>
      </c>
      <c r="W1629" s="8">
        <f t="shared" si="723"/>
        <v>233833.17742913522</v>
      </c>
      <c r="X1629" s="7">
        <f t="shared" si="724"/>
        <v>-31.466041099727459</v>
      </c>
      <c r="Y1629" s="6">
        <f t="shared" si="710"/>
        <v>750.69334493476833</v>
      </c>
      <c r="Z1629" s="4">
        <f t="shared" si="711"/>
        <v>-1</v>
      </c>
      <c r="AA1629" s="4">
        <f t="shared" si="725"/>
        <v>0</v>
      </c>
      <c r="AB1629" s="5">
        <f t="shared" si="726"/>
        <v>0</v>
      </c>
      <c r="AC1629" s="418">
        <f t="shared" si="730"/>
        <v>0</v>
      </c>
      <c r="AD1629" s="628">
        <f t="shared" si="727"/>
        <v>0</v>
      </c>
      <c r="AE1629" s="4">
        <f t="shared" si="712"/>
        <v>7.087310597347785</v>
      </c>
      <c r="AF1629" s="3">
        <f t="shared" si="728"/>
        <v>4.67</v>
      </c>
      <c r="AG1629" s="2">
        <f t="shared" si="713"/>
        <v>105.92076283713217</v>
      </c>
      <c r="AH1629" s="22">
        <f t="shared" si="731"/>
        <v>7.5471362445861381</v>
      </c>
    </row>
    <row r="1630" spans="6:34" x14ac:dyDescent="0.35">
      <c r="F1630" s="21">
        <f t="shared" si="714"/>
        <v>159.9999999999952</v>
      </c>
      <c r="G1630" s="20">
        <f t="shared" si="729"/>
        <v>356.63043478260749</v>
      </c>
      <c r="H1630" s="19">
        <f t="shared" ref="H1630:H1693" si="732">G1630-(TotalWeightE-PropellantWeight)</f>
        <v>6.6304347826074945</v>
      </c>
      <c r="I1630" s="18">
        <f t="shared" ref="I1630:I1693" si="733">(G1630-(TotalWeightE-PropellantWeight))/(PropellantWeight)</f>
        <v>1.8944099378878556E-2</v>
      </c>
      <c r="J1630" s="17">
        <f t="shared" ref="J1630:J1693" si="734">W1630</f>
        <v>233759.64981260005</v>
      </c>
      <c r="K1630" s="16">
        <f t="shared" ref="K1630:K1693" si="735">$L$23*(20902231^2)/((20902231+W1630)^2)</f>
        <v>31.466260027438633</v>
      </c>
      <c r="L1630" s="15">
        <f t="shared" ref="L1630:L1693" si="736">M1630/$L$22</f>
        <v>0</v>
      </c>
      <c r="M1630" s="14">
        <f t="shared" ref="M1630:M1693" si="737">$L$22*(EXP(-K1630*(W1630-0)/($L$25*AF1630)))</f>
        <v>0</v>
      </c>
      <c r="N1630" s="13">
        <f t="shared" si="715"/>
        <v>0</v>
      </c>
      <c r="O1630" s="12">
        <f t="shared" si="716"/>
        <v>0</v>
      </c>
      <c r="P1630" s="4">
        <f t="shared" si="717"/>
        <v>0</v>
      </c>
      <c r="Q1630" s="11">
        <f t="shared" ref="Q1630:Q1693" si="738">(M1630*$L$25*AF1630)/144</f>
        <v>0</v>
      </c>
      <c r="R1630" s="10">
        <f t="shared" si="718"/>
        <v>0</v>
      </c>
      <c r="S1630" s="9">
        <f t="shared" si="719"/>
        <v>151.358709016955</v>
      </c>
      <c r="T1630" s="8">
        <f t="shared" si="720"/>
        <v>22249.930246641252</v>
      </c>
      <c r="U1630" s="7">
        <f t="shared" si="721"/>
        <v>-31.466260027438633</v>
      </c>
      <c r="V1630" s="9">
        <f t="shared" si="722"/>
        <v>-738.42276946151719</v>
      </c>
      <c r="W1630" s="8">
        <f t="shared" si="723"/>
        <v>233759.64981260005</v>
      </c>
      <c r="X1630" s="7">
        <f t="shared" si="724"/>
        <v>-31.466260027438633</v>
      </c>
      <c r="Y1630" s="6">
        <f t="shared" ref="Y1630:Y1693" si="739">SQRT((S1630^2)+(V1630^2))</f>
        <v>753.77559343248583</v>
      </c>
      <c r="Z1630" s="4">
        <f t="shared" ref="Z1630:Z1693" si="740">X1630/K1630</f>
        <v>-1</v>
      </c>
      <c r="AA1630" s="4">
        <f t="shared" si="725"/>
        <v>0</v>
      </c>
      <c r="AB1630" s="5">
        <f t="shared" si="726"/>
        <v>0</v>
      </c>
      <c r="AC1630" s="418">
        <f t="shared" si="730"/>
        <v>0</v>
      </c>
      <c r="AD1630" s="628">
        <f t="shared" si="727"/>
        <v>0</v>
      </c>
      <c r="AE1630" s="4">
        <f t="shared" ref="AE1630:AE1693" si="741">Y1630/AG1630</f>
        <v>7.1164101658852292</v>
      </c>
      <c r="AF1630" s="3">
        <f t="shared" si="728"/>
        <v>4.67</v>
      </c>
      <c r="AG1630" s="2">
        <f t="shared" ref="AG1630:AG1693" si="742">SQRT($L$27*$L$25*AF1630)</f>
        <v>105.92076283713217</v>
      </c>
      <c r="AH1630" s="22">
        <f t="shared" si="731"/>
        <v>7.5936652521266197</v>
      </c>
    </row>
    <row r="1631" spans="6:34" x14ac:dyDescent="0.35">
      <c r="F1631" s="21">
        <f t="shared" ref="F1631:F1694" si="743">F1630+$G$28</f>
        <v>160.09999999999519</v>
      </c>
      <c r="G1631" s="20">
        <f t="shared" si="729"/>
        <v>356.63043478260749</v>
      </c>
      <c r="H1631" s="19">
        <f t="shared" si="732"/>
        <v>6.6304347826074945</v>
      </c>
      <c r="I1631" s="18">
        <f t="shared" si="733"/>
        <v>1.8944099378878556E-2</v>
      </c>
      <c r="J1631" s="17">
        <f t="shared" si="734"/>
        <v>233685.8075356539</v>
      </c>
      <c r="K1631" s="16">
        <f t="shared" si="735"/>
        <v>31.466479894347412</v>
      </c>
      <c r="L1631" s="15">
        <f t="shared" si="736"/>
        <v>0</v>
      </c>
      <c r="M1631" s="14">
        <f t="shared" si="737"/>
        <v>0</v>
      </c>
      <c r="N1631" s="13">
        <f t="shared" ref="N1631:N1694" si="744">IF(I1630&gt;0.02,(WeightFlowRate/$L$23)*ExhaustVelocityE+(ExitPressureE-Q1631)*ExitAreaE,0)</f>
        <v>0</v>
      </c>
      <c r="O1631" s="12">
        <f t="shared" ref="O1631:O1694" si="745">N1631/WeightFlowRate</f>
        <v>0</v>
      </c>
      <c r="P1631" s="4">
        <f t="shared" ref="P1631:P1694" si="746">Q1631/$L$21</f>
        <v>0</v>
      </c>
      <c r="Q1631" s="11">
        <f t="shared" si="738"/>
        <v>0</v>
      </c>
      <c r="R1631" s="10">
        <f t="shared" ref="R1631:R1694" si="747">IF(W1631&lt;InitialAltitudeE,0,(((N1631-AB1631)*COS(ElevationAngleR)*$L$23)/(G1631)))</f>
        <v>0</v>
      </c>
      <c r="S1631" s="9">
        <f t="shared" ref="S1631:S1694" si="748">IF(W1630&lt;InitialAltitudeE,0,S1630+(R1630*TimeStep))</f>
        <v>151.358709016955</v>
      </c>
      <c r="T1631" s="8">
        <f t="shared" ref="T1631:T1694" si="749">T1630+(S1631*TimeStep)</f>
        <v>22265.066117542949</v>
      </c>
      <c r="U1631" s="7">
        <f t="shared" ref="U1631:U1694" si="750">IF(W1630&lt;InitialAltitudeE,-K1631,(((N1631-AB1631)*SIN(ElevationAngleR)*$L$23)/G1631)-K1631)</f>
        <v>-31.466479894347412</v>
      </c>
      <c r="V1631" s="9">
        <f t="shared" ref="V1631:V1694" si="751">IF(W1630&lt;InitialAltitudeE,0,V1630+(U1630*TimeStep))</f>
        <v>-741.56939546426111</v>
      </c>
      <c r="W1631" s="8">
        <f t="shared" ref="W1631:W1694" si="752">IF(P1630&gt;0.913499,W1630,W1630+V1630*TimeStep)</f>
        <v>233685.8075356539</v>
      </c>
      <c r="X1631" s="7">
        <f t="shared" ref="X1631:X1694" si="753">IF(N1631&gt;0.002,SQRT((U1631^2)+(R1631^2)),-SQRT((U1631^2)+(R1631^2)))</f>
        <v>-31.466479894347412</v>
      </c>
      <c r="Y1631" s="6">
        <f t="shared" si="739"/>
        <v>756.85839301979661</v>
      </c>
      <c r="Z1631" s="4">
        <f t="shared" si="740"/>
        <v>-1</v>
      </c>
      <c r="AA1631" s="4">
        <f t="shared" ref="AA1631:AA1694" si="754">N1631/G1631</f>
        <v>0</v>
      </c>
      <c r="AB1631" s="5">
        <f t="shared" ref="AB1631:AB1694" si="755">0.5*M1631*(Y1630^2)*CrossSectionalAreaE*AH1631</f>
        <v>0</v>
      </c>
      <c r="AC1631" s="418">
        <f t="shared" si="730"/>
        <v>0</v>
      </c>
      <c r="AD1631" s="628">
        <f t="shared" ref="AD1631:AD1694" si="756">(1/2)*M1631*(Y1630^2)</f>
        <v>0</v>
      </c>
      <c r="AE1631" s="4">
        <f t="shared" si="741"/>
        <v>7.1455149372703355</v>
      </c>
      <c r="AF1631" s="3">
        <f t="shared" ref="AF1631:AF1694" si="757">IF(AF1630&gt;4.67,$L$20+($L$26/1000)*W1631,4.67)</f>
        <v>4.67</v>
      </c>
      <c r="AG1631" s="2">
        <f t="shared" si="742"/>
        <v>105.92076283713217</v>
      </c>
      <c r="AH1631" s="22">
        <f t="shared" si="731"/>
        <v>7.6402978322600354</v>
      </c>
    </row>
    <row r="1632" spans="6:34" x14ac:dyDescent="0.35">
      <c r="F1632" s="21">
        <f t="shared" si="743"/>
        <v>160.19999999999519</v>
      </c>
      <c r="G1632" s="20">
        <f t="shared" ref="G1632:G1695" si="758">IF(I1631&gt;0.02,G1631-((N1631/O1631)*TimeStep),G1631)</f>
        <v>356.63043478260749</v>
      </c>
      <c r="H1632" s="19">
        <f t="shared" si="732"/>
        <v>6.6304347826074945</v>
      </c>
      <c r="I1632" s="18">
        <f t="shared" si="733"/>
        <v>1.8944099378878556E-2</v>
      </c>
      <c r="J1632" s="17">
        <f t="shared" si="734"/>
        <v>233611.65059610747</v>
      </c>
      <c r="K1632" s="16">
        <f t="shared" si="735"/>
        <v>31.466700700489788</v>
      </c>
      <c r="L1632" s="15">
        <f t="shared" si="736"/>
        <v>0</v>
      </c>
      <c r="M1632" s="14">
        <f t="shared" si="737"/>
        <v>0</v>
      </c>
      <c r="N1632" s="13">
        <f t="shared" si="744"/>
        <v>0</v>
      </c>
      <c r="O1632" s="12">
        <f t="shared" si="745"/>
        <v>0</v>
      </c>
      <c r="P1632" s="4">
        <f t="shared" si="746"/>
        <v>0</v>
      </c>
      <c r="Q1632" s="11">
        <f t="shared" si="738"/>
        <v>0</v>
      </c>
      <c r="R1632" s="10">
        <f t="shared" si="747"/>
        <v>0</v>
      </c>
      <c r="S1632" s="9">
        <f t="shared" si="748"/>
        <v>151.358709016955</v>
      </c>
      <c r="T1632" s="8">
        <f t="shared" si="749"/>
        <v>22280.201988444645</v>
      </c>
      <c r="U1632" s="7">
        <f t="shared" si="750"/>
        <v>-31.466700700489788</v>
      </c>
      <c r="V1632" s="9">
        <f t="shared" si="751"/>
        <v>-744.71604345369587</v>
      </c>
      <c r="W1632" s="8">
        <f t="shared" si="752"/>
        <v>233611.65059610747</v>
      </c>
      <c r="X1632" s="7">
        <f t="shared" si="753"/>
        <v>-31.466700700489788</v>
      </c>
      <c r="Y1632" s="6">
        <f t="shared" si="739"/>
        <v>759.94173735399374</v>
      </c>
      <c r="Z1632" s="4">
        <f t="shared" si="740"/>
        <v>-1</v>
      </c>
      <c r="AA1632" s="4">
        <f t="shared" si="754"/>
        <v>0</v>
      </c>
      <c r="AB1632" s="5">
        <f t="shared" si="755"/>
        <v>0</v>
      </c>
      <c r="AC1632" s="418">
        <f t="shared" ref="AC1632:AC1695" si="759">(AB1632/G1632)*F1632</f>
        <v>0</v>
      </c>
      <c r="AD1632" s="628">
        <f t="shared" si="756"/>
        <v>0</v>
      </c>
      <c r="AE1632" s="4">
        <f t="shared" si="741"/>
        <v>7.1746248516214832</v>
      </c>
      <c r="AF1632" s="3">
        <f t="shared" si="757"/>
        <v>4.67</v>
      </c>
      <c r="AG1632" s="2">
        <f t="shared" si="742"/>
        <v>105.92076283713217</v>
      </c>
      <c r="AH1632" s="22">
        <f t="shared" si="731"/>
        <v>7.6870337455777049</v>
      </c>
    </row>
    <row r="1633" spans="6:34" x14ac:dyDescent="0.35">
      <c r="F1633" s="21">
        <f t="shared" si="743"/>
        <v>160.29999999999518</v>
      </c>
      <c r="G1633" s="20">
        <f t="shared" si="758"/>
        <v>356.63043478260749</v>
      </c>
      <c r="H1633" s="19">
        <f t="shared" si="732"/>
        <v>6.6304347826074945</v>
      </c>
      <c r="I1633" s="18">
        <f t="shared" si="733"/>
        <v>1.8944099378878556E-2</v>
      </c>
      <c r="J1633" s="17">
        <f t="shared" si="734"/>
        <v>233537.17899176211</v>
      </c>
      <c r="K1633" s="16">
        <f t="shared" si="735"/>
        <v>31.46692244590195</v>
      </c>
      <c r="L1633" s="15">
        <f t="shared" si="736"/>
        <v>0</v>
      </c>
      <c r="M1633" s="14">
        <f t="shared" si="737"/>
        <v>0</v>
      </c>
      <c r="N1633" s="13">
        <f t="shared" si="744"/>
        <v>0</v>
      </c>
      <c r="O1633" s="12">
        <f t="shared" si="745"/>
        <v>0</v>
      </c>
      <c r="P1633" s="4">
        <f t="shared" si="746"/>
        <v>0</v>
      </c>
      <c r="Q1633" s="11">
        <f t="shared" si="738"/>
        <v>0</v>
      </c>
      <c r="R1633" s="10">
        <f t="shared" si="747"/>
        <v>0</v>
      </c>
      <c r="S1633" s="9">
        <f t="shared" si="748"/>
        <v>151.358709016955</v>
      </c>
      <c r="T1633" s="8">
        <f t="shared" si="749"/>
        <v>22295.337859346342</v>
      </c>
      <c r="U1633" s="7">
        <f t="shared" si="750"/>
        <v>-31.46692244590195</v>
      </c>
      <c r="V1633" s="9">
        <f t="shared" si="751"/>
        <v>-747.8627135237449</v>
      </c>
      <c r="W1633" s="8">
        <f t="shared" si="752"/>
        <v>233537.17899176211</v>
      </c>
      <c r="X1633" s="7">
        <f t="shared" si="753"/>
        <v>-31.46692244590195</v>
      </c>
      <c r="Y1633" s="6">
        <f t="shared" si="739"/>
        <v>763.02562019527113</v>
      </c>
      <c r="Z1633" s="4">
        <f t="shared" si="740"/>
        <v>-1</v>
      </c>
      <c r="AA1633" s="4">
        <f t="shared" si="754"/>
        <v>0</v>
      </c>
      <c r="AB1633" s="5">
        <f t="shared" si="755"/>
        <v>0</v>
      </c>
      <c r="AC1633" s="418">
        <f t="shared" si="759"/>
        <v>0</v>
      </c>
      <c r="AD1633" s="628">
        <f t="shared" si="756"/>
        <v>0</v>
      </c>
      <c r="AE1633" s="4">
        <f t="shared" si="741"/>
        <v>7.2037398500285406</v>
      </c>
      <c r="AF1633" s="3">
        <f t="shared" si="757"/>
        <v>4.67</v>
      </c>
      <c r="AG1633" s="2">
        <f t="shared" si="742"/>
        <v>105.92076283713217</v>
      </c>
      <c r="AH1633" s="22">
        <f t="shared" si="731"/>
        <v>7.7338727544399211</v>
      </c>
    </row>
    <row r="1634" spans="6:34" x14ac:dyDescent="0.35">
      <c r="F1634" s="21">
        <f t="shared" si="743"/>
        <v>160.39999999999517</v>
      </c>
      <c r="G1634" s="20">
        <f t="shared" si="758"/>
        <v>356.63043478260749</v>
      </c>
      <c r="H1634" s="19">
        <f t="shared" si="732"/>
        <v>6.6304347826074945</v>
      </c>
      <c r="I1634" s="18">
        <f t="shared" si="733"/>
        <v>1.8944099378878556E-2</v>
      </c>
      <c r="J1634" s="17">
        <f t="shared" si="734"/>
        <v>233462.39272040973</v>
      </c>
      <c r="K1634" s="16">
        <f t="shared" si="735"/>
        <v>31.467145130620199</v>
      </c>
      <c r="L1634" s="15">
        <f t="shared" si="736"/>
        <v>0</v>
      </c>
      <c r="M1634" s="14">
        <f t="shared" si="737"/>
        <v>0</v>
      </c>
      <c r="N1634" s="13">
        <f t="shared" si="744"/>
        <v>0</v>
      </c>
      <c r="O1634" s="12">
        <f t="shared" si="745"/>
        <v>0</v>
      </c>
      <c r="P1634" s="4">
        <f t="shared" si="746"/>
        <v>0</v>
      </c>
      <c r="Q1634" s="11">
        <f t="shared" si="738"/>
        <v>0</v>
      </c>
      <c r="R1634" s="10">
        <f t="shared" si="747"/>
        <v>0</v>
      </c>
      <c r="S1634" s="9">
        <f t="shared" si="748"/>
        <v>151.358709016955</v>
      </c>
      <c r="T1634" s="8">
        <f t="shared" si="749"/>
        <v>22310.473730248039</v>
      </c>
      <c r="U1634" s="7">
        <f t="shared" si="750"/>
        <v>-31.467145130620199</v>
      </c>
      <c r="V1634" s="9">
        <f t="shared" si="751"/>
        <v>-751.00940576833511</v>
      </c>
      <c r="W1634" s="8">
        <f t="shared" si="752"/>
        <v>233462.39272040973</v>
      </c>
      <c r="X1634" s="7">
        <f t="shared" si="753"/>
        <v>-31.467145130620199</v>
      </c>
      <c r="Y1634" s="6">
        <f t="shared" si="739"/>
        <v>766.11003540469767</v>
      </c>
      <c r="Z1634" s="4">
        <f t="shared" si="740"/>
        <v>-1</v>
      </c>
      <c r="AA1634" s="4">
        <f t="shared" si="754"/>
        <v>0</v>
      </c>
      <c r="AB1634" s="5">
        <f t="shared" si="755"/>
        <v>0</v>
      </c>
      <c r="AC1634" s="418">
        <f t="shared" si="759"/>
        <v>0</v>
      </c>
      <c r="AD1634" s="628">
        <f t="shared" si="756"/>
        <v>0</v>
      </c>
      <c r="AE1634" s="4">
        <f t="shared" si="741"/>
        <v>7.2328598745337382</v>
      </c>
      <c r="AF1634" s="3">
        <f t="shared" si="757"/>
        <v>4.67</v>
      </c>
      <c r="AG1634" s="2">
        <f t="shared" si="742"/>
        <v>105.92076283713217</v>
      </c>
      <c r="AH1634" s="22">
        <f t="shared" si="731"/>
        <v>7.7808146229545176</v>
      </c>
    </row>
    <row r="1635" spans="6:34" x14ac:dyDescent="0.35">
      <c r="F1635" s="21">
        <f t="shared" si="743"/>
        <v>160.49999999999517</v>
      </c>
      <c r="G1635" s="20">
        <f t="shared" si="758"/>
        <v>356.63043478260749</v>
      </c>
      <c r="H1635" s="19">
        <f t="shared" si="732"/>
        <v>6.6304347826074945</v>
      </c>
      <c r="I1635" s="18">
        <f t="shared" si="733"/>
        <v>1.8944099378878556E-2</v>
      </c>
      <c r="J1635" s="17">
        <f t="shared" si="734"/>
        <v>233387.29177983289</v>
      </c>
      <c r="K1635" s="16">
        <f t="shared" si="735"/>
        <v>31.467368754681019</v>
      </c>
      <c r="L1635" s="15">
        <f t="shared" si="736"/>
        <v>0</v>
      </c>
      <c r="M1635" s="14">
        <f t="shared" si="737"/>
        <v>0</v>
      </c>
      <c r="N1635" s="13">
        <f t="shared" si="744"/>
        <v>0</v>
      </c>
      <c r="O1635" s="12">
        <f t="shared" si="745"/>
        <v>0</v>
      </c>
      <c r="P1635" s="4">
        <f t="shared" si="746"/>
        <v>0</v>
      </c>
      <c r="Q1635" s="11">
        <f t="shared" si="738"/>
        <v>0</v>
      </c>
      <c r="R1635" s="10">
        <f t="shared" si="747"/>
        <v>0</v>
      </c>
      <c r="S1635" s="9">
        <f t="shared" si="748"/>
        <v>151.358709016955</v>
      </c>
      <c r="T1635" s="8">
        <f t="shared" si="749"/>
        <v>22325.609601149736</v>
      </c>
      <c r="U1635" s="7">
        <f t="shared" si="750"/>
        <v>-31.467368754681019</v>
      </c>
      <c r="V1635" s="9">
        <f t="shared" si="751"/>
        <v>-754.15612028139708</v>
      </c>
      <c r="W1635" s="8">
        <f t="shared" si="752"/>
        <v>233387.29177983289</v>
      </c>
      <c r="X1635" s="7">
        <f t="shared" si="753"/>
        <v>-31.467368754681019</v>
      </c>
      <c r="Y1635" s="6">
        <f t="shared" si="739"/>
        <v>769.19497694223696</v>
      </c>
      <c r="Z1635" s="4">
        <f t="shared" si="740"/>
        <v>-1</v>
      </c>
      <c r="AA1635" s="4">
        <f t="shared" si="754"/>
        <v>0</v>
      </c>
      <c r="AB1635" s="5">
        <f t="shared" si="755"/>
        <v>0</v>
      </c>
      <c r="AC1635" s="418">
        <f t="shared" si="759"/>
        <v>0</v>
      </c>
      <c r="AD1635" s="628">
        <f t="shared" si="756"/>
        <v>0</v>
      </c>
      <c r="AE1635" s="4">
        <f t="shared" si="741"/>
        <v>7.2619848681129744</v>
      </c>
      <c r="AF1635" s="3">
        <f t="shared" si="757"/>
        <v>4.67</v>
      </c>
      <c r="AG1635" s="2">
        <f t="shared" si="742"/>
        <v>105.92076283713217</v>
      </c>
      <c r="AH1635" s="22">
        <f t="shared" si="731"/>
        <v>7.8278591169557563</v>
      </c>
    </row>
    <row r="1636" spans="6:34" x14ac:dyDescent="0.35">
      <c r="F1636" s="21">
        <f t="shared" si="743"/>
        <v>160.59999999999516</v>
      </c>
      <c r="G1636" s="20">
        <f t="shared" si="758"/>
        <v>356.63043478260749</v>
      </c>
      <c r="H1636" s="19">
        <f t="shared" si="732"/>
        <v>6.6304347826074945</v>
      </c>
      <c r="I1636" s="18">
        <f t="shared" si="733"/>
        <v>1.8944099378878556E-2</v>
      </c>
      <c r="J1636" s="17">
        <f t="shared" si="734"/>
        <v>233311.87616780476</v>
      </c>
      <c r="K1636" s="16">
        <f t="shared" si="735"/>
        <v>31.467593318121033</v>
      </c>
      <c r="L1636" s="15">
        <f t="shared" si="736"/>
        <v>0</v>
      </c>
      <c r="M1636" s="14">
        <f t="shared" si="737"/>
        <v>0</v>
      </c>
      <c r="N1636" s="13">
        <f t="shared" si="744"/>
        <v>0</v>
      </c>
      <c r="O1636" s="12">
        <f t="shared" si="745"/>
        <v>0</v>
      </c>
      <c r="P1636" s="4">
        <f t="shared" si="746"/>
        <v>0</v>
      </c>
      <c r="Q1636" s="11">
        <f t="shared" si="738"/>
        <v>0</v>
      </c>
      <c r="R1636" s="10">
        <f t="shared" si="747"/>
        <v>0</v>
      </c>
      <c r="S1636" s="9">
        <f t="shared" si="748"/>
        <v>151.358709016955</v>
      </c>
      <c r="T1636" s="8">
        <f t="shared" si="749"/>
        <v>22340.745472051432</v>
      </c>
      <c r="U1636" s="7">
        <f t="shared" si="750"/>
        <v>-31.467593318121033</v>
      </c>
      <c r="V1636" s="9">
        <f t="shared" si="751"/>
        <v>-757.30285715686523</v>
      </c>
      <c r="W1636" s="8">
        <f t="shared" si="752"/>
        <v>233311.87616780476</v>
      </c>
      <c r="X1636" s="7">
        <f t="shared" si="753"/>
        <v>-31.467593318121033</v>
      </c>
      <c r="Y1636" s="6">
        <f t="shared" si="739"/>
        <v>772.28043886481464</v>
      </c>
      <c r="Z1636" s="4">
        <f t="shared" si="740"/>
        <v>-1</v>
      </c>
      <c r="AA1636" s="4">
        <f t="shared" si="754"/>
        <v>0</v>
      </c>
      <c r="AB1636" s="5">
        <f t="shared" si="755"/>
        <v>0</v>
      </c>
      <c r="AC1636" s="418">
        <f t="shared" si="759"/>
        <v>0</v>
      </c>
      <c r="AD1636" s="628">
        <f t="shared" si="756"/>
        <v>0</v>
      </c>
      <c r="AE1636" s="4">
        <f t="shared" si="741"/>
        <v>7.2911147746575677</v>
      </c>
      <c r="AF1636" s="3">
        <f t="shared" si="757"/>
        <v>4.67</v>
      </c>
      <c r="AG1636" s="2">
        <f t="shared" si="742"/>
        <v>105.92076283713217</v>
      </c>
      <c r="AH1636" s="22">
        <f t="shared" si="731"/>
        <v>7.8750060039836418</v>
      </c>
    </row>
    <row r="1637" spans="6:34" x14ac:dyDescent="0.35">
      <c r="F1637" s="21">
        <f t="shared" si="743"/>
        <v>160.69999999999516</v>
      </c>
      <c r="G1637" s="20">
        <f t="shared" si="758"/>
        <v>356.63043478260749</v>
      </c>
      <c r="H1637" s="19">
        <f t="shared" si="732"/>
        <v>6.6304347826074945</v>
      </c>
      <c r="I1637" s="18">
        <f t="shared" si="733"/>
        <v>1.8944099378878556E-2</v>
      </c>
      <c r="J1637" s="17">
        <f t="shared" si="734"/>
        <v>233236.14588208907</v>
      </c>
      <c r="K1637" s="16">
        <f t="shared" si="735"/>
        <v>31.467818820977026</v>
      </c>
      <c r="L1637" s="15">
        <f t="shared" si="736"/>
        <v>0</v>
      </c>
      <c r="M1637" s="14">
        <f t="shared" si="737"/>
        <v>0</v>
      </c>
      <c r="N1637" s="13">
        <f t="shared" si="744"/>
        <v>0</v>
      </c>
      <c r="O1637" s="12">
        <f t="shared" si="745"/>
        <v>0</v>
      </c>
      <c r="P1637" s="4">
        <f t="shared" si="746"/>
        <v>0</v>
      </c>
      <c r="Q1637" s="11">
        <f t="shared" si="738"/>
        <v>0</v>
      </c>
      <c r="R1637" s="10">
        <f t="shared" si="747"/>
        <v>0</v>
      </c>
      <c r="S1637" s="9">
        <f t="shared" si="748"/>
        <v>151.358709016955</v>
      </c>
      <c r="T1637" s="8">
        <f t="shared" si="749"/>
        <v>22355.881342953129</v>
      </c>
      <c r="U1637" s="7">
        <f t="shared" si="750"/>
        <v>-31.467818820977026</v>
      </c>
      <c r="V1637" s="9">
        <f t="shared" si="751"/>
        <v>-760.44961648867729</v>
      </c>
      <c r="W1637" s="8">
        <f t="shared" si="752"/>
        <v>233236.14588208907</v>
      </c>
      <c r="X1637" s="7">
        <f t="shared" si="753"/>
        <v>-31.467818820977026</v>
      </c>
      <c r="Y1637" s="6">
        <f t="shared" si="739"/>
        <v>775.36641532442945</v>
      </c>
      <c r="Z1637" s="4">
        <f t="shared" si="740"/>
        <v>-1</v>
      </c>
      <c r="AA1637" s="4">
        <f t="shared" si="754"/>
        <v>0</v>
      </c>
      <c r="AB1637" s="5">
        <f t="shared" si="755"/>
        <v>0</v>
      </c>
      <c r="AC1637" s="418">
        <f t="shared" si="759"/>
        <v>0</v>
      </c>
      <c r="AD1637" s="628">
        <f t="shared" si="756"/>
        <v>0</v>
      </c>
      <c r="AE1637" s="4">
        <f t="shared" si="741"/>
        <v>7.3202495389564231</v>
      </c>
      <c r="AF1637" s="3">
        <f t="shared" si="757"/>
        <v>4.67</v>
      </c>
      <c r="AG1637" s="2">
        <f t="shared" si="742"/>
        <v>105.92076283713217</v>
      </c>
      <c r="AH1637" s="22">
        <f t="shared" si="731"/>
        <v>7.9222550532634957</v>
      </c>
    </row>
    <row r="1638" spans="6:34" x14ac:dyDescent="0.35">
      <c r="F1638" s="21">
        <f t="shared" si="743"/>
        <v>160.79999999999515</v>
      </c>
      <c r="G1638" s="20">
        <f t="shared" si="758"/>
        <v>356.63043478260749</v>
      </c>
      <c r="H1638" s="19">
        <f t="shared" si="732"/>
        <v>6.6304347826074945</v>
      </c>
      <c r="I1638" s="18">
        <f t="shared" si="733"/>
        <v>1.8944099378878556E-2</v>
      </c>
      <c r="J1638" s="17">
        <f t="shared" si="734"/>
        <v>233160.10092044019</v>
      </c>
      <c r="K1638" s="16">
        <f t="shared" si="735"/>
        <v>31.468045263285948</v>
      </c>
      <c r="L1638" s="15">
        <f t="shared" si="736"/>
        <v>0</v>
      </c>
      <c r="M1638" s="14">
        <f t="shared" si="737"/>
        <v>0</v>
      </c>
      <c r="N1638" s="13">
        <f t="shared" si="744"/>
        <v>0</v>
      </c>
      <c r="O1638" s="12">
        <f t="shared" si="745"/>
        <v>0</v>
      </c>
      <c r="P1638" s="4">
        <f t="shared" si="746"/>
        <v>0</v>
      </c>
      <c r="Q1638" s="11">
        <f t="shared" si="738"/>
        <v>0</v>
      </c>
      <c r="R1638" s="10">
        <f t="shared" si="747"/>
        <v>0</v>
      </c>
      <c r="S1638" s="9">
        <f t="shared" si="748"/>
        <v>151.358709016955</v>
      </c>
      <c r="T1638" s="8">
        <f t="shared" si="749"/>
        <v>22371.017213854826</v>
      </c>
      <c r="U1638" s="7">
        <f t="shared" si="750"/>
        <v>-31.468045263285948</v>
      </c>
      <c r="V1638" s="9">
        <f t="shared" si="751"/>
        <v>-763.59639837077498</v>
      </c>
      <c r="W1638" s="8">
        <f t="shared" si="752"/>
        <v>233160.10092044019</v>
      </c>
      <c r="X1638" s="7">
        <f t="shared" si="753"/>
        <v>-31.468045263285948</v>
      </c>
      <c r="Y1638" s="6">
        <f t="shared" si="739"/>
        <v>778.45290056630824</v>
      </c>
      <c r="Z1638" s="4">
        <f t="shared" si="740"/>
        <v>-1</v>
      </c>
      <c r="AA1638" s="4">
        <f t="shared" si="754"/>
        <v>0</v>
      </c>
      <c r="AB1638" s="5">
        <f t="shared" si="755"/>
        <v>0</v>
      </c>
      <c r="AC1638" s="418">
        <f t="shared" si="759"/>
        <v>0</v>
      </c>
      <c r="AD1638" s="628">
        <f t="shared" si="756"/>
        <v>0</v>
      </c>
      <c r="AE1638" s="4">
        <f t="shared" si="741"/>
        <v>7.3493891066786148</v>
      </c>
      <c r="AF1638" s="3">
        <f t="shared" si="757"/>
        <v>4.67</v>
      </c>
      <c r="AG1638" s="2">
        <f t="shared" si="742"/>
        <v>105.92076283713217</v>
      </c>
      <c r="AH1638" s="22">
        <f t="shared" si="731"/>
        <v>7.9696060356859526</v>
      </c>
    </row>
    <row r="1639" spans="6:34" x14ac:dyDescent="0.35">
      <c r="F1639" s="21">
        <f t="shared" si="743"/>
        <v>160.89999999999515</v>
      </c>
      <c r="G1639" s="20">
        <f t="shared" si="758"/>
        <v>356.63043478260749</v>
      </c>
      <c r="H1639" s="19">
        <f t="shared" si="732"/>
        <v>6.6304347826074945</v>
      </c>
      <c r="I1639" s="18">
        <f t="shared" si="733"/>
        <v>1.8944099378878556E-2</v>
      </c>
      <c r="J1639" s="17">
        <f t="shared" si="734"/>
        <v>233083.74128060311</v>
      </c>
      <c r="K1639" s="16">
        <f t="shared" si="735"/>
        <v>31.468272645084866</v>
      </c>
      <c r="L1639" s="15">
        <f t="shared" si="736"/>
        <v>0</v>
      </c>
      <c r="M1639" s="14">
        <f t="shared" si="737"/>
        <v>0</v>
      </c>
      <c r="N1639" s="13">
        <f t="shared" si="744"/>
        <v>0</v>
      </c>
      <c r="O1639" s="12">
        <f t="shared" si="745"/>
        <v>0</v>
      </c>
      <c r="P1639" s="4">
        <f t="shared" si="746"/>
        <v>0</v>
      </c>
      <c r="Q1639" s="11">
        <f t="shared" si="738"/>
        <v>0</v>
      </c>
      <c r="R1639" s="10">
        <f t="shared" si="747"/>
        <v>0</v>
      </c>
      <c r="S1639" s="9">
        <f t="shared" si="748"/>
        <v>151.358709016955</v>
      </c>
      <c r="T1639" s="8">
        <f t="shared" si="749"/>
        <v>22386.153084756523</v>
      </c>
      <c r="U1639" s="7">
        <f t="shared" si="750"/>
        <v>-31.468272645084866</v>
      </c>
      <c r="V1639" s="9">
        <f t="shared" si="751"/>
        <v>-766.74320289710363</v>
      </c>
      <c r="W1639" s="8">
        <f t="shared" si="752"/>
        <v>233083.74128060311</v>
      </c>
      <c r="X1639" s="7">
        <f t="shared" si="753"/>
        <v>-31.468272645084866</v>
      </c>
      <c r="Y1639" s="6">
        <f t="shared" si="739"/>
        <v>781.53988892710288</v>
      </c>
      <c r="Z1639" s="4">
        <f t="shared" si="740"/>
        <v>-1</v>
      </c>
      <c r="AA1639" s="4">
        <f t="shared" si="754"/>
        <v>0</v>
      </c>
      <c r="AB1639" s="5">
        <f t="shared" si="755"/>
        <v>0</v>
      </c>
      <c r="AC1639" s="418">
        <f t="shared" si="759"/>
        <v>0</v>
      </c>
      <c r="AD1639" s="628">
        <f t="shared" si="756"/>
        <v>0</v>
      </c>
      <c r="AE1639" s="4">
        <f t="shared" si="741"/>
        <v>7.3785334243563616</v>
      </c>
      <c r="AF1639" s="3">
        <f t="shared" si="757"/>
        <v>4.67</v>
      </c>
      <c r="AG1639" s="2">
        <f t="shared" si="742"/>
        <v>105.92076283713217</v>
      </c>
      <c r="AH1639" s="22">
        <f t="shared" si="731"/>
        <v>8.0170587237872066</v>
      </c>
    </row>
    <row r="1640" spans="6:34" x14ac:dyDescent="0.35">
      <c r="F1640" s="21">
        <f t="shared" si="743"/>
        <v>160.99999999999514</v>
      </c>
      <c r="G1640" s="20">
        <f t="shared" si="758"/>
        <v>356.63043478260749</v>
      </c>
      <c r="H1640" s="19">
        <f t="shared" si="732"/>
        <v>6.6304347826074945</v>
      </c>
      <c r="I1640" s="18">
        <f t="shared" si="733"/>
        <v>1.8944099378878556E-2</v>
      </c>
      <c r="J1640" s="17">
        <f t="shared" si="734"/>
        <v>233007.06696031339</v>
      </c>
      <c r="K1640" s="16">
        <f t="shared" si="735"/>
        <v>31.468500966411053</v>
      </c>
      <c r="L1640" s="15">
        <f t="shared" si="736"/>
        <v>0</v>
      </c>
      <c r="M1640" s="14">
        <f t="shared" si="737"/>
        <v>0</v>
      </c>
      <c r="N1640" s="13">
        <f t="shared" si="744"/>
        <v>0</v>
      </c>
      <c r="O1640" s="12">
        <f t="shared" si="745"/>
        <v>0</v>
      </c>
      <c r="P1640" s="4">
        <f t="shared" si="746"/>
        <v>0</v>
      </c>
      <c r="Q1640" s="11">
        <f t="shared" si="738"/>
        <v>0</v>
      </c>
      <c r="R1640" s="10">
        <f t="shared" si="747"/>
        <v>0</v>
      </c>
      <c r="S1640" s="9">
        <f t="shared" si="748"/>
        <v>151.358709016955</v>
      </c>
      <c r="T1640" s="8">
        <f t="shared" si="749"/>
        <v>22401.288955658219</v>
      </c>
      <c r="U1640" s="7">
        <f t="shared" si="750"/>
        <v>-31.468500966411053</v>
      </c>
      <c r="V1640" s="9">
        <f t="shared" si="751"/>
        <v>-769.89003016161212</v>
      </c>
      <c r="W1640" s="8">
        <f t="shared" si="752"/>
        <v>233007.06696031339</v>
      </c>
      <c r="X1640" s="7">
        <f t="shared" si="753"/>
        <v>-31.468500966411053</v>
      </c>
      <c r="Y1640" s="6">
        <f t="shared" si="739"/>
        <v>784.6273748331289</v>
      </c>
      <c r="Z1640" s="4">
        <f t="shared" si="740"/>
        <v>-1</v>
      </c>
      <c r="AA1640" s="4">
        <f t="shared" si="754"/>
        <v>0</v>
      </c>
      <c r="AB1640" s="5">
        <f t="shared" si="755"/>
        <v>0</v>
      </c>
      <c r="AC1640" s="418">
        <f t="shared" si="759"/>
        <v>0</v>
      </c>
      <c r="AD1640" s="628">
        <f t="shared" si="756"/>
        <v>0</v>
      </c>
      <c r="AE1640" s="4">
        <f t="shared" si="741"/>
        <v>7.4076824393683989</v>
      </c>
      <c r="AF1640" s="3">
        <f t="shared" si="757"/>
        <v>4.67</v>
      </c>
      <c r="AG1640" s="2">
        <f t="shared" si="742"/>
        <v>105.92076283713217</v>
      </c>
      <c r="AH1640" s="22">
        <f t="shared" si="731"/>
        <v>8.0646128917296362</v>
      </c>
    </row>
    <row r="1641" spans="6:34" x14ac:dyDescent="0.35">
      <c r="F1641" s="21">
        <f t="shared" si="743"/>
        <v>161.09999999999513</v>
      </c>
      <c r="G1641" s="20">
        <f t="shared" si="758"/>
        <v>356.63043478260749</v>
      </c>
      <c r="H1641" s="19">
        <f t="shared" si="732"/>
        <v>6.6304347826074945</v>
      </c>
      <c r="I1641" s="18">
        <f t="shared" si="733"/>
        <v>1.8944099378878556E-2</v>
      </c>
      <c r="J1641" s="17">
        <f t="shared" si="734"/>
        <v>232930.07795729724</v>
      </c>
      <c r="K1641" s="16">
        <f t="shared" si="735"/>
        <v>31.468730227301894</v>
      </c>
      <c r="L1641" s="15">
        <f t="shared" si="736"/>
        <v>0</v>
      </c>
      <c r="M1641" s="14">
        <f t="shared" si="737"/>
        <v>0</v>
      </c>
      <c r="N1641" s="13">
        <f t="shared" si="744"/>
        <v>0</v>
      </c>
      <c r="O1641" s="12">
        <f t="shared" si="745"/>
        <v>0</v>
      </c>
      <c r="P1641" s="4">
        <f t="shared" si="746"/>
        <v>0</v>
      </c>
      <c r="Q1641" s="11">
        <f t="shared" si="738"/>
        <v>0</v>
      </c>
      <c r="R1641" s="10">
        <f t="shared" si="747"/>
        <v>0</v>
      </c>
      <c r="S1641" s="9">
        <f t="shared" si="748"/>
        <v>151.358709016955</v>
      </c>
      <c r="T1641" s="8">
        <f t="shared" si="749"/>
        <v>22416.424826559916</v>
      </c>
      <c r="U1641" s="7">
        <f t="shared" si="750"/>
        <v>-31.468730227301894</v>
      </c>
      <c r="V1641" s="9">
        <f t="shared" si="751"/>
        <v>-773.03688025825318</v>
      </c>
      <c r="W1641" s="8">
        <f t="shared" si="752"/>
        <v>232930.07795729724</v>
      </c>
      <c r="X1641" s="7">
        <f t="shared" si="753"/>
        <v>-31.468730227301894</v>
      </c>
      <c r="Y1641" s="6">
        <f t="shared" si="739"/>
        <v>787.71535279864395</v>
      </c>
      <c r="Z1641" s="4">
        <f t="shared" si="740"/>
        <v>-1</v>
      </c>
      <c r="AA1641" s="4">
        <f t="shared" si="754"/>
        <v>0</v>
      </c>
      <c r="AB1641" s="5">
        <f t="shared" si="755"/>
        <v>0</v>
      </c>
      <c r="AC1641" s="418">
        <f t="shared" si="759"/>
        <v>0</v>
      </c>
      <c r="AD1641" s="628">
        <f t="shared" si="756"/>
        <v>0</v>
      </c>
      <c r="AE1641" s="4">
        <f t="shared" si="741"/>
        <v>7.4368360999237257</v>
      </c>
      <c r="AF1641" s="3">
        <f t="shared" si="757"/>
        <v>4.67</v>
      </c>
      <c r="AG1641" s="2">
        <f t="shared" si="742"/>
        <v>105.92076283713217</v>
      </c>
      <c r="AH1641" s="22">
        <f t="shared" si="731"/>
        <v>8.1122683152827531</v>
      </c>
    </row>
    <row r="1642" spans="6:34" x14ac:dyDescent="0.35">
      <c r="F1642" s="21">
        <f t="shared" si="743"/>
        <v>161.19999999999513</v>
      </c>
      <c r="G1642" s="20">
        <f t="shared" si="758"/>
        <v>356.63043478260749</v>
      </c>
      <c r="H1642" s="19">
        <f t="shared" si="732"/>
        <v>6.6304347826074945</v>
      </c>
      <c r="I1642" s="18">
        <f t="shared" si="733"/>
        <v>1.8944099378878556E-2</v>
      </c>
      <c r="J1642" s="17">
        <f t="shared" si="734"/>
        <v>232852.77426927141</v>
      </c>
      <c r="K1642" s="16">
        <f t="shared" si="735"/>
        <v>31.468960427794961</v>
      </c>
      <c r="L1642" s="15">
        <f t="shared" si="736"/>
        <v>0</v>
      </c>
      <c r="M1642" s="14">
        <f t="shared" si="737"/>
        <v>0</v>
      </c>
      <c r="N1642" s="13">
        <f t="shared" si="744"/>
        <v>0</v>
      </c>
      <c r="O1642" s="12">
        <f t="shared" si="745"/>
        <v>0</v>
      </c>
      <c r="P1642" s="4">
        <f t="shared" si="746"/>
        <v>0</v>
      </c>
      <c r="Q1642" s="11">
        <f t="shared" si="738"/>
        <v>0</v>
      </c>
      <c r="R1642" s="10">
        <f t="shared" si="747"/>
        <v>0</v>
      </c>
      <c r="S1642" s="9">
        <f t="shared" si="748"/>
        <v>151.358709016955</v>
      </c>
      <c r="T1642" s="8">
        <f t="shared" si="749"/>
        <v>22431.560697461613</v>
      </c>
      <c r="U1642" s="7">
        <f t="shared" si="750"/>
        <v>-31.468960427794961</v>
      </c>
      <c r="V1642" s="9">
        <f t="shared" si="751"/>
        <v>-776.18375328098341</v>
      </c>
      <c r="W1642" s="8">
        <f t="shared" si="752"/>
        <v>232852.77426927141</v>
      </c>
      <c r="X1642" s="7">
        <f t="shared" si="753"/>
        <v>-31.468960427794961</v>
      </c>
      <c r="Y1642" s="6">
        <f t="shared" si="739"/>
        <v>790.80381742416603</v>
      </c>
      <c r="Z1642" s="4">
        <f t="shared" si="740"/>
        <v>-1</v>
      </c>
      <c r="AA1642" s="4">
        <f t="shared" si="754"/>
        <v>0</v>
      </c>
      <c r="AB1642" s="5">
        <f t="shared" si="755"/>
        <v>0</v>
      </c>
      <c r="AC1642" s="418">
        <f t="shared" si="759"/>
        <v>0</v>
      </c>
      <c r="AD1642" s="628">
        <f t="shared" si="756"/>
        <v>0</v>
      </c>
      <c r="AE1642" s="4">
        <f t="shared" si="741"/>
        <v>7.4659943550457273</v>
      </c>
      <c r="AF1642" s="3">
        <f t="shared" si="757"/>
        <v>4.67</v>
      </c>
      <c r="AG1642" s="2">
        <f t="shared" si="742"/>
        <v>105.92076283713217</v>
      </c>
      <c r="AH1642" s="22">
        <f t="shared" si="731"/>
        <v>8.1600247718043928</v>
      </c>
    </row>
    <row r="1643" spans="6:34" x14ac:dyDescent="0.35">
      <c r="F1643" s="21">
        <f t="shared" si="743"/>
        <v>161.29999999999512</v>
      </c>
      <c r="G1643" s="20">
        <f t="shared" si="758"/>
        <v>356.63043478260749</v>
      </c>
      <c r="H1643" s="19">
        <f t="shared" si="732"/>
        <v>6.6304347826074945</v>
      </c>
      <c r="I1643" s="18">
        <f t="shared" si="733"/>
        <v>1.8944099378878556E-2</v>
      </c>
      <c r="J1643" s="17">
        <f t="shared" si="734"/>
        <v>232775.1558939433</v>
      </c>
      <c r="K1643" s="16">
        <f t="shared" si="735"/>
        <v>31.46919156792795</v>
      </c>
      <c r="L1643" s="15">
        <f t="shared" si="736"/>
        <v>0</v>
      </c>
      <c r="M1643" s="14">
        <f t="shared" si="737"/>
        <v>0</v>
      </c>
      <c r="N1643" s="13">
        <f t="shared" si="744"/>
        <v>0</v>
      </c>
      <c r="O1643" s="12">
        <f t="shared" si="745"/>
        <v>0</v>
      </c>
      <c r="P1643" s="4">
        <f t="shared" si="746"/>
        <v>0</v>
      </c>
      <c r="Q1643" s="11">
        <f t="shared" si="738"/>
        <v>0</v>
      </c>
      <c r="R1643" s="10">
        <f t="shared" si="747"/>
        <v>0</v>
      </c>
      <c r="S1643" s="9">
        <f t="shared" si="748"/>
        <v>151.358709016955</v>
      </c>
      <c r="T1643" s="8">
        <f t="shared" si="749"/>
        <v>22446.69656836331</v>
      </c>
      <c r="U1643" s="7">
        <f t="shared" si="750"/>
        <v>-31.46919156792795</v>
      </c>
      <c r="V1643" s="9">
        <f t="shared" si="751"/>
        <v>-779.33064932376294</v>
      </c>
      <c r="W1643" s="8">
        <f t="shared" si="752"/>
        <v>232775.1558939433</v>
      </c>
      <c r="X1643" s="7">
        <f t="shared" si="753"/>
        <v>-31.46919156792795</v>
      </c>
      <c r="Y1643" s="6">
        <f t="shared" si="739"/>
        <v>793.89276339482853</v>
      </c>
      <c r="Z1643" s="4">
        <f t="shared" si="740"/>
        <v>-1</v>
      </c>
      <c r="AA1643" s="4">
        <f t="shared" si="754"/>
        <v>0</v>
      </c>
      <c r="AB1643" s="5">
        <f t="shared" si="755"/>
        <v>0</v>
      </c>
      <c r="AC1643" s="418">
        <f t="shared" si="759"/>
        <v>0</v>
      </c>
      <c r="AD1643" s="628">
        <f t="shared" si="756"/>
        <v>0</v>
      </c>
      <c r="AE1643" s="4">
        <f t="shared" si="741"/>
        <v>7.495157154556642</v>
      </c>
      <c r="AF1643" s="3">
        <f t="shared" si="757"/>
        <v>4.67</v>
      </c>
      <c r="AG1643" s="2">
        <f t="shared" si="742"/>
        <v>105.92076283713217</v>
      </c>
      <c r="AH1643" s="22">
        <f t="shared" si="731"/>
        <v>8.2078820402222927</v>
      </c>
    </row>
    <row r="1644" spans="6:34" x14ac:dyDescent="0.35">
      <c r="F1644" s="21">
        <f t="shared" si="743"/>
        <v>161.39999999999512</v>
      </c>
      <c r="G1644" s="20">
        <f t="shared" si="758"/>
        <v>356.63043478260749</v>
      </c>
      <c r="H1644" s="19">
        <f t="shared" si="732"/>
        <v>6.6304347826074945</v>
      </c>
      <c r="I1644" s="18">
        <f t="shared" si="733"/>
        <v>1.8944099378878556E-2</v>
      </c>
      <c r="J1644" s="17">
        <f t="shared" si="734"/>
        <v>232697.22282901092</v>
      </c>
      <c r="K1644" s="16">
        <f t="shared" si="735"/>
        <v>31.469423647738743</v>
      </c>
      <c r="L1644" s="15">
        <f t="shared" si="736"/>
        <v>0</v>
      </c>
      <c r="M1644" s="14">
        <f t="shared" si="737"/>
        <v>0</v>
      </c>
      <c r="N1644" s="13">
        <f t="shared" si="744"/>
        <v>0</v>
      </c>
      <c r="O1644" s="12">
        <f t="shared" si="745"/>
        <v>0</v>
      </c>
      <c r="P1644" s="4">
        <f t="shared" si="746"/>
        <v>0</v>
      </c>
      <c r="Q1644" s="11">
        <f t="shared" si="738"/>
        <v>0</v>
      </c>
      <c r="R1644" s="10">
        <f t="shared" si="747"/>
        <v>0</v>
      </c>
      <c r="S1644" s="9">
        <f t="shared" si="748"/>
        <v>151.358709016955</v>
      </c>
      <c r="T1644" s="8">
        <f t="shared" si="749"/>
        <v>22461.832439265007</v>
      </c>
      <c r="U1644" s="7">
        <f t="shared" si="750"/>
        <v>-31.469423647738743</v>
      </c>
      <c r="V1644" s="9">
        <f t="shared" si="751"/>
        <v>-782.47756848055576</v>
      </c>
      <c r="W1644" s="8">
        <f t="shared" si="752"/>
        <v>232697.22282901092</v>
      </c>
      <c r="X1644" s="7">
        <f t="shared" si="753"/>
        <v>-31.469423647738743</v>
      </c>
      <c r="Y1644" s="6">
        <f t="shared" si="739"/>
        <v>796.98218547877343</v>
      </c>
      <c r="Z1644" s="4">
        <f t="shared" si="740"/>
        <v>-1</v>
      </c>
      <c r="AA1644" s="4">
        <f t="shared" si="754"/>
        <v>0</v>
      </c>
      <c r="AB1644" s="5">
        <f t="shared" si="755"/>
        <v>0</v>
      </c>
      <c r="AC1644" s="418">
        <f t="shared" si="759"/>
        <v>0</v>
      </c>
      <c r="AD1644" s="628">
        <f t="shared" si="756"/>
        <v>0</v>
      </c>
      <c r="AE1644" s="4">
        <f t="shared" si="741"/>
        <v>7.5243244490623979</v>
      </c>
      <c r="AF1644" s="3">
        <f t="shared" si="757"/>
        <v>4.67</v>
      </c>
      <c r="AG1644" s="2">
        <f t="shared" si="742"/>
        <v>105.92076283713217</v>
      </c>
      <c r="AH1644" s="22">
        <f t="shared" si="731"/>
        <v>8.255839901015916</v>
      </c>
    </row>
    <row r="1645" spans="6:34" x14ac:dyDescent="0.35">
      <c r="F1645" s="21">
        <f t="shared" si="743"/>
        <v>161.49999999999511</v>
      </c>
      <c r="G1645" s="20">
        <f t="shared" si="758"/>
        <v>356.63043478260749</v>
      </c>
      <c r="H1645" s="19">
        <f t="shared" si="732"/>
        <v>6.6304347826074945</v>
      </c>
      <c r="I1645" s="18">
        <f t="shared" si="733"/>
        <v>1.8944099378878556E-2</v>
      </c>
      <c r="J1645" s="17">
        <f t="shared" si="734"/>
        <v>232618.97507216287</v>
      </c>
      <c r="K1645" s="16">
        <f t="shared" si="735"/>
        <v>31.469656667265347</v>
      </c>
      <c r="L1645" s="15">
        <f t="shared" si="736"/>
        <v>0</v>
      </c>
      <c r="M1645" s="14">
        <f t="shared" si="737"/>
        <v>0</v>
      </c>
      <c r="N1645" s="13">
        <f t="shared" si="744"/>
        <v>0</v>
      </c>
      <c r="O1645" s="12">
        <f t="shared" si="745"/>
        <v>0</v>
      </c>
      <c r="P1645" s="4">
        <f t="shared" si="746"/>
        <v>0</v>
      </c>
      <c r="Q1645" s="11">
        <f t="shared" si="738"/>
        <v>0</v>
      </c>
      <c r="R1645" s="10">
        <f t="shared" si="747"/>
        <v>0</v>
      </c>
      <c r="S1645" s="9">
        <f t="shared" si="748"/>
        <v>151.358709016955</v>
      </c>
      <c r="T1645" s="8">
        <f t="shared" si="749"/>
        <v>22476.968310166703</v>
      </c>
      <c r="U1645" s="7">
        <f t="shared" si="750"/>
        <v>-31.469656667265347</v>
      </c>
      <c r="V1645" s="9">
        <f t="shared" si="751"/>
        <v>-785.62451084532961</v>
      </c>
      <c r="W1645" s="8">
        <f t="shared" si="752"/>
        <v>232618.97507216287</v>
      </c>
      <c r="X1645" s="7">
        <f t="shared" si="753"/>
        <v>-31.469656667265347</v>
      </c>
      <c r="Y1645" s="6">
        <f t="shared" si="739"/>
        <v>800.07207852558054</v>
      </c>
      <c r="Z1645" s="4">
        <f t="shared" si="740"/>
        <v>-1</v>
      </c>
      <c r="AA1645" s="4">
        <f t="shared" si="754"/>
        <v>0</v>
      </c>
      <c r="AB1645" s="5">
        <f t="shared" si="755"/>
        <v>0</v>
      </c>
      <c r="AC1645" s="418">
        <f t="shared" si="759"/>
        <v>0</v>
      </c>
      <c r="AD1645" s="628">
        <f t="shared" si="756"/>
        <v>0</v>
      </c>
      <c r="AE1645" s="4">
        <f t="shared" si="741"/>
        <v>7.5534961899377748</v>
      </c>
      <c r="AF1645" s="3">
        <f t="shared" si="757"/>
        <v>4.67</v>
      </c>
      <c r="AG1645" s="2">
        <f t="shared" si="742"/>
        <v>105.92076283713217</v>
      </c>
      <c r="AH1645" s="22">
        <f t="shared" si="731"/>
        <v>8.3038981361985673</v>
      </c>
    </row>
    <row r="1646" spans="6:34" x14ac:dyDescent="0.35">
      <c r="F1646" s="21">
        <f t="shared" si="743"/>
        <v>161.59999999999511</v>
      </c>
      <c r="G1646" s="20">
        <f t="shared" si="758"/>
        <v>356.63043478260749</v>
      </c>
      <c r="H1646" s="19">
        <f t="shared" si="732"/>
        <v>6.6304347826074945</v>
      </c>
      <c r="I1646" s="18">
        <f t="shared" si="733"/>
        <v>1.8944099378878556E-2</v>
      </c>
      <c r="J1646" s="17">
        <f t="shared" si="734"/>
        <v>232540.41262107834</v>
      </c>
      <c r="K1646" s="16">
        <f t="shared" si="735"/>
        <v>31.469890626545954</v>
      </c>
      <c r="L1646" s="15">
        <f t="shared" si="736"/>
        <v>0</v>
      </c>
      <c r="M1646" s="14">
        <f t="shared" si="737"/>
        <v>0</v>
      </c>
      <c r="N1646" s="13">
        <f t="shared" si="744"/>
        <v>0</v>
      </c>
      <c r="O1646" s="12">
        <f t="shared" si="745"/>
        <v>0</v>
      </c>
      <c r="P1646" s="4">
        <f t="shared" si="746"/>
        <v>0</v>
      </c>
      <c r="Q1646" s="11">
        <f t="shared" si="738"/>
        <v>0</v>
      </c>
      <c r="R1646" s="10">
        <f t="shared" si="747"/>
        <v>0</v>
      </c>
      <c r="S1646" s="9">
        <f t="shared" si="748"/>
        <v>151.358709016955</v>
      </c>
      <c r="T1646" s="8">
        <f t="shared" si="749"/>
        <v>22492.1041810684</v>
      </c>
      <c r="U1646" s="7">
        <f t="shared" si="750"/>
        <v>-31.469890626545954</v>
      </c>
      <c r="V1646" s="9">
        <f t="shared" si="751"/>
        <v>-788.7714765120561</v>
      </c>
      <c r="W1646" s="8">
        <f t="shared" si="752"/>
        <v>232540.41262107834</v>
      </c>
      <c r="X1646" s="7">
        <f t="shared" si="753"/>
        <v>-31.469890626545954</v>
      </c>
      <c r="Y1646" s="6">
        <f t="shared" si="739"/>
        <v>803.16243746473128</v>
      </c>
      <c r="Z1646" s="4">
        <f t="shared" si="740"/>
        <v>-1</v>
      </c>
      <c r="AA1646" s="4">
        <f t="shared" si="754"/>
        <v>0</v>
      </c>
      <c r="AB1646" s="5">
        <f t="shared" si="755"/>
        <v>0</v>
      </c>
      <c r="AC1646" s="418">
        <f t="shared" si="759"/>
        <v>0</v>
      </c>
      <c r="AD1646" s="628">
        <f t="shared" si="756"/>
        <v>0</v>
      </c>
      <c r="AE1646" s="4">
        <f t="shared" si="741"/>
        <v>7.5826723293119089</v>
      </c>
      <c r="AF1646" s="3">
        <f t="shared" si="757"/>
        <v>4.67</v>
      </c>
      <c r="AG1646" s="2">
        <f t="shared" si="742"/>
        <v>105.92076283713217</v>
      </c>
      <c r="AH1646" s="22">
        <f t="shared" si="731"/>
        <v>8.3520565292998423</v>
      </c>
    </row>
    <row r="1647" spans="6:34" x14ac:dyDescent="0.35">
      <c r="F1647" s="21">
        <f t="shared" si="743"/>
        <v>161.6999999999951</v>
      </c>
      <c r="G1647" s="20">
        <f t="shared" si="758"/>
        <v>356.63043478260749</v>
      </c>
      <c r="H1647" s="19">
        <f t="shared" si="732"/>
        <v>6.6304347826074945</v>
      </c>
      <c r="I1647" s="18">
        <f t="shared" si="733"/>
        <v>1.8944099378878556E-2</v>
      </c>
      <c r="J1647" s="17">
        <f t="shared" si="734"/>
        <v>232461.53547342712</v>
      </c>
      <c r="K1647" s="16">
        <f t="shared" si="735"/>
        <v>31.470125525618869</v>
      </c>
      <c r="L1647" s="15">
        <f t="shared" si="736"/>
        <v>0</v>
      </c>
      <c r="M1647" s="14">
        <f t="shared" si="737"/>
        <v>0</v>
      </c>
      <c r="N1647" s="13">
        <f t="shared" si="744"/>
        <v>0</v>
      </c>
      <c r="O1647" s="12">
        <f t="shared" si="745"/>
        <v>0</v>
      </c>
      <c r="P1647" s="4">
        <f t="shared" si="746"/>
        <v>0</v>
      </c>
      <c r="Q1647" s="11">
        <f t="shared" si="738"/>
        <v>0</v>
      </c>
      <c r="R1647" s="10">
        <f t="shared" si="747"/>
        <v>0</v>
      </c>
      <c r="S1647" s="9">
        <f t="shared" si="748"/>
        <v>151.358709016955</v>
      </c>
      <c r="T1647" s="8">
        <f t="shared" si="749"/>
        <v>22507.240051970097</v>
      </c>
      <c r="U1647" s="7">
        <f t="shared" si="750"/>
        <v>-31.470125525618869</v>
      </c>
      <c r="V1647" s="9">
        <f t="shared" si="751"/>
        <v>-791.91846557471069</v>
      </c>
      <c r="W1647" s="8">
        <f t="shared" si="752"/>
        <v>232461.53547342712</v>
      </c>
      <c r="X1647" s="7">
        <f t="shared" si="753"/>
        <v>-31.470125525618869</v>
      </c>
      <c r="Y1647" s="6">
        <f t="shared" si="739"/>
        <v>806.25325730410759</v>
      </c>
      <c r="Z1647" s="4">
        <f t="shared" si="740"/>
        <v>-1</v>
      </c>
      <c r="AA1647" s="4">
        <f t="shared" si="754"/>
        <v>0</v>
      </c>
      <c r="AB1647" s="5">
        <f t="shared" si="755"/>
        <v>0</v>
      </c>
      <c r="AC1647" s="418">
        <f t="shared" si="759"/>
        <v>0</v>
      </c>
      <c r="AD1647" s="628">
        <f t="shared" si="756"/>
        <v>0</v>
      </c>
      <c r="AE1647" s="4">
        <f t="shared" si="741"/>
        <v>7.6118528200541142</v>
      </c>
      <c r="AF1647" s="3">
        <f t="shared" si="757"/>
        <v>4.67</v>
      </c>
      <c r="AG1647" s="2">
        <f t="shared" si="742"/>
        <v>105.92076283713217</v>
      </c>
      <c r="AH1647" s="22">
        <f t="shared" si="731"/>
        <v>8.4003148653483013</v>
      </c>
    </row>
    <row r="1648" spans="6:34" x14ac:dyDescent="0.35">
      <c r="F1648" s="21">
        <f t="shared" si="743"/>
        <v>161.79999999999509</v>
      </c>
      <c r="G1648" s="20">
        <f t="shared" si="758"/>
        <v>356.63043478260749</v>
      </c>
      <c r="H1648" s="19">
        <f t="shared" si="732"/>
        <v>6.6304347826074945</v>
      </c>
      <c r="I1648" s="18">
        <f t="shared" si="733"/>
        <v>1.8944099378878556E-2</v>
      </c>
      <c r="J1648" s="17">
        <f t="shared" si="734"/>
        <v>232382.34362686964</v>
      </c>
      <c r="K1648" s="16">
        <f t="shared" si="735"/>
        <v>31.47036136452261</v>
      </c>
      <c r="L1648" s="15">
        <f t="shared" si="736"/>
        <v>0</v>
      </c>
      <c r="M1648" s="14">
        <f t="shared" si="737"/>
        <v>0</v>
      </c>
      <c r="N1648" s="13">
        <f t="shared" si="744"/>
        <v>0</v>
      </c>
      <c r="O1648" s="12">
        <f t="shared" si="745"/>
        <v>0</v>
      </c>
      <c r="P1648" s="4">
        <f t="shared" si="746"/>
        <v>0</v>
      </c>
      <c r="Q1648" s="11">
        <f t="shared" si="738"/>
        <v>0</v>
      </c>
      <c r="R1648" s="10">
        <f t="shared" si="747"/>
        <v>0</v>
      </c>
      <c r="S1648" s="9">
        <f t="shared" si="748"/>
        <v>151.358709016955</v>
      </c>
      <c r="T1648" s="8">
        <f t="shared" si="749"/>
        <v>22522.375922871794</v>
      </c>
      <c r="U1648" s="7">
        <f t="shared" si="750"/>
        <v>-31.47036136452261</v>
      </c>
      <c r="V1648" s="9">
        <f t="shared" si="751"/>
        <v>-795.06547812727263</v>
      </c>
      <c r="W1648" s="8">
        <f t="shared" si="752"/>
        <v>232382.34362686964</v>
      </c>
      <c r="X1648" s="7">
        <f t="shared" si="753"/>
        <v>-31.47036136452261</v>
      </c>
      <c r="Y1648" s="6">
        <f t="shared" si="739"/>
        <v>809.34453312852361</v>
      </c>
      <c r="Z1648" s="4">
        <f t="shared" si="740"/>
        <v>-1</v>
      </c>
      <c r="AA1648" s="4">
        <f t="shared" si="754"/>
        <v>0</v>
      </c>
      <c r="AB1648" s="5">
        <f t="shared" si="755"/>
        <v>0</v>
      </c>
      <c r="AC1648" s="418">
        <f t="shared" si="759"/>
        <v>0</v>
      </c>
      <c r="AD1648" s="628">
        <f t="shared" si="756"/>
        <v>0</v>
      </c>
      <c r="AE1648" s="4">
        <f t="shared" si="741"/>
        <v>7.6410376157600259</v>
      </c>
      <c r="AF1648" s="3">
        <f t="shared" si="757"/>
        <v>4.67</v>
      </c>
      <c r="AG1648" s="2">
        <f t="shared" si="742"/>
        <v>105.92076283713217</v>
      </c>
      <c r="AH1648" s="22">
        <f t="shared" si="731"/>
        <v>8.4486729308544408</v>
      </c>
    </row>
    <row r="1649" spans="6:34" x14ac:dyDescent="0.35">
      <c r="F1649" s="21">
        <f t="shared" si="743"/>
        <v>161.89999999999509</v>
      </c>
      <c r="G1649" s="20">
        <f t="shared" si="758"/>
        <v>356.63043478260749</v>
      </c>
      <c r="H1649" s="19">
        <f t="shared" si="732"/>
        <v>6.6304347826074945</v>
      </c>
      <c r="I1649" s="18">
        <f t="shared" si="733"/>
        <v>1.8944099378878556E-2</v>
      </c>
      <c r="J1649" s="17">
        <f t="shared" si="734"/>
        <v>232302.83707905692</v>
      </c>
      <c r="K1649" s="16">
        <f t="shared" si="735"/>
        <v>31.470598143295792</v>
      </c>
      <c r="L1649" s="15">
        <f t="shared" si="736"/>
        <v>0</v>
      </c>
      <c r="M1649" s="14">
        <f t="shared" si="737"/>
        <v>0</v>
      </c>
      <c r="N1649" s="13">
        <f t="shared" si="744"/>
        <v>0</v>
      </c>
      <c r="O1649" s="12">
        <f t="shared" si="745"/>
        <v>0</v>
      </c>
      <c r="P1649" s="4">
        <f t="shared" si="746"/>
        <v>0</v>
      </c>
      <c r="Q1649" s="11">
        <f t="shared" si="738"/>
        <v>0</v>
      </c>
      <c r="R1649" s="10">
        <f t="shared" si="747"/>
        <v>0</v>
      </c>
      <c r="S1649" s="9">
        <f t="shared" si="748"/>
        <v>151.358709016955</v>
      </c>
      <c r="T1649" s="8">
        <f t="shared" si="749"/>
        <v>22537.51179377349</v>
      </c>
      <c r="U1649" s="7">
        <f t="shared" si="750"/>
        <v>-31.470598143295792</v>
      </c>
      <c r="V1649" s="9">
        <f t="shared" si="751"/>
        <v>-798.21251426372487</v>
      </c>
      <c r="W1649" s="8">
        <f t="shared" si="752"/>
        <v>232302.83707905692</v>
      </c>
      <c r="X1649" s="7">
        <f t="shared" si="753"/>
        <v>-31.470598143295792</v>
      </c>
      <c r="Y1649" s="6">
        <f t="shared" si="739"/>
        <v>812.43626009829006</v>
      </c>
      <c r="Z1649" s="4">
        <f t="shared" si="740"/>
        <v>-1</v>
      </c>
      <c r="AA1649" s="4">
        <f t="shared" si="754"/>
        <v>0</v>
      </c>
      <c r="AB1649" s="5">
        <f t="shared" si="755"/>
        <v>0</v>
      </c>
      <c r="AC1649" s="418">
        <f t="shared" si="759"/>
        <v>0</v>
      </c>
      <c r="AD1649" s="628">
        <f t="shared" si="756"/>
        <v>0</v>
      </c>
      <c r="AE1649" s="4">
        <f t="shared" si="741"/>
        <v>7.6702266707380424</v>
      </c>
      <c r="AF1649" s="3">
        <f t="shared" si="757"/>
        <v>4.67</v>
      </c>
      <c r="AG1649" s="2">
        <f t="shared" si="742"/>
        <v>105.92076283713217</v>
      </c>
      <c r="AH1649" s="22">
        <f t="shared" si="731"/>
        <v>8.4971305137939428</v>
      </c>
    </row>
    <row r="1650" spans="6:34" x14ac:dyDescent="0.35">
      <c r="F1650" s="21">
        <f t="shared" si="743"/>
        <v>161.99999999999508</v>
      </c>
      <c r="G1650" s="20">
        <f t="shared" si="758"/>
        <v>356.63043478260749</v>
      </c>
      <c r="H1650" s="19">
        <f t="shared" si="732"/>
        <v>6.6304347826074945</v>
      </c>
      <c r="I1650" s="18">
        <f t="shared" si="733"/>
        <v>1.8944099378878556E-2</v>
      </c>
      <c r="J1650" s="17">
        <f t="shared" si="734"/>
        <v>232223.01582763053</v>
      </c>
      <c r="K1650" s="16">
        <f t="shared" si="735"/>
        <v>31.470835861977221</v>
      </c>
      <c r="L1650" s="15">
        <f t="shared" si="736"/>
        <v>0</v>
      </c>
      <c r="M1650" s="14">
        <f t="shared" si="737"/>
        <v>0</v>
      </c>
      <c r="N1650" s="13">
        <f t="shared" si="744"/>
        <v>0</v>
      </c>
      <c r="O1650" s="12">
        <f t="shared" si="745"/>
        <v>0</v>
      </c>
      <c r="P1650" s="4">
        <f t="shared" si="746"/>
        <v>0</v>
      </c>
      <c r="Q1650" s="11">
        <f t="shared" si="738"/>
        <v>0</v>
      </c>
      <c r="R1650" s="10">
        <f t="shared" si="747"/>
        <v>0</v>
      </c>
      <c r="S1650" s="9">
        <f t="shared" si="748"/>
        <v>151.358709016955</v>
      </c>
      <c r="T1650" s="8">
        <f t="shared" si="749"/>
        <v>22552.647664675187</v>
      </c>
      <c r="U1650" s="7">
        <f t="shared" si="750"/>
        <v>-31.470835861977221</v>
      </c>
      <c r="V1650" s="9">
        <f t="shared" si="751"/>
        <v>-801.35957407805449</v>
      </c>
      <c r="W1650" s="8">
        <f t="shared" si="752"/>
        <v>232223.01582763053</v>
      </c>
      <c r="X1650" s="7">
        <f t="shared" si="753"/>
        <v>-31.470835861977221</v>
      </c>
      <c r="Y1650" s="6">
        <f t="shared" si="739"/>
        <v>815.5284334478107</v>
      </c>
      <c r="Z1650" s="4">
        <f t="shared" si="740"/>
        <v>-1</v>
      </c>
      <c r="AA1650" s="4">
        <f t="shared" si="754"/>
        <v>0</v>
      </c>
      <c r="AB1650" s="5">
        <f t="shared" si="755"/>
        <v>0</v>
      </c>
      <c r="AC1650" s="418">
        <f t="shared" si="759"/>
        <v>0</v>
      </c>
      <c r="AD1650" s="628">
        <f t="shared" si="756"/>
        <v>0</v>
      </c>
      <c r="AE1650" s="4">
        <f t="shared" si="741"/>
        <v>7.6994199399960754</v>
      </c>
      <c r="AF1650" s="3">
        <f t="shared" si="757"/>
        <v>4.67</v>
      </c>
      <c r="AG1650" s="2">
        <f t="shared" si="742"/>
        <v>105.92076283713217</v>
      </c>
      <c r="AH1650" s="22">
        <f t="shared" si="731"/>
        <v>8.5456874035911667</v>
      </c>
    </row>
    <row r="1651" spans="6:34" x14ac:dyDescent="0.35">
      <c r="F1651" s="21">
        <f t="shared" si="743"/>
        <v>162.09999999999508</v>
      </c>
      <c r="G1651" s="20">
        <f t="shared" si="758"/>
        <v>356.63043478260749</v>
      </c>
      <c r="H1651" s="19">
        <f t="shared" si="732"/>
        <v>6.6304347826074945</v>
      </c>
      <c r="I1651" s="18">
        <f t="shared" si="733"/>
        <v>1.8944099378878556E-2</v>
      </c>
      <c r="J1651" s="17">
        <f t="shared" si="734"/>
        <v>232142.87987022274</v>
      </c>
      <c r="K1651" s="16">
        <f t="shared" si="735"/>
        <v>31.471074520605846</v>
      </c>
      <c r="L1651" s="15">
        <f t="shared" si="736"/>
        <v>0</v>
      </c>
      <c r="M1651" s="14">
        <f t="shared" si="737"/>
        <v>0</v>
      </c>
      <c r="N1651" s="13">
        <f t="shared" si="744"/>
        <v>0</v>
      </c>
      <c r="O1651" s="12">
        <f t="shared" si="745"/>
        <v>0</v>
      </c>
      <c r="P1651" s="4">
        <f t="shared" si="746"/>
        <v>0</v>
      </c>
      <c r="Q1651" s="11">
        <f t="shared" si="738"/>
        <v>0</v>
      </c>
      <c r="R1651" s="10">
        <f t="shared" si="747"/>
        <v>0</v>
      </c>
      <c r="S1651" s="9">
        <f t="shared" si="748"/>
        <v>151.358709016955</v>
      </c>
      <c r="T1651" s="8">
        <f t="shared" si="749"/>
        <v>22567.783535576884</v>
      </c>
      <c r="U1651" s="7">
        <f t="shared" si="750"/>
        <v>-31.471074520605846</v>
      </c>
      <c r="V1651" s="9">
        <f t="shared" si="751"/>
        <v>-804.5066576642522</v>
      </c>
      <c r="W1651" s="8">
        <f t="shared" si="752"/>
        <v>232142.87987022274</v>
      </c>
      <c r="X1651" s="7">
        <f t="shared" si="753"/>
        <v>-31.471074520605846</v>
      </c>
      <c r="Y1651" s="6">
        <f t="shared" si="739"/>
        <v>818.62104848420893</v>
      </c>
      <c r="Z1651" s="4">
        <f t="shared" si="740"/>
        <v>-1</v>
      </c>
      <c r="AA1651" s="4">
        <f t="shared" si="754"/>
        <v>0</v>
      </c>
      <c r="AB1651" s="5">
        <f t="shared" si="755"/>
        <v>0</v>
      </c>
      <c r="AC1651" s="418">
        <f t="shared" si="759"/>
        <v>0</v>
      </c>
      <c r="AD1651" s="628">
        <f t="shared" si="756"/>
        <v>0</v>
      </c>
      <c r="AE1651" s="4">
        <f t="shared" si="741"/>
        <v>7.7286173792285844</v>
      </c>
      <c r="AF1651" s="3">
        <f t="shared" si="757"/>
        <v>4.67</v>
      </c>
      <c r="AG1651" s="2">
        <f t="shared" si="742"/>
        <v>105.92076283713217</v>
      </c>
      <c r="AH1651" s="22">
        <f t="shared" si="731"/>
        <v>8.5943433911029299</v>
      </c>
    </row>
    <row r="1652" spans="6:34" x14ac:dyDescent="0.35">
      <c r="F1652" s="21">
        <f t="shared" si="743"/>
        <v>162.19999999999507</v>
      </c>
      <c r="G1652" s="20">
        <f t="shared" si="758"/>
        <v>356.63043478260749</v>
      </c>
      <c r="H1652" s="19">
        <f t="shared" si="732"/>
        <v>6.6304347826074945</v>
      </c>
      <c r="I1652" s="18">
        <f t="shared" si="733"/>
        <v>1.8944099378878556E-2</v>
      </c>
      <c r="J1652" s="17">
        <f t="shared" si="734"/>
        <v>232062.4292044563</v>
      </c>
      <c r="K1652" s="16">
        <f t="shared" si="735"/>
        <v>31.471314119220764</v>
      </c>
      <c r="L1652" s="15">
        <f t="shared" si="736"/>
        <v>0</v>
      </c>
      <c r="M1652" s="14">
        <f t="shared" si="737"/>
        <v>0</v>
      </c>
      <c r="N1652" s="13">
        <f t="shared" si="744"/>
        <v>0</v>
      </c>
      <c r="O1652" s="12">
        <f t="shared" si="745"/>
        <v>0</v>
      </c>
      <c r="P1652" s="4">
        <f t="shared" si="746"/>
        <v>0</v>
      </c>
      <c r="Q1652" s="11">
        <f t="shared" si="738"/>
        <v>0</v>
      </c>
      <c r="R1652" s="10">
        <f t="shared" si="747"/>
        <v>0</v>
      </c>
      <c r="S1652" s="9">
        <f t="shared" si="748"/>
        <v>151.358709016955</v>
      </c>
      <c r="T1652" s="8">
        <f t="shared" si="749"/>
        <v>22582.919406478581</v>
      </c>
      <c r="U1652" s="7">
        <f t="shared" si="750"/>
        <v>-31.471314119220764</v>
      </c>
      <c r="V1652" s="9">
        <f t="shared" si="751"/>
        <v>-807.6537651163128</v>
      </c>
      <c r="W1652" s="8">
        <f t="shared" si="752"/>
        <v>232062.4292044563</v>
      </c>
      <c r="X1652" s="7">
        <f t="shared" si="753"/>
        <v>-31.471314119220764</v>
      </c>
      <c r="Y1652" s="6">
        <f t="shared" si="739"/>
        <v>821.71410058598576</v>
      </c>
      <c r="Z1652" s="4">
        <f t="shared" si="740"/>
        <v>-1</v>
      </c>
      <c r="AA1652" s="4">
        <f t="shared" si="754"/>
        <v>0</v>
      </c>
      <c r="AB1652" s="5">
        <f t="shared" si="755"/>
        <v>0</v>
      </c>
      <c r="AC1652" s="418">
        <f t="shared" si="759"/>
        <v>0</v>
      </c>
      <c r="AD1652" s="628">
        <f t="shared" si="756"/>
        <v>0</v>
      </c>
      <c r="AE1652" s="4">
        <f t="shared" si="741"/>
        <v>7.7578189448039083</v>
      </c>
      <c r="AF1652" s="3">
        <f t="shared" si="757"/>
        <v>4.67</v>
      </c>
      <c r="AG1652" s="2">
        <f t="shared" si="742"/>
        <v>105.92076283713217</v>
      </c>
      <c r="AH1652" s="22">
        <f t="shared" si="731"/>
        <v>8.6430982686025057</v>
      </c>
    </row>
    <row r="1653" spans="6:34" x14ac:dyDescent="0.35">
      <c r="F1653" s="21">
        <f t="shared" si="743"/>
        <v>162.29999999999507</v>
      </c>
      <c r="G1653" s="20">
        <f t="shared" si="758"/>
        <v>356.63043478260749</v>
      </c>
      <c r="H1653" s="19">
        <f t="shared" si="732"/>
        <v>6.6304347826074945</v>
      </c>
      <c r="I1653" s="18">
        <f t="shared" si="733"/>
        <v>1.8944099378878556E-2</v>
      </c>
      <c r="J1653" s="17">
        <f t="shared" si="734"/>
        <v>231981.66382794466</v>
      </c>
      <c r="K1653" s="16">
        <f t="shared" si="735"/>
        <v>31.471554657861255</v>
      </c>
      <c r="L1653" s="15">
        <f t="shared" si="736"/>
        <v>0</v>
      </c>
      <c r="M1653" s="14">
        <f t="shared" si="737"/>
        <v>0</v>
      </c>
      <c r="N1653" s="13">
        <f t="shared" si="744"/>
        <v>0</v>
      </c>
      <c r="O1653" s="12">
        <f t="shared" si="745"/>
        <v>0</v>
      </c>
      <c r="P1653" s="4">
        <f t="shared" si="746"/>
        <v>0</v>
      </c>
      <c r="Q1653" s="11">
        <f t="shared" si="738"/>
        <v>0</v>
      </c>
      <c r="R1653" s="10">
        <f t="shared" si="747"/>
        <v>0</v>
      </c>
      <c r="S1653" s="9">
        <f t="shared" si="748"/>
        <v>151.358709016955</v>
      </c>
      <c r="T1653" s="8">
        <f t="shared" si="749"/>
        <v>22598.055277380277</v>
      </c>
      <c r="U1653" s="7">
        <f t="shared" si="750"/>
        <v>-31.471554657861255</v>
      </c>
      <c r="V1653" s="9">
        <f t="shared" si="751"/>
        <v>-810.80089652823483</v>
      </c>
      <c r="W1653" s="8">
        <f t="shared" si="752"/>
        <v>231981.66382794466</v>
      </c>
      <c r="X1653" s="7">
        <f t="shared" si="753"/>
        <v>-31.471554657861255</v>
      </c>
      <c r="Y1653" s="6">
        <f t="shared" si="739"/>
        <v>824.80758520170548</v>
      </c>
      <c r="Z1653" s="4">
        <f t="shared" si="740"/>
        <v>-1</v>
      </c>
      <c r="AA1653" s="4">
        <f t="shared" si="754"/>
        <v>0</v>
      </c>
      <c r="AB1653" s="5">
        <f t="shared" si="755"/>
        <v>0</v>
      </c>
      <c r="AC1653" s="418">
        <f t="shared" si="759"/>
        <v>0</v>
      </c>
      <c r="AD1653" s="628">
        <f t="shared" si="756"/>
        <v>0</v>
      </c>
      <c r="AE1653" s="4">
        <f t="shared" si="741"/>
        <v>7.7870245937518527</v>
      </c>
      <c r="AF1653" s="3">
        <f t="shared" si="757"/>
        <v>4.67</v>
      </c>
      <c r="AG1653" s="2">
        <f t="shared" si="742"/>
        <v>105.92076283713217</v>
      </c>
      <c r="AH1653" s="22">
        <f t="shared" si="731"/>
        <v>8.6919518297638856</v>
      </c>
    </row>
    <row r="1654" spans="6:34" x14ac:dyDescent="0.35">
      <c r="F1654" s="21">
        <f t="shared" si="743"/>
        <v>162.39999999999506</v>
      </c>
      <c r="G1654" s="20">
        <f t="shared" si="758"/>
        <v>356.63043478260749</v>
      </c>
      <c r="H1654" s="19">
        <f t="shared" si="732"/>
        <v>6.6304347826074945</v>
      </c>
      <c r="I1654" s="18">
        <f t="shared" si="733"/>
        <v>1.8944099378878556E-2</v>
      </c>
      <c r="J1654" s="17">
        <f t="shared" si="734"/>
        <v>231900.58373829184</v>
      </c>
      <c r="K1654" s="16">
        <f t="shared" si="735"/>
        <v>31.471796136566706</v>
      </c>
      <c r="L1654" s="15">
        <f t="shared" si="736"/>
        <v>0</v>
      </c>
      <c r="M1654" s="14">
        <f t="shared" si="737"/>
        <v>0</v>
      </c>
      <c r="N1654" s="13">
        <f t="shared" si="744"/>
        <v>0</v>
      </c>
      <c r="O1654" s="12">
        <f t="shared" si="745"/>
        <v>0</v>
      </c>
      <c r="P1654" s="4">
        <f t="shared" si="746"/>
        <v>0</v>
      </c>
      <c r="Q1654" s="11">
        <f t="shared" si="738"/>
        <v>0</v>
      </c>
      <c r="R1654" s="10">
        <f t="shared" si="747"/>
        <v>0</v>
      </c>
      <c r="S1654" s="9">
        <f t="shared" si="748"/>
        <v>151.358709016955</v>
      </c>
      <c r="T1654" s="8">
        <f t="shared" si="749"/>
        <v>22613.191148281974</v>
      </c>
      <c r="U1654" s="7">
        <f t="shared" si="750"/>
        <v>-31.471796136566706</v>
      </c>
      <c r="V1654" s="9">
        <f t="shared" si="751"/>
        <v>-813.94805199402094</v>
      </c>
      <c r="W1654" s="8">
        <f t="shared" si="752"/>
        <v>231900.58373829184</v>
      </c>
      <c r="X1654" s="7">
        <f t="shared" si="753"/>
        <v>-31.471796136566706</v>
      </c>
      <c r="Y1654" s="6">
        <f t="shared" si="739"/>
        <v>827.90149784871187</v>
      </c>
      <c r="Z1654" s="4">
        <f t="shared" si="740"/>
        <v>-1</v>
      </c>
      <c r="AA1654" s="4">
        <f t="shared" si="754"/>
        <v>0</v>
      </c>
      <c r="AB1654" s="5">
        <f t="shared" si="755"/>
        <v>0</v>
      </c>
      <c r="AC1654" s="418">
        <f t="shared" si="759"/>
        <v>0</v>
      </c>
      <c r="AD1654" s="628">
        <f t="shared" si="756"/>
        <v>0</v>
      </c>
      <c r="AE1654" s="4">
        <f t="shared" si="741"/>
        <v>7.8162342837515713</v>
      </c>
      <c r="AF1654" s="3">
        <f t="shared" si="757"/>
        <v>4.67</v>
      </c>
      <c r="AG1654" s="2">
        <f t="shared" si="742"/>
        <v>105.92076283713217</v>
      </c>
      <c r="AH1654" s="22">
        <f t="shared" si="731"/>
        <v>8.7409038696463153</v>
      </c>
    </row>
    <row r="1655" spans="6:34" x14ac:dyDescent="0.35">
      <c r="F1655" s="21">
        <f t="shared" si="743"/>
        <v>162.49999999999505</v>
      </c>
      <c r="G1655" s="20">
        <f t="shared" si="758"/>
        <v>356.63043478260749</v>
      </c>
      <c r="H1655" s="19">
        <f t="shared" si="732"/>
        <v>6.6304347826074945</v>
      </c>
      <c r="I1655" s="18">
        <f t="shared" si="733"/>
        <v>1.8944099378878556E-2</v>
      </c>
      <c r="J1655" s="17">
        <f t="shared" si="734"/>
        <v>231819.18893309243</v>
      </c>
      <c r="K1655" s="16">
        <f t="shared" si="735"/>
        <v>31.472038555376717</v>
      </c>
      <c r="L1655" s="15">
        <f t="shared" si="736"/>
        <v>0</v>
      </c>
      <c r="M1655" s="14">
        <f t="shared" si="737"/>
        <v>0</v>
      </c>
      <c r="N1655" s="13">
        <f t="shared" si="744"/>
        <v>0</v>
      </c>
      <c r="O1655" s="12">
        <f t="shared" si="745"/>
        <v>0</v>
      </c>
      <c r="P1655" s="4">
        <f t="shared" si="746"/>
        <v>0</v>
      </c>
      <c r="Q1655" s="11">
        <f t="shared" si="738"/>
        <v>0</v>
      </c>
      <c r="R1655" s="10">
        <f t="shared" si="747"/>
        <v>0</v>
      </c>
      <c r="S1655" s="9">
        <f t="shared" si="748"/>
        <v>151.358709016955</v>
      </c>
      <c r="T1655" s="8">
        <f t="shared" si="749"/>
        <v>22628.327019183671</v>
      </c>
      <c r="U1655" s="7">
        <f t="shared" si="750"/>
        <v>-31.472038555376717</v>
      </c>
      <c r="V1655" s="9">
        <f t="shared" si="751"/>
        <v>-817.09523160767765</v>
      </c>
      <c r="W1655" s="8">
        <f t="shared" si="752"/>
        <v>231819.18893309243</v>
      </c>
      <c r="X1655" s="7">
        <f t="shared" si="753"/>
        <v>-31.472038555376717</v>
      </c>
      <c r="Y1655" s="6">
        <f t="shared" si="739"/>
        <v>830.99583411187064</v>
      </c>
      <c r="Z1655" s="4">
        <f t="shared" si="740"/>
        <v>-1</v>
      </c>
      <c r="AA1655" s="4">
        <f t="shared" si="754"/>
        <v>0</v>
      </c>
      <c r="AB1655" s="5">
        <f t="shared" si="755"/>
        <v>0</v>
      </c>
      <c r="AC1655" s="418">
        <f t="shared" si="759"/>
        <v>0</v>
      </c>
      <c r="AD1655" s="628">
        <f t="shared" si="756"/>
        <v>0</v>
      </c>
      <c r="AE1655" s="4">
        <f t="shared" si="741"/>
        <v>7.845447973119696</v>
      </c>
      <c r="AF1655" s="3">
        <f t="shared" si="757"/>
        <v>4.67</v>
      </c>
      <c r="AG1655" s="2">
        <f t="shared" si="742"/>
        <v>105.92076283713217</v>
      </c>
      <c r="AH1655" s="22">
        <f t="shared" si="731"/>
        <v>8.789954184679015</v>
      </c>
    </row>
    <row r="1656" spans="6:34" x14ac:dyDescent="0.35">
      <c r="F1656" s="21">
        <f t="shared" si="743"/>
        <v>162.59999999999505</v>
      </c>
      <c r="G1656" s="20">
        <f t="shared" si="758"/>
        <v>356.63043478260749</v>
      </c>
      <c r="H1656" s="19">
        <f t="shared" si="732"/>
        <v>6.6304347826074945</v>
      </c>
      <c r="I1656" s="18">
        <f t="shared" si="733"/>
        <v>1.8944099378878556E-2</v>
      </c>
      <c r="J1656" s="17">
        <f t="shared" si="734"/>
        <v>231737.47940993166</v>
      </c>
      <c r="K1656" s="16">
        <f t="shared" si="735"/>
        <v>31.472281914330992</v>
      </c>
      <c r="L1656" s="15">
        <f t="shared" si="736"/>
        <v>0</v>
      </c>
      <c r="M1656" s="14">
        <f t="shared" si="737"/>
        <v>0</v>
      </c>
      <c r="N1656" s="13">
        <f t="shared" si="744"/>
        <v>0</v>
      </c>
      <c r="O1656" s="12">
        <f t="shared" si="745"/>
        <v>0</v>
      </c>
      <c r="P1656" s="4">
        <f t="shared" si="746"/>
        <v>0</v>
      </c>
      <c r="Q1656" s="11">
        <f t="shared" si="738"/>
        <v>0</v>
      </c>
      <c r="R1656" s="10">
        <f t="shared" si="747"/>
        <v>0</v>
      </c>
      <c r="S1656" s="9">
        <f t="shared" si="748"/>
        <v>151.358709016955</v>
      </c>
      <c r="T1656" s="8">
        <f t="shared" si="749"/>
        <v>22643.462890085368</v>
      </c>
      <c r="U1656" s="7">
        <f t="shared" si="750"/>
        <v>-31.472281914330992</v>
      </c>
      <c r="V1656" s="9">
        <f t="shared" si="751"/>
        <v>-820.24243546321532</v>
      </c>
      <c r="W1656" s="8">
        <f t="shared" si="752"/>
        <v>231737.47940993166</v>
      </c>
      <c r="X1656" s="7">
        <f t="shared" si="753"/>
        <v>-31.472281914330992</v>
      </c>
      <c r="Y1656" s="6">
        <f t="shared" si="739"/>
        <v>834.09058964233986</v>
      </c>
      <c r="Z1656" s="4">
        <f t="shared" si="740"/>
        <v>-1</v>
      </c>
      <c r="AA1656" s="4">
        <f t="shared" si="754"/>
        <v>0</v>
      </c>
      <c r="AB1656" s="5">
        <f t="shared" si="755"/>
        <v>0</v>
      </c>
      <c r="AC1656" s="418">
        <f t="shared" si="759"/>
        <v>0</v>
      </c>
      <c r="AD1656" s="628">
        <f t="shared" si="756"/>
        <v>0</v>
      </c>
      <c r="AE1656" s="4">
        <f t="shared" si="741"/>
        <v>7.8746656207987247</v>
      </c>
      <c r="AF1656" s="3">
        <f t="shared" si="757"/>
        <v>4.67</v>
      </c>
      <c r="AG1656" s="2">
        <f t="shared" si="742"/>
        <v>105.92076283713217</v>
      </c>
      <c r="AH1656" s="22">
        <f t="shared" si="731"/>
        <v>8.8391025726461478</v>
      </c>
    </row>
    <row r="1657" spans="6:34" x14ac:dyDescent="0.35">
      <c r="F1657" s="21">
        <f t="shared" si="743"/>
        <v>162.69999999999504</v>
      </c>
      <c r="G1657" s="20">
        <f t="shared" si="758"/>
        <v>356.63043478260749</v>
      </c>
      <c r="H1657" s="19">
        <f t="shared" si="732"/>
        <v>6.6304347826074945</v>
      </c>
      <c r="I1657" s="18">
        <f t="shared" si="733"/>
        <v>1.8944099378878556E-2</v>
      </c>
      <c r="J1657" s="17">
        <f t="shared" si="734"/>
        <v>231655.45516638533</v>
      </c>
      <c r="K1657" s="16">
        <f t="shared" si="735"/>
        <v>31.472526213469425</v>
      </c>
      <c r="L1657" s="15">
        <f t="shared" si="736"/>
        <v>0</v>
      </c>
      <c r="M1657" s="14">
        <f t="shared" si="737"/>
        <v>0</v>
      </c>
      <c r="N1657" s="13">
        <f t="shared" si="744"/>
        <v>0</v>
      </c>
      <c r="O1657" s="12">
        <f t="shared" si="745"/>
        <v>0</v>
      </c>
      <c r="P1657" s="4">
        <f t="shared" si="746"/>
        <v>0</v>
      </c>
      <c r="Q1657" s="11">
        <f t="shared" si="738"/>
        <v>0</v>
      </c>
      <c r="R1657" s="10">
        <f t="shared" si="747"/>
        <v>0</v>
      </c>
      <c r="S1657" s="9">
        <f t="shared" si="748"/>
        <v>151.358709016955</v>
      </c>
      <c r="T1657" s="8">
        <f t="shared" si="749"/>
        <v>22658.598760987064</v>
      </c>
      <c r="U1657" s="7">
        <f t="shared" si="750"/>
        <v>-31.472526213469425</v>
      </c>
      <c r="V1657" s="9">
        <f t="shared" si="751"/>
        <v>-823.38966365464842</v>
      </c>
      <c r="W1657" s="8">
        <f t="shared" si="752"/>
        <v>231655.45516638533</v>
      </c>
      <c r="X1657" s="7">
        <f t="shared" si="753"/>
        <v>-31.472526213469425</v>
      </c>
      <c r="Y1657" s="6">
        <f t="shared" si="739"/>
        <v>837.18576015636722</v>
      </c>
      <c r="Z1657" s="4">
        <f t="shared" si="740"/>
        <v>-1</v>
      </c>
      <c r="AA1657" s="4">
        <f t="shared" si="754"/>
        <v>0</v>
      </c>
      <c r="AB1657" s="5">
        <f t="shared" si="755"/>
        <v>0</v>
      </c>
      <c r="AC1657" s="418">
        <f t="shared" si="759"/>
        <v>0</v>
      </c>
      <c r="AD1657" s="628">
        <f t="shared" si="756"/>
        <v>0</v>
      </c>
      <c r="AE1657" s="4">
        <f t="shared" si="741"/>
        <v>7.9038871863456661</v>
      </c>
      <c r="AF1657" s="3">
        <f t="shared" si="757"/>
        <v>4.67</v>
      </c>
      <c r="AG1657" s="2">
        <f t="shared" si="742"/>
        <v>105.92076283713217</v>
      </c>
      <c r="AH1657" s="22">
        <f t="shared" si="731"/>
        <v>8.8883488326720776</v>
      </c>
    </row>
    <row r="1658" spans="6:34" x14ac:dyDescent="0.35">
      <c r="F1658" s="21">
        <f t="shared" si="743"/>
        <v>162.79999999999504</v>
      </c>
      <c r="G1658" s="20">
        <f t="shared" si="758"/>
        <v>356.63043478260749</v>
      </c>
      <c r="H1658" s="19">
        <f t="shared" si="732"/>
        <v>6.6304347826074945</v>
      </c>
      <c r="I1658" s="18">
        <f t="shared" si="733"/>
        <v>1.8944099378878556E-2</v>
      </c>
      <c r="J1658" s="17">
        <f t="shared" si="734"/>
        <v>231573.11620001987</v>
      </c>
      <c r="K1658" s="16">
        <f t="shared" si="735"/>
        <v>31.472771452832038</v>
      </c>
      <c r="L1658" s="15">
        <f t="shared" si="736"/>
        <v>0</v>
      </c>
      <c r="M1658" s="14">
        <f t="shared" si="737"/>
        <v>0</v>
      </c>
      <c r="N1658" s="13">
        <f t="shared" si="744"/>
        <v>0</v>
      </c>
      <c r="O1658" s="12">
        <f t="shared" si="745"/>
        <v>0</v>
      </c>
      <c r="P1658" s="4">
        <f t="shared" si="746"/>
        <v>0</v>
      </c>
      <c r="Q1658" s="11">
        <f t="shared" si="738"/>
        <v>0</v>
      </c>
      <c r="R1658" s="10">
        <f t="shared" si="747"/>
        <v>0</v>
      </c>
      <c r="S1658" s="9">
        <f t="shared" si="748"/>
        <v>151.358709016955</v>
      </c>
      <c r="T1658" s="8">
        <f t="shared" si="749"/>
        <v>22673.734631888761</v>
      </c>
      <c r="U1658" s="7">
        <f t="shared" si="750"/>
        <v>-31.472771452832038</v>
      </c>
      <c r="V1658" s="9">
        <f t="shared" si="751"/>
        <v>-826.5369162759954</v>
      </c>
      <c r="W1658" s="8">
        <f t="shared" si="752"/>
        <v>231573.11620001987</v>
      </c>
      <c r="X1658" s="7">
        <f t="shared" si="753"/>
        <v>-31.472771452832038</v>
      </c>
      <c r="Y1658" s="6">
        <f t="shared" si="739"/>
        <v>840.28134143411228</v>
      </c>
      <c r="Z1658" s="4">
        <f t="shared" si="740"/>
        <v>-1</v>
      </c>
      <c r="AA1658" s="4">
        <f t="shared" si="754"/>
        <v>0</v>
      </c>
      <c r="AB1658" s="5">
        <f t="shared" si="755"/>
        <v>0</v>
      </c>
      <c r="AC1658" s="418">
        <f t="shared" si="759"/>
        <v>0</v>
      </c>
      <c r="AD1658" s="628">
        <f t="shared" si="756"/>
        <v>0</v>
      </c>
      <c r="AE1658" s="4">
        <f t="shared" si="741"/>
        <v>7.9331126299209256</v>
      </c>
      <c r="AF1658" s="3">
        <f t="shared" si="757"/>
        <v>4.67</v>
      </c>
      <c r="AG1658" s="2">
        <f t="shared" si="742"/>
        <v>105.92076283713217</v>
      </c>
      <c r="AH1658" s="22">
        <f t="shared" si="731"/>
        <v>8.9376927652067604</v>
      </c>
    </row>
    <row r="1659" spans="6:34" x14ac:dyDescent="0.35">
      <c r="F1659" s="21">
        <f t="shared" si="743"/>
        <v>162.89999999999503</v>
      </c>
      <c r="G1659" s="20">
        <f t="shared" si="758"/>
        <v>356.63043478260749</v>
      </c>
      <c r="H1659" s="19">
        <f t="shared" si="732"/>
        <v>6.6304347826074945</v>
      </c>
      <c r="I1659" s="18">
        <f t="shared" si="733"/>
        <v>1.8944099378878556E-2</v>
      </c>
      <c r="J1659" s="17">
        <f t="shared" si="734"/>
        <v>231490.46250839226</v>
      </c>
      <c r="K1659" s="16">
        <f t="shared" si="735"/>
        <v>31.473017632459023</v>
      </c>
      <c r="L1659" s="15">
        <f t="shared" si="736"/>
        <v>0</v>
      </c>
      <c r="M1659" s="14">
        <f t="shared" si="737"/>
        <v>0</v>
      </c>
      <c r="N1659" s="13">
        <f t="shared" si="744"/>
        <v>0</v>
      </c>
      <c r="O1659" s="12">
        <f t="shared" si="745"/>
        <v>0</v>
      </c>
      <c r="P1659" s="4">
        <f t="shared" si="746"/>
        <v>0</v>
      </c>
      <c r="Q1659" s="11">
        <f t="shared" si="738"/>
        <v>0</v>
      </c>
      <c r="R1659" s="10">
        <f t="shared" si="747"/>
        <v>0</v>
      </c>
      <c r="S1659" s="9">
        <f t="shared" si="748"/>
        <v>151.358709016955</v>
      </c>
      <c r="T1659" s="8">
        <f t="shared" si="749"/>
        <v>22688.870502790458</v>
      </c>
      <c r="U1659" s="7">
        <f t="shared" si="750"/>
        <v>-31.473017632459023</v>
      </c>
      <c r="V1659" s="9">
        <f t="shared" si="751"/>
        <v>-829.68419342127856</v>
      </c>
      <c r="W1659" s="8">
        <f t="shared" si="752"/>
        <v>231490.46250839226</v>
      </c>
      <c r="X1659" s="7">
        <f t="shared" si="753"/>
        <v>-31.473017632459023</v>
      </c>
      <c r="Y1659" s="6">
        <f t="shared" si="739"/>
        <v>843.37732931849484</v>
      </c>
      <c r="Z1659" s="4">
        <f t="shared" si="740"/>
        <v>-1</v>
      </c>
      <c r="AA1659" s="4">
        <f t="shared" si="754"/>
        <v>0</v>
      </c>
      <c r="AB1659" s="5">
        <f t="shared" si="755"/>
        <v>0</v>
      </c>
      <c r="AC1659" s="418">
        <f t="shared" si="759"/>
        <v>0</v>
      </c>
      <c r="AD1659" s="628">
        <f t="shared" si="756"/>
        <v>0</v>
      </c>
      <c r="AE1659" s="4">
        <f t="shared" si="741"/>
        <v>7.9623419122774273</v>
      </c>
      <c r="AF1659" s="3">
        <f t="shared" si="757"/>
        <v>4.67</v>
      </c>
      <c r="AG1659" s="2">
        <f t="shared" si="742"/>
        <v>105.92076283713217</v>
      </c>
      <c r="AH1659" s="22">
        <f t="shared" si="731"/>
        <v>8.9871341720114142</v>
      </c>
    </row>
    <row r="1660" spans="6:34" x14ac:dyDescent="0.35">
      <c r="F1660" s="21">
        <f t="shared" si="743"/>
        <v>162.99999999999503</v>
      </c>
      <c r="G1660" s="20">
        <f t="shared" si="758"/>
        <v>356.63043478260749</v>
      </c>
      <c r="H1660" s="19">
        <f t="shared" si="732"/>
        <v>6.6304347826074945</v>
      </c>
      <c r="I1660" s="18">
        <f t="shared" si="733"/>
        <v>1.8944099378878556E-2</v>
      </c>
      <c r="J1660" s="17">
        <f t="shared" si="734"/>
        <v>231407.49408905013</v>
      </c>
      <c r="K1660" s="16">
        <f t="shared" si="735"/>
        <v>31.47326475239073</v>
      </c>
      <c r="L1660" s="15">
        <f t="shared" si="736"/>
        <v>0</v>
      </c>
      <c r="M1660" s="14">
        <f t="shared" si="737"/>
        <v>0</v>
      </c>
      <c r="N1660" s="13">
        <f t="shared" si="744"/>
        <v>0</v>
      </c>
      <c r="O1660" s="12">
        <f t="shared" si="745"/>
        <v>0</v>
      </c>
      <c r="P1660" s="4">
        <f t="shared" si="746"/>
        <v>0</v>
      </c>
      <c r="Q1660" s="11">
        <f t="shared" si="738"/>
        <v>0</v>
      </c>
      <c r="R1660" s="10">
        <f t="shared" si="747"/>
        <v>0</v>
      </c>
      <c r="S1660" s="9">
        <f t="shared" si="748"/>
        <v>151.358709016955</v>
      </c>
      <c r="T1660" s="8">
        <f t="shared" si="749"/>
        <v>22704.006373692155</v>
      </c>
      <c r="U1660" s="7">
        <f t="shared" si="750"/>
        <v>-31.47326475239073</v>
      </c>
      <c r="V1660" s="9">
        <f t="shared" si="751"/>
        <v>-832.83149518452444</v>
      </c>
      <c r="W1660" s="8">
        <f t="shared" si="752"/>
        <v>231407.49408905013</v>
      </c>
      <c r="X1660" s="7">
        <f t="shared" si="753"/>
        <v>-31.47326475239073</v>
      </c>
      <c r="Y1660" s="6">
        <f t="shared" si="739"/>
        <v>846.47371971406756</v>
      </c>
      <c r="Z1660" s="4">
        <f t="shared" si="740"/>
        <v>-1</v>
      </c>
      <c r="AA1660" s="4">
        <f t="shared" si="754"/>
        <v>0</v>
      </c>
      <c r="AB1660" s="5">
        <f t="shared" si="755"/>
        <v>0</v>
      </c>
      <c r="AC1660" s="418">
        <f t="shared" si="759"/>
        <v>0</v>
      </c>
      <c r="AD1660" s="628">
        <f t="shared" si="756"/>
        <v>0</v>
      </c>
      <c r="AE1660" s="4">
        <f t="shared" si="741"/>
        <v>7.9915749947499721</v>
      </c>
      <c r="AF1660" s="3">
        <f t="shared" si="757"/>
        <v>4.67</v>
      </c>
      <c r="AG1660" s="2">
        <f t="shared" si="742"/>
        <v>105.92076283713217</v>
      </c>
      <c r="AH1660" s="22">
        <f t="shared" si="731"/>
        <v>9.0366728561443903</v>
      </c>
    </row>
    <row r="1661" spans="6:34" x14ac:dyDescent="0.35">
      <c r="F1661" s="21">
        <f t="shared" si="743"/>
        <v>163.09999999999502</v>
      </c>
      <c r="G1661" s="20">
        <f t="shared" si="758"/>
        <v>356.63043478260749</v>
      </c>
      <c r="H1661" s="19">
        <f t="shared" si="732"/>
        <v>6.6304347826074945</v>
      </c>
      <c r="I1661" s="18">
        <f t="shared" si="733"/>
        <v>1.8944099378878556E-2</v>
      </c>
      <c r="J1661" s="17">
        <f t="shared" si="734"/>
        <v>231324.21093953168</v>
      </c>
      <c r="K1661" s="16">
        <f t="shared" si="735"/>
        <v>31.473512812667654</v>
      </c>
      <c r="L1661" s="15">
        <f t="shared" si="736"/>
        <v>0</v>
      </c>
      <c r="M1661" s="14">
        <f t="shared" si="737"/>
        <v>0</v>
      </c>
      <c r="N1661" s="13">
        <f t="shared" si="744"/>
        <v>0</v>
      </c>
      <c r="O1661" s="12">
        <f t="shared" si="745"/>
        <v>0</v>
      </c>
      <c r="P1661" s="4">
        <f t="shared" si="746"/>
        <v>0</v>
      </c>
      <c r="Q1661" s="11">
        <f t="shared" si="738"/>
        <v>0</v>
      </c>
      <c r="R1661" s="10">
        <f t="shared" si="747"/>
        <v>0</v>
      </c>
      <c r="S1661" s="9">
        <f t="shared" si="748"/>
        <v>151.358709016955</v>
      </c>
      <c r="T1661" s="8">
        <f t="shared" si="749"/>
        <v>22719.142244593852</v>
      </c>
      <c r="U1661" s="7">
        <f t="shared" si="750"/>
        <v>-31.473512812667654</v>
      </c>
      <c r="V1661" s="9">
        <f t="shared" si="751"/>
        <v>-835.97882165976353</v>
      </c>
      <c r="W1661" s="8">
        <f t="shared" si="752"/>
        <v>231324.21093953168</v>
      </c>
      <c r="X1661" s="7">
        <f t="shared" si="753"/>
        <v>-31.473512812667654</v>
      </c>
      <c r="Y1661" s="6">
        <f t="shared" si="739"/>
        <v>849.57050858591242</v>
      </c>
      <c r="Z1661" s="4">
        <f t="shared" si="740"/>
        <v>-1</v>
      </c>
      <c r="AA1661" s="4">
        <f t="shared" si="754"/>
        <v>0</v>
      </c>
      <c r="AB1661" s="5">
        <f t="shared" si="755"/>
        <v>0</v>
      </c>
      <c r="AC1661" s="418">
        <f t="shared" si="759"/>
        <v>0</v>
      </c>
      <c r="AD1661" s="628">
        <f t="shared" si="756"/>
        <v>0</v>
      </c>
      <c r="AE1661" s="4">
        <f t="shared" si="741"/>
        <v>8.0208118392448196</v>
      </c>
      <c r="AF1661" s="3">
        <f t="shared" si="757"/>
        <v>4.67</v>
      </c>
      <c r="AG1661" s="2">
        <f t="shared" si="742"/>
        <v>105.92076283713217</v>
      </c>
      <c r="AH1661" s="22">
        <f t="shared" si="731"/>
        <v>9.0863086219472748</v>
      </c>
    </row>
    <row r="1662" spans="6:34" x14ac:dyDescent="0.35">
      <c r="F1662" s="21">
        <f t="shared" si="743"/>
        <v>163.19999999999501</v>
      </c>
      <c r="G1662" s="20">
        <f t="shared" si="758"/>
        <v>356.63043478260749</v>
      </c>
      <c r="H1662" s="19">
        <f t="shared" si="732"/>
        <v>6.6304347826074945</v>
      </c>
      <c r="I1662" s="18">
        <f t="shared" si="733"/>
        <v>1.8944099378878556E-2</v>
      </c>
      <c r="J1662" s="17">
        <f t="shared" si="734"/>
        <v>231240.6130573657</v>
      </c>
      <c r="K1662" s="16">
        <f t="shared" si="735"/>
        <v>31.473761813330444</v>
      </c>
      <c r="L1662" s="15">
        <f t="shared" si="736"/>
        <v>0</v>
      </c>
      <c r="M1662" s="14">
        <f t="shared" si="737"/>
        <v>0</v>
      </c>
      <c r="N1662" s="13">
        <f t="shared" si="744"/>
        <v>0</v>
      </c>
      <c r="O1662" s="12">
        <f t="shared" si="745"/>
        <v>0</v>
      </c>
      <c r="P1662" s="4">
        <f t="shared" si="746"/>
        <v>0</v>
      </c>
      <c r="Q1662" s="11">
        <f t="shared" si="738"/>
        <v>0</v>
      </c>
      <c r="R1662" s="10">
        <f t="shared" si="747"/>
        <v>0</v>
      </c>
      <c r="S1662" s="9">
        <f t="shared" si="748"/>
        <v>151.358709016955</v>
      </c>
      <c r="T1662" s="8">
        <f t="shared" si="749"/>
        <v>22734.278115495548</v>
      </c>
      <c r="U1662" s="7">
        <f t="shared" si="750"/>
        <v>-31.473761813330444</v>
      </c>
      <c r="V1662" s="9">
        <f t="shared" si="751"/>
        <v>-839.12617294103029</v>
      </c>
      <c r="W1662" s="8">
        <f t="shared" si="752"/>
        <v>231240.6130573657</v>
      </c>
      <c r="X1662" s="7">
        <f t="shared" si="753"/>
        <v>-31.473761813330444</v>
      </c>
      <c r="Y1662" s="6">
        <f t="shared" si="739"/>
        <v>852.66769195856079</v>
      </c>
      <c r="Z1662" s="4">
        <f t="shared" si="740"/>
        <v>-1</v>
      </c>
      <c r="AA1662" s="4">
        <f t="shared" si="754"/>
        <v>0</v>
      </c>
      <c r="AB1662" s="5">
        <f t="shared" si="755"/>
        <v>0</v>
      </c>
      <c r="AC1662" s="418">
        <f t="shared" si="759"/>
        <v>0</v>
      </c>
      <c r="AD1662" s="628">
        <f t="shared" si="756"/>
        <v>0</v>
      </c>
      <c r="AE1662" s="4">
        <f t="shared" si="741"/>
        <v>8.050052408229492</v>
      </c>
      <c r="AF1662" s="3">
        <f t="shared" si="757"/>
        <v>4.67</v>
      </c>
      <c r="AG1662" s="2">
        <f t="shared" si="742"/>
        <v>105.92076283713217</v>
      </c>
      <c r="AH1662" s="22">
        <f t="shared" si="731"/>
        <v>9.1360412750311628</v>
      </c>
    </row>
    <row r="1663" spans="6:34" ht="15" thickBot="1" x14ac:dyDescent="0.4">
      <c r="F1663" s="21">
        <f t="shared" si="743"/>
        <v>163.29999999999501</v>
      </c>
      <c r="G1663" s="20">
        <f t="shared" si="758"/>
        <v>356.63043478260749</v>
      </c>
      <c r="H1663" s="19">
        <f t="shared" si="732"/>
        <v>6.6304347826074945</v>
      </c>
      <c r="I1663" s="18">
        <f t="shared" si="733"/>
        <v>1.8944099378878556E-2</v>
      </c>
      <c r="J1663" s="17">
        <f t="shared" si="734"/>
        <v>231156.70044007161</v>
      </c>
      <c r="K1663" s="16">
        <f t="shared" si="735"/>
        <v>31.47401175441993</v>
      </c>
      <c r="L1663" s="15">
        <f t="shared" si="736"/>
        <v>0</v>
      </c>
      <c r="M1663" s="14">
        <f t="shared" si="737"/>
        <v>0</v>
      </c>
      <c r="N1663" s="13">
        <f t="shared" si="744"/>
        <v>0</v>
      </c>
      <c r="O1663" s="12">
        <f t="shared" si="745"/>
        <v>0</v>
      </c>
      <c r="P1663" s="4">
        <f t="shared" si="746"/>
        <v>0</v>
      </c>
      <c r="Q1663" s="11">
        <f t="shared" si="738"/>
        <v>0</v>
      </c>
      <c r="R1663" s="10">
        <f t="shared" si="747"/>
        <v>0</v>
      </c>
      <c r="S1663" s="9">
        <f t="shared" si="748"/>
        <v>151.358709016955</v>
      </c>
      <c r="T1663" s="8">
        <f t="shared" si="749"/>
        <v>22749.413986397245</v>
      </c>
      <c r="U1663" s="7">
        <f t="shared" si="750"/>
        <v>-31.47401175441993</v>
      </c>
      <c r="V1663" s="9">
        <f t="shared" si="751"/>
        <v>-842.27354912236331</v>
      </c>
      <c r="W1663" s="8">
        <f t="shared" si="752"/>
        <v>231156.70044007161</v>
      </c>
      <c r="X1663" s="7">
        <f t="shared" si="753"/>
        <v>-31.47401175441993</v>
      </c>
      <c r="Y1663" s="6">
        <f t="shared" si="739"/>
        <v>855.76526591493609</v>
      </c>
      <c r="Z1663" s="4">
        <f t="shared" si="740"/>
        <v>-1</v>
      </c>
      <c r="AA1663" s="4">
        <f t="shared" si="754"/>
        <v>0</v>
      </c>
      <c r="AB1663" s="5">
        <f t="shared" si="755"/>
        <v>0</v>
      </c>
      <c r="AC1663" s="418">
        <f t="shared" si="759"/>
        <v>0</v>
      </c>
      <c r="AD1663" s="628">
        <f t="shared" si="756"/>
        <v>0</v>
      </c>
      <c r="AE1663" s="4">
        <f t="shared" si="741"/>
        <v>8.0792966647227953</v>
      </c>
      <c r="AF1663" s="3">
        <f t="shared" si="757"/>
        <v>4.67</v>
      </c>
      <c r="AG1663" s="2">
        <f t="shared" si="742"/>
        <v>105.92076283713217</v>
      </c>
      <c r="AH1663" s="1">
        <f t="shared" si="731"/>
        <v>9.1858706222631543</v>
      </c>
    </row>
    <row r="1664" spans="6:34" ht="15" thickBot="1" x14ac:dyDescent="0.4">
      <c r="F1664" s="21">
        <f t="shared" si="743"/>
        <v>163.399999999995</v>
      </c>
      <c r="G1664" s="20">
        <f t="shared" si="758"/>
        <v>356.63043478260749</v>
      </c>
      <c r="H1664" s="19">
        <f t="shared" si="732"/>
        <v>6.6304347826074945</v>
      </c>
      <c r="I1664" s="18">
        <f t="shared" si="733"/>
        <v>1.8944099378878556E-2</v>
      </c>
      <c r="J1664" s="17">
        <f t="shared" si="734"/>
        <v>231072.47308515938</v>
      </c>
      <c r="K1664" s="16">
        <f t="shared" si="735"/>
        <v>31.474262635977063</v>
      </c>
      <c r="L1664" s="15">
        <f t="shared" si="736"/>
        <v>0</v>
      </c>
      <c r="M1664" s="14">
        <f t="shared" si="737"/>
        <v>0</v>
      </c>
      <c r="N1664" s="13">
        <f t="shared" si="744"/>
        <v>0</v>
      </c>
      <c r="O1664" s="12">
        <f t="shared" si="745"/>
        <v>0</v>
      </c>
      <c r="P1664" s="4">
        <f t="shared" si="746"/>
        <v>0</v>
      </c>
      <c r="Q1664" s="11">
        <f t="shared" si="738"/>
        <v>0</v>
      </c>
      <c r="R1664" s="10">
        <f t="shared" si="747"/>
        <v>0</v>
      </c>
      <c r="S1664" s="9">
        <f t="shared" si="748"/>
        <v>151.358709016955</v>
      </c>
      <c r="T1664" s="8">
        <f t="shared" si="749"/>
        <v>22764.549857298942</v>
      </c>
      <c r="U1664" s="7">
        <f t="shared" si="750"/>
        <v>-31.474262635977063</v>
      </c>
      <c r="V1664" s="9">
        <f t="shared" si="751"/>
        <v>-845.42095029780535</v>
      </c>
      <c r="W1664" s="8">
        <f t="shared" si="752"/>
        <v>231072.47308515938</v>
      </c>
      <c r="X1664" s="7">
        <f t="shared" si="753"/>
        <v>-31.474262635977063</v>
      </c>
      <c r="Y1664" s="6">
        <f t="shared" si="739"/>
        <v>858.8632265953197</v>
      </c>
      <c r="Z1664" s="4">
        <f t="shared" si="740"/>
        <v>-1</v>
      </c>
      <c r="AA1664" s="4">
        <f t="shared" si="754"/>
        <v>0</v>
      </c>
      <c r="AB1664" s="5">
        <f t="shared" si="755"/>
        <v>0</v>
      </c>
      <c r="AC1664" s="418">
        <f t="shared" si="759"/>
        <v>0</v>
      </c>
      <c r="AD1664" s="628">
        <f t="shared" si="756"/>
        <v>0</v>
      </c>
      <c r="AE1664" s="4">
        <f t="shared" si="741"/>
        <v>8.1085445722850462</v>
      </c>
      <c r="AF1664" s="3">
        <f t="shared" si="757"/>
        <v>4.67</v>
      </c>
      <c r="AG1664" s="2">
        <f t="shared" si="742"/>
        <v>105.92076283713217</v>
      </c>
      <c r="AH1664" s="1">
        <f t="shared" si="731"/>
        <v>9.2357964717530674</v>
      </c>
    </row>
    <row r="1665" spans="6:34" ht="15" thickBot="1" x14ac:dyDescent="0.4">
      <c r="F1665" s="21">
        <f t="shared" si="743"/>
        <v>163.499999999995</v>
      </c>
      <c r="G1665" s="20">
        <f t="shared" si="758"/>
        <v>356.63043478260749</v>
      </c>
      <c r="H1665" s="19">
        <f t="shared" si="732"/>
        <v>6.6304347826074945</v>
      </c>
      <c r="I1665" s="18">
        <f t="shared" si="733"/>
        <v>1.8944099378878556E-2</v>
      </c>
      <c r="J1665" s="17">
        <f t="shared" si="734"/>
        <v>230987.93099012959</v>
      </c>
      <c r="K1665" s="16">
        <f t="shared" si="735"/>
        <v>31.474514458042954</v>
      </c>
      <c r="L1665" s="15">
        <f t="shared" si="736"/>
        <v>0</v>
      </c>
      <c r="M1665" s="14">
        <f t="shared" si="737"/>
        <v>0</v>
      </c>
      <c r="N1665" s="13">
        <f t="shared" si="744"/>
        <v>0</v>
      </c>
      <c r="O1665" s="12">
        <f t="shared" si="745"/>
        <v>0</v>
      </c>
      <c r="P1665" s="4">
        <f t="shared" si="746"/>
        <v>0</v>
      </c>
      <c r="Q1665" s="11">
        <f t="shared" si="738"/>
        <v>0</v>
      </c>
      <c r="R1665" s="10">
        <f t="shared" si="747"/>
        <v>0</v>
      </c>
      <c r="S1665" s="9">
        <f t="shared" si="748"/>
        <v>151.358709016955</v>
      </c>
      <c r="T1665" s="8">
        <f t="shared" si="749"/>
        <v>22779.685728200639</v>
      </c>
      <c r="U1665" s="7">
        <f t="shared" si="750"/>
        <v>-31.474514458042954</v>
      </c>
      <c r="V1665" s="9">
        <f t="shared" si="751"/>
        <v>-848.56837656140306</v>
      </c>
      <c r="W1665" s="8">
        <f t="shared" si="752"/>
        <v>230987.93099012959</v>
      </c>
      <c r="X1665" s="7">
        <f t="shared" si="753"/>
        <v>-31.474514458042954</v>
      </c>
      <c r="Y1665" s="6">
        <f t="shared" si="739"/>
        <v>861.96157019633677</v>
      </c>
      <c r="Z1665" s="4">
        <f t="shared" si="740"/>
        <v>-1</v>
      </c>
      <c r="AA1665" s="4">
        <f t="shared" si="754"/>
        <v>0</v>
      </c>
      <c r="AB1665" s="5">
        <f t="shared" si="755"/>
        <v>0</v>
      </c>
      <c r="AC1665" s="418">
        <f t="shared" si="759"/>
        <v>0</v>
      </c>
      <c r="AD1665" s="628">
        <f t="shared" si="756"/>
        <v>0</v>
      </c>
      <c r="AE1665" s="4">
        <f t="shared" si="741"/>
        <v>8.1377960950085111</v>
      </c>
      <c r="AF1665" s="3">
        <f t="shared" si="757"/>
        <v>4.67</v>
      </c>
      <c r="AG1665" s="2">
        <f t="shared" si="742"/>
        <v>105.92076283713217</v>
      </c>
      <c r="AH1665" s="1">
        <f t="shared" si="731"/>
        <v>9.2858186328403267</v>
      </c>
    </row>
    <row r="1666" spans="6:34" ht="15" thickBot="1" x14ac:dyDescent="0.4">
      <c r="F1666" s="21">
        <f t="shared" si="743"/>
        <v>163.59999999999499</v>
      </c>
      <c r="G1666" s="20">
        <f t="shared" si="758"/>
        <v>356.63043478260749</v>
      </c>
      <c r="H1666" s="19">
        <f t="shared" si="732"/>
        <v>6.6304347826074945</v>
      </c>
      <c r="I1666" s="18">
        <f t="shared" si="733"/>
        <v>1.8944099378878556E-2</v>
      </c>
      <c r="J1666" s="17">
        <f t="shared" si="734"/>
        <v>230903.07415247345</v>
      </c>
      <c r="K1666" s="16">
        <f t="shared" si="735"/>
        <v>31.474767220658901</v>
      </c>
      <c r="L1666" s="15">
        <f t="shared" si="736"/>
        <v>0</v>
      </c>
      <c r="M1666" s="14">
        <f t="shared" si="737"/>
        <v>0</v>
      </c>
      <c r="N1666" s="13">
        <f t="shared" si="744"/>
        <v>0</v>
      </c>
      <c r="O1666" s="12">
        <f t="shared" si="745"/>
        <v>0</v>
      </c>
      <c r="P1666" s="4">
        <f t="shared" si="746"/>
        <v>0</v>
      </c>
      <c r="Q1666" s="11">
        <f t="shared" si="738"/>
        <v>0</v>
      </c>
      <c r="R1666" s="10">
        <f t="shared" si="747"/>
        <v>0</v>
      </c>
      <c r="S1666" s="9">
        <f t="shared" si="748"/>
        <v>151.358709016955</v>
      </c>
      <c r="T1666" s="8">
        <f t="shared" si="749"/>
        <v>22794.821599102335</v>
      </c>
      <c r="U1666" s="7">
        <f t="shared" si="750"/>
        <v>-31.474767220658901</v>
      </c>
      <c r="V1666" s="9">
        <f t="shared" si="751"/>
        <v>-851.71582800720739</v>
      </c>
      <c r="W1666" s="8">
        <f t="shared" si="752"/>
        <v>230903.07415247345</v>
      </c>
      <c r="X1666" s="7">
        <f t="shared" si="753"/>
        <v>-31.474767220658901</v>
      </c>
      <c r="Y1666" s="6">
        <f t="shared" si="739"/>
        <v>865.0602929699653</v>
      </c>
      <c r="Z1666" s="4">
        <f t="shared" si="740"/>
        <v>-1</v>
      </c>
      <c r="AA1666" s="4">
        <f t="shared" si="754"/>
        <v>0</v>
      </c>
      <c r="AB1666" s="5">
        <f t="shared" si="755"/>
        <v>0</v>
      </c>
      <c r="AC1666" s="418">
        <f t="shared" si="759"/>
        <v>0</v>
      </c>
      <c r="AD1666" s="628">
        <f t="shared" si="756"/>
        <v>0</v>
      </c>
      <c r="AE1666" s="4">
        <f t="shared" si="741"/>
        <v>8.1670511975080391</v>
      </c>
      <c r="AF1666" s="3">
        <f t="shared" si="757"/>
        <v>4.67</v>
      </c>
      <c r="AG1666" s="2">
        <f t="shared" si="742"/>
        <v>105.92076283713217</v>
      </c>
      <c r="AH1666" s="1">
        <f t="shared" si="731"/>
        <v>9.3359369160810548</v>
      </c>
    </row>
    <row r="1667" spans="6:34" ht="15" thickBot="1" x14ac:dyDescent="0.4">
      <c r="F1667" s="21">
        <f t="shared" si="743"/>
        <v>163.69999999999499</v>
      </c>
      <c r="G1667" s="20">
        <f t="shared" si="758"/>
        <v>356.63043478260749</v>
      </c>
      <c r="H1667" s="19">
        <f t="shared" si="732"/>
        <v>6.6304347826074945</v>
      </c>
      <c r="I1667" s="18">
        <f t="shared" si="733"/>
        <v>1.8944099378878556E-2</v>
      </c>
      <c r="J1667" s="17">
        <f t="shared" si="734"/>
        <v>230817.90256967273</v>
      </c>
      <c r="K1667" s="16">
        <f t="shared" si="735"/>
        <v>31.47502092386631</v>
      </c>
      <c r="L1667" s="15">
        <f t="shared" si="736"/>
        <v>0</v>
      </c>
      <c r="M1667" s="14">
        <f t="shared" si="737"/>
        <v>0</v>
      </c>
      <c r="N1667" s="13">
        <f t="shared" si="744"/>
        <v>0</v>
      </c>
      <c r="O1667" s="12">
        <f t="shared" si="745"/>
        <v>0</v>
      </c>
      <c r="P1667" s="4">
        <f t="shared" si="746"/>
        <v>0</v>
      </c>
      <c r="Q1667" s="11">
        <f t="shared" si="738"/>
        <v>0</v>
      </c>
      <c r="R1667" s="10">
        <f t="shared" si="747"/>
        <v>0</v>
      </c>
      <c r="S1667" s="9">
        <f t="shared" si="748"/>
        <v>151.358709016955</v>
      </c>
      <c r="T1667" s="8">
        <f t="shared" si="749"/>
        <v>22809.957470004032</v>
      </c>
      <c r="U1667" s="7">
        <f t="shared" si="750"/>
        <v>-31.47502092386631</v>
      </c>
      <c r="V1667" s="9">
        <f t="shared" si="751"/>
        <v>-854.8633047292733</v>
      </c>
      <c r="W1667" s="8">
        <f t="shared" si="752"/>
        <v>230817.90256967273</v>
      </c>
      <c r="X1667" s="7">
        <f t="shared" si="753"/>
        <v>-31.47502092386631</v>
      </c>
      <c r="Y1667" s="6">
        <f t="shared" si="739"/>
        <v>868.15939122256441</v>
      </c>
      <c r="Z1667" s="4">
        <f t="shared" si="740"/>
        <v>-1</v>
      </c>
      <c r="AA1667" s="4">
        <f t="shared" si="754"/>
        <v>0</v>
      </c>
      <c r="AB1667" s="5">
        <f t="shared" si="755"/>
        <v>0</v>
      </c>
      <c r="AC1667" s="418">
        <f t="shared" si="759"/>
        <v>0</v>
      </c>
      <c r="AD1667" s="628">
        <f t="shared" si="756"/>
        <v>0</v>
      </c>
      <c r="AE1667" s="4">
        <f t="shared" si="741"/>
        <v>8.1963098449118945</v>
      </c>
      <c r="AF1667" s="3">
        <f t="shared" si="757"/>
        <v>4.67</v>
      </c>
      <c r="AG1667" s="2">
        <f t="shared" si="742"/>
        <v>105.92076283713217</v>
      </c>
      <c r="AH1667" s="1">
        <f t="shared" si="731"/>
        <v>9.3861511332353427</v>
      </c>
    </row>
    <row r="1668" spans="6:34" ht="15" thickBot="1" x14ac:dyDescent="0.4">
      <c r="F1668" s="21">
        <f t="shared" si="743"/>
        <v>163.79999999999498</v>
      </c>
      <c r="G1668" s="20">
        <f t="shared" si="758"/>
        <v>356.63043478260749</v>
      </c>
      <c r="H1668" s="19">
        <f t="shared" si="732"/>
        <v>6.6304347826074945</v>
      </c>
      <c r="I1668" s="18">
        <f t="shared" si="733"/>
        <v>1.8944099378878556E-2</v>
      </c>
      <c r="J1668" s="17">
        <f t="shared" si="734"/>
        <v>230732.41623919981</v>
      </c>
      <c r="K1668" s="16">
        <f t="shared" si="735"/>
        <v>31.475275567706795</v>
      </c>
      <c r="L1668" s="15">
        <f t="shared" si="736"/>
        <v>0</v>
      </c>
      <c r="M1668" s="14">
        <f t="shared" si="737"/>
        <v>0</v>
      </c>
      <c r="N1668" s="13">
        <f t="shared" si="744"/>
        <v>0</v>
      </c>
      <c r="O1668" s="12">
        <f t="shared" si="745"/>
        <v>0</v>
      </c>
      <c r="P1668" s="4">
        <f t="shared" si="746"/>
        <v>0</v>
      </c>
      <c r="Q1668" s="11">
        <f t="shared" si="738"/>
        <v>0</v>
      </c>
      <c r="R1668" s="10">
        <f t="shared" si="747"/>
        <v>0</v>
      </c>
      <c r="S1668" s="9">
        <f t="shared" si="748"/>
        <v>151.358709016955</v>
      </c>
      <c r="T1668" s="8">
        <f t="shared" si="749"/>
        <v>22825.093340905729</v>
      </c>
      <c r="U1668" s="7">
        <f t="shared" si="750"/>
        <v>-31.475275567706795</v>
      </c>
      <c r="V1668" s="9">
        <f t="shared" si="751"/>
        <v>-858.01080682165991</v>
      </c>
      <c r="W1668" s="8">
        <f t="shared" si="752"/>
        <v>230732.41623919981</v>
      </c>
      <c r="X1668" s="7">
        <f t="shared" si="753"/>
        <v>-31.475275567706795</v>
      </c>
      <c r="Y1668" s="6">
        <f t="shared" si="739"/>
        <v>871.25886131392383</v>
      </c>
      <c r="Z1668" s="4">
        <f t="shared" si="740"/>
        <v>-1</v>
      </c>
      <c r="AA1668" s="4">
        <f t="shared" si="754"/>
        <v>0</v>
      </c>
      <c r="AB1668" s="5">
        <f t="shared" si="755"/>
        <v>0</v>
      </c>
      <c r="AC1668" s="418">
        <f t="shared" si="759"/>
        <v>0</v>
      </c>
      <c r="AD1668" s="628">
        <f t="shared" si="756"/>
        <v>0</v>
      </c>
      <c r="AE1668" s="4">
        <f t="shared" si="741"/>
        <v>8.2255720028527826</v>
      </c>
      <c r="AF1668" s="3">
        <f t="shared" si="757"/>
        <v>4.67</v>
      </c>
      <c r="AG1668" s="2">
        <f t="shared" si="742"/>
        <v>105.92076283713217</v>
      </c>
      <c r="AH1668" s="1">
        <f t="shared" si="731"/>
        <v>9.4364610972547158</v>
      </c>
    </row>
    <row r="1669" spans="6:34" ht="15" thickBot="1" x14ac:dyDescent="0.4">
      <c r="F1669" s="21">
        <f t="shared" si="743"/>
        <v>163.89999999999498</v>
      </c>
      <c r="G1669" s="20">
        <f t="shared" si="758"/>
        <v>356.63043478260749</v>
      </c>
      <c r="H1669" s="19">
        <f t="shared" si="732"/>
        <v>6.6304347826074945</v>
      </c>
      <c r="I1669" s="18">
        <f t="shared" si="733"/>
        <v>1.8944099378878556E-2</v>
      </c>
      <c r="J1669" s="17">
        <f t="shared" si="734"/>
        <v>230646.61515851764</v>
      </c>
      <c r="K1669" s="16">
        <f t="shared" si="735"/>
        <v>31.475531152222068</v>
      </c>
      <c r="L1669" s="15">
        <f t="shared" si="736"/>
        <v>0</v>
      </c>
      <c r="M1669" s="14">
        <f t="shared" si="737"/>
        <v>0</v>
      </c>
      <c r="N1669" s="13">
        <f t="shared" si="744"/>
        <v>0</v>
      </c>
      <c r="O1669" s="12">
        <f t="shared" si="745"/>
        <v>0</v>
      </c>
      <c r="P1669" s="4">
        <f t="shared" si="746"/>
        <v>0</v>
      </c>
      <c r="Q1669" s="11">
        <f t="shared" si="738"/>
        <v>0</v>
      </c>
      <c r="R1669" s="10">
        <f t="shared" si="747"/>
        <v>0</v>
      </c>
      <c r="S1669" s="9">
        <f t="shared" si="748"/>
        <v>151.358709016955</v>
      </c>
      <c r="T1669" s="8">
        <f t="shared" si="749"/>
        <v>22840.229211807426</v>
      </c>
      <c r="U1669" s="7">
        <f t="shared" si="750"/>
        <v>-31.475531152222068</v>
      </c>
      <c r="V1669" s="9">
        <f t="shared" si="751"/>
        <v>-861.1583343784306</v>
      </c>
      <c r="W1669" s="8">
        <f t="shared" si="752"/>
        <v>230646.61515851764</v>
      </c>
      <c r="X1669" s="7">
        <f t="shared" si="753"/>
        <v>-31.475531152222068</v>
      </c>
      <c r="Y1669" s="6">
        <f t="shared" si="739"/>
        <v>874.35869965633219</v>
      </c>
      <c r="Z1669" s="4">
        <f t="shared" si="740"/>
        <v>-1</v>
      </c>
      <c r="AA1669" s="4">
        <f t="shared" si="754"/>
        <v>0</v>
      </c>
      <c r="AB1669" s="5">
        <f t="shared" si="755"/>
        <v>0</v>
      </c>
      <c r="AC1669" s="418">
        <f t="shared" si="759"/>
        <v>0</v>
      </c>
      <c r="AD1669" s="628">
        <f t="shared" si="756"/>
        <v>0</v>
      </c>
      <c r="AE1669" s="4">
        <f t="shared" si="741"/>
        <v>8.2548376374590475</v>
      </c>
      <c r="AF1669" s="3">
        <f t="shared" si="757"/>
        <v>4.67</v>
      </c>
      <c r="AG1669" s="2">
        <f t="shared" si="742"/>
        <v>105.92076283713217</v>
      </c>
      <c r="AH1669" s="1">
        <f t="shared" si="731"/>
        <v>9.4868666222697922</v>
      </c>
    </row>
    <row r="1670" spans="6:34" ht="15" thickBot="1" x14ac:dyDescent="0.4">
      <c r="F1670" s="21">
        <f t="shared" si="743"/>
        <v>163.99999999999497</v>
      </c>
      <c r="G1670" s="20">
        <f t="shared" si="758"/>
        <v>356.63043478260749</v>
      </c>
      <c r="H1670" s="19">
        <f t="shared" si="732"/>
        <v>6.6304347826074945</v>
      </c>
      <c r="I1670" s="18">
        <f t="shared" si="733"/>
        <v>1.8944099378878556E-2</v>
      </c>
      <c r="J1670" s="17">
        <f t="shared" si="734"/>
        <v>230560.49932507979</v>
      </c>
      <c r="K1670" s="16">
        <f t="shared" si="735"/>
        <v>31.475787677454047</v>
      </c>
      <c r="L1670" s="15">
        <f t="shared" si="736"/>
        <v>0</v>
      </c>
      <c r="M1670" s="14">
        <f t="shared" si="737"/>
        <v>0</v>
      </c>
      <c r="N1670" s="13">
        <f t="shared" si="744"/>
        <v>0</v>
      </c>
      <c r="O1670" s="12">
        <f t="shared" si="745"/>
        <v>0</v>
      </c>
      <c r="P1670" s="4">
        <f t="shared" si="746"/>
        <v>0</v>
      </c>
      <c r="Q1670" s="11">
        <f t="shared" si="738"/>
        <v>0</v>
      </c>
      <c r="R1670" s="10">
        <f t="shared" si="747"/>
        <v>0</v>
      </c>
      <c r="S1670" s="9">
        <f t="shared" si="748"/>
        <v>151.358709016955</v>
      </c>
      <c r="T1670" s="8">
        <f t="shared" si="749"/>
        <v>22855.365082709122</v>
      </c>
      <c r="U1670" s="7">
        <f t="shared" si="750"/>
        <v>-31.475787677454047</v>
      </c>
      <c r="V1670" s="9">
        <f t="shared" si="751"/>
        <v>-864.30588749365279</v>
      </c>
      <c r="W1670" s="8">
        <f t="shared" si="752"/>
        <v>230560.49932507979</v>
      </c>
      <c r="X1670" s="7">
        <f t="shared" si="753"/>
        <v>-31.475787677454047</v>
      </c>
      <c r="Y1670" s="6">
        <f t="shared" si="739"/>
        <v>877.45890271366557</v>
      </c>
      <c r="Z1670" s="4">
        <f t="shared" si="740"/>
        <v>-1</v>
      </c>
      <c r="AA1670" s="4">
        <f t="shared" si="754"/>
        <v>0</v>
      </c>
      <c r="AB1670" s="5">
        <f t="shared" si="755"/>
        <v>0</v>
      </c>
      <c r="AC1670" s="418">
        <f t="shared" si="759"/>
        <v>0</v>
      </c>
      <c r="AD1670" s="628">
        <f t="shared" si="756"/>
        <v>0</v>
      </c>
      <c r="AE1670" s="4">
        <f t="shared" si="741"/>
        <v>8.2841067153460752</v>
      </c>
      <c r="AF1670" s="3">
        <f t="shared" si="757"/>
        <v>4.67</v>
      </c>
      <c r="AG1670" s="2">
        <f t="shared" si="742"/>
        <v>105.92076283713217</v>
      </c>
      <c r="AH1670" s="1">
        <f t="shared" si="731"/>
        <v>9.5373675235780908</v>
      </c>
    </row>
    <row r="1671" spans="6:34" ht="15" thickBot="1" x14ac:dyDescent="0.4">
      <c r="F1671" s="21">
        <f t="shared" si="743"/>
        <v>164.09999999999496</v>
      </c>
      <c r="G1671" s="20">
        <f t="shared" si="758"/>
        <v>356.63043478260749</v>
      </c>
      <c r="H1671" s="19">
        <f t="shared" si="732"/>
        <v>6.6304347826074945</v>
      </c>
      <c r="I1671" s="18">
        <f t="shared" si="733"/>
        <v>1.8944099378878556E-2</v>
      </c>
      <c r="J1671" s="17">
        <f t="shared" si="734"/>
        <v>230474.06873633043</v>
      </c>
      <c r="K1671" s="16">
        <f t="shared" si="735"/>
        <v>31.476045143444757</v>
      </c>
      <c r="L1671" s="15">
        <f t="shared" si="736"/>
        <v>0</v>
      </c>
      <c r="M1671" s="14">
        <f t="shared" si="737"/>
        <v>0</v>
      </c>
      <c r="N1671" s="13">
        <f t="shared" si="744"/>
        <v>0</v>
      </c>
      <c r="O1671" s="12">
        <f t="shared" si="745"/>
        <v>0</v>
      </c>
      <c r="P1671" s="4">
        <f t="shared" si="746"/>
        <v>0</v>
      </c>
      <c r="Q1671" s="11">
        <f t="shared" si="738"/>
        <v>0</v>
      </c>
      <c r="R1671" s="10">
        <f t="shared" si="747"/>
        <v>0</v>
      </c>
      <c r="S1671" s="9">
        <f t="shared" si="748"/>
        <v>151.358709016955</v>
      </c>
      <c r="T1671" s="8">
        <f t="shared" si="749"/>
        <v>22870.500953610819</v>
      </c>
      <c r="U1671" s="7">
        <f t="shared" si="750"/>
        <v>-31.476045143444757</v>
      </c>
      <c r="V1671" s="9">
        <f t="shared" si="751"/>
        <v>-867.45346626139815</v>
      </c>
      <c r="W1671" s="8">
        <f t="shared" si="752"/>
        <v>230474.06873633043</v>
      </c>
      <c r="X1671" s="7">
        <f t="shared" si="753"/>
        <v>-31.476045143444757</v>
      </c>
      <c r="Y1671" s="6">
        <f t="shared" si="739"/>
        <v>880.5594670004939</v>
      </c>
      <c r="Z1671" s="4">
        <f t="shared" si="740"/>
        <v>-1</v>
      </c>
      <c r="AA1671" s="4">
        <f t="shared" si="754"/>
        <v>0</v>
      </c>
      <c r="AB1671" s="5">
        <f t="shared" si="755"/>
        <v>0</v>
      </c>
      <c r="AC1671" s="418">
        <f t="shared" si="759"/>
        <v>0</v>
      </c>
      <c r="AD1671" s="628">
        <f t="shared" si="756"/>
        <v>0</v>
      </c>
      <c r="AE1671" s="4">
        <f t="shared" si="741"/>
        <v>8.31337920360785</v>
      </c>
      <c r="AF1671" s="3">
        <f t="shared" si="757"/>
        <v>4.67</v>
      </c>
      <c r="AG1671" s="2">
        <f t="shared" si="742"/>
        <v>105.92076283713217</v>
      </c>
      <c r="AH1671" s="1">
        <f t="shared" si="731"/>
        <v>9.5879636176320471</v>
      </c>
    </row>
    <row r="1672" spans="6:34" ht="15" thickBot="1" x14ac:dyDescent="0.4">
      <c r="F1672" s="21">
        <f t="shared" si="743"/>
        <v>164.19999999999496</v>
      </c>
      <c r="G1672" s="20">
        <f t="shared" si="758"/>
        <v>356.63043478260749</v>
      </c>
      <c r="H1672" s="19">
        <f t="shared" si="732"/>
        <v>6.6304347826074945</v>
      </c>
      <c r="I1672" s="18">
        <f t="shared" si="733"/>
        <v>1.8944099378878556E-2</v>
      </c>
      <c r="J1672" s="17">
        <f t="shared" si="734"/>
        <v>230387.32338970428</v>
      </c>
      <c r="K1672" s="16">
        <f t="shared" si="735"/>
        <v>31.476303550236423</v>
      </c>
      <c r="L1672" s="15">
        <f t="shared" si="736"/>
        <v>0</v>
      </c>
      <c r="M1672" s="14">
        <f t="shared" si="737"/>
        <v>0</v>
      </c>
      <c r="N1672" s="13">
        <f t="shared" si="744"/>
        <v>0</v>
      </c>
      <c r="O1672" s="12">
        <f t="shared" si="745"/>
        <v>0</v>
      </c>
      <c r="P1672" s="4">
        <f t="shared" si="746"/>
        <v>0</v>
      </c>
      <c r="Q1672" s="11">
        <f t="shared" si="738"/>
        <v>0</v>
      </c>
      <c r="R1672" s="10">
        <f t="shared" si="747"/>
        <v>0</v>
      </c>
      <c r="S1672" s="9">
        <f t="shared" si="748"/>
        <v>151.358709016955</v>
      </c>
      <c r="T1672" s="8">
        <f t="shared" si="749"/>
        <v>22885.636824512516</v>
      </c>
      <c r="U1672" s="7">
        <f t="shared" si="750"/>
        <v>-31.476303550236423</v>
      </c>
      <c r="V1672" s="9">
        <f t="shared" si="751"/>
        <v>-870.60107077574264</v>
      </c>
      <c r="W1672" s="8">
        <f t="shared" si="752"/>
        <v>230387.32338970428</v>
      </c>
      <c r="X1672" s="7">
        <f t="shared" si="753"/>
        <v>-31.476303550236423</v>
      </c>
      <c r="Y1672" s="6">
        <f t="shared" si="739"/>
        <v>883.66038908120629</v>
      </c>
      <c r="Z1672" s="4">
        <f t="shared" si="740"/>
        <v>-1</v>
      </c>
      <c r="AA1672" s="4">
        <f t="shared" si="754"/>
        <v>0</v>
      </c>
      <c r="AB1672" s="5">
        <f t="shared" si="755"/>
        <v>0</v>
      </c>
      <c r="AC1672" s="418">
        <f t="shared" si="759"/>
        <v>0</v>
      </c>
      <c r="AD1672" s="628">
        <f t="shared" si="756"/>
        <v>0</v>
      </c>
      <c r="AE1672" s="4">
        <f t="shared" si="741"/>
        <v>8.3426550698087052</v>
      </c>
      <c r="AF1672" s="3">
        <f t="shared" si="757"/>
        <v>4.67</v>
      </c>
      <c r="AG1672" s="2">
        <f t="shared" si="742"/>
        <v>105.92076283713217</v>
      </c>
      <c r="AH1672" s="1">
        <f t="shared" si="731"/>
        <v>9.6386547220271872</v>
      </c>
    </row>
    <row r="1673" spans="6:34" ht="15" thickBot="1" x14ac:dyDescent="0.4">
      <c r="F1673" s="21">
        <f t="shared" si="743"/>
        <v>164.29999999999495</v>
      </c>
      <c r="G1673" s="20">
        <f t="shared" si="758"/>
        <v>356.63043478260749</v>
      </c>
      <c r="H1673" s="19">
        <f t="shared" si="732"/>
        <v>6.6304347826074945</v>
      </c>
      <c r="I1673" s="18">
        <f t="shared" si="733"/>
        <v>1.8944099378878556E-2</v>
      </c>
      <c r="J1673" s="17">
        <f t="shared" si="734"/>
        <v>230300.26328262669</v>
      </c>
      <c r="K1673" s="16">
        <f t="shared" si="735"/>
        <v>31.47656289787141</v>
      </c>
      <c r="L1673" s="15">
        <f t="shared" si="736"/>
        <v>0</v>
      </c>
      <c r="M1673" s="14">
        <f t="shared" si="737"/>
        <v>0</v>
      </c>
      <c r="N1673" s="13">
        <f t="shared" si="744"/>
        <v>0</v>
      </c>
      <c r="O1673" s="12">
        <f t="shared" si="745"/>
        <v>0</v>
      </c>
      <c r="P1673" s="4">
        <f t="shared" si="746"/>
        <v>0</v>
      </c>
      <c r="Q1673" s="11">
        <f t="shared" si="738"/>
        <v>0</v>
      </c>
      <c r="R1673" s="10">
        <f t="shared" si="747"/>
        <v>0</v>
      </c>
      <c r="S1673" s="9">
        <f t="shared" si="748"/>
        <v>151.358709016955</v>
      </c>
      <c r="T1673" s="8">
        <f t="shared" si="749"/>
        <v>22900.772695414213</v>
      </c>
      <c r="U1673" s="7">
        <f t="shared" si="750"/>
        <v>-31.47656289787141</v>
      </c>
      <c r="V1673" s="9">
        <f t="shared" si="751"/>
        <v>-873.74870113076634</v>
      </c>
      <c r="W1673" s="8">
        <f t="shared" si="752"/>
        <v>230300.26328262669</v>
      </c>
      <c r="X1673" s="7">
        <f t="shared" si="753"/>
        <v>-31.47656289787141</v>
      </c>
      <c r="Y1673" s="6">
        <f t="shared" si="739"/>
        <v>886.76166556915427</v>
      </c>
      <c r="Z1673" s="4">
        <f t="shared" si="740"/>
        <v>-1</v>
      </c>
      <c r="AA1673" s="4">
        <f t="shared" si="754"/>
        <v>0</v>
      </c>
      <c r="AB1673" s="5">
        <f t="shared" si="755"/>
        <v>0</v>
      </c>
      <c r="AC1673" s="418">
        <f t="shared" si="759"/>
        <v>0</v>
      </c>
      <c r="AD1673" s="628">
        <f t="shared" si="756"/>
        <v>0</v>
      </c>
      <c r="AE1673" s="4">
        <f t="shared" si="741"/>
        <v>8.3719342819752249</v>
      </c>
      <c r="AF1673" s="3">
        <f t="shared" si="757"/>
        <v>4.67</v>
      </c>
      <c r="AG1673" s="2">
        <f t="shared" si="742"/>
        <v>105.92076283713217</v>
      </c>
      <c r="AH1673" s="1">
        <f t="shared" si="731"/>
        <v>9.6894406554904577</v>
      </c>
    </row>
    <row r="1674" spans="6:34" ht="15" thickBot="1" x14ac:dyDescent="0.4">
      <c r="F1674" s="21">
        <f t="shared" si="743"/>
        <v>164.39999999999495</v>
      </c>
      <c r="G1674" s="20">
        <f t="shared" si="758"/>
        <v>356.63043478260749</v>
      </c>
      <c r="H1674" s="19">
        <f t="shared" si="732"/>
        <v>6.6304347826074945</v>
      </c>
      <c r="I1674" s="18">
        <f t="shared" si="733"/>
        <v>1.8944099378878556E-2</v>
      </c>
      <c r="J1674" s="17">
        <f t="shared" si="734"/>
        <v>230212.88841251362</v>
      </c>
      <c r="K1674" s="16">
        <f t="shared" si="735"/>
        <v>31.476823186392227</v>
      </c>
      <c r="L1674" s="15">
        <f t="shared" si="736"/>
        <v>0</v>
      </c>
      <c r="M1674" s="14">
        <f t="shared" si="737"/>
        <v>0</v>
      </c>
      <c r="N1674" s="13">
        <f t="shared" si="744"/>
        <v>0</v>
      </c>
      <c r="O1674" s="12">
        <f t="shared" si="745"/>
        <v>0</v>
      </c>
      <c r="P1674" s="4">
        <f t="shared" si="746"/>
        <v>0</v>
      </c>
      <c r="Q1674" s="11">
        <f t="shared" si="738"/>
        <v>0</v>
      </c>
      <c r="R1674" s="10">
        <f t="shared" si="747"/>
        <v>0</v>
      </c>
      <c r="S1674" s="9">
        <f t="shared" si="748"/>
        <v>151.358709016955</v>
      </c>
      <c r="T1674" s="8">
        <f t="shared" si="749"/>
        <v>22915.908566315909</v>
      </c>
      <c r="U1674" s="7">
        <f t="shared" si="750"/>
        <v>-31.476823186392227</v>
      </c>
      <c r="V1674" s="9">
        <f t="shared" si="751"/>
        <v>-876.8963574205535</v>
      </c>
      <c r="W1674" s="8">
        <f t="shared" si="752"/>
        <v>230212.88841251362</v>
      </c>
      <c r="X1674" s="7">
        <f t="shared" si="753"/>
        <v>-31.476823186392227</v>
      </c>
      <c r="Y1674" s="6">
        <f t="shared" si="739"/>
        <v>889.86329312581177</v>
      </c>
      <c r="Z1674" s="4">
        <f t="shared" si="740"/>
        <v>-1</v>
      </c>
      <c r="AA1674" s="4">
        <f t="shared" si="754"/>
        <v>0</v>
      </c>
      <c r="AB1674" s="5">
        <f t="shared" si="755"/>
        <v>0</v>
      </c>
      <c r="AC1674" s="418">
        <f t="shared" si="759"/>
        <v>0</v>
      </c>
      <c r="AD1674" s="628">
        <f t="shared" si="756"/>
        <v>0</v>
      </c>
      <c r="AE1674" s="4">
        <f t="shared" si="741"/>
        <v>8.4012168085883197</v>
      </c>
      <c r="AF1674" s="3">
        <f t="shared" si="757"/>
        <v>4.67</v>
      </c>
      <c r="AG1674" s="2">
        <f t="shared" si="742"/>
        <v>105.92076283713217</v>
      </c>
      <c r="AH1674" s="1">
        <f t="shared" si="731"/>
        <v>9.7403212378687396</v>
      </c>
    </row>
    <row r="1675" spans="6:34" ht="15" thickBot="1" x14ac:dyDescent="0.4">
      <c r="F1675" s="21">
        <f t="shared" si="743"/>
        <v>164.49999999999494</v>
      </c>
      <c r="G1675" s="20">
        <f t="shared" si="758"/>
        <v>356.63043478260749</v>
      </c>
      <c r="H1675" s="19">
        <f t="shared" si="732"/>
        <v>6.6304347826074945</v>
      </c>
      <c r="I1675" s="18">
        <f t="shared" si="733"/>
        <v>1.8944099378878556E-2</v>
      </c>
      <c r="J1675" s="17">
        <f t="shared" si="734"/>
        <v>230125.19877677158</v>
      </c>
      <c r="K1675" s="16">
        <f t="shared" si="735"/>
        <v>31.477084415841549</v>
      </c>
      <c r="L1675" s="15">
        <f t="shared" si="736"/>
        <v>0</v>
      </c>
      <c r="M1675" s="14">
        <f t="shared" si="737"/>
        <v>0</v>
      </c>
      <c r="N1675" s="13">
        <f t="shared" si="744"/>
        <v>0</v>
      </c>
      <c r="O1675" s="12">
        <f t="shared" si="745"/>
        <v>0</v>
      </c>
      <c r="P1675" s="4">
        <f t="shared" si="746"/>
        <v>0</v>
      </c>
      <c r="Q1675" s="11">
        <f t="shared" si="738"/>
        <v>0</v>
      </c>
      <c r="R1675" s="10">
        <f t="shared" si="747"/>
        <v>0</v>
      </c>
      <c r="S1675" s="9">
        <f t="shared" si="748"/>
        <v>151.358709016955</v>
      </c>
      <c r="T1675" s="8">
        <f t="shared" si="749"/>
        <v>22931.044437217606</v>
      </c>
      <c r="U1675" s="7">
        <f t="shared" si="750"/>
        <v>-31.477084415841549</v>
      </c>
      <c r="V1675" s="9">
        <f t="shared" si="751"/>
        <v>-880.04403973919273</v>
      </c>
      <c r="W1675" s="8">
        <f t="shared" si="752"/>
        <v>230125.19877677158</v>
      </c>
      <c r="X1675" s="7">
        <f t="shared" si="753"/>
        <v>-31.477084415841549</v>
      </c>
      <c r="Y1675" s="6">
        <f t="shared" si="739"/>
        <v>892.96526845995356</v>
      </c>
      <c r="Z1675" s="4">
        <f t="shared" si="740"/>
        <v>-1</v>
      </c>
      <c r="AA1675" s="4">
        <f t="shared" si="754"/>
        <v>0</v>
      </c>
      <c r="AB1675" s="5">
        <f t="shared" si="755"/>
        <v>0</v>
      </c>
      <c r="AC1675" s="418">
        <f t="shared" si="759"/>
        <v>0</v>
      </c>
      <c r="AD1675" s="628">
        <f t="shared" si="756"/>
        <v>0</v>
      </c>
      <c r="AE1675" s="4">
        <f t="shared" si="741"/>
        <v>8.4305026185754652</v>
      </c>
      <c r="AF1675" s="3">
        <f t="shared" si="757"/>
        <v>4.67</v>
      </c>
      <c r="AG1675" s="2">
        <f t="shared" si="742"/>
        <v>105.92076283713217</v>
      </c>
      <c r="AH1675" s="1">
        <f t="shared" si="731"/>
        <v>9.7912962901175433</v>
      </c>
    </row>
    <row r="1676" spans="6:34" ht="15" thickBot="1" x14ac:dyDescent="0.4">
      <c r="F1676" s="21">
        <f t="shared" si="743"/>
        <v>164.59999999999494</v>
      </c>
      <c r="G1676" s="20">
        <f t="shared" si="758"/>
        <v>356.63043478260749</v>
      </c>
      <c r="H1676" s="19">
        <f t="shared" si="732"/>
        <v>6.6304347826074945</v>
      </c>
      <c r="I1676" s="18">
        <f t="shared" si="733"/>
        <v>1.8944099378878556E-2</v>
      </c>
      <c r="J1676" s="17">
        <f t="shared" si="734"/>
        <v>230037.19437279765</v>
      </c>
      <c r="K1676" s="16">
        <f t="shared" si="735"/>
        <v>31.47734658626219</v>
      </c>
      <c r="L1676" s="15">
        <f t="shared" si="736"/>
        <v>0</v>
      </c>
      <c r="M1676" s="14">
        <f t="shared" si="737"/>
        <v>0</v>
      </c>
      <c r="N1676" s="13">
        <f t="shared" si="744"/>
        <v>0</v>
      </c>
      <c r="O1676" s="12">
        <f t="shared" si="745"/>
        <v>0</v>
      </c>
      <c r="P1676" s="4">
        <f t="shared" si="746"/>
        <v>0</v>
      </c>
      <c r="Q1676" s="11">
        <f t="shared" si="738"/>
        <v>0</v>
      </c>
      <c r="R1676" s="10">
        <f t="shared" si="747"/>
        <v>0</v>
      </c>
      <c r="S1676" s="9">
        <f t="shared" si="748"/>
        <v>151.358709016955</v>
      </c>
      <c r="T1676" s="8">
        <f t="shared" si="749"/>
        <v>22946.180308119303</v>
      </c>
      <c r="U1676" s="7">
        <f t="shared" si="750"/>
        <v>-31.47734658626219</v>
      </c>
      <c r="V1676" s="9">
        <f t="shared" si="751"/>
        <v>-883.19174818077693</v>
      </c>
      <c r="W1676" s="8">
        <f t="shared" si="752"/>
        <v>230037.19437279765</v>
      </c>
      <c r="X1676" s="7">
        <f t="shared" si="753"/>
        <v>-31.47734658626219</v>
      </c>
      <c r="Y1676" s="6">
        <f t="shared" si="739"/>
        <v>896.06758832684943</v>
      </c>
      <c r="Z1676" s="4">
        <f t="shared" si="740"/>
        <v>-1</v>
      </c>
      <c r="AA1676" s="4">
        <f t="shared" si="754"/>
        <v>0</v>
      </c>
      <c r="AB1676" s="5">
        <f t="shared" si="755"/>
        <v>0</v>
      </c>
      <c r="AC1676" s="418">
        <f t="shared" si="759"/>
        <v>0</v>
      </c>
      <c r="AD1676" s="628">
        <f t="shared" si="756"/>
        <v>0</v>
      </c>
      <c r="AE1676" s="4">
        <f t="shared" si="741"/>
        <v>8.459791681303102</v>
      </c>
      <c r="AF1676" s="3">
        <f t="shared" si="757"/>
        <v>4.67</v>
      </c>
      <c r="AG1676" s="2">
        <f t="shared" si="742"/>
        <v>105.92076283713217</v>
      </c>
      <c r="AH1676" s="1">
        <f t="shared" si="731"/>
        <v>9.8423656342898198</v>
      </c>
    </row>
    <row r="1677" spans="6:34" ht="15" thickBot="1" x14ac:dyDescent="0.4">
      <c r="F1677" s="21">
        <f t="shared" si="743"/>
        <v>164.69999999999493</v>
      </c>
      <c r="G1677" s="20">
        <f t="shared" si="758"/>
        <v>356.63043478260749</v>
      </c>
      <c r="H1677" s="19">
        <f t="shared" si="732"/>
        <v>6.6304347826074945</v>
      </c>
      <c r="I1677" s="18">
        <f t="shared" si="733"/>
        <v>1.8944099378878556E-2</v>
      </c>
      <c r="J1677" s="17">
        <f t="shared" si="734"/>
        <v>229948.87519797956</v>
      </c>
      <c r="K1677" s="16">
        <f t="shared" si="735"/>
        <v>31.477609697697147</v>
      </c>
      <c r="L1677" s="15">
        <f t="shared" si="736"/>
        <v>0</v>
      </c>
      <c r="M1677" s="14">
        <f t="shared" si="737"/>
        <v>0</v>
      </c>
      <c r="N1677" s="13">
        <f t="shared" si="744"/>
        <v>0</v>
      </c>
      <c r="O1677" s="12">
        <f t="shared" si="745"/>
        <v>0</v>
      </c>
      <c r="P1677" s="4">
        <f t="shared" si="746"/>
        <v>0</v>
      </c>
      <c r="Q1677" s="11">
        <f t="shared" si="738"/>
        <v>0</v>
      </c>
      <c r="R1677" s="10">
        <f t="shared" si="747"/>
        <v>0</v>
      </c>
      <c r="S1677" s="9">
        <f t="shared" si="748"/>
        <v>151.358709016955</v>
      </c>
      <c r="T1677" s="8">
        <f t="shared" si="749"/>
        <v>22961.316179021</v>
      </c>
      <c r="U1677" s="7">
        <f t="shared" si="750"/>
        <v>-31.477609697697147</v>
      </c>
      <c r="V1677" s="9">
        <f t="shared" si="751"/>
        <v>-886.3394828394031</v>
      </c>
      <c r="W1677" s="8">
        <f t="shared" si="752"/>
        <v>229948.87519797956</v>
      </c>
      <c r="X1677" s="7">
        <f t="shared" si="753"/>
        <v>-31.477609697697147</v>
      </c>
      <c r="Y1677" s="6">
        <f t="shared" si="739"/>
        <v>899.17024952747397</v>
      </c>
      <c r="Z1677" s="4">
        <f t="shared" si="740"/>
        <v>-1</v>
      </c>
      <c r="AA1677" s="4">
        <f t="shared" si="754"/>
        <v>0</v>
      </c>
      <c r="AB1677" s="5">
        <f t="shared" si="755"/>
        <v>0</v>
      </c>
      <c r="AC1677" s="418">
        <f t="shared" si="759"/>
        <v>0</v>
      </c>
      <c r="AD1677" s="628">
        <f t="shared" si="756"/>
        <v>0</v>
      </c>
      <c r="AE1677" s="4">
        <f t="shared" si="741"/>
        <v>8.4890839665691669</v>
      </c>
      <c r="AF1677" s="3">
        <f t="shared" si="757"/>
        <v>4.67</v>
      </c>
      <c r="AG1677" s="2">
        <f t="shared" si="742"/>
        <v>105.92076283713217</v>
      </c>
      <c r="AH1677" s="1">
        <f t="shared" si="731"/>
        <v>9.893529093524954</v>
      </c>
    </row>
    <row r="1678" spans="6:34" ht="15" thickBot="1" x14ac:dyDescent="0.4">
      <c r="F1678" s="21">
        <f t="shared" si="743"/>
        <v>164.79999999999492</v>
      </c>
      <c r="G1678" s="20">
        <f t="shared" si="758"/>
        <v>356.63043478260749</v>
      </c>
      <c r="H1678" s="19">
        <f t="shared" si="732"/>
        <v>6.6304347826074945</v>
      </c>
      <c r="I1678" s="18">
        <f t="shared" si="733"/>
        <v>1.8944099378878556E-2</v>
      </c>
      <c r="J1678" s="17">
        <f t="shared" si="734"/>
        <v>229860.24124969562</v>
      </c>
      <c r="K1678" s="16">
        <f t="shared" si="735"/>
        <v>31.477873750189566</v>
      </c>
      <c r="L1678" s="15">
        <f t="shared" si="736"/>
        <v>0</v>
      </c>
      <c r="M1678" s="14">
        <f t="shared" si="737"/>
        <v>0</v>
      </c>
      <c r="N1678" s="13">
        <f t="shared" si="744"/>
        <v>0</v>
      </c>
      <c r="O1678" s="12">
        <f t="shared" si="745"/>
        <v>0</v>
      </c>
      <c r="P1678" s="4">
        <f t="shared" si="746"/>
        <v>0</v>
      </c>
      <c r="Q1678" s="11">
        <f t="shared" si="738"/>
        <v>0</v>
      </c>
      <c r="R1678" s="10">
        <f t="shared" si="747"/>
        <v>0</v>
      </c>
      <c r="S1678" s="9">
        <f t="shared" si="748"/>
        <v>151.358709016955</v>
      </c>
      <c r="T1678" s="8">
        <f t="shared" si="749"/>
        <v>22976.452049922696</v>
      </c>
      <c r="U1678" s="7">
        <f t="shared" si="750"/>
        <v>-31.477873750189566</v>
      </c>
      <c r="V1678" s="9">
        <f t="shared" si="751"/>
        <v>-889.48724380917281</v>
      </c>
      <c r="W1678" s="8">
        <f t="shared" si="752"/>
        <v>229860.24124969562</v>
      </c>
      <c r="X1678" s="7">
        <f t="shared" si="753"/>
        <v>-31.477873750189566</v>
      </c>
      <c r="Y1678" s="6">
        <f t="shared" si="739"/>
        <v>902.27324890773423</v>
      </c>
      <c r="Z1678" s="4">
        <f t="shared" si="740"/>
        <v>-1</v>
      </c>
      <c r="AA1678" s="4">
        <f t="shared" si="754"/>
        <v>0</v>
      </c>
      <c r="AB1678" s="5">
        <f t="shared" si="755"/>
        <v>0</v>
      </c>
      <c r="AC1678" s="418">
        <f t="shared" si="759"/>
        <v>0</v>
      </c>
      <c r="AD1678" s="628">
        <f t="shared" si="756"/>
        <v>0</v>
      </c>
      <c r="AE1678" s="4">
        <f t="shared" si="741"/>
        <v>8.5183794445958085</v>
      </c>
      <c r="AF1678" s="3">
        <f t="shared" si="757"/>
        <v>4.67</v>
      </c>
      <c r="AG1678" s="2">
        <f t="shared" si="742"/>
        <v>105.92076283713217</v>
      </c>
      <c r="AH1678" s="1">
        <f t="shared" si="731"/>
        <v>9.9447864920379203</v>
      </c>
    </row>
    <row r="1679" spans="6:34" ht="15" thickBot="1" x14ac:dyDescent="0.4">
      <c r="F1679" s="21">
        <f t="shared" si="743"/>
        <v>164.89999999999492</v>
      </c>
      <c r="G1679" s="20">
        <f t="shared" si="758"/>
        <v>356.63043478260749</v>
      </c>
      <c r="H1679" s="19">
        <f t="shared" si="732"/>
        <v>6.6304347826074945</v>
      </c>
      <c r="I1679" s="18">
        <f t="shared" si="733"/>
        <v>1.8944099378878556E-2</v>
      </c>
      <c r="J1679" s="17">
        <f t="shared" si="734"/>
        <v>229771.2925253147</v>
      </c>
      <c r="K1679" s="16">
        <f t="shared" si="735"/>
        <v>31.478138743782715</v>
      </c>
      <c r="L1679" s="15">
        <f t="shared" si="736"/>
        <v>0</v>
      </c>
      <c r="M1679" s="14">
        <f t="shared" si="737"/>
        <v>0</v>
      </c>
      <c r="N1679" s="13">
        <f t="shared" si="744"/>
        <v>0</v>
      </c>
      <c r="O1679" s="12">
        <f t="shared" si="745"/>
        <v>0</v>
      </c>
      <c r="P1679" s="4">
        <f t="shared" si="746"/>
        <v>0</v>
      </c>
      <c r="Q1679" s="11">
        <f t="shared" si="738"/>
        <v>0</v>
      </c>
      <c r="R1679" s="10">
        <f t="shared" si="747"/>
        <v>0</v>
      </c>
      <c r="S1679" s="9">
        <f t="shared" si="748"/>
        <v>151.358709016955</v>
      </c>
      <c r="T1679" s="8">
        <f t="shared" si="749"/>
        <v>22991.587920824393</v>
      </c>
      <c r="U1679" s="7">
        <f t="shared" si="750"/>
        <v>-31.478138743782715</v>
      </c>
      <c r="V1679" s="9">
        <f t="shared" si="751"/>
        <v>-892.6350311841918</v>
      </c>
      <c r="W1679" s="8">
        <f t="shared" si="752"/>
        <v>229771.2925253147</v>
      </c>
      <c r="X1679" s="7">
        <f t="shared" si="753"/>
        <v>-31.478138743782715</v>
      </c>
      <c r="Y1679" s="6">
        <f t="shared" si="739"/>
        <v>905.37658335771107</v>
      </c>
      <c r="Z1679" s="4">
        <f t="shared" si="740"/>
        <v>-1</v>
      </c>
      <c r="AA1679" s="4">
        <f t="shared" si="754"/>
        <v>0</v>
      </c>
      <c r="AB1679" s="5">
        <f t="shared" si="755"/>
        <v>0</v>
      </c>
      <c r="AC1679" s="418">
        <f t="shared" si="759"/>
        <v>0</v>
      </c>
      <c r="AD1679" s="628">
        <f t="shared" si="756"/>
        <v>0</v>
      </c>
      <c r="AE1679" s="4">
        <f t="shared" si="741"/>
        <v>8.5476780860222163</v>
      </c>
      <c r="AF1679" s="3">
        <f t="shared" si="757"/>
        <v>4.67</v>
      </c>
      <c r="AG1679" s="2">
        <f t="shared" si="742"/>
        <v>105.92076283713217</v>
      </c>
      <c r="AH1679" s="1">
        <f t="shared" si="731"/>
        <v>9.9961376551085745</v>
      </c>
    </row>
    <row r="1680" spans="6:34" ht="15" thickBot="1" x14ac:dyDescent="0.4">
      <c r="F1680" s="21">
        <f t="shared" si="743"/>
        <v>164.99999999999491</v>
      </c>
      <c r="G1680" s="20">
        <f t="shared" si="758"/>
        <v>356.63043478260749</v>
      </c>
      <c r="H1680" s="19">
        <f t="shared" si="732"/>
        <v>6.6304347826074945</v>
      </c>
      <c r="I1680" s="18">
        <f t="shared" si="733"/>
        <v>1.8944099378878556E-2</v>
      </c>
      <c r="J1680" s="17">
        <f t="shared" si="734"/>
        <v>229682.02902219628</v>
      </c>
      <c r="K1680" s="16">
        <f t="shared" si="735"/>
        <v>31.478404678520061</v>
      </c>
      <c r="L1680" s="15">
        <f t="shared" si="736"/>
        <v>0</v>
      </c>
      <c r="M1680" s="14">
        <f t="shared" si="737"/>
        <v>0</v>
      </c>
      <c r="N1680" s="13">
        <f t="shared" si="744"/>
        <v>0</v>
      </c>
      <c r="O1680" s="12">
        <f t="shared" si="745"/>
        <v>0</v>
      </c>
      <c r="P1680" s="4">
        <f t="shared" si="746"/>
        <v>0</v>
      </c>
      <c r="Q1680" s="11">
        <f t="shared" si="738"/>
        <v>0</v>
      </c>
      <c r="R1680" s="10">
        <f t="shared" si="747"/>
        <v>0</v>
      </c>
      <c r="S1680" s="9">
        <f t="shared" si="748"/>
        <v>151.358709016955</v>
      </c>
      <c r="T1680" s="8">
        <f t="shared" si="749"/>
        <v>23006.72379172609</v>
      </c>
      <c r="U1680" s="7">
        <f t="shared" si="750"/>
        <v>-31.478404678520061</v>
      </c>
      <c r="V1680" s="9">
        <f t="shared" si="751"/>
        <v>-895.78284505857005</v>
      </c>
      <c r="W1680" s="8">
        <f t="shared" si="752"/>
        <v>229682.02902219628</v>
      </c>
      <c r="X1680" s="7">
        <f t="shared" si="753"/>
        <v>-31.478404678520061</v>
      </c>
      <c r="Y1680" s="6">
        <f t="shared" si="739"/>
        <v>908.48024981091658</v>
      </c>
      <c r="Z1680" s="4">
        <f t="shared" si="740"/>
        <v>-1</v>
      </c>
      <c r="AA1680" s="4">
        <f t="shared" si="754"/>
        <v>0</v>
      </c>
      <c r="AB1680" s="5">
        <f t="shared" si="755"/>
        <v>0</v>
      </c>
      <c r="AC1680" s="418">
        <f t="shared" si="759"/>
        <v>0</v>
      </c>
      <c r="AD1680" s="628">
        <f t="shared" si="756"/>
        <v>0</v>
      </c>
      <c r="AE1680" s="4">
        <f t="shared" si="741"/>
        <v>8.5769798618976214</v>
      </c>
      <c r="AF1680" s="3">
        <f t="shared" si="757"/>
        <v>4.67</v>
      </c>
      <c r="AG1680" s="2">
        <f t="shared" si="742"/>
        <v>105.92076283713217</v>
      </c>
      <c r="AH1680" s="1">
        <f t="shared" si="731"/>
        <v>10.047582409071108</v>
      </c>
    </row>
    <row r="1681" spans="6:34" ht="15" thickBot="1" x14ac:dyDescent="0.4">
      <c r="F1681" s="21">
        <f t="shared" si="743"/>
        <v>165.09999999999491</v>
      </c>
      <c r="G1681" s="20">
        <f t="shared" si="758"/>
        <v>356.63043478260749</v>
      </c>
      <c r="H1681" s="19">
        <f t="shared" si="732"/>
        <v>6.6304347826074945</v>
      </c>
      <c r="I1681" s="18">
        <f t="shared" si="733"/>
        <v>1.8944099378878556E-2</v>
      </c>
      <c r="J1681" s="17">
        <f t="shared" si="734"/>
        <v>229592.45073769041</v>
      </c>
      <c r="K1681" s="16">
        <f t="shared" si="735"/>
        <v>31.478671554445203</v>
      </c>
      <c r="L1681" s="15">
        <f t="shared" si="736"/>
        <v>0</v>
      </c>
      <c r="M1681" s="14">
        <f t="shared" si="737"/>
        <v>0</v>
      </c>
      <c r="N1681" s="13">
        <f t="shared" si="744"/>
        <v>0</v>
      </c>
      <c r="O1681" s="12">
        <f t="shared" si="745"/>
        <v>0</v>
      </c>
      <c r="P1681" s="4">
        <f t="shared" si="746"/>
        <v>0</v>
      </c>
      <c r="Q1681" s="11">
        <f t="shared" si="738"/>
        <v>0</v>
      </c>
      <c r="R1681" s="10">
        <f t="shared" si="747"/>
        <v>0</v>
      </c>
      <c r="S1681" s="9">
        <f t="shared" si="748"/>
        <v>151.358709016955</v>
      </c>
      <c r="T1681" s="8">
        <f t="shared" si="749"/>
        <v>23021.859662627787</v>
      </c>
      <c r="U1681" s="7">
        <f t="shared" si="750"/>
        <v>-31.478671554445203</v>
      </c>
      <c r="V1681" s="9">
        <f t="shared" si="751"/>
        <v>-898.93068552642205</v>
      </c>
      <c r="W1681" s="8">
        <f t="shared" si="752"/>
        <v>229592.45073769041</v>
      </c>
      <c r="X1681" s="7">
        <f t="shared" si="753"/>
        <v>-31.478671554445203</v>
      </c>
      <c r="Y1681" s="6">
        <f t="shared" si="739"/>
        <v>911.58424524356622</v>
      </c>
      <c r="Z1681" s="4">
        <f t="shared" si="740"/>
        <v>-1</v>
      </c>
      <c r="AA1681" s="4">
        <f t="shared" si="754"/>
        <v>0</v>
      </c>
      <c r="AB1681" s="5">
        <f t="shared" si="755"/>
        <v>0</v>
      </c>
      <c r="AC1681" s="418">
        <f t="shared" si="759"/>
        <v>0</v>
      </c>
      <c r="AD1681" s="628">
        <f t="shared" si="756"/>
        <v>0</v>
      </c>
      <c r="AE1681" s="4">
        <f t="shared" si="741"/>
        <v>8.6062847436744114</v>
      </c>
      <c r="AF1681" s="3">
        <f t="shared" si="757"/>
        <v>4.67</v>
      </c>
      <c r="AG1681" s="2">
        <f t="shared" si="742"/>
        <v>105.92076283713217</v>
      </c>
      <c r="AH1681" s="1">
        <f t="shared" si="731"/>
        <v>10.099120581303636</v>
      </c>
    </row>
    <row r="1682" spans="6:34" ht="15" thickBot="1" x14ac:dyDescent="0.4">
      <c r="F1682" s="21">
        <f t="shared" si="743"/>
        <v>165.1999999999949</v>
      </c>
      <c r="G1682" s="20">
        <f t="shared" si="758"/>
        <v>356.63043478260749</v>
      </c>
      <c r="H1682" s="19">
        <f t="shared" si="732"/>
        <v>6.6304347826074945</v>
      </c>
      <c r="I1682" s="18">
        <f t="shared" si="733"/>
        <v>1.8944099378878556E-2</v>
      </c>
      <c r="J1682" s="17">
        <f t="shared" si="734"/>
        <v>229502.55766913778</v>
      </c>
      <c r="K1682" s="16">
        <f t="shared" si="735"/>
        <v>31.478939371601889</v>
      </c>
      <c r="L1682" s="15">
        <f t="shared" si="736"/>
        <v>0</v>
      </c>
      <c r="M1682" s="14">
        <f t="shared" si="737"/>
        <v>0</v>
      </c>
      <c r="N1682" s="13">
        <f t="shared" si="744"/>
        <v>0</v>
      </c>
      <c r="O1682" s="12">
        <f t="shared" si="745"/>
        <v>0</v>
      </c>
      <c r="P1682" s="4">
        <f t="shared" si="746"/>
        <v>0</v>
      </c>
      <c r="Q1682" s="11">
        <f t="shared" si="738"/>
        <v>0</v>
      </c>
      <c r="R1682" s="10">
        <f t="shared" si="747"/>
        <v>0</v>
      </c>
      <c r="S1682" s="9">
        <f t="shared" si="748"/>
        <v>151.358709016955</v>
      </c>
      <c r="T1682" s="8">
        <f t="shared" si="749"/>
        <v>23036.995533529484</v>
      </c>
      <c r="U1682" s="7">
        <f t="shared" si="750"/>
        <v>-31.478939371601889</v>
      </c>
      <c r="V1682" s="9">
        <f t="shared" si="751"/>
        <v>-902.07855268186654</v>
      </c>
      <c r="W1682" s="8">
        <f t="shared" si="752"/>
        <v>229502.55766913778</v>
      </c>
      <c r="X1682" s="7">
        <f t="shared" si="753"/>
        <v>-31.478939371601889</v>
      </c>
      <c r="Y1682" s="6">
        <f t="shared" si="739"/>
        <v>914.68856667386547</v>
      </c>
      <c r="Z1682" s="4">
        <f t="shared" si="740"/>
        <v>-1</v>
      </c>
      <c r="AA1682" s="4">
        <f t="shared" si="754"/>
        <v>0</v>
      </c>
      <c r="AB1682" s="5">
        <f t="shared" si="755"/>
        <v>0</v>
      </c>
      <c r="AC1682" s="418">
        <f t="shared" si="759"/>
        <v>0</v>
      </c>
      <c r="AD1682" s="628">
        <f t="shared" si="756"/>
        <v>0</v>
      </c>
      <c r="AE1682" s="4">
        <f t="shared" si="741"/>
        <v>8.6355927032014073</v>
      </c>
      <c r="AF1682" s="3">
        <f t="shared" si="757"/>
        <v>4.67</v>
      </c>
      <c r="AG1682" s="2">
        <f t="shared" si="742"/>
        <v>105.92076283713217</v>
      </c>
      <c r="AH1682" s="1">
        <f t="shared" si="731"/>
        <v>10.15075200021794</v>
      </c>
    </row>
    <row r="1683" spans="6:34" ht="15" thickBot="1" x14ac:dyDescent="0.4">
      <c r="F1683" s="21">
        <f t="shared" si="743"/>
        <v>165.2999999999949</v>
      </c>
      <c r="G1683" s="20">
        <f t="shared" si="758"/>
        <v>356.63043478260749</v>
      </c>
      <c r="H1683" s="19">
        <f t="shared" si="732"/>
        <v>6.6304347826074945</v>
      </c>
      <c r="I1683" s="18">
        <f t="shared" si="733"/>
        <v>1.8944099378878556E-2</v>
      </c>
      <c r="J1683" s="17">
        <f t="shared" si="734"/>
        <v>229412.3498138696</v>
      </c>
      <c r="K1683" s="16">
        <f t="shared" si="735"/>
        <v>31.479208130034046</v>
      </c>
      <c r="L1683" s="15">
        <f t="shared" si="736"/>
        <v>0</v>
      </c>
      <c r="M1683" s="14">
        <f t="shared" si="737"/>
        <v>0</v>
      </c>
      <c r="N1683" s="13">
        <f t="shared" si="744"/>
        <v>0</v>
      </c>
      <c r="O1683" s="12">
        <f t="shared" si="745"/>
        <v>0</v>
      </c>
      <c r="P1683" s="4">
        <f t="shared" si="746"/>
        <v>0</v>
      </c>
      <c r="Q1683" s="11">
        <f t="shared" si="738"/>
        <v>0</v>
      </c>
      <c r="R1683" s="10">
        <f t="shared" si="747"/>
        <v>0</v>
      </c>
      <c r="S1683" s="9">
        <f t="shared" si="748"/>
        <v>151.358709016955</v>
      </c>
      <c r="T1683" s="8">
        <f t="shared" si="749"/>
        <v>23052.13140443118</v>
      </c>
      <c r="U1683" s="7">
        <f t="shared" si="750"/>
        <v>-31.479208130034046</v>
      </c>
      <c r="V1683" s="9">
        <f t="shared" si="751"/>
        <v>-905.22644661902677</v>
      </c>
      <c r="W1683" s="8">
        <f t="shared" si="752"/>
        <v>229412.3498138696</v>
      </c>
      <c r="X1683" s="7">
        <f t="shared" si="753"/>
        <v>-31.479208130034046</v>
      </c>
      <c r="Y1683" s="6">
        <f t="shared" si="739"/>
        <v>917.79321116131007</v>
      </c>
      <c r="Z1683" s="4">
        <f t="shared" si="740"/>
        <v>-1</v>
      </c>
      <c r="AA1683" s="4">
        <f t="shared" si="754"/>
        <v>0</v>
      </c>
      <c r="AB1683" s="5">
        <f t="shared" si="755"/>
        <v>0</v>
      </c>
      <c r="AC1683" s="418">
        <f t="shared" si="759"/>
        <v>0</v>
      </c>
      <c r="AD1683" s="628">
        <f t="shared" si="756"/>
        <v>0</v>
      </c>
      <c r="AE1683" s="4">
        <f t="shared" si="741"/>
        <v>8.6649037127172512</v>
      </c>
      <c r="AF1683" s="3">
        <f t="shared" si="757"/>
        <v>4.67</v>
      </c>
      <c r="AG1683" s="2">
        <f t="shared" si="742"/>
        <v>105.92076283713217</v>
      </c>
      <c r="AH1683" s="1">
        <f t="shared" si="731"/>
        <v>10.202476495249348</v>
      </c>
    </row>
    <row r="1684" spans="6:34" ht="15" thickBot="1" x14ac:dyDescent="0.4">
      <c r="F1684" s="21">
        <f t="shared" si="743"/>
        <v>165.39999999999489</v>
      </c>
      <c r="G1684" s="20">
        <f t="shared" si="758"/>
        <v>356.63043478260749</v>
      </c>
      <c r="H1684" s="19">
        <f t="shared" si="732"/>
        <v>6.6304347826074945</v>
      </c>
      <c r="I1684" s="18">
        <f t="shared" si="733"/>
        <v>1.8944099378878556E-2</v>
      </c>
      <c r="J1684" s="17">
        <f t="shared" si="734"/>
        <v>229321.82716920771</v>
      </c>
      <c r="K1684" s="16">
        <f t="shared" si="735"/>
        <v>31.479477829785754</v>
      </c>
      <c r="L1684" s="15">
        <f t="shared" si="736"/>
        <v>0</v>
      </c>
      <c r="M1684" s="14">
        <f t="shared" si="737"/>
        <v>0</v>
      </c>
      <c r="N1684" s="13">
        <f t="shared" si="744"/>
        <v>0</v>
      </c>
      <c r="O1684" s="12">
        <f t="shared" si="745"/>
        <v>0</v>
      </c>
      <c r="P1684" s="4">
        <f t="shared" si="746"/>
        <v>0</v>
      </c>
      <c r="Q1684" s="11">
        <f t="shared" si="738"/>
        <v>0</v>
      </c>
      <c r="R1684" s="10">
        <f t="shared" si="747"/>
        <v>0</v>
      </c>
      <c r="S1684" s="9">
        <f t="shared" si="748"/>
        <v>151.358709016955</v>
      </c>
      <c r="T1684" s="8">
        <f t="shared" si="749"/>
        <v>23067.267275332877</v>
      </c>
      <c r="U1684" s="7">
        <f t="shared" si="750"/>
        <v>-31.479477829785754</v>
      </c>
      <c r="V1684" s="9">
        <f t="shared" si="751"/>
        <v>-908.37436743203023</v>
      </c>
      <c r="W1684" s="8">
        <f t="shared" si="752"/>
        <v>229321.82716920771</v>
      </c>
      <c r="X1684" s="7">
        <f t="shared" si="753"/>
        <v>-31.479477829785754</v>
      </c>
      <c r="Y1684" s="6">
        <f t="shared" si="739"/>
        <v>920.89817580600106</v>
      </c>
      <c r="Z1684" s="4">
        <f t="shared" si="740"/>
        <v>-1</v>
      </c>
      <c r="AA1684" s="4">
        <f t="shared" si="754"/>
        <v>0</v>
      </c>
      <c r="AB1684" s="5">
        <f t="shared" si="755"/>
        <v>0</v>
      </c>
      <c r="AC1684" s="418">
        <f t="shared" si="759"/>
        <v>0</v>
      </c>
      <c r="AD1684" s="628">
        <f t="shared" si="756"/>
        <v>0</v>
      </c>
      <c r="AE1684" s="4">
        <f t="shared" si="741"/>
        <v>8.6942177448439395</v>
      </c>
      <c r="AF1684" s="3">
        <f t="shared" si="757"/>
        <v>4.67</v>
      </c>
      <c r="AG1684" s="2">
        <f t="shared" si="742"/>
        <v>105.92076283713217</v>
      </c>
      <c r="AH1684" s="1">
        <f t="shared" si="731"/>
        <v>10.254293896846734</v>
      </c>
    </row>
    <row r="1685" spans="6:34" ht="15" thickBot="1" x14ac:dyDescent="0.4">
      <c r="F1685" s="21">
        <f t="shared" si="743"/>
        <v>165.49999999999488</v>
      </c>
      <c r="G1685" s="20">
        <f t="shared" si="758"/>
        <v>356.63043478260749</v>
      </c>
      <c r="H1685" s="19">
        <f t="shared" si="732"/>
        <v>6.6304347826074945</v>
      </c>
      <c r="I1685" s="18">
        <f t="shared" si="733"/>
        <v>1.8944099378878556E-2</v>
      </c>
      <c r="J1685" s="17">
        <f t="shared" si="734"/>
        <v>229230.98973246451</v>
      </c>
      <c r="K1685" s="16">
        <f t="shared" si="735"/>
        <v>31.479748470901221</v>
      </c>
      <c r="L1685" s="15">
        <f t="shared" si="736"/>
        <v>0</v>
      </c>
      <c r="M1685" s="14">
        <f t="shared" si="737"/>
        <v>0</v>
      </c>
      <c r="N1685" s="13">
        <f t="shared" si="744"/>
        <v>0</v>
      </c>
      <c r="O1685" s="12">
        <f t="shared" si="745"/>
        <v>0</v>
      </c>
      <c r="P1685" s="4">
        <f t="shared" si="746"/>
        <v>0</v>
      </c>
      <c r="Q1685" s="11">
        <f t="shared" si="738"/>
        <v>0</v>
      </c>
      <c r="R1685" s="10">
        <f t="shared" si="747"/>
        <v>0</v>
      </c>
      <c r="S1685" s="9">
        <f t="shared" si="748"/>
        <v>151.358709016955</v>
      </c>
      <c r="T1685" s="8">
        <f t="shared" si="749"/>
        <v>23082.403146234574</v>
      </c>
      <c r="U1685" s="7">
        <f t="shared" si="750"/>
        <v>-31.479748470901221</v>
      </c>
      <c r="V1685" s="9">
        <f t="shared" si="751"/>
        <v>-911.5223152150088</v>
      </c>
      <c r="W1685" s="8">
        <f t="shared" si="752"/>
        <v>229230.98973246451</v>
      </c>
      <c r="X1685" s="7">
        <f t="shared" si="753"/>
        <v>-31.479748470901221</v>
      </c>
      <c r="Y1685" s="6">
        <f t="shared" si="739"/>
        <v>924.00345774797245</v>
      </c>
      <c r="Z1685" s="4">
        <f t="shared" si="740"/>
        <v>-1</v>
      </c>
      <c r="AA1685" s="4">
        <f t="shared" si="754"/>
        <v>0</v>
      </c>
      <c r="AB1685" s="5">
        <f t="shared" si="755"/>
        <v>0</v>
      </c>
      <c r="AC1685" s="418">
        <f t="shared" si="759"/>
        <v>0</v>
      </c>
      <c r="AD1685" s="628">
        <f t="shared" si="756"/>
        <v>0</v>
      </c>
      <c r="AE1685" s="4">
        <f t="shared" si="741"/>
        <v>8.7235347725804768</v>
      </c>
      <c r="AF1685" s="3">
        <f t="shared" si="757"/>
        <v>4.67</v>
      </c>
      <c r="AG1685" s="2">
        <f t="shared" si="742"/>
        <v>105.92076283713217</v>
      </c>
      <c r="AH1685" s="1">
        <f t="shared" ref="AH1685:AH1748" si="760">DragCoefficient*AE1685^(3/2)</f>
        <v>10.306204036462713</v>
      </c>
    </row>
    <row r="1686" spans="6:34" ht="15" thickBot="1" x14ac:dyDescent="0.4">
      <c r="F1686" s="21">
        <f t="shared" si="743"/>
        <v>165.59999999999488</v>
      </c>
      <c r="G1686" s="20">
        <f t="shared" si="758"/>
        <v>356.63043478260749</v>
      </c>
      <c r="H1686" s="19">
        <f t="shared" si="732"/>
        <v>6.6304347826074945</v>
      </c>
      <c r="I1686" s="18">
        <f t="shared" si="733"/>
        <v>1.8944099378878556E-2</v>
      </c>
      <c r="J1686" s="17">
        <f t="shared" si="734"/>
        <v>229139.83750094302</v>
      </c>
      <c r="K1686" s="16">
        <f t="shared" si="735"/>
        <v>31.48002005342482</v>
      </c>
      <c r="L1686" s="15">
        <f t="shared" si="736"/>
        <v>0</v>
      </c>
      <c r="M1686" s="14">
        <f t="shared" si="737"/>
        <v>0</v>
      </c>
      <c r="N1686" s="13">
        <f t="shared" si="744"/>
        <v>0</v>
      </c>
      <c r="O1686" s="12">
        <f t="shared" si="745"/>
        <v>0</v>
      </c>
      <c r="P1686" s="4">
        <f t="shared" si="746"/>
        <v>0</v>
      </c>
      <c r="Q1686" s="11">
        <f t="shared" si="738"/>
        <v>0</v>
      </c>
      <c r="R1686" s="10">
        <f t="shared" si="747"/>
        <v>0</v>
      </c>
      <c r="S1686" s="9">
        <f t="shared" si="748"/>
        <v>151.358709016955</v>
      </c>
      <c r="T1686" s="8">
        <f t="shared" si="749"/>
        <v>23097.539017136271</v>
      </c>
      <c r="U1686" s="7">
        <f t="shared" si="750"/>
        <v>-31.48002005342482</v>
      </c>
      <c r="V1686" s="9">
        <f t="shared" si="751"/>
        <v>-914.67029006209896</v>
      </c>
      <c r="W1686" s="8">
        <f t="shared" si="752"/>
        <v>229139.83750094302</v>
      </c>
      <c r="X1686" s="7">
        <f t="shared" si="753"/>
        <v>-31.48002005342482</v>
      </c>
      <c r="Y1686" s="6">
        <f t="shared" si="739"/>
        <v>927.10905416653304</v>
      </c>
      <c r="Z1686" s="4">
        <f t="shared" si="740"/>
        <v>-1</v>
      </c>
      <c r="AA1686" s="4">
        <f t="shared" si="754"/>
        <v>0</v>
      </c>
      <c r="AB1686" s="5">
        <f t="shared" si="755"/>
        <v>0</v>
      </c>
      <c r="AC1686" s="418">
        <f t="shared" si="759"/>
        <v>0</v>
      </c>
      <c r="AD1686" s="628">
        <f t="shared" si="756"/>
        <v>0</v>
      </c>
      <c r="AE1686" s="4">
        <f t="shared" si="741"/>
        <v>8.752854769296663</v>
      </c>
      <c r="AF1686" s="3">
        <f t="shared" si="757"/>
        <v>4.67</v>
      </c>
      <c r="AG1686" s="2">
        <f t="shared" si="742"/>
        <v>105.92076283713217</v>
      </c>
      <c r="AH1686" s="1">
        <f t="shared" si="760"/>
        <v>10.358206746543891</v>
      </c>
    </row>
    <row r="1687" spans="6:34" ht="15" thickBot="1" x14ac:dyDescent="0.4">
      <c r="F1687" s="21">
        <f t="shared" si="743"/>
        <v>165.69999999999487</v>
      </c>
      <c r="G1687" s="20">
        <f t="shared" si="758"/>
        <v>356.63043478260749</v>
      </c>
      <c r="H1687" s="19">
        <f t="shared" si="732"/>
        <v>6.6304347826074945</v>
      </c>
      <c r="I1687" s="18">
        <f t="shared" si="733"/>
        <v>1.8944099378878556E-2</v>
      </c>
      <c r="J1687" s="17">
        <f t="shared" si="734"/>
        <v>229048.3704719368</v>
      </c>
      <c r="K1687" s="16">
        <f t="shared" si="735"/>
        <v>31.480292577401119</v>
      </c>
      <c r="L1687" s="15">
        <f t="shared" si="736"/>
        <v>0</v>
      </c>
      <c r="M1687" s="14">
        <f t="shared" si="737"/>
        <v>0</v>
      </c>
      <c r="N1687" s="13">
        <f t="shared" si="744"/>
        <v>0</v>
      </c>
      <c r="O1687" s="12">
        <f t="shared" si="745"/>
        <v>0</v>
      </c>
      <c r="P1687" s="4">
        <f t="shared" si="746"/>
        <v>0</v>
      </c>
      <c r="Q1687" s="11">
        <f t="shared" si="738"/>
        <v>0</v>
      </c>
      <c r="R1687" s="10">
        <f t="shared" si="747"/>
        <v>0</v>
      </c>
      <c r="S1687" s="9">
        <f t="shared" si="748"/>
        <v>151.358709016955</v>
      </c>
      <c r="T1687" s="8">
        <f t="shared" si="749"/>
        <v>23112.674888037967</v>
      </c>
      <c r="U1687" s="7">
        <f t="shared" si="750"/>
        <v>-31.480292577401119</v>
      </c>
      <c r="V1687" s="9">
        <f t="shared" si="751"/>
        <v>-917.81829206744146</v>
      </c>
      <c r="W1687" s="8">
        <f t="shared" si="752"/>
        <v>229048.3704719368</v>
      </c>
      <c r="X1687" s="7">
        <f t="shared" si="753"/>
        <v>-31.480292577401119</v>
      </c>
      <c r="Y1687" s="6">
        <f t="shared" si="739"/>
        <v>930.21496227961984</v>
      </c>
      <c r="Z1687" s="4">
        <f t="shared" si="740"/>
        <v>-1</v>
      </c>
      <c r="AA1687" s="4">
        <f t="shared" si="754"/>
        <v>0</v>
      </c>
      <c r="AB1687" s="5">
        <f t="shared" si="755"/>
        <v>0</v>
      </c>
      <c r="AC1687" s="418">
        <f t="shared" si="759"/>
        <v>0</v>
      </c>
      <c r="AD1687" s="628">
        <f t="shared" si="756"/>
        <v>0</v>
      </c>
      <c r="AE1687" s="4">
        <f t="shared" si="741"/>
        <v>8.7821777087269854</v>
      </c>
      <c r="AF1687" s="3">
        <f t="shared" si="757"/>
        <v>4.67</v>
      </c>
      <c r="AG1687" s="2">
        <f t="shared" si="742"/>
        <v>105.92076283713217</v>
      </c>
      <c r="AH1687" s="1">
        <f t="shared" si="760"/>
        <v>10.410301860521312</v>
      </c>
    </row>
    <row r="1688" spans="6:34" ht="15" thickBot="1" x14ac:dyDescent="0.4">
      <c r="F1688" s="21">
        <f t="shared" si="743"/>
        <v>165.79999999999487</v>
      </c>
      <c r="G1688" s="20">
        <f t="shared" si="758"/>
        <v>356.63043478260749</v>
      </c>
      <c r="H1688" s="19">
        <f t="shared" si="732"/>
        <v>6.6304347826074945</v>
      </c>
      <c r="I1688" s="18">
        <f t="shared" si="733"/>
        <v>1.8944099378878556E-2</v>
      </c>
      <c r="J1688" s="17">
        <f t="shared" si="734"/>
        <v>228956.58864273006</v>
      </c>
      <c r="K1688" s="16">
        <f t="shared" si="735"/>
        <v>31.480566042874774</v>
      </c>
      <c r="L1688" s="15">
        <f t="shared" si="736"/>
        <v>0</v>
      </c>
      <c r="M1688" s="14">
        <f t="shared" si="737"/>
        <v>0</v>
      </c>
      <c r="N1688" s="13">
        <f t="shared" si="744"/>
        <v>0</v>
      </c>
      <c r="O1688" s="12">
        <f t="shared" si="745"/>
        <v>0</v>
      </c>
      <c r="P1688" s="4">
        <f t="shared" si="746"/>
        <v>0</v>
      </c>
      <c r="Q1688" s="11">
        <f t="shared" si="738"/>
        <v>0</v>
      </c>
      <c r="R1688" s="10">
        <f t="shared" si="747"/>
        <v>0</v>
      </c>
      <c r="S1688" s="9">
        <f t="shared" si="748"/>
        <v>151.358709016955</v>
      </c>
      <c r="T1688" s="8">
        <f t="shared" si="749"/>
        <v>23127.810758939664</v>
      </c>
      <c r="U1688" s="7">
        <f t="shared" si="750"/>
        <v>-31.480566042874774</v>
      </c>
      <c r="V1688" s="9">
        <f t="shared" si="751"/>
        <v>-920.96632132518153</v>
      </c>
      <c r="W1688" s="8">
        <f t="shared" si="752"/>
        <v>228956.58864273006</v>
      </c>
      <c r="X1688" s="7">
        <f t="shared" si="753"/>
        <v>-31.480566042874774</v>
      </c>
      <c r="Y1688" s="6">
        <f t="shared" si="739"/>
        <v>933.32117934316523</v>
      </c>
      <c r="Z1688" s="4">
        <f t="shared" si="740"/>
        <v>-1</v>
      </c>
      <c r="AA1688" s="4">
        <f t="shared" si="754"/>
        <v>0</v>
      </c>
      <c r="AB1688" s="5">
        <f t="shared" si="755"/>
        <v>0</v>
      </c>
      <c r="AC1688" s="418">
        <f t="shared" si="759"/>
        <v>0</v>
      </c>
      <c r="AD1688" s="628">
        <f t="shared" si="756"/>
        <v>0</v>
      </c>
      <c r="AE1688" s="4">
        <f t="shared" si="741"/>
        <v>8.8115035649646494</v>
      </c>
      <c r="AF1688" s="3">
        <f t="shared" si="757"/>
        <v>4.67</v>
      </c>
      <c r="AG1688" s="2">
        <f t="shared" si="742"/>
        <v>105.92076283713217</v>
      </c>
      <c r="AH1688" s="1">
        <f t="shared" si="760"/>
        <v>10.46248921280101</v>
      </c>
    </row>
    <row r="1689" spans="6:34" ht="15" thickBot="1" x14ac:dyDescent="0.4">
      <c r="F1689" s="21">
        <f t="shared" si="743"/>
        <v>165.89999999999486</v>
      </c>
      <c r="G1689" s="20">
        <f t="shared" si="758"/>
        <v>356.63043478260749</v>
      </c>
      <c r="H1689" s="19">
        <f t="shared" si="732"/>
        <v>6.6304347826074945</v>
      </c>
      <c r="I1689" s="18">
        <f t="shared" si="733"/>
        <v>1.8944099378878556E-2</v>
      </c>
      <c r="J1689" s="17">
        <f t="shared" si="734"/>
        <v>228864.49201059755</v>
      </c>
      <c r="K1689" s="16">
        <f t="shared" si="735"/>
        <v>31.480840449890664</v>
      </c>
      <c r="L1689" s="15">
        <f t="shared" si="736"/>
        <v>0</v>
      </c>
      <c r="M1689" s="14">
        <f t="shared" si="737"/>
        <v>0</v>
      </c>
      <c r="N1689" s="13">
        <f t="shared" si="744"/>
        <v>0</v>
      </c>
      <c r="O1689" s="12">
        <f t="shared" si="745"/>
        <v>0</v>
      </c>
      <c r="P1689" s="4">
        <f t="shared" si="746"/>
        <v>0</v>
      </c>
      <c r="Q1689" s="11">
        <f t="shared" si="738"/>
        <v>0</v>
      </c>
      <c r="R1689" s="10">
        <f t="shared" si="747"/>
        <v>0</v>
      </c>
      <c r="S1689" s="9">
        <f t="shared" si="748"/>
        <v>151.358709016955</v>
      </c>
      <c r="T1689" s="8">
        <f t="shared" si="749"/>
        <v>23142.946629841361</v>
      </c>
      <c r="U1689" s="7">
        <f t="shared" si="750"/>
        <v>-31.480840449890664</v>
      </c>
      <c r="V1689" s="9">
        <f t="shared" si="751"/>
        <v>-924.11437792946901</v>
      </c>
      <c r="W1689" s="8">
        <f t="shared" si="752"/>
        <v>228864.49201059755</v>
      </c>
      <c r="X1689" s="7">
        <f t="shared" si="753"/>
        <v>-31.480840449890664</v>
      </c>
      <c r="Y1689" s="6">
        <f t="shared" si="739"/>
        <v>936.42770265047625</v>
      </c>
      <c r="Z1689" s="4">
        <f t="shared" si="740"/>
        <v>-1</v>
      </c>
      <c r="AA1689" s="4">
        <f t="shared" si="754"/>
        <v>0</v>
      </c>
      <c r="AB1689" s="5">
        <f t="shared" si="755"/>
        <v>0</v>
      </c>
      <c r="AC1689" s="418">
        <f t="shared" si="759"/>
        <v>0</v>
      </c>
      <c r="AD1689" s="628">
        <f t="shared" si="756"/>
        <v>0</v>
      </c>
      <c r="AE1689" s="4">
        <f t="shared" si="741"/>
        <v>8.8408323124557118</v>
      </c>
      <c r="AF1689" s="3">
        <f t="shared" si="757"/>
        <v>4.67</v>
      </c>
      <c r="AG1689" s="2">
        <f t="shared" si="742"/>
        <v>105.92076283713217</v>
      </c>
      <c r="AH1689" s="1">
        <f t="shared" si="760"/>
        <v>10.514768638754658</v>
      </c>
    </row>
    <row r="1690" spans="6:34" ht="15" thickBot="1" x14ac:dyDescent="0.4">
      <c r="F1690" s="21">
        <f t="shared" si="743"/>
        <v>165.99999999999486</v>
      </c>
      <c r="G1690" s="20">
        <f t="shared" si="758"/>
        <v>356.63043478260749</v>
      </c>
      <c r="H1690" s="19">
        <f t="shared" si="732"/>
        <v>6.6304347826074945</v>
      </c>
      <c r="I1690" s="18">
        <f t="shared" si="733"/>
        <v>1.8944099378878556E-2</v>
      </c>
      <c r="J1690" s="17">
        <f t="shared" si="734"/>
        <v>228772.08057280461</v>
      </c>
      <c r="K1690" s="16">
        <f t="shared" si="735"/>
        <v>31.481115798493761</v>
      </c>
      <c r="L1690" s="15">
        <f t="shared" si="736"/>
        <v>0</v>
      </c>
      <c r="M1690" s="14">
        <f t="shared" si="737"/>
        <v>0</v>
      </c>
      <c r="N1690" s="13">
        <f t="shared" si="744"/>
        <v>0</v>
      </c>
      <c r="O1690" s="12">
        <f t="shared" si="745"/>
        <v>0</v>
      </c>
      <c r="P1690" s="4">
        <f t="shared" si="746"/>
        <v>0</v>
      </c>
      <c r="Q1690" s="11">
        <f t="shared" si="738"/>
        <v>0</v>
      </c>
      <c r="R1690" s="10">
        <f t="shared" si="747"/>
        <v>0</v>
      </c>
      <c r="S1690" s="9">
        <f t="shared" si="748"/>
        <v>151.358709016955</v>
      </c>
      <c r="T1690" s="8">
        <f t="shared" si="749"/>
        <v>23158.082500743058</v>
      </c>
      <c r="U1690" s="7">
        <f t="shared" si="750"/>
        <v>-31.481115798493761</v>
      </c>
      <c r="V1690" s="9">
        <f t="shared" si="751"/>
        <v>-927.26246197445812</v>
      </c>
      <c r="W1690" s="8">
        <f t="shared" si="752"/>
        <v>228772.08057280461</v>
      </c>
      <c r="X1690" s="7">
        <f t="shared" si="753"/>
        <v>-31.481115798493761</v>
      </c>
      <c r="Y1690" s="6">
        <f t="shared" si="739"/>
        <v>939.53452953162537</v>
      </c>
      <c r="Z1690" s="4">
        <f t="shared" si="740"/>
        <v>-1</v>
      </c>
      <c r="AA1690" s="4">
        <f t="shared" si="754"/>
        <v>0</v>
      </c>
      <c r="AB1690" s="5">
        <f t="shared" si="755"/>
        <v>0</v>
      </c>
      <c r="AC1690" s="418">
        <f t="shared" si="759"/>
        <v>0</v>
      </c>
      <c r="AD1690" s="628">
        <f t="shared" si="756"/>
        <v>0</v>
      </c>
      <c r="AE1690" s="4">
        <f t="shared" si="741"/>
        <v>8.8701639259933369</v>
      </c>
      <c r="AF1690" s="3">
        <f t="shared" si="757"/>
        <v>4.67</v>
      </c>
      <c r="AG1690" s="2">
        <f t="shared" si="742"/>
        <v>105.92076283713217</v>
      </c>
      <c r="AH1690" s="1">
        <f t="shared" si="760"/>
        <v>10.567139974710408</v>
      </c>
    </row>
    <row r="1691" spans="6:34" ht="15" thickBot="1" x14ac:dyDescent="0.4">
      <c r="F1691" s="21">
        <f t="shared" si="743"/>
        <v>166.09999999999485</v>
      </c>
      <c r="G1691" s="20">
        <f t="shared" si="758"/>
        <v>356.63043478260749</v>
      </c>
      <c r="H1691" s="19">
        <f t="shared" si="732"/>
        <v>6.6304347826074945</v>
      </c>
      <c r="I1691" s="18">
        <f t="shared" si="733"/>
        <v>1.8944099378878556E-2</v>
      </c>
      <c r="J1691" s="17">
        <f t="shared" si="734"/>
        <v>228679.35432660716</v>
      </c>
      <c r="K1691" s="16">
        <f t="shared" si="735"/>
        <v>31.481392088729258</v>
      </c>
      <c r="L1691" s="15">
        <f t="shared" si="736"/>
        <v>0</v>
      </c>
      <c r="M1691" s="14">
        <f t="shared" si="737"/>
        <v>0</v>
      </c>
      <c r="N1691" s="13">
        <f t="shared" si="744"/>
        <v>0</v>
      </c>
      <c r="O1691" s="12">
        <f t="shared" si="745"/>
        <v>0</v>
      </c>
      <c r="P1691" s="4">
        <f t="shared" si="746"/>
        <v>0</v>
      </c>
      <c r="Q1691" s="11">
        <f t="shared" si="738"/>
        <v>0</v>
      </c>
      <c r="R1691" s="10">
        <f t="shared" si="747"/>
        <v>0</v>
      </c>
      <c r="S1691" s="9">
        <f t="shared" si="748"/>
        <v>151.358709016955</v>
      </c>
      <c r="T1691" s="8">
        <f t="shared" si="749"/>
        <v>23173.218371644754</v>
      </c>
      <c r="U1691" s="7">
        <f t="shared" si="750"/>
        <v>-31.481392088729258</v>
      </c>
      <c r="V1691" s="9">
        <f t="shared" si="751"/>
        <v>-930.41057355430746</v>
      </c>
      <c r="W1691" s="8">
        <f t="shared" si="752"/>
        <v>228679.35432660716</v>
      </c>
      <c r="X1691" s="7">
        <f t="shared" si="753"/>
        <v>-31.481392088729258</v>
      </c>
      <c r="Y1691" s="6">
        <f t="shared" si="739"/>
        <v>942.6416573528536</v>
      </c>
      <c r="Z1691" s="4">
        <f t="shared" si="740"/>
        <v>-1</v>
      </c>
      <c r="AA1691" s="4">
        <f t="shared" si="754"/>
        <v>0</v>
      </c>
      <c r="AB1691" s="5">
        <f t="shared" si="755"/>
        <v>0</v>
      </c>
      <c r="AC1691" s="418">
        <f t="shared" si="759"/>
        <v>0</v>
      </c>
      <c r="AD1691" s="628">
        <f t="shared" si="756"/>
        <v>0</v>
      </c>
      <c r="AE1691" s="4">
        <f t="shared" si="741"/>
        <v>8.899498380712151</v>
      </c>
      <c r="AF1691" s="3">
        <f t="shared" si="757"/>
        <v>4.67</v>
      </c>
      <c r="AG1691" s="2">
        <f t="shared" si="742"/>
        <v>105.92076283713217</v>
      </c>
      <c r="AH1691" s="1">
        <f t="shared" si="760"/>
        <v>10.619603057943795</v>
      </c>
    </row>
    <row r="1692" spans="6:34" ht="15" thickBot="1" x14ac:dyDescent="0.4">
      <c r="F1692" s="21">
        <f t="shared" si="743"/>
        <v>166.19999999999484</v>
      </c>
      <c r="G1692" s="20">
        <f t="shared" si="758"/>
        <v>356.63043478260749</v>
      </c>
      <c r="H1692" s="19">
        <f t="shared" si="732"/>
        <v>6.6304347826074945</v>
      </c>
      <c r="I1692" s="18">
        <f t="shared" si="733"/>
        <v>1.8944099378878556E-2</v>
      </c>
      <c r="J1692" s="17">
        <f t="shared" si="734"/>
        <v>228586.31326925172</v>
      </c>
      <c r="K1692" s="16">
        <f t="shared" si="735"/>
        <v>31.481669320642439</v>
      </c>
      <c r="L1692" s="15">
        <f t="shared" si="736"/>
        <v>0</v>
      </c>
      <c r="M1692" s="14">
        <f t="shared" si="737"/>
        <v>0</v>
      </c>
      <c r="N1692" s="13">
        <f t="shared" si="744"/>
        <v>0</v>
      </c>
      <c r="O1692" s="12">
        <f t="shared" si="745"/>
        <v>0</v>
      </c>
      <c r="P1692" s="4">
        <f t="shared" si="746"/>
        <v>0</v>
      </c>
      <c r="Q1692" s="11">
        <f t="shared" si="738"/>
        <v>0</v>
      </c>
      <c r="R1692" s="10">
        <f t="shared" si="747"/>
        <v>0</v>
      </c>
      <c r="S1692" s="9">
        <f t="shared" si="748"/>
        <v>151.358709016955</v>
      </c>
      <c r="T1692" s="8">
        <f t="shared" si="749"/>
        <v>23188.354242546451</v>
      </c>
      <c r="U1692" s="7">
        <f t="shared" si="750"/>
        <v>-31.481669320642439</v>
      </c>
      <c r="V1692" s="9">
        <f t="shared" si="751"/>
        <v>-933.55871276318044</v>
      </c>
      <c r="W1692" s="8">
        <f t="shared" si="752"/>
        <v>228586.31326925172</v>
      </c>
      <c r="X1692" s="7">
        <f t="shared" si="753"/>
        <v>-31.481669320642439</v>
      </c>
      <c r="Y1692" s="6">
        <f t="shared" si="739"/>
        <v>945.74908351598503</v>
      </c>
      <c r="Z1692" s="4">
        <f t="shared" si="740"/>
        <v>-1</v>
      </c>
      <c r="AA1692" s="4">
        <f t="shared" si="754"/>
        <v>0</v>
      </c>
      <c r="AB1692" s="5">
        <f t="shared" si="755"/>
        <v>0</v>
      </c>
      <c r="AC1692" s="418">
        <f t="shared" si="759"/>
        <v>0</v>
      </c>
      <c r="AD1692" s="628">
        <f t="shared" si="756"/>
        <v>0</v>
      </c>
      <c r="AE1692" s="4">
        <f t="shared" si="741"/>
        <v>8.9288356520827286</v>
      </c>
      <c r="AF1692" s="3">
        <f t="shared" si="757"/>
        <v>4.67</v>
      </c>
      <c r="AG1692" s="2">
        <f t="shared" si="742"/>
        <v>105.92076283713217</v>
      </c>
      <c r="AH1692" s="1">
        <f t="shared" si="760"/>
        <v>10.672157726668797</v>
      </c>
    </row>
    <row r="1693" spans="6:34" ht="15" thickBot="1" x14ac:dyDescent="0.4">
      <c r="F1693" s="21">
        <f t="shared" si="743"/>
        <v>166.29999999999484</v>
      </c>
      <c r="G1693" s="20">
        <f t="shared" si="758"/>
        <v>356.63043478260749</v>
      </c>
      <c r="H1693" s="19">
        <f t="shared" si="732"/>
        <v>6.6304347826074945</v>
      </c>
      <c r="I1693" s="18">
        <f t="shared" si="733"/>
        <v>1.8944099378878556E-2</v>
      </c>
      <c r="J1693" s="17">
        <f t="shared" si="734"/>
        <v>228492.95739797541</v>
      </c>
      <c r="K1693" s="16">
        <f t="shared" si="735"/>
        <v>31.481947494278781</v>
      </c>
      <c r="L1693" s="15">
        <f t="shared" si="736"/>
        <v>0</v>
      </c>
      <c r="M1693" s="14">
        <f t="shared" si="737"/>
        <v>0</v>
      </c>
      <c r="N1693" s="13">
        <f t="shared" si="744"/>
        <v>0</v>
      </c>
      <c r="O1693" s="12">
        <f t="shared" si="745"/>
        <v>0</v>
      </c>
      <c r="P1693" s="4">
        <f t="shared" si="746"/>
        <v>0</v>
      </c>
      <c r="Q1693" s="11">
        <f t="shared" si="738"/>
        <v>0</v>
      </c>
      <c r="R1693" s="10">
        <f t="shared" si="747"/>
        <v>0</v>
      </c>
      <c r="S1693" s="9">
        <f t="shared" si="748"/>
        <v>151.358709016955</v>
      </c>
      <c r="T1693" s="8">
        <f t="shared" si="749"/>
        <v>23203.490113448148</v>
      </c>
      <c r="U1693" s="7">
        <f t="shared" si="750"/>
        <v>-31.481947494278781</v>
      </c>
      <c r="V1693" s="9">
        <f t="shared" si="751"/>
        <v>-936.70687969524465</v>
      </c>
      <c r="W1693" s="8">
        <f t="shared" si="752"/>
        <v>228492.95739797541</v>
      </c>
      <c r="X1693" s="7">
        <f t="shared" si="753"/>
        <v>-31.481947494278781</v>
      </c>
      <c r="Y1693" s="6">
        <f t="shared" si="739"/>
        <v>948.85680545785237</v>
      </c>
      <c r="Z1693" s="4">
        <f t="shared" si="740"/>
        <v>-1</v>
      </c>
      <c r="AA1693" s="4">
        <f t="shared" si="754"/>
        <v>0</v>
      </c>
      <c r="AB1693" s="5">
        <f t="shared" si="755"/>
        <v>0</v>
      </c>
      <c r="AC1693" s="418">
        <f t="shared" si="759"/>
        <v>0</v>
      </c>
      <c r="AD1693" s="628">
        <f t="shared" si="756"/>
        <v>0</v>
      </c>
      <c r="AE1693" s="4">
        <f t="shared" si="741"/>
        <v>8.9581757159061528</v>
      </c>
      <c r="AF1693" s="3">
        <f t="shared" si="757"/>
        <v>4.67</v>
      </c>
      <c r="AG1693" s="2">
        <f t="shared" si="742"/>
        <v>105.92076283713217</v>
      </c>
      <c r="AH1693" s="1">
        <f t="shared" si="760"/>
        <v>10.724803820028995</v>
      </c>
    </row>
    <row r="1694" spans="6:34" ht="15" thickBot="1" x14ac:dyDescent="0.4">
      <c r="F1694" s="21">
        <f t="shared" si="743"/>
        <v>166.39999999999483</v>
      </c>
      <c r="G1694" s="20">
        <f t="shared" si="758"/>
        <v>356.63043478260749</v>
      </c>
      <c r="H1694" s="19">
        <f t="shared" ref="H1694:H1757" si="761">G1694-(TotalWeightE-PropellantWeight)</f>
        <v>6.6304347826074945</v>
      </c>
      <c r="I1694" s="18">
        <f t="shared" ref="I1694:I1757" si="762">(G1694-(TotalWeightE-PropellantWeight))/(PropellantWeight)</f>
        <v>1.8944099378878556E-2</v>
      </c>
      <c r="J1694" s="17">
        <f t="shared" ref="J1694:J1757" si="763">W1694</f>
        <v>228399.28671000589</v>
      </c>
      <c r="K1694" s="16">
        <f t="shared" ref="K1694:K1757" si="764">$L$23*(20902231^2)/((20902231+W1694)^2)</f>
        <v>31.482226609683917</v>
      </c>
      <c r="L1694" s="15">
        <f t="shared" ref="L1694:L1757" si="765">M1694/$L$22</f>
        <v>0</v>
      </c>
      <c r="M1694" s="14">
        <f t="shared" ref="M1694:M1757" si="766">$L$22*(EXP(-K1694*(W1694-0)/($L$25*AF1694)))</f>
        <v>0</v>
      </c>
      <c r="N1694" s="13">
        <f t="shared" si="744"/>
        <v>0</v>
      </c>
      <c r="O1694" s="12">
        <f t="shared" si="745"/>
        <v>0</v>
      </c>
      <c r="P1694" s="4">
        <f t="shared" si="746"/>
        <v>0</v>
      </c>
      <c r="Q1694" s="11">
        <f t="shared" ref="Q1694:Q1757" si="767">(M1694*$L$25*AF1694)/144</f>
        <v>0</v>
      </c>
      <c r="R1694" s="10">
        <f t="shared" si="747"/>
        <v>0</v>
      </c>
      <c r="S1694" s="9">
        <f t="shared" si="748"/>
        <v>151.358709016955</v>
      </c>
      <c r="T1694" s="8">
        <f t="shared" si="749"/>
        <v>23218.625984349845</v>
      </c>
      <c r="U1694" s="7">
        <f t="shared" si="750"/>
        <v>-31.482226609683917</v>
      </c>
      <c r="V1694" s="9">
        <f t="shared" si="751"/>
        <v>-939.85507444467248</v>
      </c>
      <c r="W1694" s="8">
        <f t="shared" si="752"/>
        <v>228399.28671000589</v>
      </c>
      <c r="X1694" s="7">
        <f t="shared" si="753"/>
        <v>-31.482226609683917</v>
      </c>
      <c r="Y1694" s="6">
        <f t="shared" ref="Y1694:Y1757" si="768">SQRT((S1694^2)+(V1694^2))</f>
        <v>951.96482064973395</v>
      </c>
      <c r="Z1694" s="4">
        <f t="shared" ref="Z1694:Z1757" si="769">X1694/K1694</f>
        <v>-1</v>
      </c>
      <c r="AA1694" s="4">
        <f t="shared" si="754"/>
        <v>0</v>
      </c>
      <c r="AB1694" s="5">
        <f t="shared" si="755"/>
        <v>0</v>
      </c>
      <c r="AC1694" s="418">
        <f t="shared" si="759"/>
        <v>0</v>
      </c>
      <c r="AD1694" s="628">
        <f t="shared" si="756"/>
        <v>0</v>
      </c>
      <c r="AE1694" s="4">
        <f t="shared" ref="AE1694:AE1757" si="770">Y1694/AG1694</f>
        <v>8.9875185483087154</v>
      </c>
      <c r="AF1694" s="3">
        <f t="shared" si="757"/>
        <v>4.67</v>
      </c>
      <c r="AG1694" s="2">
        <f t="shared" ref="AG1694:AG1757" si="771">SQRT($L$27*$L$25*AF1694)</f>
        <v>105.92076283713217</v>
      </c>
      <c r="AH1694" s="1">
        <f t="shared" si="760"/>
        <v>10.77754117808885</v>
      </c>
    </row>
    <row r="1695" spans="6:34" ht="15" thickBot="1" x14ac:dyDescent="0.4">
      <c r="F1695" s="21">
        <f t="shared" ref="F1695:F1758" si="772">F1694+$G$28</f>
        <v>166.49999999999483</v>
      </c>
      <c r="G1695" s="20">
        <f t="shared" si="758"/>
        <v>356.63043478260749</v>
      </c>
      <c r="H1695" s="19">
        <f t="shared" si="761"/>
        <v>6.6304347826074945</v>
      </c>
      <c r="I1695" s="18">
        <f t="shared" si="762"/>
        <v>1.8944099378878556E-2</v>
      </c>
      <c r="J1695" s="17">
        <f t="shared" si="763"/>
        <v>228305.30120256142</v>
      </c>
      <c r="K1695" s="16">
        <f t="shared" si="764"/>
        <v>31.482506666903621</v>
      </c>
      <c r="L1695" s="15">
        <f t="shared" si="765"/>
        <v>0</v>
      </c>
      <c r="M1695" s="14">
        <f t="shared" si="766"/>
        <v>0</v>
      </c>
      <c r="N1695" s="13">
        <f t="shared" ref="N1695:N1758" si="773">IF(I1694&gt;0.02,(WeightFlowRate/$L$23)*ExhaustVelocityE+(ExitPressureE-Q1695)*ExitAreaE,0)</f>
        <v>0</v>
      </c>
      <c r="O1695" s="12">
        <f t="shared" ref="O1695:O1758" si="774">N1695/WeightFlowRate</f>
        <v>0</v>
      </c>
      <c r="P1695" s="4">
        <f t="shared" ref="P1695:P1758" si="775">Q1695/$L$21</f>
        <v>0</v>
      </c>
      <c r="Q1695" s="11">
        <f t="shared" si="767"/>
        <v>0</v>
      </c>
      <c r="R1695" s="10">
        <f t="shared" ref="R1695:R1758" si="776">IF(W1695&lt;InitialAltitudeE,0,(((N1695-AB1695)*COS(ElevationAngleR)*$L$23)/(G1695)))</f>
        <v>0</v>
      </c>
      <c r="S1695" s="9">
        <f t="shared" ref="S1695:S1758" si="777">IF(W1694&lt;InitialAltitudeE,0,S1694+(R1694*TimeStep))</f>
        <v>151.358709016955</v>
      </c>
      <c r="T1695" s="8">
        <f t="shared" ref="T1695:T1758" si="778">T1694+(S1695*TimeStep)</f>
        <v>23233.761855251541</v>
      </c>
      <c r="U1695" s="7">
        <f t="shared" ref="U1695:U1758" si="779">IF(W1694&lt;InitialAltitudeE,-K1695,(((N1695-AB1695)*SIN(ElevationAngleR)*$L$23)/G1695)-K1695)</f>
        <v>-31.482506666903621</v>
      </c>
      <c r="V1695" s="9">
        <f t="shared" ref="V1695:V1758" si="780">IF(W1694&lt;InitialAltitudeE,0,V1694+(U1694*TimeStep))</f>
        <v>-943.00329710564085</v>
      </c>
      <c r="W1695" s="8">
        <f t="shared" ref="W1695:W1758" si="781">IF(P1694&gt;0.913499,W1694,W1694+V1694*TimeStep)</f>
        <v>228305.30120256142</v>
      </c>
      <c r="X1695" s="7">
        <f t="shared" ref="X1695:X1758" si="782">IF(N1695&gt;0.002,SQRT((U1695^2)+(R1695^2)),-SQRT((U1695^2)+(R1695^2)))</f>
        <v>-31.482506666903621</v>
      </c>
      <c r="Y1695" s="6">
        <f t="shared" si="768"/>
        <v>955.07312659680088</v>
      </c>
      <c r="Z1695" s="4">
        <f t="shared" si="769"/>
        <v>-1</v>
      </c>
      <c r="AA1695" s="4">
        <f t="shared" ref="AA1695:AA1758" si="783">N1695/G1695</f>
        <v>0</v>
      </c>
      <c r="AB1695" s="5">
        <f t="shared" ref="AB1695:AB1758" si="784">0.5*M1695*(Y1694^2)*CrossSectionalAreaE*AH1695</f>
        <v>0</v>
      </c>
      <c r="AC1695" s="418">
        <f t="shared" si="759"/>
        <v>0</v>
      </c>
      <c r="AD1695" s="628">
        <f t="shared" ref="AD1695:AD1758" si="785">(1/2)*M1695*(Y1694^2)</f>
        <v>0</v>
      </c>
      <c r="AE1695" s="4">
        <f t="shared" si="770"/>
        <v>9.0168641257366886</v>
      </c>
      <c r="AF1695" s="3">
        <f t="shared" ref="AF1695:AF1758" si="786">IF(AF1694&gt;4.67,$L$20+($L$26/1000)*W1695,4.67)</f>
        <v>4.67</v>
      </c>
      <c r="AG1695" s="2">
        <f t="shared" si="771"/>
        <v>105.92076283713217</v>
      </c>
      <c r="AH1695" s="1">
        <f t="shared" si="760"/>
        <v>10.830369641825136</v>
      </c>
    </row>
    <row r="1696" spans="6:34" ht="15" thickBot="1" x14ac:dyDescent="0.4">
      <c r="F1696" s="21">
        <f t="shared" si="772"/>
        <v>166.59999999999482</v>
      </c>
      <c r="G1696" s="20">
        <f t="shared" ref="G1696:G1759" si="787">IF(I1695&gt;0.02,G1695-((N1695/O1695)*TimeStep),G1695)</f>
        <v>356.63043478260749</v>
      </c>
      <c r="H1696" s="19">
        <f t="shared" si="761"/>
        <v>6.6304347826074945</v>
      </c>
      <c r="I1696" s="18">
        <f t="shared" si="762"/>
        <v>1.8944099378878556E-2</v>
      </c>
      <c r="J1696" s="17">
        <f t="shared" si="763"/>
        <v>228211.00087285085</v>
      </c>
      <c r="K1696" s="16">
        <f t="shared" si="764"/>
        <v>31.482787665983839</v>
      </c>
      <c r="L1696" s="15">
        <f t="shared" si="765"/>
        <v>0</v>
      </c>
      <c r="M1696" s="14">
        <f t="shared" si="766"/>
        <v>0</v>
      </c>
      <c r="N1696" s="13">
        <f t="shared" si="773"/>
        <v>0</v>
      </c>
      <c r="O1696" s="12">
        <f t="shared" si="774"/>
        <v>0</v>
      </c>
      <c r="P1696" s="4">
        <f t="shared" si="775"/>
        <v>0</v>
      </c>
      <c r="Q1696" s="11">
        <f t="shared" si="767"/>
        <v>0</v>
      </c>
      <c r="R1696" s="10">
        <f t="shared" si="776"/>
        <v>0</v>
      </c>
      <c r="S1696" s="9">
        <f t="shared" si="777"/>
        <v>151.358709016955</v>
      </c>
      <c r="T1696" s="8">
        <f t="shared" si="778"/>
        <v>23248.897726153238</v>
      </c>
      <c r="U1696" s="7">
        <f t="shared" si="779"/>
        <v>-31.482787665983839</v>
      </c>
      <c r="V1696" s="9">
        <f t="shared" si="780"/>
        <v>-946.15154777233124</v>
      </c>
      <c r="W1696" s="8">
        <f t="shared" si="781"/>
        <v>228211.00087285085</v>
      </c>
      <c r="X1696" s="7">
        <f t="shared" si="782"/>
        <v>-31.482787665983839</v>
      </c>
      <c r="Y1696" s="6">
        <f t="shared" si="768"/>
        <v>958.18172083757543</v>
      </c>
      <c r="Z1696" s="4">
        <f t="shared" si="769"/>
        <v>-1</v>
      </c>
      <c r="AA1696" s="4">
        <f t="shared" si="783"/>
        <v>0</v>
      </c>
      <c r="AB1696" s="5">
        <f t="shared" si="784"/>
        <v>0</v>
      </c>
      <c r="AC1696" s="418">
        <f t="shared" ref="AC1696:AC1759" si="788">(AB1696/G1696)*F1696</f>
        <v>0</v>
      </c>
      <c r="AD1696" s="628">
        <f t="shared" si="785"/>
        <v>0</v>
      </c>
      <c r="AE1696" s="4">
        <f t="shared" si="770"/>
        <v>9.046212424951209</v>
      </c>
      <c r="AF1696" s="3">
        <f t="shared" si="786"/>
        <v>4.67</v>
      </c>
      <c r="AG1696" s="2">
        <f t="shared" si="771"/>
        <v>105.92076283713217</v>
      </c>
      <c r="AH1696" s="1">
        <f t="shared" si="760"/>
        <v>10.883289053118382</v>
      </c>
    </row>
    <row r="1697" spans="6:34" ht="15" thickBot="1" x14ac:dyDescent="0.4">
      <c r="F1697" s="21">
        <f t="shared" si="772"/>
        <v>166.69999999999482</v>
      </c>
      <c r="G1697" s="20">
        <f t="shared" si="787"/>
        <v>356.63043478260749</v>
      </c>
      <c r="H1697" s="19">
        <f t="shared" si="761"/>
        <v>6.6304347826074945</v>
      </c>
      <c r="I1697" s="18">
        <f t="shared" si="762"/>
        <v>1.8944099378878556E-2</v>
      </c>
      <c r="J1697" s="17">
        <f t="shared" si="763"/>
        <v>228116.38571807361</v>
      </c>
      <c r="K1697" s="16">
        <f t="shared" si="764"/>
        <v>31.483069606970648</v>
      </c>
      <c r="L1697" s="15">
        <f t="shared" si="765"/>
        <v>0</v>
      </c>
      <c r="M1697" s="14">
        <f t="shared" si="766"/>
        <v>0</v>
      </c>
      <c r="N1697" s="13">
        <f t="shared" si="773"/>
        <v>0</v>
      </c>
      <c r="O1697" s="12">
        <f t="shared" si="774"/>
        <v>0</v>
      </c>
      <c r="P1697" s="4">
        <f t="shared" si="775"/>
        <v>0</v>
      </c>
      <c r="Q1697" s="11">
        <f t="shared" si="767"/>
        <v>0</v>
      </c>
      <c r="R1697" s="10">
        <f t="shared" si="776"/>
        <v>0</v>
      </c>
      <c r="S1697" s="9">
        <f t="shared" si="777"/>
        <v>151.358709016955</v>
      </c>
      <c r="T1697" s="8">
        <f t="shared" si="778"/>
        <v>23264.033597054935</v>
      </c>
      <c r="U1697" s="7">
        <f t="shared" si="779"/>
        <v>-31.483069606970648</v>
      </c>
      <c r="V1697" s="9">
        <f t="shared" si="780"/>
        <v>-949.29982653892966</v>
      </c>
      <c r="W1697" s="8">
        <f t="shared" si="781"/>
        <v>228116.38571807361</v>
      </c>
      <c r="X1697" s="7">
        <f t="shared" si="782"/>
        <v>-31.483069606970648</v>
      </c>
      <c r="Y1697" s="6">
        <f t="shared" si="768"/>
        <v>961.290600943399</v>
      </c>
      <c r="Z1697" s="4">
        <f t="shared" si="769"/>
        <v>-1</v>
      </c>
      <c r="AA1697" s="4">
        <f t="shared" si="783"/>
        <v>0</v>
      </c>
      <c r="AB1697" s="5">
        <f t="shared" si="784"/>
        <v>0</v>
      </c>
      <c r="AC1697" s="418">
        <f t="shared" si="788"/>
        <v>0</v>
      </c>
      <c r="AD1697" s="628">
        <f t="shared" si="785"/>
        <v>0</v>
      </c>
      <c r="AE1697" s="4">
        <f t="shared" si="770"/>
        <v>9.0755634230232669</v>
      </c>
      <c r="AF1697" s="3">
        <f t="shared" si="786"/>
        <v>4.67</v>
      </c>
      <c r="AG1697" s="2">
        <f t="shared" si="771"/>
        <v>105.92076283713217</v>
      </c>
      <c r="AH1697" s="1">
        <f t="shared" si="760"/>
        <v>10.93629925474459</v>
      </c>
    </row>
    <row r="1698" spans="6:34" ht="15" thickBot="1" x14ac:dyDescent="0.4">
      <c r="F1698" s="21">
        <f t="shared" si="772"/>
        <v>166.79999999999481</v>
      </c>
      <c r="G1698" s="20">
        <f t="shared" si="787"/>
        <v>356.63043478260749</v>
      </c>
      <c r="H1698" s="19">
        <f t="shared" si="761"/>
        <v>6.6304347826074945</v>
      </c>
      <c r="I1698" s="18">
        <f t="shared" si="762"/>
        <v>1.8944099378878556E-2</v>
      </c>
      <c r="J1698" s="17">
        <f t="shared" si="763"/>
        <v>228021.4557354197</v>
      </c>
      <c r="K1698" s="16">
        <f t="shared" si="764"/>
        <v>31.48335248991031</v>
      </c>
      <c r="L1698" s="15">
        <f t="shared" si="765"/>
        <v>0</v>
      </c>
      <c r="M1698" s="14">
        <f t="shared" si="766"/>
        <v>0</v>
      </c>
      <c r="N1698" s="13">
        <f t="shared" si="773"/>
        <v>0</v>
      </c>
      <c r="O1698" s="12">
        <f t="shared" si="774"/>
        <v>0</v>
      </c>
      <c r="P1698" s="4">
        <f t="shared" si="775"/>
        <v>0</v>
      </c>
      <c r="Q1698" s="11">
        <f t="shared" si="767"/>
        <v>0</v>
      </c>
      <c r="R1698" s="10">
        <f t="shared" si="776"/>
        <v>0</v>
      </c>
      <c r="S1698" s="9">
        <f t="shared" si="777"/>
        <v>151.358709016955</v>
      </c>
      <c r="T1698" s="8">
        <f t="shared" si="778"/>
        <v>23279.169467956632</v>
      </c>
      <c r="U1698" s="7">
        <f t="shared" si="779"/>
        <v>-31.48335248991031</v>
      </c>
      <c r="V1698" s="9">
        <f t="shared" si="780"/>
        <v>-952.44813349962669</v>
      </c>
      <c r="W1698" s="8">
        <f t="shared" si="781"/>
        <v>228021.4557354197</v>
      </c>
      <c r="X1698" s="7">
        <f t="shared" si="782"/>
        <v>-31.48335248991031</v>
      </c>
      <c r="Y1698" s="6">
        <f t="shared" si="768"/>
        <v>964.39976451791085</v>
      </c>
      <c r="Z1698" s="4">
        <f t="shared" si="769"/>
        <v>-1</v>
      </c>
      <c r="AA1698" s="4">
        <f t="shared" si="783"/>
        <v>0</v>
      </c>
      <c r="AB1698" s="5">
        <f t="shared" si="784"/>
        <v>0</v>
      </c>
      <c r="AC1698" s="418">
        <f t="shared" si="788"/>
        <v>0</v>
      </c>
      <c r="AD1698" s="628">
        <f t="shared" si="785"/>
        <v>0</v>
      </c>
      <c r="AE1698" s="4">
        <f t="shared" si="770"/>
        <v>9.104917097328773</v>
      </c>
      <c r="AF1698" s="3">
        <f t="shared" si="786"/>
        <v>4.67</v>
      </c>
      <c r="AG1698" s="2">
        <f t="shared" si="771"/>
        <v>105.92076283713217</v>
      </c>
      <c r="AH1698" s="1">
        <f t="shared" si="760"/>
        <v>10.989400090366873</v>
      </c>
    </row>
    <row r="1699" spans="6:34" ht="15" thickBot="1" x14ac:dyDescent="0.4">
      <c r="F1699" s="21">
        <f t="shared" si="772"/>
        <v>166.8999999999948</v>
      </c>
      <c r="G1699" s="20">
        <f t="shared" si="787"/>
        <v>356.63043478260749</v>
      </c>
      <c r="H1699" s="19">
        <f t="shared" si="761"/>
        <v>6.6304347826074945</v>
      </c>
      <c r="I1699" s="18">
        <f t="shared" si="762"/>
        <v>1.8944099378878556E-2</v>
      </c>
      <c r="J1699" s="17">
        <f t="shared" si="763"/>
        <v>227926.21092206973</v>
      </c>
      <c r="K1699" s="16">
        <f t="shared" si="764"/>
        <v>31.48363631484921</v>
      </c>
      <c r="L1699" s="15">
        <f t="shared" si="765"/>
        <v>0</v>
      </c>
      <c r="M1699" s="14">
        <f t="shared" si="766"/>
        <v>0</v>
      </c>
      <c r="N1699" s="13">
        <f t="shared" si="773"/>
        <v>0</v>
      </c>
      <c r="O1699" s="12">
        <f t="shared" si="774"/>
        <v>0</v>
      </c>
      <c r="P1699" s="4">
        <f t="shared" si="775"/>
        <v>0</v>
      </c>
      <c r="Q1699" s="11">
        <f t="shared" si="767"/>
        <v>0</v>
      </c>
      <c r="R1699" s="10">
        <f t="shared" si="776"/>
        <v>0</v>
      </c>
      <c r="S1699" s="9">
        <f t="shared" si="777"/>
        <v>151.358709016955</v>
      </c>
      <c r="T1699" s="8">
        <f t="shared" si="778"/>
        <v>23294.305338858328</v>
      </c>
      <c r="U1699" s="7">
        <f t="shared" si="779"/>
        <v>-31.48363631484921</v>
      </c>
      <c r="V1699" s="9">
        <f t="shared" si="780"/>
        <v>-955.59646874861767</v>
      </c>
      <c r="W1699" s="8">
        <f t="shared" si="781"/>
        <v>227926.21092206973</v>
      </c>
      <c r="X1699" s="7">
        <f t="shared" si="782"/>
        <v>-31.48363631484921</v>
      </c>
      <c r="Y1699" s="6">
        <f t="shared" si="768"/>
        <v>967.50920919653629</v>
      </c>
      <c r="Z1699" s="4">
        <f t="shared" si="769"/>
        <v>-1</v>
      </c>
      <c r="AA1699" s="4">
        <f t="shared" si="783"/>
        <v>0</v>
      </c>
      <c r="AB1699" s="5">
        <f t="shared" si="784"/>
        <v>0</v>
      </c>
      <c r="AC1699" s="418">
        <f t="shared" si="788"/>
        <v>0</v>
      </c>
      <c r="AD1699" s="628">
        <f t="shared" si="785"/>
        <v>0</v>
      </c>
      <c r="AE1699" s="4">
        <f t="shared" si="770"/>
        <v>9.1342734255437303</v>
      </c>
      <c r="AF1699" s="3">
        <f t="shared" si="786"/>
        <v>4.67</v>
      </c>
      <c r="AG1699" s="2">
        <f t="shared" si="771"/>
        <v>105.92076283713217</v>
      </c>
      <c r="AH1699" s="1">
        <f t="shared" si="760"/>
        <v>11.042591404527357</v>
      </c>
    </row>
    <row r="1700" spans="6:34" ht="15" thickBot="1" x14ac:dyDescent="0.4">
      <c r="F1700" s="21">
        <f t="shared" si="772"/>
        <v>166.9999999999948</v>
      </c>
      <c r="G1700" s="20">
        <f t="shared" si="787"/>
        <v>356.63043478260749</v>
      </c>
      <c r="H1700" s="19">
        <f t="shared" si="761"/>
        <v>6.6304347826074945</v>
      </c>
      <c r="I1700" s="18">
        <f t="shared" si="762"/>
        <v>1.8944099378878556E-2</v>
      </c>
      <c r="J1700" s="17">
        <f t="shared" si="763"/>
        <v>227830.65127519486</v>
      </c>
      <c r="K1700" s="16">
        <f t="shared" si="764"/>
        <v>31.483921081833923</v>
      </c>
      <c r="L1700" s="15">
        <f t="shared" si="765"/>
        <v>0</v>
      </c>
      <c r="M1700" s="14">
        <f t="shared" si="766"/>
        <v>0</v>
      </c>
      <c r="N1700" s="13">
        <f t="shared" si="773"/>
        <v>0</v>
      </c>
      <c r="O1700" s="12">
        <f t="shared" si="774"/>
        <v>0</v>
      </c>
      <c r="P1700" s="4">
        <f t="shared" si="775"/>
        <v>0</v>
      </c>
      <c r="Q1700" s="11">
        <f t="shared" si="767"/>
        <v>0</v>
      </c>
      <c r="R1700" s="10">
        <f t="shared" si="776"/>
        <v>0</v>
      </c>
      <c r="S1700" s="9">
        <f t="shared" si="777"/>
        <v>151.358709016955</v>
      </c>
      <c r="T1700" s="8">
        <f t="shared" si="778"/>
        <v>23309.441209760025</v>
      </c>
      <c r="U1700" s="7">
        <f t="shared" si="779"/>
        <v>-31.483921081833923</v>
      </c>
      <c r="V1700" s="9">
        <f t="shared" si="780"/>
        <v>-958.74483238010259</v>
      </c>
      <c r="W1700" s="8">
        <f t="shared" si="781"/>
        <v>227830.65127519486</v>
      </c>
      <c r="X1700" s="7">
        <f t="shared" si="782"/>
        <v>-31.483921081833923</v>
      </c>
      <c r="Y1700" s="6">
        <f t="shared" si="768"/>
        <v>970.61893264598461</v>
      </c>
      <c r="Z1700" s="4">
        <f t="shared" si="769"/>
        <v>-1</v>
      </c>
      <c r="AA1700" s="4">
        <f t="shared" si="783"/>
        <v>0</v>
      </c>
      <c r="AB1700" s="5">
        <f t="shared" si="784"/>
        <v>0</v>
      </c>
      <c r="AC1700" s="418">
        <f t="shared" si="788"/>
        <v>0</v>
      </c>
      <c r="AD1700" s="628">
        <f t="shared" si="785"/>
        <v>0</v>
      </c>
      <c r="AE1700" s="4">
        <f t="shared" si="770"/>
        <v>9.1636323856394952</v>
      </c>
      <c r="AF1700" s="3">
        <f t="shared" si="786"/>
        <v>4.67</v>
      </c>
      <c r="AG1700" s="2">
        <f t="shared" si="771"/>
        <v>105.92076283713217</v>
      </c>
      <c r="AH1700" s="1">
        <f t="shared" si="760"/>
        <v>11.095873042639095</v>
      </c>
    </row>
    <row r="1701" spans="6:34" ht="15" thickBot="1" x14ac:dyDescent="0.4">
      <c r="F1701" s="21">
        <f t="shared" si="772"/>
        <v>167.09999999999479</v>
      </c>
      <c r="G1701" s="20">
        <f t="shared" si="787"/>
        <v>356.63043478260749</v>
      </c>
      <c r="H1701" s="19">
        <f t="shared" si="761"/>
        <v>6.6304347826074945</v>
      </c>
      <c r="I1701" s="18">
        <f t="shared" si="762"/>
        <v>1.8944099378878556E-2</v>
      </c>
      <c r="J1701" s="17">
        <f t="shared" si="763"/>
        <v>227734.77679195686</v>
      </c>
      <c r="K1701" s="16">
        <f t="shared" si="764"/>
        <v>31.484206790911163</v>
      </c>
      <c r="L1701" s="15">
        <f t="shared" si="765"/>
        <v>0</v>
      </c>
      <c r="M1701" s="14">
        <f t="shared" si="766"/>
        <v>0</v>
      </c>
      <c r="N1701" s="13">
        <f t="shared" si="773"/>
        <v>0</v>
      </c>
      <c r="O1701" s="12">
        <f t="shared" si="774"/>
        <v>0</v>
      </c>
      <c r="P1701" s="4">
        <f t="shared" si="775"/>
        <v>0</v>
      </c>
      <c r="Q1701" s="11">
        <f t="shared" si="767"/>
        <v>0</v>
      </c>
      <c r="R1701" s="10">
        <f t="shared" si="776"/>
        <v>0</v>
      </c>
      <c r="S1701" s="9">
        <f t="shared" si="777"/>
        <v>151.358709016955</v>
      </c>
      <c r="T1701" s="8">
        <f t="shared" si="778"/>
        <v>23324.577080661722</v>
      </c>
      <c r="U1701" s="7">
        <f t="shared" si="779"/>
        <v>-31.484206790911163</v>
      </c>
      <c r="V1701" s="9">
        <f t="shared" si="780"/>
        <v>-961.89322448828602</v>
      </c>
      <c r="W1701" s="8">
        <f t="shared" si="781"/>
        <v>227734.77679195686</v>
      </c>
      <c r="X1701" s="7">
        <f t="shared" si="782"/>
        <v>-31.484206790911163</v>
      </c>
      <c r="Y1701" s="6">
        <f t="shared" si="768"/>
        <v>973.72893256375585</v>
      </c>
      <c r="Z1701" s="4">
        <f t="shared" si="769"/>
        <v>-1</v>
      </c>
      <c r="AA1701" s="4">
        <f t="shared" si="783"/>
        <v>0</v>
      </c>
      <c r="AB1701" s="5">
        <f t="shared" si="784"/>
        <v>0</v>
      </c>
      <c r="AC1701" s="418">
        <f t="shared" si="788"/>
        <v>0</v>
      </c>
      <c r="AD1701" s="628">
        <f t="shared" si="785"/>
        <v>0</v>
      </c>
      <c r="AE1701" s="4">
        <f t="shared" si="770"/>
        <v>9.1929939558781193</v>
      </c>
      <c r="AF1701" s="3">
        <f t="shared" si="786"/>
        <v>4.67</v>
      </c>
      <c r="AG1701" s="2">
        <f t="shared" si="771"/>
        <v>105.92076283713217</v>
      </c>
      <c r="AH1701" s="1">
        <f t="shared" si="760"/>
        <v>11.14924485097813</v>
      </c>
    </row>
    <row r="1702" spans="6:34" ht="15" thickBot="1" x14ac:dyDescent="0.4">
      <c r="F1702" s="21">
        <f t="shared" si="772"/>
        <v>167.19999999999479</v>
      </c>
      <c r="G1702" s="20">
        <f t="shared" si="787"/>
        <v>356.63043478260749</v>
      </c>
      <c r="H1702" s="19">
        <f t="shared" si="761"/>
        <v>6.6304347826074945</v>
      </c>
      <c r="I1702" s="18">
        <f t="shared" si="762"/>
        <v>1.8944099378878556E-2</v>
      </c>
      <c r="J1702" s="17">
        <f t="shared" si="763"/>
        <v>227638.58746950803</v>
      </c>
      <c r="K1702" s="16">
        <f t="shared" si="764"/>
        <v>31.484493442127793</v>
      </c>
      <c r="L1702" s="15">
        <f t="shared" si="765"/>
        <v>0</v>
      </c>
      <c r="M1702" s="14">
        <f t="shared" si="766"/>
        <v>0</v>
      </c>
      <c r="N1702" s="13">
        <f t="shared" si="773"/>
        <v>0</v>
      </c>
      <c r="O1702" s="12">
        <f t="shared" si="774"/>
        <v>0</v>
      </c>
      <c r="P1702" s="4">
        <f t="shared" si="775"/>
        <v>0</v>
      </c>
      <c r="Q1702" s="11">
        <f t="shared" si="767"/>
        <v>0</v>
      </c>
      <c r="R1702" s="10">
        <f t="shared" si="776"/>
        <v>0</v>
      </c>
      <c r="S1702" s="9">
        <f t="shared" si="777"/>
        <v>151.358709016955</v>
      </c>
      <c r="T1702" s="8">
        <f t="shared" si="778"/>
        <v>23339.712951563419</v>
      </c>
      <c r="U1702" s="7">
        <f t="shared" si="779"/>
        <v>-31.484493442127793</v>
      </c>
      <c r="V1702" s="9">
        <f t="shared" si="780"/>
        <v>-965.04164516737717</v>
      </c>
      <c r="W1702" s="8">
        <f t="shared" si="781"/>
        <v>227638.58746950803</v>
      </c>
      <c r="X1702" s="7">
        <f t="shared" si="782"/>
        <v>-31.484493442127793</v>
      </c>
      <c r="Y1702" s="6">
        <f t="shared" si="768"/>
        <v>976.83920667765847</v>
      </c>
      <c r="Z1702" s="4">
        <f t="shared" si="769"/>
        <v>-1</v>
      </c>
      <c r="AA1702" s="4">
        <f t="shared" si="783"/>
        <v>0</v>
      </c>
      <c r="AB1702" s="5">
        <f t="shared" si="784"/>
        <v>0</v>
      </c>
      <c r="AC1702" s="418">
        <f t="shared" si="788"/>
        <v>0</v>
      </c>
      <c r="AD1702" s="628">
        <f t="shared" si="785"/>
        <v>0</v>
      </c>
      <c r="AE1702" s="4">
        <f t="shared" si="770"/>
        <v>9.2223581148078004</v>
      </c>
      <c r="AF1702" s="3">
        <f t="shared" si="786"/>
        <v>4.67</v>
      </c>
      <c r="AG1702" s="2">
        <f t="shared" si="771"/>
        <v>105.92076283713217</v>
      </c>
      <c r="AH1702" s="1">
        <f t="shared" si="760"/>
        <v>11.202706676675657</v>
      </c>
    </row>
    <row r="1703" spans="6:34" ht="15" thickBot="1" x14ac:dyDescent="0.4">
      <c r="F1703" s="21">
        <f t="shared" si="772"/>
        <v>167.29999999999478</v>
      </c>
      <c r="G1703" s="20">
        <f t="shared" si="787"/>
        <v>356.63043478260749</v>
      </c>
      <c r="H1703" s="19">
        <f t="shared" si="761"/>
        <v>6.6304347826074945</v>
      </c>
      <c r="I1703" s="18">
        <f t="shared" si="762"/>
        <v>1.8944099378878556E-2</v>
      </c>
      <c r="J1703" s="17">
        <f t="shared" si="763"/>
        <v>227542.08330499128</v>
      </c>
      <c r="K1703" s="16">
        <f t="shared" si="764"/>
        <v>31.484781035530844</v>
      </c>
      <c r="L1703" s="15">
        <f t="shared" si="765"/>
        <v>0</v>
      </c>
      <c r="M1703" s="14">
        <f t="shared" si="766"/>
        <v>0</v>
      </c>
      <c r="N1703" s="13">
        <f t="shared" si="773"/>
        <v>0</v>
      </c>
      <c r="O1703" s="12">
        <f t="shared" si="774"/>
        <v>0</v>
      </c>
      <c r="P1703" s="4">
        <f t="shared" si="775"/>
        <v>0</v>
      </c>
      <c r="Q1703" s="11">
        <f t="shared" si="767"/>
        <v>0</v>
      </c>
      <c r="R1703" s="10">
        <f t="shared" si="776"/>
        <v>0</v>
      </c>
      <c r="S1703" s="9">
        <f t="shared" si="777"/>
        <v>151.358709016955</v>
      </c>
      <c r="T1703" s="8">
        <f t="shared" si="778"/>
        <v>23354.848822465116</v>
      </c>
      <c r="U1703" s="7">
        <f t="shared" si="779"/>
        <v>-31.484781035530844</v>
      </c>
      <c r="V1703" s="9">
        <f t="shared" si="780"/>
        <v>-968.1900945115899</v>
      </c>
      <c r="W1703" s="8">
        <f t="shared" si="781"/>
        <v>227542.08330499128</v>
      </c>
      <c r="X1703" s="7">
        <f t="shared" si="782"/>
        <v>-31.484781035530844</v>
      </c>
      <c r="Y1703" s="6">
        <f t="shared" si="768"/>
        <v>979.94975274533374</v>
      </c>
      <c r="Z1703" s="4">
        <f t="shared" si="769"/>
        <v>-1</v>
      </c>
      <c r="AA1703" s="4">
        <f t="shared" si="783"/>
        <v>0</v>
      </c>
      <c r="AB1703" s="5">
        <f t="shared" si="784"/>
        <v>0</v>
      </c>
      <c r="AC1703" s="418">
        <f t="shared" si="788"/>
        <v>0</v>
      </c>
      <c r="AD1703" s="628">
        <f t="shared" si="785"/>
        <v>0</v>
      </c>
      <c r="AE1703" s="4">
        <f t="shared" si="770"/>
        <v>9.251724841258385</v>
      </c>
      <c r="AF1703" s="3">
        <f t="shared" si="786"/>
        <v>4.67</v>
      </c>
      <c r="AG1703" s="2">
        <f t="shared" si="771"/>
        <v>105.92076283713217</v>
      </c>
      <c r="AH1703" s="1">
        <f t="shared" si="760"/>
        <v>11.256258367710224</v>
      </c>
    </row>
    <row r="1704" spans="6:34" ht="15" thickBot="1" x14ac:dyDescent="0.4">
      <c r="F1704" s="21">
        <f t="shared" si="772"/>
        <v>167.39999999999478</v>
      </c>
      <c r="G1704" s="20">
        <f t="shared" si="787"/>
        <v>356.63043478260749</v>
      </c>
      <c r="H1704" s="19">
        <f t="shared" si="761"/>
        <v>6.6304347826074945</v>
      </c>
      <c r="I1704" s="18">
        <f t="shared" si="762"/>
        <v>1.8944099378878556E-2</v>
      </c>
      <c r="J1704" s="17">
        <f t="shared" si="763"/>
        <v>227445.26429554011</v>
      </c>
      <c r="K1704" s="16">
        <f t="shared" si="764"/>
        <v>31.485069571167486</v>
      </c>
      <c r="L1704" s="15">
        <f t="shared" si="765"/>
        <v>0</v>
      </c>
      <c r="M1704" s="14">
        <f t="shared" si="766"/>
        <v>0</v>
      </c>
      <c r="N1704" s="13">
        <f t="shared" si="773"/>
        <v>0</v>
      </c>
      <c r="O1704" s="12">
        <f t="shared" si="774"/>
        <v>0</v>
      </c>
      <c r="P1704" s="4">
        <f t="shared" si="775"/>
        <v>0</v>
      </c>
      <c r="Q1704" s="11">
        <f t="shared" si="767"/>
        <v>0</v>
      </c>
      <c r="R1704" s="10">
        <f t="shared" si="776"/>
        <v>0</v>
      </c>
      <c r="S1704" s="9">
        <f t="shared" si="777"/>
        <v>151.358709016955</v>
      </c>
      <c r="T1704" s="8">
        <f t="shared" si="778"/>
        <v>23369.984693366812</v>
      </c>
      <c r="U1704" s="7">
        <f t="shared" si="779"/>
        <v>-31.485069571167486</v>
      </c>
      <c r="V1704" s="9">
        <f t="shared" si="780"/>
        <v>-971.33857261514299</v>
      </c>
      <c r="W1704" s="8">
        <f t="shared" si="781"/>
        <v>227445.26429554011</v>
      </c>
      <c r="X1704" s="7">
        <f t="shared" si="782"/>
        <v>-31.485069571167486</v>
      </c>
      <c r="Y1704" s="6">
        <f t="shared" si="768"/>
        <v>983.06056855379097</v>
      </c>
      <c r="Z1704" s="4">
        <f t="shared" si="769"/>
        <v>-1</v>
      </c>
      <c r="AA1704" s="4">
        <f t="shared" si="783"/>
        <v>0</v>
      </c>
      <c r="AB1704" s="5">
        <f t="shared" si="784"/>
        <v>0</v>
      </c>
      <c r="AC1704" s="418">
        <f t="shared" si="788"/>
        <v>0</v>
      </c>
      <c r="AD1704" s="628">
        <f t="shared" si="785"/>
        <v>0</v>
      </c>
      <c r="AE1704" s="4">
        <f t="shared" si="770"/>
        <v>9.2810941143369838</v>
      </c>
      <c r="AF1704" s="3">
        <f t="shared" si="786"/>
        <v>4.67</v>
      </c>
      <c r="AG1704" s="2">
        <f t="shared" si="771"/>
        <v>105.92076283713217</v>
      </c>
      <c r="AH1704" s="1">
        <f t="shared" si="760"/>
        <v>11.309899772900152</v>
      </c>
    </row>
    <row r="1705" spans="6:34" ht="15" thickBot="1" x14ac:dyDescent="0.4">
      <c r="F1705" s="21">
        <f t="shared" si="772"/>
        <v>167.49999999999477</v>
      </c>
      <c r="G1705" s="20">
        <f t="shared" si="787"/>
        <v>356.63043478260749</v>
      </c>
      <c r="H1705" s="19">
        <f t="shared" si="761"/>
        <v>6.6304347826074945</v>
      </c>
      <c r="I1705" s="18">
        <f t="shared" si="762"/>
        <v>1.8944099378878556E-2</v>
      </c>
      <c r="J1705" s="17">
        <f t="shared" si="763"/>
        <v>227348.1304382786</v>
      </c>
      <c r="K1705" s="16">
        <f t="shared" si="764"/>
        <v>31.485359049085076</v>
      </c>
      <c r="L1705" s="15">
        <f t="shared" si="765"/>
        <v>0</v>
      </c>
      <c r="M1705" s="14">
        <f t="shared" si="766"/>
        <v>0</v>
      </c>
      <c r="N1705" s="13">
        <f t="shared" si="773"/>
        <v>0</v>
      </c>
      <c r="O1705" s="12">
        <f t="shared" si="774"/>
        <v>0</v>
      </c>
      <c r="P1705" s="4">
        <f t="shared" si="775"/>
        <v>0</v>
      </c>
      <c r="Q1705" s="11">
        <f t="shared" si="767"/>
        <v>0</v>
      </c>
      <c r="R1705" s="10">
        <f t="shared" si="776"/>
        <v>0</v>
      </c>
      <c r="S1705" s="9">
        <f t="shared" si="777"/>
        <v>151.358709016955</v>
      </c>
      <c r="T1705" s="8">
        <f t="shared" si="778"/>
        <v>23385.120564268509</v>
      </c>
      <c r="U1705" s="7">
        <f t="shared" si="779"/>
        <v>-31.485359049085076</v>
      </c>
      <c r="V1705" s="9">
        <f t="shared" si="780"/>
        <v>-974.48707957225974</v>
      </c>
      <c r="W1705" s="8">
        <f t="shared" si="781"/>
        <v>227348.1304382786</v>
      </c>
      <c r="X1705" s="7">
        <f t="shared" si="782"/>
        <v>-31.485359049085076</v>
      </c>
      <c r="Y1705" s="6">
        <f t="shared" si="768"/>
        <v>986.17165191895015</v>
      </c>
      <c r="Z1705" s="4">
        <f t="shared" si="769"/>
        <v>-1</v>
      </c>
      <c r="AA1705" s="4">
        <f t="shared" si="783"/>
        <v>0</v>
      </c>
      <c r="AB1705" s="5">
        <f t="shared" si="784"/>
        <v>0</v>
      </c>
      <c r="AC1705" s="418">
        <f t="shared" si="788"/>
        <v>0</v>
      </c>
      <c r="AD1705" s="628">
        <f t="shared" si="785"/>
        <v>0</v>
      </c>
      <c r="AE1705" s="4">
        <f t="shared" si="770"/>
        <v>9.3104659134236556</v>
      </c>
      <c r="AF1705" s="3">
        <f t="shared" si="786"/>
        <v>4.67</v>
      </c>
      <c r="AG1705" s="2">
        <f t="shared" si="771"/>
        <v>105.92076283713217</v>
      </c>
      <c r="AH1705" s="1">
        <f t="shared" si="760"/>
        <v>11.363630741895939</v>
      </c>
    </row>
    <row r="1706" spans="6:34" ht="15" thickBot="1" x14ac:dyDescent="0.4">
      <c r="F1706" s="21">
        <f t="shared" si="772"/>
        <v>167.59999999999476</v>
      </c>
      <c r="G1706" s="20">
        <f t="shared" si="787"/>
        <v>356.63043478260749</v>
      </c>
      <c r="H1706" s="19">
        <f t="shared" si="761"/>
        <v>6.6304347826074945</v>
      </c>
      <c r="I1706" s="18">
        <f t="shared" si="762"/>
        <v>1.8944099378878556E-2</v>
      </c>
      <c r="J1706" s="17">
        <f t="shared" si="763"/>
        <v>227250.68173032138</v>
      </c>
      <c r="K1706" s="16">
        <f t="shared" si="764"/>
        <v>31.485649469331097</v>
      </c>
      <c r="L1706" s="15">
        <f t="shared" si="765"/>
        <v>0</v>
      </c>
      <c r="M1706" s="14">
        <f t="shared" si="766"/>
        <v>0</v>
      </c>
      <c r="N1706" s="13">
        <f t="shared" si="773"/>
        <v>0</v>
      </c>
      <c r="O1706" s="12">
        <f t="shared" si="774"/>
        <v>0</v>
      </c>
      <c r="P1706" s="4">
        <f t="shared" si="775"/>
        <v>0</v>
      </c>
      <c r="Q1706" s="11">
        <f t="shared" si="767"/>
        <v>0</v>
      </c>
      <c r="R1706" s="10">
        <f t="shared" si="776"/>
        <v>0</v>
      </c>
      <c r="S1706" s="9">
        <f t="shared" si="777"/>
        <v>151.358709016955</v>
      </c>
      <c r="T1706" s="8">
        <f t="shared" si="778"/>
        <v>23400.256435170206</v>
      </c>
      <c r="U1706" s="7">
        <f t="shared" si="779"/>
        <v>-31.485649469331097</v>
      </c>
      <c r="V1706" s="9">
        <f t="shared" si="780"/>
        <v>-977.63561547716824</v>
      </c>
      <c r="W1706" s="8">
        <f t="shared" si="781"/>
        <v>227250.68173032138</v>
      </c>
      <c r="X1706" s="7">
        <f t="shared" si="782"/>
        <v>-31.485649469331097</v>
      </c>
      <c r="Y1706" s="6">
        <f t="shared" si="768"/>
        <v>989.28300068519366</v>
      </c>
      <c r="Z1706" s="4">
        <f t="shared" si="769"/>
        <v>-1</v>
      </c>
      <c r="AA1706" s="4">
        <f t="shared" si="783"/>
        <v>0</v>
      </c>
      <c r="AB1706" s="5">
        <f t="shared" si="784"/>
        <v>0</v>
      </c>
      <c r="AC1706" s="418">
        <f t="shared" si="788"/>
        <v>0</v>
      </c>
      <c r="AD1706" s="628">
        <f t="shared" si="785"/>
        <v>0</v>
      </c>
      <c r="AE1706" s="4">
        <f t="shared" si="770"/>
        <v>9.3398402181671702</v>
      </c>
      <c r="AF1706" s="3">
        <f t="shared" si="786"/>
        <v>4.67</v>
      </c>
      <c r="AG1706" s="2">
        <f t="shared" si="771"/>
        <v>105.92076283713217</v>
      </c>
      <c r="AH1706" s="1">
        <f t="shared" si="760"/>
        <v>11.4174511251728</v>
      </c>
    </row>
    <row r="1707" spans="6:34" ht="15" thickBot="1" x14ac:dyDescent="0.4">
      <c r="F1707" s="21">
        <f t="shared" si="772"/>
        <v>167.69999999999476</v>
      </c>
      <c r="G1707" s="20">
        <f t="shared" si="787"/>
        <v>356.63043478260749</v>
      </c>
      <c r="H1707" s="19">
        <f t="shared" si="761"/>
        <v>6.6304347826074945</v>
      </c>
      <c r="I1707" s="18">
        <f t="shared" si="762"/>
        <v>1.8944099378878556E-2</v>
      </c>
      <c r="J1707" s="17">
        <f t="shared" si="763"/>
        <v>227152.91816877367</v>
      </c>
      <c r="K1707" s="16">
        <f t="shared" si="764"/>
        <v>31.485940831953208</v>
      </c>
      <c r="L1707" s="15">
        <f t="shared" si="765"/>
        <v>0</v>
      </c>
      <c r="M1707" s="14">
        <f t="shared" si="766"/>
        <v>0</v>
      </c>
      <c r="N1707" s="13">
        <f t="shared" si="773"/>
        <v>0</v>
      </c>
      <c r="O1707" s="12">
        <f t="shared" si="774"/>
        <v>0</v>
      </c>
      <c r="P1707" s="4">
        <f t="shared" si="775"/>
        <v>0</v>
      </c>
      <c r="Q1707" s="11">
        <f t="shared" si="767"/>
        <v>0</v>
      </c>
      <c r="R1707" s="10">
        <f t="shared" si="776"/>
        <v>0</v>
      </c>
      <c r="S1707" s="9">
        <f t="shared" si="777"/>
        <v>151.358709016955</v>
      </c>
      <c r="T1707" s="8">
        <f t="shared" si="778"/>
        <v>23415.392306071903</v>
      </c>
      <c r="U1707" s="7">
        <f t="shared" si="779"/>
        <v>-31.485940831953208</v>
      </c>
      <c r="V1707" s="9">
        <f t="shared" si="780"/>
        <v>-980.78418042410135</v>
      </c>
      <c r="W1707" s="8">
        <f t="shared" si="781"/>
        <v>227152.91816877367</v>
      </c>
      <c r="X1707" s="7">
        <f t="shared" si="782"/>
        <v>-31.485940831953208</v>
      </c>
      <c r="Y1707" s="6">
        <f t="shared" si="768"/>
        <v>992.39461272492576</v>
      </c>
      <c r="Z1707" s="4">
        <f t="shared" si="769"/>
        <v>-1</v>
      </c>
      <c r="AA1707" s="4">
        <f t="shared" si="783"/>
        <v>0</v>
      </c>
      <c r="AB1707" s="5">
        <f t="shared" si="784"/>
        <v>0</v>
      </c>
      <c r="AC1707" s="418">
        <f t="shared" si="788"/>
        <v>0</v>
      </c>
      <c r="AD1707" s="628">
        <f t="shared" si="785"/>
        <v>0</v>
      </c>
      <c r="AE1707" s="4">
        <f t="shared" si="770"/>
        <v>9.3692170084808559</v>
      </c>
      <c r="AF1707" s="3">
        <f t="shared" si="786"/>
        <v>4.67</v>
      </c>
      <c r="AG1707" s="2">
        <f t="shared" si="771"/>
        <v>105.92076283713217</v>
      </c>
      <c r="AH1707" s="1">
        <f t="shared" si="760"/>
        <v>11.471360774023333</v>
      </c>
    </row>
    <row r="1708" spans="6:34" ht="15" thickBot="1" x14ac:dyDescent="0.4">
      <c r="F1708" s="21">
        <f t="shared" si="772"/>
        <v>167.79999999999475</v>
      </c>
      <c r="G1708" s="20">
        <f t="shared" si="787"/>
        <v>356.63043478260749</v>
      </c>
      <c r="H1708" s="19">
        <f t="shared" si="761"/>
        <v>6.6304347826074945</v>
      </c>
      <c r="I1708" s="18">
        <f t="shared" si="762"/>
        <v>1.8944099378878556E-2</v>
      </c>
      <c r="J1708" s="17">
        <f t="shared" si="763"/>
        <v>227054.83975073125</v>
      </c>
      <c r="K1708" s="16">
        <f t="shared" si="764"/>
        <v>31.4862331369992</v>
      </c>
      <c r="L1708" s="15">
        <f t="shared" si="765"/>
        <v>0</v>
      </c>
      <c r="M1708" s="14">
        <f t="shared" si="766"/>
        <v>0</v>
      </c>
      <c r="N1708" s="13">
        <f t="shared" si="773"/>
        <v>0</v>
      </c>
      <c r="O1708" s="12">
        <f t="shared" si="774"/>
        <v>0</v>
      </c>
      <c r="P1708" s="4">
        <f t="shared" si="775"/>
        <v>0</v>
      </c>
      <c r="Q1708" s="11">
        <f t="shared" si="767"/>
        <v>0</v>
      </c>
      <c r="R1708" s="10">
        <f t="shared" si="776"/>
        <v>0</v>
      </c>
      <c r="S1708" s="9">
        <f t="shared" si="777"/>
        <v>151.358709016955</v>
      </c>
      <c r="T1708" s="8">
        <f t="shared" si="778"/>
        <v>23430.528176973599</v>
      </c>
      <c r="U1708" s="7">
        <f t="shared" si="779"/>
        <v>-31.4862331369992</v>
      </c>
      <c r="V1708" s="9">
        <f t="shared" si="780"/>
        <v>-983.9327745072967</v>
      </c>
      <c r="W1708" s="8">
        <f t="shared" si="781"/>
        <v>227054.83975073125</v>
      </c>
      <c r="X1708" s="7">
        <f t="shared" si="782"/>
        <v>-31.4862331369992</v>
      </c>
      <c r="Y1708" s="6">
        <f t="shared" si="768"/>
        <v>995.50648593814094</v>
      </c>
      <c r="Z1708" s="4">
        <f t="shared" si="769"/>
        <v>-1</v>
      </c>
      <c r="AA1708" s="4">
        <f t="shared" si="783"/>
        <v>0</v>
      </c>
      <c r="AB1708" s="5">
        <f t="shared" si="784"/>
        <v>0</v>
      </c>
      <c r="AC1708" s="418">
        <f t="shared" si="788"/>
        <v>0</v>
      </c>
      <c r="AD1708" s="628">
        <f t="shared" si="785"/>
        <v>0</v>
      </c>
      <c r="AE1708" s="4">
        <f t="shared" si="770"/>
        <v>9.3985962645385204</v>
      </c>
      <c r="AF1708" s="3">
        <f t="shared" si="786"/>
        <v>4.67</v>
      </c>
      <c r="AG1708" s="2">
        <f t="shared" si="771"/>
        <v>105.92076283713217</v>
      </c>
      <c r="AH1708" s="1">
        <f t="shared" si="760"/>
        <v>11.525359540550221</v>
      </c>
    </row>
    <row r="1709" spans="6:34" ht="15" thickBot="1" x14ac:dyDescent="0.4">
      <c r="F1709" s="21">
        <f t="shared" si="772"/>
        <v>167.89999999999475</v>
      </c>
      <c r="G1709" s="20">
        <f t="shared" si="787"/>
        <v>356.63043478260749</v>
      </c>
      <c r="H1709" s="19">
        <f t="shared" si="761"/>
        <v>6.6304347826074945</v>
      </c>
      <c r="I1709" s="18">
        <f t="shared" si="762"/>
        <v>1.8944099378878556E-2</v>
      </c>
      <c r="J1709" s="17">
        <f t="shared" si="763"/>
        <v>226956.44647328052</v>
      </c>
      <c r="K1709" s="16">
        <f t="shared" si="764"/>
        <v>31.486526384517028</v>
      </c>
      <c r="L1709" s="15">
        <f t="shared" si="765"/>
        <v>0</v>
      </c>
      <c r="M1709" s="14">
        <f t="shared" si="766"/>
        <v>0</v>
      </c>
      <c r="N1709" s="13">
        <f t="shared" si="773"/>
        <v>0</v>
      </c>
      <c r="O1709" s="12">
        <f t="shared" si="774"/>
        <v>0</v>
      </c>
      <c r="P1709" s="4">
        <f t="shared" si="775"/>
        <v>0</v>
      </c>
      <c r="Q1709" s="11">
        <f t="shared" si="767"/>
        <v>0</v>
      </c>
      <c r="R1709" s="10">
        <f t="shared" si="776"/>
        <v>0</v>
      </c>
      <c r="S1709" s="9">
        <f t="shared" si="777"/>
        <v>151.358709016955</v>
      </c>
      <c r="T1709" s="8">
        <f t="shared" si="778"/>
        <v>23445.664047875296</v>
      </c>
      <c r="U1709" s="7">
        <f t="shared" si="779"/>
        <v>-31.486526384517028</v>
      </c>
      <c r="V1709" s="9">
        <f t="shared" si="780"/>
        <v>-987.08139782099659</v>
      </c>
      <c r="W1709" s="8">
        <f t="shared" si="781"/>
        <v>226956.44647328052</v>
      </c>
      <c r="X1709" s="7">
        <f t="shared" si="782"/>
        <v>-31.486526384517028</v>
      </c>
      <c r="Y1709" s="6">
        <f t="shared" si="768"/>
        <v>998.61861825199901</v>
      </c>
      <c r="Z1709" s="4">
        <f t="shared" si="769"/>
        <v>-1</v>
      </c>
      <c r="AA1709" s="4">
        <f t="shared" si="783"/>
        <v>0</v>
      </c>
      <c r="AB1709" s="5">
        <f t="shared" si="784"/>
        <v>0</v>
      </c>
      <c r="AC1709" s="418">
        <f t="shared" si="788"/>
        <v>0</v>
      </c>
      <c r="AD1709" s="628">
        <f t="shared" si="785"/>
        <v>0</v>
      </c>
      <c r="AE1709" s="4">
        <f t="shared" si="770"/>
        <v>9.4279779667704364</v>
      </c>
      <c r="AF1709" s="3">
        <f t="shared" si="786"/>
        <v>4.67</v>
      </c>
      <c r="AG1709" s="2">
        <f t="shared" si="771"/>
        <v>105.92076283713217</v>
      </c>
      <c r="AH1709" s="1">
        <f t="shared" si="760"/>
        <v>11.579447277659085</v>
      </c>
    </row>
    <row r="1710" spans="6:34" ht="15" thickBot="1" x14ac:dyDescent="0.4">
      <c r="F1710" s="21">
        <f t="shared" si="772"/>
        <v>167.99999999999474</v>
      </c>
      <c r="G1710" s="20">
        <f t="shared" si="787"/>
        <v>356.63043478260749</v>
      </c>
      <c r="H1710" s="19">
        <f t="shared" si="761"/>
        <v>6.6304347826074945</v>
      </c>
      <c r="I1710" s="18">
        <f t="shared" si="762"/>
        <v>1.8944099378878556E-2</v>
      </c>
      <c r="J1710" s="17">
        <f t="shared" si="763"/>
        <v>226857.73833349842</v>
      </c>
      <c r="K1710" s="16">
        <f t="shared" si="764"/>
        <v>31.486820574554837</v>
      </c>
      <c r="L1710" s="15">
        <f t="shared" si="765"/>
        <v>0</v>
      </c>
      <c r="M1710" s="14">
        <f t="shared" si="766"/>
        <v>0</v>
      </c>
      <c r="N1710" s="13">
        <f t="shared" si="773"/>
        <v>0</v>
      </c>
      <c r="O1710" s="12">
        <f t="shared" si="774"/>
        <v>0</v>
      </c>
      <c r="P1710" s="4">
        <f t="shared" si="775"/>
        <v>0</v>
      </c>
      <c r="Q1710" s="11">
        <f t="shared" si="767"/>
        <v>0</v>
      </c>
      <c r="R1710" s="10">
        <f t="shared" si="776"/>
        <v>0</v>
      </c>
      <c r="S1710" s="9">
        <f t="shared" si="777"/>
        <v>151.358709016955</v>
      </c>
      <c r="T1710" s="8">
        <f t="shared" si="778"/>
        <v>23460.799918776993</v>
      </c>
      <c r="U1710" s="7">
        <f t="shared" si="779"/>
        <v>-31.486820574554837</v>
      </c>
      <c r="V1710" s="9">
        <f t="shared" si="780"/>
        <v>-990.23005045944831</v>
      </c>
      <c r="W1710" s="8">
        <f t="shared" si="781"/>
        <v>226857.73833349842</v>
      </c>
      <c r="X1710" s="7">
        <f t="shared" si="782"/>
        <v>-31.486820574554837</v>
      </c>
      <c r="Y1710" s="6">
        <f t="shared" si="768"/>
        <v>1001.7310076204094</v>
      </c>
      <c r="Z1710" s="4">
        <f t="shared" si="769"/>
        <v>-1</v>
      </c>
      <c r="AA1710" s="4">
        <f t="shared" si="783"/>
        <v>0</v>
      </c>
      <c r="AB1710" s="5">
        <f t="shared" si="784"/>
        <v>0</v>
      </c>
      <c r="AC1710" s="418">
        <f t="shared" si="788"/>
        <v>0</v>
      </c>
      <c r="AD1710" s="628">
        <f t="shared" si="785"/>
        <v>0</v>
      </c>
      <c r="AE1710" s="4">
        <f t="shared" si="770"/>
        <v>9.4573620958594251</v>
      </c>
      <c r="AF1710" s="3">
        <f t="shared" si="786"/>
        <v>4.67</v>
      </c>
      <c r="AG1710" s="2">
        <f t="shared" si="771"/>
        <v>105.92076283713217</v>
      </c>
      <c r="AH1710" s="1">
        <f t="shared" si="760"/>
        <v>11.633623839051348</v>
      </c>
    </row>
    <row r="1711" spans="6:34" ht="15" thickBot="1" x14ac:dyDescent="0.4">
      <c r="F1711" s="21">
        <f t="shared" si="772"/>
        <v>168.09999999999474</v>
      </c>
      <c r="G1711" s="20">
        <f t="shared" si="787"/>
        <v>356.63043478260749</v>
      </c>
      <c r="H1711" s="19">
        <f t="shared" si="761"/>
        <v>6.6304347826074945</v>
      </c>
      <c r="I1711" s="18">
        <f t="shared" si="762"/>
        <v>1.8944099378878556E-2</v>
      </c>
      <c r="J1711" s="17">
        <f t="shared" si="763"/>
        <v>226758.71532845247</v>
      </c>
      <c r="K1711" s="16">
        <f t="shared" si="764"/>
        <v>31.487115707160882</v>
      </c>
      <c r="L1711" s="15">
        <f t="shared" si="765"/>
        <v>0</v>
      </c>
      <c r="M1711" s="14">
        <f t="shared" si="766"/>
        <v>0</v>
      </c>
      <c r="N1711" s="13">
        <f t="shared" si="773"/>
        <v>0</v>
      </c>
      <c r="O1711" s="12">
        <f t="shared" si="774"/>
        <v>0</v>
      </c>
      <c r="P1711" s="4">
        <f t="shared" si="775"/>
        <v>0</v>
      </c>
      <c r="Q1711" s="11">
        <f t="shared" si="767"/>
        <v>0</v>
      </c>
      <c r="R1711" s="10">
        <f t="shared" si="776"/>
        <v>0</v>
      </c>
      <c r="S1711" s="9">
        <f t="shared" si="777"/>
        <v>151.358709016955</v>
      </c>
      <c r="T1711" s="8">
        <f t="shared" si="778"/>
        <v>23475.93578967869</v>
      </c>
      <c r="U1711" s="7">
        <f t="shared" si="779"/>
        <v>-31.487115707160882</v>
      </c>
      <c r="V1711" s="9">
        <f t="shared" si="780"/>
        <v>-993.37873251690382</v>
      </c>
      <c r="W1711" s="8">
        <f t="shared" si="781"/>
        <v>226758.71532845247</v>
      </c>
      <c r="X1711" s="7">
        <f t="shared" si="782"/>
        <v>-31.487115707160882</v>
      </c>
      <c r="Y1711" s="6">
        <f t="shared" si="768"/>
        <v>1004.8436520236219</v>
      </c>
      <c r="Z1711" s="4">
        <f t="shared" si="769"/>
        <v>-1</v>
      </c>
      <c r="AA1711" s="4">
        <f t="shared" si="783"/>
        <v>0</v>
      </c>
      <c r="AB1711" s="5">
        <f t="shared" si="784"/>
        <v>0</v>
      </c>
      <c r="AC1711" s="418">
        <f t="shared" si="788"/>
        <v>0</v>
      </c>
      <c r="AD1711" s="628">
        <f t="shared" si="785"/>
        <v>0</v>
      </c>
      <c r="AE1711" s="4">
        <f t="shared" si="770"/>
        <v>9.4867486327369832</v>
      </c>
      <c r="AF1711" s="3">
        <f t="shared" si="786"/>
        <v>4.67</v>
      </c>
      <c r="AG1711" s="2">
        <f t="shared" si="771"/>
        <v>105.92076283713217</v>
      </c>
      <c r="AH1711" s="1">
        <f t="shared" si="760"/>
        <v>11.687889079217296</v>
      </c>
    </row>
    <row r="1712" spans="6:34" ht="15" thickBot="1" x14ac:dyDescent="0.4">
      <c r="F1712" s="21">
        <f t="shared" si="772"/>
        <v>168.19999999999473</v>
      </c>
      <c r="G1712" s="20">
        <f t="shared" si="787"/>
        <v>356.63043478260749</v>
      </c>
      <c r="H1712" s="19">
        <f t="shared" si="761"/>
        <v>6.6304347826074945</v>
      </c>
      <c r="I1712" s="18">
        <f t="shared" si="762"/>
        <v>1.8944099378878556E-2</v>
      </c>
      <c r="J1712" s="17">
        <f t="shared" si="763"/>
        <v>226659.37745520077</v>
      </c>
      <c r="K1712" s="16">
        <f t="shared" si="764"/>
        <v>31.487411782383582</v>
      </c>
      <c r="L1712" s="15">
        <f t="shared" si="765"/>
        <v>0</v>
      </c>
      <c r="M1712" s="14">
        <f t="shared" si="766"/>
        <v>0</v>
      </c>
      <c r="N1712" s="13">
        <f t="shared" si="773"/>
        <v>0</v>
      </c>
      <c r="O1712" s="12">
        <f t="shared" si="774"/>
        <v>0</v>
      </c>
      <c r="P1712" s="4">
        <f t="shared" si="775"/>
        <v>0</v>
      </c>
      <c r="Q1712" s="11">
        <f t="shared" si="767"/>
        <v>0</v>
      </c>
      <c r="R1712" s="10">
        <f t="shared" si="776"/>
        <v>0</v>
      </c>
      <c r="S1712" s="9">
        <f t="shared" si="777"/>
        <v>151.358709016955</v>
      </c>
      <c r="T1712" s="8">
        <f t="shared" si="778"/>
        <v>23491.071660580386</v>
      </c>
      <c r="U1712" s="7">
        <f t="shared" si="779"/>
        <v>-31.487411782383582</v>
      </c>
      <c r="V1712" s="9">
        <f t="shared" si="780"/>
        <v>-996.52744408761987</v>
      </c>
      <c r="W1712" s="8">
        <f t="shared" si="781"/>
        <v>226659.37745520077</v>
      </c>
      <c r="X1712" s="7">
        <f t="shared" si="782"/>
        <v>-31.487411782383582</v>
      </c>
      <c r="Y1712" s="6">
        <f t="shared" si="768"/>
        <v>1007.9565494678249</v>
      </c>
      <c r="Z1712" s="4">
        <f t="shared" si="769"/>
        <v>-1</v>
      </c>
      <c r="AA1712" s="4">
        <f t="shared" si="783"/>
        <v>0</v>
      </c>
      <c r="AB1712" s="5">
        <f t="shared" si="784"/>
        <v>0</v>
      </c>
      <c r="AC1712" s="418">
        <f t="shared" si="788"/>
        <v>0</v>
      </c>
      <c r="AD1712" s="628">
        <f t="shared" si="785"/>
        <v>0</v>
      </c>
      <c r="AE1712" s="4">
        <f t="shared" si="770"/>
        <v>9.5161375585794961</v>
      </c>
      <c r="AF1712" s="3">
        <f t="shared" si="786"/>
        <v>4.67</v>
      </c>
      <c r="AG1712" s="2">
        <f t="shared" si="771"/>
        <v>105.92076283713217</v>
      </c>
      <c r="AH1712" s="1">
        <f t="shared" si="760"/>
        <v>11.742242853429097</v>
      </c>
    </row>
    <row r="1713" spans="6:34" ht="15" thickBot="1" x14ac:dyDescent="0.4">
      <c r="F1713" s="21">
        <f t="shared" si="772"/>
        <v>168.29999999999472</v>
      </c>
      <c r="G1713" s="20">
        <f t="shared" si="787"/>
        <v>356.63043478260749</v>
      </c>
      <c r="H1713" s="19">
        <f t="shared" si="761"/>
        <v>6.6304347826074945</v>
      </c>
      <c r="I1713" s="18">
        <f t="shared" si="762"/>
        <v>1.8944099378878556E-2</v>
      </c>
      <c r="J1713" s="17">
        <f t="shared" si="763"/>
        <v>226559.72471079201</v>
      </c>
      <c r="K1713" s="16">
        <f t="shared" si="764"/>
        <v>31.487708800271541</v>
      </c>
      <c r="L1713" s="15">
        <f t="shared" si="765"/>
        <v>0</v>
      </c>
      <c r="M1713" s="14">
        <f t="shared" si="766"/>
        <v>0</v>
      </c>
      <c r="N1713" s="13">
        <f t="shared" si="773"/>
        <v>0</v>
      </c>
      <c r="O1713" s="12">
        <f t="shared" si="774"/>
        <v>0</v>
      </c>
      <c r="P1713" s="4">
        <f t="shared" si="775"/>
        <v>0</v>
      </c>
      <c r="Q1713" s="11">
        <f t="shared" si="767"/>
        <v>0</v>
      </c>
      <c r="R1713" s="10">
        <f t="shared" si="776"/>
        <v>0</v>
      </c>
      <c r="S1713" s="9">
        <f t="shared" si="777"/>
        <v>151.358709016955</v>
      </c>
      <c r="T1713" s="8">
        <f t="shared" si="778"/>
        <v>23506.207531482083</v>
      </c>
      <c r="U1713" s="7">
        <f t="shared" si="779"/>
        <v>-31.487708800271541</v>
      </c>
      <c r="V1713" s="9">
        <f t="shared" si="780"/>
        <v>-999.67618526585818</v>
      </c>
      <c r="W1713" s="8">
        <f t="shared" si="781"/>
        <v>226559.72471079201</v>
      </c>
      <c r="X1713" s="7">
        <f t="shared" si="782"/>
        <v>-31.487708800271541</v>
      </c>
      <c r="Y1713" s="6">
        <f t="shared" si="768"/>
        <v>1011.069697984752</v>
      </c>
      <c r="Z1713" s="4">
        <f t="shared" si="769"/>
        <v>-1</v>
      </c>
      <c r="AA1713" s="4">
        <f t="shared" si="783"/>
        <v>0</v>
      </c>
      <c r="AB1713" s="5">
        <f t="shared" si="784"/>
        <v>0</v>
      </c>
      <c r="AC1713" s="418">
        <f t="shared" si="788"/>
        <v>0</v>
      </c>
      <c r="AD1713" s="628">
        <f t="shared" si="785"/>
        <v>0</v>
      </c>
      <c r="AE1713" s="4">
        <f t="shared" si="770"/>
        <v>9.545528854804525</v>
      </c>
      <c r="AF1713" s="3">
        <f t="shared" si="786"/>
        <v>4.67</v>
      </c>
      <c r="AG1713" s="2">
        <f t="shared" si="771"/>
        <v>105.92076283713217</v>
      </c>
      <c r="AH1713" s="1">
        <f t="shared" si="760"/>
        <v>11.796685017734021</v>
      </c>
    </row>
    <row r="1714" spans="6:34" ht="15" thickBot="1" x14ac:dyDescent="0.4">
      <c r="F1714" s="21">
        <f t="shared" si="772"/>
        <v>168.39999999999472</v>
      </c>
      <c r="G1714" s="20">
        <f t="shared" si="787"/>
        <v>356.63043478260749</v>
      </c>
      <c r="H1714" s="19">
        <f t="shared" si="761"/>
        <v>6.6304347826074945</v>
      </c>
      <c r="I1714" s="18">
        <f t="shared" si="762"/>
        <v>1.8944099378878556E-2</v>
      </c>
      <c r="J1714" s="17">
        <f t="shared" si="763"/>
        <v>226459.75709226541</v>
      </c>
      <c r="K1714" s="16">
        <f t="shared" si="764"/>
        <v>31.488006760873489</v>
      </c>
      <c r="L1714" s="15">
        <f t="shared" si="765"/>
        <v>0</v>
      </c>
      <c r="M1714" s="14">
        <f t="shared" si="766"/>
        <v>0</v>
      </c>
      <c r="N1714" s="13">
        <f t="shared" si="773"/>
        <v>0</v>
      </c>
      <c r="O1714" s="12">
        <f t="shared" si="774"/>
        <v>0</v>
      </c>
      <c r="P1714" s="4">
        <f t="shared" si="775"/>
        <v>0</v>
      </c>
      <c r="Q1714" s="11">
        <f t="shared" si="767"/>
        <v>0</v>
      </c>
      <c r="R1714" s="10">
        <f t="shared" si="776"/>
        <v>0</v>
      </c>
      <c r="S1714" s="9">
        <f t="shared" si="777"/>
        <v>151.358709016955</v>
      </c>
      <c r="T1714" s="8">
        <f t="shared" si="778"/>
        <v>23521.34340238378</v>
      </c>
      <c r="U1714" s="7">
        <f t="shared" si="779"/>
        <v>-31.488006760873489</v>
      </c>
      <c r="V1714" s="9">
        <f t="shared" si="780"/>
        <v>-1002.8249561458854</v>
      </c>
      <c r="W1714" s="8">
        <f t="shared" si="781"/>
        <v>226459.75709226541</v>
      </c>
      <c r="X1714" s="7">
        <f t="shared" si="782"/>
        <v>-31.488006760873489</v>
      </c>
      <c r="Y1714" s="6">
        <f t="shared" si="768"/>
        <v>1014.1830956312949</v>
      </c>
      <c r="Z1714" s="4">
        <f t="shared" si="769"/>
        <v>-1</v>
      </c>
      <c r="AA1714" s="4">
        <f t="shared" si="783"/>
        <v>0</v>
      </c>
      <c r="AB1714" s="5">
        <f t="shared" si="784"/>
        <v>0</v>
      </c>
      <c r="AC1714" s="418">
        <f t="shared" si="788"/>
        <v>0</v>
      </c>
      <c r="AD1714" s="628">
        <f t="shared" si="785"/>
        <v>0</v>
      </c>
      <c r="AE1714" s="4">
        <f t="shared" si="770"/>
        <v>9.5749225030671443</v>
      </c>
      <c r="AF1714" s="3">
        <f t="shared" si="786"/>
        <v>4.67</v>
      </c>
      <c r="AG1714" s="2">
        <f t="shared" si="771"/>
        <v>105.92076283713217</v>
      </c>
      <c r="AH1714" s="1">
        <f t="shared" si="760"/>
        <v>11.851215428947668</v>
      </c>
    </row>
    <row r="1715" spans="6:34" ht="15" thickBot="1" x14ac:dyDescent="0.4">
      <c r="F1715" s="21">
        <f t="shared" si="772"/>
        <v>168.49999999999471</v>
      </c>
      <c r="G1715" s="20">
        <f t="shared" si="787"/>
        <v>356.63043478260749</v>
      </c>
      <c r="H1715" s="19">
        <f t="shared" si="761"/>
        <v>6.6304347826074945</v>
      </c>
      <c r="I1715" s="18">
        <f t="shared" si="762"/>
        <v>1.8944099378878556E-2</v>
      </c>
      <c r="J1715" s="17">
        <f t="shared" si="763"/>
        <v>226359.47459665083</v>
      </c>
      <c r="K1715" s="16">
        <f t="shared" si="764"/>
        <v>31.488305664238336</v>
      </c>
      <c r="L1715" s="15">
        <f t="shared" si="765"/>
        <v>0</v>
      </c>
      <c r="M1715" s="14">
        <f t="shared" si="766"/>
        <v>0</v>
      </c>
      <c r="N1715" s="13">
        <f t="shared" si="773"/>
        <v>0</v>
      </c>
      <c r="O1715" s="12">
        <f t="shared" si="774"/>
        <v>0</v>
      </c>
      <c r="P1715" s="4">
        <f t="shared" si="775"/>
        <v>0</v>
      </c>
      <c r="Q1715" s="11">
        <f t="shared" si="767"/>
        <v>0</v>
      </c>
      <c r="R1715" s="10">
        <f t="shared" si="776"/>
        <v>0</v>
      </c>
      <c r="S1715" s="9">
        <f t="shared" si="777"/>
        <v>151.358709016955</v>
      </c>
      <c r="T1715" s="8">
        <f t="shared" si="778"/>
        <v>23536.479273285477</v>
      </c>
      <c r="U1715" s="7">
        <f t="shared" si="779"/>
        <v>-31.488305664238336</v>
      </c>
      <c r="V1715" s="9">
        <f t="shared" si="780"/>
        <v>-1005.9737568219728</v>
      </c>
      <c r="W1715" s="8">
        <f t="shared" si="781"/>
        <v>226359.47459665083</v>
      </c>
      <c r="X1715" s="7">
        <f t="shared" si="782"/>
        <v>-31.488305664238336</v>
      </c>
      <c r="Y1715" s="6">
        <f t="shared" si="768"/>
        <v>1017.2967404891224</v>
      </c>
      <c r="Z1715" s="4">
        <f t="shared" si="769"/>
        <v>-1</v>
      </c>
      <c r="AA1715" s="4">
        <f t="shared" si="783"/>
        <v>0</v>
      </c>
      <c r="AB1715" s="5">
        <f t="shared" si="784"/>
        <v>0</v>
      </c>
      <c r="AC1715" s="418">
        <f t="shared" si="788"/>
        <v>0</v>
      </c>
      <c r="AD1715" s="628">
        <f t="shared" si="785"/>
        <v>0</v>
      </c>
      <c r="AE1715" s="4">
        <f t="shared" si="770"/>
        <v>9.6043184852563499</v>
      </c>
      <c r="AF1715" s="3">
        <f t="shared" si="786"/>
        <v>4.67</v>
      </c>
      <c r="AG1715" s="2">
        <f t="shared" si="771"/>
        <v>105.92076283713217</v>
      </c>
      <c r="AH1715" s="1">
        <f t="shared" si="760"/>
        <v>11.905833944647346</v>
      </c>
    </row>
    <row r="1716" spans="6:34" ht="15" thickBot="1" x14ac:dyDescent="0.4">
      <c r="F1716" s="21">
        <f t="shared" si="772"/>
        <v>168.59999999999471</v>
      </c>
      <c r="G1716" s="20">
        <f t="shared" si="787"/>
        <v>356.63043478260749</v>
      </c>
      <c r="H1716" s="19">
        <f t="shared" si="761"/>
        <v>6.6304347826074945</v>
      </c>
      <c r="I1716" s="18">
        <f t="shared" si="762"/>
        <v>1.8944099378878556E-2</v>
      </c>
      <c r="J1716" s="17">
        <f t="shared" si="763"/>
        <v>226258.87722096863</v>
      </c>
      <c r="K1716" s="16">
        <f t="shared" si="764"/>
        <v>31.488605510415109</v>
      </c>
      <c r="L1716" s="15">
        <f t="shared" si="765"/>
        <v>0</v>
      </c>
      <c r="M1716" s="14">
        <f t="shared" si="766"/>
        <v>0</v>
      </c>
      <c r="N1716" s="13">
        <f t="shared" si="773"/>
        <v>0</v>
      </c>
      <c r="O1716" s="12">
        <f t="shared" si="774"/>
        <v>0</v>
      </c>
      <c r="P1716" s="4">
        <f t="shared" si="775"/>
        <v>0</v>
      </c>
      <c r="Q1716" s="11">
        <f t="shared" si="767"/>
        <v>0</v>
      </c>
      <c r="R1716" s="10">
        <f t="shared" si="776"/>
        <v>0</v>
      </c>
      <c r="S1716" s="9">
        <f t="shared" si="777"/>
        <v>151.358709016955</v>
      </c>
      <c r="T1716" s="8">
        <f t="shared" si="778"/>
        <v>23551.615144187173</v>
      </c>
      <c r="U1716" s="7">
        <f t="shared" si="779"/>
        <v>-31.488605510415109</v>
      </c>
      <c r="V1716" s="9">
        <f t="shared" si="780"/>
        <v>-1009.1225873883966</v>
      </c>
      <c r="W1716" s="8">
        <f t="shared" si="781"/>
        <v>226258.87722096863</v>
      </c>
      <c r="X1716" s="7">
        <f t="shared" si="782"/>
        <v>-31.488605510415109</v>
      </c>
      <c r="Y1716" s="6">
        <f t="shared" si="768"/>
        <v>1020.4106306643083</v>
      </c>
      <c r="Z1716" s="4">
        <f t="shared" si="769"/>
        <v>-1</v>
      </c>
      <c r="AA1716" s="4">
        <f t="shared" si="783"/>
        <v>0</v>
      </c>
      <c r="AB1716" s="5">
        <f t="shared" si="784"/>
        <v>0</v>
      </c>
      <c r="AC1716" s="418">
        <f t="shared" si="788"/>
        <v>0</v>
      </c>
      <c r="AD1716" s="628">
        <f t="shared" si="785"/>
        <v>0</v>
      </c>
      <c r="AE1716" s="4">
        <f t="shared" si="770"/>
        <v>9.6337167834915505</v>
      </c>
      <c r="AF1716" s="3">
        <f t="shared" si="786"/>
        <v>4.67</v>
      </c>
      <c r="AG1716" s="2">
        <f t="shared" si="771"/>
        <v>105.92076283713217</v>
      </c>
      <c r="AH1716" s="1">
        <f t="shared" si="760"/>
        <v>11.960540423165442</v>
      </c>
    </row>
    <row r="1717" spans="6:34" ht="15" thickBot="1" x14ac:dyDescent="0.4">
      <c r="F1717" s="21">
        <f t="shared" si="772"/>
        <v>168.6999999999947</v>
      </c>
      <c r="G1717" s="20">
        <f t="shared" si="787"/>
        <v>356.63043478260749</v>
      </c>
      <c r="H1717" s="19">
        <f t="shared" si="761"/>
        <v>6.6304347826074945</v>
      </c>
      <c r="I1717" s="18">
        <f t="shared" si="762"/>
        <v>1.8944099378878556E-2</v>
      </c>
      <c r="J1717" s="17">
        <f t="shared" si="763"/>
        <v>226157.9649622298</v>
      </c>
      <c r="K1717" s="16">
        <f t="shared" si="764"/>
        <v>31.488906299453046</v>
      </c>
      <c r="L1717" s="15">
        <f t="shared" si="765"/>
        <v>0</v>
      </c>
      <c r="M1717" s="14">
        <f t="shared" si="766"/>
        <v>0</v>
      </c>
      <c r="N1717" s="13">
        <f t="shared" si="773"/>
        <v>0</v>
      </c>
      <c r="O1717" s="12">
        <f t="shared" si="774"/>
        <v>0</v>
      </c>
      <c r="P1717" s="4">
        <f t="shared" si="775"/>
        <v>0</v>
      </c>
      <c r="Q1717" s="11">
        <f t="shared" si="767"/>
        <v>0</v>
      </c>
      <c r="R1717" s="10">
        <f t="shared" si="776"/>
        <v>0</v>
      </c>
      <c r="S1717" s="9">
        <f t="shared" si="777"/>
        <v>151.358709016955</v>
      </c>
      <c r="T1717" s="8">
        <f t="shared" si="778"/>
        <v>23566.75101508887</v>
      </c>
      <c r="U1717" s="7">
        <f t="shared" si="779"/>
        <v>-31.488906299453046</v>
      </c>
      <c r="V1717" s="9">
        <f t="shared" si="780"/>
        <v>-1012.2714479394381</v>
      </c>
      <c r="W1717" s="8">
        <f t="shared" si="781"/>
        <v>226157.9649622298</v>
      </c>
      <c r="X1717" s="7">
        <f t="shared" si="782"/>
        <v>-31.488906299453046</v>
      </c>
      <c r="Y1717" s="6">
        <f t="shared" si="768"/>
        <v>1023.5247642869642</v>
      </c>
      <c r="Z1717" s="4">
        <f t="shared" si="769"/>
        <v>-1</v>
      </c>
      <c r="AA1717" s="4">
        <f t="shared" si="783"/>
        <v>0</v>
      </c>
      <c r="AB1717" s="5">
        <f t="shared" si="784"/>
        <v>0</v>
      </c>
      <c r="AC1717" s="418">
        <f t="shared" si="788"/>
        <v>0</v>
      </c>
      <c r="AD1717" s="628">
        <f t="shared" si="785"/>
        <v>0</v>
      </c>
      <c r="AE1717" s="4">
        <f t="shared" si="770"/>
        <v>9.6631173801190915</v>
      </c>
      <c r="AF1717" s="3">
        <f t="shared" si="786"/>
        <v>4.67</v>
      </c>
      <c r="AG1717" s="2">
        <f t="shared" si="771"/>
        <v>105.92076283713217</v>
      </c>
      <c r="AH1717" s="1">
        <f t="shared" si="760"/>
        <v>12.01533472358294</v>
      </c>
    </row>
    <row r="1718" spans="6:34" ht="15" thickBot="1" x14ac:dyDescent="0.4">
      <c r="F1718" s="21">
        <f t="shared" si="772"/>
        <v>168.7999999999947</v>
      </c>
      <c r="G1718" s="20">
        <f t="shared" si="787"/>
        <v>356.63043478260749</v>
      </c>
      <c r="H1718" s="19">
        <f t="shared" si="761"/>
        <v>6.6304347826074945</v>
      </c>
      <c r="I1718" s="18">
        <f t="shared" si="762"/>
        <v>1.8944099378878556E-2</v>
      </c>
      <c r="J1718" s="17">
        <f t="shared" si="763"/>
        <v>226056.73781743585</v>
      </c>
      <c r="K1718" s="16">
        <f t="shared" si="764"/>
        <v>31.489208031401489</v>
      </c>
      <c r="L1718" s="15">
        <f t="shared" si="765"/>
        <v>0</v>
      </c>
      <c r="M1718" s="14">
        <f t="shared" si="766"/>
        <v>0</v>
      </c>
      <c r="N1718" s="13">
        <f t="shared" si="773"/>
        <v>0</v>
      </c>
      <c r="O1718" s="12">
        <f t="shared" si="774"/>
        <v>0</v>
      </c>
      <c r="P1718" s="4">
        <f t="shared" si="775"/>
        <v>0</v>
      </c>
      <c r="Q1718" s="11">
        <f t="shared" si="767"/>
        <v>0</v>
      </c>
      <c r="R1718" s="10">
        <f t="shared" si="776"/>
        <v>0</v>
      </c>
      <c r="S1718" s="9">
        <f t="shared" si="777"/>
        <v>151.358709016955</v>
      </c>
      <c r="T1718" s="8">
        <f t="shared" si="778"/>
        <v>23581.886885990567</v>
      </c>
      <c r="U1718" s="7">
        <f t="shared" si="779"/>
        <v>-31.489208031401489</v>
      </c>
      <c r="V1718" s="9">
        <f t="shared" si="780"/>
        <v>-1015.4203385693834</v>
      </c>
      <c r="W1718" s="8">
        <f t="shared" si="781"/>
        <v>226056.73781743585</v>
      </c>
      <c r="X1718" s="7">
        <f t="shared" si="782"/>
        <v>-31.489208031401489</v>
      </c>
      <c r="Y1718" s="6">
        <f t="shared" si="768"/>
        <v>1026.6391395108801</v>
      </c>
      <c r="Z1718" s="4">
        <f t="shared" si="769"/>
        <v>-1</v>
      </c>
      <c r="AA1718" s="4">
        <f t="shared" si="783"/>
        <v>0</v>
      </c>
      <c r="AB1718" s="5">
        <f t="shared" si="784"/>
        <v>0</v>
      </c>
      <c r="AC1718" s="418">
        <f t="shared" si="788"/>
        <v>0</v>
      </c>
      <c r="AD1718" s="628">
        <f t="shared" si="785"/>
        <v>0</v>
      </c>
      <c r="AE1718" s="4">
        <f t="shared" si="770"/>
        <v>9.6925202577088676</v>
      </c>
      <c r="AF1718" s="3">
        <f t="shared" si="786"/>
        <v>4.67</v>
      </c>
      <c r="AG1718" s="2">
        <f t="shared" si="771"/>
        <v>105.92076283713217</v>
      </c>
      <c r="AH1718" s="1">
        <f t="shared" si="760"/>
        <v>12.070216705723018</v>
      </c>
    </row>
    <row r="1719" spans="6:34" ht="15" thickBot="1" x14ac:dyDescent="0.4">
      <c r="F1719" s="21">
        <f t="shared" si="772"/>
        <v>168.89999999999469</v>
      </c>
      <c r="G1719" s="20">
        <f t="shared" si="787"/>
        <v>356.63043478260749</v>
      </c>
      <c r="H1719" s="19">
        <f t="shared" si="761"/>
        <v>6.6304347826074945</v>
      </c>
      <c r="I1719" s="18">
        <f t="shared" si="762"/>
        <v>1.8944099378878556E-2</v>
      </c>
      <c r="J1719" s="17">
        <f t="shared" si="763"/>
        <v>225955.19578357891</v>
      </c>
      <c r="K1719" s="16">
        <f t="shared" si="764"/>
        <v>31.489510706309972</v>
      </c>
      <c r="L1719" s="15">
        <f t="shared" si="765"/>
        <v>0</v>
      </c>
      <c r="M1719" s="14">
        <f t="shared" si="766"/>
        <v>0</v>
      </c>
      <c r="N1719" s="13">
        <f t="shared" si="773"/>
        <v>0</v>
      </c>
      <c r="O1719" s="12">
        <f t="shared" si="774"/>
        <v>0</v>
      </c>
      <c r="P1719" s="4">
        <f t="shared" si="775"/>
        <v>0</v>
      </c>
      <c r="Q1719" s="11">
        <f t="shared" si="767"/>
        <v>0</v>
      </c>
      <c r="R1719" s="10">
        <f t="shared" si="776"/>
        <v>0</v>
      </c>
      <c r="S1719" s="9">
        <f t="shared" si="777"/>
        <v>151.358709016955</v>
      </c>
      <c r="T1719" s="8">
        <f t="shared" si="778"/>
        <v>23597.022756892264</v>
      </c>
      <c r="U1719" s="7">
        <f t="shared" si="779"/>
        <v>-31.489510706309972</v>
      </c>
      <c r="V1719" s="9">
        <f t="shared" si="780"/>
        <v>-1018.5692593725236</v>
      </c>
      <c r="W1719" s="8">
        <f t="shared" si="781"/>
        <v>225955.19578357891</v>
      </c>
      <c r="X1719" s="7">
        <f t="shared" si="782"/>
        <v>-31.489510706309972</v>
      </c>
      <c r="Y1719" s="6">
        <f t="shared" si="768"/>
        <v>1029.7537545131702</v>
      </c>
      <c r="Z1719" s="4">
        <f t="shared" si="769"/>
        <v>-1</v>
      </c>
      <c r="AA1719" s="4">
        <f t="shared" si="783"/>
        <v>0</v>
      </c>
      <c r="AB1719" s="5">
        <f t="shared" si="784"/>
        <v>0</v>
      </c>
      <c r="AC1719" s="418">
        <f t="shared" si="788"/>
        <v>0</v>
      </c>
      <c r="AD1719" s="628">
        <f t="shared" si="785"/>
        <v>0</v>
      </c>
      <c r="AE1719" s="4">
        <f t="shared" si="770"/>
        <v>9.7219253990509777</v>
      </c>
      <c r="AF1719" s="3">
        <f t="shared" si="786"/>
        <v>4.67</v>
      </c>
      <c r="AG1719" s="2">
        <f t="shared" si="771"/>
        <v>105.92076283713217</v>
      </c>
      <c r="AH1719" s="1">
        <f t="shared" si="760"/>
        <v>12.125186230144664</v>
      </c>
    </row>
    <row r="1720" spans="6:34" ht="15" thickBot="1" x14ac:dyDescent="0.4">
      <c r="F1720" s="21">
        <f t="shared" si="772"/>
        <v>168.99999999999469</v>
      </c>
      <c r="G1720" s="20">
        <f t="shared" si="787"/>
        <v>356.63043478260749</v>
      </c>
      <c r="H1720" s="19">
        <f t="shared" si="761"/>
        <v>6.6304347826074945</v>
      </c>
      <c r="I1720" s="18">
        <f t="shared" si="762"/>
        <v>1.8944099378878556E-2</v>
      </c>
      <c r="J1720" s="17">
        <f t="shared" si="763"/>
        <v>225853.33885764165</v>
      </c>
      <c r="K1720" s="16">
        <f t="shared" si="764"/>
        <v>31.48981432422816</v>
      </c>
      <c r="L1720" s="15">
        <f t="shared" si="765"/>
        <v>0</v>
      </c>
      <c r="M1720" s="14">
        <f t="shared" si="766"/>
        <v>0</v>
      </c>
      <c r="N1720" s="13">
        <f t="shared" si="773"/>
        <v>0</v>
      </c>
      <c r="O1720" s="12">
        <f t="shared" si="774"/>
        <v>0</v>
      </c>
      <c r="P1720" s="4">
        <f t="shared" si="775"/>
        <v>0</v>
      </c>
      <c r="Q1720" s="11">
        <f t="shared" si="767"/>
        <v>0</v>
      </c>
      <c r="R1720" s="10">
        <f t="shared" si="776"/>
        <v>0</v>
      </c>
      <c r="S1720" s="9">
        <f t="shared" si="777"/>
        <v>151.358709016955</v>
      </c>
      <c r="T1720" s="8">
        <f t="shared" si="778"/>
        <v>23612.15862779396</v>
      </c>
      <c r="U1720" s="7">
        <f t="shared" si="779"/>
        <v>-31.48981432422816</v>
      </c>
      <c r="V1720" s="9">
        <f t="shared" si="780"/>
        <v>-1021.7182104431546</v>
      </c>
      <c r="W1720" s="8">
        <f t="shared" si="781"/>
        <v>225853.33885764165</v>
      </c>
      <c r="X1720" s="7">
        <f t="shared" si="782"/>
        <v>-31.48981432422816</v>
      </c>
      <c r="Y1720" s="6">
        <f t="shared" si="768"/>
        <v>1032.868607493926</v>
      </c>
      <c r="Z1720" s="4">
        <f t="shared" si="769"/>
        <v>-1</v>
      </c>
      <c r="AA1720" s="4">
        <f t="shared" si="783"/>
        <v>0</v>
      </c>
      <c r="AB1720" s="5">
        <f t="shared" si="784"/>
        <v>0</v>
      </c>
      <c r="AC1720" s="418">
        <f t="shared" si="788"/>
        <v>0</v>
      </c>
      <c r="AD1720" s="628">
        <f t="shared" si="785"/>
        <v>0</v>
      </c>
      <c r="AE1720" s="4">
        <f t="shared" si="770"/>
        <v>9.7513327871524531</v>
      </c>
      <c r="AF1720" s="3">
        <f t="shared" si="786"/>
        <v>4.67</v>
      </c>
      <c r="AG1720" s="2">
        <f t="shared" si="771"/>
        <v>105.92076283713217</v>
      </c>
      <c r="AH1720" s="1">
        <f t="shared" si="760"/>
        <v>12.180243158136472</v>
      </c>
    </row>
    <row r="1721" spans="6:34" ht="15" thickBot="1" x14ac:dyDescent="0.4">
      <c r="F1721" s="21">
        <f t="shared" si="772"/>
        <v>169.09999999999468</v>
      </c>
      <c r="G1721" s="20">
        <f t="shared" si="787"/>
        <v>356.63043478260749</v>
      </c>
      <c r="H1721" s="19">
        <f t="shared" si="761"/>
        <v>6.6304347826074945</v>
      </c>
      <c r="I1721" s="18">
        <f t="shared" si="762"/>
        <v>1.8944099378878556E-2</v>
      </c>
      <c r="J1721" s="17">
        <f t="shared" si="763"/>
        <v>225751.16703659733</v>
      </c>
      <c r="K1721" s="16">
        <f t="shared" si="764"/>
        <v>31.490118885205906</v>
      </c>
      <c r="L1721" s="15">
        <f t="shared" si="765"/>
        <v>0</v>
      </c>
      <c r="M1721" s="14">
        <f t="shared" si="766"/>
        <v>0</v>
      </c>
      <c r="N1721" s="13">
        <f t="shared" si="773"/>
        <v>0</v>
      </c>
      <c r="O1721" s="12">
        <f t="shared" si="774"/>
        <v>0</v>
      </c>
      <c r="P1721" s="4">
        <f t="shared" si="775"/>
        <v>0</v>
      </c>
      <c r="Q1721" s="11">
        <f t="shared" si="767"/>
        <v>0</v>
      </c>
      <c r="R1721" s="10">
        <f t="shared" si="776"/>
        <v>0</v>
      </c>
      <c r="S1721" s="9">
        <f t="shared" si="777"/>
        <v>151.358709016955</v>
      </c>
      <c r="T1721" s="8">
        <f t="shared" si="778"/>
        <v>23627.294498695657</v>
      </c>
      <c r="U1721" s="7">
        <f t="shared" si="779"/>
        <v>-31.490118885205906</v>
      </c>
      <c r="V1721" s="9">
        <f t="shared" si="780"/>
        <v>-1024.8671918755774</v>
      </c>
      <c r="W1721" s="8">
        <f t="shared" si="781"/>
        <v>225751.16703659733</v>
      </c>
      <c r="X1721" s="7">
        <f t="shared" si="782"/>
        <v>-31.490118885205906</v>
      </c>
      <c r="Y1721" s="6">
        <f t="shared" si="768"/>
        <v>1035.9836966758749</v>
      </c>
      <c r="Z1721" s="4">
        <f t="shared" si="769"/>
        <v>-1</v>
      </c>
      <c r="AA1721" s="4">
        <f t="shared" si="783"/>
        <v>0</v>
      </c>
      <c r="AB1721" s="5">
        <f t="shared" si="784"/>
        <v>0</v>
      </c>
      <c r="AC1721" s="418">
        <f t="shared" si="788"/>
        <v>0</v>
      </c>
      <c r="AD1721" s="628">
        <f t="shared" si="785"/>
        <v>0</v>
      </c>
      <c r="AE1721" s="4">
        <f t="shared" si="770"/>
        <v>9.7807424052340242</v>
      </c>
      <c r="AF1721" s="3">
        <f t="shared" si="786"/>
        <v>4.67</v>
      </c>
      <c r="AG1721" s="2">
        <f t="shared" si="771"/>
        <v>105.92076283713217</v>
      </c>
      <c r="AH1721" s="1">
        <f t="shared" si="760"/>
        <v>12.235387351710383</v>
      </c>
    </row>
    <row r="1722" spans="6:34" ht="15" thickBot="1" x14ac:dyDescent="0.4">
      <c r="F1722" s="21">
        <f t="shared" si="772"/>
        <v>169.19999999999467</v>
      </c>
      <c r="G1722" s="20">
        <f t="shared" si="787"/>
        <v>356.63043478260749</v>
      </c>
      <c r="H1722" s="19">
        <f t="shared" si="761"/>
        <v>6.6304347826074945</v>
      </c>
      <c r="I1722" s="18">
        <f t="shared" si="762"/>
        <v>1.8944099378878556E-2</v>
      </c>
      <c r="J1722" s="17">
        <f t="shared" si="763"/>
        <v>225648.68031740977</v>
      </c>
      <c r="K1722" s="16">
        <f t="shared" si="764"/>
        <v>31.490424389293178</v>
      </c>
      <c r="L1722" s="15">
        <f t="shared" si="765"/>
        <v>0</v>
      </c>
      <c r="M1722" s="14">
        <f t="shared" si="766"/>
        <v>0</v>
      </c>
      <c r="N1722" s="13">
        <f t="shared" si="773"/>
        <v>0</v>
      </c>
      <c r="O1722" s="12">
        <f t="shared" si="774"/>
        <v>0</v>
      </c>
      <c r="P1722" s="4">
        <f t="shared" si="775"/>
        <v>0</v>
      </c>
      <c r="Q1722" s="11">
        <f t="shared" si="767"/>
        <v>0</v>
      </c>
      <c r="R1722" s="10">
        <f t="shared" si="776"/>
        <v>0</v>
      </c>
      <c r="S1722" s="9">
        <f t="shared" si="777"/>
        <v>151.358709016955</v>
      </c>
      <c r="T1722" s="8">
        <f t="shared" si="778"/>
        <v>23642.430369597354</v>
      </c>
      <c r="U1722" s="7">
        <f t="shared" si="779"/>
        <v>-31.490424389293178</v>
      </c>
      <c r="V1722" s="9">
        <f t="shared" si="780"/>
        <v>-1028.016203764098</v>
      </c>
      <c r="W1722" s="8">
        <f t="shared" si="781"/>
        <v>225648.68031740977</v>
      </c>
      <c r="X1722" s="7">
        <f t="shared" si="782"/>
        <v>-31.490424389293178</v>
      </c>
      <c r="Y1722" s="6">
        <f t="shared" si="768"/>
        <v>1039.0990203040453</v>
      </c>
      <c r="Z1722" s="4">
        <f t="shared" si="769"/>
        <v>-1</v>
      </c>
      <c r="AA1722" s="4">
        <f t="shared" si="783"/>
        <v>0</v>
      </c>
      <c r="AB1722" s="5">
        <f t="shared" si="784"/>
        <v>0</v>
      </c>
      <c r="AC1722" s="418">
        <f t="shared" si="788"/>
        <v>0</v>
      </c>
      <c r="AD1722" s="628">
        <f t="shared" si="785"/>
        <v>0</v>
      </c>
      <c r="AE1722" s="4">
        <f t="shared" si="770"/>
        <v>9.8101542367269747</v>
      </c>
      <c r="AF1722" s="3">
        <f t="shared" si="786"/>
        <v>4.67</v>
      </c>
      <c r="AG1722" s="2">
        <f t="shared" si="771"/>
        <v>105.92076283713217</v>
      </c>
      <c r="AH1722" s="1">
        <f t="shared" si="760"/>
        <v>12.290618673595599</v>
      </c>
    </row>
    <row r="1723" spans="6:34" ht="15" thickBot="1" x14ac:dyDescent="0.4">
      <c r="F1723" s="21">
        <f t="shared" si="772"/>
        <v>169.29999999999467</v>
      </c>
      <c r="G1723" s="20">
        <f t="shared" si="787"/>
        <v>356.63043478260749</v>
      </c>
      <c r="H1723" s="19">
        <f t="shared" si="761"/>
        <v>6.6304347826074945</v>
      </c>
      <c r="I1723" s="18">
        <f t="shared" si="762"/>
        <v>1.8944099378878556E-2</v>
      </c>
      <c r="J1723" s="17">
        <f t="shared" si="763"/>
        <v>225545.87869703336</v>
      </c>
      <c r="K1723" s="16">
        <f t="shared" si="764"/>
        <v>31.490730836540127</v>
      </c>
      <c r="L1723" s="15">
        <f t="shared" si="765"/>
        <v>0</v>
      </c>
      <c r="M1723" s="14">
        <f t="shared" si="766"/>
        <v>0</v>
      </c>
      <c r="N1723" s="13">
        <f t="shared" si="773"/>
        <v>0</v>
      </c>
      <c r="O1723" s="12">
        <f t="shared" si="774"/>
        <v>0</v>
      </c>
      <c r="P1723" s="4">
        <f t="shared" si="775"/>
        <v>0</v>
      </c>
      <c r="Q1723" s="11">
        <f t="shared" si="767"/>
        <v>0</v>
      </c>
      <c r="R1723" s="10">
        <f t="shared" si="776"/>
        <v>0</v>
      </c>
      <c r="S1723" s="9">
        <f t="shared" si="777"/>
        <v>151.358709016955</v>
      </c>
      <c r="T1723" s="8">
        <f t="shared" si="778"/>
        <v>23657.566240499051</v>
      </c>
      <c r="U1723" s="7">
        <f t="shared" si="779"/>
        <v>-31.490730836540127</v>
      </c>
      <c r="V1723" s="9">
        <f t="shared" si="780"/>
        <v>-1031.1652462030274</v>
      </c>
      <c r="W1723" s="8">
        <f t="shared" si="781"/>
        <v>225545.87869703336</v>
      </c>
      <c r="X1723" s="7">
        <f t="shared" si="782"/>
        <v>-31.490730836540127</v>
      </c>
      <c r="Y1723" s="6">
        <f t="shared" si="768"/>
        <v>1042.214576645438</v>
      </c>
      <c r="Z1723" s="4">
        <f t="shared" si="769"/>
        <v>-1</v>
      </c>
      <c r="AA1723" s="4">
        <f t="shared" si="783"/>
        <v>0</v>
      </c>
      <c r="AB1723" s="5">
        <f t="shared" si="784"/>
        <v>0</v>
      </c>
      <c r="AC1723" s="418">
        <f t="shared" si="788"/>
        <v>0</v>
      </c>
      <c r="AD1723" s="628">
        <f t="shared" si="785"/>
        <v>0</v>
      </c>
      <c r="AE1723" s="4">
        <f t="shared" si="770"/>
        <v>9.8395682652700209</v>
      </c>
      <c r="AF1723" s="3">
        <f t="shared" si="786"/>
        <v>4.67</v>
      </c>
      <c r="AG1723" s="2">
        <f t="shared" si="771"/>
        <v>105.92076283713217</v>
      </c>
      <c r="AH1723" s="1">
        <f t="shared" si="760"/>
        <v>12.345936987232577</v>
      </c>
    </row>
    <row r="1724" spans="6:34" ht="15" thickBot="1" x14ac:dyDescent="0.4">
      <c r="F1724" s="21">
        <f t="shared" si="772"/>
        <v>169.39999999999466</v>
      </c>
      <c r="G1724" s="20">
        <f t="shared" si="787"/>
        <v>356.63043478260749</v>
      </c>
      <c r="H1724" s="19">
        <f t="shared" si="761"/>
        <v>6.6304347826074945</v>
      </c>
      <c r="I1724" s="18">
        <f t="shared" si="762"/>
        <v>1.8944099378878556E-2</v>
      </c>
      <c r="J1724" s="17">
        <f t="shared" si="763"/>
        <v>225442.76217241306</v>
      </c>
      <c r="K1724" s="16">
        <f t="shared" si="764"/>
        <v>31.491038226997066</v>
      </c>
      <c r="L1724" s="15">
        <f t="shared" si="765"/>
        <v>0</v>
      </c>
      <c r="M1724" s="14">
        <f t="shared" si="766"/>
        <v>0</v>
      </c>
      <c r="N1724" s="13">
        <f t="shared" si="773"/>
        <v>0</v>
      </c>
      <c r="O1724" s="12">
        <f t="shared" si="774"/>
        <v>0</v>
      </c>
      <c r="P1724" s="4">
        <f t="shared" si="775"/>
        <v>0</v>
      </c>
      <c r="Q1724" s="11">
        <f t="shared" si="767"/>
        <v>0</v>
      </c>
      <c r="R1724" s="10">
        <f t="shared" si="776"/>
        <v>0</v>
      </c>
      <c r="S1724" s="9">
        <f t="shared" si="777"/>
        <v>151.358709016955</v>
      </c>
      <c r="T1724" s="8">
        <f t="shared" si="778"/>
        <v>23672.702111400748</v>
      </c>
      <c r="U1724" s="7">
        <f t="shared" si="779"/>
        <v>-31.491038226997066</v>
      </c>
      <c r="V1724" s="9">
        <f t="shared" si="780"/>
        <v>-1034.3143192866814</v>
      </c>
      <c r="W1724" s="8">
        <f t="shared" si="781"/>
        <v>225442.76217241306</v>
      </c>
      <c r="X1724" s="7">
        <f t="shared" si="782"/>
        <v>-31.491038226997066</v>
      </c>
      <c r="Y1724" s="6">
        <f t="shared" si="768"/>
        <v>1045.3303639887013</v>
      </c>
      <c r="Z1724" s="4">
        <f t="shared" si="769"/>
        <v>-1</v>
      </c>
      <c r="AA1724" s="4">
        <f t="shared" si="783"/>
        <v>0</v>
      </c>
      <c r="AB1724" s="5">
        <f t="shared" si="784"/>
        <v>0</v>
      </c>
      <c r="AC1724" s="418">
        <f t="shared" si="788"/>
        <v>0</v>
      </c>
      <c r="AD1724" s="628">
        <f t="shared" si="785"/>
        <v>0</v>
      </c>
      <c r="AE1724" s="4">
        <f t="shared" si="770"/>
        <v>9.8689844747062612</v>
      </c>
      <c r="AF1724" s="3">
        <f t="shared" si="786"/>
        <v>4.67</v>
      </c>
      <c r="AG1724" s="2">
        <f t="shared" si="771"/>
        <v>105.92076283713217</v>
      </c>
      <c r="AH1724" s="1">
        <f t="shared" si="760"/>
        <v>12.401342156766965</v>
      </c>
    </row>
    <row r="1725" spans="6:34" ht="15" thickBot="1" x14ac:dyDescent="0.4">
      <c r="F1725" s="21">
        <f t="shared" si="772"/>
        <v>169.49999999999466</v>
      </c>
      <c r="G1725" s="20">
        <f t="shared" si="787"/>
        <v>356.63043478260749</v>
      </c>
      <c r="H1725" s="19">
        <f t="shared" si="761"/>
        <v>6.6304347826074945</v>
      </c>
      <c r="I1725" s="18">
        <f t="shared" si="762"/>
        <v>1.8944099378878556E-2</v>
      </c>
      <c r="J1725" s="17">
        <f t="shared" si="763"/>
        <v>225339.33074048438</v>
      </c>
      <c r="K1725" s="16">
        <f t="shared" si="764"/>
        <v>31.491346560714433</v>
      </c>
      <c r="L1725" s="15">
        <f t="shared" si="765"/>
        <v>0</v>
      </c>
      <c r="M1725" s="14">
        <f t="shared" si="766"/>
        <v>0</v>
      </c>
      <c r="N1725" s="13">
        <f t="shared" si="773"/>
        <v>0</v>
      </c>
      <c r="O1725" s="12">
        <f t="shared" si="774"/>
        <v>0</v>
      </c>
      <c r="P1725" s="4">
        <f t="shared" si="775"/>
        <v>0</v>
      </c>
      <c r="Q1725" s="11">
        <f t="shared" si="767"/>
        <v>0</v>
      </c>
      <c r="R1725" s="10">
        <f t="shared" si="776"/>
        <v>0</v>
      </c>
      <c r="S1725" s="9">
        <f t="shared" si="777"/>
        <v>151.358709016955</v>
      </c>
      <c r="T1725" s="8">
        <f t="shared" si="778"/>
        <v>23687.837982302444</v>
      </c>
      <c r="U1725" s="7">
        <f t="shared" si="779"/>
        <v>-31.491346560714433</v>
      </c>
      <c r="V1725" s="9">
        <f t="shared" si="780"/>
        <v>-1037.4634231093812</v>
      </c>
      <c r="W1725" s="8">
        <f t="shared" si="781"/>
        <v>225339.33074048438</v>
      </c>
      <c r="X1725" s="7">
        <f t="shared" si="782"/>
        <v>-31.491346560714433</v>
      </c>
      <c r="Y1725" s="6">
        <f t="shared" si="768"/>
        <v>1048.4463806438143</v>
      </c>
      <c r="Z1725" s="4">
        <f t="shared" si="769"/>
        <v>-1</v>
      </c>
      <c r="AA1725" s="4">
        <f t="shared" si="783"/>
        <v>0</v>
      </c>
      <c r="AB1725" s="5">
        <f t="shared" si="784"/>
        <v>0</v>
      </c>
      <c r="AC1725" s="418">
        <f t="shared" si="788"/>
        <v>0</v>
      </c>
      <c r="AD1725" s="628">
        <f t="shared" si="785"/>
        <v>0</v>
      </c>
      <c r="AE1725" s="4">
        <f t="shared" si="770"/>
        <v>9.8984028490801723</v>
      </c>
      <c r="AF1725" s="3">
        <f t="shared" si="786"/>
        <v>4.67</v>
      </c>
      <c r="AG1725" s="2">
        <f t="shared" si="771"/>
        <v>105.92076283713217</v>
      </c>
      <c r="AH1725" s="1">
        <f t="shared" si="760"/>
        <v>12.456834047043795</v>
      </c>
    </row>
    <row r="1726" spans="6:34" ht="15" thickBot="1" x14ac:dyDescent="0.4">
      <c r="F1726" s="21">
        <f t="shared" si="772"/>
        <v>169.59999999999465</v>
      </c>
      <c r="G1726" s="20">
        <f t="shared" si="787"/>
        <v>356.63043478260749</v>
      </c>
      <c r="H1726" s="19">
        <f t="shared" si="761"/>
        <v>6.6304347826074945</v>
      </c>
      <c r="I1726" s="18">
        <f t="shared" si="762"/>
        <v>1.8944099378878556E-2</v>
      </c>
      <c r="J1726" s="17">
        <f t="shared" si="763"/>
        <v>225235.58439817344</v>
      </c>
      <c r="K1726" s="16">
        <f t="shared" si="764"/>
        <v>31.491655837742865</v>
      </c>
      <c r="L1726" s="15">
        <f t="shared" si="765"/>
        <v>0</v>
      </c>
      <c r="M1726" s="14">
        <f t="shared" si="766"/>
        <v>0</v>
      </c>
      <c r="N1726" s="13">
        <f t="shared" si="773"/>
        <v>0</v>
      </c>
      <c r="O1726" s="12">
        <f t="shared" si="774"/>
        <v>0</v>
      </c>
      <c r="P1726" s="4">
        <f t="shared" si="775"/>
        <v>0</v>
      </c>
      <c r="Q1726" s="11">
        <f t="shared" si="767"/>
        <v>0</v>
      </c>
      <c r="R1726" s="10">
        <f t="shared" si="776"/>
        <v>0</v>
      </c>
      <c r="S1726" s="9">
        <f t="shared" si="777"/>
        <v>151.358709016955</v>
      </c>
      <c r="T1726" s="8">
        <f t="shared" si="778"/>
        <v>23702.973853204141</v>
      </c>
      <c r="U1726" s="7">
        <f t="shared" si="779"/>
        <v>-31.491655837742865</v>
      </c>
      <c r="V1726" s="9">
        <f t="shared" si="780"/>
        <v>-1040.6125577654527</v>
      </c>
      <c r="W1726" s="8">
        <f t="shared" si="781"/>
        <v>225235.58439817344</v>
      </c>
      <c r="X1726" s="7">
        <f t="shared" si="782"/>
        <v>-31.491655837742865</v>
      </c>
      <c r="Y1726" s="6">
        <f t="shared" si="768"/>
        <v>1051.5626249417753</v>
      </c>
      <c r="Z1726" s="4">
        <f t="shared" si="769"/>
        <v>-1</v>
      </c>
      <c r="AA1726" s="4">
        <f t="shared" si="783"/>
        <v>0</v>
      </c>
      <c r="AB1726" s="5">
        <f t="shared" si="784"/>
        <v>0</v>
      </c>
      <c r="AC1726" s="418">
        <f t="shared" si="788"/>
        <v>0</v>
      </c>
      <c r="AD1726" s="628">
        <f t="shared" si="785"/>
        <v>0</v>
      </c>
      <c r="AE1726" s="4">
        <f t="shared" si="770"/>
        <v>9.927823372634677</v>
      </c>
      <c r="AF1726" s="3">
        <f t="shared" si="786"/>
        <v>4.67</v>
      </c>
      <c r="AG1726" s="2">
        <f t="shared" si="771"/>
        <v>105.92076283713217</v>
      </c>
      <c r="AH1726" s="1">
        <f t="shared" si="760"/>
        <v>12.512412523601579</v>
      </c>
    </row>
    <row r="1727" spans="6:34" ht="15" thickBot="1" x14ac:dyDescent="0.4">
      <c r="F1727" s="21">
        <f t="shared" si="772"/>
        <v>169.69999999999465</v>
      </c>
      <c r="G1727" s="20">
        <f t="shared" si="787"/>
        <v>356.63043478260749</v>
      </c>
      <c r="H1727" s="19">
        <f t="shared" si="761"/>
        <v>6.6304347826074945</v>
      </c>
      <c r="I1727" s="18">
        <f t="shared" si="762"/>
        <v>1.8944099378878556E-2</v>
      </c>
      <c r="J1727" s="17">
        <f t="shared" si="763"/>
        <v>225131.52314239688</v>
      </c>
      <c r="K1727" s="16">
        <f t="shared" si="764"/>
        <v>31.491966058133109</v>
      </c>
      <c r="L1727" s="15">
        <f t="shared" si="765"/>
        <v>0</v>
      </c>
      <c r="M1727" s="14">
        <f t="shared" si="766"/>
        <v>0</v>
      </c>
      <c r="N1727" s="13">
        <f t="shared" si="773"/>
        <v>0</v>
      </c>
      <c r="O1727" s="12">
        <f t="shared" si="774"/>
        <v>0</v>
      </c>
      <c r="P1727" s="4">
        <f t="shared" si="775"/>
        <v>0</v>
      </c>
      <c r="Q1727" s="11">
        <f t="shared" si="767"/>
        <v>0</v>
      </c>
      <c r="R1727" s="10">
        <f t="shared" si="776"/>
        <v>0</v>
      </c>
      <c r="S1727" s="9">
        <f t="shared" si="777"/>
        <v>151.358709016955</v>
      </c>
      <c r="T1727" s="8">
        <f t="shared" si="778"/>
        <v>23718.109724105838</v>
      </c>
      <c r="U1727" s="7">
        <f t="shared" si="779"/>
        <v>-31.491966058133109</v>
      </c>
      <c r="V1727" s="9">
        <f t="shared" si="780"/>
        <v>-1043.7617233492269</v>
      </c>
      <c r="W1727" s="8">
        <f t="shared" si="781"/>
        <v>225131.52314239688</v>
      </c>
      <c r="X1727" s="7">
        <f t="shared" si="782"/>
        <v>-31.491966058133109</v>
      </c>
      <c r="Y1727" s="6">
        <f t="shared" si="768"/>
        <v>1054.6790952342933</v>
      </c>
      <c r="Z1727" s="4">
        <f t="shared" si="769"/>
        <v>-1</v>
      </c>
      <c r="AA1727" s="4">
        <f t="shared" si="783"/>
        <v>0</v>
      </c>
      <c r="AB1727" s="5">
        <f t="shared" si="784"/>
        <v>0</v>
      </c>
      <c r="AC1727" s="418">
        <f t="shared" si="788"/>
        <v>0</v>
      </c>
      <c r="AD1727" s="628">
        <f t="shared" si="785"/>
        <v>0</v>
      </c>
      <c r="AE1727" s="4">
        <f t="shared" si="770"/>
        <v>9.9572460298082284</v>
      </c>
      <c r="AF1727" s="3">
        <f t="shared" si="786"/>
        <v>4.67</v>
      </c>
      <c r="AG1727" s="2">
        <f t="shared" si="771"/>
        <v>105.92076283713217</v>
      </c>
      <c r="AH1727" s="1">
        <f t="shared" si="760"/>
        <v>12.568077452666609</v>
      </c>
    </row>
    <row r="1728" spans="6:34" ht="15" thickBot="1" x14ac:dyDescent="0.4">
      <c r="F1728" s="21">
        <f t="shared" si="772"/>
        <v>169.79999999999464</v>
      </c>
      <c r="G1728" s="20">
        <f t="shared" si="787"/>
        <v>356.63043478260749</v>
      </c>
      <c r="H1728" s="19">
        <f t="shared" si="761"/>
        <v>6.6304347826074945</v>
      </c>
      <c r="I1728" s="18">
        <f t="shared" si="762"/>
        <v>1.8944099378878556E-2</v>
      </c>
      <c r="J1728" s="17">
        <f t="shared" si="763"/>
        <v>225027.14697006196</v>
      </c>
      <c r="K1728" s="16">
        <f t="shared" si="764"/>
        <v>31.492277221936099</v>
      </c>
      <c r="L1728" s="15">
        <f t="shared" si="765"/>
        <v>0</v>
      </c>
      <c r="M1728" s="14">
        <f t="shared" si="766"/>
        <v>0</v>
      </c>
      <c r="N1728" s="13">
        <f t="shared" si="773"/>
        <v>0</v>
      </c>
      <c r="O1728" s="12">
        <f t="shared" si="774"/>
        <v>0</v>
      </c>
      <c r="P1728" s="4">
        <f t="shared" si="775"/>
        <v>0</v>
      </c>
      <c r="Q1728" s="11">
        <f t="shared" si="767"/>
        <v>0</v>
      </c>
      <c r="R1728" s="10">
        <f t="shared" si="776"/>
        <v>0</v>
      </c>
      <c r="S1728" s="9">
        <f t="shared" si="777"/>
        <v>151.358709016955</v>
      </c>
      <c r="T1728" s="8">
        <f t="shared" si="778"/>
        <v>23733.245595007535</v>
      </c>
      <c r="U1728" s="7">
        <f t="shared" si="779"/>
        <v>-31.492277221936099</v>
      </c>
      <c r="V1728" s="9">
        <f t="shared" si="780"/>
        <v>-1046.9109199550403</v>
      </c>
      <c r="W1728" s="8">
        <f t="shared" si="781"/>
        <v>225027.14697006196</v>
      </c>
      <c r="X1728" s="7">
        <f t="shared" si="782"/>
        <v>-31.492277221936099</v>
      </c>
      <c r="Y1728" s="6">
        <f t="shared" si="768"/>
        <v>1057.7957898934878</v>
      </c>
      <c r="Z1728" s="4">
        <f t="shared" si="769"/>
        <v>-1</v>
      </c>
      <c r="AA1728" s="4">
        <f t="shared" si="783"/>
        <v>0</v>
      </c>
      <c r="AB1728" s="5">
        <f t="shared" si="784"/>
        <v>0</v>
      </c>
      <c r="AC1728" s="418">
        <f t="shared" si="788"/>
        <v>0</v>
      </c>
      <c r="AD1728" s="628">
        <f t="shared" si="785"/>
        <v>0</v>
      </c>
      <c r="AE1728" s="4">
        <f t="shared" si="770"/>
        <v>9.9866708052319755</v>
      </c>
      <c r="AF1728" s="3">
        <f t="shared" si="786"/>
        <v>4.67</v>
      </c>
      <c r="AG1728" s="2">
        <f t="shared" si="771"/>
        <v>105.92076283713217</v>
      </c>
      <c r="AH1728" s="1">
        <f t="shared" si="760"/>
        <v>12.6238287011472</v>
      </c>
    </row>
    <row r="1729" spans="6:34" ht="15" thickBot="1" x14ac:dyDescent="0.4">
      <c r="F1729" s="21">
        <f t="shared" si="772"/>
        <v>169.89999999999463</v>
      </c>
      <c r="G1729" s="20">
        <f t="shared" si="787"/>
        <v>356.63043478260749</v>
      </c>
      <c r="H1729" s="19">
        <f t="shared" si="761"/>
        <v>6.6304347826074945</v>
      </c>
      <c r="I1729" s="18">
        <f t="shared" si="762"/>
        <v>1.8944099378878556E-2</v>
      </c>
      <c r="J1729" s="17">
        <f t="shared" si="763"/>
        <v>224922.45587806645</v>
      </c>
      <c r="K1729" s="16">
        <f t="shared" si="764"/>
        <v>31.492589329202932</v>
      </c>
      <c r="L1729" s="15">
        <f t="shared" si="765"/>
        <v>0</v>
      </c>
      <c r="M1729" s="14">
        <f t="shared" si="766"/>
        <v>0</v>
      </c>
      <c r="N1729" s="13">
        <f t="shared" si="773"/>
        <v>0</v>
      </c>
      <c r="O1729" s="12">
        <f t="shared" si="774"/>
        <v>0</v>
      </c>
      <c r="P1729" s="4">
        <f t="shared" si="775"/>
        <v>0</v>
      </c>
      <c r="Q1729" s="11">
        <f t="shared" si="767"/>
        <v>0</v>
      </c>
      <c r="R1729" s="10">
        <f t="shared" si="776"/>
        <v>0</v>
      </c>
      <c r="S1729" s="9">
        <f t="shared" si="777"/>
        <v>151.358709016955</v>
      </c>
      <c r="T1729" s="8">
        <f t="shared" si="778"/>
        <v>23748.381465909231</v>
      </c>
      <c r="U1729" s="7">
        <f t="shared" si="779"/>
        <v>-31.492589329202932</v>
      </c>
      <c r="V1729" s="9">
        <f t="shared" si="780"/>
        <v>-1050.060147677234</v>
      </c>
      <c r="W1729" s="8">
        <f t="shared" si="781"/>
        <v>224922.45587806645</v>
      </c>
      <c r="X1729" s="7">
        <f t="shared" si="782"/>
        <v>-31.492589329202932</v>
      </c>
      <c r="Y1729" s="6">
        <f t="shared" si="768"/>
        <v>1060.9127073115931</v>
      </c>
      <c r="Z1729" s="4">
        <f t="shared" si="769"/>
        <v>-1</v>
      </c>
      <c r="AA1729" s="4">
        <f t="shared" si="783"/>
        <v>0</v>
      </c>
      <c r="AB1729" s="5">
        <f t="shared" si="784"/>
        <v>0</v>
      </c>
      <c r="AC1729" s="418">
        <f t="shared" si="788"/>
        <v>0</v>
      </c>
      <c r="AD1729" s="628">
        <f t="shared" si="785"/>
        <v>0</v>
      </c>
      <c r="AE1729" s="4">
        <f t="shared" si="770"/>
        <v>10.016097683726969</v>
      </c>
      <c r="AF1729" s="3">
        <f t="shared" si="786"/>
        <v>4.67</v>
      </c>
      <c r="AG1729" s="2">
        <f t="shared" si="771"/>
        <v>105.92076283713217</v>
      </c>
      <c r="AH1729" s="1">
        <f t="shared" si="760"/>
        <v>12.679666136628121</v>
      </c>
    </row>
    <row r="1730" spans="6:34" ht="15" thickBot="1" x14ac:dyDescent="0.4">
      <c r="F1730" s="21">
        <f t="shared" si="772"/>
        <v>169.99999999999463</v>
      </c>
      <c r="G1730" s="20">
        <f t="shared" si="787"/>
        <v>356.63043478260749</v>
      </c>
      <c r="H1730" s="19">
        <f t="shared" si="761"/>
        <v>6.6304347826074945</v>
      </c>
      <c r="I1730" s="18">
        <f t="shared" si="762"/>
        <v>1.8944099378878556E-2</v>
      </c>
      <c r="J1730" s="17">
        <f t="shared" si="763"/>
        <v>224817.44986329874</v>
      </c>
      <c r="K1730" s="16">
        <f t="shared" si="764"/>
        <v>31.49290237998483</v>
      </c>
      <c r="L1730" s="15">
        <f t="shared" si="765"/>
        <v>0</v>
      </c>
      <c r="M1730" s="14">
        <f t="shared" si="766"/>
        <v>0</v>
      </c>
      <c r="N1730" s="13">
        <f t="shared" si="773"/>
        <v>0</v>
      </c>
      <c r="O1730" s="12">
        <f t="shared" si="774"/>
        <v>0</v>
      </c>
      <c r="P1730" s="4">
        <f t="shared" si="775"/>
        <v>0</v>
      </c>
      <c r="Q1730" s="11">
        <f t="shared" si="767"/>
        <v>0</v>
      </c>
      <c r="R1730" s="10">
        <f t="shared" si="776"/>
        <v>0</v>
      </c>
      <c r="S1730" s="9">
        <f t="shared" si="777"/>
        <v>151.358709016955</v>
      </c>
      <c r="T1730" s="8">
        <f t="shared" si="778"/>
        <v>23763.517336810928</v>
      </c>
      <c r="U1730" s="7">
        <f t="shared" si="779"/>
        <v>-31.49290237998483</v>
      </c>
      <c r="V1730" s="9">
        <f t="shared" si="780"/>
        <v>-1053.2094066101542</v>
      </c>
      <c r="W1730" s="8">
        <f t="shared" si="781"/>
        <v>224817.44986329874</v>
      </c>
      <c r="X1730" s="7">
        <f t="shared" si="782"/>
        <v>-31.49290237998483</v>
      </c>
      <c r="Y1730" s="6">
        <f t="shared" si="768"/>
        <v>1064.0298459006649</v>
      </c>
      <c r="Z1730" s="4">
        <f t="shared" si="769"/>
        <v>-1</v>
      </c>
      <c r="AA1730" s="4">
        <f t="shared" si="783"/>
        <v>0</v>
      </c>
      <c r="AB1730" s="5">
        <f t="shared" si="784"/>
        <v>0</v>
      </c>
      <c r="AC1730" s="418">
        <f t="shared" si="788"/>
        <v>0</v>
      </c>
      <c r="AD1730" s="628">
        <f t="shared" si="785"/>
        <v>0</v>
      </c>
      <c r="AE1730" s="4">
        <f t="shared" si="770"/>
        <v>10.045526650301396</v>
      </c>
      <c r="AF1730" s="3">
        <f t="shared" si="786"/>
        <v>4.67</v>
      </c>
      <c r="AG1730" s="2">
        <f t="shared" si="771"/>
        <v>105.92076283713217</v>
      </c>
      <c r="AH1730" s="1">
        <f t="shared" si="760"/>
        <v>12.735589627364973</v>
      </c>
    </row>
    <row r="1731" spans="6:34" ht="15" thickBot="1" x14ac:dyDescent="0.4">
      <c r="F1731" s="21">
        <f t="shared" si="772"/>
        <v>170.09999999999462</v>
      </c>
      <c r="G1731" s="20">
        <f t="shared" si="787"/>
        <v>356.63043478260749</v>
      </c>
      <c r="H1731" s="19">
        <f t="shared" si="761"/>
        <v>6.6304347826074945</v>
      </c>
      <c r="I1731" s="18">
        <f t="shared" si="762"/>
        <v>1.8944099378878556E-2</v>
      </c>
      <c r="J1731" s="17">
        <f t="shared" si="763"/>
        <v>224712.12892263773</v>
      </c>
      <c r="K1731" s="16">
        <f t="shared" si="764"/>
        <v>31.493216374333194</v>
      </c>
      <c r="L1731" s="15">
        <f t="shared" si="765"/>
        <v>0</v>
      </c>
      <c r="M1731" s="14">
        <f t="shared" si="766"/>
        <v>0</v>
      </c>
      <c r="N1731" s="13">
        <f t="shared" si="773"/>
        <v>0</v>
      </c>
      <c r="O1731" s="12">
        <f t="shared" si="774"/>
        <v>0</v>
      </c>
      <c r="P1731" s="4">
        <f t="shared" si="775"/>
        <v>0</v>
      </c>
      <c r="Q1731" s="11">
        <f t="shared" si="767"/>
        <v>0</v>
      </c>
      <c r="R1731" s="10">
        <f t="shared" si="776"/>
        <v>0</v>
      </c>
      <c r="S1731" s="9">
        <f t="shared" si="777"/>
        <v>151.358709016955</v>
      </c>
      <c r="T1731" s="8">
        <f t="shared" si="778"/>
        <v>23778.653207712625</v>
      </c>
      <c r="U1731" s="7">
        <f t="shared" si="779"/>
        <v>-31.493216374333194</v>
      </c>
      <c r="V1731" s="9">
        <f t="shared" si="780"/>
        <v>-1056.3586968481527</v>
      </c>
      <c r="W1731" s="8">
        <f t="shared" si="781"/>
        <v>224712.12892263773</v>
      </c>
      <c r="X1731" s="7">
        <f t="shared" si="782"/>
        <v>-31.493216374333194</v>
      </c>
      <c r="Y1731" s="6">
        <f t="shared" si="768"/>
        <v>1067.147204092297</v>
      </c>
      <c r="Z1731" s="4">
        <f t="shared" si="769"/>
        <v>-1</v>
      </c>
      <c r="AA1731" s="4">
        <f t="shared" si="783"/>
        <v>0</v>
      </c>
      <c r="AB1731" s="5">
        <f t="shared" si="784"/>
        <v>0</v>
      </c>
      <c r="AC1731" s="418">
        <f t="shared" si="788"/>
        <v>0</v>
      </c>
      <c r="AD1731" s="628">
        <f t="shared" si="785"/>
        <v>0</v>
      </c>
      <c r="AE1731" s="4">
        <f t="shared" si="770"/>
        <v>10.074957690147903</v>
      </c>
      <c r="AF1731" s="3">
        <f t="shared" si="786"/>
        <v>4.67</v>
      </c>
      <c r="AG1731" s="2">
        <f t="shared" si="771"/>
        <v>105.92076283713217</v>
      </c>
      <c r="AH1731" s="1">
        <f t="shared" si="760"/>
        <v>12.79159904227874</v>
      </c>
    </row>
    <row r="1732" spans="6:34" ht="15" thickBot="1" x14ac:dyDescent="0.4">
      <c r="F1732" s="21">
        <f t="shared" si="772"/>
        <v>170.19999999999462</v>
      </c>
      <c r="G1732" s="20">
        <f t="shared" si="787"/>
        <v>356.63043478260749</v>
      </c>
      <c r="H1732" s="19">
        <f t="shared" si="761"/>
        <v>6.6304347826074945</v>
      </c>
      <c r="I1732" s="18">
        <f t="shared" si="762"/>
        <v>1.8944099378878556E-2</v>
      </c>
      <c r="J1732" s="17">
        <f t="shared" si="763"/>
        <v>224606.49305295292</v>
      </c>
      <c r="K1732" s="16">
        <f t="shared" si="764"/>
        <v>31.493531312299577</v>
      </c>
      <c r="L1732" s="15">
        <f t="shared" si="765"/>
        <v>0</v>
      </c>
      <c r="M1732" s="14">
        <f t="shared" si="766"/>
        <v>0</v>
      </c>
      <c r="N1732" s="13">
        <f t="shared" si="773"/>
        <v>0</v>
      </c>
      <c r="O1732" s="12">
        <f t="shared" si="774"/>
        <v>0</v>
      </c>
      <c r="P1732" s="4">
        <f t="shared" si="775"/>
        <v>0</v>
      </c>
      <c r="Q1732" s="11">
        <f t="shared" si="767"/>
        <v>0</v>
      </c>
      <c r="R1732" s="10">
        <f t="shared" si="776"/>
        <v>0</v>
      </c>
      <c r="S1732" s="9">
        <f t="shared" si="777"/>
        <v>151.358709016955</v>
      </c>
      <c r="T1732" s="8">
        <f t="shared" si="778"/>
        <v>23793.789078614322</v>
      </c>
      <c r="U1732" s="7">
        <f t="shared" si="779"/>
        <v>-31.493531312299577</v>
      </c>
      <c r="V1732" s="9">
        <f t="shared" si="780"/>
        <v>-1059.508018485586</v>
      </c>
      <c r="W1732" s="8">
        <f t="shared" si="781"/>
        <v>224606.49305295292</v>
      </c>
      <c r="X1732" s="7">
        <f t="shared" si="782"/>
        <v>-31.493531312299577</v>
      </c>
      <c r="Y1732" s="6">
        <f t="shared" si="768"/>
        <v>1070.2647803373388</v>
      </c>
      <c r="Z1732" s="4">
        <f t="shared" si="769"/>
        <v>-1</v>
      </c>
      <c r="AA1732" s="4">
        <f t="shared" si="783"/>
        <v>0</v>
      </c>
      <c r="AB1732" s="5">
        <f t="shared" si="784"/>
        <v>0</v>
      </c>
      <c r="AC1732" s="418">
        <f t="shared" si="788"/>
        <v>0</v>
      </c>
      <c r="AD1732" s="628">
        <f t="shared" si="785"/>
        <v>0</v>
      </c>
      <c r="AE1732" s="4">
        <f t="shared" si="770"/>
        <v>10.104390788640929</v>
      </c>
      <c r="AF1732" s="3">
        <f t="shared" si="786"/>
        <v>4.67</v>
      </c>
      <c r="AG1732" s="2">
        <f t="shared" si="771"/>
        <v>105.92076283713217</v>
      </c>
      <c r="AH1732" s="1">
        <f t="shared" si="760"/>
        <v>12.84769425095033</v>
      </c>
    </row>
    <row r="1733" spans="6:34" ht="15" thickBot="1" x14ac:dyDescent="0.4">
      <c r="F1733" s="21">
        <f t="shared" si="772"/>
        <v>170.29999999999461</v>
      </c>
      <c r="G1733" s="20">
        <f t="shared" si="787"/>
        <v>356.63043478260749</v>
      </c>
      <c r="H1733" s="19">
        <f t="shared" si="761"/>
        <v>6.6304347826074945</v>
      </c>
      <c r="I1733" s="18">
        <f t="shared" si="762"/>
        <v>1.8944099378878556E-2</v>
      </c>
      <c r="J1733" s="17">
        <f t="shared" si="763"/>
        <v>224500.54225110437</v>
      </c>
      <c r="K1733" s="16">
        <f t="shared" si="764"/>
        <v>31.493847193935682</v>
      </c>
      <c r="L1733" s="15">
        <f t="shared" si="765"/>
        <v>0</v>
      </c>
      <c r="M1733" s="14">
        <f t="shared" si="766"/>
        <v>0</v>
      </c>
      <c r="N1733" s="13">
        <f t="shared" si="773"/>
        <v>0</v>
      </c>
      <c r="O1733" s="12">
        <f t="shared" si="774"/>
        <v>0</v>
      </c>
      <c r="P1733" s="4">
        <f t="shared" si="775"/>
        <v>0</v>
      </c>
      <c r="Q1733" s="11">
        <f t="shared" si="767"/>
        <v>0</v>
      </c>
      <c r="R1733" s="10">
        <f t="shared" si="776"/>
        <v>0</v>
      </c>
      <c r="S1733" s="9">
        <f t="shared" si="777"/>
        <v>151.358709016955</v>
      </c>
      <c r="T1733" s="8">
        <f t="shared" si="778"/>
        <v>23808.924949516018</v>
      </c>
      <c r="U1733" s="7">
        <f t="shared" si="779"/>
        <v>-31.493847193935682</v>
      </c>
      <c r="V1733" s="9">
        <f t="shared" si="780"/>
        <v>-1062.6573716168159</v>
      </c>
      <c r="W1733" s="8">
        <f t="shared" si="781"/>
        <v>224500.54225110437</v>
      </c>
      <c r="X1733" s="7">
        <f t="shared" si="782"/>
        <v>-31.493847193935682</v>
      </c>
      <c r="Y1733" s="6">
        <f t="shared" si="768"/>
        <v>1073.3825731056188</v>
      </c>
      <c r="Z1733" s="4">
        <f t="shared" si="769"/>
        <v>-1</v>
      </c>
      <c r="AA1733" s="4">
        <f t="shared" si="783"/>
        <v>0</v>
      </c>
      <c r="AB1733" s="5">
        <f t="shared" si="784"/>
        <v>0</v>
      </c>
      <c r="AC1733" s="418">
        <f t="shared" si="788"/>
        <v>0</v>
      </c>
      <c r="AD1733" s="628">
        <f t="shared" si="785"/>
        <v>0</v>
      </c>
      <c r="AE1733" s="4">
        <f t="shared" si="770"/>
        <v>10.133825931334096</v>
      </c>
      <c r="AF1733" s="3">
        <f t="shared" si="786"/>
        <v>4.67</v>
      </c>
      <c r="AG1733" s="2">
        <f t="shared" si="771"/>
        <v>105.92076283713217</v>
      </c>
      <c r="AH1733" s="1">
        <f t="shared" si="760"/>
        <v>12.903875123615215</v>
      </c>
    </row>
    <row r="1734" spans="6:34" ht="15" thickBot="1" x14ac:dyDescent="0.4">
      <c r="F1734" s="21">
        <f t="shared" si="772"/>
        <v>170.39999999999461</v>
      </c>
      <c r="G1734" s="20">
        <f t="shared" si="787"/>
        <v>356.63043478260749</v>
      </c>
      <c r="H1734" s="19">
        <f t="shared" si="761"/>
        <v>6.6304347826074945</v>
      </c>
      <c r="I1734" s="18">
        <f t="shared" si="762"/>
        <v>1.8944099378878556E-2</v>
      </c>
      <c r="J1734" s="17">
        <f t="shared" si="763"/>
        <v>224394.27651394269</v>
      </c>
      <c r="K1734" s="16">
        <f t="shared" si="764"/>
        <v>31.494164019293372</v>
      </c>
      <c r="L1734" s="15">
        <f t="shared" si="765"/>
        <v>0</v>
      </c>
      <c r="M1734" s="14">
        <f t="shared" si="766"/>
        <v>0</v>
      </c>
      <c r="N1734" s="13">
        <f t="shared" si="773"/>
        <v>0</v>
      </c>
      <c r="O1734" s="12">
        <f t="shared" si="774"/>
        <v>0</v>
      </c>
      <c r="P1734" s="4">
        <f t="shared" si="775"/>
        <v>0</v>
      </c>
      <c r="Q1734" s="11">
        <f t="shared" si="767"/>
        <v>0</v>
      </c>
      <c r="R1734" s="10">
        <f t="shared" si="776"/>
        <v>0</v>
      </c>
      <c r="S1734" s="9">
        <f t="shared" si="777"/>
        <v>151.358709016955</v>
      </c>
      <c r="T1734" s="8">
        <f t="shared" si="778"/>
        <v>23824.060820417715</v>
      </c>
      <c r="U1734" s="7">
        <f t="shared" si="779"/>
        <v>-31.494164019293372</v>
      </c>
      <c r="V1734" s="9">
        <f t="shared" si="780"/>
        <v>-1065.8067563362094</v>
      </c>
      <c r="W1734" s="8">
        <f t="shared" si="781"/>
        <v>224394.27651394269</v>
      </c>
      <c r="X1734" s="7">
        <f t="shared" si="782"/>
        <v>-31.494164019293372</v>
      </c>
      <c r="Y1734" s="6">
        <f t="shared" si="768"/>
        <v>1076.5005808856731</v>
      </c>
      <c r="Z1734" s="4">
        <f t="shared" si="769"/>
        <v>-1</v>
      </c>
      <c r="AA1734" s="4">
        <f t="shared" si="783"/>
        <v>0</v>
      </c>
      <c r="AB1734" s="5">
        <f t="shared" si="784"/>
        <v>0</v>
      </c>
      <c r="AC1734" s="418">
        <f t="shared" si="788"/>
        <v>0</v>
      </c>
      <c r="AD1734" s="628">
        <f t="shared" si="785"/>
        <v>0</v>
      </c>
      <c r="AE1734" s="4">
        <f t="shared" si="770"/>
        <v>10.163263103957641</v>
      </c>
      <c r="AF1734" s="3">
        <f t="shared" si="786"/>
        <v>4.67</v>
      </c>
      <c r="AG1734" s="2">
        <f t="shared" si="771"/>
        <v>105.92076283713217</v>
      </c>
      <c r="AH1734" s="1">
        <f t="shared" si="760"/>
        <v>12.960141531158095</v>
      </c>
    </row>
    <row r="1735" spans="6:34" ht="15" thickBot="1" x14ac:dyDescent="0.4">
      <c r="F1735" s="21">
        <f t="shared" si="772"/>
        <v>170.4999999999946</v>
      </c>
      <c r="G1735" s="20">
        <f t="shared" si="787"/>
        <v>356.63043478260749</v>
      </c>
      <c r="H1735" s="19">
        <f t="shared" si="761"/>
        <v>6.6304347826074945</v>
      </c>
      <c r="I1735" s="18">
        <f t="shared" si="762"/>
        <v>1.8944099378878556E-2</v>
      </c>
      <c r="J1735" s="17">
        <f t="shared" si="763"/>
        <v>224287.69583830907</v>
      </c>
      <c r="K1735" s="16">
        <f t="shared" si="764"/>
        <v>31.494481788424668</v>
      </c>
      <c r="L1735" s="15">
        <f t="shared" si="765"/>
        <v>0</v>
      </c>
      <c r="M1735" s="14">
        <f t="shared" si="766"/>
        <v>0</v>
      </c>
      <c r="N1735" s="13">
        <f t="shared" si="773"/>
        <v>0</v>
      </c>
      <c r="O1735" s="12">
        <f t="shared" si="774"/>
        <v>0</v>
      </c>
      <c r="P1735" s="4">
        <f t="shared" si="775"/>
        <v>0</v>
      </c>
      <c r="Q1735" s="11">
        <f t="shared" si="767"/>
        <v>0</v>
      </c>
      <c r="R1735" s="10">
        <f t="shared" si="776"/>
        <v>0</v>
      </c>
      <c r="S1735" s="9">
        <f t="shared" si="777"/>
        <v>151.358709016955</v>
      </c>
      <c r="T1735" s="8">
        <f t="shared" si="778"/>
        <v>23839.196691319412</v>
      </c>
      <c r="U1735" s="7">
        <f t="shared" si="779"/>
        <v>-31.494481788424668</v>
      </c>
      <c r="V1735" s="9">
        <f t="shared" si="780"/>
        <v>-1068.9561727381388</v>
      </c>
      <c r="W1735" s="8">
        <f t="shared" si="781"/>
        <v>224287.69583830907</v>
      </c>
      <c r="X1735" s="7">
        <f t="shared" si="782"/>
        <v>-31.494481788424668</v>
      </c>
      <c r="Y1735" s="6">
        <f t="shared" si="768"/>
        <v>1079.6188021844789</v>
      </c>
      <c r="Z1735" s="4">
        <f t="shared" si="769"/>
        <v>-1</v>
      </c>
      <c r="AA1735" s="4">
        <f t="shared" si="783"/>
        <v>0</v>
      </c>
      <c r="AB1735" s="5">
        <f t="shared" si="784"/>
        <v>0</v>
      </c>
      <c r="AC1735" s="418">
        <f t="shared" si="788"/>
        <v>0</v>
      </c>
      <c r="AD1735" s="628">
        <f t="shared" si="785"/>
        <v>0</v>
      </c>
      <c r="AE1735" s="4">
        <f t="shared" si="770"/>
        <v>10.192702292415909</v>
      </c>
      <c r="AF1735" s="3">
        <f t="shared" si="786"/>
        <v>4.67</v>
      </c>
      <c r="AG1735" s="2">
        <f t="shared" si="771"/>
        <v>105.92076283713217</v>
      </c>
      <c r="AH1735" s="1">
        <f t="shared" si="760"/>
        <v>13.016493345107689</v>
      </c>
    </row>
    <row r="1736" spans="6:34" ht="15" thickBot="1" x14ac:dyDescent="0.4">
      <c r="F1736" s="21">
        <f t="shared" si="772"/>
        <v>170.59999999999459</v>
      </c>
      <c r="G1736" s="20">
        <f t="shared" si="787"/>
        <v>356.63043478260749</v>
      </c>
      <c r="H1736" s="19">
        <f t="shared" si="761"/>
        <v>6.6304347826074945</v>
      </c>
      <c r="I1736" s="18">
        <f t="shared" si="762"/>
        <v>1.8944099378878556E-2</v>
      </c>
      <c r="J1736" s="17">
        <f t="shared" si="763"/>
        <v>224180.80022103526</v>
      </c>
      <c r="K1736" s="16">
        <f t="shared" si="764"/>
        <v>31.494800501381761</v>
      </c>
      <c r="L1736" s="15">
        <f t="shared" si="765"/>
        <v>0</v>
      </c>
      <c r="M1736" s="14">
        <f t="shared" si="766"/>
        <v>0</v>
      </c>
      <c r="N1736" s="13">
        <f t="shared" si="773"/>
        <v>0</v>
      </c>
      <c r="O1736" s="12">
        <f t="shared" si="774"/>
        <v>0</v>
      </c>
      <c r="P1736" s="4">
        <f t="shared" si="775"/>
        <v>0</v>
      </c>
      <c r="Q1736" s="11">
        <f t="shared" si="767"/>
        <v>0</v>
      </c>
      <c r="R1736" s="10">
        <f t="shared" si="776"/>
        <v>0</v>
      </c>
      <c r="S1736" s="9">
        <f t="shared" si="777"/>
        <v>151.358709016955</v>
      </c>
      <c r="T1736" s="8">
        <f t="shared" si="778"/>
        <v>23854.332562221109</v>
      </c>
      <c r="U1736" s="7">
        <f t="shared" si="779"/>
        <v>-31.494800501381761</v>
      </c>
      <c r="V1736" s="9">
        <f t="shared" si="780"/>
        <v>-1072.1056209169813</v>
      </c>
      <c r="W1736" s="8">
        <f t="shared" si="781"/>
        <v>224180.80022103526</v>
      </c>
      <c r="X1736" s="7">
        <f t="shared" si="782"/>
        <v>-31.494800501381761</v>
      </c>
      <c r="Y1736" s="6">
        <f t="shared" si="768"/>
        <v>1082.7372355271916</v>
      </c>
      <c r="Z1736" s="4">
        <f t="shared" si="769"/>
        <v>-1</v>
      </c>
      <c r="AA1736" s="4">
        <f t="shared" si="783"/>
        <v>0</v>
      </c>
      <c r="AB1736" s="5">
        <f t="shared" si="784"/>
        <v>0</v>
      </c>
      <c r="AC1736" s="418">
        <f t="shared" si="788"/>
        <v>0</v>
      </c>
      <c r="AD1736" s="628">
        <f t="shared" si="785"/>
        <v>0</v>
      </c>
      <c r="AE1736" s="4">
        <f t="shared" si="770"/>
        <v>10.222143482784862</v>
      </c>
      <c r="AF1736" s="3">
        <f t="shared" si="786"/>
        <v>4.67</v>
      </c>
      <c r="AG1736" s="2">
        <f t="shared" si="771"/>
        <v>105.92076283713217</v>
      </c>
      <c r="AH1736" s="1">
        <f t="shared" si="760"/>
        <v>13.07293043763152</v>
      </c>
    </row>
    <row r="1737" spans="6:34" ht="15" thickBot="1" x14ac:dyDescent="0.4">
      <c r="F1737" s="21">
        <f t="shared" si="772"/>
        <v>170.69999999999459</v>
      </c>
      <c r="G1737" s="20">
        <f t="shared" si="787"/>
        <v>356.63043478260749</v>
      </c>
      <c r="H1737" s="19">
        <f t="shared" si="761"/>
        <v>6.6304347826074945</v>
      </c>
      <c r="I1737" s="18">
        <f t="shared" si="762"/>
        <v>1.8944099378878556E-2</v>
      </c>
      <c r="J1737" s="17">
        <f t="shared" si="763"/>
        <v>224073.58965894356</v>
      </c>
      <c r="K1737" s="16">
        <f t="shared" si="764"/>
        <v>31.49512015821696</v>
      </c>
      <c r="L1737" s="15">
        <f t="shared" si="765"/>
        <v>0</v>
      </c>
      <c r="M1737" s="14">
        <f t="shared" si="766"/>
        <v>0</v>
      </c>
      <c r="N1737" s="13">
        <f t="shared" si="773"/>
        <v>0</v>
      </c>
      <c r="O1737" s="12">
        <f t="shared" si="774"/>
        <v>0</v>
      </c>
      <c r="P1737" s="4">
        <f t="shared" si="775"/>
        <v>0</v>
      </c>
      <c r="Q1737" s="11">
        <f t="shared" si="767"/>
        <v>0</v>
      </c>
      <c r="R1737" s="10">
        <f t="shared" si="776"/>
        <v>0</v>
      </c>
      <c r="S1737" s="9">
        <f t="shared" si="777"/>
        <v>151.358709016955</v>
      </c>
      <c r="T1737" s="8">
        <f t="shared" si="778"/>
        <v>23869.468433122805</v>
      </c>
      <c r="U1737" s="7">
        <f t="shared" si="779"/>
        <v>-31.49512015821696</v>
      </c>
      <c r="V1737" s="9">
        <f t="shared" si="780"/>
        <v>-1075.2551009671195</v>
      </c>
      <c r="W1737" s="8">
        <f t="shared" si="781"/>
        <v>224073.58965894356</v>
      </c>
      <c r="X1737" s="7">
        <f t="shared" si="782"/>
        <v>-31.49512015821696</v>
      </c>
      <c r="Y1737" s="6">
        <f t="shared" si="768"/>
        <v>1085.8558794568869</v>
      </c>
      <c r="Z1737" s="4">
        <f t="shared" si="769"/>
        <v>-1</v>
      </c>
      <c r="AA1737" s="4">
        <f t="shared" si="783"/>
        <v>0</v>
      </c>
      <c r="AB1737" s="5">
        <f t="shared" si="784"/>
        <v>0</v>
      </c>
      <c r="AC1737" s="418">
        <f t="shared" si="788"/>
        <v>0</v>
      </c>
      <c r="AD1737" s="628">
        <f t="shared" si="785"/>
        <v>0</v>
      </c>
      <c r="AE1737" s="4">
        <f t="shared" si="770"/>
        <v>10.251586661309648</v>
      </c>
      <c r="AF1737" s="3">
        <f t="shared" si="786"/>
        <v>4.67</v>
      </c>
      <c r="AG1737" s="2">
        <f t="shared" si="771"/>
        <v>105.92076283713217</v>
      </c>
      <c r="AH1737" s="1">
        <f t="shared" si="760"/>
        <v>13.129452681530779</v>
      </c>
    </row>
    <row r="1738" spans="6:34" ht="15" thickBot="1" x14ac:dyDescent="0.4">
      <c r="F1738" s="21">
        <f t="shared" si="772"/>
        <v>170.79999999999458</v>
      </c>
      <c r="G1738" s="20">
        <f t="shared" si="787"/>
        <v>356.63043478260749</v>
      </c>
      <c r="H1738" s="19">
        <f t="shared" si="761"/>
        <v>6.6304347826074945</v>
      </c>
      <c r="I1738" s="18">
        <f t="shared" si="762"/>
        <v>1.8944099378878556E-2</v>
      </c>
      <c r="J1738" s="17">
        <f t="shared" si="763"/>
        <v>223966.06414884684</v>
      </c>
      <c r="K1738" s="16">
        <f t="shared" si="764"/>
        <v>31.495440758982767</v>
      </c>
      <c r="L1738" s="15">
        <f t="shared" si="765"/>
        <v>0</v>
      </c>
      <c r="M1738" s="14">
        <f t="shared" si="766"/>
        <v>0</v>
      </c>
      <c r="N1738" s="13">
        <f t="shared" si="773"/>
        <v>0</v>
      </c>
      <c r="O1738" s="12">
        <f t="shared" si="774"/>
        <v>0</v>
      </c>
      <c r="P1738" s="4">
        <f t="shared" si="775"/>
        <v>0</v>
      </c>
      <c r="Q1738" s="11">
        <f t="shared" si="767"/>
        <v>0</v>
      </c>
      <c r="R1738" s="10">
        <f t="shared" si="776"/>
        <v>0</v>
      </c>
      <c r="S1738" s="9">
        <f t="shared" si="777"/>
        <v>151.358709016955</v>
      </c>
      <c r="T1738" s="8">
        <f t="shared" si="778"/>
        <v>23884.604304024502</v>
      </c>
      <c r="U1738" s="7">
        <f t="shared" si="779"/>
        <v>-31.495440758982767</v>
      </c>
      <c r="V1738" s="9">
        <f t="shared" si="780"/>
        <v>-1078.4046129829412</v>
      </c>
      <c r="W1738" s="8">
        <f t="shared" si="781"/>
        <v>223966.06414884684</v>
      </c>
      <c r="X1738" s="7">
        <f t="shared" si="782"/>
        <v>-31.495440758982767</v>
      </c>
      <c r="Y1738" s="6">
        <f t="shared" si="768"/>
        <v>1088.9747325343073</v>
      </c>
      <c r="Z1738" s="4">
        <f t="shared" si="769"/>
        <v>-1</v>
      </c>
      <c r="AA1738" s="4">
        <f t="shared" si="783"/>
        <v>0</v>
      </c>
      <c r="AB1738" s="5">
        <f t="shared" si="784"/>
        <v>0</v>
      </c>
      <c r="AC1738" s="418">
        <f t="shared" si="788"/>
        <v>0</v>
      </c>
      <c r="AD1738" s="628">
        <f t="shared" si="785"/>
        <v>0</v>
      </c>
      <c r="AE1738" s="4">
        <f t="shared" si="770"/>
        <v>10.281031814402212</v>
      </c>
      <c r="AF1738" s="3">
        <f t="shared" si="786"/>
        <v>4.67</v>
      </c>
      <c r="AG1738" s="2">
        <f t="shared" si="771"/>
        <v>105.92076283713217</v>
      </c>
      <c r="AH1738" s="1">
        <f t="shared" si="760"/>
        <v>13.18605995023529</v>
      </c>
    </row>
    <row r="1739" spans="6:34" ht="15" thickBot="1" x14ac:dyDescent="0.4">
      <c r="F1739" s="21">
        <f t="shared" si="772"/>
        <v>170.89999999999458</v>
      </c>
      <c r="G1739" s="20">
        <f t="shared" si="787"/>
        <v>356.63043478260749</v>
      </c>
      <c r="H1739" s="19">
        <f t="shared" si="761"/>
        <v>6.6304347826074945</v>
      </c>
      <c r="I1739" s="18">
        <f t="shared" si="762"/>
        <v>1.8944099378878556E-2</v>
      </c>
      <c r="J1739" s="17">
        <f t="shared" si="763"/>
        <v>223858.22368754854</v>
      </c>
      <c r="K1739" s="16">
        <f t="shared" si="764"/>
        <v>31.495762303731841</v>
      </c>
      <c r="L1739" s="15">
        <f t="shared" si="765"/>
        <v>0</v>
      </c>
      <c r="M1739" s="14">
        <f t="shared" si="766"/>
        <v>0</v>
      </c>
      <c r="N1739" s="13">
        <f t="shared" si="773"/>
        <v>0</v>
      </c>
      <c r="O1739" s="12">
        <f t="shared" si="774"/>
        <v>0</v>
      </c>
      <c r="P1739" s="4">
        <f t="shared" si="775"/>
        <v>0</v>
      </c>
      <c r="Q1739" s="11">
        <f t="shared" si="767"/>
        <v>0</v>
      </c>
      <c r="R1739" s="10">
        <f t="shared" si="776"/>
        <v>0</v>
      </c>
      <c r="S1739" s="9">
        <f t="shared" si="777"/>
        <v>151.358709016955</v>
      </c>
      <c r="T1739" s="8">
        <f t="shared" si="778"/>
        <v>23899.740174926199</v>
      </c>
      <c r="U1739" s="7">
        <f t="shared" si="779"/>
        <v>-31.495762303731841</v>
      </c>
      <c r="V1739" s="9">
        <f t="shared" si="780"/>
        <v>-1081.5541570588396</v>
      </c>
      <c r="W1739" s="8">
        <f t="shared" si="781"/>
        <v>223858.22368754854</v>
      </c>
      <c r="X1739" s="7">
        <f t="shared" si="782"/>
        <v>-31.495762303731841</v>
      </c>
      <c r="Y1739" s="6">
        <f t="shared" si="768"/>
        <v>1092.0937933376126</v>
      </c>
      <c r="Z1739" s="4">
        <f t="shared" si="769"/>
        <v>-1</v>
      </c>
      <c r="AA1739" s="4">
        <f t="shared" si="783"/>
        <v>0</v>
      </c>
      <c r="AB1739" s="5">
        <f t="shared" si="784"/>
        <v>0</v>
      </c>
      <c r="AC1739" s="418">
        <f t="shared" si="788"/>
        <v>0</v>
      </c>
      <c r="AD1739" s="628">
        <f t="shared" si="785"/>
        <v>0</v>
      </c>
      <c r="AE1739" s="4">
        <f t="shared" si="770"/>
        <v>10.310478928638929</v>
      </c>
      <c r="AF1739" s="3">
        <f t="shared" si="786"/>
        <v>4.67</v>
      </c>
      <c r="AG1739" s="2">
        <f t="shared" si="771"/>
        <v>105.92076283713217</v>
      </c>
      <c r="AH1739" s="1">
        <f t="shared" si="760"/>
        <v>13.242752117798444</v>
      </c>
    </row>
    <row r="1740" spans="6:34" ht="15" thickBot="1" x14ac:dyDescent="0.4">
      <c r="F1740" s="21">
        <f t="shared" si="772"/>
        <v>170.99999999999457</v>
      </c>
      <c r="G1740" s="20">
        <f t="shared" si="787"/>
        <v>356.63043478260749</v>
      </c>
      <c r="H1740" s="19">
        <f t="shared" si="761"/>
        <v>6.6304347826074945</v>
      </c>
      <c r="I1740" s="18">
        <f t="shared" si="762"/>
        <v>1.8944099378878556E-2</v>
      </c>
      <c r="J1740" s="17">
        <f t="shared" si="763"/>
        <v>223750.06827184267</v>
      </c>
      <c r="K1740" s="16">
        <f t="shared" si="764"/>
        <v>31.496084792516967</v>
      </c>
      <c r="L1740" s="15">
        <f t="shared" si="765"/>
        <v>0</v>
      </c>
      <c r="M1740" s="14">
        <f t="shared" si="766"/>
        <v>0</v>
      </c>
      <c r="N1740" s="13">
        <f t="shared" si="773"/>
        <v>0</v>
      </c>
      <c r="O1740" s="12">
        <f t="shared" si="774"/>
        <v>0</v>
      </c>
      <c r="P1740" s="4">
        <f t="shared" si="775"/>
        <v>0</v>
      </c>
      <c r="Q1740" s="11">
        <f t="shared" si="767"/>
        <v>0</v>
      </c>
      <c r="R1740" s="10">
        <f t="shared" si="776"/>
        <v>0</v>
      </c>
      <c r="S1740" s="9">
        <f t="shared" si="777"/>
        <v>151.358709016955</v>
      </c>
      <c r="T1740" s="8">
        <f t="shared" si="778"/>
        <v>23914.876045827896</v>
      </c>
      <c r="U1740" s="7">
        <f t="shared" si="779"/>
        <v>-31.496084792516967</v>
      </c>
      <c r="V1740" s="9">
        <f t="shared" si="780"/>
        <v>-1084.7037332892128</v>
      </c>
      <c r="W1740" s="8">
        <f t="shared" si="781"/>
        <v>223750.06827184267</v>
      </c>
      <c r="X1740" s="7">
        <f t="shared" si="782"/>
        <v>-31.496084792516967</v>
      </c>
      <c r="Y1740" s="6">
        <f t="shared" si="768"/>
        <v>1095.2130604621343</v>
      </c>
      <c r="Z1740" s="4">
        <f t="shared" si="769"/>
        <v>-1</v>
      </c>
      <c r="AA1740" s="4">
        <f t="shared" si="783"/>
        <v>0</v>
      </c>
      <c r="AB1740" s="5">
        <f t="shared" si="784"/>
        <v>0</v>
      </c>
      <c r="AC1740" s="418">
        <f t="shared" si="788"/>
        <v>0</v>
      </c>
      <c r="AD1740" s="628">
        <f t="shared" si="785"/>
        <v>0</v>
      </c>
      <c r="AE1740" s="4">
        <f t="shared" si="770"/>
        <v>10.339927990758298</v>
      </c>
      <c r="AF1740" s="3">
        <f t="shared" si="786"/>
        <v>4.67</v>
      </c>
      <c r="AG1740" s="2">
        <f t="shared" si="771"/>
        <v>105.92076283713217</v>
      </c>
      <c r="AH1740" s="1">
        <f t="shared" si="760"/>
        <v>13.299529058892285</v>
      </c>
    </row>
    <row r="1741" spans="6:34" ht="15" thickBot="1" x14ac:dyDescent="0.4">
      <c r="F1741" s="21">
        <f t="shared" si="772"/>
        <v>171.09999999999457</v>
      </c>
      <c r="G1741" s="20">
        <f t="shared" si="787"/>
        <v>356.63043478260749</v>
      </c>
      <c r="H1741" s="19">
        <f t="shared" si="761"/>
        <v>6.6304347826074945</v>
      </c>
      <c r="I1741" s="18">
        <f t="shared" si="762"/>
        <v>1.8944099378878556E-2</v>
      </c>
      <c r="J1741" s="17">
        <f t="shared" si="763"/>
        <v>223641.59789851375</v>
      </c>
      <c r="K1741" s="16">
        <f t="shared" si="764"/>
        <v>31.496408225391107</v>
      </c>
      <c r="L1741" s="15">
        <f t="shared" si="765"/>
        <v>0</v>
      </c>
      <c r="M1741" s="14">
        <f t="shared" si="766"/>
        <v>0</v>
      </c>
      <c r="N1741" s="13">
        <f t="shared" si="773"/>
        <v>0</v>
      </c>
      <c r="O1741" s="12">
        <f t="shared" si="774"/>
        <v>0</v>
      </c>
      <c r="P1741" s="4">
        <f t="shared" si="775"/>
        <v>0</v>
      </c>
      <c r="Q1741" s="11">
        <f t="shared" si="767"/>
        <v>0</v>
      </c>
      <c r="R1741" s="10">
        <f t="shared" si="776"/>
        <v>0</v>
      </c>
      <c r="S1741" s="9">
        <f t="shared" si="777"/>
        <v>151.358709016955</v>
      </c>
      <c r="T1741" s="8">
        <f t="shared" si="778"/>
        <v>23930.011916729592</v>
      </c>
      <c r="U1741" s="7">
        <f t="shared" si="779"/>
        <v>-31.496408225391107</v>
      </c>
      <c r="V1741" s="9">
        <f t="shared" si="780"/>
        <v>-1087.8533417684644</v>
      </c>
      <c r="W1741" s="8">
        <f t="shared" si="781"/>
        <v>223641.59789851375</v>
      </c>
      <c r="X1741" s="7">
        <f t="shared" si="782"/>
        <v>-31.496408225391107</v>
      </c>
      <c r="Y1741" s="6">
        <f t="shared" si="768"/>
        <v>1098.3325325201356</v>
      </c>
      <c r="Z1741" s="4">
        <f t="shared" si="769"/>
        <v>-1</v>
      </c>
      <c r="AA1741" s="4">
        <f t="shared" si="783"/>
        <v>0</v>
      </c>
      <c r="AB1741" s="5">
        <f t="shared" si="784"/>
        <v>0</v>
      </c>
      <c r="AC1741" s="418">
        <f t="shared" si="788"/>
        <v>0</v>
      </c>
      <c r="AD1741" s="628">
        <f t="shared" si="785"/>
        <v>0</v>
      </c>
      <c r="AE1741" s="4">
        <f t="shared" si="770"/>
        <v>10.369378987658669</v>
      </c>
      <c r="AF1741" s="3">
        <f t="shared" si="786"/>
        <v>4.67</v>
      </c>
      <c r="AG1741" s="2">
        <f t="shared" si="771"/>
        <v>105.92076283713217</v>
      </c>
      <c r="AH1741" s="1">
        <f t="shared" si="760"/>
        <v>13.356390648802597</v>
      </c>
    </row>
    <row r="1742" spans="6:34" ht="15" thickBot="1" x14ac:dyDescent="0.4">
      <c r="F1742" s="21">
        <f t="shared" si="772"/>
        <v>171.19999999999456</v>
      </c>
      <c r="G1742" s="20">
        <f t="shared" si="787"/>
        <v>356.63043478260749</v>
      </c>
      <c r="H1742" s="19">
        <f t="shared" si="761"/>
        <v>6.6304347826074945</v>
      </c>
      <c r="I1742" s="18">
        <f t="shared" si="762"/>
        <v>1.8944099378878556E-2</v>
      </c>
      <c r="J1742" s="17">
        <f t="shared" si="763"/>
        <v>223532.8125643369</v>
      </c>
      <c r="K1742" s="16">
        <f t="shared" si="764"/>
        <v>31.496732602407381</v>
      </c>
      <c r="L1742" s="15">
        <f t="shared" si="765"/>
        <v>0</v>
      </c>
      <c r="M1742" s="14">
        <f t="shared" si="766"/>
        <v>0</v>
      </c>
      <c r="N1742" s="13">
        <f t="shared" si="773"/>
        <v>0</v>
      </c>
      <c r="O1742" s="12">
        <f t="shared" si="774"/>
        <v>0</v>
      </c>
      <c r="P1742" s="4">
        <f t="shared" si="775"/>
        <v>0</v>
      </c>
      <c r="Q1742" s="11">
        <f t="shared" si="767"/>
        <v>0</v>
      </c>
      <c r="R1742" s="10">
        <f t="shared" si="776"/>
        <v>0</v>
      </c>
      <c r="S1742" s="9">
        <f t="shared" si="777"/>
        <v>151.358709016955</v>
      </c>
      <c r="T1742" s="8">
        <f t="shared" si="778"/>
        <v>23945.147787631289</v>
      </c>
      <c r="U1742" s="7">
        <f t="shared" si="779"/>
        <v>-31.496732602407381</v>
      </c>
      <c r="V1742" s="9">
        <f t="shared" si="780"/>
        <v>-1091.0029825910035</v>
      </c>
      <c r="W1742" s="8">
        <f t="shared" si="781"/>
        <v>223532.8125643369</v>
      </c>
      <c r="X1742" s="7">
        <f t="shared" si="782"/>
        <v>-31.496732602407381</v>
      </c>
      <c r="Y1742" s="6">
        <f t="shared" si="768"/>
        <v>1101.4522081405732</v>
      </c>
      <c r="Z1742" s="4">
        <f t="shared" si="769"/>
        <v>-1</v>
      </c>
      <c r="AA1742" s="4">
        <f t="shared" si="783"/>
        <v>0</v>
      </c>
      <c r="AB1742" s="5">
        <f t="shared" si="784"/>
        <v>0</v>
      </c>
      <c r="AC1742" s="418">
        <f t="shared" si="788"/>
        <v>0</v>
      </c>
      <c r="AD1742" s="628">
        <f t="shared" si="785"/>
        <v>0</v>
      </c>
      <c r="AE1742" s="4">
        <f t="shared" si="770"/>
        <v>10.398831906395996</v>
      </c>
      <c r="AF1742" s="3">
        <f t="shared" si="786"/>
        <v>4.67</v>
      </c>
      <c r="AG1742" s="2">
        <f t="shared" si="771"/>
        <v>105.92076283713217</v>
      </c>
      <c r="AH1742" s="1">
        <f t="shared" si="760"/>
        <v>13.41333676342402</v>
      </c>
    </row>
    <row r="1743" spans="6:34" ht="15" thickBot="1" x14ac:dyDescent="0.4">
      <c r="F1743" s="21">
        <f t="shared" si="772"/>
        <v>171.29999999999455</v>
      </c>
      <c r="G1743" s="20">
        <f t="shared" si="787"/>
        <v>356.63043478260749</v>
      </c>
      <c r="H1743" s="19">
        <f t="shared" si="761"/>
        <v>6.6304347826074945</v>
      </c>
      <c r="I1743" s="18">
        <f t="shared" si="762"/>
        <v>1.8944099378878556E-2</v>
      </c>
      <c r="J1743" s="17">
        <f t="shared" si="763"/>
        <v>223423.71226607781</v>
      </c>
      <c r="K1743" s="16">
        <f t="shared" si="764"/>
        <v>31.49705792361906</v>
      </c>
      <c r="L1743" s="15">
        <f t="shared" si="765"/>
        <v>0</v>
      </c>
      <c r="M1743" s="14">
        <f t="shared" si="766"/>
        <v>0</v>
      </c>
      <c r="N1743" s="13">
        <f t="shared" si="773"/>
        <v>0</v>
      </c>
      <c r="O1743" s="12">
        <f t="shared" si="774"/>
        <v>0</v>
      </c>
      <c r="P1743" s="4">
        <f t="shared" si="775"/>
        <v>0</v>
      </c>
      <c r="Q1743" s="11">
        <f t="shared" si="767"/>
        <v>0</v>
      </c>
      <c r="R1743" s="10">
        <f t="shared" si="776"/>
        <v>0</v>
      </c>
      <c r="S1743" s="9">
        <f t="shared" si="777"/>
        <v>151.358709016955</v>
      </c>
      <c r="T1743" s="8">
        <f t="shared" si="778"/>
        <v>23960.283658532986</v>
      </c>
      <c r="U1743" s="7">
        <f t="shared" si="779"/>
        <v>-31.49705792361906</v>
      </c>
      <c r="V1743" s="9">
        <f t="shared" si="780"/>
        <v>-1094.1526558512442</v>
      </c>
      <c r="W1743" s="8">
        <f t="shared" si="781"/>
        <v>223423.71226607781</v>
      </c>
      <c r="X1743" s="7">
        <f t="shared" si="782"/>
        <v>-31.49705792361906</v>
      </c>
      <c r="Y1743" s="6">
        <f t="shared" si="768"/>
        <v>1104.5720859688654</v>
      </c>
      <c r="Z1743" s="4">
        <f t="shared" si="769"/>
        <v>-1</v>
      </c>
      <c r="AA1743" s="4">
        <f t="shared" si="783"/>
        <v>0</v>
      </c>
      <c r="AB1743" s="5">
        <f t="shared" si="784"/>
        <v>0</v>
      </c>
      <c r="AC1743" s="418">
        <f t="shared" si="788"/>
        <v>0</v>
      </c>
      <c r="AD1743" s="628">
        <f t="shared" si="785"/>
        <v>0</v>
      </c>
      <c r="AE1743" s="4">
        <f t="shared" si="770"/>
        <v>10.428286734181643</v>
      </c>
      <c r="AF1743" s="3">
        <f t="shared" si="786"/>
        <v>4.67</v>
      </c>
      <c r="AG1743" s="2">
        <f t="shared" si="771"/>
        <v>105.92076283713217</v>
      </c>
      <c r="AH1743" s="1">
        <f t="shared" si="760"/>
        <v>13.470367279255335</v>
      </c>
    </row>
    <row r="1744" spans="6:34" ht="15" thickBot="1" x14ac:dyDescent="0.4">
      <c r="F1744" s="21">
        <f t="shared" si="772"/>
        <v>171.39999999999455</v>
      </c>
      <c r="G1744" s="20">
        <f t="shared" si="787"/>
        <v>356.63043478260749</v>
      </c>
      <c r="H1744" s="19">
        <f t="shared" si="761"/>
        <v>6.6304347826074945</v>
      </c>
      <c r="I1744" s="18">
        <f t="shared" si="762"/>
        <v>1.8944099378878556E-2</v>
      </c>
      <c r="J1744" s="17">
        <f t="shared" si="763"/>
        <v>223314.29700049269</v>
      </c>
      <c r="K1744" s="16">
        <f t="shared" si="764"/>
        <v>31.497384189079565</v>
      </c>
      <c r="L1744" s="15">
        <f t="shared" si="765"/>
        <v>0</v>
      </c>
      <c r="M1744" s="14">
        <f t="shared" si="766"/>
        <v>0</v>
      </c>
      <c r="N1744" s="13">
        <f t="shared" si="773"/>
        <v>0</v>
      </c>
      <c r="O1744" s="12">
        <f t="shared" si="774"/>
        <v>0</v>
      </c>
      <c r="P1744" s="4">
        <f t="shared" si="775"/>
        <v>0</v>
      </c>
      <c r="Q1744" s="11">
        <f t="shared" si="767"/>
        <v>0</v>
      </c>
      <c r="R1744" s="10">
        <f t="shared" si="776"/>
        <v>0</v>
      </c>
      <c r="S1744" s="9">
        <f t="shared" si="777"/>
        <v>151.358709016955</v>
      </c>
      <c r="T1744" s="8">
        <f t="shared" si="778"/>
        <v>23975.419529434683</v>
      </c>
      <c r="U1744" s="7">
        <f t="shared" si="779"/>
        <v>-31.497384189079565</v>
      </c>
      <c r="V1744" s="9">
        <f t="shared" si="780"/>
        <v>-1097.302361643606</v>
      </c>
      <c r="W1744" s="8">
        <f t="shared" si="781"/>
        <v>223314.29700049269</v>
      </c>
      <c r="X1744" s="7">
        <f t="shared" si="782"/>
        <v>-31.497384189079565</v>
      </c>
      <c r="Y1744" s="6">
        <f t="shared" si="768"/>
        <v>1107.6921646666615</v>
      </c>
      <c r="Z1744" s="4">
        <f t="shared" si="769"/>
        <v>-1</v>
      </c>
      <c r="AA1744" s="4">
        <f t="shared" si="783"/>
        <v>0</v>
      </c>
      <c r="AB1744" s="5">
        <f t="shared" si="784"/>
        <v>0</v>
      </c>
      <c r="AC1744" s="418">
        <f t="shared" si="788"/>
        <v>0</v>
      </c>
      <c r="AD1744" s="628">
        <f t="shared" si="785"/>
        <v>0</v>
      </c>
      <c r="AE1744" s="4">
        <f t="shared" si="770"/>
        <v>10.457743458380218</v>
      </c>
      <c r="AF1744" s="3">
        <f t="shared" si="786"/>
        <v>4.67</v>
      </c>
      <c r="AG1744" s="2">
        <f t="shared" si="771"/>
        <v>105.92076283713217</v>
      </c>
      <c r="AH1744" s="1">
        <f t="shared" si="760"/>
        <v>13.527482073394637</v>
      </c>
    </row>
    <row r="1745" spans="6:34" ht="15" thickBot="1" x14ac:dyDescent="0.4">
      <c r="F1745" s="21">
        <f t="shared" si="772"/>
        <v>171.49999999999454</v>
      </c>
      <c r="G1745" s="20">
        <f t="shared" si="787"/>
        <v>356.63043478260749</v>
      </c>
      <c r="H1745" s="19">
        <f t="shared" si="761"/>
        <v>6.6304347826074945</v>
      </c>
      <c r="I1745" s="18">
        <f t="shared" si="762"/>
        <v>1.8944099378878556E-2</v>
      </c>
      <c r="J1745" s="17">
        <f t="shared" si="763"/>
        <v>223204.56676432834</v>
      </c>
      <c r="K1745" s="16">
        <f t="shared" si="764"/>
        <v>31.497711398842497</v>
      </c>
      <c r="L1745" s="15">
        <f t="shared" si="765"/>
        <v>0</v>
      </c>
      <c r="M1745" s="14">
        <f t="shared" si="766"/>
        <v>0</v>
      </c>
      <c r="N1745" s="13">
        <f t="shared" si="773"/>
        <v>0</v>
      </c>
      <c r="O1745" s="12">
        <f t="shared" si="774"/>
        <v>0</v>
      </c>
      <c r="P1745" s="4">
        <f t="shared" si="775"/>
        <v>0</v>
      </c>
      <c r="Q1745" s="11">
        <f t="shared" si="767"/>
        <v>0</v>
      </c>
      <c r="R1745" s="10">
        <f t="shared" si="776"/>
        <v>0</v>
      </c>
      <c r="S1745" s="9">
        <f t="shared" si="777"/>
        <v>151.358709016955</v>
      </c>
      <c r="T1745" s="8">
        <f t="shared" si="778"/>
        <v>23990.55540033638</v>
      </c>
      <c r="U1745" s="7">
        <f t="shared" si="779"/>
        <v>-31.497711398842497</v>
      </c>
      <c r="V1745" s="9">
        <f t="shared" si="780"/>
        <v>-1100.4521000625139</v>
      </c>
      <c r="W1745" s="8">
        <f t="shared" si="781"/>
        <v>223204.56676432834</v>
      </c>
      <c r="X1745" s="7">
        <f t="shared" si="782"/>
        <v>-31.497711398842497</v>
      </c>
      <c r="Y1745" s="6">
        <f t="shared" si="768"/>
        <v>1110.8124429116178</v>
      </c>
      <c r="Z1745" s="4">
        <f t="shared" si="769"/>
        <v>-1</v>
      </c>
      <c r="AA1745" s="4">
        <f t="shared" si="783"/>
        <v>0</v>
      </c>
      <c r="AB1745" s="5">
        <f t="shared" si="784"/>
        <v>0</v>
      </c>
      <c r="AC1745" s="418">
        <f t="shared" si="788"/>
        <v>0</v>
      </c>
      <c r="AD1745" s="628">
        <f t="shared" si="785"/>
        <v>0</v>
      </c>
      <c r="AE1745" s="4">
        <f t="shared" si="770"/>
        <v>10.487202066507448</v>
      </c>
      <c r="AF1745" s="3">
        <f t="shared" si="786"/>
        <v>4.67</v>
      </c>
      <c r="AG1745" s="2">
        <f t="shared" si="771"/>
        <v>105.92076283713217</v>
      </c>
      <c r="AH1745" s="1">
        <f t="shared" si="760"/>
        <v>13.584681023534745</v>
      </c>
    </row>
    <row r="1746" spans="6:34" ht="15" thickBot="1" x14ac:dyDescent="0.4">
      <c r="F1746" s="21">
        <f t="shared" si="772"/>
        <v>171.59999999999454</v>
      </c>
      <c r="G1746" s="20">
        <f t="shared" si="787"/>
        <v>356.63043478260749</v>
      </c>
      <c r="H1746" s="19">
        <f t="shared" si="761"/>
        <v>6.6304347826074945</v>
      </c>
      <c r="I1746" s="18">
        <f t="shared" si="762"/>
        <v>1.8944099378878556E-2</v>
      </c>
      <c r="J1746" s="17">
        <f t="shared" si="763"/>
        <v>223094.5215543221</v>
      </c>
      <c r="K1746" s="16">
        <f t="shared" si="764"/>
        <v>31.49803955296159</v>
      </c>
      <c r="L1746" s="15">
        <f t="shared" si="765"/>
        <v>0</v>
      </c>
      <c r="M1746" s="14">
        <f t="shared" si="766"/>
        <v>0</v>
      </c>
      <c r="N1746" s="13">
        <f t="shared" si="773"/>
        <v>0</v>
      </c>
      <c r="O1746" s="12">
        <f t="shared" si="774"/>
        <v>0</v>
      </c>
      <c r="P1746" s="4">
        <f t="shared" si="775"/>
        <v>0</v>
      </c>
      <c r="Q1746" s="11">
        <f t="shared" si="767"/>
        <v>0</v>
      </c>
      <c r="R1746" s="10">
        <f t="shared" si="776"/>
        <v>0</v>
      </c>
      <c r="S1746" s="9">
        <f t="shared" si="777"/>
        <v>151.358709016955</v>
      </c>
      <c r="T1746" s="8">
        <f t="shared" si="778"/>
        <v>24005.691271238076</v>
      </c>
      <c r="U1746" s="7">
        <f t="shared" si="779"/>
        <v>-31.49803955296159</v>
      </c>
      <c r="V1746" s="9">
        <f t="shared" si="780"/>
        <v>-1103.6018712023981</v>
      </c>
      <c r="W1746" s="8">
        <f t="shared" si="781"/>
        <v>223094.5215543221</v>
      </c>
      <c r="X1746" s="7">
        <f t="shared" si="782"/>
        <v>-31.49803955296159</v>
      </c>
      <c r="Y1746" s="6">
        <f t="shared" si="768"/>
        <v>1113.9329193971753</v>
      </c>
      <c r="Z1746" s="4">
        <f t="shared" si="769"/>
        <v>-1</v>
      </c>
      <c r="AA1746" s="4">
        <f t="shared" si="783"/>
        <v>0</v>
      </c>
      <c r="AB1746" s="5">
        <f t="shared" si="784"/>
        <v>0</v>
      </c>
      <c r="AC1746" s="418">
        <f t="shared" si="788"/>
        <v>0</v>
      </c>
      <c r="AD1746" s="628">
        <f t="shared" si="785"/>
        <v>0</v>
      </c>
      <c r="AE1746" s="4">
        <f t="shared" si="770"/>
        <v>10.516662546228082</v>
      </c>
      <c r="AF1746" s="3">
        <f t="shared" si="786"/>
        <v>4.67</v>
      </c>
      <c r="AG1746" s="2">
        <f t="shared" si="771"/>
        <v>105.92076283713217</v>
      </c>
      <c r="AH1746" s="1">
        <f t="shared" si="760"/>
        <v>13.641964007958435</v>
      </c>
    </row>
    <row r="1747" spans="6:34" ht="15" thickBot="1" x14ac:dyDescent="0.4">
      <c r="F1747" s="21">
        <f t="shared" si="772"/>
        <v>171.69999999999453</v>
      </c>
      <c r="G1747" s="20">
        <f t="shared" si="787"/>
        <v>356.63043478260749</v>
      </c>
      <c r="H1747" s="19">
        <f t="shared" si="761"/>
        <v>6.6304347826074945</v>
      </c>
      <c r="I1747" s="18">
        <f t="shared" si="762"/>
        <v>1.8944099378878556E-2</v>
      </c>
      <c r="J1747" s="17">
        <f t="shared" si="763"/>
        <v>222984.16136720186</v>
      </c>
      <c r="K1747" s="16">
        <f t="shared" si="764"/>
        <v>31.498368651490747</v>
      </c>
      <c r="L1747" s="15">
        <f t="shared" si="765"/>
        <v>0</v>
      </c>
      <c r="M1747" s="14">
        <f t="shared" si="766"/>
        <v>0</v>
      </c>
      <c r="N1747" s="13">
        <f t="shared" si="773"/>
        <v>0</v>
      </c>
      <c r="O1747" s="12">
        <f t="shared" si="774"/>
        <v>0</v>
      </c>
      <c r="P1747" s="4">
        <f t="shared" si="775"/>
        <v>0</v>
      </c>
      <c r="Q1747" s="11">
        <f t="shared" si="767"/>
        <v>0</v>
      </c>
      <c r="R1747" s="10">
        <f t="shared" si="776"/>
        <v>0</v>
      </c>
      <c r="S1747" s="9">
        <f t="shared" si="777"/>
        <v>151.358709016955</v>
      </c>
      <c r="T1747" s="8">
        <f t="shared" si="778"/>
        <v>24020.827142139773</v>
      </c>
      <c r="U1747" s="7">
        <f t="shared" si="779"/>
        <v>-31.498368651490747</v>
      </c>
      <c r="V1747" s="9">
        <f t="shared" si="780"/>
        <v>-1106.7516751576943</v>
      </c>
      <c r="W1747" s="8">
        <f t="shared" si="781"/>
        <v>222984.16136720186</v>
      </c>
      <c r="X1747" s="7">
        <f t="shared" si="782"/>
        <v>-31.498368651490747</v>
      </c>
      <c r="Y1747" s="6">
        <f t="shared" si="768"/>
        <v>1117.0535928323411</v>
      </c>
      <c r="Z1747" s="4">
        <f t="shared" si="769"/>
        <v>-1</v>
      </c>
      <c r="AA1747" s="4">
        <f t="shared" si="783"/>
        <v>0</v>
      </c>
      <c r="AB1747" s="5">
        <f t="shared" si="784"/>
        <v>0</v>
      </c>
      <c r="AC1747" s="418">
        <f t="shared" si="788"/>
        <v>0</v>
      </c>
      <c r="AD1747" s="628">
        <f t="shared" si="785"/>
        <v>0</v>
      </c>
      <c r="AE1747" s="4">
        <f t="shared" si="770"/>
        <v>10.546124885353834</v>
      </c>
      <c r="AF1747" s="3">
        <f t="shared" si="786"/>
        <v>4.67</v>
      </c>
      <c r="AG1747" s="2">
        <f t="shared" si="771"/>
        <v>105.92076283713217</v>
      </c>
      <c r="AH1747" s="1">
        <f t="shared" si="760"/>
        <v>13.699330905534021</v>
      </c>
    </row>
    <row r="1748" spans="6:34" ht="15" thickBot="1" x14ac:dyDescent="0.4">
      <c r="F1748" s="21">
        <f t="shared" si="772"/>
        <v>171.79999999999453</v>
      </c>
      <c r="G1748" s="20">
        <f t="shared" si="787"/>
        <v>356.63043478260749</v>
      </c>
      <c r="H1748" s="19">
        <f t="shared" si="761"/>
        <v>6.6304347826074945</v>
      </c>
      <c r="I1748" s="18">
        <f t="shared" si="762"/>
        <v>1.8944099378878556E-2</v>
      </c>
      <c r="J1748" s="17">
        <f t="shared" si="763"/>
        <v>222873.4861996861</v>
      </c>
      <c r="K1748" s="16">
        <f t="shared" si="764"/>
        <v>31.498698694484009</v>
      </c>
      <c r="L1748" s="15">
        <f t="shared" si="765"/>
        <v>0</v>
      </c>
      <c r="M1748" s="14">
        <f t="shared" si="766"/>
        <v>0</v>
      </c>
      <c r="N1748" s="13">
        <f t="shared" si="773"/>
        <v>0</v>
      </c>
      <c r="O1748" s="12">
        <f t="shared" si="774"/>
        <v>0</v>
      </c>
      <c r="P1748" s="4">
        <f t="shared" si="775"/>
        <v>0</v>
      </c>
      <c r="Q1748" s="11">
        <f t="shared" si="767"/>
        <v>0</v>
      </c>
      <c r="R1748" s="10">
        <f t="shared" si="776"/>
        <v>0</v>
      </c>
      <c r="S1748" s="9">
        <f t="shared" si="777"/>
        <v>151.358709016955</v>
      </c>
      <c r="T1748" s="8">
        <f t="shared" si="778"/>
        <v>24035.96301304147</v>
      </c>
      <c r="U1748" s="7">
        <f t="shared" si="779"/>
        <v>-31.498698694484009</v>
      </c>
      <c r="V1748" s="9">
        <f t="shared" si="780"/>
        <v>-1109.9015120228435</v>
      </c>
      <c r="W1748" s="8">
        <f t="shared" si="781"/>
        <v>222873.4861996861</v>
      </c>
      <c r="X1748" s="7">
        <f t="shared" si="782"/>
        <v>-31.498698694484009</v>
      </c>
      <c r="Y1748" s="6">
        <f t="shared" si="768"/>
        <v>1120.1744619414751</v>
      </c>
      <c r="Z1748" s="4">
        <f t="shared" si="769"/>
        <v>-1</v>
      </c>
      <c r="AA1748" s="4">
        <f t="shared" si="783"/>
        <v>0</v>
      </c>
      <c r="AB1748" s="5">
        <f t="shared" si="784"/>
        <v>0</v>
      </c>
      <c r="AC1748" s="418">
        <f t="shared" si="788"/>
        <v>0</v>
      </c>
      <c r="AD1748" s="628">
        <f t="shared" si="785"/>
        <v>0</v>
      </c>
      <c r="AE1748" s="4">
        <f t="shared" si="770"/>
        <v>10.575589071841357</v>
      </c>
      <c r="AF1748" s="3">
        <f t="shared" si="786"/>
        <v>4.67</v>
      </c>
      <c r="AG1748" s="2">
        <f t="shared" si="771"/>
        <v>105.92076283713217</v>
      </c>
      <c r="AH1748" s="1">
        <f t="shared" si="760"/>
        <v>13.756781595710676</v>
      </c>
    </row>
    <row r="1749" spans="6:34" ht="15" thickBot="1" x14ac:dyDescent="0.4">
      <c r="F1749" s="21">
        <f t="shared" si="772"/>
        <v>171.89999999999452</v>
      </c>
      <c r="G1749" s="20">
        <f t="shared" si="787"/>
        <v>356.63043478260749</v>
      </c>
      <c r="H1749" s="19">
        <f t="shared" si="761"/>
        <v>6.6304347826074945</v>
      </c>
      <c r="I1749" s="18">
        <f t="shared" si="762"/>
        <v>1.8944099378878556E-2</v>
      </c>
      <c r="J1749" s="17">
        <f t="shared" si="763"/>
        <v>222762.49604848382</v>
      </c>
      <c r="K1749" s="16">
        <f t="shared" si="764"/>
        <v>31.499029681995601</v>
      </c>
      <c r="L1749" s="15">
        <f t="shared" si="765"/>
        <v>0</v>
      </c>
      <c r="M1749" s="14">
        <f t="shared" si="766"/>
        <v>0</v>
      </c>
      <c r="N1749" s="13">
        <f t="shared" si="773"/>
        <v>0</v>
      </c>
      <c r="O1749" s="12">
        <f t="shared" si="774"/>
        <v>0</v>
      </c>
      <c r="P1749" s="4">
        <f t="shared" si="775"/>
        <v>0</v>
      </c>
      <c r="Q1749" s="11">
        <f t="shared" si="767"/>
        <v>0</v>
      </c>
      <c r="R1749" s="10">
        <f t="shared" si="776"/>
        <v>0</v>
      </c>
      <c r="S1749" s="9">
        <f t="shared" si="777"/>
        <v>151.358709016955</v>
      </c>
      <c r="T1749" s="8">
        <f t="shared" si="778"/>
        <v>24051.098883943167</v>
      </c>
      <c r="U1749" s="7">
        <f t="shared" si="779"/>
        <v>-31.499029681995601</v>
      </c>
      <c r="V1749" s="9">
        <f t="shared" si="780"/>
        <v>-1113.0513818922918</v>
      </c>
      <c r="W1749" s="8">
        <f t="shared" si="781"/>
        <v>222762.49604848382</v>
      </c>
      <c r="X1749" s="7">
        <f t="shared" si="782"/>
        <v>-31.499029681995601</v>
      </c>
      <c r="Y1749" s="6">
        <f t="shared" si="768"/>
        <v>1123.2955254640783</v>
      </c>
      <c r="Z1749" s="4">
        <f t="shared" si="769"/>
        <v>-1</v>
      </c>
      <c r="AA1749" s="4">
        <f t="shared" si="783"/>
        <v>0</v>
      </c>
      <c r="AB1749" s="5">
        <f t="shared" si="784"/>
        <v>0</v>
      </c>
      <c r="AC1749" s="418">
        <f t="shared" si="788"/>
        <v>0</v>
      </c>
      <c r="AD1749" s="628">
        <f t="shared" si="785"/>
        <v>0</v>
      </c>
      <c r="AE1749" s="4">
        <f t="shared" si="770"/>
        <v>10.605055093790257</v>
      </c>
      <c r="AF1749" s="3">
        <f t="shared" si="786"/>
        <v>4.67</v>
      </c>
      <c r="AG1749" s="2">
        <f t="shared" si="771"/>
        <v>105.92076283713217</v>
      </c>
      <c r="AH1749" s="1">
        <f t="shared" ref="AH1749:AH1812" si="789">DragCoefficient*AE1749^(3/2)</f>
        <v>13.814315958514033</v>
      </c>
    </row>
    <row r="1750" spans="6:34" ht="15" thickBot="1" x14ac:dyDescent="0.4">
      <c r="F1750" s="21">
        <f t="shared" si="772"/>
        <v>171.99999999999451</v>
      </c>
      <c r="G1750" s="20">
        <f t="shared" si="787"/>
        <v>356.63043478260749</v>
      </c>
      <c r="H1750" s="19">
        <f t="shared" si="761"/>
        <v>6.6304347826074945</v>
      </c>
      <c r="I1750" s="18">
        <f t="shared" si="762"/>
        <v>1.8944099378878556E-2</v>
      </c>
      <c r="J1750" s="17">
        <f t="shared" si="763"/>
        <v>222651.19091029459</v>
      </c>
      <c r="K1750" s="16">
        <f t="shared" si="764"/>
        <v>31.499361614079888</v>
      </c>
      <c r="L1750" s="15">
        <f t="shared" si="765"/>
        <v>0</v>
      </c>
      <c r="M1750" s="14">
        <f t="shared" si="766"/>
        <v>0</v>
      </c>
      <c r="N1750" s="13">
        <f t="shared" si="773"/>
        <v>0</v>
      </c>
      <c r="O1750" s="12">
        <f t="shared" si="774"/>
        <v>0</v>
      </c>
      <c r="P1750" s="4">
        <f t="shared" si="775"/>
        <v>0</v>
      </c>
      <c r="Q1750" s="11">
        <f t="shared" si="767"/>
        <v>0</v>
      </c>
      <c r="R1750" s="10">
        <f t="shared" si="776"/>
        <v>0</v>
      </c>
      <c r="S1750" s="9">
        <f t="shared" si="777"/>
        <v>151.358709016955</v>
      </c>
      <c r="T1750" s="8">
        <f t="shared" si="778"/>
        <v>24066.234754844863</v>
      </c>
      <c r="U1750" s="7">
        <f t="shared" si="779"/>
        <v>-31.499361614079888</v>
      </c>
      <c r="V1750" s="9">
        <f t="shared" si="780"/>
        <v>-1116.2012848604913</v>
      </c>
      <c r="W1750" s="8">
        <f t="shared" si="781"/>
        <v>222651.19091029459</v>
      </c>
      <c r="X1750" s="7">
        <f t="shared" si="782"/>
        <v>-31.499361614079888</v>
      </c>
      <c r="Y1750" s="6">
        <f t="shared" si="768"/>
        <v>1126.4167821545855</v>
      </c>
      <c r="Z1750" s="4">
        <f t="shared" si="769"/>
        <v>-1</v>
      </c>
      <c r="AA1750" s="4">
        <f t="shared" si="783"/>
        <v>0</v>
      </c>
      <c r="AB1750" s="5">
        <f t="shared" si="784"/>
        <v>0</v>
      </c>
      <c r="AC1750" s="418">
        <f t="shared" si="788"/>
        <v>0</v>
      </c>
      <c r="AD1750" s="628">
        <f t="shared" si="785"/>
        <v>0</v>
      </c>
      <c r="AE1750" s="4">
        <f t="shared" si="770"/>
        <v>10.634522939441128</v>
      </c>
      <c r="AF1750" s="3">
        <f t="shared" si="786"/>
        <v>4.67</v>
      </c>
      <c r="AG1750" s="2">
        <f t="shared" si="771"/>
        <v>105.92076283713217</v>
      </c>
      <c r="AH1750" s="1">
        <f t="shared" si="789"/>
        <v>13.871933874541719</v>
      </c>
    </row>
    <row r="1751" spans="6:34" ht="15" thickBot="1" x14ac:dyDescent="0.4">
      <c r="F1751" s="21">
        <f t="shared" si="772"/>
        <v>172.09999999999451</v>
      </c>
      <c r="G1751" s="20">
        <f t="shared" si="787"/>
        <v>356.63043478260749</v>
      </c>
      <c r="H1751" s="19">
        <f t="shared" si="761"/>
        <v>6.6304347826074945</v>
      </c>
      <c r="I1751" s="18">
        <f t="shared" si="762"/>
        <v>1.8944099378878556E-2</v>
      </c>
      <c r="J1751" s="17">
        <f t="shared" si="763"/>
        <v>222539.57078180855</v>
      </c>
      <c r="K1751" s="16">
        <f t="shared" si="764"/>
        <v>31.499694490791398</v>
      </c>
      <c r="L1751" s="15">
        <f t="shared" si="765"/>
        <v>0</v>
      </c>
      <c r="M1751" s="14">
        <f t="shared" si="766"/>
        <v>0</v>
      </c>
      <c r="N1751" s="13">
        <f t="shared" si="773"/>
        <v>0</v>
      </c>
      <c r="O1751" s="12">
        <f t="shared" si="774"/>
        <v>0</v>
      </c>
      <c r="P1751" s="4">
        <f t="shared" si="775"/>
        <v>0</v>
      </c>
      <c r="Q1751" s="11">
        <f t="shared" si="767"/>
        <v>0</v>
      </c>
      <c r="R1751" s="10">
        <f t="shared" si="776"/>
        <v>0</v>
      </c>
      <c r="S1751" s="9">
        <f t="shared" si="777"/>
        <v>151.358709016955</v>
      </c>
      <c r="T1751" s="8">
        <f t="shared" si="778"/>
        <v>24081.37062574656</v>
      </c>
      <c r="U1751" s="7">
        <f t="shared" si="779"/>
        <v>-31.499694490791398</v>
      </c>
      <c r="V1751" s="9">
        <f t="shared" si="780"/>
        <v>-1119.3512210218994</v>
      </c>
      <c r="W1751" s="8">
        <f t="shared" si="781"/>
        <v>222539.57078180855</v>
      </c>
      <c r="X1751" s="7">
        <f t="shared" si="782"/>
        <v>-31.499694490791398</v>
      </c>
      <c r="Y1751" s="6">
        <f t="shared" si="768"/>
        <v>1129.5382307821619</v>
      </c>
      <c r="Z1751" s="4">
        <f t="shared" si="769"/>
        <v>-1</v>
      </c>
      <c r="AA1751" s="4">
        <f t="shared" si="783"/>
        <v>0</v>
      </c>
      <c r="AB1751" s="5">
        <f t="shared" si="784"/>
        <v>0</v>
      </c>
      <c r="AC1751" s="418">
        <f t="shared" si="788"/>
        <v>0</v>
      </c>
      <c r="AD1751" s="628">
        <f t="shared" si="785"/>
        <v>0</v>
      </c>
      <c r="AE1751" s="4">
        <f t="shared" si="770"/>
        <v>10.663992597173637</v>
      </c>
      <c r="AF1751" s="3">
        <f t="shared" si="786"/>
        <v>4.67</v>
      </c>
      <c r="AG1751" s="2">
        <f t="shared" si="771"/>
        <v>105.92076283713217</v>
      </c>
      <c r="AH1751" s="1">
        <f t="shared" si="789"/>
        <v>13.929635224958975</v>
      </c>
    </row>
    <row r="1752" spans="6:34" ht="15" thickBot="1" x14ac:dyDescent="0.4">
      <c r="F1752" s="21">
        <f t="shared" si="772"/>
        <v>172.1999999999945</v>
      </c>
      <c r="G1752" s="20">
        <f t="shared" si="787"/>
        <v>356.63043478260749</v>
      </c>
      <c r="H1752" s="19">
        <f t="shared" si="761"/>
        <v>6.6304347826074945</v>
      </c>
      <c r="I1752" s="18">
        <f t="shared" si="762"/>
        <v>1.8944099378878556E-2</v>
      </c>
      <c r="J1752" s="17">
        <f t="shared" si="763"/>
        <v>222427.63565970637</v>
      </c>
      <c r="K1752" s="16">
        <f t="shared" si="764"/>
        <v>31.500028312184813</v>
      </c>
      <c r="L1752" s="15">
        <f t="shared" si="765"/>
        <v>0</v>
      </c>
      <c r="M1752" s="14">
        <f t="shared" si="766"/>
        <v>0</v>
      </c>
      <c r="N1752" s="13">
        <f t="shared" si="773"/>
        <v>0</v>
      </c>
      <c r="O1752" s="12">
        <f t="shared" si="774"/>
        <v>0</v>
      </c>
      <c r="P1752" s="4">
        <f t="shared" si="775"/>
        <v>0</v>
      </c>
      <c r="Q1752" s="11">
        <f t="shared" si="767"/>
        <v>0</v>
      </c>
      <c r="R1752" s="10">
        <f t="shared" si="776"/>
        <v>0</v>
      </c>
      <c r="S1752" s="9">
        <f t="shared" si="777"/>
        <v>151.358709016955</v>
      </c>
      <c r="T1752" s="8">
        <f t="shared" si="778"/>
        <v>24096.506496648257</v>
      </c>
      <c r="U1752" s="7">
        <f t="shared" si="779"/>
        <v>-31.500028312184813</v>
      </c>
      <c r="V1752" s="9">
        <f t="shared" si="780"/>
        <v>-1122.5011904709786</v>
      </c>
      <c r="W1752" s="8">
        <f t="shared" si="781"/>
        <v>222427.63565970637</v>
      </c>
      <c r="X1752" s="7">
        <f t="shared" si="782"/>
        <v>-31.500028312184813</v>
      </c>
      <c r="Y1752" s="6">
        <f t="shared" si="768"/>
        <v>1132.6598701305011</v>
      </c>
      <c r="Z1752" s="4">
        <f t="shared" si="769"/>
        <v>-1</v>
      </c>
      <c r="AA1752" s="4">
        <f t="shared" si="783"/>
        <v>0</v>
      </c>
      <c r="AB1752" s="5">
        <f t="shared" si="784"/>
        <v>0</v>
      </c>
      <c r="AC1752" s="418">
        <f t="shared" si="788"/>
        <v>0</v>
      </c>
      <c r="AD1752" s="628">
        <f t="shared" si="785"/>
        <v>0</v>
      </c>
      <c r="AE1752" s="4">
        <f t="shared" si="770"/>
        <v>10.693464055504608</v>
      </c>
      <c r="AF1752" s="3">
        <f t="shared" si="786"/>
        <v>4.67</v>
      </c>
      <c r="AG1752" s="2">
        <f t="shared" si="771"/>
        <v>105.92076283713217</v>
      </c>
      <c r="AH1752" s="1">
        <f t="shared" si="789"/>
        <v>13.987419891494348</v>
      </c>
    </row>
    <row r="1753" spans="6:34" ht="15" thickBot="1" x14ac:dyDescent="0.4">
      <c r="F1753" s="21">
        <f t="shared" si="772"/>
        <v>172.2999999999945</v>
      </c>
      <c r="G1753" s="20">
        <f t="shared" si="787"/>
        <v>356.63043478260749</v>
      </c>
      <c r="H1753" s="19">
        <f t="shared" si="761"/>
        <v>6.6304347826074945</v>
      </c>
      <c r="I1753" s="18">
        <f t="shared" si="762"/>
        <v>1.8944099378878556E-2</v>
      </c>
      <c r="J1753" s="17">
        <f t="shared" si="763"/>
        <v>222315.38554065928</v>
      </c>
      <c r="K1753" s="16">
        <f t="shared" si="764"/>
        <v>31.500363078314965</v>
      </c>
      <c r="L1753" s="15">
        <f t="shared" si="765"/>
        <v>0</v>
      </c>
      <c r="M1753" s="14">
        <f t="shared" si="766"/>
        <v>0</v>
      </c>
      <c r="N1753" s="13">
        <f t="shared" si="773"/>
        <v>0</v>
      </c>
      <c r="O1753" s="12">
        <f t="shared" si="774"/>
        <v>0</v>
      </c>
      <c r="P1753" s="4">
        <f t="shared" si="775"/>
        <v>0</v>
      </c>
      <c r="Q1753" s="11">
        <f t="shared" si="767"/>
        <v>0</v>
      </c>
      <c r="R1753" s="10">
        <f t="shared" si="776"/>
        <v>0</v>
      </c>
      <c r="S1753" s="9">
        <f t="shared" si="777"/>
        <v>151.358709016955</v>
      </c>
      <c r="T1753" s="8">
        <f t="shared" si="778"/>
        <v>24111.642367549954</v>
      </c>
      <c r="U1753" s="7">
        <f t="shared" si="779"/>
        <v>-31.500363078314965</v>
      </c>
      <c r="V1753" s="9">
        <f t="shared" si="780"/>
        <v>-1125.651193302197</v>
      </c>
      <c r="W1753" s="8">
        <f t="shared" si="781"/>
        <v>222315.38554065928</v>
      </c>
      <c r="X1753" s="7">
        <f t="shared" si="782"/>
        <v>-31.500363078314965</v>
      </c>
      <c r="Y1753" s="6">
        <f t="shared" si="768"/>
        <v>1135.7816989976284</v>
      </c>
      <c r="Z1753" s="4">
        <f t="shared" si="769"/>
        <v>-1</v>
      </c>
      <c r="AA1753" s="4">
        <f t="shared" si="783"/>
        <v>0</v>
      </c>
      <c r="AB1753" s="5">
        <f t="shared" si="784"/>
        <v>0</v>
      </c>
      <c r="AC1753" s="418">
        <f t="shared" si="788"/>
        <v>0</v>
      </c>
      <c r="AD1753" s="628">
        <f t="shared" si="785"/>
        <v>0</v>
      </c>
      <c r="AE1753" s="4">
        <f t="shared" si="770"/>
        <v>10.722937303086175</v>
      </c>
      <c r="AF1753" s="3">
        <f t="shared" si="786"/>
        <v>4.67</v>
      </c>
      <c r="AG1753" s="2">
        <f t="shared" si="771"/>
        <v>105.92076283713217</v>
      </c>
      <c r="AH1753" s="1">
        <f t="shared" si="789"/>
        <v>14.045287756435322</v>
      </c>
    </row>
    <row r="1754" spans="6:34" ht="15" thickBot="1" x14ac:dyDescent="0.4">
      <c r="F1754" s="21">
        <f t="shared" si="772"/>
        <v>172.39999999999449</v>
      </c>
      <c r="G1754" s="20">
        <f t="shared" si="787"/>
        <v>356.63043478260749</v>
      </c>
      <c r="H1754" s="19">
        <f t="shared" si="761"/>
        <v>6.6304347826074945</v>
      </c>
      <c r="I1754" s="18">
        <f t="shared" si="762"/>
        <v>1.8944099378878556E-2</v>
      </c>
      <c r="J1754" s="17">
        <f t="shared" si="763"/>
        <v>222202.82042132906</v>
      </c>
      <c r="K1754" s="16">
        <f t="shared" si="764"/>
        <v>31.500698789236857</v>
      </c>
      <c r="L1754" s="15">
        <f t="shared" si="765"/>
        <v>0</v>
      </c>
      <c r="M1754" s="14">
        <f t="shared" si="766"/>
        <v>0</v>
      </c>
      <c r="N1754" s="13">
        <f t="shared" si="773"/>
        <v>0</v>
      </c>
      <c r="O1754" s="12">
        <f t="shared" si="774"/>
        <v>0</v>
      </c>
      <c r="P1754" s="4">
        <f t="shared" si="775"/>
        <v>0</v>
      </c>
      <c r="Q1754" s="11">
        <f t="shared" si="767"/>
        <v>0</v>
      </c>
      <c r="R1754" s="10">
        <f t="shared" si="776"/>
        <v>0</v>
      </c>
      <c r="S1754" s="9">
        <f t="shared" si="777"/>
        <v>151.358709016955</v>
      </c>
      <c r="T1754" s="8">
        <f t="shared" si="778"/>
        <v>24126.77823845165</v>
      </c>
      <c r="U1754" s="7">
        <f t="shared" si="779"/>
        <v>-31.500698789236857</v>
      </c>
      <c r="V1754" s="9">
        <f t="shared" si="780"/>
        <v>-1128.8012296100285</v>
      </c>
      <c r="W1754" s="8">
        <f t="shared" si="781"/>
        <v>222202.82042132906</v>
      </c>
      <c r="X1754" s="7">
        <f t="shared" si="782"/>
        <v>-31.500698789236857</v>
      </c>
      <c r="Y1754" s="6">
        <f t="shared" si="768"/>
        <v>1138.9037161957069</v>
      </c>
      <c r="Z1754" s="4">
        <f t="shared" si="769"/>
        <v>-1</v>
      </c>
      <c r="AA1754" s="4">
        <f t="shared" si="783"/>
        <v>0</v>
      </c>
      <c r="AB1754" s="5">
        <f t="shared" si="784"/>
        <v>0</v>
      </c>
      <c r="AC1754" s="418">
        <f t="shared" si="788"/>
        <v>0</v>
      </c>
      <c r="AD1754" s="628">
        <f t="shared" si="785"/>
        <v>0</v>
      </c>
      <c r="AE1754" s="4">
        <f t="shared" si="770"/>
        <v>10.752412328703947</v>
      </c>
      <c r="AF1754" s="3">
        <f t="shared" si="786"/>
        <v>4.67</v>
      </c>
      <c r="AG1754" s="2">
        <f t="shared" si="771"/>
        <v>105.92076283713217</v>
      </c>
      <c r="AH1754" s="1">
        <f t="shared" si="789"/>
        <v>14.103238702624152</v>
      </c>
    </row>
    <row r="1755" spans="6:34" ht="15" thickBot="1" x14ac:dyDescent="0.4">
      <c r="F1755" s="21">
        <f t="shared" si="772"/>
        <v>172.49999999999449</v>
      </c>
      <c r="G1755" s="20">
        <f t="shared" si="787"/>
        <v>356.63043478260749</v>
      </c>
      <c r="H1755" s="19">
        <f t="shared" si="761"/>
        <v>6.6304347826074945</v>
      </c>
      <c r="I1755" s="18">
        <f t="shared" si="762"/>
        <v>1.8944099378878556E-2</v>
      </c>
      <c r="J1755" s="17">
        <f t="shared" si="763"/>
        <v>222089.94029836805</v>
      </c>
      <c r="K1755" s="16">
        <f t="shared" si="764"/>
        <v>31.501035445005645</v>
      </c>
      <c r="L1755" s="15">
        <f t="shared" si="765"/>
        <v>0</v>
      </c>
      <c r="M1755" s="14">
        <f t="shared" si="766"/>
        <v>0</v>
      </c>
      <c r="N1755" s="13">
        <f t="shared" si="773"/>
        <v>0</v>
      </c>
      <c r="O1755" s="12">
        <f t="shared" si="774"/>
        <v>0</v>
      </c>
      <c r="P1755" s="4">
        <f t="shared" si="775"/>
        <v>0</v>
      </c>
      <c r="Q1755" s="11">
        <f t="shared" si="767"/>
        <v>0</v>
      </c>
      <c r="R1755" s="10">
        <f t="shared" si="776"/>
        <v>0</v>
      </c>
      <c r="S1755" s="9">
        <f t="shared" si="777"/>
        <v>151.358709016955</v>
      </c>
      <c r="T1755" s="8">
        <f t="shared" si="778"/>
        <v>24141.914109353347</v>
      </c>
      <c r="U1755" s="7">
        <f t="shared" si="779"/>
        <v>-31.501035445005645</v>
      </c>
      <c r="V1755" s="9">
        <f t="shared" si="780"/>
        <v>-1131.9512994889521</v>
      </c>
      <c r="W1755" s="8">
        <f t="shared" si="781"/>
        <v>222089.94029836805</v>
      </c>
      <c r="X1755" s="7">
        <f t="shared" si="782"/>
        <v>-31.501035445005645</v>
      </c>
      <c r="Y1755" s="6">
        <f t="shared" si="768"/>
        <v>1142.0259205508457</v>
      </c>
      <c r="Z1755" s="4">
        <f t="shared" si="769"/>
        <v>-1</v>
      </c>
      <c r="AA1755" s="4">
        <f t="shared" si="783"/>
        <v>0</v>
      </c>
      <c r="AB1755" s="5">
        <f t="shared" si="784"/>
        <v>0</v>
      </c>
      <c r="AC1755" s="418">
        <f t="shared" si="788"/>
        <v>0</v>
      </c>
      <c r="AD1755" s="628">
        <f t="shared" si="785"/>
        <v>0</v>
      </c>
      <c r="AE1755" s="4">
        <f t="shared" si="770"/>
        <v>10.781889121275199</v>
      </c>
      <c r="AF1755" s="3">
        <f t="shared" si="786"/>
        <v>4.67</v>
      </c>
      <c r="AG1755" s="2">
        <f t="shared" si="771"/>
        <v>105.92076283713217</v>
      </c>
      <c r="AH1755" s="1">
        <f t="shared" si="789"/>
        <v>14.161272613453642</v>
      </c>
    </row>
    <row r="1756" spans="6:34" ht="15" thickBot="1" x14ac:dyDescent="0.4">
      <c r="F1756" s="21">
        <f t="shared" si="772"/>
        <v>172.59999999999448</v>
      </c>
      <c r="G1756" s="20">
        <f t="shared" si="787"/>
        <v>356.63043478260749</v>
      </c>
      <c r="H1756" s="19">
        <f t="shared" si="761"/>
        <v>6.6304347826074945</v>
      </c>
      <c r="I1756" s="18">
        <f t="shared" si="762"/>
        <v>1.8944099378878556E-2</v>
      </c>
      <c r="J1756" s="17">
        <f t="shared" si="763"/>
        <v>221976.74516841915</v>
      </c>
      <c r="K1756" s="16">
        <f t="shared" si="764"/>
        <v>31.501373045676633</v>
      </c>
      <c r="L1756" s="15">
        <f t="shared" si="765"/>
        <v>0</v>
      </c>
      <c r="M1756" s="14">
        <f t="shared" si="766"/>
        <v>0</v>
      </c>
      <c r="N1756" s="13">
        <f t="shared" si="773"/>
        <v>0</v>
      </c>
      <c r="O1756" s="12">
        <f t="shared" si="774"/>
        <v>0</v>
      </c>
      <c r="P1756" s="4">
        <f t="shared" si="775"/>
        <v>0</v>
      </c>
      <c r="Q1756" s="11">
        <f t="shared" si="767"/>
        <v>0</v>
      </c>
      <c r="R1756" s="10">
        <f t="shared" si="776"/>
        <v>0</v>
      </c>
      <c r="S1756" s="9">
        <f t="shared" si="777"/>
        <v>151.358709016955</v>
      </c>
      <c r="T1756" s="8">
        <f t="shared" si="778"/>
        <v>24157.049980255044</v>
      </c>
      <c r="U1756" s="7">
        <f t="shared" si="779"/>
        <v>-31.501373045676633</v>
      </c>
      <c r="V1756" s="9">
        <f t="shared" si="780"/>
        <v>-1135.1014030334527</v>
      </c>
      <c r="W1756" s="8">
        <f t="shared" si="781"/>
        <v>221976.74516841915</v>
      </c>
      <c r="X1756" s="7">
        <f t="shared" si="782"/>
        <v>-31.501373045676633</v>
      </c>
      <c r="Y1756" s="6">
        <f t="shared" si="768"/>
        <v>1145.1483109029118</v>
      </c>
      <c r="Z1756" s="4">
        <f t="shared" si="769"/>
        <v>-1</v>
      </c>
      <c r="AA1756" s="4">
        <f t="shared" si="783"/>
        <v>0</v>
      </c>
      <c r="AB1756" s="5">
        <f t="shared" si="784"/>
        <v>0</v>
      </c>
      <c r="AC1756" s="418">
        <f t="shared" si="788"/>
        <v>0</v>
      </c>
      <c r="AD1756" s="628">
        <f t="shared" si="785"/>
        <v>0</v>
      </c>
      <c r="AE1756" s="4">
        <f t="shared" si="770"/>
        <v>10.811367669847089</v>
      </c>
      <c r="AF1756" s="3">
        <f t="shared" si="786"/>
        <v>4.67</v>
      </c>
      <c r="AG1756" s="2">
        <f t="shared" si="771"/>
        <v>105.92076283713217</v>
      </c>
      <c r="AH1756" s="1">
        <f t="shared" si="789"/>
        <v>14.219389372862985</v>
      </c>
    </row>
    <row r="1757" spans="6:34" ht="15" thickBot="1" x14ac:dyDescent="0.4">
      <c r="F1757" s="21">
        <f t="shared" si="772"/>
        <v>172.69999999999447</v>
      </c>
      <c r="G1757" s="20">
        <f t="shared" si="787"/>
        <v>356.63043478260749</v>
      </c>
      <c r="H1757" s="19">
        <f t="shared" si="761"/>
        <v>6.6304347826074945</v>
      </c>
      <c r="I1757" s="18">
        <f t="shared" si="762"/>
        <v>1.8944099378878556E-2</v>
      </c>
      <c r="J1757" s="17">
        <f t="shared" si="763"/>
        <v>221863.2350281158</v>
      </c>
      <c r="K1757" s="16">
        <f t="shared" si="764"/>
        <v>31.501711591305284</v>
      </c>
      <c r="L1757" s="15">
        <f t="shared" si="765"/>
        <v>0</v>
      </c>
      <c r="M1757" s="14">
        <f t="shared" si="766"/>
        <v>0</v>
      </c>
      <c r="N1757" s="13">
        <f t="shared" si="773"/>
        <v>0</v>
      </c>
      <c r="O1757" s="12">
        <f t="shared" si="774"/>
        <v>0</v>
      </c>
      <c r="P1757" s="4">
        <f t="shared" si="775"/>
        <v>0</v>
      </c>
      <c r="Q1757" s="11">
        <f t="shared" si="767"/>
        <v>0</v>
      </c>
      <c r="R1757" s="10">
        <f t="shared" si="776"/>
        <v>0</v>
      </c>
      <c r="S1757" s="9">
        <f t="shared" si="777"/>
        <v>151.358709016955</v>
      </c>
      <c r="T1757" s="8">
        <f t="shared" si="778"/>
        <v>24172.185851156741</v>
      </c>
      <c r="U1757" s="7">
        <f t="shared" si="779"/>
        <v>-31.501711591305284</v>
      </c>
      <c r="V1757" s="9">
        <f t="shared" si="780"/>
        <v>-1138.2515403380203</v>
      </c>
      <c r="W1757" s="8">
        <f t="shared" si="781"/>
        <v>221863.2350281158</v>
      </c>
      <c r="X1757" s="7">
        <f t="shared" si="782"/>
        <v>-31.501711591305284</v>
      </c>
      <c r="Y1757" s="6">
        <f t="shared" si="768"/>
        <v>1148.2708861053454</v>
      </c>
      <c r="Z1757" s="4">
        <f t="shared" si="769"/>
        <v>-1</v>
      </c>
      <c r="AA1757" s="4">
        <f t="shared" si="783"/>
        <v>0</v>
      </c>
      <c r="AB1757" s="5">
        <f t="shared" si="784"/>
        <v>0</v>
      </c>
      <c r="AC1757" s="418">
        <f t="shared" si="788"/>
        <v>0</v>
      </c>
      <c r="AD1757" s="628">
        <f t="shared" si="785"/>
        <v>0</v>
      </c>
      <c r="AE1757" s="4">
        <f t="shared" si="770"/>
        <v>10.840847963594927</v>
      </c>
      <c r="AF1757" s="3">
        <f t="shared" si="786"/>
        <v>4.67</v>
      </c>
      <c r="AG1757" s="2">
        <f t="shared" si="771"/>
        <v>105.92076283713217</v>
      </c>
      <c r="AH1757" s="1">
        <f t="shared" si="789"/>
        <v>14.277588865333607</v>
      </c>
    </row>
    <row r="1758" spans="6:34" ht="15" thickBot="1" x14ac:dyDescent="0.4">
      <c r="F1758" s="21">
        <f t="shared" si="772"/>
        <v>172.79999999999447</v>
      </c>
      <c r="G1758" s="20">
        <f t="shared" si="787"/>
        <v>356.63043478260749</v>
      </c>
      <c r="H1758" s="19">
        <f t="shared" ref="H1758:H1821" si="790">G1758-(TotalWeightE-PropellantWeight)</f>
        <v>6.6304347826074945</v>
      </c>
      <c r="I1758" s="18">
        <f t="shared" ref="I1758:I1821" si="791">(G1758-(TotalWeightE-PropellantWeight))/(PropellantWeight)</f>
        <v>1.8944099378878556E-2</v>
      </c>
      <c r="J1758" s="17">
        <f t="shared" ref="J1758:J1821" si="792">W1758</f>
        <v>221749.40987408199</v>
      </c>
      <c r="K1758" s="16">
        <f t="shared" ref="K1758:K1821" si="793">$L$23*(20902231^2)/((20902231+W1758)^2)</f>
        <v>31.502051081947219</v>
      </c>
      <c r="L1758" s="15">
        <f t="shared" ref="L1758:L1821" si="794">M1758/$L$22</f>
        <v>0</v>
      </c>
      <c r="M1758" s="14">
        <f t="shared" ref="M1758:M1821" si="795">$L$22*(EXP(-K1758*(W1758-0)/($L$25*AF1758)))</f>
        <v>0</v>
      </c>
      <c r="N1758" s="13">
        <f t="shared" si="773"/>
        <v>0</v>
      </c>
      <c r="O1758" s="12">
        <f t="shared" si="774"/>
        <v>0</v>
      </c>
      <c r="P1758" s="4">
        <f t="shared" si="775"/>
        <v>0</v>
      </c>
      <c r="Q1758" s="11">
        <f t="shared" ref="Q1758:Q1821" si="796">(M1758*$L$25*AF1758)/144</f>
        <v>0</v>
      </c>
      <c r="R1758" s="10">
        <f t="shared" si="776"/>
        <v>0</v>
      </c>
      <c r="S1758" s="9">
        <f t="shared" si="777"/>
        <v>151.358709016955</v>
      </c>
      <c r="T1758" s="8">
        <f t="shared" si="778"/>
        <v>24187.321722058437</v>
      </c>
      <c r="U1758" s="7">
        <f t="shared" si="779"/>
        <v>-31.502051081947219</v>
      </c>
      <c r="V1758" s="9">
        <f t="shared" si="780"/>
        <v>-1141.4017114971507</v>
      </c>
      <c r="W1758" s="8">
        <f t="shared" si="781"/>
        <v>221749.40987408199</v>
      </c>
      <c r="X1758" s="7">
        <f t="shared" si="782"/>
        <v>-31.502051081947219</v>
      </c>
      <c r="Y1758" s="6">
        <f t="shared" ref="Y1758:Y1821" si="797">SQRT((S1758^2)+(V1758^2))</f>
        <v>1151.3936450249776</v>
      </c>
      <c r="Z1758" s="4">
        <f t="shared" ref="Z1758:Z1821" si="798">X1758/K1758</f>
        <v>-1</v>
      </c>
      <c r="AA1758" s="4">
        <f t="shared" si="783"/>
        <v>0</v>
      </c>
      <c r="AB1758" s="5">
        <f t="shared" si="784"/>
        <v>0</v>
      </c>
      <c r="AC1758" s="418">
        <f t="shared" si="788"/>
        <v>0</v>
      </c>
      <c r="AD1758" s="628">
        <f t="shared" si="785"/>
        <v>0</v>
      </c>
      <c r="AE1758" s="4">
        <f t="shared" ref="AE1758:AE1821" si="799">Y1758/AG1758</f>
        <v>10.870329991820439</v>
      </c>
      <c r="AF1758" s="3">
        <f t="shared" si="786"/>
        <v>4.67</v>
      </c>
      <c r="AG1758" s="2">
        <f t="shared" ref="AG1758:AG1821" si="800">SQRT($L$27*$L$25*AF1758)</f>
        <v>105.92076283713217</v>
      </c>
      <c r="AH1758" s="1">
        <f t="shared" si="789"/>
        <v>14.335870975885207</v>
      </c>
    </row>
    <row r="1759" spans="6:34" ht="15" thickBot="1" x14ac:dyDescent="0.4">
      <c r="F1759" s="21">
        <f t="shared" ref="F1759:F1822" si="801">F1758+$G$28</f>
        <v>172.89999999999446</v>
      </c>
      <c r="G1759" s="20">
        <f t="shared" si="787"/>
        <v>356.63043478260749</v>
      </c>
      <c r="H1759" s="19">
        <f t="shared" si="790"/>
        <v>6.6304347826074945</v>
      </c>
      <c r="I1759" s="18">
        <f t="shared" si="791"/>
        <v>1.8944099378878556E-2</v>
      </c>
      <c r="J1759" s="17">
        <f t="shared" si="792"/>
        <v>221635.26970293227</v>
      </c>
      <c r="K1759" s="16">
        <f t="shared" si="793"/>
        <v>31.502391517658225</v>
      </c>
      <c r="L1759" s="15">
        <f t="shared" si="794"/>
        <v>0</v>
      </c>
      <c r="M1759" s="14">
        <f t="shared" si="795"/>
        <v>0</v>
      </c>
      <c r="N1759" s="13">
        <f t="shared" ref="N1759:N1822" si="802">IF(I1758&gt;0.02,(WeightFlowRate/$L$23)*ExhaustVelocityE+(ExitPressureE-Q1759)*ExitAreaE,0)</f>
        <v>0</v>
      </c>
      <c r="O1759" s="12">
        <f t="shared" ref="O1759:O1822" si="803">N1759/WeightFlowRate</f>
        <v>0</v>
      </c>
      <c r="P1759" s="4">
        <f t="shared" ref="P1759:P1822" si="804">Q1759/$L$21</f>
        <v>0</v>
      </c>
      <c r="Q1759" s="11">
        <f t="shared" si="796"/>
        <v>0</v>
      </c>
      <c r="R1759" s="10">
        <f t="shared" ref="R1759:R1822" si="805">IF(W1759&lt;InitialAltitudeE,0,(((N1759-AB1759)*COS(ElevationAngleR)*$L$23)/(G1759)))</f>
        <v>0</v>
      </c>
      <c r="S1759" s="9">
        <f t="shared" ref="S1759:S1822" si="806">IF(W1758&lt;InitialAltitudeE,0,S1758+(R1758*TimeStep))</f>
        <v>151.358709016955</v>
      </c>
      <c r="T1759" s="8">
        <f t="shared" ref="T1759:T1822" si="807">T1758+(S1759*TimeStep)</f>
        <v>24202.457592960134</v>
      </c>
      <c r="U1759" s="7">
        <f t="shared" ref="U1759:U1822" si="808">IF(W1758&lt;InitialAltitudeE,-K1759,(((N1759-AB1759)*SIN(ElevationAngleR)*$L$23)/G1759)-K1759)</f>
        <v>-31.502391517658225</v>
      </c>
      <c r="V1759" s="9">
        <f t="shared" ref="V1759:V1822" si="809">IF(W1758&lt;InitialAltitudeE,0,V1758+(U1758*TimeStep))</f>
        <v>-1144.5519166053455</v>
      </c>
      <c r="W1759" s="8">
        <f t="shared" ref="W1759:W1822" si="810">IF(P1758&gt;0.913499,W1758,W1758+V1758*TimeStep)</f>
        <v>221635.26970293227</v>
      </c>
      <c r="X1759" s="7">
        <f t="shared" ref="X1759:X1822" si="811">IF(N1759&gt;0.002,SQRT((U1759^2)+(R1759^2)),-SQRT((U1759^2)+(R1759^2)))</f>
        <v>-31.502391517658225</v>
      </c>
      <c r="Y1759" s="6">
        <f t="shared" si="797"/>
        <v>1154.5165865418517</v>
      </c>
      <c r="Z1759" s="4">
        <f t="shared" si="798"/>
        <v>-1</v>
      </c>
      <c r="AA1759" s="4">
        <f t="shared" ref="AA1759:AA1822" si="812">N1759/G1759</f>
        <v>0</v>
      </c>
      <c r="AB1759" s="5">
        <f t="shared" ref="AB1759:AB1822" si="813">0.5*M1759*(Y1758^2)*CrossSectionalAreaE*AH1759</f>
        <v>0</v>
      </c>
      <c r="AC1759" s="418">
        <f t="shared" si="788"/>
        <v>0</v>
      </c>
      <c r="AD1759" s="628">
        <f t="shared" ref="AD1759:AD1822" si="814">(1/2)*M1759*(Y1758^2)</f>
        <v>0</v>
      </c>
      <c r="AE1759" s="4">
        <f t="shared" si="799"/>
        <v>10.899813743950094</v>
      </c>
      <c r="AF1759" s="3">
        <f t="shared" ref="AF1759:AF1822" si="815">IF(AF1758&gt;4.67,$L$20+($L$26/1000)*W1759,4.67)</f>
        <v>4.67</v>
      </c>
      <c r="AG1759" s="2">
        <f t="shared" si="800"/>
        <v>105.92076283713217</v>
      </c>
      <c r="AH1759" s="1">
        <f t="shared" si="789"/>
        <v>14.394235590071649</v>
      </c>
    </row>
    <row r="1760" spans="6:34" ht="15" thickBot="1" x14ac:dyDescent="0.4">
      <c r="F1760" s="21">
        <f t="shared" si="801"/>
        <v>172.99999999999446</v>
      </c>
      <c r="G1760" s="20">
        <f t="shared" ref="G1760:G1823" si="816">IF(I1759&gt;0.02,G1759-((N1759/O1759)*TimeStep),G1759)</f>
        <v>356.63043478260749</v>
      </c>
      <c r="H1760" s="19">
        <f t="shared" si="790"/>
        <v>6.6304347826074945</v>
      </c>
      <c r="I1760" s="18">
        <f t="shared" si="791"/>
        <v>1.8944099378878556E-2</v>
      </c>
      <c r="J1760" s="17">
        <f t="shared" si="792"/>
        <v>221520.81451127175</v>
      </c>
      <c r="K1760" s="16">
        <f t="shared" si="793"/>
        <v>31.502732898494237</v>
      </c>
      <c r="L1760" s="15">
        <f t="shared" si="794"/>
        <v>0</v>
      </c>
      <c r="M1760" s="14">
        <f t="shared" si="795"/>
        <v>0</v>
      </c>
      <c r="N1760" s="13">
        <f t="shared" si="802"/>
        <v>0</v>
      </c>
      <c r="O1760" s="12">
        <f t="shared" si="803"/>
        <v>0</v>
      </c>
      <c r="P1760" s="4">
        <f t="shared" si="804"/>
        <v>0</v>
      </c>
      <c r="Q1760" s="11">
        <f t="shared" si="796"/>
        <v>0</v>
      </c>
      <c r="R1760" s="10">
        <f t="shared" si="805"/>
        <v>0</v>
      </c>
      <c r="S1760" s="9">
        <f t="shared" si="806"/>
        <v>151.358709016955</v>
      </c>
      <c r="T1760" s="8">
        <f t="shared" si="807"/>
        <v>24217.593463861831</v>
      </c>
      <c r="U1760" s="7">
        <f t="shared" si="808"/>
        <v>-31.502732898494237</v>
      </c>
      <c r="V1760" s="9">
        <f t="shared" si="809"/>
        <v>-1147.7021557571113</v>
      </c>
      <c r="W1760" s="8">
        <f t="shared" si="810"/>
        <v>221520.81451127175</v>
      </c>
      <c r="X1760" s="7">
        <f t="shared" si="811"/>
        <v>-31.502732898494237</v>
      </c>
      <c r="Y1760" s="6">
        <f t="shared" si="797"/>
        <v>1157.6397095490461</v>
      </c>
      <c r="Z1760" s="4">
        <f t="shared" si="798"/>
        <v>-1</v>
      </c>
      <c r="AA1760" s="4">
        <f t="shared" si="812"/>
        <v>0</v>
      </c>
      <c r="AB1760" s="5">
        <f t="shared" si="813"/>
        <v>0</v>
      </c>
      <c r="AC1760" s="418">
        <f t="shared" ref="AC1760:AC1823" si="817">(AB1760/G1760)*F1760</f>
        <v>0</v>
      </c>
      <c r="AD1760" s="628">
        <f t="shared" si="814"/>
        <v>0</v>
      </c>
      <c r="AE1760" s="4">
        <f t="shared" si="799"/>
        <v>10.929299209533426</v>
      </c>
      <c r="AF1760" s="3">
        <f t="shared" si="815"/>
        <v>4.67</v>
      </c>
      <c r="AG1760" s="2">
        <f t="shared" si="800"/>
        <v>105.92076283713217</v>
      </c>
      <c r="AH1760" s="1">
        <f t="shared" si="789"/>
        <v>14.452682593976981</v>
      </c>
    </row>
    <row r="1761" spans="6:34" ht="15" thickBot="1" x14ac:dyDescent="0.4">
      <c r="F1761" s="21">
        <f t="shared" si="801"/>
        <v>173.09999999999445</v>
      </c>
      <c r="G1761" s="20">
        <f t="shared" si="816"/>
        <v>356.63043478260749</v>
      </c>
      <c r="H1761" s="19">
        <f t="shared" si="790"/>
        <v>6.6304347826074945</v>
      </c>
      <c r="I1761" s="18">
        <f t="shared" si="791"/>
        <v>1.8944099378878556E-2</v>
      </c>
      <c r="J1761" s="17">
        <f t="shared" si="792"/>
        <v>221406.04429569605</v>
      </c>
      <c r="K1761" s="16">
        <f t="shared" si="793"/>
        <v>31.503075224511356</v>
      </c>
      <c r="L1761" s="15">
        <f t="shared" si="794"/>
        <v>0</v>
      </c>
      <c r="M1761" s="14">
        <f t="shared" si="795"/>
        <v>0</v>
      </c>
      <c r="N1761" s="13">
        <f t="shared" si="802"/>
        <v>0</v>
      </c>
      <c r="O1761" s="12">
        <f t="shared" si="803"/>
        <v>0</v>
      </c>
      <c r="P1761" s="4">
        <f t="shared" si="804"/>
        <v>0</v>
      </c>
      <c r="Q1761" s="11">
        <f t="shared" si="796"/>
        <v>0</v>
      </c>
      <c r="R1761" s="10">
        <f t="shared" si="805"/>
        <v>0</v>
      </c>
      <c r="S1761" s="9">
        <f t="shared" si="806"/>
        <v>151.358709016955</v>
      </c>
      <c r="T1761" s="8">
        <f t="shared" si="807"/>
        <v>24232.729334763528</v>
      </c>
      <c r="U1761" s="7">
        <f t="shared" si="808"/>
        <v>-31.503075224511356</v>
      </c>
      <c r="V1761" s="9">
        <f t="shared" si="809"/>
        <v>-1150.8524290469607</v>
      </c>
      <c r="W1761" s="8">
        <f t="shared" si="810"/>
        <v>221406.04429569605</v>
      </c>
      <c r="X1761" s="7">
        <f t="shared" si="811"/>
        <v>-31.503075224511356</v>
      </c>
      <c r="Y1761" s="6">
        <f t="shared" si="797"/>
        <v>1160.7630129525014</v>
      </c>
      <c r="Z1761" s="4">
        <f t="shared" si="798"/>
        <v>-1</v>
      </c>
      <c r="AA1761" s="4">
        <f t="shared" si="812"/>
        <v>0</v>
      </c>
      <c r="AB1761" s="5">
        <f t="shared" si="813"/>
        <v>0</v>
      </c>
      <c r="AC1761" s="418">
        <f t="shared" si="817"/>
        <v>0</v>
      </c>
      <c r="AD1761" s="628">
        <f t="shared" si="814"/>
        <v>0</v>
      </c>
      <c r="AE1761" s="4">
        <f t="shared" si="799"/>
        <v>10.958786378241395</v>
      </c>
      <c r="AF1761" s="3">
        <f t="shared" si="815"/>
        <v>4.67</v>
      </c>
      <c r="AG1761" s="2">
        <f t="shared" si="800"/>
        <v>105.92076283713217</v>
      </c>
      <c r="AH1761" s="1">
        <f t="shared" si="789"/>
        <v>14.511211874211575</v>
      </c>
    </row>
    <row r="1762" spans="6:34" ht="15" thickBot="1" x14ac:dyDescent="0.4">
      <c r="F1762" s="21">
        <f t="shared" si="801"/>
        <v>173.19999999999445</v>
      </c>
      <c r="G1762" s="20">
        <f t="shared" si="816"/>
        <v>356.63043478260749</v>
      </c>
      <c r="H1762" s="19">
        <f t="shared" si="790"/>
        <v>6.6304347826074945</v>
      </c>
      <c r="I1762" s="18">
        <f t="shared" si="791"/>
        <v>1.8944099378878556E-2</v>
      </c>
      <c r="J1762" s="17">
        <f t="shared" si="792"/>
        <v>221290.95905279135</v>
      </c>
      <c r="K1762" s="16">
        <f t="shared" si="793"/>
        <v>31.503418495765821</v>
      </c>
      <c r="L1762" s="15">
        <f t="shared" si="794"/>
        <v>0</v>
      </c>
      <c r="M1762" s="14">
        <f t="shared" si="795"/>
        <v>0</v>
      </c>
      <c r="N1762" s="13">
        <f t="shared" si="802"/>
        <v>0</v>
      </c>
      <c r="O1762" s="12">
        <f t="shared" si="803"/>
        <v>0</v>
      </c>
      <c r="P1762" s="4">
        <f t="shared" si="804"/>
        <v>0</v>
      </c>
      <c r="Q1762" s="11">
        <f t="shared" si="796"/>
        <v>0</v>
      </c>
      <c r="R1762" s="10">
        <f t="shared" si="805"/>
        <v>0</v>
      </c>
      <c r="S1762" s="9">
        <f t="shared" si="806"/>
        <v>151.358709016955</v>
      </c>
      <c r="T1762" s="8">
        <f t="shared" si="807"/>
        <v>24247.865205665224</v>
      </c>
      <c r="U1762" s="7">
        <f t="shared" si="808"/>
        <v>-31.503418495765821</v>
      </c>
      <c r="V1762" s="9">
        <f t="shared" si="809"/>
        <v>-1154.0027365694118</v>
      </c>
      <c r="W1762" s="8">
        <f t="shared" si="810"/>
        <v>221290.95905279135</v>
      </c>
      <c r="X1762" s="7">
        <f t="shared" si="811"/>
        <v>-31.503418495765821</v>
      </c>
      <c r="Y1762" s="6">
        <f t="shared" si="797"/>
        <v>1163.8864956708496</v>
      </c>
      <c r="Z1762" s="4">
        <f t="shared" si="798"/>
        <v>-1</v>
      </c>
      <c r="AA1762" s="4">
        <f t="shared" si="812"/>
        <v>0</v>
      </c>
      <c r="AB1762" s="5">
        <f t="shared" si="813"/>
        <v>0</v>
      </c>
      <c r="AC1762" s="418">
        <f t="shared" si="817"/>
        <v>0</v>
      </c>
      <c r="AD1762" s="628">
        <f t="shared" si="814"/>
        <v>0</v>
      </c>
      <c r="AE1762" s="4">
        <f t="shared" si="799"/>
        <v>10.988275239864786</v>
      </c>
      <c r="AF1762" s="3">
        <f t="shared" si="815"/>
        <v>4.67</v>
      </c>
      <c r="AG1762" s="2">
        <f t="shared" si="800"/>
        <v>105.92076283713217</v>
      </c>
      <c r="AH1762" s="1">
        <f t="shared" si="789"/>
        <v>14.569823317908124</v>
      </c>
    </row>
    <row r="1763" spans="6:34" ht="15" thickBot="1" x14ac:dyDescent="0.4">
      <c r="F1763" s="21">
        <f t="shared" si="801"/>
        <v>173.29999999999444</v>
      </c>
      <c r="G1763" s="20">
        <f t="shared" si="816"/>
        <v>356.63043478260749</v>
      </c>
      <c r="H1763" s="19">
        <f t="shared" si="790"/>
        <v>6.6304347826074945</v>
      </c>
      <c r="I1763" s="18">
        <f t="shared" si="791"/>
        <v>1.8944099378878556E-2</v>
      </c>
      <c r="J1763" s="17">
        <f t="shared" si="792"/>
        <v>221175.55877913442</v>
      </c>
      <c r="K1763" s="16">
        <f t="shared" si="793"/>
        <v>31.503762712314039</v>
      </c>
      <c r="L1763" s="15">
        <f t="shared" si="794"/>
        <v>0</v>
      </c>
      <c r="M1763" s="14">
        <f t="shared" si="795"/>
        <v>0</v>
      </c>
      <c r="N1763" s="13">
        <f t="shared" si="802"/>
        <v>0</v>
      </c>
      <c r="O1763" s="12">
        <f t="shared" si="803"/>
        <v>0</v>
      </c>
      <c r="P1763" s="4">
        <f t="shared" si="804"/>
        <v>0</v>
      </c>
      <c r="Q1763" s="11">
        <f t="shared" si="796"/>
        <v>0</v>
      </c>
      <c r="R1763" s="10">
        <f t="shared" si="805"/>
        <v>0</v>
      </c>
      <c r="S1763" s="9">
        <f t="shared" si="806"/>
        <v>151.358709016955</v>
      </c>
      <c r="T1763" s="8">
        <f t="shared" si="807"/>
        <v>24263.001076566921</v>
      </c>
      <c r="U1763" s="7">
        <f t="shared" si="808"/>
        <v>-31.503762712314039</v>
      </c>
      <c r="V1763" s="9">
        <f t="shared" si="809"/>
        <v>-1157.1530784189883</v>
      </c>
      <c r="W1763" s="8">
        <f t="shared" si="810"/>
        <v>221175.55877913442</v>
      </c>
      <c r="X1763" s="7">
        <f t="shared" si="811"/>
        <v>-31.503762712314039</v>
      </c>
      <c r="Y1763" s="6">
        <f t="shared" si="797"/>
        <v>1167.0101566352457</v>
      </c>
      <c r="Z1763" s="4">
        <f t="shared" si="798"/>
        <v>-1</v>
      </c>
      <c r="AA1763" s="4">
        <f t="shared" si="812"/>
        <v>0</v>
      </c>
      <c r="AB1763" s="5">
        <f t="shared" si="813"/>
        <v>0</v>
      </c>
      <c r="AC1763" s="418">
        <f t="shared" si="817"/>
        <v>0</v>
      </c>
      <c r="AD1763" s="628">
        <f t="shared" si="814"/>
        <v>0</v>
      </c>
      <c r="AE1763" s="4">
        <f t="shared" si="799"/>
        <v>11.017765784312612</v>
      </c>
      <c r="AF1763" s="3">
        <f t="shared" si="815"/>
        <v>4.67</v>
      </c>
      <c r="AG1763" s="2">
        <f t="shared" si="800"/>
        <v>105.92076283713217</v>
      </c>
      <c r="AH1763" s="1">
        <f t="shared" si="789"/>
        <v>14.628516812717898</v>
      </c>
    </row>
    <row r="1764" spans="6:34" ht="15" thickBot="1" x14ac:dyDescent="0.4">
      <c r="F1764" s="21">
        <f t="shared" si="801"/>
        <v>173.39999999999444</v>
      </c>
      <c r="G1764" s="20">
        <f t="shared" si="816"/>
        <v>356.63043478260749</v>
      </c>
      <c r="H1764" s="19">
        <f t="shared" si="790"/>
        <v>6.6304347826074945</v>
      </c>
      <c r="I1764" s="18">
        <f t="shared" si="791"/>
        <v>1.8944099378878556E-2</v>
      </c>
      <c r="J1764" s="17">
        <f t="shared" si="792"/>
        <v>221059.84347129252</v>
      </c>
      <c r="K1764" s="16">
        <f t="shared" si="793"/>
        <v>31.50410787421259</v>
      </c>
      <c r="L1764" s="15">
        <f t="shared" si="794"/>
        <v>0</v>
      </c>
      <c r="M1764" s="14">
        <f t="shared" si="795"/>
        <v>0</v>
      </c>
      <c r="N1764" s="13">
        <f t="shared" si="802"/>
        <v>0</v>
      </c>
      <c r="O1764" s="12">
        <f t="shared" si="803"/>
        <v>0</v>
      </c>
      <c r="P1764" s="4">
        <f t="shared" si="804"/>
        <v>0</v>
      </c>
      <c r="Q1764" s="11">
        <f t="shared" si="796"/>
        <v>0</v>
      </c>
      <c r="R1764" s="10">
        <f t="shared" si="805"/>
        <v>0</v>
      </c>
      <c r="S1764" s="9">
        <f t="shared" si="806"/>
        <v>151.358709016955</v>
      </c>
      <c r="T1764" s="8">
        <f t="shared" si="807"/>
        <v>24278.136947468618</v>
      </c>
      <c r="U1764" s="7">
        <f t="shared" si="808"/>
        <v>-31.50410787421259</v>
      </c>
      <c r="V1764" s="9">
        <f t="shared" si="809"/>
        <v>-1160.3034546902197</v>
      </c>
      <c r="W1764" s="8">
        <f t="shared" si="810"/>
        <v>221059.84347129252</v>
      </c>
      <c r="X1764" s="7">
        <f t="shared" si="811"/>
        <v>-31.50410787421259</v>
      </c>
      <c r="Y1764" s="6">
        <f t="shared" si="797"/>
        <v>1170.1339947892027</v>
      </c>
      <c r="Z1764" s="4">
        <f t="shared" si="798"/>
        <v>-1</v>
      </c>
      <c r="AA1764" s="4">
        <f t="shared" si="812"/>
        <v>0</v>
      </c>
      <c r="AB1764" s="5">
        <f t="shared" si="813"/>
        <v>0</v>
      </c>
      <c r="AC1764" s="418">
        <f t="shared" si="817"/>
        <v>0</v>
      </c>
      <c r="AD1764" s="628">
        <f t="shared" si="814"/>
        <v>0</v>
      </c>
      <c r="AE1764" s="4">
        <f t="shared" si="799"/>
        <v>11.047258001610558</v>
      </c>
      <c r="AF1764" s="3">
        <f t="shared" si="815"/>
        <v>4.67</v>
      </c>
      <c r="AG1764" s="2">
        <f t="shared" si="800"/>
        <v>105.92076283713217</v>
      </c>
      <c r="AH1764" s="1">
        <f t="shared" si="789"/>
        <v>14.687292246806818</v>
      </c>
    </row>
    <row r="1765" spans="6:34" ht="15" thickBot="1" x14ac:dyDescent="0.4">
      <c r="F1765" s="21">
        <f t="shared" si="801"/>
        <v>173.49999999999443</v>
      </c>
      <c r="G1765" s="20">
        <f t="shared" si="816"/>
        <v>356.63043478260749</v>
      </c>
      <c r="H1765" s="19">
        <f t="shared" si="790"/>
        <v>6.6304347826074945</v>
      </c>
      <c r="I1765" s="18">
        <f t="shared" si="791"/>
        <v>1.8944099378878556E-2</v>
      </c>
      <c r="J1765" s="17">
        <f t="shared" si="792"/>
        <v>220943.81312582351</v>
      </c>
      <c r="K1765" s="16">
        <f t="shared" si="793"/>
        <v>31.504453981518182</v>
      </c>
      <c r="L1765" s="15">
        <f t="shared" si="794"/>
        <v>0</v>
      </c>
      <c r="M1765" s="14">
        <f t="shared" si="795"/>
        <v>0</v>
      </c>
      <c r="N1765" s="13">
        <f t="shared" si="802"/>
        <v>0</v>
      </c>
      <c r="O1765" s="12">
        <f t="shared" si="803"/>
        <v>0</v>
      </c>
      <c r="P1765" s="4">
        <f t="shared" si="804"/>
        <v>0</v>
      </c>
      <c r="Q1765" s="11">
        <f t="shared" si="796"/>
        <v>0</v>
      </c>
      <c r="R1765" s="10">
        <f t="shared" si="805"/>
        <v>0</v>
      </c>
      <c r="S1765" s="9">
        <f t="shared" si="806"/>
        <v>151.358709016955</v>
      </c>
      <c r="T1765" s="8">
        <f t="shared" si="807"/>
        <v>24293.272818370315</v>
      </c>
      <c r="U1765" s="7">
        <f t="shared" si="808"/>
        <v>-31.504453981518182</v>
      </c>
      <c r="V1765" s="9">
        <f t="shared" si="809"/>
        <v>-1163.4538654776409</v>
      </c>
      <c r="W1765" s="8">
        <f t="shared" si="810"/>
        <v>220943.81312582351</v>
      </c>
      <c r="X1765" s="7">
        <f t="shared" si="811"/>
        <v>-31.504453981518182</v>
      </c>
      <c r="Y1765" s="6">
        <f t="shared" si="797"/>
        <v>1173.2580090884287</v>
      </c>
      <c r="Z1765" s="4">
        <f t="shared" si="798"/>
        <v>-1</v>
      </c>
      <c r="AA1765" s="4">
        <f t="shared" si="812"/>
        <v>0</v>
      </c>
      <c r="AB1765" s="5">
        <f t="shared" si="813"/>
        <v>0</v>
      </c>
      <c r="AC1765" s="418">
        <f t="shared" si="817"/>
        <v>0</v>
      </c>
      <c r="AD1765" s="628">
        <f t="shared" si="814"/>
        <v>0</v>
      </c>
      <c r="AE1765" s="4">
        <f t="shared" si="799"/>
        <v>11.076751881899446</v>
      </c>
      <c r="AF1765" s="3">
        <f t="shared" si="815"/>
        <v>4.67</v>
      </c>
      <c r="AG1765" s="2">
        <f t="shared" si="800"/>
        <v>105.92076283713217</v>
      </c>
      <c r="AH1765" s="1">
        <f t="shared" si="789"/>
        <v>14.746149508851758</v>
      </c>
    </row>
    <row r="1766" spans="6:34" ht="15" thickBot="1" x14ac:dyDescent="0.4">
      <c r="F1766" s="21">
        <f t="shared" si="801"/>
        <v>173.59999999999442</v>
      </c>
      <c r="G1766" s="20">
        <f t="shared" si="816"/>
        <v>356.63043478260749</v>
      </c>
      <c r="H1766" s="19">
        <f t="shared" si="790"/>
        <v>6.6304347826074945</v>
      </c>
      <c r="I1766" s="18">
        <f t="shared" si="791"/>
        <v>1.8944099378878556E-2</v>
      </c>
      <c r="J1766" s="17">
        <f t="shared" si="792"/>
        <v>220827.46773927574</v>
      </c>
      <c r="K1766" s="16">
        <f t="shared" si="793"/>
        <v>31.504801034287691</v>
      </c>
      <c r="L1766" s="15">
        <f t="shared" si="794"/>
        <v>0</v>
      </c>
      <c r="M1766" s="14">
        <f t="shared" si="795"/>
        <v>0</v>
      </c>
      <c r="N1766" s="13">
        <f t="shared" si="802"/>
        <v>0</v>
      </c>
      <c r="O1766" s="12">
        <f t="shared" si="803"/>
        <v>0</v>
      </c>
      <c r="P1766" s="4">
        <f t="shared" si="804"/>
        <v>0</v>
      </c>
      <c r="Q1766" s="11">
        <f t="shared" si="796"/>
        <v>0</v>
      </c>
      <c r="R1766" s="10">
        <f t="shared" si="805"/>
        <v>0</v>
      </c>
      <c r="S1766" s="9">
        <f t="shared" si="806"/>
        <v>151.358709016955</v>
      </c>
      <c r="T1766" s="8">
        <f t="shared" si="807"/>
        <v>24308.408689272012</v>
      </c>
      <c r="U1766" s="7">
        <f t="shared" si="808"/>
        <v>-31.504801034287691</v>
      </c>
      <c r="V1766" s="9">
        <f t="shared" si="809"/>
        <v>-1166.6043108757926</v>
      </c>
      <c r="W1766" s="8">
        <f t="shared" si="810"/>
        <v>220827.46773927574</v>
      </c>
      <c r="X1766" s="7">
        <f t="shared" si="811"/>
        <v>-31.504801034287691</v>
      </c>
      <c r="Y1766" s="6">
        <f t="shared" si="797"/>
        <v>1176.3821985006668</v>
      </c>
      <c r="Z1766" s="4">
        <f t="shared" si="798"/>
        <v>-1</v>
      </c>
      <c r="AA1766" s="4">
        <f t="shared" si="812"/>
        <v>0</v>
      </c>
      <c r="AB1766" s="5">
        <f t="shared" si="813"/>
        <v>0</v>
      </c>
      <c r="AC1766" s="418">
        <f t="shared" si="817"/>
        <v>0</v>
      </c>
      <c r="AD1766" s="628">
        <f t="shared" si="814"/>
        <v>0</v>
      </c>
      <c r="AE1766" s="4">
        <f t="shared" si="799"/>
        <v>11.106247415433716</v>
      </c>
      <c r="AF1766" s="3">
        <f t="shared" si="815"/>
        <v>4.67</v>
      </c>
      <c r="AG1766" s="2">
        <f t="shared" si="800"/>
        <v>105.92076283713217</v>
      </c>
      <c r="AH1766" s="1">
        <f t="shared" si="789"/>
        <v>14.8050884880368</v>
      </c>
    </row>
    <row r="1767" spans="6:34" ht="15" thickBot="1" x14ac:dyDescent="0.4">
      <c r="F1767" s="21">
        <f t="shared" si="801"/>
        <v>173.69999999999442</v>
      </c>
      <c r="G1767" s="20">
        <f t="shared" si="816"/>
        <v>356.63043478260749</v>
      </c>
      <c r="H1767" s="19">
        <f t="shared" si="790"/>
        <v>6.6304347826074945</v>
      </c>
      <c r="I1767" s="18">
        <f t="shared" si="791"/>
        <v>1.8944099378878556E-2</v>
      </c>
      <c r="J1767" s="17">
        <f t="shared" si="792"/>
        <v>220710.80730818817</v>
      </c>
      <c r="K1767" s="16">
        <f t="shared" si="793"/>
        <v>31.50514903257816</v>
      </c>
      <c r="L1767" s="15">
        <f t="shared" si="794"/>
        <v>0</v>
      </c>
      <c r="M1767" s="14">
        <f t="shared" si="795"/>
        <v>0</v>
      </c>
      <c r="N1767" s="13">
        <f t="shared" si="802"/>
        <v>0</v>
      </c>
      <c r="O1767" s="12">
        <f t="shared" si="803"/>
        <v>0</v>
      </c>
      <c r="P1767" s="4">
        <f t="shared" si="804"/>
        <v>0</v>
      </c>
      <c r="Q1767" s="11">
        <f t="shared" si="796"/>
        <v>0</v>
      </c>
      <c r="R1767" s="10">
        <f t="shared" si="805"/>
        <v>0</v>
      </c>
      <c r="S1767" s="9">
        <f t="shared" si="806"/>
        <v>151.358709016955</v>
      </c>
      <c r="T1767" s="8">
        <f t="shared" si="807"/>
        <v>24323.544560173708</v>
      </c>
      <c r="U1767" s="7">
        <f t="shared" si="808"/>
        <v>-31.50514903257816</v>
      </c>
      <c r="V1767" s="9">
        <f t="shared" si="809"/>
        <v>-1169.7547909792213</v>
      </c>
      <c r="W1767" s="8">
        <f t="shared" si="810"/>
        <v>220710.80730818817</v>
      </c>
      <c r="X1767" s="7">
        <f t="shared" si="811"/>
        <v>-31.50514903257816</v>
      </c>
      <c r="Y1767" s="6">
        <f t="shared" si="797"/>
        <v>1179.5065620055368</v>
      </c>
      <c r="Z1767" s="4">
        <f t="shared" si="798"/>
        <v>-1</v>
      </c>
      <c r="AA1767" s="4">
        <f t="shared" si="812"/>
        <v>0</v>
      </c>
      <c r="AB1767" s="5">
        <f t="shared" si="813"/>
        <v>0</v>
      </c>
      <c r="AC1767" s="418">
        <f t="shared" si="817"/>
        <v>0</v>
      </c>
      <c r="AD1767" s="628">
        <f t="shared" si="814"/>
        <v>0</v>
      </c>
      <c r="AE1767" s="4">
        <f t="shared" si="799"/>
        <v>11.13574459257994</v>
      </c>
      <c r="AF1767" s="3">
        <f t="shared" si="815"/>
        <v>4.67</v>
      </c>
      <c r="AG1767" s="2">
        <f t="shared" si="800"/>
        <v>105.92076283713217</v>
      </c>
      <c r="AH1767" s="1">
        <f t="shared" si="789"/>
        <v>14.864109074049502</v>
      </c>
    </row>
    <row r="1768" spans="6:34" ht="15" thickBot="1" x14ac:dyDescent="0.4">
      <c r="F1768" s="21">
        <f t="shared" si="801"/>
        <v>173.79999999999441</v>
      </c>
      <c r="G1768" s="20">
        <f t="shared" si="816"/>
        <v>356.63043478260749</v>
      </c>
      <c r="H1768" s="19">
        <f t="shared" si="790"/>
        <v>6.6304347826074945</v>
      </c>
      <c r="I1768" s="18">
        <f t="shared" si="791"/>
        <v>1.8944099378878556E-2</v>
      </c>
      <c r="J1768" s="17">
        <f t="shared" si="792"/>
        <v>220593.83182909025</v>
      </c>
      <c r="K1768" s="16">
        <f t="shared" si="793"/>
        <v>31.505497976446794</v>
      </c>
      <c r="L1768" s="15">
        <f t="shared" si="794"/>
        <v>0</v>
      </c>
      <c r="M1768" s="14">
        <f t="shared" si="795"/>
        <v>0</v>
      </c>
      <c r="N1768" s="13">
        <f t="shared" si="802"/>
        <v>0</v>
      </c>
      <c r="O1768" s="12">
        <f t="shared" si="803"/>
        <v>0</v>
      </c>
      <c r="P1768" s="4">
        <f t="shared" si="804"/>
        <v>0</v>
      </c>
      <c r="Q1768" s="11">
        <f t="shared" si="796"/>
        <v>0</v>
      </c>
      <c r="R1768" s="10">
        <f t="shared" si="805"/>
        <v>0</v>
      </c>
      <c r="S1768" s="9">
        <f t="shared" si="806"/>
        <v>151.358709016955</v>
      </c>
      <c r="T1768" s="8">
        <f t="shared" si="807"/>
        <v>24338.680431075405</v>
      </c>
      <c r="U1768" s="7">
        <f t="shared" si="808"/>
        <v>-31.505497976446794</v>
      </c>
      <c r="V1768" s="9">
        <f t="shared" si="809"/>
        <v>-1172.9053058824791</v>
      </c>
      <c r="W1768" s="8">
        <f t="shared" si="810"/>
        <v>220593.83182909025</v>
      </c>
      <c r="X1768" s="7">
        <f t="shared" si="811"/>
        <v>-31.505497976446794</v>
      </c>
      <c r="Y1768" s="6">
        <f t="shared" si="797"/>
        <v>1182.6310985943803</v>
      </c>
      <c r="Z1768" s="4">
        <f t="shared" si="798"/>
        <v>-1</v>
      </c>
      <c r="AA1768" s="4">
        <f t="shared" si="812"/>
        <v>0</v>
      </c>
      <c r="AB1768" s="5">
        <f t="shared" si="813"/>
        <v>0</v>
      </c>
      <c r="AC1768" s="418">
        <f t="shared" si="817"/>
        <v>0</v>
      </c>
      <c r="AD1768" s="628">
        <f t="shared" si="814"/>
        <v>0</v>
      </c>
      <c r="AE1768" s="4">
        <f t="shared" si="799"/>
        <v>11.165243403815353</v>
      </c>
      <c r="AF1768" s="3">
        <f t="shared" si="815"/>
        <v>4.67</v>
      </c>
      <c r="AG1768" s="2">
        <f t="shared" si="800"/>
        <v>105.92076283713217</v>
      </c>
      <c r="AH1768" s="1">
        <f t="shared" si="789"/>
        <v>14.923211157077255</v>
      </c>
    </row>
    <row r="1769" spans="6:34" ht="15" thickBot="1" x14ac:dyDescent="0.4">
      <c r="F1769" s="21">
        <f t="shared" si="801"/>
        <v>173.89999999999441</v>
      </c>
      <c r="G1769" s="20">
        <f t="shared" si="816"/>
        <v>356.63043478260749</v>
      </c>
      <c r="H1769" s="19">
        <f t="shared" si="790"/>
        <v>6.6304347826074945</v>
      </c>
      <c r="I1769" s="18">
        <f t="shared" si="791"/>
        <v>1.8944099378878556E-2</v>
      </c>
      <c r="J1769" s="17">
        <f t="shared" si="792"/>
        <v>220476.54129850201</v>
      </c>
      <c r="K1769" s="16">
        <f t="shared" si="793"/>
        <v>31.50584786595093</v>
      </c>
      <c r="L1769" s="15">
        <f t="shared" si="794"/>
        <v>0</v>
      </c>
      <c r="M1769" s="14">
        <f t="shared" si="795"/>
        <v>0</v>
      </c>
      <c r="N1769" s="13">
        <f t="shared" si="802"/>
        <v>0</v>
      </c>
      <c r="O1769" s="12">
        <f t="shared" si="803"/>
        <v>0</v>
      </c>
      <c r="P1769" s="4">
        <f t="shared" si="804"/>
        <v>0</v>
      </c>
      <c r="Q1769" s="11">
        <f t="shared" si="796"/>
        <v>0</v>
      </c>
      <c r="R1769" s="10">
        <f t="shared" si="805"/>
        <v>0</v>
      </c>
      <c r="S1769" s="9">
        <f t="shared" si="806"/>
        <v>151.358709016955</v>
      </c>
      <c r="T1769" s="8">
        <f t="shared" si="807"/>
        <v>24353.816301977102</v>
      </c>
      <c r="U1769" s="7">
        <f t="shared" si="808"/>
        <v>-31.50584786595093</v>
      </c>
      <c r="V1769" s="9">
        <f t="shared" si="809"/>
        <v>-1176.0558556801238</v>
      </c>
      <c r="W1769" s="8">
        <f t="shared" si="810"/>
        <v>220476.54129850201</v>
      </c>
      <c r="X1769" s="7">
        <f t="shared" si="811"/>
        <v>-31.50584786595093</v>
      </c>
      <c r="Y1769" s="6">
        <f t="shared" si="797"/>
        <v>1185.7558072701088</v>
      </c>
      <c r="Z1769" s="4">
        <f t="shared" si="798"/>
        <v>-1</v>
      </c>
      <c r="AA1769" s="4">
        <f t="shared" si="812"/>
        <v>0</v>
      </c>
      <c r="AB1769" s="5">
        <f t="shared" si="813"/>
        <v>0</v>
      </c>
      <c r="AC1769" s="418">
        <f t="shared" si="817"/>
        <v>0</v>
      </c>
      <c r="AD1769" s="628">
        <f t="shared" si="814"/>
        <v>0</v>
      </c>
      <c r="AE1769" s="4">
        <f t="shared" si="799"/>
        <v>11.194743839726423</v>
      </c>
      <c r="AF1769" s="3">
        <f t="shared" si="815"/>
        <v>4.67</v>
      </c>
      <c r="AG1769" s="2">
        <f t="shared" si="800"/>
        <v>105.92076283713217</v>
      </c>
      <c r="AH1769" s="1">
        <f t="shared" si="789"/>
        <v>14.982394627803684</v>
      </c>
    </row>
    <row r="1770" spans="6:34" ht="15" thickBot="1" x14ac:dyDescent="0.4">
      <c r="F1770" s="21">
        <f t="shared" si="801"/>
        <v>173.9999999999944</v>
      </c>
      <c r="G1770" s="20">
        <f t="shared" si="816"/>
        <v>356.63043478260749</v>
      </c>
      <c r="H1770" s="19">
        <f t="shared" si="790"/>
        <v>6.6304347826074945</v>
      </c>
      <c r="I1770" s="18">
        <f t="shared" si="791"/>
        <v>1.8944099378878556E-2</v>
      </c>
      <c r="J1770" s="17">
        <f t="shared" si="792"/>
        <v>220358.93571293401</v>
      </c>
      <c r="K1770" s="16">
        <f t="shared" si="793"/>
        <v>31.506198701148065</v>
      </c>
      <c r="L1770" s="15">
        <f t="shared" si="794"/>
        <v>0</v>
      </c>
      <c r="M1770" s="14">
        <f t="shared" si="795"/>
        <v>0</v>
      </c>
      <c r="N1770" s="13">
        <f t="shared" si="802"/>
        <v>0</v>
      </c>
      <c r="O1770" s="12">
        <f t="shared" si="803"/>
        <v>0</v>
      </c>
      <c r="P1770" s="4">
        <f t="shared" si="804"/>
        <v>0</v>
      </c>
      <c r="Q1770" s="11">
        <f t="shared" si="796"/>
        <v>0</v>
      </c>
      <c r="R1770" s="10">
        <f t="shared" si="805"/>
        <v>0</v>
      </c>
      <c r="S1770" s="9">
        <f t="shared" si="806"/>
        <v>151.358709016955</v>
      </c>
      <c r="T1770" s="8">
        <f t="shared" si="807"/>
        <v>24368.952172878799</v>
      </c>
      <c r="U1770" s="7">
        <f t="shared" si="808"/>
        <v>-31.506198701148065</v>
      </c>
      <c r="V1770" s="9">
        <f t="shared" si="809"/>
        <v>-1179.206440466719</v>
      </c>
      <c r="W1770" s="8">
        <f t="shared" si="810"/>
        <v>220358.93571293401</v>
      </c>
      <c r="X1770" s="7">
        <f t="shared" si="811"/>
        <v>-31.506198701148065</v>
      </c>
      <c r="Y1770" s="6">
        <f t="shared" si="797"/>
        <v>1188.8806870470514</v>
      </c>
      <c r="Z1770" s="4">
        <f t="shared" si="798"/>
        <v>-1</v>
      </c>
      <c r="AA1770" s="4">
        <f t="shared" si="812"/>
        <v>0</v>
      </c>
      <c r="AB1770" s="5">
        <f t="shared" si="813"/>
        <v>0</v>
      </c>
      <c r="AC1770" s="418">
        <f t="shared" si="817"/>
        <v>0</v>
      </c>
      <c r="AD1770" s="628">
        <f t="shared" si="814"/>
        <v>0</v>
      </c>
      <c r="AE1770" s="4">
        <f t="shared" si="799"/>
        <v>11.224245891007412</v>
      </c>
      <c r="AF1770" s="3">
        <f t="shared" si="815"/>
        <v>4.67</v>
      </c>
      <c r="AG1770" s="2">
        <f t="shared" si="800"/>
        <v>105.92076283713217</v>
      </c>
      <c r="AH1770" s="1">
        <f t="shared" si="789"/>
        <v>15.041659377405034</v>
      </c>
    </row>
    <row r="1771" spans="6:34" ht="15" thickBot="1" x14ac:dyDescent="0.4">
      <c r="F1771" s="21">
        <f t="shared" si="801"/>
        <v>174.0999999999944</v>
      </c>
      <c r="G1771" s="20">
        <f t="shared" si="816"/>
        <v>356.63043478260749</v>
      </c>
      <c r="H1771" s="19">
        <f t="shared" si="790"/>
        <v>6.6304347826074945</v>
      </c>
      <c r="I1771" s="18">
        <f t="shared" si="791"/>
        <v>1.8944099378878556E-2</v>
      </c>
      <c r="J1771" s="17">
        <f t="shared" si="792"/>
        <v>220241.01506888733</v>
      </c>
      <c r="K1771" s="16">
        <f t="shared" si="793"/>
        <v>31.506550482095875</v>
      </c>
      <c r="L1771" s="15">
        <f t="shared" si="794"/>
        <v>0</v>
      </c>
      <c r="M1771" s="14">
        <f t="shared" si="795"/>
        <v>0</v>
      </c>
      <c r="N1771" s="13">
        <f t="shared" si="802"/>
        <v>0</v>
      </c>
      <c r="O1771" s="12">
        <f t="shared" si="803"/>
        <v>0</v>
      </c>
      <c r="P1771" s="4">
        <f t="shared" si="804"/>
        <v>0</v>
      </c>
      <c r="Q1771" s="11">
        <f t="shared" si="796"/>
        <v>0</v>
      </c>
      <c r="R1771" s="10">
        <f t="shared" si="805"/>
        <v>0</v>
      </c>
      <c r="S1771" s="9">
        <f t="shared" si="806"/>
        <v>151.358709016955</v>
      </c>
      <c r="T1771" s="8">
        <f t="shared" si="807"/>
        <v>24384.088043780495</v>
      </c>
      <c r="U1771" s="7">
        <f t="shared" si="808"/>
        <v>-31.506550482095875</v>
      </c>
      <c r="V1771" s="9">
        <f t="shared" si="809"/>
        <v>-1182.3570603368337</v>
      </c>
      <c r="W1771" s="8">
        <f t="shared" si="810"/>
        <v>220241.01506888733</v>
      </c>
      <c r="X1771" s="7">
        <f t="shared" si="811"/>
        <v>-31.506550482095875</v>
      </c>
      <c r="Y1771" s="6">
        <f t="shared" si="797"/>
        <v>1192.0057369508077</v>
      </c>
      <c r="Z1771" s="4">
        <f t="shared" si="798"/>
        <v>-1</v>
      </c>
      <c r="AA1771" s="4">
        <f t="shared" si="812"/>
        <v>0</v>
      </c>
      <c r="AB1771" s="5">
        <f t="shared" si="813"/>
        <v>0</v>
      </c>
      <c r="AC1771" s="418">
        <f t="shared" si="817"/>
        <v>0</v>
      </c>
      <c r="AD1771" s="628">
        <f t="shared" si="814"/>
        <v>0</v>
      </c>
      <c r="AE1771" s="4">
        <f t="shared" si="799"/>
        <v>11.253749548458988</v>
      </c>
      <c r="AF1771" s="3">
        <f t="shared" si="815"/>
        <v>4.67</v>
      </c>
      <c r="AG1771" s="2">
        <f t="shared" si="800"/>
        <v>105.92076283713217</v>
      </c>
      <c r="AH1771" s="1">
        <f t="shared" si="789"/>
        <v>15.101005297546648</v>
      </c>
    </row>
    <row r="1772" spans="6:34" ht="15" thickBot="1" x14ac:dyDescent="0.4">
      <c r="F1772" s="21">
        <f t="shared" si="801"/>
        <v>174.19999999999439</v>
      </c>
      <c r="G1772" s="20">
        <f t="shared" si="816"/>
        <v>356.63043478260749</v>
      </c>
      <c r="H1772" s="19">
        <f t="shared" si="790"/>
        <v>6.6304347826074945</v>
      </c>
      <c r="I1772" s="18">
        <f t="shared" si="791"/>
        <v>1.8944099378878556E-2</v>
      </c>
      <c r="J1772" s="17">
        <f t="shared" si="792"/>
        <v>220122.77936285365</v>
      </c>
      <c r="K1772" s="16">
        <f t="shared" si="793"/>
        <v>31.50690320885219</v>
      </c>
      <c r="L1772" s="15">
        <f t="shared" si="794"/>
        <v>0</v>
      </c>
      <c r="M1772" s="14">
        <f t="shared" si="795"/>
        <v>0</v>
      </c>
      <c r="N1772" s="13">
        <f t="shared" si="802"/>
        <v>0</v>
      </c>
      <c r="O1772" s="12">
        <f t="shared" si="803"/>
        <v>0</v>
      </c>
      <c r="P1772" s="4">
        <f t="shared" si="804"/>
        <v>0</v>
      </c>
      <c r="Q1772" s="11">
        <f t="shared" si="796"/>
        <v>0</v>
      </c>
      <c r="R1772" s="10">
        <f t="shared" si="805"/>
        <v>0</v>
      </c>
      <c r="S1772" s="9">
        <f t="shared" si="806"/>
        <v>151.358709016955</v>
      </c>
      <c r="T1772" s="8">
        <f t="shared" si="807"/>
        <v>24399.223914682192</v>
      </c>
      <c r="U1772" s="7">
        <f t="shared" si="808"/>
        <v>-31.50690320885219</v>
      </c>
      <c r="V1772" s="9">
        <f t="shared" si="809"/>
        <v>-1185.5077153850432</v>
      </c>
      <c r="W1772" s="8">
        <f t="shared" si="810"/>
        <v>220122.77936285365</v>
      </c>
      <c r="X1772" s="7">
        <f t="shared" si="811"/>
        <v>-31.50690320885219</v>
      </c>
      <c r="Y1772" s="6">
        <f t="shared" si="797"/>
        <v>1195.1309560181026</v>
      </c>
      <c r="Z1772" s="4">
        <f t="shared" si="798"/>
        <v>-1</v>
      </c>
      <c r="AA1772" s="4">
        <f t="shared" si="812"/>
        <v>0</v>
      </c>
      <c r="AB1772" s="5">
        <f t="shared" si="813"/>
        <v>0</v>
      </c>
      <c r="AC1772" s="418">
        <f t="shared" si="817"/>
        <v>0</v>
      </c>
      <c r="AD1772" s="628">
        <f t="shared" si="814"/>
        <v>0</v>
      </c>
      <c r="AE1772" s="4">
        <f t="shared" si="799"/>
        <v>11.28325480298685</v>
      </c>
      <c r="AF1772" s="3">
        <f t="shared" si="815"/>
        <v>4.67</v>
      </c>
      <c r="AG1772" s="2">
        <f t="shared" si="800"/>
        <v>105.92076283713217</v>
      </c>
      <c r="AH1772" s="1">
        <f t="shared" si="789"/>
        <v>15.160432280379409</v>
      </c>
    </row>
    <row r="1773" spans="6:34" ht="15" thickBot="1" x14ac:dyDescent="0.4">
      <c r="F1773" s="21">
        <f t="shared" si="801"/>
        <v>174.29999999999438</v>
      </c>
      <c r="G1773" s="20">
        <f t="shared" si="816"/>
        <v>356.63043478260749</v>
      </c>
      <c r="H1773" s="19">
        <f t="shared" si="790"/>
        <v>6.6304347826074945</v>
      </c>
      <c r="I1773" s="18">
        <f t="shared" si="791"/>
        <v>1.8944099378878556E-2</v>
      </c>
      <c r="J1773" s="17">
        <f t="shared" si="792"/>
        <v>220004.22859131513</v>
      </c>
      <c r="K1773" s="16">
        <f t="shared" si="793"/>
        <v>31.50725688147498</v>
      </c>
      <c r="L1773" s="15">
        <f t="shared" si="794"/>
        <v>0</v>
      </c>
      <c r="M1773" s="14">
        <f t="shared" si="795"/>
        <v>0</v>
      </c>
      <c r="N1773" s="13">
        <f t="shared" si="802"/>
        <v>0</v>
      </c>
      <c r="O1773" s="12">
        <f t="shared" si="803"/>
        <v>0</v>
      </c>
      <c r="P1773" s="4">
        <f t="shared" si="804"/>
        <v>0</v>
      </c>
      <c r="Q1773" s="11">
        <f t="shared" si="796"/>
        <v>0</v>
      </c>
      <c r="R1773" s="10">
        <f t="shared" si="805"/>
        <v>0</v>
      </c>
      <c r="S1773" s="9">
        <f t="shared" si="806"/>
        <v>151.358709016955</v>
      </c>
      <c r="T1773" s="8">
        <f t="shared" si="807"/>
        <v>24414.359785583889</v>
      </c>
      <c r="U1773" s="7">
        <f t="shared" si="808"/>
        <v>-31.50725688147498</v>
      </c>
      <c r="V1773" s="9">
        <f t="shared" si="809"/>
        <v>-1188.6584057059283</v>
      </c>
      <c r="W1773" s="8">
        <f t="shared" si="810"/>
        <v>220004.22859131513</v>
      </c>
      <c r="X1773" s="7">
        <f t="shared" si="811"/>
        <v>-31.50725688147498</v>
      </c>
      <c r="Y1773" s="6">
        <f t="shared" si="797"/>
        <v>1198.2563432966413</v>
      </c>
      <c r="Z1773" s="4">
        <f t="shared" si="798"/>
        <v>-1</v>
      </c>
      <c r="AA1773" s="4">
        <f t="shared" si="812"/>
        <v>0</v>
      </c>
      <c r="AB1773" s="5">
        <f t="shared" si="813"/>
        <v>0</v>
      </c>
      <c r="AC1773" s="418">
        <f t="shared" si="817"/>
        <v>0</v>
      </c>
      <c r="AD1773" s="628">
        <f t="shared" si="814"/>
        <v>0</v>
      </c>
      <c r="AE1773" s="4">
        <f t="shared" si="799"/>
        <v>11.312761645600364</v>
      </c>
      <c r="AF1773" s="3">
        <f t="shared" si="815"/>
        <v>4.67</v>
      </c>
      <c r="AG1773" s="2">
        <f t="shared" si="800"/>
        <v>105.92076283713217</v>
      </c>
      <c r="AH1773" s="1">
        <f t="shared" si="789"/>
        <v>15.219940218536337</v>
      </c>
    </row>
    <row r="1774" spans="6:34" ht="15" thickBot="1" x14ac:dyDescent="0.4">
      <c r="F1774" s="21">
        <f t="shared" si="801"/>
        <v>174.39999999999438</v>
      </c>
      <c r="G1774" s="20">
        <f t="shared" si="816"/>
        <v>356.63043478260749</v>
      </c>
      <c r="H1774" s="19">
        <f t="shared" si="790"/>
        <v>6.6304347826074945</v>
      </c>
      <c r="I1774" s="18">
        <f t="shared" si="791"/>
        <v>1.8944099378878556E-2</v>
      </c>
      <c r="J1774" s="17">
        <f t="shared" si="792"/>
        <v>219885.36275074453</v>
      </c>
      <c r="K1774" s="16">
        <f t="shared" si="793"/>
        <v>31.507611500022374</v>
      </c>
      <c r="L1774" s="15">
        <f t="shared" si="794"/>
        <v>0</v>
      </c>
      <c r="M1774" s="14">
        <f t="shared" si="795"/>
        <v>0</v>
      </c>
      <c r="N1774" s="13">
        <f t="shared" si="802"/>
        <v>0</v>
      </c>
      <c r="O1774" s="12">
        <f t="shared" si="803"/>
        <v>0</v>
      </c>
      <c r="P1774" s="4">
        <f t="shared" si="804"/>
        <v>0</v>
      </c>
      <c r="Q1774" s="11">
        <f t="shared" si="796"/>
        <v>0</v>
      </c>
      <c r="R1774" s="10">
        <f t="shared" si="805"/>
        <v>0</v>
      </c>
      <c r="S1774" s="9">
        <f t="shared" si="806"/>
        <v>151.358709016955</v>
      </c>
      <c r="T1774" s="8">
        <f t="shared" si="807"/>
        <v>24429.495656485586</v>
      </c>
      <c r="U1774" s="7">
        <f t="shared" si="808"/>
        <v>-31.507611500022374</v>
      </c>
      <c r="V1774" s="9">
        <f t="shared" si="809"/>
        <v>-1191.8091313940758</v>
      </c>
      <c r="W1774" s="8">
        <f t="shared" si="810"/>
        <v>219885.36275074453</v>
      </c>
      <c r="X1774" s="7">
        <f t="shared" si="811"/>
        <v>-31.507611500022374</v>
      </c>
      <c r="Y1774" s="6">
        <f t="shared" si="797"/>
        <v>1201.3818978449697</v>
      </c>
      <c r="Z1774" s="4">
        <f t="shared" si="798"/>
        <v>-1</v>
      </c>
      <c r="AA1774" s="4">
        <f t="shared" si="812"/>
        <v>0</v>
      </c>
      <c r="AB1774" s="5">
        <f t="shared" si="813"/>
        <v>0</v>
      </c>
      <c r="AC1774" s="418">
        <f t="shared" si="817"/>
        <v>0</v>
      </c>
      <c r="AD1774" s="628">
        <f t="shared" si="814"/>
        <v>0</v>
      </c>
      <c r="AE1774" s="4">
        <f t="shared" si="799"/>
        <v>11.342270067411246</v>
      </c>
      <c r="AF1774" s="3">
        <f t="shared" si="815"/>
        <v>4.67</v>
      </c>
      <c r="AG1774" s="2">
        <f t="shared" si="800"/>
        <v>105.92076283713217</v>
      </c>
      <c r="AH1774" s="1">
        <f t="shared" si="789"/>
        <v>15.279529005129113</v>
      </c>
    </row>
    <row r="1775" spans="6:34" ht="15" thickBot="1" x14ac:dyDescent="0.4">
      <c r="F1775" s="21">
        <f t="shared" si="801"/>
        <v>174.49999999999437</v>
      </c>
      <c r="G1775" s="20">
        <f t="shared" si="816"/>
        <v>356.63043478260749</v>
      </c>
      <c r="H1775" s="19">
        <f t="shared" si="790"/>
        <v>6.6304347826074945</v>
      </c>
      <c r="I1775" s="18">
        <f t="shared" si="791"/>
        <v>1.8944099378878556E-2</v>
      </c>
      <c r="J1775" s="17">
        <f t="shared" si="792"/>
        <v>219766.18183760514</v>
      </c>
      <c r="K1775" s="16">
        <f t="shared" si="793"/>
        <v>31.507967064552684</v>
      </c>
      <c r="L1775" s="15">
        <f t="shared" si="794"/>
        <v>0</v>
      </c>
      <c r="M1775" s="14">
        <f t="shared" si="795"/>
        <v>0</v>
      </c>
      <c r="N1775" s="13">
        <f t="shared" si="802"/>
        <v>0</v>
      </c>
      <c r="O1775" s="12">
        <f t="shared" si="803"/>
        <v>0</v>
      </c>
      <c r="P1775" s="4">
        <f t="shared" si="804"/>
        <v>0</v>
      </c>
      <c r="Q1775" s="11">
        <f t="shared" si="796"/>
        <v>0</v>
      </c>
      <c r="R1775" s="10">
        <f t="shared" si="805"/>
        <v>0</v>
      </c>
      <c r="S1775" s="9">
        <f t="shared" si="806"/>
        <v>151.358709016955</v>
      </c>
      <c r="T1775" s="8">
        <f t="shared" si="807"/>
        <v>24444.631527387282</v>
      </c>
      <c r="U1775" s="7">
        <f t="shared" si="808"/>
        <v>-31.507967064552684</v>
      </c>
      <c r="V1775" s="9">
        <f t="shared" si="809"/>
        <v>-1194.959892544078</v>
      </c>
      <c r="W1775" s="8">
        <f t="shared" si="810"/>
        <v>219766.18183760514</v>
      </c>
      <c r="X1775" s="7">
        <f t="shared" si="811"/>
        <v>-31.507967064552684</v>
      </c>
      <c r="Y1775" s="6">
        <f t="shared" si="797"/>
        <v>1204.5076187323323</v>
      </c>
      <c r="Z1775" s="4">
        <f t="shared" si="798"/>
        <v>-1</v>
      </c>
      <c r="AA1775" s="4">
        <f t="shared" si="812"/>
        <v>0</v>
      </c>
      <c r="AB1775" s="5">
        <f t="shared" si="813"/>
        <v>0</v>
      </c>
      <c r="AC1775" s="418">
        <f t="shared" si="817"/>
        <v>0</v>
      </c>
      <c r="AD1775" s="628">
        <f t="shared" si="814"/>
        <v>0</v>
      </c>
      <c r="AE1775" s="4">
        <f t="shared" si="799"/>
        <v>11.371780059632211</v>
      </c>
      <c r="AF1775" s="3">
        <f t="shared" si="815"/>
        <v>4.67</v>
      </c>
      <c r="AG1775" s="2">
        <f t="shared" si="800"/>
        <v>105.92076283713217</v>
      </c>
      <c r="AH1775" s="1">
        <f t="shared" si="789"/>
        <v>15.339198533744625</v>
      </c>
    </row>
    <row r="1776" spans="6:34" ht="15" thickBot="1" x14ac:dyDescent="0.4">
      <c r="F1776" s="21">
        <f t="shared" si="801"/>
        <v>174.59999999999437</v>
      </c>
      <c r="G1776" s="20">
        <f t="shared" si="816"/>
        <v>356.63043478260749</v>
      </c>
      <c r="H1776" s="19">
        <f t="shared" si="790"/>
        <v>6.6304347826074945</v>
      </c>
      <c r="I1776" s="18">
        <f t="shared" si="791"/>
        <v>1.8944099378878556E-2</v>
      </c>
      <c r="J1776" s="17">
        <f t="shared" si="792"/>
        <v>219646.68584835072</v>
      </c>
      <c r="K1776" s="16">
        <f t="shared" si="793"/>
        <v>31.508323575124336</v>
      </c>
      <c r="L1776" s="15">
        <f t="shared" si="794"/>
        <v>0</v>
      </c>
      <c r="M1776" s="14">
        <f t="shared" si="795"/>
        <v>0</v>
      </c>
      <c r="N1776" s="13">
        <f t="shared" si="802"/>
        <v>0</v>
      </c>
      <c r="O1776" s="12">
        <f t="shared" si="803"/>
        <v>0</v>
      </c>
      <c r="P1776" s="4">
        <f t="shared" si="804"/>
        <v>0</v>
      </c>
      <c r="Q1776" s="11">
        <f t="shared" si="796"/>
        <v>0</v>
      </c>
      <c r="R1776" s="10">
        <f t="shared" si="805"/>
        <v>0</v>
      </c>
      <c r="S1776" s="9">
        <f t="shared" si="806"/>
        <v>151.358709016955</v>
      </c>
      <c r="T1776" s="8">
        <f t="shared" si="807"/>
        <v>24459.767398288979</v>
      </c>
      <c r="U1776" s="7">
        <f t="shared" si="808"/>
        <v>-31.508323575124336</v>
      </c>
      <c r="V1776" s="9">
        <f t="shared" si="809"/>
        <v>-1198.1106892505334</v>
      </c>
      <c r="W1776" s="8">
        <f t="shared" si="810"/>
        <v>219646.68584835072</v>
      </c>
      <c r="X1776" s="7">
        <f t="shared" si="811"/>
        <v>-31.508323575124336</v>
      </c>
      <c r="Y1776" s="6">
        <f t="shared" si="797"/>
        <v>1207.6335050385392</v>
      </c>
      <c r="Z1776" s="4">
        <f t="shared" si="798"/>
        <v>-1</v>
      </c>
      <c r="AA1776" s="4">
        <f t="shared" si="812"/>
        <v>0</v>
      </c>
      <c r="AB1776" s="5">
        <f t="shared" si="813"/>
        <v>0</v>
      </c>
      <c r="AC1776" s="418">
        <f t="shared" si="817"/>
        <v>0</v>
      </c>
      <c r="AD1776" s="628">
        <f t="shared" si="814"/>
        <v>0</v>
      </c>
      <c r="AE1776" s="4">
        <f t="shared" si="799"/>
        <v>11.401291613575733</v>
      </c>
      <c r="AF1776" s="3">
        <f t="shared" si="815"/>
        <v>4.67</v>
      </c>
      <c r="AG1776" s="2">
        <f t="shared" si="800"/>
        <v>105.92076283713217</v>
      </c>
      <c r="AH1776" s="1">
        <f t="shared" si="789"/>
        <v>15.398948698441698</v>
      </c>
    </row>
    <row r="1777" spans="6:34" ht="15" thickBot="1" x14ac:dyDescent="0.4">
      <c r="F1777" s="21">
        <f t="shared" si="801"/>
        <v>174.69999999999436</v>
      </c>
      <c r="G1777" s="20">
        <f t="shared" si="816"/>
        <v>356.63043478260749</v>
      </c>
      <c r="H1777" s="19">
        <f t="shared" si="790"/>
        <v>6.6304347826074945</v>
      </c>
      <c r="I1777" s="18">
        <f t="shared" si="791"/>
        <v>1.8944099378878556E-2</v>
      </c>
      <c r="J1777" s="17">
        <f t="shared" si="792"/>
        <v>219526.87477942568</v>
      </c>
      <c r="K1777" s="16">
        <f t="shared" si="793"/>
        <v>31.508681031795959</v>
      </c>
      <c r="L1777" s="15">
        <f t="shared" si="794"/>
        <v>0</v>
      </c>
      <c r="M1777" s="14">
        <f t="shared" si="795"/>
        <v>0</v>
      </c>
      <c r="N1777" s="13">
        <f t="shared" si="802"/>
        <v>0</v>
      </c>
      <c r="O1777" s="12">
        <f t="shared" si="803"/>
        <v>0</v>
      </c>
      <c r="P1777" s="4">
        <f t="shared" si="804"/>
        <v>0</v>
      </c>
      <c r="Q1777" s="11">
        <f t="shared" si="796"/>
        <v>0</v>
      </c>
      <c r="R1777" s="10">
        <f t="shared" si="805"/>
        <v>0</v>
      </c>
      <c r="S1777" s="9">
        <f t="shared" si="806"/>
        <v>151.358709016955</v>
      </c>
      <c r="T1777" s="8">
        <f t="shared" si="807"/>
        <v>24474.903269190676</v>
      </c>
      <c r="U1777" s="7">
        <f t="shared" si="808"/>
        <v>-31.508681031795959</v>
      </c>
      <c r="V1777" s="9">
        <f t="shared" si="809"/>
        <v>-1201.2615216080458</v>
      </c>
      <c r="W1777" s="8">
        <f t="shared" si="810"/>
        <v>219526.87477942568</v>
      </c>
      <c r="X1777" s="7">
        <f t="shared" si="811"/>
        <v>-31.508681031795959</v>
      </c>
      <c r="Y1777" s="6">
        <f t="shared" si="797"/>
        <v>1210.7595558538271</v>
      </c>
      <c r="Z1777" s="4">
        <f t="shared" si="798"/>
        <v>-1</v>
      </c>
      <c r="AA1777" s="4">
        <f t="shared" si="812"/>
        <v>0</v>
      </c>
      <c r="AB1777" s="5">
        <f t="shared" si="813"/>
        <v>0</v>
      </c>
      <c r="AC1777" s="418">
        <f t="shared" si="817"/>
        <v>0</v>
      </c>
      <c r="AD1777" s="628">
        <f t="shared" si="814"/>
        <v>0</v>
      </c>
      <c r="AE1777" s="4">
        <f t="shared" si="799"/>
        <v>11.430804720652715</v>
      </c>
      <c r="AF1777" s="3">
        <f t="shared" si="815"/>
        <v>4.67</v>
      </c>
      <c r="AG1777" s="2">
        <f t="shared" si="800"/>
        <v>105.92076283713217</v>
      </c>
      <c r="AH1777" s="1">
        <f t="shared" si="789"/>
        <v>15.458779393747671</v>
      </c>
    </row>
    <row r="1778" spans="6:34" ht="15" thickBot="1" x14ac:dyDescent="0.4">
      <c r="F1778" s="21">
        <f t="shared" si="801"/>
        <v>174.79999999999436</v>
      </c>
      <c r="G1778" s="20">
        <f t="shared" si="816"/>
        <v>356.63043478260749</v>
      </c>
      <c r="H1778" s="19">
        <f t="shared" si="790"/>
        <v>6.6304347826074945</v>
      </c>
      <c r="I1778" s="18">
        <f t="shared" si="791"/>
        <v>1.8944099378878556E-2</v>
      </c>
      <c r="J1778" s="17">
        <f t="shared" si="792"/>
        <v>219406.74862726487</v>
      </c>
      <c r="K1778" s="16">
        <f t="shared" si="793"/>
        <v>31.509039434626313</v>
      </c>
      <c r="L1778" s="15">
        <f t="shared" si="794"/>
        <v>0</v>
      </c>
      <c r="M1778" s="14">
        <f t="shared" si="795"/>
        <v>0</v>
      </c>
      <c r="N1778" s="13">
        <f t="shared" si="802"/>
        <v>0</v>
      </c>
      <c r="O1778" s="12">
        <f t="shared" si="803"/>
        <v>0</v>
      </c>
      <c r="P1778" s="4">
        <f t="shared" si="804"/>
        <v>0</v>
      </c>
      <c r="Q1778" s="11">
        <f t="shared" si="796"/>
        <v>0</v>
      </c>
      <c r="R1778" s="10">
        <f t="shared" si="805"/>
        <v>0</v>
      </c>
      <c r="S1778" s="9">
        <f t="shared" si="806"/>
        <v>151.358709016955</v>
      </c>
      <c r="T1778" s="8">
        <f t="shared" si="807"/>
        <v>24490.039140092373</v>
      </c>
      <c r="U1778" s="7">
        <f t="shared" si="808"/>
        <v>-31.509039434626313</v>
      </c>
      <c r="V1778" s="9">
        <f t="shared" si="809"/>
        <v>-1204.4123897112254</v>
      </c>
      <c r="W1778" s="8">
        <f t="shared" si="810"/>
        <v>219406.74862726487</v>
      </c>
      <c r="X1778" s="7">
        <f t="shared" si="811"/>
        <v>-31.509039434626313</v>
      </c>
      <c r="Y1778" s="6">
        <f t="shared" si="797"/>
        <v>1213.8857702787293</v>
      </c>
      <c r="Z1778" s="4">
        <f t="shared" si="798"/>
        <v>-1</v>
      </c>
      <c r="AA1778" s="4">
        <f t="shared" si="812"/>
        <v>0</v>
      </c>
      <c r="AB1778" s="5">
        <f t="shared" si="813"/>
        <v>0</v>
      </c>
      <c r="AC1778" s="418">
        <f t="shared" si="817"/>
        <v>0</v>
      </c>
      <c r="AD1778" s="628">
        <f t="shared" si="814"/>
        <v>0</v>
      </c>
      <c r="AE1778" s="4">
        <f t="shared" si="799"/>
        <v>11.460319372371275</v>
      </c>
      <c r="AF1778" s="3">
        <f t="shared" si="815"/>
        <v>4.67</v>
      </c>
      <c r="AG1778" s="2">
        <f t="shared" si="800"/>
        <v>105.92076283713217</v>
      </c>
      <c r="AH1778" s="1">
        <f t="shared" si="789"/>
        <v>15.518690514655127</v>
      </c>
    </row>
    <row r="1779" spans="6:34" ht="15" thickBot="1" x14ac:dyDescent="0.4">
      <c r="F1779" s="21">
        <f t="shared" si="801"/>
        <v>174.89999999999435</v>
      </c>
      <c r="G1779" s="20">
        <f t="shared" si="816"/>
        <v>356.63043478260749</v>
      </c>
      <c r="H1779" s="19">
        <f t="shared" si="790"/>
        <v>6.6304347826074945</v>
      </c>
      <c r="I1779" s="18">
        <f t="shared" si="791"/>
        <v>1.8944099378878556E-2</v>
      </c>
      <c r="J1779" s="17">
        <f t="shared" si="792"/>
        <v>219286.30738829373</v>
      </c>
      <c r="K1779" s="16">
        <f t="shared" si="793"/>
        <v>31.50939878367431</v>
      </c>
      <c r="L1779" s="15">
        <f t="shared" si="794"/>
        <v>0</v>
      </c>
      <c r="M1779" s="14">
        <f t="shared" si="795"/>
        <v>0</v>
      </c>
      <c r="N1779" s="13">
        <f t="shared" si="802"/>
        <v>0</v>
      </c>
      <c r="O1779" s="12">
        <f t="shared" si="803"/>
        <v>0</v>
      </c>
      <c r="P1779" s="4">
        <f t="shared" si="804"/>
        <v>0</v>
      </c>
      <c r="Q1779" s="11">
        <f t="shared" si="796"/>
        <v>0</v>
      </c>
      <c r="R1779" s="10">
        <f t="shared" si="805"/>
        <v>0</v>
      </c>
      <c r="S1779" s="9">
        <f t="shared" si="806"/>
        <v>151.358709016955</v>
      </c>
      <c r="T1779" s="8">
        <f t="shared" si="807"/>
        <v>24505.175010994069</v>
      </c>
      <c r="U1779" s="7">
        <f t="shared" si="808"/>
        <v>-31.50939878367431</v>
      </c>
      <c r="V1779" s="9">
        <f t="shared" si="809"/>
        <v>-1207.5632936546881</v>
      </c>
      <c r="W1779" s="8">
        <f t="shared" si="810"/>
        <v>219286.30738829373</v>
      </c>
      <c r="X1779" s="7">
        <f t="shared" si="811"/>
        <v>-31.50939878367431</v>
      </c>
      <c r="Y1779" s="6">
        <f t="shared" si="797"/>
        <v>1217.0121474239434</v>
      </c>
      <c r="Z1779" s="4">
        <f t="shared" si="798"/>
        <v>-1</v>
      </c>
      <c r="AA1779" s="4">
        <f t="shared" si="812"/>
        <v>0</v>
      </c>
      <c r="AB1779" s="5">
        <f t="shared" si="813"/>
        <v>0</v>
      </c>
      <c r="AC1779" s="418">
        <f t="shared" si="817"/>
        <v>0</v>
      </c>
      <c r="AD1779" s="628">
        <f t="shared" si="814"/>
        <v>0</v>
      </c>
      <c r="AE1779" s="4">
        <f t="shared" si="799"/>
        <v>11.489835560335493</v>
      </c>
      <c r="AF1779" s="3">
        <f t="shared" si="815"/>
        <v>4.67</v>
      </c>
      <c r="AG1779" s="2">
        <f t="shared" si="800"/>
        <v>105.92076283713217</v>
      </c>
      <c r="AH1779" s="1">
        <f t="shared" si="789"/>
        <v>15.578681956618652</v>
      </c>
    </row>
    <row r="1780" spans="6:34" ht="15" thickBot="1" x14ac:dyDescent="0.4">
      <c r="F1780" s="21">
        <f t="shared" si="801"/>
        <v>174.99999999999434</v>
      </c>
      <c r="G1780" s="20">
        <f t="shared" si="816"/>
        <v>356.63043478260749</v>
      </c>
      <c r="H1780" s="19">
        <f t="shared" si="790"/>
        <v>6.6304347826074945</v>
      </c>
      <c r="I1780" s="18">
        <f t="shared" si="791"/>
        <v>1.8944099378878556E-2</v>
      </c>
      <c r="J1780" s="17">
        <f t="shared" si="792"/>
        <v>219165.55105892825</v>
      </c>
      <c r="K1780" s="16">
        <f t="shared" si="793"/>
        <v>31.509759078999039</v>
      </c>
      <c r="L1780" s="15">
        <f t="shared" si="794"/>
        <v>0</v>
      </c>
      <c r="M1780" s="14">
        <f t="shared" si="795"/>
        <v>0</v>
      </c>
      <c r="N1780" s="13">
        <f t="shared" si="802"/>
        <v>0</v>
      </c>
      <c r="O1780" s="12">
        <f t="shared" si="803"/>
        <v>0</v>
      </c>
      <c r="P1780" s="4">
        <f t="shared" si="804"/>
        <v>0</v>
      </c>
      <c r="Q1780" s="11">
        <f t="shared" si="796"/>
        <v>0</v>
      </c>
      <c r="R1780" s="10">
        <f t="shared" si="805"/>
        <v>0</v>
      </c>
      <c r="S1780" s="9">
        <f t="shared" si="806"/>
        <v>151.358709016955</v>
      </c>
      <c r="T1780" s="8">
        <f t="shared" si="807"/>
        <v>24520.310881895766</v>
      </c>
      <c r="U1780" s="7">
        <f t="shared" si="808"/>
        <v>-31.509759078999039</v>
      </c>
      <c r="V1780" s="9">
        <f t="shared" si="809"/>
        <v>-1210.7142335330554</v>
      </c>
      <c r="W1780" s="8">
        <f t="shared" si="810"/>
        <v>219165.55105892825</v>
      </c>
      <c r="X1780" s="7">
        <f t="shared" si="811"/>
        <v>-31.509759078999039</v>
      </c>
      <c r="Y1780" s="6">
        <f t="shared" si="797"/>
        <v>1220.1386864102019</v>
      </c>
      <c r="Z1780" s="4">
        <f t="shared" si="798"/>
        <v>-1</v>
      </c>
      <c r="AA1780" s="4">
        <f t="shared" si="812"/>
        <v>0</v>
      </c>
      <c r="AB1780" s="5">
        <f t="shared" si="813"/>
        <v>0</v>
      </c>
      <c r="AC1780" s="418">
        <f t="shared" si="817"/>
        <v>0</v>
      </c>
      <c r="AD1780" s="628">
        <f t="shared" si="814"/>
        <v>0</v>
      </c>
      <c r="AE1780" s="4">
        <f t="shared" si="799"/>
        <v>11.519353276244185</v>
      </c>
      <c r="AF1780" s="3">
        <f t="shared" si="815"/>
        <v>4.67</v>
      </c>
      <c r="AG1780" s="2">
        <f t="shared" si="800"/>
        <v>105.92076283713217</v>
      </c>
      <c r="AH1780" s="1">
        <f t="shared" si="789"/>
        <v>15.638753615551517</v>
      </c>
    </row>
    <row r="1781" spans="6:34" ht="15" thickBot="1" x14ac:dyDescent="0.4">
      <c r="F1781" s="21">
        <f t="shared" si="801"/>
        <v>175.09999999999434</v>
      </c>
      <c r="G1781" s="20">
        <f t="shared" si="816"/>
        <v>356.63043478260749</v>
      </c>
      <c r="H1781" s="19">
        <f t="shared" si="790"/>
        <v>6.6304347826074945</v>
      </c>
      <c r="I1781" s="18">
        <f t="shared" si="791"/>
        <v>1.8944099378878556E-2</v>
      </c>
      <c r="J1781" s="17">
        <f t="shared" si="792"/>
        <v>219044.47963557494</v>
      </c>
      <c r="K1781" s="16">
        <f t="shared" si="793"/>
        <v>31.510120320659748</v>
      </c>
      <c r="L1781" s="15">
        <f t="shared" si="794"/>
        <v>0</v>
      </c>
      <c r="M1781" s="14">
        <f t="shared" si="795"/>
        <v>0</v>
      </c>
      <c r="N1781" s="13">
        <f t="shared" si="802"/>
        <v>0</v>
      </c>
      <c r="O1781" s="12">
        <f t="shared" si="803"/>
        <v>0</v>
      </c>
      <c r="P1781" s="4">
        <f t="shared" si="804"/>
        <v>0</v>
      </c>
      <c r="Q1781" s="11">
        <f t="shared" si="796"/>
        <v>0</v>
      </c>
      <c r="R1781" s="10">
        <f t="shared" si="805"/>
        <v>0</v>
      </c>
      <c r="S1781" s="9">
        <f t="shared" si="806"/>
        <v>151.358709016955</v>
      </c>
      <c r="T1781" s="8">
        <f t="shared" si="807"/>
        <v>24535.446752797463</v>
      </c>
      <c r="U1781" s="7">
        <f t="shared" si="808"/>
        <v>-31.510120320659748</v>
      </c>
      <c r="V1781" s="9">
        <f t="shared" si="809"/>
        <v>-1213.8652094409554</v>
      </c>
      <c r="W1781" s="8">
        <f t="shared" si="810"/>
        <v>219044.47963557494</v>
      </c>
      <c r="X1781" s="7">
        <f t="shared" si="811"/>
        <v>-31.510120320659748</v>
      </c>
      <c r="Y1781" s="6">
        <f t="shared" si="797"/>
        <v>1223.2653863681478</v>
      </c>
      <c r="Z1781" s="4">
        <f t="shared" si="798"/>
        <v>-1</v>
      </c>
      <c r="AA1781" s="4">
        <f t="shared" si="812"/>
        <v>0</v>
      </c>
      <c r="AB1781" s="5">
        <f t="shared" si="813"/>
        <v>0</v>
      </c>
      <c r="AC1781" s="418">
        <f t="shared" si="817"/>
        <v>0</v>
      </c>
      <c r="AD1781" s="628">
        <f t="shared" si="814"/>
        <v>0</v>
      </c>
      <c r="AE1781" s="4">
        <f t="shared" si="799"/>
        <v>11.548872511889737</v>
      </c>
      <c r="AF1781" s="3">
        <f t="shared" si="815"/>
        <v>4.67</v>
      </c>
      <c r="AG1781" s="2">
        <f t="shared" si="800"/>
        <v>105.92076283713217</v>
      </c>
      <c r="AH1781" s="1">
        <f t="shared" si="789"/>
        <v>15.69890538782257</v>
      </c>
    </row>
    <row r="1782" spans="6:34" ht="15" thickBot="1" x14ac:dyDescent="0.4">
      <c r="F1782" s="21">
        <f t="shared" si="801"/>
        <v>175.19999999999433</v>
      </c>
      <c r="G1782" s="20">
        <f t="shared" si="816"/>
        <v>356.63043478260749</v>
      </c>
      <c r="H1782" s="19">
        <f t="shared" si="790"/>
        <v>6.6304347826074945</v>
      </c>
      <c r="I1782" s="18">
        <f t="shared" si="791"/>
        <v>1.8944099378878556E-2</v>
      </c>
      <c r="J1782" s="17">
        <f t="shared" si="792"/>
        <v>218923.09311463084</v>
      </c>
      <c r="K1782" s="16">
        <f t="shared" si="793"/>
        <v>31.510482508715814</v>
      </c>
      <c r="L1782" s="15">
        <f t="shared" si="794"/>
        <v>0</v>
      </c>
      <c r="M1782" s="14">
        <f t="shared" si="795"/>
        <v>0</v>
      </c>
      <c r="N1782" s="13">
        <f t="shared" si="802"/>
        <v>0</v>
      </c>
      <c r="O1782" s="12">
        <f t="shared" si="803"/>
        <v>0</v>
      </c>
      <c r="P1782" s="4">
        <f t="shared" si="804"/>
        <v>0</v>
      </c>
      <c r="Q1782" s="11">
        <f t="shared" si="796"/>
        <v>0</v>
      </c>
      <c r="R1782" s="10">
        <f t="shared" si="805"/>
        <v>0</v>
      </c>
      <c r="S1782" s="9">
        <f t="shared" si="806"/>
        <v>151.358709016955</v>
      </c>
      <c r="T1782" s="8">
        <f t="shared" si="807"/>
        <v>24550.58262369916</v>
      </c>
      <c r="U1782" s="7">
        <f t="shared" si="808"/>
        <v>-31.510482508715814</v>
      </c>
      <c r="V1782" s="9">
        <f t="shared" si="809"/>
        <v>-1217.0162214730212</v>
      </c>
      <c r="W1782" s="8">
        <f t="shared" si="810"/>
        <v>218923.09311463084</v>
      </c>
      <c r="X1782" s="7">
        <f t="shared" si="811"/>
        <v>-31.510482508715814</v>
      </c>
      <c r="Y1782" s="6">
        <f t="shared" si="797"/>
        <v>1226.3922464382058</v>
      </c>
      <c r="Z1782" s="4">
        <f t="shared" si="798"/>
        <v>-1</v>
      </c>
      <c r="AA1782" s="4">
        <f t="shared" si="812"/>
        <v>0</v>
      </c>
      <c r="AB1782" s="5">
        <f t="shared" si="813"/>
        <v>0</v>
      </c>
      <c r="AC1782" s="418">
        <f t="shared" si="817"/>
        <v>0</v>
      </c>
      <c r="AD1782" s="628">
        <f t="shared" si="814"/>
        <v>0</v>
      </c>
      <c r="AE1782" s="4">
        <f t="shared" si="799"/>
        <v>11.578393259156881</v>
      </c>
      <c r="AF1782" s="3">
        <f t="shared" si="815"/>
        <v>4.67</v>
      </c>
      <c r="AG1782" s="2">
        <f t="shared" si="800"/>
        <v>105.92076283713217</v>
      </c>
      <c r="AH1782" s="1">
        <f t="shared" si="789"/>
        <v>15.759137170252993</v>
      </c>
    </row>
    <row r="1783" spans="6:34" ht="15" thickBot="1" x14ac:dyDescent="0.4">
      <c r="F1783" s="21">
        <f t="shared" si="801"/>
        <v>175.29999999999433</v>
      </c>
      <c r="G1783" s="20">
        <f t="shared" si="816"/>
        <v>356.63043478260749</v>
      </c>
      <c r="H1783" s="19">
        <f t="shared" si="790"/>
        <v>6.6304347826074945</v>
      </c>
      <c r="I1783" s="18">
        <f t="shared" si="791"/>
        <v>1.8944099378878556E-2</v>
      </c>
      <c r="J1783" s="17">
        <f t="shared" si="792"/>
        <v>218801.39149248356</v>
      </c>
      <c r="K1783" s="16">
        <f t="shared" si="793"/>
        <v>31.510845643226794</v>
      </c>
      <c r="L1783" s="15">
        <f t="shared" si="794"/>
        <v>0</v>
      </c>
      <c r="M1783" s="14">
        <f t="shared" si="795"/>
        <v>0</v>
      </c>
      <c r="N1783" s="13">
        <f t="shared" si="802"/>
        <v>0</v>
      </c>
      <c r="O1783" s="12">
        <f t="shared" si="803"/>
        <v>0</v>
      </c>
      <c r="P1783" s="4">
        <f t="shared" si="804"/>
        <v>0</v>
      </c>
      <c r="Q1783" s="11">
        <f t="shared" si="796"/>
        <v>0</v>
      </c>
      <c r="R1783" s="10">
        <f t="shared" si="805"/>
        <v>0</v>
      </c>
      <c r="S1783" s="9">
        <f t="shared" si="806"/>
        <v>151.358709016955</v>
      </c>
      <c r="T1783" s="8">
        <f t="shared" si="807"/>
        <v>24565.718494600857</v>
      </c>
      <c r="U1783" s="7">
        <f t="shared" si="808"/>
        <v>-31.510845643226794</v>
      </c>
      <c r="V1783" s="9">
        <f t="shared" si="809"/>
        <v>-1220.1672697238928</v>
      </c>
      <c r="W1783" s="8">
        <f t="shared" si="810"/>
        <v>218801.39149248356</v>
      </c>
      <c r="X1783" s="7">
        <f t="shared" si="811"/>
        <v>-31.510845643226794</v>
      </c>
      <c r="Y1783" s="6">
        <f t="shared" si="797"/>
        <v>1229.5192657704629</v>
      </c>
      <c r="Z1783" s="4">
        <f t="shared" si="798"/>
        <v>-1</v>
      </c>
      <c r="AA1783" s="4">
        <f t="shared" si="812"/>
        <v>0</v>
      </c>
      <c r="AB1783" s="5">
        <f t="shared" si="813"/>
        <v>0</v>
      </c>
      <c r="AC1783" s="418">
        <f t="shared" si="817"/>
        <v>0</v>
      </c>
      <c r="AD1783" s="628">
        <f t="shared" si="814"/>
        <v>0</v>
      </c>
      <c r="AE1783" s="4">
        <f t="shared" si="799"/>
        <v>11.60791551002157</v>
      </c>
      <c r="AF1783" s="3">
        <f t="shared" si="815"/>
        <v>4.67</v>
      </c>
      <c r="AG1783" s="2">
        <f t="shared" si="800"/>
        <v>105.92076283713217</v>
      </c>
      <c r="AH1783" s="1">
        <f t="shared" si="789"/>
        <v>15.81944886011321</v>
      </c>
    </row>
    <row r="1784" spans="6:34" ht="15" thickBot="1" x14ac:dyDescent="0.4">
      <c r="F1784" s="21">
        <f t="shared" si="801"/>
        <v>175.39999999999432</v>
      </c>
      <c r="G1784" s="20">
        <f t="shared" si="816"/>
        <v>356.63043478260749</v>
      </c>
      <c r="H1784" s="19">
        <f t="shared" si="790"/>
        <v>6.6304347826074945</v>
      </c>
      <c r="I1784" s="18">
        <f t="shared" si="791"/>
        <v>1.8944099378878556E-2</v>
      </c>
      <c r="J1784" s="17">
        <f t="shared" si="792"/>
        <v>218679.37476551117</v>
      </c>
      <c r="K1784" s="16">
        <f t="shared" si="793"/>
        <v>31.511209724252392</v>
      </c>
      <c r="L1784" s="15">
        <f t="shared" si="794"/>
        <v>0</v>
      </c>
      <c r="M1784" s="14">
        <f t="shared" si="795"/>
        <v>0</v>
      </c>
      <c r="N1784" s="13">
        <f t="shared" si="802"/>
        <v>0</v>
      </c>
      <c r="O1784" s="12">
        <f t="shared" si="803"/>
        <v>0</v>
      </c>
      <c r="P1784" s="4">
        <f t="shared" si="804"/>
        <v>0</v>
      </c>
      <c r="Q1784" s="11">
        <f t="shared" si="796"/>
        <v>0</v>
      </c>
      <c r="R1784" s="10">
        <f t="shared" si="805"/>
        <v>0</v>
      </c>
      <c r="S1784" s="9">
        <f t="shared" si="806"/>
        <v>151.358709016955</v>
      </c>
      <c r="T1784" s="8">
        <f t="shared" si="807"/>
        <v>24580.854365502553</v>
      </c>
      <c r="U1784" s="7">
        <f t="shared" si="808"/>
        <v>-31.511209724252392</v>
      </c>
      <c r="V1784" s="9">
        <f t="shared" si="809"/>
        <v>-1223.3183542882155</v>
      </c>
      <c r="W1784" s="8">
        <f t="shared" si="810"/>
        <v>218679.37476551117</v>
      </c>
      <c r="X1784" s="7">
        <f t="shared" si="811"/>
        <v>-31.511209724252392</v>
      </c>
      <c r="Y1784" s="6">
        <f t="shared" si="797"/>
        <v>1232.6464435245441</v>
      </c>
      <c r="Z1784" s="4">
        <f t="shared" si="798"/>
        <v>-1</v>
      </c>
      <c r="AA1784" s="4">
        <f t="shared" si="812"/>
        <v>0</v>
      </c>
      <c r="AB1784" s="5">
        <f t="shared" si="813"/>
        <v>0</v>
      </c>
      <c r="AC1784" s="418">
        <f t="shared" si="817"/>
        <v>0</v>
      </c>
      <c r="AD1784" s="628">
        <f t="shared" si="814"/>
        <v>0</v>
      </c>
      <c r="AE1784" s="4">
        <f t="shared" si="799"/>
        <v>11.637439256549809</v>
      </c>
      <c r="AF1784" s="3">
        <f t="shared" si="815"/>
        <v>4.67</v>
      </c>
      <c r="AG1784" s="2">
        <f t="shared" si="800"/>
        <v>105.92076283713217</v>
      </c>
      <c r="AH1784" s="1">
        <f t="shared" si="789"/>
        <v>15.879840355119724</v>
      </c>
    </row>
    <row r="1785" spans="6:34" ht="15" thickBot="1" x14ac:dyDescent="0.4">
      <c r="F1785" s="21">
        <f t="shared" si="801"/>
        <v>175.49999999999432</v>
      </c>
      <c r="G1785" s="20">
        <f t="shared" si="816"/>
        <v>356.63043478260749</v>
      </c>
      <c r="H1785" s="19">
        <f t="shared" si="790"/>
        <v>6.6304347826074945</v>
      </c>
      <c r="I1785" s="18">
        <f t="shared" si="791"/>
        <v>1.8944099378878556E-2</v>
      </c>
      <c r="J1785" s="17">
        <f t="shared" si="792"/>
        <v>218557.04293008233</v>
      </c>
      <c r="K1785" s="16">
        <f t="shared" si="793"/>
        <v>31.511574751852496</v>
      </c>
      <c r="L1785" s="15">
        <f t="shared" si="794"/>
        <v>0</v>
      </c>
      <c r="M1785" s="14">
        <f t="shared" si="795"/>
        <v>0</v>
      </c>
      <c r="N1785" s="13">
        <f t="shared" si="802"/>
        <v>0</v>
      </c>
      <c r="O1785" s="12">
        <f t="shared" si="803"/>
        <v>0</v>
      </c>
      <c r="P1785" s="4">
        <f t="shared" si="804"/>
        <v>0</v>
      </c>
      <c r="Q1785" s="11">
        <f t="shared" si="796"/>
        <v>0</v>
      </c>
      <c r="R1785" s="10">
        <f t="shared" si="805"/>
        <v>0</v>
      </c>
      <c r="S1785" s="9">
        <f t="shared" si="806"/>
        <v>151.358709016955</v>
      </c>
      <c r="T1785" s="8">
        <f t="shared" si="807"/>
        <v>24595.99023640425</v>
      </c>
      <c r="U1785" s="7">
        <f t="shared" si="808"/>
        <v>-31.511574751852496</v>
      </c>
      <c r="V1785" s="9">
        <f t="shared" si="809"/>
        <v>-1226.4694752606406</v>
      </c>
      <c r="W1785" s="8">
        <f t="shared" si="810"/>
        <v>218557.04293008233</v>
      </c>
      <c r="X1785" s="7">
        <f t="shared" si="811"/>
        <v>-31.511574751852496</v>
      </c>
      <c r="Y1785" s="6">
        <f t="shared" si="797"/>
        <v>1235.7737788694944</v>
      </c>
      <c r="Z1785" s="4">
        <f t="shared" si="798"/>
        <v>-1</v>
      </c>
      <c r="AA1785" s="4">
        <f t="shared" si="812"/>
        <v>0</v>
      </c>
      <c r="AB1785" s="5">
        <f t="shared" si="813"/>
        <v>0</v>
      </c>
      <c r="AC1785" s="418">
        <f t="shared" si="817"/>
        <v>0</v>
      </c>
      <c r="AD1785" s="628">
        <f t="shared" si="814"/>
        <v>0</v>
      </c>
      <c r="AE1785" s="4">
        <f t="shared" si="799"/>
        <v>11.666964490896536</v>
      </c>
      <c r="AF1785" s="3">
        <f t="shared" si="815"/>
        <v>4.67</v>
      </c>
      <c r="AG1785" s="2">
        <f t="shared" si="800"/>
        <v>105.92076283713217</v>
      </c>
      <c r="AH1785" s="1">
        <f t="shared" si="789"/>
        <v>15.940311553432046</v>
      </c>
    </row>
    <row r="1786" spans="6:34" ht="15" thickBot="1" x14ac:dyDescent="0.4">
      <c r="F1786" s="21">
        <f t="shared" si="801"/>
        <v>175.59999999999431</v>
      </c>
      <c r="G1786" s="20">
        <f t="shared" si="816"/>
        <v>356.63043478260749</v>
      </c>
      <c r="H1786" s="19">
        <f t="shared" si="790"/>
        <v>6.6304347826074945</v>
      </c>
      <c r="I1786" s="18">
        <f t="shared" si="791"/>
        <v>1.8944099378878556E-2</v>
      </c>
      <c r="J1786" s="17">
        <f t="shared" si="792"/>
        <v>218434.39598255628</v>
      </c>
      <c r="K1786" s="16">
        <f t="shared" si="793"/>
        <v>31.511940726087108</v>
      </c>
      <c r="L1786" s="15">
        <f t="shared" si="794"/>
        <v>0</v>
      </c>
      <c r="M1786" s="14">
        <f t="shared" si="795"/>
        <v>0</v>
      </c>
      <c r="N1786" s="13">
        <f t="shared" si="802"/>
        <v>0</v>
      </c>
      <c r="O1786" s="12">
        <f t="shared" si="803"/>
        <v>0</v>
      </c>
      <c r="P1786" s="4">
        <f t="shared" si="804"/>
        <v>0</v>
      </c>
      <c r="Q1786" s="11">
        <f t="shared" si="796"/>
        <v>0</v>
      </c>
      <c r="R1786" s="10">
        <f t="shared" si="805"/>
        <v>0</v>
      </c>
      <c r="S1786" s="9">
        <f t="shared" si="806"/>
        <v>151.358709016955</v>
      </c>
      <c r="T1786" s="8">
        <f t="shared" si="807"/>
        <v>24611.126107305947</v>
      </c>
      <c r="U1786" s="7">
        <f t="shared" si="808"/>
        <v>-31.511940726087108</v>
      </c>
      <c r="V1786" s="9">
        <f t="shared" si="809"/>
        <v>-1229.6206327358259</v>
      </c>
      <c r="W1786" s="8">
        <f t="shared" si="810"/>
        <v>218434.39598255628</v>
      </c>
      <c r="X1786" s="7">
        <f t="shared" si="811"/>
        <v>-31.511940726087108</v>
      </c>
      <c r="Y1786" s="6">
        <f t="shared" si="797"/>
        <v>1238.9012709836616</v>
      </c>
      <c r="Z1786" s="4">
        <f t="shared" si="798"/>
        <v>-1</v>
      </c>
      <c r="AA1786" s="4">
        <f t="shared" si="812"/>
        <v>0</v>
      </c>
      <c r="AB1786" s="5">
        <f t="shared" si="813"/>
        <v>0</v>
      </c>
      <c r="AC1786" s="418">
        <f t="shared" si="817"/>
        <v>0</v>
      </c>
      <c r="AD1786" s="628">
        <f t="shared" si="814"/>
        <v>0</v>
      </c>
      <c r="AE1786" s="4">
        <f t="shared" si="799"/>
        <v>11.696491205304513</v>
      </c>
      <c r="AF1786" s="3">
        <f t="shared" si="815"/>
        <v>4.67</v>
      </c>
      <c r="AG1786" s="2">
        <f t="shared" si="800"/>
        <v>105.92076283713217</v>
      </c>
      <c r="AH1786" s="1">
        <f t="shared" si="789"/>
        <v>16.000862353649705</v>
      </c>
    </row>
    <row r="1787" spans="6:34" ht="15" thickBot="1" x14ac:dyDescent="0.4">
      <c r="F1787" s="21">
        <f t="shared" si="801"/>
        <v>175.6999999999943</v>
      </c>
      <c r="G1787" s="20">
        <f t="shared" si="816"/>
        <v>356.63043478260749</v>
      </c>
      <c r="H1787" s="19">
        <f t="shared" si="790"/>
        <v>6.6304347826074945</v>
      </c>
      <c r="I1787" s="18">
        <f t="shared" si="791"/>
        <v>1.8944099378878556E-2</v>
      </c>
      <c r="J1787" s="17">
        <f t="shared" si="792"/>
        <v>218311.43391928269</v>
      </c>
      <c r="K1787" s="16">
        <f t="shared" si="793"/>
        <v>31.512307647016417</v>
      </c>
      <c r="L1787" s="15">
        <f t="shared" si="794"/>
        <v>0</v>
      </c>
      <c r="M1787" s="14">
        <f t="shared" si="795"/>
        <v>0</v>
      </c>
      <c r="N1787" s="13">
        <f t="shared" si="802"/>
        <v>0</v>
      </c>
      <c r="O1787" s="12">
        <f t="shared" si="803"/>
        <v>0</v>
      </c>
      <c r="P1787" s="4">
        <f t="shared" si="804"/>
        <v>0</v>
      </c>
      <c r="Q1787" s="11">
        <f t="shared" si="796"/>
        <v>0</v>
      </c>
      <c r="R1787" s="10">
        <f t="shared" si="805"/>
        <v>0</v>
      </c>
      <c r="S1787" s="9">
        <f t="shared" si="806"/>
        <v>151.358709016955</v>
      </c>
      <c r="T1787" s="8">
        <f t="shared" si="807"/>
        <v>24626.261978207644</v>
      </c>
      <c r="U1787" s="7">
        <f t="shared" si="808"/>
        <v>-31.512307647016417</v>
      </c>
      <c r="V1787" s="9">
        <f t="shared" si="809"/>
        <v>-1232.7718268084345</v>
      </c>
      <c r="W1787" s="8">
        <f t="shared" si="810"/>
        <v>218311.43391928269</v>
      </c>
      <c r="X1787" s="7">
        <f t="shared" si="811"/>
        <v>-31.512307647016417</v>
      </c>
      <c r="Y1787" s="6">
        <f t="shared" si="797"/>
        <v>1242.0289190545782</v>
      </c>
      <c r="Z1787" s="4">
        <f t="shared" si="798"/>
        <v>-1</v>
      </c>
      <c r="AA1787" s="4">
        <f t="shared" si="812"/>
        <v>0</v>
      </c>
      <c r="AB1787" s="5">
        <f t="shared" si="813"/>
        <v>0</v>
      </c>
      <c r="AC1787" s="418">
        <f t="shared" si="817"/>
        <v>0</v>
      </c>
      <c r="AD1787" s="628">
        <f t="shared" si="814"/>
        <v>0</v>
      </c>
      <c r="AE1787" s="4">
        <f t="shared" si="799"/>
        <v>11.726019392103222</v>
      </c>
      <c r="AF1787" s="3">
        <f t="shared" si="815"/>
        <v>4.67</v>
      </c>
      <c r="AG1787" s="2">
        <f t="shared" si="800"/>
        <v>105.92076283713217</v>
      </c>
      <c r="AH1787" s="1">
        <f t="shared" si="789"/>
        <v>16.061492654809154</v>
      </c>
    </row>
    <row r="1788" spans="6:34" ht="15" thickBot="1" x14ac:dyDescent="0.4">
      <c r="F1788" s="21">
        <f t="shared" si="801"/>
        <v>175.7999999999943</v>
      </c>
      <c r="G1788" s="20">
        <f t="shared" si="816"/>
        <v>356.63043478260749</v>
      </c>
      <c r="H1788" s="19">
        <f t="shared" si="790"/>
        <v>6.6304347826074945</v>
      </c>
      <c r="I1788" s="18">
        <f t="shared" si="791"/>
        <v>1.8944099378878556E-2</v>
      </c>
      <c r="J1788" s="17">
        <f t="shared" si="792"/>
        <v>218188.15673660184</v>
      </c>
      <c r="K1788" s="16">
        <f t="shared" si="793"/>
        <v>31.512675514700781</v>
      </c>
      <c r="L1788" s="15">
        <f t="shared" si="794"/>
        <v>0</v>
      </c>
      <c r="M1788" s="14">
        <f t="shared" si="795"/>
        <v>0</v>
      </c>
      <c r="N1788" s="13">
        <f t="shared" si="802"/>
        <v>0</v>
      </c>
      <c r="O1788" s="12">
        <f t="shared" si="803"/>
        <v>0</v>
      </c>
      <c r="P1788" s="4">
        <f t="shared" si="804"/>
        <v>0</v>
      </c>
      <c r="Q1788" s="11">
        <f t="shared" si="796"/>
        <v>0</v>
      </c>
      <c r="R1788" s="10">
        <f t="shared" si="805"/>
        <v>0</v>
      </c>
      <c r="S1788" s="9">
        <f t="shared" si="806"/>
        <v>151.358709016955</v>
      </c>
      <c r="T1788" s="8">
        <f t="shared" si="807"/>
        <v>24641.39784910934</v>
      </c>
      <c r="U1788" s="7">
        <f t="shared" si="808"/>
        <v>-31.512675514700781</v>
      </c>
      <c r="V1788" s="9">
        <f t="shared" si="809"/>
        <v>-1235.9230575731362</v>
      </c>
      <c r="W1788" s="8">
        <f t="shared" si="810"/>
        <v>218188.15673660184</v>
      </c>
      <c r="X1788" s="7">
        <f t="shared" si="811"/>
        <v>-31.512675514700781</v>
      </c>
      <c r="Y1788" s="6">
        <f t="shared" si="797"/>
        <v>1245.1567222788499</v>
      </c>
      <c r="Z1788" s="4">
        <f t="shared" si="798"/>
        <v>-1</v>
      </c>
      <c r="AA1788" s="4">
        <f t="shared" si="812"/>
        <v>0</v>
      </c>
      <c r="AB1788" s="5">
        <f t="shared" si="813"/>
        <v>0</v>
      </c>
      <c r="AC1788" s="418">
        <f t="shared" si="817"/>
        <v>0</v>
      </c>
      <c r="AD1788" s="628">
        <f t="shared" si="814"/>
        <v>0</v>
      </c>
      <c r="AE1788" s="4">
        <f t="shared" si="799"/>
        <v>11.7555490437078</v>
      </c>
      <c r="AF1788" s="3">
        <f t="shared" si="815"/>
        <v>4.67</v>
      </c>
      <c r="AG1788" s="2">
        <f t="shared" si="800"/>
        <v>105.92076283713217</v>
      </c>
      <c r="AH1788" s="1">
        <f t="shared" si="789"/>
        <v>16.122202356380836</v>
      </c>
    </row>
    <row r="1789" spans="6:34" ht="15" thickBot="1" x14ac:dyDescent="0.4">
      <c r="F1789" s="21">
        <f t="shared" si="801"/>
        <v>175.89999999999429</v>
      </c>
      <c r="G1789" s="20">
        <f t="shared" si="816"/>
        <v>356.63043478260749</v>
      </c>
      <c r="H1789" s="19">
        <f t="shared" si="790"/>
        <v>6.6304347826074945</v>
      </c>
      <c r="I1789" s="18">
        <f t="shared" si="791"/>
        <v>1.8944099378878556E-2</v>
      </c>
      <c r="J1789" s="17">
        <f t="shared" si="792"/>
        <v>218064.56443084453</v>
      </c>
      <c r="K1789" s="16">
        <f t="shared" si="793"/>
        <v>31.513044329200667</v>
      </c>
      <c r="L1789" s="15">
        <f t="shared" si="794"/>
        <v>0</v>
      </c>
      <c r="M1789" s="14">
        <f t="shared" si="795"/>
        <v>0</v>
      </c>
      <c r="N1789" s="13">
        <f t="shared" si="802"/>
        <v>0</v>
      </c>
      <c r="O1789" s="12">
        <f t="shared" si="803"/>
        <v>0</v>
      </c>
      <c r="P1789" s="4">
        <f t="shared" si="804"/>
        <v>0</v>
      </c>
      <c r="Q1789" s="11">
        <f t="shared" si="796"/>
        <v>0</v>
      </c>
      <c r="R1789" s="10">
        <f t="shared" si="805"/>
        <v>0</v>
      </c>
      <c r="S1789" s="9">
        <f t="shared" si="806"/>
        <v>151.358709016955</v>
      </c>
      <c r="T1789" s="8">
        <f t="shared" si="807"/>
        <v>24656.533720011037</v>
      </c>
      <c r="U1789" s="7">
        <f t="shared" si="808"/>
        <v>-31.513044329200667</v>
      </c>
      <c r="V1789" s="9">
        <f t="shared" si="809"/>
        <v>-1239.0743251246063</v>
      </c>
      <c r="W1789" s="8">
        <f t="shared" si="810"/>
        <v>218064.56443084453</v>
      </c>
      <c r="X1789" s="7">
        <f t="shared" si="811"/>
        <v>-31.513044329200667</v>
      </c>
      <c r="Y1789" s="6">
        <f t="shared" si="797"/>
        <v>1248.2846798620408</v>
      </c>
      <c r="Z1789" s="4">
        <f t="shared" si="798"/>
        <v>-1</v>
      </c>
      <c r="AA1789" s="4">
        <f t="shared" si="812"/>
        <v>0</v>
      </c>
      <c r="AB1789" s="5">
        <f t="shared" si="813"/>
        <v>0</v>
      </c>
      <c r="AC1789" s="418">
        <f t="shared" si="817"/>
        <v>0</v>
      </c>
      <c r="AD1789" s="628">
        <f t="shared" si="814"/>
        <v>0</v>
      </c>
      <c r="AE1789" s="4">
        <f t="shared" si="799"/>
        <v>11.785080152617963</v>
      </c>
      <c r="AF1789" s="3">
        <f t="shared" si="815"/>
        <v>4.67</v>
      </c>
      <c r="AG1789" s="2">
        <f t="shared" si="800"/>
        <v>105.92076283713217</v>
      </c>
      <c r="AH1789" s="1">
        <f t="shared" si="789"/>
        <v>16.182991358266172</v>
      </c>
    </row>
    <row r="1790" spans="6:34" ht="15" thickBot="1" x14ac:dyDescent="0.4">
      <c r="F1790" s="21">
        <f t="shared" si="801"/>
        <v>175.99999999999429</v>
      </c>
      <c r="G1790" s="20">
        <f t="shared" si="816"/>
        <v>356.63043478260749</v>
      </c>
      <c r="H1790" s="19">
        <f t="shared" si="790"/>
        <v>6.6304347826074945</v>
      </c>
      <c r="I1790" s="18">
        <f t="shared" si="791"/>
        <v>1.8944099378878556E-2</v>
      </c>
      <c r="J1790" s="17">
        <f t="shared" si="792"/>
        <v>217940.65699833207</v>
      </c>
      <c r="K1790" s="16">
        <f t="shared" si="793"/>
        <v>31.513414090576749</v>
      </c>
      <c r="L1790" s="15">
        <f t="shared" si="794"/>
        <v>0</v>
      </c>
      <c r="M1790" s="14">
        <f t="shared" si="795"/>
        <v>0</v>
      </c>
      <c r="N1790" s="13">
        <f t="shared" si="802"/>
        <v>0</v>
      </c>
      <c r="O1790" s="12">
        <f t="shared" si="803"/>
        <v>0</v>
      </c>
      <c r="P1790" s="4">
        <f t="shared" si="804"/>
        <v>0</v>
      </c>
      <c r="Q1790" s="11">
        <f t="shared" si="796"/>
        <v>0</v>
      </c>
      <c r="R1790" s="10">
        <f t="shared" si="805"/>
        <v>0</v>
      </c>
      <c r="S1790" s="9">
        <f t="shared" si="806"/>
        <v>151.358709016955</v>
      </c>
      <c r="T1790" s="8">
        <f t="shared" si="807"/>
        <v>24671.669590912734</v>
      </c>
      <c r="U1790" s="7">
        <f t="shared" si="808"/>
        <v>-31.513414090576749</v>
      </c>
      <c r="V1790" s="9">
        <f t="shared" si="809"/>
        <v>-1242.2256295575264</v>
      </c>
      <c r="W1790" s="8">
        <f t="shared" si="810"/>
        <v>217940.65699833207</v>
      </c>
      <c r="X1790" s="7">
        <f t="shared" si="811"/>
        <v>-31.513414090576749</v>
      </c>
      <c r="Y1790" s="6">
        <f t="shared" si="797"/>
        <v>1251.4127910185641</v>
      </c>
      <c r="Z1790" s="4">
        <f t="shared" si="798"/>
        <v>-1</v>
      </c>
      <c r="AA1790" s="4">
        <f t="shared" si="812"/>
        <v>0</v>
      </c>
      <c r="AB1790" s="5">
        <f t="shared" si="813"/>
        <v>0</v>
      </c>
      <c r="AC1790" s="418">
        <f t="shared" si="817"/>
        <v>0</v>
      </c>
      <c r="AD1790" s="628">
        <f t="shared" si="814"/>
        <v>0</v>
      </c>
      <c r="AE1790" s="4">
        <f t="shared" si="799"/>
        <v>11.814612711416972</v>
      </c>
      <c r="AF1790" s="3">
        <f t="shared" si="815"/>
        <v>4.67</v>
      </c>
      <c r="AG1790" s="2">
        <f t="shared" si="800"/>
        <v>105.92076283713217</v>
      </c>
      <c r="AH1790" s="1">
        <f t="shared" si="789"/>
        <v>16.243859560794675</v>
      </c>
    </row>
    <row r="1791" spans="6:34" ht="15" thickBot="1" x14ac:dyDescent="0.4">
      <c r="F1791" s="21">
        <f t="shared" si="801"/>
        <v>176.09999999999428</v>
      </c>
      <c r="G1791" s="20">
        <f t="shared" si="816"/>
        <v>356.63043478260749</v>
      </c>
      <c r="H1791" s="19">
        <f t="shared" si="790"/>
        <v>6.6304347826074945</v>
      </c>
      <c r="I1791" s="18">
        <f t="shared" si="791"/>
        <v>1.8944099378878556E-2</v>
      </c>
      <c r="J1791" s="17">
        <f t="shared" si="792"/>
        <v>217816.43443537632</v>
      </c>
      <c r="K1791" s="16">
        <f t="shared" si="793"/>
        <v>31.513784798889841</v>
      </c>
      <c r="L1791" s="15">
        <f t="shared" si="794"/>
        <v>0</v>
      </c>
      <c r="M1791" s="14">
        <f t="shared" si="795"/>
        <v>0</v>
      </c>
      <c r="N1791" s="13">
        <f t="shared" si="802"/>
        <v>0</v>
      </c>
      <c r="O1791" s="12">
        <f t="shared" si="803"/>
        <v>0</v>
      </c>
      <c r="P1791" s="4">
        <f t="shared" si="804"/>
        <v>0</v>
      </c>
      <c r="Q1791" s="11">
        <f t="shared" si="796"/>
        <v>0</v>
      </c>
      <c r="R1791" s="10">
        <f t="shared" si="805"/>
        <v>0</v>
      </c>
      <c r="S1791" s="9">
        <f t="shared" si="806"/>
        <v>151.358709016955</v>
      </c>
      <c r="T1791" s="8">
        <f t="shared" si="807"/>
        <v>24686.805461814431</v>
      </c>
      <c r="U1791" s="7">
        <f t="shared" si="808"/>
        <v>-31.513784798889841</v>
      </c>
      <c r="V1791" s="9">
        <f t="shared" si="809"/>
        <v>-1245.3769709665842</v>
      </c>
      <c r="W1791" s="8">
        <f t="shared" si="810"/>
        <v>217816.43443537632</v>
      </c>
      <c r="X1791" s="7">
        <f t="shared" si="811"/>
        <v>-31.513784798889841</v>
      </c>
      <c r="Y1791" s="6">
        <f t="shared" si="797"/>
        <v>1254.5410549715716</v>
      </c>
      <c r="Z1791" s="4">
        <f t="shared" si="798"/>
        <v>-1</v>
      </c>
      <c r="AA1791" s="4">
        <f t="shared" si="812"/>
        <v>0</v>
      </c>
      <c r="AB1791" s="5">
        <f t="shared" si="813"/>
        <v>0</v>
      </c>
      <c r="AC1791" s="418">
        <f t="shared" si="817"/>
        <v>0</v>
      </c>
      <c r="AD1791" s="628">
        <f t="shared" si="814"/>
        <v>0</v>
      </c>
      <c r="AE1791" s="4">
        <f t="shared" si="799"/>
        <v>11.844146712770584</v>
      </c>
      <c r="AF1791" s="3">
        <f t="shared" si="815"/>
        <v>4.67</v>
      </c>
      <c r="AG1791" s="2">
        <f t="shared" si="800"/>
        <v>105.92076283713217</v>
      </c>
      <c r="AH1791" s="1">
        <f t="shared" si="789"/>
        <v>16.304806864720977</v>
      </c>
    </row>
    <row r="1792" spans="6:34" ht="15" thickBot="1" x14ac:dyDescent="0.4">
      <c r="F1792" s="21">
        <f t="shared" si="801"/>
        <v>176.19999999999428</v>
      </c>
      <c r="G1792" s="20">
        <f t="shared" si="816"/>
        <v>356.63043478260749</v>
      </c>
      <c r="H1792" s="19">
        <f t="shared" si="790"/>
        <v>6.6304347826074945</v>
      </c>
      <c r="I1792" s="18">
        <f t="shared" si="791"/>
        <v>1.8944099378878556E-2</v>
      </c>
      <c r="J1792" s="17">
        <f t="shared" si="792"/>
        <v>217691.89673827967</v>
      </c>
      <c r="K1792" s="16">
        <f t="shared" si="793"/>
        <v>31.514156454200901</v>
      </c>
      <c r="L1792" s="15">
        <f t="shared" si="794"/>
        <v>0</v>
      </c>
      <c r="M1792" s="14">
        <f t="shared" si="795"/>
        <v>0</v>
      </c>
      <c r="N1792" s="13">
        <f t="shared" si="802"/>
        <v>0</v>
      </c>
      <c r="O1792" s="12">
        <f t="shared" si="803"/>
        <v>0</v>
      </c>
      <c r="P1792" s="4">
        <f t="shared" si="804"/>
        <v>0</v>
      </c>
      <c r="Q1792" s="11">
        <f t="shared" si="796"/>
        <v>0</v>
      </c>
      <c r="R1792" s="10">
        <f t="shared" si="805"/>
        <v>0</v>
      </c>
      <c r="S1792" s="9">
        <f t="shared" si="806"/>
        <v>151.358709016955</v>
      </c>
      <c r="T1792" s="8">
        <f t="shared" si="807"/>
        <v>24701.941332716127</v>
      </c>
      <c r="U1792" s="7">
        <f t="shared" si="808"/>
        <v>-31.514156454200901</v>
      </c>
      <c r="V1792" s="9">
        <f t="shared" si="809"/>
        <v>-1248.5283494464732</v>
      </c>
      <c r="W1792" s="8">
        <f t="shared" si="810"/>
        <v>217691.89673827967</v>
      </c>
      <c r="X1792" s="7">
        <f t="shared" si="811"/>
        <v>-31.514156454200901</v>
      </c>
      <c r="Y1792" s="6">
        <f t="shared" si="797"/>
        <v>1257.669470952847</v>
      </c>
      <c r="Z1792" s="4">
        <f t="shared" si="798"/>
        <v>-1</v>
      </c>
      <c r="AA1792" s="4">
        <f t="shared" si="812"/>
        <v>0</v>
      </c>
      <c r="AB1792" s="5">
        <f t="shared" si="813"/>
        <v>0</v>
      </c>
      <c r="AC1792" s="418">
        <f t="shared" si="817"/>
        <v>0</v>
      </c>
      <c r="AD1792" s="628">
        <f t="shared" si="814"/>
        <v>0</v>
      </c>
      <c r="AE1792" s="4">
        <f t="shared" si="799"/>
        <v>11.873682149426054</v>
      </c>
      <c r="AF1792" s="3">
        <f t="shared" si="815"/>
        <v>4.67</v>
      </c>
      <c r="AG1792" s="2">
        <f t="shared" si="800"/>
        <v>105.92076283713217</v>
      </c>
      <c r="AH1792" s="1">
        <f t="shared" si="789"/>
        <v>16.365833171222043</v>
      </c>
    </row>
    <row r="1793" spans="6:34" ht="15" thickBot="1" x14ac:dyDescent="0.4">
      <c r="F1793" s="21">
        <f t="shared" si="801"/>
        <v>176.29999999999427</v>
      </c>
      <c r="G1793" s="20">
        <f t="shared" si="816"/>
        <v>356.63043478260749</v>
      </c>
      <c r="H1793" s="19">
        <f t="shared" si="790"/>
        <v>6.6304347826074945</v>
      </c>
      <c r="I1793" s="18">
        <f t="shared" si="791"/>
        <v>1.8944099378878556E-2</v>
      </c>
      <c r="J1793" s="17">
        <f t="shared" si="792"/>
        <v>217567.04390333503</v>
      </c>
      <c r="K1793" s="16">
        <f t="shared" si="793"/>
        <v>31.51452905657106</v>
      </c>
      <c r="L1793" s="15">
        <f t="shared" si="794"/>
        <v>0</v>
      </c>
      <c r="M1793" s="14">
        <f t="shared" si="795"/>
        <v>0</v>
      </c>
      <c r="N1793" s="13">
        <f t="shared" si="802"/>
        <v>0</v>
      </c>
      <c r="O1793" s="12">
        <f t="shared" si="803"/>
        <v>0</v>
      </c>
      <c r="P1793" s="4">
        <f t="shared" si="804"/>
        <v>0</v>
      </c>
      <c r="Q1793" s="11">
        <f t="shared" si="796"/>
        <v>0</v>
      </c>
      <c r="R1793" s="10">
        <f t="shared" si="805"/>
        <v>0</v>
      </c>
      <c r="S1793" s="9">
        <f t="shared" si="806"/>
        <v>151.358709016955</v>
      </c>
      <c r="T1793" s="8">
        <f t="shared" si="807"/>
        <v>24717.077203617824</v>
      </c>
      <c r="U1793" s="7">
        <f t="shared" si="808"/>
        <v>-31.51452905657106</v>
      </c>
      <c r="V1793" s="9">
        <f t="shared" si="809"/>
        <v>-1251.6797650918932</v>
      </c>
      <c r="W1793" s="8">
        <f t="shared" si="810"/>
        <v>217567.04390333503</v>
      </c>
      <c r="X1793" s="7">
        <f t="shared" si="811"/>
        <v>-31.51452905657106</v>
      </c>
      <c r="Y1793" s="6">
        <f t="shared" si="797"/>
        <v>1260.7980382026997</v>
      </c>
      <c r="Z1793" s="4">
        <f t="shared" si="798"/>
        <v>-1</v>
      </c>
      <c r="AA1793" s="4">
        <f t="shared" si="812"/>
        <v>0</v>
      </c>
      <c r="AB1793" s="5">
        <f t="shared" si="813"/>
        <v>0</v>
      </c>
      <c r="AC1793" s="418">
        <f t="shared" si="817"/>
        <v>0</v>
      </c>
      <c r="AD1793" s="628">
        <f t="shared" si="814"/>
        <v>0</v>
      </c>
      <c r="AE1793" s="4">
        <f t="shared" si="799"/>
        <v>11.903219014211134</v>
      </c>
      <c r="AF1793" s="3">
        <f t="shared" si="815"/>
        <v>4.67</v>
      </c>
      <c r="AG1793" s="2">
        <f t="shared" si="800"/>
        <v>105.92076283713217</v>
      </c>
      <c r="AH1793" s="1">
        <f t="shared" si="789"/>
        <v>16.426938381894278</v>
      </c>
    </row>
    <row r="1794" spans="6:34" ht="15" thickBot="1" x14ac:dyDescent="0.4">
      <c r="F1794" s="21">
        <f t="shared" si="801"/>
        <v>176.39999999999426</v>
      </c>
      <c r="G1794" s="20">
        <f t="shared" si="816"/>
        <v>356.63043478260749</v>
      </c>
      <c r="H1794" s="19">
        <f t="shared" si="790"/>
        <v>6.6304347826074945</v>
      </c>
      <c r="I1794" s="18">
        <f t="shared" si="791"/>
        <v>1.8944099378878556E-2</v>
      </c>
      <c r="J1794" s="17">
        <f t="shared" si="792"/>
        <v>217441.87592682583</v>
      </c>
      <c r="K1794" s="16">
        <f t="shared" si="793"/>
        <v>31.514902606061614</v>
      </c>
      <c r="L1794" s="15">
        <f t="shared" si="794"/>
        <v>0</v>
      </c>
      <c r="M1794" s="14">
        <f t="shared" si="795"/>
        <v>0</v>
      </c>
      <c r="N1794" s="13">
        <f t="shared" si="802"/>
        <v>0</v>
      </c>
      <c r="O1794" s="12">
        <f t="shared" si="803"/>
        <v>0</v>
      </c>
      <c r="P1794" s="4">
        <f t="shared" si="804"/>
        <v>0</v>
      </c>
      <c r="Q1794" s="11">
        <f t="shared" si="796"/>
        <v>0</v>
      </c>
      <c r="R1794" s="10">
        <f t="shared" si="805"/>
        <v>0</v>
      </c>
      <c r="S1794" s="9">
        <f t="shared" si="806"/>
        <v>151.358709016955</v>
      </c>
      <c r="T1794" s="8">
        <f t="shared" si="807"/>
        <v>24732.213074519521</v>
      </c>
      <c r="U1794" s="7">
        <f t="shared" si="808"/>
        <v>-31.514902606061614</v>
      </c>
      <c r="V1794" s="9">
        <f t="shared" si="809"/>
        <v>-1254.8312179975503</v>
      </c>
      <c r="W1794" s="8">
        <f t="shared" si="810"/>
        <v>217441.87592682583</v>
      </c>
      <c r="X1794" s="7">
        <f t="shared" si="811"/>
        <v>-31.514902606061614</v>
      </c>
      <c r="Y1794" s="6">
        <f t="shared" si="797"/>
        <v>1263.9267559698603</v>
      </c>
      <c r="Z1794" s="4">
        <f t="shared" si="798"/>
        <v>-1</v>
      </c>
      <c r="AA1794" s="4">
        <f t="shared" si="812"/>
        <v>0</v>
      </c>
      <c r="AB1794" s="5">
        <f t="shared" si="813"/>
        <v>0</v>
      </c>
      <c r="AC1794" s="418">
        <f t="shared" si="817"/>
        <v>0</v>
      </c>
      <c r="AD1794" s="628">
        <f t="shared" si="814"/>
        <v>0</v>
      </c>
      <c r="AE1794" s="4">
        <f t="shared" si="799"/>
        <v>11.932757300033069</v>
      </c>
      <c r="AF1794" s="3">
        <f t="shared" si="815"/>
        <v>4.67</v>
      </c>
      <c r="AG1794" s="2">
        <f t="shared" si="800"/>
        <v>105.92076283713217</v>
      </c>
      <c r="AH1794" s="1">
        <f t="shared" si="789"/>
        <v>16.488122398750686</v>
      </c>
    </row>
    <row r="1795" spans="6:34" ht="15" thickBot="1" x14ac:dyDescent="0.4">
      <c r="F1795" s="21">
        <f t="shared" si="801"/>
        <v>176.49999999999426</v>
      </c>
      <c r="G1795" s="20">
        <f t="shared" si="816"/>
        <v>356.63043478260749</v>
      </c>
      <c r="H1795" s="19">
        <f t="shared" si="790"/>
        <v>6.6304347826074945</v>
      </c>
      <c r="I1795" s="18">
        <f t="shared" si="791"/>
        <v>1.8944099378878556E-2</v>
      </c>
      <c r="J1795" s="17">
        <f t="shared" si="792"/>
        <v>217316.39280502609</v>
      </c>
      <c r="K1795" s="16">
        <f t="shared" si="793"/>
        <v>31.515277102734007</v>
      </c>
      <c r="L1795" s="15">
        <f t="shared" si="794"/>
        <v>0</v>
      </c>
      <c r="M1795" s="14">
        <f t="shared" si="795"/>
        <v>0</v>
      </c>
      <c r="N1795" s="13">
        <f t="shared" si="802"/>
        <v>0</v>
      </c>
      <c r="O1795" s="12">
        <f t="shared" si="803"/>
        <v>0</v>
      </c>
      <c r="P1795" s="4">
        <f t="shared" si="804"/>
        <v>0</v>
      </c>
      <c r="Q1795" s="11">
        <f t="shared" si="796"/>
        <v>0</v>
      </c>
      <c r="R1795" s="10">
        <f t="shared" si="805"/>
        <v>0</v>
      </c>
      <c r="S1795" s="9">
        <f t="shared" si="806"/>
        <v>151.358709016955</v>
      </c>
      <c r="T1795" s="8">
        <f t="shared" si="807"/>
        <v>24747.348945421218</v>
      </c>
      <c r="U1795" s="7">
        <f t="shared" si="808"/>
        <v>-31.515277102734007</v>
      </c>
      <c r="V1795" s="9">
        <f t="shared" si="809"/>
        <v>-1257.9827082581564</v>
      </c>
      <c r="W1795" s="8">
        <f t="shared" si="810"/>
        <v>217316.39280502609</v>
      </c>
      <c r="X1795" s="7">
        <f t="shared" si="811"/>
        <v>-31.515277102734007</v>
      </c>
      <c r="Y1795" s="6">
        <f t="shared" si="797"/>
        <v>1267.0556235113772</v>
      </c>
      <c r="Z1795" s="4">
        <f t="shared" si="798"/>
        <v>-1</v>
      </c>
      <c r="AA1795" s="4">
        <f t="shared" si="812"/>
        <v>0</v>
      </c>
      <c r="AB1795" s="5">
        <f t="shared" si="813"/>
        <v>0</v>
      </c>
      <c r="AC1795" s="418">
        <f t="shared" si="817"/>
        <v>0</v>
      </c>
      <c r="AD1795" s="628">
        <f t="shared" si="814"/>
        <v>0</v>
      </c>
      <c r="AE1795" s="4">
        <f t="shared" si="799"/>
        <v>11.962296999877641</v>
      </c>
      <c r="AF1795" s="3">
        <f t="shared" si="815"/>
        <v>4.67</v>
      </c>
      <c r="AG1795" s="2">
        <f t="shared" si="800"/>
        <v>105.92076283713217</v>
      </c>
      <c r="AH1795" s="1">
        <f t="shared" si="789"/>
        <v>16.549385124218102</v>
      </c>
    </row>
    <row r="1796" spans="6:34" ht="15" thickBot="1" x14ac:dyDescent="0.4">
      <c r="F1796" s="21">
        <f t="shared" si="801"/>
        <v>176.59999999999425</v>
      </c>
      <c r="G1796" s="20">
        <f t="shared" si="816"/>
        <v>356.63043478260749</v>
      </c>
      <c r="H1796" s="19">
        <f t="shared" si="790"/>
        <v>6.6304347826074945</v>
      </c>
      <c r="I1796" s="18">
        <f t="shared" si="791"/>
        <v>1.8944099378878556E-2</v>
      </c>
      <c r="J1796" s="17">
        <f t="shared" si="792"/>
        <v>217190.59453420027</v>
      </c>
      <c r="K1796" s="16">
        <f t="shared" si="793"/>
        <v>31.515652546649818</v>
      </c>
      <c r="L1796" s="15">
        <f t="shared" si="794"/>
        <v>0</v>
      </c>
      <c r="M1796" s="14">
        <f t="shared" si="795"/>
        <v>0</v>
      </c>
      <c r="N1796" s="13">
        <f t="shared" si="802"/>
        <v>0</v>
      </c>
      <c r="O1796" s="12">
        <f t="shared" si="803"/>
        <v>0</v>
      </c>
      <c r="P1796" s="4">
        <f t="shared" si="804"/>
        <v>0</v>
      </c>
      <c r="Q1796" s="11">
        <f t="shared" si="796"/>
        <v>0</v>
      </c>
      <c r="R1796" s="10">
        <f t="shared" si="805"/>
        <v>0</v>
      </c>
      <c r="S1796" s="9">
        <f t="shared" si="806"/>
        <v>151.358709016955</v>
      </c>
      <c r="T1796" s="8">
        <f t="shared" si="807"/>
        <v>24762.484816322914</v>
      </c>
      <c r="U1796" s="7">
        <f t="shared" si="808"/>
        <v>-31.515652546649818</v>
      </c>
      <c r="V1796" s="9">
        <f t="shared" si="809"/>
        <v>-1261.1342359684299</v>
      </c>
      <c r="W1796" s="8">
        <f t="shared" si="810"/>
        <v>217190.59453420027</v>
      </c>
      <c r="X1796" s="7">
        <f t="shared" si="811"/>
        <v>-31.515652546649818</v>
      </c>
      <c r="Y1796" s="6">
        <f t="shared" si="797"/>
        <v>1270.1846400925162</v>
      </c>
      <c r="Z1796" s="4">
        <f t="shared" si="798"/>
        <v>-1</v>
      </c>
      <c r="AA1796" s="4">
        <f t="shared" si="812"/>
        <v>0</v>
      </c>
      <c r="AB1796" s="5">
        <f t="shared" si="813"/>
        <v>0</v>
      </c>
      <c r="AC1796" s="418">
        <f t="shared" si="817"/>
        <v>0</v>
      </c>
      <c r="AD1796" s="628">
        <f t="shared" si="814"/>
        <v>0</v>
      </c>
      <c r="AE1796" s="4">
        <f t="shared" si="799"/>
        <v>11.991838106808208</v>
      </c>
      <c r="AF1796" s="3">
        <f t="shared" si="815"/>
        <v>4.67</v>
      </c>
      <c r="AG1796" s="2">
        <f t="shared" si="800"/>
        <v>105.92076283713217</v>
      </c>
      <c r="AH1796" s="1">
        <f t="shared" si="789"/>
        <v>16.610726461134423</v>
      </c>
    </row>
    <row r="1797" spans="6:34" ht="15" thickBot="1" x14ac:dyDescent="0.4">
      <c r="F1797" s="21">
        <f t="shared" si="801"/>
        <v>176.69999999999425</v>
      </c>
      <c r="G1797" s="20">
        <f t="shared" si="816"/>
        <v>356.63043478260749</v>
      </c>
      <c r="H1797" s="19">
        <f t="shared" si="790"/>
        <v>6.6304347826074945</v>
      </c>
      <c r="I1797" s="18">
        <f t="shared" si="791"/>
        <v>1.8944099378878556E-2</v>
      </c>
      <c r="J1797" s="17">
        <f t="shared" si="792"/>
        <v>217064.48111060343</v>
      </c>
      <c r="K1797" s="16">
        <f t="shared" si="793"/>
        <v>31.516028937870828</v>
      </c>
      <c r="L1797" s="15">
        <f t="shared" si="794"/>
        <v>0</v>
      </c>
      <c r="M1797" s="14">
        <f t="shared" si="795"/>
        <v>0</v>
      </c>
      <c r="N1797" s="13">
        <f t="shared" si="802"/>
        <v>0</v>
      </c>
      <c r="O1797" s="12">
        <f t="shared" si="803"/>
        <v>0</v>
      </c>
      <c r="P1797" s="4">
        <f t="shared" si="804"/>
        <v>0</v>
      </c>
      <c r="Q1797" s="11">
        <f t="shared" si="796"/>
        <v>0</v>
      </c>
      <c r="R1797" s="10">
        <f t="shared" si="805"/>
        <v>0</v>
      </c>
      <c r="S1797" s="9">
        <f t="shared" si="806"/>
        <v>151.358709016955</v>
      </c>
      <c r="T1797" s="8">
        <f t="shared" si="807"/>
        <v>24777.620687224611</v>
      </c>
      <c r="U1797" s="7">
        <f t="shared" si="808"/>
        <v>-31.516028937870828</v>
      </c>
      <c r="V1797" s="9">
        <f t="shared" si="809"/>
        <v>-1264.2858012230949</v>
      </c>
      <c r="W1797" s="8">
        <f t="shared" si="810"/>
        <v>217064.48111060343</v>
      </c>
      <c r="X1797" s="7">
        <f t="shared" si="811"/>
        <v>-31.516028937870828</v>
      </c>
      <c r="Y1797" s="6">
        <f t="shared" si="797"/>
        <v>1273.3138049866586</v>
      </c>
      <c r="Z1797" s="4">
        <f t="shared" si="798"/>
        <v>-1</v>
      </c>
      <c r="AA1797" s="4">
        <f t="shared" si="812"/>
        <v>0</v>
      </c>
      <c r="AB1797" s="5">
        <f t="shared" si="813"/>
        <v>0</v>
      </c>
      <c r="AC1797" s="418">
        <f t="shared" si="817"/>
        <v>0</v>
      </c>
      <c r="AD1797" s="628">
        <f t="shared" si="814"/>
        <v>0</v>
      </c>
      <c r="AE1797" s="4">
        <f t="shared" si="799"/>
        <v>12.02138061396475</v>
      </c>
      <c r="AF1797" s="3">
        <f t="shared" si="815"/>
        <v>4.67</v>
      </c>
      <c r="AG1797" s="2">
        <f t="shared" si="800"/>
        <v>105.92076283713217</v>
      </c>
      <c r="AH1797" s="1">
        <f t="shared" si="789"/>
        <v>16.672146312745863</v>
      </c>
    </row>
    <row r="1798" spans="6:34" ht="15" thickBot="1" x14ac:dyDescent="0.4">
      <c r="F1798" s="21">
        <f t="shared" si="801"/>
        <v>176.79999999999424</v>
      </c>
      <c r="G1798" s="20">
        <f t="shared" si="816"/>
        <v>356.63043478260749</v>
      </c>
      <c r="H1798" s="19">
        <f t="shared" si="790"/>
        <v>6.6304347826074945</v>
      </c>
      <c r="I1798" s="18">
        <f t="shared" si="791"/>
        <v>1.8944099378878556E-2</v>
      </c>
      <c r="J1798" s="17">
        <f t="shared" si="792"/>
        <v>216938.05253048113</v>
      </c>
      <c r="K1798" s="16">
        <f t="shared" si="793"/>
        <v>31.516406276458948</v>
      </c>
      <c r="L1798" s="15">
        <f t="shared" si="794"/>
        <v>0</v>
      </c>
      <c r="M1798" s="14">
        <f t="shared" si="795"/>
        <v>0</v>
      </c>
      <c r="N1798" s="13">
        <f t="shared" si="802"/>
        <v>0</v>
      </c>
      <c r="O1798" s="12">
        <f t="shared" si="803"/>
        <v>0</v>
      </c>
      <c r="P1798" s="4">
        <f t="shared" si="804"/>
        <v>0</v>
      </c>
      <c r="Q1798" s="11">
        <f t="shared" si="796"/>
        <v>0</v>
      </c>
      <c r="R1798" s="10">
        <f t="shared" si="805"/>
        <v>0</v>
      </c>
      <c r="S1798" s="9">
        <f t="shared" si="806"/>
        <v>151.358709016955</v>
      </c>
      <c r="T1798" s="8">
        <f t="shared" si="807"/>
        <v>24792.756558126308</v>
      </c>
      <c r="U1798" s="7">
        <f t="shared" si="808"/>
        <v>-31.516406276458948</v>
      </c>
      <c r="V1798" s="9">
        <f t="shared" si="809"/>
        <v>-1267.4374041168821</v>
      </c>
      <c r="W1798" s="8">
        <f t="shared" si="810"/>
        <v>216938.05253048113</v>
      </c>
      <c r="X1798" s="7">
        <f t="shared" si="811"/>
        <v>-31.516406276458948</v>
      </c>
      <c r="Y1798" s="6">
        <f t="shared" si="797"/>
        <v>1276.4431174752051</v>
      </c>
      <c r="Z1798" s="4">
        <f t="shared" si="798"/>
        <v>-1</v>
      </c>
      <c r="AA1798" s="4">
        <f t="shared" si="812"/>
        <v>0</v>
      </c>
      <c r="AB1798" s="5">
        <f t="shared" si="813"/>
        <v>0</v>
      </c>
      <c r="AC1798" s="418">
        <f t="shared" si="817"/>
        <v>0</v>
      </c>
      <c r="AD1798" s="628">
        <f t="shared" si="814"/>
        <v>0</v>
      </c>
      <c r="AE1798" s="4">
        <f t="shared" si="799"/>
        <v>12.050924514562956</v>
      </c>
      <c r="AF1798" s="3">
        <f t="shared" si="815"/>
        <v>4.67</v>
      </c>
      <c r="AG1798" s="2">
        <f t="shared" si="800"/>
        <v>105.92076283713217</v>
      </c>
      <c r="AH1798" s="1">
        <f t="shared" si="789"/>
        <v>16.733644582704198</v>
      </c>
    </row>
    <row r="1799" spans="6:34" ht="15" thickBot="1" x14ac:dyDescent="0.4">
      <c r="F1799" s="21">
        <f t="shared" si="801"/>
        <v>176.89999999999424</v>
      </c>
      <c r="G1799" s="20">
        <f t="shared" si="816"/>
        <v>356.63043478260749</v>
      </c>
      <c r="H1799" s="19">
        <f t="shared" si="790"/>
        <v>6.6304347826074945</v>
      </c>
      <c r="I1799" s="18">
        <f t="shared" si="791"/>
        <v>1.8944099378878556E-2</v>
      </c>
      <c r="J1799" s="17">
        <f t="shared" si="792"/>
        <v>216811.30879006945</v>
      </c>
      <c r="K1799" s="16">
        <f t="shared" si="793"/>
        <v>31.51678456247625</v>
      </c>
      <c r="L1799" s="15">
        <f t="shared" si="794"/>
        <v>0</v>
      </c>
      <c r="M1799" s="14">
        <f t="shared" si="795"/>
        <v>0</v>
      </c>
      <c r="N1799" s="13">
        <f t="shared" si="802"/>
        <v>0</v>
      </c>
      <c r="O1799" s="12">
        <f t="shared" si="803"/>
        <v>0</v>
      </c>
      <c r="P1799" s="4">
        <f t="shared" si="804"/>
        <v>0</v>
      </c>
      <c r="Q1799" s="11">
        <f t="shared" si="796"/>
        <v>0</v>
      </c>
      <c r="R1799" s="10">
        <f t="shared" si="805"/>
        <v>0</v>
      </c>
      <c r="S1799" s="9">
        <f t="shared" si="806"/>
        <v>151.358709016955</v>
      </c>
      <c r="T1799" s="8">
        <f t="shared" si="807"/>
        <v>24807.892429028005</v>
      </c>
      <c r="U1799" s="7">
        <f t="shared" si="808"/>
        <v>-31.51678456247625</v>
      </c>
      <c r="V1799" s="9">
        <f t="shared" si="809"/>
        <v>-1270.5890447445281</v>
      </c>
      <c r="W1799" s="8">
        <f t="shared" si="810"/>
        <v>216811.30879006945</v>
      </c>
      <c r="X1799" s="7">
        <f t="shared" si="811"/>
        <v>-31.51678456247625</v>
      </c>
      <c r="Y1799" s="6">
        <f t="shared" si="797"/>
        <v>1279.5725768474767</v>
      </c>
      <c r="Z1799" s="4">
        <f t="shared" si="798"/>
        <v>-1</v>
      </c>
      <c r="AA1799" s="4">
        <f t="shared" si="812"/>
        <v>0</v>
      </c>
      <c r="AB1799" s="5">
        <f t="shared" si="813"/>
        <v>0</v>
      </c>
      <c r="AC1799" s="418">
        <f t="shared" si="817"/>
        <v>0</v>
      </c>
      <c r="AD1799" s="628">
        <f t="shared" si="814"/>
        <v>0</v>
      </c>
      <c r="AE1799" s="4">
        <f t="shared" si="799"/>
        <v>12.080469801893294</v>
      </c>
      <c r="AF1799" s="3">
        <f t="shared" si="815"/>
        <v>4.67</v>
      </c>
      <c r="AG1799" s="2">
        <f t="shared" si="800"/>
        <v>105.92076283713217</v>
      </c>
      <c r="AH1799" s="1">
        <f t="shared" si="789"/>
        <v>16.795221175064185</v>
      </c>
    </row>
    <row r="1800" spans="6:34" ht="15" thickBot="1" x14ac:dyDescent="0.4">
      <c r="F1800" s="21">
        <f t="shared" si="801"/>
        <v>176.99999999999423</v>
      </c>
      <c r="G1800" s="20">
        <f t="shared" si="816"/>
        <v>356.63043478260749</v>
      </c>
      <c r="H1800" s="19">
        <f t="shared" si="790"/>
        <v>6.6304347826074945</v>
      </c>
      <c r="I1800" s="18">
        <f t="shared" si="791"/>
        <v>1.8944099378878556E-2</v>
      </c>
      <c r="J1800" s="17">
        <f t="shared" si="792"/>
        <v>216684.249885595</v>
      </c>
      <c r="K1800" s="16">
        <f t="shared" si="793"/>
        <v>31.51716379598497</v>
      </c>
      <c r="L1800" s="15">
        <f t="shared" si="794"/>
        <v>0</v>
      </c>
      <c r="M1800" s="14">
        <f t="shared" si="795"/>
        <v>0</v>
      </c>
      <c r="N1800" s="13">
        <f t="shared" si="802"/>
        <v>0</v>
      </c>
      <c r="O1800" s="12">
        <f t="shared" si="803"/>
        <v>0</v>
      </c>
      <c r="P1800" s="4">
        <f t="shared" si="804"/>
        <v>0</v>
      </c>
      <c r="Q1800" s="11">
        <f t="shared" si="796"/>
        <v>0</v>
      </c>
      <c r="R1800" s="10">
        <f t="shared" si="805"/>
        <v>0</v>
      </c>
      <c r="S1800" s="9">
        <f t="shared" si="806"/>
        <v>151.358709016955</v>
      </c>
      <c r="T1800" s="8">
        <f t="shared" si="807"/>
        <v>24823.028299929701</v>
      </c>
      <c r="U1800" s="7">
        <f t="shared" si="808"/>
        <v>-31.51716379598497</v>
      </c>
      <c r="V1800" s="9">
        <f t="shared" si="809"/>
        <v>-1273.7407232007758</v>
      </c>
      <c r="W1800" s="8">
        <f t="shared" si="810"/>
        <v>216684.249885595</v>
      </c>
      <c r="X1800" s="7">
        <f t="shared" si="811"/>
        <v>-31.51716379598497</v>
      </c>
      <c r="Y1800" s="6">
        <f t="shared" si="797"/>
        <v>1282.7021824006206</v>
      </c>
      <c r="Z1800" s="4">
        <f t="shared" si="798"/>
        <v>-1</v>
      </c>
      <c r="AA1800" s="4">
        <f t="shared" si="812"/>
        <v>0</v>
      </c>
      <c r="AB1800" s="5">
        <f t="shared" si="813"/>
        <v>0</v>
      </c>
      <c r="AC1800" s="418">
        <f t="shared" si="817"/>
        <v>0</v>
      </c>
      <c r="AD1800" s="628">
        <f t="shared" si="814"/>
        <v>0</v>
      </c>
      <c r="AE1800" s="4">
        <f t="shared" si="799"/>
        <v>12.110016469320115</v>
      </c>
      <c r="AF1800" s="3">
        <f t="shared" si="815"/>
        <v>4.67</v>
      </c>
      <c r="AG1800" s="2">
        <f t="shared" si="800"/>
        <v>105.92076283713217</v>
      </c>
      <c r="AH1800" s="1">
        <f t="shared" si="789"/>
        <v>16.856875994280767</v>
      </c>
    </row>
    <row r="1801" spans="6:34" ht="15" thickBot="1" x14ac:dyDescent="0.4">
      <c r="F1801" s="21">
        <f t="shared" si="801"/>
        <v>177.09999999999422</v>
      </c>
      <c r="G1801" s="20">
        <f t="shared" si="816"/>
        <v>356.63043478260749</v>
      </c>
      <c r="H1801" s="19">
        <f t="shared" si="790"/>
        <v>6.6304347826074945</v>
      </c>
      <c r="I1801" s="18">
        <f t="shared" si="791"/>
        <v>1.8944099378878556E-2</v>
      </c>
      <c r="J1801" s="17">
        <f t="shared" si="792"/>
        <v>216556.87581327491</v>
      </c>
      <c r="K1801" s="16">
        <f t="shared" si="793"/>
        <v>31.517543977047495</v>
      </c>
      <c r="L1801" s="15">
        <f t="shared" si="794"/>
        <v>0</v>
      </c>
      <c r="M1801" s="14">
        <f t="shared" si="795"/>
        <v>0</v>
      </c>
      <c r="N1801" s="13">
        <f t="shared" si="802"/>
        <v>0</v>
      </c>
      <c r="O1801" s="12">
        <f t="shared" si="803"/>
        <v>0</v>
      </c>
      <c r="P1801" s="4">
        <f t="shared" si="804"/>
        <v>0</v>
      </c>
      <c r="Q1801" s="11">
        <f t="shared" si="796"/>
        <v>0</v>
      </c>
      <c r="R1801" s="10">
        <f t="shared" si="805"/>
        <v>0</v>
      </c>
      <c r="S1801" s="9">
        <f t="shared" si="806"/>
        <v>151.358709016955</v>
      </c>
      <c r="T1801" s="8">
        <f t="shared" si="807"/>
        <v>24838.164170831398</v>
      </c>
      <c r="U1801" s="7">
        <f t="shared" si="808"/>
        <v>-31.517543977047495</v>
      </c>
      <c r="V1801" s="9">
        <f t="shared" si="809"/>
        <v>-1276.8924395803742</v>
      </c>
      <c r="W1801" s="8">
        <f t="shared" si="810"/>
        <v>216556.87581327491</v>
      </c>
      <c r="X1801" s="7">
        <f t="shared" si="811"/>
        <v>-31.517543977047495</v>
      </c>
      <c r="Y1801" s="6">
        <f t="shared" si="797"/>
        <v>1285.8319334395142</v>
      </c>
      <c r="Z1801" s="4">
        <f t="shared" si="798"/>
        <v>-1</v>
      </c>
      <c r="AA1801" s="4">
        <f t="shared" si="812"/>
        <v>0</v>
      </c>
      <c r="AB1801" s="5">
        <f t="shared" si="813"/>
        <v>0</v>
      </c>
      <c r="AC1801" s="418">
        <f t="shared" si="817"/>
        <v>0</v>
      </c>
      <c r="AD1801" s="628">
        <f t="shared" si="814"/>
        <v>0</v>
      </c>
      <c r="AE1801" s="4">
        <f t="shared" si="799"/>
        <v>12.139564510280753</v>
      </c>
      <c r="AF1801" s="3">
        <f t="shared" si="815"/>
        <v>4.67</v>
      </c>
      <c r="AG1801" s="2">
        <f t="shared" si="800"/>
        <v>105.92076283713217</v>
      </c>
      <c r="AH1801" s="1">
        <f t="shared" si="789"/>
        <v>16.918608945206515</v>
      </c>
    </row>
    <row r="1802" spans="6:34" ht="15" thickBot="1" x14ac:dyDescent="0.4">
      <c r="F1802" s="21">
        <f t="shared" si="801"/>
        <v>177.19999999999422</v>
      </c>
      <c r="G1802" s="20">
        <f t="shared" si="816"/>
        <v>356.63043478260749</v>
      </c>
      <c r="H1802" s="19">
        <f t="shared" si="790"/>
        <v>6.6304347826074945</v>
      </c>
      <c r="I1802" s="18">
        <f t="shared" si="791"/>
        <v>1.8944099378878556E-2</v>
      </c>
      <c r="J1802" s="17">
        <f t="shared" si="792"/>
        <v>216429.18656931687</v>
      </c>
      <c r="K1802" s="16">
        <f t="shared" si="793"/>
        <v>31.517925105726373</v>
      </c>
      <c r="L1802" s="15">
        <f t="shared" si="794"/>
        <v>0</v>
      </c>
      <c r="M1802" s="14">
        <f t="shared" si="795"/>
        <v>0</v>
      </c>
      <c r="N1802" s="13">
        <f t="shared" si="802"/>
        <v>0</v>
      </c>
      <c r="O1802" s="12">
        <f t="shared" si="803"/>
        <v>0</v>
      </c>
      <c r="P1802" s="4">
        <f t="shared" si="804"/>
        <v>0</v>
      </c>
      <c r="Q1802" s="11">
        <f t="shared" si="796"/>
        <v>0</v>
      </c>
      <c r="R1802" s="10">
        <f t="shared" si="805"/>
        <v>0</v>
      </c>
      <c r="S1802" s="9">
        <f t="shared" si="806"/>
        <v>151.358709016955</v>
      </c>
      <c r="T1802" s="8">
        <f t="shared" si="807"/>
        <v>24853.300041733095</v>
      </c>
      <c r="U1802" s="7">
        <f t="shared" si="808"/>
        <v>-31.517925105726373</v>
      </c>
      <c r="V1802" s="9">
        <f t="shared" si="809"/>
        <v>-1280.044193978079</v>
      </c>
      <c r="W1802" s="8">
        <f t="shared" si="810"/>
        <v>216429.18656931687</v>
      </c>
      <c r="X1802" s="7">
        <f t="shared" si="811"/>
        <v>-31.517925105726373</v>
      </c>
      <c r="Y1802" s="6">
        <f t="shared" si="797"/>
        <v>1288.9618292766738</v>
      </c>
      <c r="Z1802" s="4">
        <f t="shared" si="798"/>
        <v>-1</v>
      </c>
      <c r="AA1802" s="4">
        <f t="shared" si="812"/>
        <v>0</v>
      </c>
      <c r="AB1802" s="5">
        <f t="shared" si="813"/>
        <v>0</v>
      </c>
      <c r="AC1802" s="418">
        <f t="shared" si="817"/>
        <v>0</v>
      </c>
      <c r="AD1802" s="628">
        <f t="shared" si="814"/>
        <v>0</v>
      </c>
      <c r="AE1802" s="4">
        <f t="shared" si="799"/>
        <v>12.169113918284662</v>
      </c>
      <c r="AF1802" s="3">
        <f t="shared" si="815"/>
        <v>4.67</v>
      </c>
      <c r="AG1802" s="2">
        <f t="shared" si="800"/>
        <v>105.92076283713217</v>
      </c>
      <c r="AH1802" s="1">
        <f t="shared" si="789"/>
        <v>16.980419933088996</v>
      </c>
    </row>
    <row r="1803" spans="6:34" ht="15" thickBot="1" x14ac:dyDescent="0.4">
      <c r="F1803" s="21">
        <f t="shared" si="801"/>
        <v>177.29999999999421</v>
      </c>
      <c r="G1803" s="20">
        <f t="shared" si="816"/>
        <v>356.63043478260749</v>
      </c>
      <c r="H1803" s="19">
        <f t="shared" si="790"/>
        <v>6.6304347826074945</v>
      </c>
      <c r="I1803" s="18">
        <f t="shared" si="791"/>
        <v>1.8944099378878556E-2</v>
      </c>
      <c r="J1803" s="17">
        <f t="shared" si="792"/>
        <v>216301.18214991907</v>
      </c>
      <c r="K1803" s="16">
        <f t="shared" si="793"/>
        <v>31.518307182084314</v>
      </c>
      <c r="L1803" s="15">
        <f t="shared" si="794"/>
        <v>0</v>
      </c>
      <c r="M1803" s="14">
        <f t="shared" si="795"/>
        <v>0</v>
      </c>
      <c r="N1803" s="13">
        <f t="shared" si="802"/>
        <v>0</v>
      </c>
      <c r="O1803" s="12">
        <f t="shared" si="803"/>
        <v>0</v>
      </c>
      <c r="P1803" s="4">
        <f t="shared" si="804"/>
        <v>0</v>
      </c>
      <c r="Q1803" s="11">
        <f t="shared" si="796"/>
        <v>0</v>
      </c>
      <c r="R1803" s="10">
        <f t="shared" si="805"/>
        <v>0</v>
      </c>
      <c r="S1803" s="9">
        <f t="shared" si="806"/>
        <v>151.358709016955</v>
      </c>
      <c r="T1803" s="8">
        <f t="shared" si="807"/>
        <v>24868.435912634792</v>
      </c>
      <c r="U1803" s="7">
        <f t="shared" si="808"/>
        <v>-31.518307182084314</v>
      </c>
      <c r="V1803" s="9">
        <f t="shared" si="809"/>
        <v>-1283.1959864886517</v>
      </c>
      <c r="W1803" s="8">
        <f t="shared" si="810"/>
        <v>216301.18214991907</v>
      </c>
      <c r="X1803" s="7">
        <f t="shared" si="811"/>
        <v>-31.518307182084314</v>
      </c>
      <c r="Y1803" s="6">
        <f t="shared" si="797"/>
        <v>1292.0918692321623</v>
      </c>
      <c r="Z1803" s="4">
        <f t="shared" si="798"/>
        <v>-1</v>
      </c>
      <c r="AA1803" s="4">
        <f t="shared" si="812"/>
        <v>0</v>
      </c>
      <c r="AB1803" s="5">
        <f t="shared" si="813"/>
        <v>0</v>
      </c>
      <c r="AC1803" s="418">
        <f t="shared" si="817"/>
        <v>0</v>
      </c>
      <c r="AD1803" s="628">
        <f t="shared" si="814"/>
        <v>0</v>
      </c>
      <c r="AE1803" s="4">
        <f t="shared" si="799"/>
        <v>12.198664686912538</v>
      </c>
      <c r="AF1803" s="3">
        <f t="shared" si="815"/>
        <v>4.67</v>
      </c>
      <c r="AG1803" s="2">
        <f t="shared" si="800"/>
        <v>105.92076283713217</v>
      </c>
      <c r="AH1803" s="1">
        <f t="shared" si="789"/>
        <v>17.04230886356817</v>
      </c>
    </row>
    <row r="1804" spans="6:34" ht="15" thickBot="1" x14ac:dyDescent="0.4">
      <c r="F1804" s="21">
        <f t="shared" si="801"/>
        <v>177.39999999999421</v>
      </c>
      <c r="G1804" s="20">
        <f t="shared" si="816"/>
        <v>356.63043478260749</v>
      </c>
      <c r="H1804" s="19">
        <f t="shared" si="790"/>
        <v>6.6304347826074945</v>
      </c>
      <c r="I1804" s="18">
        <f t="shared" si="791"/>
        <v>1.8944099378878556E-2</v>
      </c>
      <c r="J1804" s="17">
        <f t="shared" si="792"/>
        <v>216172.8625512702</v>
      </c>
      <c r="K1804" s="16">
        <f t="shared" si="793"/>
        <v>31.518690206184178</v>
      </c>
      <c r="L1804" s="15">
        <f t="shared" si="794"/>
        <v>0</v>
      </c>
      <c r="M1804" s="14">
        <f t="shared" si="795"/>
        <v>0</v>
      </c>
      <c r="N1804" s="13">
        <f t="shared" si="802"/>
        <v>0</v>
      </c>
      <c r="O1804" s="12">
        <f t="shared" si="803"/>
        <v>0</v>
      </c>
      <c r="P1804" s="4">
        <f t="shared" si="804"/>
        <v>0</v>
      </c>
      <c r="Q1804" s="11">
        <f t="shared" si="796"/>
        <v>0</v>
      </c>
      <c r="R1804" s="10">
        <f t="shared" si="805"/>
        <v>0</v>
      </c>
      <c r="S1804" s="9">
        <f t="shared" si="806"/>
        <v>151.358709016955</v>
      </c>
      <c r="T1804" s="8">
        <f t="shared" si="807"/>
        <v>24883.571783536489</v>
      </c>
      <c r="U1804" s="7">
        <f t="shared" si="808"/>
        <v>-31.518690206184178</v>
      </c>
      <c r="V1804" s="9">
        <f t="shared" si="809"/>
        <v>-1286.3478172068601</v>
      </c>
      <c r="W1804" s="8">
        <f t="shared" si="810"/>
        <v>216172.8625512702</v>
      </c>
      <c r="X1804" s="7">
        <f t="shared" si="811"/>
        <v>-31.518690206184178</v>
      </c>
      <c r="Y1804" s="6">
        <f t="shared" si="797"/>
        <v>1295.2220526334984</v>
      </c>
      <c r="Z1804" s="4">
        <f t="shared" si="798"/>
        <v>-1</v>
      </c>
      <c r="AA1804" s="4">
        <f t="shared" si="812"/>
        <v>0</v>
      </c>
      <c r="AB1804" s="5">
        <f t="shared" si="813"/>
        <v>0</v>
      </c>
      <c r="AC1804" s="418">
        <f t="shared" si="817"/>
        <v>0</v>
      </c>
      <c r="AD1804" s="628">
        <f t="shared" si="814"/>
        <v>0</v>
      </c>
      <c r="AE1804" s="4">
        <f t="shared" si="799"/>
        <v>12.22821680981548</v>
      </c>
      <c r="AF1804" s="3">
        <f t="shared" si="815"/>
        <v>4.67</v>
      </c>
      <c r="AG1804" s="2">
        <f t="shared" si="800"/>
        <v>105.92076283713217</v>
      </c>
      <c r="AH1804" s="1">
        <f t="shared" si="789"/>
        <v>17.104275642673866</v>
      </c>
    </row>
    <row r="1805" spans="6:34" ht="15" thickBot="1" x14ac:dyDescent="0.4">
      <c r="F1805" s="21">
        <f t="shared" si="801"/>
        <v>177.4999999999942</v>
      </c>
      <c r="G1805" s="20">
        <f t="shared" si="816"/>
        <v>356.63043478260749</v>
      </c>
      <c r="H1805" s="19">
        <f t="shared" si="790"/>
        <v>6.6304347826074945</v>
      </c>
      <c r="I1805" s="18">
        <f t="shared" si="791"/>
        <v>1.8944099378878556E-2</v>
      </c>
      <c r="J1805" s="17">
        <f t="shared" si="792"/>
        <v>216044.2277695495</v>
      </c>
      <c r="K1805" s="16">
        <f t="shared" si="793"/>
        <v>31.519074178088996</v>
      </c>
      <c r="L1805" s="15">
        <f t="shared" si="794"/>
        <v>0</v>
      </c>
      <c r="M1805" s="14">
        <f t="shared" si="795"/>
        <v>0</v>
      </c>
      <c r="N1805" s="13">
        <f t="shared" si="802"/>
        <v>0</v>
      </c>
      <c r="O1805" s="12">
        <f t="shared" si="803"/>
        <v>0</v>
      </c>
      <c r="P1805" s="4">
        <f t="shared" si="804"/>
        <v>0</v>
      </c>
      <c r="Q1805" s="11">
        <f t="shared" si="796"/>
        <v>0</v>
      </c>
      <c r="R1805" s="10">
        <f t="shared" si="805"/>
        <v>0</v>
      </c>
      <c r="S1805" s="9">
        <f t="shared" si="806"/>
        <v>151.358709016955</v>
      </c>
      <c r="T1805" s="8">
        <f t="shared" si="807"/>
        <v>24898.707654438185</v>
      </c>
      <c r="U1805" s="7">
        <f t="shared" si="808"/>
        <v>-31.519074178088996</v>
      </c>
      <c r="V1805" s="9">
        <f t="shared" si="809"/>
        <v>-1289.4996862274786</v>
      </c>
      <c r="W1805" s="8">
        <f t="shared" si="810"/>
        <v>216044.2277695495</v>
      </c>
      <c r="X1805" s="7">
        <f t="shared" si="811"/>
        <v>-31.519074178088996</v>
      </c>
      <c r="Y1805" s="6">
        <f t="shared" si="797"/>
        <v>1298.3523788155683</v>
      </c>
      <c r="Z1805" s="4">
        <f t="shared" si="798"/>
        <v>-1</v>
      </c>
      <c r="AA1805" s="4">
        <f t="shared" si="812"/>
        <v>0</v>
      </c>
      <c r="AB1805" s="5">
        <f t="shared" si="813"/>
        <v>0</v>
      </c>
      <c r="AC1805" s="418">
        <f t="shared" si="817"/>
        <v>0</v>
      </c>
      <c r="AD1805" s="628">
        <f t="shared" si="814"/>
        <v>0</v>
      </c>
      <c r="AE1805" s="4">
        <f t="shared" si="799"/>
        <v>12.257770280714128</v>
      </c>
      <c r="AF1805" s="3">
        <f t="shared" si="815"/>
        <v>4.67</v>
      </c>
      <c r="AG1805" s="2">
        <f t="shared" si="800"/>
        <v>105.92076283713217</v>
      </c>
      <c r="AH1805" s="1">
        <f t="shared" si="789"/>
        <v>17.166320176823145</v>
      </c>
    </row>
    <row r="1806" spans="6:34" ht="15" thickBot="1" x14ac:dyDescent="0.4">
      <c r="F1806" s="21">
        <f t="shared" si="801"/>
        <v>177.5999999999942</v>
      </c>
      <c r="G1806" s="20">
        <f t="shared" si="816"/>
        <v>356.63043478260749</v>
      </c>
      <c r="H1806" s="19">
        <f t="shared" si="790"/>
        <v>6.6304347826074945</v>
      </c>
      <c r="I1806" s="18">
        <f t="shared" si="791"/>
        <v>1.8944099378878556E-2</v>
      </c>
      <c r="J1806" s="17">
        <f t="shared" si="792"/>
        <v>215915.27780092676</v>
      </c>
      <c r="K1806" s="16">
        <f t="shared" si="793"/>
        <v>31.519459097861944</v>
      </c>
      <c r="L1806" s="15">
        <f t="shared" si="794"/>
        <v>0</v>
      </c>
      <c r="M1806" s="14">
        <f t="shared" si="795"/>
        <v>0</v>
      </c>
      <c r="N1806" s="13">
        <f t="shared" si="802"/>
        <v>0</v>
      </c>
      <c r="O1806" s="12">
        <f t="shared" si="803"/>
        <v>0</v>
      </c>
      <c r="P1806" s="4">
        <f t="shared" si="804"/>
        <v>0</v>
      </c>
      <c r="Q1806" s="11">
        <f t="shared" si="796"/>
        <v>0</v>
      </c>
      <c r="R1806" s="10">
        <f t="shared" si="805"/>
        <v>0</v>
      </c>
      <c r="S1806" s="9">
        <f t="shared" si="806"/>
        <v>151.358709016955</v>
      </c>
      <c r="T1806" s="8">
        <f t="shared" si="807"/>
        <v>24913.843525339882</v>
      </c>
      <c r="U1806" s="7">
        <f t="shared" si="808"/>
        <v>-31.519459097861944</v>
      </c>
      <c r="V1806" s="9">
        <f t="shared" si="809"/>
        <v>-1292.6515936452874</v>
      </c>
      <c r="W1806" s="8">
        <f t="shared" si="810"/>
        <v>215915.27780092676</v>
      </c>
      <c r="X1806" s="7">
        <f t="shared" si="811"/>
        <v>-31.519459097861944</v>
      </c>
      <c r="Y1806" s="6">
        <f t="shared" si="797"/>
        <v>1301.4828471205376</v>
      </c>
      <c r="Z1806" s="4">
        <f t="shared" si="798"/>
        <v>-1</v>
      </c>
      <c r="AA1806" s="4">
        <f t="shared" si="812"/>
        <v>0</v>
      </c>
      <c r="AB1806" s="5">
        <f t="shared" si="813"/>
        <v>0</v>
      </c>
      <c r="AC1806" s="418">
        <f t="shared" si="817"/>
        <v>0</v>
      </c>
      <c r="AD1806" s="628">
        <f t="shared" si="814"/>
        <v>0</v>
      </c>
      <c r="AE1806" s="4">
        <f t="shared" si="799"/>
        <v>12.287325093397859</v>
      </c>
      <c r="AF1806" s="3">
        <f t="shared" si="815"/>
        <v>4.67</v>
      </c>
      <c r="AG1806" s="2">
        <f t="shared" si="800"/>
        <v>105.92076283713217</v>
      </c>
      <c r="AH1806" s="1">
        <f t="shared" si="789"/>
        <v>17.228442372817891</v>
      </c>
    </row>
    <row r="1807" spans="6:34" ht="15" thickBot="1" x14ac:dyDescent="0.4">
      <c r="F1807" s="21">
        <f t="shared" si="801"/>
        <v>177.69999999999419</v>
      </c>
      <c r="G1807" s="20">
        <f t="shared" si="816"/>
        <v>356.63043478260749</v>
      </c>
      <c r="H1807" s="19">
        <f t="shared" si="790"/>
        <v>6.6304347826074945</v>
      </c>
      <c r="I1807" s="18">
        <f t="shared" si="791"/>
        <v>1.8944099378878556E-2</v>
      </c>
      <c r="J1807" s="17">
        <f t="shared" si="792"/>
        <v>215786.01264156224</v>
      </c>
      <c r="K1807" s="16">
        <f t="shared" si="793"/>
        <v>31.519844965566342</v>
      </c>
      <c r="L1807" s="15">
        <f t="shared" si="794"/>
        <v>0</v>
      </c>
      <c r="M1807" s="14">
        <f t="shared" si="795"/>
        <v>0</v>
      </c>
      <c r="N1807" s="13">
        <f t="shared" si="802"/>
        <v>0</v>
      </c>
      <c r="O1807" s="12">
        <f t="shared" si="803"/>
        <v>0</v>
      </c>
      <c r="P1807" s="4">
        <f t="shared" si="804"/>
        <v>0</v>
      </c>
      <c r="Q1807" s="11">
        <f t="shared" si="796"/>
        <v>0</v>
      </c>
      <c r="R1807" s="10">
        <f t="shared" si="805"/>
        <v>0</v>
      </c>
      <c r="S1807" s="9">
        <f t="shared" si="806"/>
        <v>151.358709016955</v>
      </c>
      <c r="T1807" s="8">
        <f t="shared" si="807"/>
        <v>24928.979396241579</v>
      </c>
      <c r="U1807" s="7">
        <f t="shared" si="808"/>
        <v>-31.519844965566342</v>
      </c>
      <c r="V1807" s="9">
        <f t="shared" si="809"/>
        <v>-1295.8035395550737</v>
      </c>
      <c r="W1807" s="8">
        <f t="shared" si="810"/>
        <v>215786.01264156224</v>
      </c>
      <c r="X1807" s="7">
        <f t="shared" si="811"/>
        <v>-31.519844965566342</v>
      </c>
      <c r="Y1807" s="6">
        <f t="shared" si="797"/>
        <v>1304.613456897765</v>
      </c>
      <c r="Z1807" s="4">
        <f t="shared" si="798"/>
        <v>-1</v>
      </c>
      <c r="AA1807" s="4">
        <f t="shared" si="812"/>
        <v>0</v>
      </c>
      <c r="AB1807" s="5">
        <f t="shared" si="813"/>
        <v>0</v>
      </c>
      <c r="AC1807" s="418">
        <f t="shared" si="817"/>
        <v>0</v>
      </c>
      <c r="AD1807" s="628">
        <f t="shared" si="814"/>
        <v>0</v>
      </c>
      <c r="AE1807" s="4">
        <f t="shared" si="799"/>
        <v>12.316881241723955</v>
      </c>
      <c r="AF1807" s="3">
        <f t="shared" si="815"/>
        <v>4.67</v>
      </c>
      <c r="AG1807" s="2">
        <f t="shared" si="800"/>
        <v>105.92076283713217</v>
      </c>
      <c r="AH1807" s="1">
        <f t="shared" si="789"/>
        <v>17.290642137842269</v>
      </c>
    </row>
    <row r="1808" spans="6:34" ht="15" thickBot="1" x14ac:dyDescent="0.4">
      <c r="F1808" s="21">
        <f t="shared" si="801"/>
        <v>177.79999999999418</v>
      </c>
      <c r="G1808" s="20">
        <f t="shared" si="816"/>
        <v>356.63043478260749</v>
      </c>
      <c r="H1808" s="19">
        <f t="shared" si="790"/>
        <v>6.6304347826074945</v>
      </c>
      <c r="I1808" s="18">
        <f t="shared" si="791"/>
        <v>1.8944099378878556E-2</v>
      </c>
      <c r="J1808" s="17">
        <f t="shared" si="792"/>
        <v>215656.43228760673</v>
      </c>
      <c r="K1808" s="16">
        <f t="shared" si="793"/>
        <v>31.520231781265711</v>
      </c>
      <c r="L1808" s="15">
        <f t="shared" si="794"/>
        <v>0</v>
      </c>
      <c r="M1808" s="14">
        <f t="shared" si="795"/>
        <v>0</v>
      </c>
      <c r="N1808" s="13">
        <f t="shared" si="802"/>
        <v>0</v>
      </c>
      <c r="O1808" s="12">
        <f t="shared" si="803"/>
        <v>0</v>
      </c>
      <c r="P1808" s="4">
        <f t="shared" si="804"/>
        <v>0</v>
      </c>
      <c r="Q1808" s="11">
        <f t="shared" si="796"/>
        <v>0</v>
      </c>
      <c r="R1808" s="10">
        <f t="shared" si="805"/>
        <v>0</v>
      </c>
      <c r="S1808" s="9">
        <f t="shared" si="806"/>
        <v>151.358709016955</v>
      </c>
      <c r="T1808" s="8">
        <f t="shared" si="807"/>
        <v>24944.115267143276</v>
      </c>
      <c r="U1808" s="7">
        <f t="shared" si="808"/>
        <v>-31.520231781265711</v>
      </c>
      <c r="V1808" s="9">
        <f t="shared" si="809"/>
        <v>-1298.9555240516304</v>
      </c>
      <c r="W1808" s="8">
        <f t="shared" si="810"/>
        <v>215656.43228760673</v>
      </c>
      <c r="X1808" s="7">
        <f t="shared" si="811"/>
        <v>-31.520231781265711</v>
      </c>
      <c r="Y1808" s="6">
        <f t="shared" si="797"/>
        <v>1307.744207503717</v>
      </c>
      <c r="Z1808" s="4">
        <f t="shared" si="798"/>
        <v>-1</v>
      </c>
      <c r="AA1808" s="4">
        <f t="shared" si="812"/>
        <v>0</v>
      </c>
      <c r="AB1808" s="5">
        <f t="shared" si="813"/>
        <v>0</v>
      </c>
      <c r="AC1808" s="418">
        <f t="shared" si="817"/>
        <v>0</v>
      </c>
      <c r="AD1808" s="628">
        <f t="shared" si="814"/>
        <v>0</v>
      </c>
      <c r="AE1808" s="4">
        <f t="shared" si="799"/>
        <v>12.346438719616801</v>
      </c>
      <c r="AF1808" s="3">
        <f t="shared" si="815"/>
        <v>4.67</v>
      </c>
      <c r="AG1808" s="2">
        <f t="shared" si="800"/>
        <v>105.92076283713217</v>
      </c>
      <c r="AH1808" s="1">
        <f t="shared" si="789"/>
        <v>17.352919379460253</v>
      </c>
    </row>
    <row r="1809" spans="6:34" ht="15" thickBot="1" x14ac:dyDescent="0.4">
      <c r="F1809" s="21">
        <f t="shared" si="801"/>
        <v>177.89999999999418</v>
      </c>
      <c r="G1809" s="20">
        <f t="shared" si="816"/>
        <v>356.63043478260749</v>
      </c>
      <c r="H1809" s="19">
        <f t="shared" si="790"/>
        <v>6.6304347826074945</v>
      </c>
      <c r="I1809" s="18">
        <f t="shared" si="791"/>
        <v>1.8944099378878556E-2</v>
      </c>
      <c r="J1809" s="17">
        <f t="shared" si="792"/>
        <v>215526.53673520157</v>
      </c>
      <c r="K1809" s="16">
        <f t="shared" si="793"/>
        <v>31.520619545023692</v>
      </c>
      <c r="L1809" s="15">
        <f t="shared" si="794"/>
        <v>0</v>
      </c>
      <c r="M1809" s="14">
        <f t="shared" si="795"/>
        <v>0</v>
      </c>
      <c r="N1809" s="13">
        <f t="shared" si="802"/>
        <v>0</v>
      </c>
      <c r="O1809" s="12">
        <f t="shared" si="803"/>
        <v>0</v>
      </c>
      <c r="P1809" s="4">
        <f t="shared" si="804"/>
        <v>0</v>
      </c>
      <c r="Q1809" s="11">
        <f t="shared" si="796"/>
        <v>0</v>
      </c>
      <c r="R1809" s="10">
        <f t="shared" si="805"/>
        <v>0</v>
      </c>
      <c r="S1809" s="9">
        <f t="shared" si="806"/>
        <v>151.358709016955</v>
      </c>
      <c r="T1809" s="8">
        <f t="shared" si="807"/>
        <v>24959.251138044972</v>
      </c>
      <c r="U1809" s="7">
        <f t="shared" si="808"/>
        <v>-31.520619545023692</v>
      </c>
      <c r="V1809" s="9">
        <f t="shared" si="809"/>
        <v>-1302.1075472297571</v>
      </c>
      <c r="W1809" s="8">
        <f t="shared" si="810"/>
        <v>215526.53673520157</v>
      </c>
      <c r="X1809" s="7">
        <f t="shared" si="811"/>
        <v>-31.520619545023692</v>
      </c>
      <c r="Y1809" s="6">
        <f t="shared" si="797"/>
        <v>1310.8750983018838</v>
      </c>
      <c r="Z1809" s="4">
        <f t="shared" si="798"/>
        <v>-1</v>
      </c>
      <c r="AA1809" s="4">
        <f t="shared" si="812"/>
        <v>0</v>
      </c>
      <c r="AB1809" s="5">
        <f t="shared" si="813"/>
        <v>0</v>
      </c>
      <c r="AC1809" s="418">
        <f t="shared" si="817"/>
        <v>0</v>
      </c>
      <c r="AD1809" s="628">
        <f t="shared" si="814"/>
        <v>0</v>
      </c>
      <c r="AE1809" s="4">
        <f t="shared" si="799"/>
        <v>12.375997521067099</v>
      </c>
      <c r="AF1809" s="3">
        <f t="shared" si="815"/>
        <v>4.67</v>
      </c>
      <c r="AG1809" s="2">
        <f t="shared" si="800"/>
        <v>105.92076283713217</v>
      </c>
      <c r="AH1809" s="1">
        <f t="shared" si="789"/>
        <v>17.415274005613156</v>
      </c>
    </row>
    <row r="1810" spans="6:34" ht="15" thickBot="1" x14ac:dyDescent="0.4">
      <c r="F1810" s="21">
        <f t="shared" si="801"/>
        <v>177.99999999999417</v>
      </c>
      <c r="G1810" s="20">
        <f t="shared" si="816"/>
        <v>356.63043478260749</v>
      </c>
      <c r="H1810" s="19">
        <f t="shared" si="790"/>
        <v>6.6304347826074945</v>
      </c>
      <c r="I1810" s="18">
        <f t="shared" si="791"/>
        <v>1.8944099378878556E-2</v>
      </c>
      <c r="J1810" s="17">
        <f t="shared" si="792"/>
        <v>215396.32598047861</v>
      </c>
      <c r="K1810" s="16">
        <f t="shared" si="793"/>
        <v>31.521008256904114</v>
      </c>
      <c r="L1810" s="15">
        <f t="shared" si="794"/>
        <v>0</v>
      </c>
      <c r="M1810" s="14">
        <f t="shared" si="795"/>
        <v>0</v>
      </c>
      <c r="N1810" s="13">
        <f t="shared" si="802"/>
        <v>0</v>
      </c>
      <c r="O1810" s="12">
        <f t="shared" si="803"/>
        <v>0</v>
      </c>
      <c r="P1810" s="4">
        <f t="shared" si="804"/>
        <v>0</v>
      </c>
      <c r="Q1810" s="11">
        <f t="shared" si="796"/>
        <v>0</v>
      </c>
      <c r="R1810" s="10">
        <f t="shared" si="805"/>
        <v>0</v>
      </c>
      <c r="S1810" s="9">
        <f t="shared" si="806"/>
        <v>151.358709016955</v>
      </c>
      <c r="T1810" s="8">
        <f t="shared" si="807"/>
        <v>24974.387008946669</v>
      </c>
      <c r="U1810" s="7">
        <f t="shared" si="808"/>
        <v>-31.521008256904114</v>
      </c>
      <c r="V1810" s="9">
        <f t="shared" si="809"/>
        <v>-1305.2596091842595</v>
      </c>
      <c r="W1810" s="8">
        <f t="shared" si="810"/>
        <v>215396.32598047861</v>
      </c>
      <c r="X1810" s="7">
        <f t="shared" si="811"/>
        <v>-31.521008256904114</v>
      </c>
      <c r="Y1810" s="6">
        <f t="shared" si="797"/>
        <v>1314.0061286626958</v>
      </c>
      <c r="Z1810" s="4">
        <f t="shared" si="798"/>
        <v>-1</v>
      </c>
      <c r="AA1810" s="4">
        <f t="shared" si="812"/>
        <v>0</v>
      </c>
      <c r="AB1810" s="5">
        <f t="shared" si="813"/>
        <v>0</v>
      </c>
      <c r="AC1810" s="418">
        <f t="shared" si="817"/>
        <v>0</v>
      </c>
      <c r="AD1810" s="628">
        <f t="shared" si="814"/>
        <v>0</v>
      </c>
      <c r="AE1810" s="4">
        <f t="shared" si="799"/>
        <v>12.405557640131066</v>
      </c>
      <c r="AF1810" s="3">
        <f t="shared" si="815"/>
        <v>4.67</v>
      </c>
      <c r="AG1810" s="2">
        <f t="shared" si="800"/>
        <v>105.92076283713217</v>
      </c>
      <c r="AH1810" s="1">
        <f t="shared" si="789"/>
        <v>17.477705924617243</v>
      </c>
    </row>
    <row r="1811" spans="6:34" ht="15" thickBot="1" x14ac:dyDescent="0.4">
      <c r="F1811" s="21">
        <f t="shared" si="801"/>
        <v>178.09999999999417</v>
      </c>
      <c r="G1811" s="20">
        <f t="shared" si="816"/>
        <v>356.63043478260749</v>
      </c>
      <c r="H1811" s="19">
        <f t="shared" si="790"/>
        <v>6.6304347826074945</v>
      </c>
      <c r="I1811" s="18">
        <f t="shared" si="791"/>
        <v>1.8944099378878556E-2</v>
      </c>
      <c r="J1811" s="17">
        <f t="shared" si="792"/>
        <v>215265.80001956018</v>
      </c>
      <c r="K1811" s="16">
        <f t="shared" si="793"/>
        <v>31.521397916970926</v>
      </c>
      <c r="L1811" s="15">
        <f t="shared" si="794"/>
        <v>0</v>
      </c>
      <c r="M1811" s="14">
        <f t="shared" si="795"/>
        <v>0</v>
      </c>
      <c r="N1811" s="13">
        <f t="shared" si="802"/>
        <v>0</v>
      </c>
      <c r="O1811" s="12">
        <f t="shared" si="803"/>
        <v>0</v>
      </c>
      <c r="P1811" s="4">
        <f t="shared" si="804"/>
        <v>0</v>
      </c>
      <c r="Q1811" s="11">
        <f t="shared" si="796"/>
        <v>0</v>
      </c>
      <c r="R1811" s="10">
        <f t="shared" si="805"/>
        <v>0</v>
      </c>
      <c r="S1811" s="9">
        <f t="shared" si="806"/>
        <v>151.358709016955</v>
      </c>
      <c r="T1811" s="8">
        <f t="shared" si="807"/>
        <v>24989.522879848366</v>
      </c>
      <c r="U1811" s="7">
        <f t="shared" si="808"/>
        <v>-31.521397916970926</v>
      </c>
      <c r="V1811" s="9">
        <f t="shared" si="809"/>
        <v>-1308.41171000995</v>
      </c>
      <c r="W1811" s="8">
        <f t="shared" si="810"/>
        <v>215265.80001956018</v>
      </c>
      <c r="X1811" s="7">
        <f t="shared" si="811"/>
        <v>-31.521397916970926</v>
      </c>
      <c r="Y1811" s="6">
        <f t="shared" si="797"/>
        <v>1317.1372979634434</v>
      </c>
      <c r="Z1811" s="4">
        <f t="shared" si="798"/>
        <v>-1</v>
      </c>
      <c r="AA1811" s="4">
        <f t="shared" si="812"/>
        <v>0</v>
      </c>
      <c r="AB1811" s="5">
        <f t="shared" si="813"/>
        <v>0</v>
      </c>
      <c r="AC1811" s="418">
        <f t="shared" si="817"/>
        <v>0</v>
      </c>
      <c r="AD1811" s="628">
        <f t="shared" si="814"/>
        <v>0</v>
      </c>
      <c r="AE1811" s="4">
        <f t="shared" si="799"/>
        <v>12.435119070929693</v>
      </c>
      <c r="AF1811" s="3">
        <f t="shared" si="815"/>
        <v>4.67</v>
      </c>
      <c r="AG1811" s="2">
        <f t="shared" si="800"/>
        <v>105.92076283713217</v>
      </c>
      <c r="AH1811" s="1">
        <f t="shared" si="789"/>
        <v>17.5402150451613</v>
      </c>
    </row>
    <row r="1812" spans="6:34" ht="15" thickBot="1" x14ac:dyDescent="0.4">
      <c r="F1812" s="21">
        <f t="shared" si="801"/>
        <v>178.19999999999416</v>
      </c>
      <c r="G1812" s="20">
        <f t="shared" si="816"/>
        <v>356.63043478260749</v>
      </c>
      <c r="H1812" s="19">
        <f t="shared" si="790"/>
        <v>6.6304347826074945</v>
      </c>
      <c r="I1812" s="18">
        <f t="shared" si="791"/>
        <v>1.8944099378878556E-2</v>
      </c>
      <c r="J1812" s="17">
        <f t="shared" si="792"/>
        <v>215134.95884855918</v>
      </c>
      <c r="K1812" s="16">
        <f t="shared" si="793"/>
        <v>31.521788525288265</v>
      </c>
      <c r="L1812" s="15">
        <f t="shared" si="794"/>
        <v>0</v>
      </c>
      <c r="M1812" s="14">
        <f t="shared" si="795"/>
        <v>0</v>
      </c>
      <c r="N1812" s="13">
        <f t="shared" si="802"/>
        <v>0</v>
      </c>
      <c r="O1812" s="12">
        <f t="shared" si="803"/>
        <v>0</v>
      </c>
      <c r="P1812" s="4">
        <f t="shared" si="804"/>
        <v>0</v>
      </c>
      <c r="Q1812" s="11">
        <f t="shared" si="796"/>
        <v>0</v>
      </c>
      <c r="R1812" s="10">
        <f t="shared" si="805"/>
        <v>0</v>
      </c>
      <c r="S1812" s="9">
        <f t="shared" si="806"/>
        <v>151.358709016955</v>
      </c>
      <c r="T1812" s="8">
        <f t="shared" si="807"/>
        <v>25004.658750750063</v>
      </c>
      <c r="U1812" s="7">
        <f t="shared" si="808"/>
        <v>-31.521788525288265</v>
      </c>
      <c r="V1812" s="9">
        <f t="shared" si="809"/>
        <v>-1311.5638498016469</v>
      </c>
      <c r="W1812" s="8">
        <f t="shared" si="810"/>
        <v>215134.95884855918</v>
      </c>
      <c r="X1812" s="7">
        <f t="shared" si="811"/>
        <v>-31.521788525288265</v>
      </c>
      <c r="Y1812" s="6">
        <f t="shared" si="797"/>
        <v>1320.2686055881948</v>
      </c>
      <c r="Z1812" s="4">
        <f t="shared" si="798"/>
        <v>-1</v>
      </c>
      <c r="AA1812" s="4">
        <f t="shared" si="812"/>
        <v>0</v>
      </c>
      <c r="AB1812" s="5">
        <f t="shared" si="813"/>
        <v>0</v>
      </c>
      <c r="AC1812" s="418">
        <f t="shared" si="817"/>
        <v>0</v>
      </c>
      <c r="AD1812" s="628">
        <f t="shared" si="814"/>
        <v>0</v>
      </c>
      <c r="AE1812" s="4">
        <f t="shared" si="799"/>
        <v>12.464681807647953</v>
      </c>
      <c r="AF1812" s="3">
        <f t="shared" si="815"/>
        <v>4.67</v>
      </c>
      <c r="AG1812" s="2">
        <f t="shared" si="800"/>
        <v>105.92076283713217</v>
      </c>
      <c r="AH1812" s="1">
        <f t="shared" si="789"/>
        <v>17.602801276304277</v>
      </c>
    </row>
    <row r="1813" spans="6:34" ht="15" thickBot="1" x14ac:dyDescent="0.4">
      <c r="F1813" s="21">
        <f t="shared" si="801"/>
        <v>178.29999999999416</v>
      </c>
      <c r="G1813" s="20">
        <f t="shared" si="816"/>
        <v>356.63043478260749</v>
      </c>
      <c r="H1813" s="19">
        <f t="shared" si="790"/>
        <v>6.6304347826074945</v>
      </c>
      <c r="I1813" s="18">
        <f t="shared" si="791"/>
        <v>1.8944099378878556E-2</v>
      </c>
      <c r="J1813" s="17">
        <f t="shared" si="792"/>
        <v>215003.80246357902</v>
      </c>
      <c r="K1813" s="16">
        <f t="shared" si="793"/>
        <v>31.522180081920414</v>
      </c>
      <c r="L1813" s="15">
        <f t="shared" si="794"/>
        <v>0</v>
      </c>
      <c r="M1813" s="14">
        <f t="shared" si="795"/>
        <v>0</v>
      </c>
      <c r="N1813" s="13">
        <f t="shared" si="802"/>
        <v>0</v>
      </c>
      <c r="O1813" s="12">
        <f t="shared" si="803"/>
        <v>0</v>
      </c>
      <c r="P1813" s="4">
        <f t="shared" si="804"/>
        <v>0</v>
      </c>
      <c r="Q1813" s="11">
        <f t="shared" si="796"/>
        <v>0</v>
      </c>
      <c r="R1813" s="10">
        <f t="shared" si="805"/>
        <v>0</v>
      </c>
      <c r="S1813" s="9">
        <f t="shared" si="806"/>
        <v>151.358709016955</v>
      </c>
      <c r="T1813" s="8">
        <f t="shared" si="807"/>
        <v>25019.794621651759</v>
      </c>
      <c r="U1813" s="7">
        <f t="shared" si="808"/>
        <v>-31.522180081920414</v>
      </c>
      <c r="V1813" s="9">
        <f t="shared" si="809"/>
        <v>-1314.7160286541757</v>
      </c>
      <c r="W1813" s="8">
        <f t="shared" si="810"/>
        <v>215003.80246357902</v>
      </c>
      <c r="X1813" s="7">
        <f t="shared" si="811"/>
        <v>-31.522180081920414</v>
      </c>
      <c r="Y1813" s="6">
        <f t="shared" si="797"/>
        <v>1323.400050927718</v>
      </c>
      <c r="Z1813" s="4">
        <f t="shared" si="798"/>
        <v>-1</v>
      </c>
      <c r="AA1813" s="4">
        <f t="shared" si="812"/>
        <v>0</v>
      </c>
      <c r="AB1813" s="5">
        <f t="shared" si="813"/>
        <v>0</v>
      </c>
      <c r="AC1813" s="418">
        <f t="shared" si="817"/>
        <v>0</v>
      </c>
      <c r="AD1813" s="628">
        <f t="shared" si="814"/>
        <v>0</v>
      </c>
      <c r="AE1813" s="4">
        <f t="shared" si="799"/>
        <v>12.494245844534076</v>
      </c>
      <c r="AF1813" s="3">
        <f t="shared" si="815"/>
        <v>4.67</v>
      </c>
      <c r="AG1813" s="2">
        <f t="shared" si="800"/>
        <v>105.92076283713217</v>
      </c>
      <c r="AH1813" s="1">
        <f t="shared" ref="AH1813:AH1876" si="818">DragCoefficient*AE1813^(3/2)</f>
        <v>17.665464527472889</v>
      </c>
    </row>
    <row r="1814" spans="6:34" ht="15" thickBot="1" x14ac:dyDescent="0.4">
      <c r="F1814" s="21">
        <f t="shared" si="801"/>
        <v>178.39999999999415</v>
      </c>
      <c r="G1814" s="20">
        <f t="shared" si="816"/>
        <v>356.63043478260749</v>
      </c>
      <c r="H1814" s="19">
        <f t="shared" si="790"/>
        <v>6.6304347826074945</v>
      </c>
      <c r="I1814" s="18">
        <f t="shared" si="791"/>
        <v>1.8944099378878556E-2</v>
      </c>
      <c r="J1814" s="17">
        <f t="shared" si="792"/>
        <v>214872.33086071361</v>
      </c>
      <c r="K1814" s="16">
        <f t="shared" si="793"/>
        <v>31.522572586931826</v>
      </c>
      <c r="L1814" s="15">
        <f t="shared" si="794"/>
        <v>0</v>
      </c>
      <c r="M1814" s="14">
        <f t="shared" si="795"/>
        <v>0</v>
      </c>
      <c r="N1814" s="13">
        <f t="shared" si="802"/>
        <v>0</v>
      </c>
      <c r="O1814" s="12">
        <f t="shared" si="803"/>
        <v>0</v>
      </c>
      <c r="P1814" s="4">
        <f t="shared" si="804"/>
        <v>0</v>
      </c>
      <c r="Q1814" s="11">
        <f t="shared" si="796"/>
        <v>0</v>
      </c>
      <c r="R1814" s="10">
        <f t="shared" si="805"/>
        <v>0</v>
      </c>
      <c r="S1814" s="9">
        <f t="shared" si="806"/>
        <v>151.358709016955</v>
      </c>
      <c r="T1814" s="8">
        <f t="shared" si="807"/>
        <v>25034.930492553456</v>
      </c>
      <c r="U1814" s="7">
        <f t="shared" si="808"/>
        <v>-31.522572586931826</v>
      </c>
      <c r="V1814" s="9">
        <f t="shared" si="809"/>
        <v>-1317.8682466623677</v>
      </c>
      <c r="W1814" s="8">
        <f t="shared" si="810"/>
        <v>214872.33086071361</v>
      </c>
      <c r="X1814" s="7">
        <f t="shared" si="811"/>
        <v>-31.522572586931826</v>
      </c>
      <c r="Y1814" s="6">
        <f t="shared" si="797"/>
        <v>1326.5316333794015</v>
      </c>
      <c r="Z1814" s="4">
        <f t="shared" si="798"/>
        <v>-1</v>
      </c>
      <c r="AA1814" s="4">
        <f t="shared" si="812"/>
        <v>0</v>
      </c>
      <c r="AB1814" s="5">
        <f t="shared" si="813"/>
        <v>0</v>
      </c>
      <c r="AC1814" s="418">
        <f t="shared" si="817"/>
        <v>0</v>
      </c>
      <c r="AD1814" s="628">
        <f t="shared" si="814"/>
        <v>0</v>
      </c>
      <c r="AE1814" s="4">
        <f t="shared" si="799"/>
        <v>12.523811175898793</v>
      </c>
      <c r="AF1814" s="3">
        <f t="shared" si="815"/>
        <v>4.67</v>
      </c>
      <c r="AG1814" s="2">
        <f t="shared" si="800"/>
        <v>105.92076283713217</v>
      </c>
      <c r="AH1814" s="1">
        <f t="shared" si="818"/>
        <v>17.728204708459323</v>
      </c>
    </row>
    <row r="1815" spans="6:34" ht="15" thickBot="1" x14ac:dyDescent="0.4">
      <c r="F1815" s="21">
        <f t="shared" si="801"/>
        <v>178.49999999999415</v>
      </c>
      <c r="G1815" s="20">
        <f t="shared" si="816"/>
        <v>356.63043478260749</v>
      </c>
      <c r="H1815" s="19">
        <f t="shared" si="790"/>
        <v>6.6304347826074945</v>
      </c>
      <c r="I1815" s="18">
        <f t="shared" si="791"/>
        <v>1.8944099378878556E-2</v>
      </c>
      <c r="J1815" s="17">
        <f t="shared" si="792"/>
        <v>214740.54403604739</v>
      </c>
      <c r="K1815" s="16">
        <f t="shared" si="793"/>
        <v>31.522966040387111</v>
      </c>
      <c r="L1815" s="15">
        <f t="shared" si="794"/>
        <v>0</v>
      </c>
      <c r="M1815" s="14">
        <f t="shared" si="795"/>
        <v>0</v>
      </c>
      <c r="N1815" s="13">
        <f t="shared" si="802"/>
        <v>0</v>
      </c>
      <c r="O1815" s="12">
        <f t="shared" si="803"/>
        <v>0</v>
      </c>
      <c r="P1815" s="4">
        <f t="shared" si="804"/>
        <v>0</v>
      </c>
      <c r="Q1815" s="11">
        <f t="shared" si="796"/>
        <v>0</v>
      </c>
      <c r="R1815" s="10">
        <f t="shared" si="805"/>
        <v>0</v>
      </c>
      <c r="S1815" s="9">
        <f t="shared" si="806"/>
        <v>151.358709016955</v>
      </c>
      <c r="T1815" s="8">
        <f t="shared" si="807"/>
        <v>25050.066363455153</v>
      </c>
      <c r="U1815" s="7">
        <f t="shared" si="808"/>
        <v>-31.522966040387111</v>
      </c>
      <c r="V1815" s="9">
        <f t="shared" si="809"/>
        <v>-1321.0205039210609</v>
      </c>
      <c r="W1815" s="8">
        <f t="shared" si="810"/>
        <v>214740.54403604739</v>
      </c>
      <c r="X1815" s="7">
        <f t="shared" si="811"/>
        <v>-31.522966040387111</v>
      </c>
      <c r="Y1815" s="6">
        <f t="shared" si="797"/>
        <v>1329.6633523471771</v>
      </c>
      <c r="Z1815" s="4">
        <f t="shared" si="798"/>
        <v>-1</v>
      </c>
      <c r="AA1815" s="4">
        <f t="shared" si="812"/>
        <v>0</v>
      </c>
      <c r="AB1815" s="5">
        <f t="shared" si="813"/>
        <v>0</v>
      </c>
      <c r="AC1815" s="418">
        <f t="shared" si="817"/>
        <v>0</v>
      </c>
      <c r="AD1815" s="628">
        <f t="shared" si="814"/>
        <v>0</v>
      </c>
      <c r="AE1815" s="4">
        <f t="shared" si="799"/>
        <v>12.553377796114615</v>
      </c>
      <c r="AF1815" s="3">
        <f t="shared" si="815"/>
        <v>4.67</v>
      </c>
      <c r="AG1815" s="2">
        <f t="shared" si="800"/>
        <v>105.92076283713217</v>
      </c>
      <c r="AH1815" s="1">
        <f t="shared" si="818"/>
        <v>17.791021729418862</v>
      </c>
    </row>
    <row r="1816" spans="6:34" ht="15" thickBot="1" x14ac:dyDescent="0.4">
      <c r="F1816" s="21">
        <f t="shared" si="801"/>
        <v>178.59999999999414</v>
      </c>
      <c r="G1816" s="20">
        <f t="shared" si="816"/>
        <v>356.63043478260749</v>
      </c>
      <c r="H1816" s="19">
        <f t="shared" si="790"/>
        <v>6.6304347826074945</v>
      </c>
      <c r="I1816" s="18">
        <f t="shared" si="791"/>
        <v>1.8944099378878556E-2</v>
      </c>
      <c r="J1816" s="17">
        <f t="shared" si="792"/>
        <v>214608.44198565528</v>
      </c>
      <c r="K1816" s="16">
        <f t="shared" si="793"/>
        <v>31.523360442351009</v>
      </c>
      <c r="L1816" s="15">
        <f t="shared" si="794"/>
        <v>0</v>
      </c>
      <c r="M1816" s="14">
        <f t="shared" si="795"/>
        <v>0</v>
      </c>
      <c r="N1816" s="13">
        <f t="shared" si="802"/>
        <v>0</v>
      </c>
      <c r="O1816" s="12">
        <f t="shared" si="803"/>
        <v>0</v>
      </c>
      <c r="P1816" s="4">
        <f t="shared" si="804"/>
        <v>0</v>
      </c>
      <c r="Q1816" s="11">
        <f t="shared" si="796"/>
        <v>0</v>
      </c>
      <c r="R1816" s="10">
        <f t="shared" si="805"/>
        <v>0</v>
      </c>
      <c r="S1816" s="9">
        <f t="shared" si="806"/>
        <v>151.358709016955</v>
      </c>
      <c r="T1816" s="8">
        <f t="shared" si="807"/>
        <v>25065.20223435685</v>
      </c>
      <c r="U1816" s="7">
        <f t="shared" si="808"/>
        <v>-31.523360442351009</v>
      </c>
      <c r="V1816" s="9">
        <f t="shared" si="809"/>
        <v>-1324.1728005250995</v>
      </c>
      <c r="W1816" s="8">
        <f t="shared" si="810"/>
        <v>214608.44198565528</v>
      </c>
      <c r="X1816" s="7">
        <f t="shared" si="811"/>
        <v>-31.523360442351009</v>
      </c>
      <c r="Y1816" s="6">
        <f t="shared" si="797"/>
        <v>1332.7952072414441</v>
      </c>
      <c r="Z1816" s="4">
        <f t="shared" si="798"/>
        <v>-1</v>
      </c>
      <c r="AA1816" s="4">
        <f t="shared" si="812"/>
        <v>0</v>
      </c>
      <c r="AB1816" s="5">
        <f t="shared" si="813"/>
        <v>0</v>
      </c>
      <c r="AC1816" s="418">
        <f t="shared" si="817"/>
        <v>0</v>
      </c>
      <c r="AD1816" s="628">
        <f t="shared" si="814"/>
        <v>0</v>
      </c>
      <c r="AE1816" s="4">
        <f t="shared" si="799"/>
        <v>12.582945699615109</v>
      </c>
      <c r="AF1816" s="3">
        <f t="shared" si="815"/>
        <v>4.67</v>
      </c>
      <c r="AG1816" s="2">
        <f t="shared" si="800"/>
        <v>105.92076283713217</v>
      </c>
      <c r="AH1816" s="1">
        <f t="shared" si="818"/>
        <v>17.853915500867664</v>
      </c>
    </row>
    <row r="1817" spans="6:34" ht="15" thickBot="1" x14ac:dyDescent="0.4">
      <c r="F1817" s="21">
        <f t="shared" si="801"/>
        <v>178.69999999999413</v>
      </c>
      <c r="G1817" s="20">
        <f t="shared" si="816"/>
        <v>356.63043478260749</v>
      </c>
      <c r="H1817" s="19">
        <f t="shared" si="790"/>
        <v>6.6304347826074945</v>
      </c>
      <c r="I1817" s="18">
        <f t="shared" si="791"/>
        <v>1.8944099378878556E-2</v>
      </c>
      <c r="J1817" s="17">
        <f t="shared" si="792"/>
        <v>214476.02470560279</v>
      </c>
      <c r="K1817" s="16">
        <f t="shared" si="793"/>
        <v>31.523755792888455</v>
      </c>
      <c r="L1817" s="15">
        <f t="shared" si="794"/>
        <v>0</v>
      </c>
      <c r="M1817" s="14">
        <f t="shared" si="795"/>
        <v>0</v>
      </c>
      <c r="N1817" s="13">
        <f t="shared" si="802"/>
        <v>0</v>
      </c>
      <c r="O1817" s="12">
        <f t="shared" si="803"/>
        <v>0</v>
      </c>
      <c r="P1817" s="4">
        <f t="shared" si="804"/>
        <v>0</v>
      </c>
      <c r="Q1817" s="11">
        <f t="shared" si="796"/>
        <v>0</v>
      </c>
      <c r="R1817" s="10">
        <f t="shared" si="805"/>
        <v>0</v>
      </c>
      <c r="S1817" s="9">
        <f t="shared" si="806"/>
        <v>151.358709016955</v>
      </c>
      <c r="T1817" s="8">
        <f t="shared" si="807"/>
        <v>25080.338105258546</v>
      </c>
      <c r="U1817" s="7">
        <f t="shared" si="808"/>
        <v>-31.523755792888455</v>
      </c>
      <c r="V1817" s="9">
        <f t="shared" si="809"/>
        <v>-1327.3251365693347</v>
      </c>
      <c r="W1817" s="8">
        <f t="shared" si="810"/>
        <v>214476.02470560279</v>
      </c>
      <c r="X1817" s="7">
        <f t="shared" si="811"/>
        <v>-31.523755792888455</v>
      </c>
      <c r="Y1817" s="6">
        <f t="shared" si="797"/>
        <v>1335.9271974789951</v>
      </c>
      <c r="Z1817" s="4">
        <f t="shared" si="798"/>
        <v>-1</v>
      </c>
      <c r="AA1817" s="4">
        <f t="shared" si="812"/>
        <v>0</v>
      </c>
      <c r="AB1817" s="5">
        <f t="shared" si="813"/>
        <v>0</v>
      </c>
      <c r="AC1817" s="418">
        <f t="shared" si="817"/>
        <v>0</v>
      </c>
      <c r="AD1817" s="628">
        <f t="shared" si="814"/>
        <v>0</v>
      </c>
      <c r="AE1817" s="4">
        <f t="shared" si="799"/>
        <v>12.612514880894203</v>
      </c>
      <c r="AF1817" s="3">
        <f t="shared" si="815"/>
        <v>4.67</v>
      </c>
      <c r="AG1817" s="2">
        <f t="shared" si="800"/>
        <v>105.92076283713217</v>
      </c>
      <c r="AH1817" s="1">
        <f t="shared" si="818"/>
        <v>17.916885933680394</v>
      </c>
    </row>
    <row r="1818" spans="6:34" ht="15" thickBot="1" x14ac:dyDescent="0.4">
      <c r="F1818" s="21">
        <f t="shared" si="801"/>
        <v>178.79999999999413</v>
      </c>
      <c r="G1818" s="20">
        <f t="shared" si="816"/>
        <v>356.63043478260749</v>
      </c>
      <c r="H1818" s="19">
        <f t="shared" si="790"/>
        <v>6.6304347826074945</v>
      </c>
      <c r="I1818" s="18">
        <f t="shared" si="791"/>
        <v>1.8944099378878556E-2</v>
      </c>
      <c r="J1818" s="17">
        <f t="shared" si="792"/>
        <v>214343.29219194586</v>
      </c>
      <c r="K1818" s="16">
        <f t="shared" si="793"/>
        <v>31.524152092064529</v>
      </c>
      <c r="L1818" s="15">
        <f t="shared" si="794"/>
        <v>0</v>
      </c>
      <c r="M1818" s="14">
        <f t="shared" si="795"/>
        <v>0</v>
      </c>
      <c r="N1818" s="13">
        <f t="shared" si="802"/>
        <v>0</v>
      </c>
      <c r="O1818" s="12">
        <f t="shared" si="803"/>
        <v>0</v>
      </c>
      <c r="P1818" s="4">
        <f t="shared" si="804"/>
        <v>0</v>
      </c>
      <c r="Q1818" s="11">
        <f t="shared" si="796"/>
        <v>0</v>
      </c>
      <c r="R1818" s="10">
        <f t="shared" si="805"/>
        <v>0</v>
      </c>
      <c r="S1818" s="9">
        <f t="shared" si="806"/>
        <v>151.358709016955</v>
      </c>
      <c r="T1818" s="8">
        <f t="shared" si="807"/>
        <v>25095.473976160243</v>
      </c>
      <c r="U1818" s="7">
        <f t="shared" si="808"/>
        <v>-31.524152092064529</v>
      </c>
      <c r="V1818" s="9">
        <f t="shared" si="809"/>
        <v>-1330.4775121486236</v>
      </c>
      <c r="W1818" s="8">
        <f t="shared" si="810"/>
        <v>214343.29219194586</v>
      </c>
      <c r="X1818" s="7">
        <f t="shared" si="811"/>
        <v>-31.524152092064529</v>
      </c>
      <c r="Y1818" s="6">
        <f t="shared" si="797"/>
        <v>1339.0593224829399</v>
      </c>
      <c r="Z1818" s="4">
        <f t="shared" si="798"/>
        <v>-1</v>
      </c>
      <c r="AA1818" s="4">
        <f t="shared" si="812"/>
        <v>0</v>
      </c>
      <c r="AB1818" s="5">
        <f t="shared" si="813"/>
        <v>0</v>
      </c>
      <c r="AC1818" s="418">
        <f t="shared" si="817"/>
        <v>0</v>
      </c>
      <c r="AD1818" s="628">
        <f t="shared" si="814"/>
        <v>0</v>
      </c>
      <c r="AE1818" s="4">
        <f t="shared" si="799"/>
        <v>12.642085334505463</v>
      </c>
      <c r="AF1818" s="3">
        <f t="shared" si="815"/>
        <v>4.67</v>
      </c>
      <c r="AG1818" s="2">
        <f t="shared" si="800"/>
        <v>105.92076283713217</v>
      </c>
      <c r="AH1818" s="1">
        <f t="shared" si="818"/>
        <v>17.979932939088069</v>
      </c>
    </row>
    <row r="1819" spans="6:34" ht="15" thickBot="1" x14ac:dyDescent="0.4">
      <c r="F1819" s="21">
        <f t="shared" si="801"/>
        <v>178.89999999999412</v>
      </c>
      <c r="G1819" s="20">
        <f t="shared" si="816"/>
        <v>356.63043478260749</v>
      </c>
      <c r="H1819" s="19">
        <f t="shared" si="790"/>
        <v>6.6304347826074945</v>
      </c>
      <c r="I1819" s="18">
        <f t="shared" si="791"/>
        <v>1.8944099378878556E-2</v>
      </c>
      <c r="J1819" s="17">
        <f t="shared" si="792"/>
        <v>214210.24444073101</v>
      </c>
      <c r="K1819" s="16">
        <f t="shared" si="793"/>
        <v>31.524549339944453</v>
      </c>
      <c r="L1819" s="15">
        <f t="shared" si="794"/>
        <v>0</v>
      </c>
      <c r="M1819" s="14">
        <f t="shared" si="795"/>
        <v>0</v>
      </c>
      <c r="N1819" s="13">
        <f t="shared" si="802"/>
        <v>0</v>
      </c>
      <c r="O1819" s="12">
        <f t="shared" si="803"/>
        <v>0</v>
      </c>
      <c r="P1819" s="4">
        <f t="shared" si="804"/>
        <v>0</v>
      </c>
      <c r="Q1819" s="11">
        <f t="shared" si="796"/>
        <v>0</v>
      </c>
      <c r="R1819" s="10">
        <f t="shared" si="805"/>
        <v>0</v>
      </c>
      <c r="S1819" s="9">
        <f t="shared" si="806"/>
        <v>151.358709016955</v>
      </c>
      <c r="T1819" s="8">
        <f t="shared" si="807"/>
        <v>25110.60984706194</v>
      </c>
      <c r="U1819" s="7">
        <f t="shared" si="808"/>
        <v>-31.524549339944453</v>
      </c>
      <c r="V1819" s="9">
        <f t="shared" si="809"/>
        <v>-1333.6299273578302</v>
      </c>
      <c r="W1819" s="8">
        <f t="shared" si="810"/>
        <v>214210.24444073101</v>
      </c>
      <c r="X1819" s="7">
        <f t="shared" si="811"/>
        <v>-31.524549339944453</v>
      </c>
      <c r="Y1819" s="6">
        <f t="shared" si="797"/>
        <v>1342.191581682634</v>
      </c>
      <c r="Z1819" s="4">
        <f t="shared" si="798"/>
        <v>-1</v>
      </c>
      <c r="AA1819" s="4">
        <f t="shared" si="812"/>
        <v>0</v>
      </c>
      <c r="AB1819" s="5">
        <f t="shared" si="813"/>
        <v>0</v>
      </c>
      <c r="AC1819" s="418">
        <f t="shared" si="817"/>
        <v>0</v>
      </c>
      <c r="AD1819" s="628">
        <f t="shared" si="814"/>
        <v>0</v>
      </c>
      <c r="AE1819" s="4">
        <f t="shared" si="799"/>
        <v>12.671657055061425</v>
      </c>
      <c r="AF1819" s="3">
        <f t="shared" si="815"/>
        <v>4.67</v>
      </c>
      <c r="AG1819" s="2">
        <f t="shared" si="800"/>
        <v>105.92076283713217</v>
      </c>
      <c r="AH1819" s="1">
        <f t="shared" si="818"/>
        <v>18.04305642867574</v>
      </c>
    </row>
    <row r="1820" spans="6:34" ht="15" thickBot="1" x14ac:dyDescent="0.4">
      <c r="F1820" s="21">
        <f t="shared" si="801"/>
        <v>178.99999999999412</v>
      </c>
      <c r="G1820" s="20">
        <f t="shared" si="816"/>
        <v>356.63043478260749</v>
      </c>
      <c r="H1820" s="19">
        <f t="shared" si="790"/>
        <v>6.6304347826074945</v>
      </c>
      <c r="I1820" s="18">
        <f t="shared" si="791"/>
        <v>1.8944099378878556E-2</v>
      </c>
      <c r="J1820" s="17">
        <f t="shared" si="792"/>
        <v>214076.88144799523</v>
      </c>
      <c r="K1820" s="16">
        <f t="shared" si="793"/>
        <v>31.524947536593633</v>
      </c>
      <c r="L1820" s="15">
        <f t="shared" si="794"/>
        <v>0</v>
      </c>
      <c r="M1820" s="14">
        <f t="shared" si="795"/>
        <v>0</v>
      </c>
      <c r="N1820" s="13">
        <f t="shared" si="802"/>
        <v>0</v>
      </c>
      <c r="O1820" s="12">
        <f t="shared" si="803"/>
        <v>0</v>
      </c>
      <c r="P1820" s="4">
        <f t="shared" si="804"/>
        <v>0</v>
      </c>
      <c r="Q1820" s="11">
        <f t="shared" si="796"/>
        <v>0</v>
      </c>
      <c r="R1820" s="10">
        <f t="shared" si="805"/>
        <v>0</v>
      </c>
      <c r="S1820" s="9">
        <f t="shared" si="806"/>
        <v>151.358709016955</v>
      </c>
      <c r="T1820" s="8">
        <f t="shared" si="807"/>
        <v>25125.745717963637</v>
      </c>
      <c r="U1820" s="7">
        <f t="shared" si="808"/>
        <v>-31.524947536593633</v>
      </c>
      <c r="V1820" s="9">
        <f t="shared" si="809"/>
        <v>-1336.7823822918247</v>
      </c>
      <c r="W1820" s="8">
        <f t="shared" si="810"/>
        <v>214076.88144799523</v>
      </c>
      <c r="X1820" s="7">
        <f t="shared" si="811"/>
        <v>-31.524947536593633</v>
      </c>
      <c r="Y1820" s="6">
        <f t="shared" si="797"/>
        <v>1345.3239745136059</v>
      </c>
      <c r="Z1820" s="4">
        <f t="shared" si="798"/>
        <v>-1</v>
      </c>
      <c r="AA1820" s="4">
        <f t="shared" si="812"/>
        <v>0</v>
      </c>
      <c r="AB1820" s="5">
        <f t="shared" si="813"/>
        <v>0</v>
      </c>
      <c r="AC1820" s="418">
        <f t="shared" si="817"/>
        <v>0</v>
      </c>
      <c r="AD1820" s="628">
        <f t="shared" si="814"/>
        <v>0</v>
      </c>
      <c r="AE1820" s="4">
        <f t="shared" si="799"/>
        <v>12.701230037232904</v>
      </c>
      <c r="AF1820" s="3">
        <f t="shared" si="815"/>
        <v>4.67</v>
      </c>
      <c r="AG1820" s="2">
        <f t="shared" si="800"/>
        <v>105.92076283713217</v>
      </c>
      <c r="AH1820" s="1">
        <f t="shared" si="818"/>
        <v>18.106256314380289</v>
      </c>
    </row>
    <row r="1821" spans="6:34" ht="15" thickBot="1" x14ac:dyDescent="0.4">
      <c r="F1821" s="21">
        <f t="shared" si="801"/>
        <v>179.09999999999411</v>
      </c>
      <c r="G1821" s="20">
        <f t="shared" si="816"/>
        <v>356.63043478260749</v>
      </c>
      <c r="H1821" s="19">
        <f t="shared" si="790"/>
        <v>6.6304347826074945</v>
      </c>
      <c r="I1821" s="18">
        <f t="shared" si="791"/>
        <v>1.8944099378878556E-2</v>
      </c>
      <c r="J1821" s="17">
        <f t="shared" si="792"/>
        <v>213943.20320976604</v>
      </c>
      <c r="K1821" s="16">
        <f t="shared" si="793"/>
        <v>31.525346682077632</v>
      </c>
      <c r="L1821" s="15">
        <f t="shared" si="794"/>
        <v>0</v>
      </c>
      <c r="M1821" s="14">
        <f t="shared" si="795"/>
        <v>0</v>
      </c>
      <c r="N1821" s="13">
        <f t="shared" si="802"/>
        <v>0</v>
      </c>
      <c r="O1821" s="12">
        <f t="shared" si="803"/>
        <v>0</v>
      </c>
      <c r="P1821" s="4">
        <f t="shared" si="804"/>
        <v>0</v>
      </c>
      <c r="Q1821" s="11">
        <f t="shared" si="796"/>
        <v>0</v>
      </c>
      <c r="R1821" s="10">
        <f t="shared" si="805"/>
        <v>0</v>
      </c>
      <c r="S1821" s="9">
        <f t="shared" si="806"/>
        <v>151.358709016955</v>
      </c>
      <c r="T1821" s="8">
        <f t="shared" si="807"/>
        <v>25140.881588865333</v>
      </c>
      <c r="U1821" s="7">
        <f t="shared" si="808"/>
        <v>-31.525346682077632</v>
      </c>
      <c r="V1821" s="9">
        <f t="shared" si="809"/>
        <v>-1339.934877045484</v>
      </c>
      <c r="W1821" s="8">
        <f t="shared" si="810"/>
        <v>213943.20320976604</v>
      </c>
      <c r="X1821" s="7">
        <f t="shared" si="811"/>
        <v>-31.525346682077632</v>
      </c>
      <c r="Y1821" s="6">
        <f t="shared" si="797"/>
        <v>1348.4565004174867</v>
      </c>
      <c r="Z1821" s="4">
        <f t="shared" si="798"/>
        <v>-1</v>
      </c>
      <c r="AA1821" s="4">
        <f t="shared" si="812"/>
        <v>0</v>
      </c>
      <c r="AB1821" s="5">
        <f t="shared" si="813"/>
        <v>0</v>
      </c>
      <c r="AC1821" s="418">
        <f t="shared" si="817"/>
        <v>0</v>
      </c>
      <c r="AD1821" s="628">
        <f t="shared" si="814"/>
        <v>0</v>
      </c>
      <c r="AE1821" s="4">
        <f t="shared" si="799"/>
        <v>12.730804275748326</v>
      </c>
      <c r="AF1821" s="3">
        <f t="shared" si="815"/>
        <v>4.67</v>
      </c>
      <c r="AG1821" s="2">
        <f t="shared" si="800"/>
        <v>105.92076283713217</v>
      </c>
      <c r="AH1821" s="1">
        <f t="shared" si="818"/>
        <v>18.169532508488292</v>
      </c>
    </row>
    <row r="1822" spans="6:34" ht="15" thickBot="1" x14ac:dyDescent="0.4">
      <c r="F1822" s="21">
        <f t="shared" si="801"/>
        <v>179.19999999999411</v>
      </c>
      <c r="G1822" s="20">
        <f t="shared" si="816"/>
        <v>356.63043478260749</v>
      </c>
      <c r="H1822" s="19">
        <f t="shared" ref="H1822:H1885" si="819">G1822-(TotalWeightE-PropellantWeight)</f>
        <v>6.6304347826074945</v>
      </c>
      <c r="I1822" s="18">
        <f t="shared" ref="I1822:I1885" si="820">(G1822-(TotalWeightE-PropellantWeight))/(PropellantWeight)</f>
        <v>1.8944099378878556E-2</v>
      </c>
      <c r="J1822" s="17">
        <f t="shared" ref="J1822:J1885" si="821">W1822</f>
        <v>213809.2097220615</v>
      </c>
      <c r="K1822" s="16">
        <f t="shared" ref="K1822:K1885" si="822">$L$23*(20902231^2)/((20902231+W1822)^2)</f>
        <v>31.525746776462142</v>
      </c>
      <c r="L1822" s="15">
        <f t="shared" ref="L1822:L1885" si="823">M1822/$L$22</f>
        <v>0</v>
      </c>
      <c r="M1822" s="14">
        <f t="shared" ref="M1822:M1885" si="824">$L$22*(EXP(-K1822*(W1822-0)/($L$25*AF1822)))</f>
        <v>0</v>
      </c>
      <c r="N1822" s="13">
        <f t="shared" si="802"/>
        <v>0</v>
      </c>
      <c r="O1822" s="12">
        <f t="shared" si="803"/>
        <v>0</v>
      </c>
      <c r="P1822" s="4">
        <f t="shared" si="804"/>
        <v>0</v>
      </c>
      <c r="Q1822" s="11">
        <f t="shared" ref="Q1822:Q1885" si="825">(M1822*$L$25*AF1822)/144</f>
        <v>0</v>
      </c>
      <c r="R1822" s="10">
        <f t="shared" si="805"/>
        <v>0</v>
      </c>
      <c r="S1822" s="9">
        <f t="shared" si="806"/>
        <v>151.358709016955</v>
      </c>
      <c r="T1822" s="8">
        <f t="shared" si="807"/>
        <v>25156.01745976703</v>
      </c>
      <c r="U1822" s="7">
        <f t="shared" si="808"/>
        <v>-31.525746776462142</v>
      </c>
      <c r="V1822" s="9">
        <f t="shared" si="809"/>
        <v>-1343.0874117136918</v>
      </c>
      <c r="W1822" s="8">
        <f t="shared" si="810"/>
        <v>213809.2097220615</v>
      </c>
      <c r="X1822" s="7">
        <f t="shared" si="811"/>
        <v>-31.525746776462142</v>
      </c>
      <c r="Y1822" s="6">
        <f t="shared" ref="Y1822:Y1885" si="826">SQRT((S1822^2)+(V1822^2))</f>
        <v>1351.5891588419402</v>
      </c>
      <c r="Z1822" s="4">
        <f t="shared" ref="Z1822:Z1885" si="827">X1822/K1822</f>
        <v>-1</v>
      </c>
      <c r="AA1822" s="4">
        <f t="shared" si="812"/>
        <v>0</v>
      </c>
      <c r="AB1822" s="5">
        <f t="shared" si="813"/>
        <v>0</v>
      </c>
      <c r="AC1822" s="418">
        <f t="shared" si="817"/>
        <v>0</v>
      </c>
      <c r="AD1822" s="628">
        <f t="shared" si="814"/>
        <v>0</v>
      </c>
      <c r="AE1822" s="4">
        <f t="shared" ref="AE1822:AE1885" si="828">Y1822/AG1822</f>
        <v>12.760379765393076</v>
      </c>
      <c r="AF1822" s="3">
        <f t="shared" si="815"/>
        <v>4.67</v>
      </c>
      <c r="AG1822" s="2">
        <f t="shared" ref="AG1822:AG1885" si="829">SQRT($L$27*$L$25*AF1822)</f>
        <v>105.92076283713217</v>
      </c>
      <c r="AH1822" s="1">
        <f t="shared" si="818"/>
        <v>18.232884923633794</v>
      </c>
    </row>
    <row r="1823" spans="6:34" ht="15" thickBot="1" x14ac:dyDescent="0.4">
      <c r="F1823" s="21">
        <f t="shared" ref="F1823:F1886" si="830">F1822+$G$28</f>
        <v>179.2999999999941</v>
      </c>
      <c r="G1823" s="20">
        <f t="shared" si="816"/>
        <v>356.63043478260749</v>
      </c>
      <c r="H1823" s="19">
        <f t="shared" si="819"/>
        <v>6.6304347826074945</v>
      </c>
      <c r="I1823" s="18">
        <f t="shared" si="820"/>
        <v>1.8944099378878556E-2</v>
      </c>
      <c r="J1823" s="17">
        <f t="shared" si="821"/>
        <v>213674.90098089012</v>
      </c>
      <c r="K1823" s="16">
        <f t="shared" si="822"/>
        <v>31.52614781981304</v>
      </c>
      <c r="L1823" s="15">
        <f t="shared" si="823"/>
        <v>0</v>
      </c>
      <c r="M1823" s="14">
        <f t="shared" si="824"/>
        <v>0</v>
      </c>
      <c r="N1823" s="13">
        <f t="shared" ref="N1823:N1886" si="831">IF(I1822&gt;0.02,(WeightFlowRate/$L$23)*ExhaustVelocityE+(ExitPressureE-Q1823)*ExitAreaE,0)</f>
        <v>0</v>
      </c>
      <c r="O1823" s="12">
        <f t="shared" ref="O1823:O1886" si="832">N1823/WeightFlowRate</f>
        <v>0</v>
      </c>
      <c r="P1823" s="4">
        <f t="shared" ref="P1823:P1886" si="833">Q1823/$L$21</f>
        <v>0</v>
      </c>
      <c r="Q1823" s="11">
        <f t="shared" si="825"/>
        <v>0</v>
      </c>
      <c r="R1823" s="10">
        <f t="shared" ref="R1823:R1886" si="834">IF(W1823&lt;InitialAltitudeE,0,(((N1823-AB1823)*COS(ElevationAngleR)*$L$23)/(G1823)))</f>
        <v>0</v>
      </c>
      <c r="S1823" s="9">
        <f t="shared" ref="S1823:S1886" si="835">IF(W1822&lt;InitialAltitudeE,0,S1822+(R1822*TimeStep))</f>
        <v>151.358709016955</v>
      </c>
      <c r="T1823" s="8">
        <f t="shared" ref="T1823:T1886" si="836">T1822+(S1823*TimeStep)</f>
        <v>25171.153330668727</v>
      </c>
      <c r="U1823" s="7">
        <f t="shared" ref="U1823:U1886" si="837">IF(W1822&lt;InitialAltitudeE,-K1823,(((N1823-AB1823)*SIN(ElevationAngleR)*$L$23)/G1823)-K1823)</f>
        <v>-31.52614781981304</v>
      </c>
      <c r="V1823" s="9">
        <f t="shared" ref="V1823:V1886" si="838">IF(W1822&lt;InitialAltitudeE,0,V1822+(U1822*TimeStep))</f>
        <v>-1346.2399863913381</v>
      </c>
      <c r="W1823" s="8">
        <f t="shared" ref="W1823:W1886" si="839">IF(P1822&gt;0.913499,W1822,W1822+V1822*TimeStep)</f>
        <v>213674.90098089012</v>
      </c>
      <c r="X1823" s="7">
        <f t="shared" ref="X1823:X1886" si="840">IF(N1823&gt;0.002,SQRT((U1823^2)+(R1823^2)),-SQRT((U1823^2)+(R1823^2)))</f>
        <v>-31.52614781981304</v>
      </c>
      <c r="Y1823" s="6">
        <f t="shared" si="826"/>
        <v>1354.721949240592</v>
      </c>
      <c r="Z1823" s="4">
        <f t="shared" si="827"/>
        <v>-1</v>
      </c>
      <c r="AA1823" s="4">
        <f t="shared" ref="AA1823:AA1886" si="841">N1823/G1823</f>
        <v>0</v>
      </c>
      <c r="AB1823" s="5">
        <f t="shared" ref="AB1823:AB1886" si="842">0.5*M1823*(Y1822^2)*CrossSectionalAreaE*AH1823</f>
        <v>0</v>
      </c>
      <c r="AC1823" s="418">
        <f t="shared" si="817"/>
        <v>0</v>
      </c>
      <c r="AD1823" s="628">
        <f t="shared" ref="AD1823:AD1886" si="843">(1/2)*M1823*(Y1822^2)</f>
        <v>0</v>
      </c>
      <c r="AE1823" s="4">
        <f t="shared" si="828"/>
        <v>12.78995650100882</v>
      </c>
      <c r="AF1823" s="3">
        <f t="shared" ref="AF1823:AF1886" si="844">IF(AF1822&gt;4.67,$L$20+($L$26/1000)*W1823,4.67)</f>
        <v>4.67</v>
      </c>
      <c r="AG1823" s="2">
        <f t="shared" si="829"/>
        <v>105.92076283713217</v>
      </c>
      <c r="AH1823" s="1">
        <f t="shared" si="818"/>
        <v>18.296313472796125</v>
      </c>
    </row>
    <row r="1824" spans="6:34" ht="15" thickBot="1" x14ac:dyDescent="0.4">
      <c r="F1824" s="21">
        <f t="shared" si="830"/>
        <v>179.39999999999409</v>
      </c>
      <c r="G1824" s="20">
        <f t="shared" ref="G1824:G1887" si="845">IF(I1823&gt;0.02,G1823-((N1823/O1823)*TimeStep),G1823)</f>
        <v>356.63043478260749</v>
      </c>
      <c r="H1824" s="19">
        <f t="shared" si="819"/>
        <v>6.6304347826074945</v>
      </c>
      <c r="I1824" s="18">
        <f t="shared" si="820"/>
        <v>1.8944099378878556E-2</v>
      </c>
      <c r="J1824" s="17">
        <f t="shared" si="821"/>
        <v>213540.27698225097</v>
      </c>
      <c r="K1824" s="16">
        <f t="shared" si="822"/>
        <v>31.52654981219635</v>
      </c>
      <c r="L1824" s="15">
        <f t="shared" si="823"/>
        <v>0</v>
      </c>
      <c r="M1824" s="14">
        <f t="shared" si="824"/>
        <v>0</v>
      </c>
      <c r="N1824" s="13">
        <f t="shared" si="831"/>
        <v>0</v>
      </c>
      <c r="O1824" s="12">
        <f t="shared" si="832"/>
        <v>0</v>
      </c>
      <c r="P1824" s="4">
        <f t="shared" si="833"/>
        <v>0</v>
      </c>
      <c r="Q1824" s="11">
        <f t="shared" si="825"/>
        <v>0</v>
      </c>
      <c r="R1824" s="10">
        <f t="shared" si="834"/>
        <v>0</v>
      </c>
      <c r="S1824" s="9">
        <f t="shared" si="835"/>
        <v>151.358709016955</v>
      </c>
      <c r="T1824" s="8">
        <f t="shared" si="836"/>
        <v>25186.289201570424</v>
      </c>
      <c r="U1824" s="7">
        <f t="shared" si="837"/>
        <v>-31.52654981219635</v>
      </c>
      <c r="V1824" s="9">
        <f t="shared" si="838"/>
        <v>-1349.3926011733195</v>
      </c>
      <c r="W1824" s="8">
        <f t="shared" si="839"/>
        <v>213540.27698225097</v>
      </c>
      <c r="X1824" s="7">
        <f t="shared" si="840"/>
        <v>-31.52654981219635</v>
      </c>
      <c r="Y1824" s="6">
        <f t="shared" si="826"/>
        <v>1357.8548710729642</v>
      </c>
      <c r="Z1824" s="4">
        <f t="shared" si="827"/>
        <v>-1</v>
      </c>
      <c r="AA1824" s="4">
        <f t="shared" si="841"/>
        <v>0</v>
      </c>
      <c r="AB1824" s="5">
        <f t="shared" si="842"/>
        <v>0</v>
      </c>
      <c r="AC1824" s="418">
        <f t="shared" ref="AC1824:AC1887" si="846">(AB1824/G1824)*F1824</f>
        <v>0</v>
      </c>
      <c r="AD1824" s="628">
        <f t="shared" si="843"/>
        <v>0</v>
      </c>
      <c r="AE1824" s="4">
        <f t="shared" si="828"/>
        <v>12.819534477492896</v>
      </c>
      <c r="AF1824" s="3">
        <f t="shared" si="844"/>
        <v>4.67</v>
      </c>
      <c r="AG1824" s="2">
        <f t="shared" si="829"/>
        <v>105.92076283713217</v>
      </c>
      <c r="AH1824" s="1">
        <f t="shared" si="818"/>
        <v>18.359818069297848</v>
      </c>
    </row>
    <row r="1825" spans="6:34" ht="15" thickBot="1" x14ac:dyDescent="0.4">
      <c r="F1825" s="21">
        <f t="shared" si="830"/>
        <v>179.49999999999409</v>
      </c>
      <c r="G1825" s="20">
        <f t="shared" si="845"/>
        <v>356.63043478260749</v>
      </c>
      <c r="H1825" s="19">
        <f t="shared" si="819"/>
        <v>6.6304347826074945</v>
      </c>
      <c r="I1825" s="18">
        <f t="shared" si="820"/>
        <v>1.8944099378878556E-2</v>
      </c>
      <c r="J1825" s="17">
        <f t="shared" si="821"/>
        <v>213405.33772213364</v>
      </c>
      <c r="K1825" s="16">
        <f t="shared" si="822"/>
        <v>31.526952753678273</v>
      </c>
      <c r="L1825" s="15">
        <f t="shared" si="823"/>
        <v>0</v>
      </c>
      <c r="M1825" s="14">
        <f t="shared" si="824"/>
        <v>0</v>
      </c>
      <c r="N1825" s="13">
        <f t="shared" si="831"/>
        <v>0</v>
      </c>
      <c r="O1825" s="12">
        <f t="shared" si="832"/>
        <v>0</v>
      </c>
      <c r="P1825" s="4">
        <f t="shared" si="833"/>
        <v>0</v>
      </c>
      <c r="Q1825" s="11">
        <f t="shared" si="825"/>
        <v>0</v>
      </c>
      <c r="R1825" s="10">
        <f t="shared" si="834"/>
        <v>0</v>
      </c>
      <c r="S1825" s="9">
        <f t="shared" si="835"/>
        <v>151.358709016955</v>
      </c>
      <c r="T1825" s="8">
        <f t="shared" si="836"/>
        <v>25201.425072472121</v>
      </c>
      <c r="U1825" s="7">
        <f t="shared" si="837"/>
        <v>-31.526952753678273</v>
      </c>
      <c r="V1825" s="9">
        <f t="shared" si="838"/>
        <v>-1352.5452561545392</v>
      </c>
      <c r="W1825" s="8">
        <f t="shared" si="839"/>
        <v>213405.33772213364</v>
      </c>
      <c r="X1825" s="7">
        <f t="shared" si="840"/>
        <v>-31.526952753678273</v>
      </c>
      <c r="Y1825" s="6">
        <f t="shared" si="826"/>
        <v>1360.9879238044059</v>
      </c>
      <c r="Z1825" s="4">
        <f t="shared" si="827"/>
        <v>-1</v>
      </c>
      <c r="AA1825" s="4">
        <f t="shared" si="841"/>
        <v>0</v>
      </c>
      <c r="AB1825" s="5">
        <f t="shared" si="842"/>
        <v>0</v>
      </c>
      <c r="AC1825" s="418">
        <f t="shared" si="846"/>
        <v>0</v>
      </c>
      <c r="AD1825" s="628">
        <f t="shared" si="843"/>
        <v>0</v>
      </c>
      <c r="AE1825" s="4">
        <f t="shared" si="828"/>
        <v>12.849113689797656</v>
      </c>
      <c r="AF1825" s="3">
        <f t="shared" si="844"/>
        <v>4.67</v>
      </c>
      <c r="AG1825" s="2">
        <f t="shared" si="829"/>
        <v>105.92076283713217</v>
      </c>
      <c r="AH1825" s="1">
        <f t="shared" si="818"/>
        <v>18.423398626802534</v>
      </c>
    </row>
    <row r="1826" spans="6:34" ht="15" thickBot="1" x14ac:dyDescent="0.4">
      <c r="F1826" s="21">
        <f t="shared" si="830"/>
        <v>179.59999999999408</v>
      </c>
      <c r="G1826" s="20">
        <f t="shared" si="845"/>
        <v>356.63043478260749</v>
      </c>
      <c r="H1826" s="19">
        <f t="shared" si="819"/>
        <v>6.6304347826074945</v>
      </c>
      <c r="I1826" s="18">
        <f t="shared" si="820"/>
        <v>1.8944099378878556E-2</v>
      </c>
      <c r="J1826" s="17">
        <f t="shared" si="821"/>
        <v>213270.08319651819</v>
      </c>
      <c r="K1826" s="16">
        <f t="shared" si="822"/>
        <v>31.527356644325153</v>
      </c>
      <c r="L1826" s="15">
        <f t="shared" si="823"/>
        <v>0</v>
      </c>
      <c r="M1826" s="14">
        <f t="shared" si="824"/>
        <v>0</v>
      </c>
      <c r="N1826" s="13">
        <f t="shared" si="831"/>
        <v>0</v>
      </c>
      <c r="O1826" s="12">
        <f t="shared" si="832"/>
        <v>0</v>
      </c>
      <c r="P1826" s="4">
        <f t="shared" si="833"/>
        <v>0</v>
      </c>
      <c r="Q1826" s="11">
        <f t="shared" si="825"/>
        <v>0</v>
      </c>
      <c r="R1826" s="10">
        <f t="shared" si="834"/>
        <v>0</v>
      </c>
      <c r="S1826" s="9">
        <f t="shared" si="835"/>
        <v>151.358709016955</v>
      </c>
      <c r="T1826" s="8">
        <f t="shared" si="836"/>
        <v>25216.560943373817</v>
      </c>
      <c r="U1826" s="7">
        <f t="shared" si="837"/>
        <v>-31.527356644325153</v>
      </c>
      <c r="V1826" s="9">
        <f t="shared" si="838"/>
        <v>-1355.6979514299071</v>
      </c>
      <c r="W1826" s="8">
        <f t="shared" si="839"/>
        <v>213270.08319651819</v>
      </c>
      <c r="X1826" s="7">
        <f t="shared" si="840"/>
        <v>-31.527356644325153</v>
      </c>
      <c r="Y1826" s="6">
        <f t="shared" si="826"/>
        <v>1364.1211069060275</v>
      </c>
      <c r="Z1826" s="4">
        <f t="shared" si="827"/>
        <v>-1</v>
      </c>
      <c r="AA1826" s="4">
        <f t="shared" si="841"/>
        <v>0</v>
      </c>
      <c r="AB1826" s="5">
        <f t="shared" si="842"/>
        <v>0</v>
      </c>
      <c r="AC1826" s="418">
        <f t="shared" si="846"/>
        <v>0</v>
      </c>
      <c r="AD1826" s="628">
        <f t="shared" si="843"/>
        <v>0</v>
      </c>
      <c r="AE1826" s="4">
        <f t="shared" si="828"/>
        <v>12.878694132929844</v>
      </c>
      <c r="AF1826" s="3">
        <f t="shared" si="844"/>
        <v>4.67</v>
      </c>
      <c r="AG1826" s="2">
        <f t="shared" si="829"/>
        <v>105.92076283713217</v>
      </c>
      <c r="AH1826" s="1">
        <f t="shared" si="818"/>
        <v>18.487055059312759</v>
      </c>
    </row>
    <row r="1827" spans="6:34" ht="15" thickBot="1" x14ac:dyDescent="0.4">
      <c r="F1827" s="21">
        <f t="shared" si="830"/>
        <v>179.69999999999408</v>
      </c>
      <c r="G1827" s="20">
        <f t="shared" si="845"/>
        <v>356.63043478260749</v>
      </c>
      <c r="H1827" s="19">
        <f t="shared" si="819"/>
        <v>6.6304347826074945</v>
      </c>
      <c r="I1827" s="18">
        <f t="shared" si="820"/>
        <v>1.8944099378878556E-2</v>
      </c>
      <c r="J1827" s="17">
        <f t="shared" si="821"/>
        <v>213134.51340137518</v>
      </c>
      <c r="K1827" s="16">
        <f t="shared" si="822"/>
        <v>31.527761484203481</v>
      </c>
      <c r="L1827" s="15">
        <f t="shared" si="823"/>
        <v>0</v>
      </c>
      <c r="M1827" s="14">
        <f t="shared" si="824"/>
        <v>0</v>
      </c>
      <c r="N1827" s="13">
        <f t="shared" si="831"/>
        <v>0</v>
      </c>
      <c r="O1827" s="12">
        <f t="shared" si="832"/>
        <v>0</v>
      </c>
      <c r="P1827" s="4">
        <f t="shared" si="833"/>
        <v>0</v>
      </c>
      <c r="Q1827" s="11">
        <f t="shared" si="825"/>
        <v>0</v>
      </c>
      <c r="R1827" s="10">
        <f t="shared" si="834"/>
        <v>0</v>
      </c>
      <c r="S1827" s="9">
        <f t="shared" si="835"/>
        <v>151.358709016955</v>
      </c>
      <c r="T1827" s="8">
        <f t="shared" si="836"/>
        <v>25231.696814275514</v>
      </c>
      <c r="U1827" s="7">
        <f t="shared" si="837"/>
        <v>-31.527761484203481</v>
      </c>
      <c r="V1827" s="9">
        <f t="shared" si="838"/>
        <v>-1358.8506870943397</v>
      </c>
      <c r="W1827" s="8">
        <f t="shared" si="839"/>
        <v>213134.51340137518</v>
      </c>
      <c r="X1827" s="7">
        <f t="shared" si="840"/>
        <v>-31.527761484203481</v>
      </c>
      <c r="Y1827" s="6">
        <f t="shared" si="826"/>
        <v>1367.2544198546364</v>
      </c>
      <c r="Z1827" s="4">
        <f t="shared" si="827"/>
        <v>-1</v>
      </c>
      <c r="AA1827" s="4">
        <f t="shared" si="841"/>
        <v>0</v>
      </c>
      <c r="AB1827" s="5">
        <f t="shared" si="842"/>
        <v>0</v>
      </c>
      <c r="AC1827" s="418">
        <f t="shared" si="846"/>
        <v>0</v>
      </c>
      <c r="AD1827" s="628">
        <f t="shared" si="843"/>
        <v>0</v>
      </c>
      <c r="AE1827" s="4">
        <f t="shared" si="828"/>
        <v>12.908275801949983</v>
      </c>
      <c r="AF1827" s="3">
        <f t="shared" si="844"/>
        <v>4.67</v>
      </c>
      <c r="AG1827" s="2">
        <f t="shared" si="829"/>
        <v>105.92076283713217</v>
      </c>
      <c r="AH1827" s="1">
        <f t="shared" si="818"/>
        <v>18.550787281167953</v>
      </c>
    </row>
    <row r="1828" spans="6:34" ht="15" thickBot="1" x14ac:dyDescent="0.4">
      <c r="F1828" s="21">
        <f t="shared" si="830"/>
        <v>179.79999999999407</v>
      </c>
      <c r="G1828" s="20">
        <f t="shared" si="845"/>
        <v>356.63043478260749</v>
      </c>
      <c r="H1828" s="19">
        <f t="shared" si="819"/>
        <v>6.6304347826074945</v>
      </c>
      <c r="I1828" s="18">
        <f t="shared" si="820"/>
        <v>1.8944099378878556E-2</v>
      </c>
      <c r="J1828" s="17">
        <f t="shared" si="821"/>
        <v>212998.62833266574</v>
      </c>
      <c r="K1828" s="16">
        <f t="shared" si="822"/>
        <v>31.528167273379918</v>
      </c>
      <c r="L1828" s="15">
        <f t="shared" si="823"/>
        <v>0</v>
      </c>
      <c r="M1828" s="14">
        <f t="shared" si="824"/>
        <v>0</v>
      </c>
      <c r="N1828" s="13">
        <f t="shared" si="831"/>
        <v>0</v>
      </c>
      <c r="O1828" s="12">
        <f t="shared" si="832"/>
        <v>0</v>
      </c>
      <c r="P1828" s="4">
        <f t="shared" si="833"/>
        <v>0</v>
      </c>
      <c r="Q1828" s="11">
        <f t="shared" si="825"/>
        <v>0</v>
      </c>
      <c r="R1828" s="10">
        <f t="shared" si="834"/>
        <v>0</v>
      </c>
      <c r="S1828" s="9">
        <f t="shared" si="835"/>
        <v>151.358709016955</v>
      </c>
      <c r="T1828" s="8">
        <f t="shared" si="836"/>
        <v>25246.832685177211</v>
      </c>
      <c r="U1828" s="7">
        <f t="shared" si="837"/>
        <v>-31.528167273379918</v>
      </c>
      <c r="V1828" s="9">
        <f t="shared" si="838"/>
        <v>-1362.0034632427601</v>
      </c>
      <c r="W1828" s="8">
        <f t="shared" si="839"/>
        <v>212998.62833266574</v>
      </c>
      <c r="X1828" s="7">
        <f t="shared" si="840"/>
        <v>-31.528167273379918</v>
      </c>
      <c r="Y1828" s="6">
        <f t="shared" si="826"/>
        <v>1370.3878621326708</v>
      </c>
      <c r="Z1828" s="4">
        <f t="shared" si="827"/>
        <v>-1</v>
      </c>
      <c r="AA1828" s="4">
        <f t="shared" si="841"/>
        <v>0</v>
      </c>
      <c r="AB1828" s="5">
        <f t="shared" si="842"/>
        <v>0</v>
      </c>
      <c r="AC1828" s="418">
        <f t="shared" si="846"/>
        <v>0</v>
      </c>
      <c r="AD1828" s="628">
        <f t="shared" si="843"/>
        <v>0</v>
      </c>
      <c r="AE1828" s="4">
        <f t="shared" si="828"/>
        <v>12.937858691971769</v>
      </c>
      <c r="AF1828" s="3">
        <f t="shared" si="844"/>
        <v>4.67</v>
      </c>
      <c r="AG1828" s="2">
        <f t="shared" si="829"/>
        <v>105.92076283713217</v>
      </c>
      <c r="AH1828" s="1">
        <f t="shared" si="818"/>
        <v>18.614595207042374</v>
      </c>
    </row>
    <row r="1829" spans="6:34" ht="15" thickBot="1" x14ac:dyDescent="0.4">
      <c r="F1829" s="21">
        <f t="shared" si="830"/>
        <v>179.89999999999407</v>
      </c>
      <c r="G1829" s="20">
        <f t="shared" si="845"/>
        <v>356.63043478260749</v>
      </c>
      <c r="H1829" s="19">
        <f t="shared" si="819"/>
        <v>6.6304347826074945</v>
      </c>
      <c r="I1829" s="18">
        <f t="shared" si="820"/>
        <v>1.8944099378878556E-2</v>
      </c>
      <c r="J1829" s="17">
        <f t="shared" si="821"/>
        <v>212862.42798634147</v>
      </c>
      <c r="K1829" s="16">
        <f t="shared" si="822"/>
        <v>31.528574011921304</v>
      </c>
      <c r="L1829" s="15">
        <f t="shared" si="823"/>
        <v>0</v>
      </c>
      <c r="M1829" s="14">
        <f t="shared" si="824"/>
        <v>0</v>
      </c>
      <c r="N1829" s="13">
        <f t="shared" si="831"/>
        <v>0</v>
      </c>
      <c r="O1829" s="12">
        <f t="shared" si="832"/>
        <v>0</v>
      </c>
      <c r="P1829" s="4">
        <f t="shared" si="833"/>
        <v>0</v>
      </c>
      <c r="Q1829" s="11">
        <f t="shared" si="825"/>
        <v>0</v>
      </c>
      <c r="R1829" s="10">
        <f t="shared" si="834"/>
        <v>0</v>
      </c>
      <c r="S1829" s="9">
        <f t="shared" si="835"/>
        <v>151.358709016955</v>
      </c>
      <c r="T1829" s="8">
        <f t="shared" si="836"/>
        <v>25261.968556078908</v>
      </c>
      <c r="U1829" s="7">
        <f t="shared" si="837"/>
        <v>-31.528574011921304</v>
      </c>
      <c r="V1829" s="9">
        <f t="shared" si="838"/>
        <v>-1365.156279970098</v>
      </c>
      <c r="W1829" s="8">
        <f t="shared" si="839"/>
        <v>212862.42798634147</v>
      </c>
      <c r="X1829" s="7">
        <f t="shared" si="840"/>
        <v>-31.528574011921304</v>
      </c>
      <c r="Y1829" s="6">
        <f t="shared" si="826"/>
        <v>1373.5214332281371</v>
      </c>
      <c r="Z1829" s="4">
        <f t="shared" si="827"/>
        <v>-1</v>
      </c>
      <c r="AA1829" s="4">
        <f t="shared" si="841"/>
        <v>0</v>
      </c>
      <c r="AB1829" s="5">
        <f t="shared" si="842"/>
        <v>0</v>
      </c>
      <c r="AC1829" s="418">
        <f t="shared" si="846"/>
        <v>0</v>
      </c>
      <c r="AD1829" s="628">
        <f t="shared" si="843"/>
        <v>0</v>
      </c>
      <c r="AE1829" s="4">
        <f t="shared" si="828"/>
        <v>12.967442798161455</v>
      </c>
      <c r="AF1829" s="3">
        <f t="shared" si="844"/>
        <v>4.67</v>
      </c>
      <c r="AG1829" s="2">
        <f t="shared" si="829"/>
        <v>105.92076283713217</v>
      </c>
      <c r="AH1829" s="1">
        <f t="shared" si="818"/>
        <v>18.678478751943047</v>
      </c>
    </row>
    <row r="1830" spans="6:34" ht="15" thickBot="1" x14ac:dyDescent="0.4">
      <c r="F1830" s="21">
        <f t="shared" si="830"/>
        <v>179.99999999999406</v>
      </c>
      <c r="G1830" s="20">
        <f t="shared" si="845"/>
        <v>356.63043478260749</v>
      </c>
      <c r="H1830" s="19">
        <f t="shared" si="819"/>
        <v>6.6304347826074945</v>
      </c>
      <c r="I1830" s="18">
        <f t="shared" si="820"/>
        <v>1.8944099378878556E-2</v>
      </c>
      <c r="J1830" s="17">
        <f t="shared" si="821"/>
        <v>212725.91235834447</v>
      </c>
      <c r="K1830" s="16">
        <f t="shared" si="822"/>
        <v>31.528981699894612</v>
      </c>
      <c r="L1830" s="15">
        <f t="shared" si="823"/>
        <v>0</v>
      </c>
      <c r="M1830" s="14">
        <f t="shared" si="824"/>
        <v>0</v>
      </c>
      <c r="N1830" s="13">
        <f t="shared" si="831"/>
        <v>0</v>
      </c>
      <c r="O1830" s="12">
        <f t="shared" si="832"/>
        <v>0</v>
      </c>
      <c r="P1830" s="4">
        <f t="shared" si="833"/>
        <v>0</v>
      </c>
      <c r="Q1830" s="11">
        <f t="shared" si="825"/>
        <v>0</v>
      </c>
      <c r="R1830" s="10">
        <f t="shared" si="834"/>
        <v>0</v>
      </c>
      <c r="S1830" s="9">
        <f t="shared" si="835"/>
        <v>151.358709016955</v>
      </c>
      <c r="T1830" s="8">
        <f t="shared" si="836"/>
        <v>25277.104426980604</v>
      </c>
      <c r="U1830" s="7">
        <f t="shared" si="837"/>
        <v>-31.528981699894612</v>
      </c>
      <c r="V1830" s="9">
        <f t="shared" si="838"/>
        <v>-1368.30913737129</v>
      </c>
      <c r="W1830" s="8">
        <f t="shared" si="839"/>
        <v>212725.91235834447</v>
      </c>
      <c r="X1830" s="7">
        <f t="shared" si="840"/>
        <v>-31.528981699894612</v>
      </c>
      <c r="Y1830" s="6">
        <f t="shared" si="826"/>
        <v>1376.6551326345473</v>
      </c>
      <c r="Z1830" s="4">
        <f t="shared" si="827"/>
        <v>-1</v>
      </c>
      <c r="AA1830" s="4">
        <f t="shared" si="841"/>
        <v>0</v>
      </c>
      <c r="AB1830" s="5">
        <f t="shared" si="842"/>
        <v>0</v>
      </c>
      <c r="AC1830" s="418">
        <f t="shared" si="846"/>
        <v>0</v>
      </c>
      <c r="AD1830" s="628">
        <f t="shared" si="843"/>
        <v>0</v>
      </c>
      <c r="AE1830" s="4">
        <f t="shared" si="828"/>
        <v>12.99702811573728</v>
      </c>
      <c r="AF1830" s="3">
        <f t="shared" si="844"/>
        <v>4.67</v>
      </c>
      <c r="AG1830" s="2">
        <f t="shared" si="829"/>
        <v>105.92076283713217</v>
      </c>
      <c r="AH1830" s="1">
        <f t="shared" si="818"/>
        <v>18.742437831207763</v>
      </c>
    </row>
    <row r="1831" spans="6:34" ht="15" thickBot="1" x14ac:dyDescent="0.4">
      <c r="F1831" s="21">
        <f t="shared" si="830"/>
        <v>180.09999999999405</v>
      </c>
      <c r="G1831" s="20">
        <f t="shared" si="845"/>
        <v>356.63043478260749</v>
      </c>
      <c r="H1831" s="19">
        <f t="shared" si="819"/>
        <v>6.6304347826074945</v>
      </c>
      <c r="I1831" s="18">
        <f t="shared" si="820"/>
        <v>1.8944099378878556E-2</v>
      </c>
      <c r="J1831" s="17">
        <f t="shared" si="821"/>
        <v>212589.08144460735</v>
      </c>
      <c r="K1831" s="16">
        <f t="shared" si="822"/>
        <v>31.529390337366976</v>
      </c>
      <c r="L1831" s="15">
        <f t="shared" si="823"/>
        <v>0</v>
      </c>
      <c r="M1831" s="14">
        <f t="shared" si="824"/>
        <v>0</v>
      </c>
      <c r="N1831" s="13">
        <f t="shared" si="831"/>
        <v>0</v>
      </c>
      <c r="O1831" s="12">
        <f t="shared" si="832"/>
        <v>0</v>
      </c>
      <c r="P1831" s="4">
        <f t="shared" si="833"/>
        <v>0</v>
      </c>
      <c r="Q1831" s="11">
        <f t="shared" si="825"/>
        <v>0</v>
      </c>
      <c r="R1831" s="10">
        <f t="shared" si="834"/>
        <v>0</v>
      </c>
      <c r="S1831" s="9">
        <f t="shared" si="835"/>
        <v>151.358709016955</v>
      </c>
      <c r="T1831" s="8">
        <f t="shared" si="836"/>
        <v>25292.240297882301</v>
      </c>
      <c r="U1831" s="7">
        <f t="shared" si="837"/>
        <v>-31.529390337366976</v>
      </c>
      <c r="V1831" s="9">
        <f t="shared" si="838"/>
        <v>-1371.4620355412794</v>
      </c>
      <c r="W1831" s="8">
        <f t="shared" si="839"/>
        <v>212589.08144460735</v>
      </c>
      <c r="X1831" s="7">
        <f t="shared" si="840"/>
        <v>-31.529390337366976</v>
      </c>
      <c r="Y1831" s="6">
        <f t="shared" si="826"/>
        <v>1379.7889598508566</v>
      </c>
      <c r="Z1831" s="4">
        <f t="shared" si="827"/>
        <v>-1</v>
      </c>
      <c r="AA1831" s="4">
        <f t="shared" si="841"/>
        <v>0</v>
      </c>
      <c r="AB1831" s="5">
        <f t="shared" si="842"/>
        <v>0</v>
      </c>
      <c r="AC1831" s="418">
        <f t="shared" si="846"/>
        <v>0</v>
      </c>
      <c r="AD1831" s="628">
        <f t="shared" si="843"/>
        <v>0</v>
      </c>
      <c r="AE1831" s="4">
        <f t="shared" si="828"/>
        <v>13.026614639968869</v>
      </c>
      <c r="AF1831" s="3">
        <f t="shared" si="844"/>
        <v>4.67</v>
      </c>
      <c r="AG1831" s="2">
        <f t="shared" si="829"/>
        <v>105.92076283713217</v>
      </c>
      <c r="AH1831" s="1">
        <f t="shared" si="818"/>
        <v>18.806472360503012</v>
      </c>
    </row>
    <row r="1832" spans="6:34" ht="15" thickBot="1" x14ac:dyDescent="0.4">
      <c r="F1832" s="21">
        <f t="shared" si="830"/>
        <v>180.19999999999405</v>
      </c>
      <c r="G1832" s="20">
        <f t="shared" si="845"/>
        <v>356.63043478260749</v>
      </c>
      <c r="H1832" s="19">
        <f t="shared" si="819"/>
        <v>6.6304347826074945</v>
      </c>
      <c r="I1832" s="18">
        <f t="shared" si="820"/>
        <v>1.8944099378878556E-2</v>
      </c>
      <c r="J1832" s="17">
        <f t="shared" si="821"/>
        <v>212451.93524105323</v>
      </c>
      <c r="K1832" s="16">
        <f t="shared" si="822"/>
        <v>31.52979992440568</v>
      </c>
      <c r="L1832" s="15">
        <f t="shared" si="823"/>
        <v>0</v>
      </c>
      <c r="M1832" s="14">
        <f t="shared" si="824"/>
        <v>0</v>
      </c>
      <c r="N1832" s="13">
        <f t="shared" si="831"/>
        <v>0</v>
      </c>
      <c r="O1832" s="12">
        <f t="shared" si="832"/>
        <v>0</v>
      </c>
      <c r="P1832" s="4">
        <f t="shared" si="833"/>
        <v>0</v>
      </c>
      <c r="Q1832" s="11">
        <f t="shared" si="825"/>
        <v>0</v>
      </c>
      <c r="R1832" s="10">
        <f t="shared" si="834"/>
        <v>0</v>
      </c>
      <c r="S1832" s="9">
        <f t="shared" si="835"/>
        <v>151.358709016955</v>
      </c>
      <c r="T1832" s="8">
        <f t="shared" si="836"/>
        <v>25307.376168783998</v>
      </c>
      <c r="U1832" s="7">
        <f t="shared" si="837"/>
        <v>-31.52979992440568</v>
      </c>
      <c r="V1832" s="9">
        <f t="shared" si="838"/>
        <v>-1374.614974575016</v>
      </c>
      <c r="W1832" s="8">
        <f t="shared" si="839"/>
        <v>212451.93524105323</v>
      </c>
      <c r="X1832" s="7">
        <f t="shared" si="840"/>
        <v>-31.52979992440568</v>
      </c>
      <c r="Y1832" s="6">
        <f t="shared" si="826"/>
        <v>1382.9229143814023</v>
      </c>
      <c r="Z1832" s="4">
        <f t="shared" si="827"/>
        <v>-1</v>
      </c>
      <c r="AA1832" s="4">
        <f t="shared" si="841"/>
        <v>0</v>
      </c>
      <c r="AB1832" s="5">
        <f t="shared" si="842"/>
        <v>0</v>
      </c>
      <c r="AC1832" s="418">
        <f t="shared" si="846"/>
        <v>0</v>
      </c>
      <c r="AD1832" s="628">
        <f t="shared" si="843"/>
        <v>0</v>
      </c>
      <c r="AE1832" s="4">
        <f t="shared" si="828"/>
        <v>13.056202366176663</v>
      </c>
      <c r="AF1832" s="3">
        <f t="shared" si="844"/>
        <v>4.67</v>
      </c>
      <c r="AG1832" s="2">
        <f t="shared" si="829"/>
        <v>105.92076283713217</v>
      </c>
      <c r="AH1832" s="1">
        <f t="shared" si="818"/>
        <v>18.870582255822029</v>
      </c>
    </row>
    <row r="1833" spans="6:34" ht="15" thickBot="1" x14ac:dyDescent="0.4">
      <c r="F1833" s="21">
        <f t="shared" si="830"/>
        <v>180.29999999999404</v>
      </c>
      <c r="G1833" s="20">
        <f t="shared" si="845"/>
        <v>356.63043478260749</v>
      </c>
      <c r="H1833" s="19">
        <f t="shared" si="819"/>
        <v>6.6304347826074945</v>
      </c>
      <c r="I1833" s="18">
        <f t="shared" si="820"/>
        <v>1.8944099378878556E-2</v>
      </c>
      <c r="J1833" s="17">
        <f t="shared" si="821"/>
        <v>212314.47374359574</v>
      </c>
      <c r="K1833" s="16">
        <f t="shared" si="822"/>
        <v>31.530210461078212</v>
      </c>
      <c r="L1833" s="15">
        <f t="shared" si="823"/>
        <v>0</v>
      </c>
      <c r="M1833" s="14">
        <f t="shared" si="824"/>
        <v>0</v>
      </c>
      <c r="N1833" s="13">
        <f t="shared" si="831"/>
        <v>0</v>
      </c>
      <c r="O1833" s="12">
        <f t="shared" si="832"/>
        <v>0</v>
      </c>
      <c r="P1833" s="4">
        <f t="shared" si="833"/>
        <v>0</v>
      </c>
      <c r="Q1833" s="11">
        <f t="shared" si="825"/>
        <v>0</v>
      </c>
      <c r="R1833" s="10">
        <f t="shared" si="834"/>
        <v>0</v>
      </c>
      <c r="S1833" s="9">
        <f t="shared" si="835"/>
        <v>151.358709016955</v>
      </c>
      <c r="T1833" s="8">
        <f t="shared" si="836"/>
        <v>25322.512039685695</v>
      </c>
      <c r="U1833" s="7">
        <f t="shared" si="837"/>
        <v>-31.530210461078212</v>
      </c>
      <c r="V1833" s="9">
        <f t="shared" si="838"/>
        <v>-1377.7679545674566</v>
      </c>
      <c r="W1833" s="8">
        <f t="shared" si="839"/>
        <v>212314.47374359574</v>
      </c>
      <c r="X1833" s="7">
        <f t="shared" si="840"/>
        <v>-31.530210461078212</v>
      </c>
      <c r="Y1833" s="6">
        <f t="shared" si="826"/>
        <v>1386.0569957358437</v>
      </c>
      <c r="Z1833" s="4">
        <f t="shared" si="827"/>
        <v>-1</v>
      </c>
      <c r="AA1833" s="4">
        <f t="shared" si="841"/>
        <v>0</v>
      </c>
      <c r="AB1833" s="5">
        <f t="shared" si="842"/>
        <v>0</v>
      </c>
      <c r="AC1833" s="418">
        <f t="shared" si="846"/>
        <v>0</v>
      </c>
      <c r="AD1833" s="628">
        <f t="shared" si="843"/>
        <v>0</v>
      </c>
      <c r="AE1833" s="4">
        <f t="shared" si="828"/>
        <v>13.085791289731345</v>
      </c>
      <c r="AF1833" s="3">
        <f t="shared" si="844"/>
        <v>4.67</v>
      </c>
      <c r="AG1833" s="2">
        <f t="shared" si="829"/>
        <v>105.92076283713217</v>
      </c>
      <c r="AH1833" s="1">
        <f t="shared" si="818"/>
        <v>18.93476743348284</v>
      </c>
    </row>
    <row r="1834" spans="6:34" ht="15" thickBot="1" x14ac:dyDescent="0.4">
      <c r="F1834" s="21">
        <f t="shared" si="830"/>
        <v>180.39999999999404</v>
      </c>
      <c r="G1834" s="20">
        <f t="shared" si="845"/>
        <v>356.63043478260749</v>
      </c>
      <c r="H1834" s="19">
        <f t="shared" si="819"/>
        <v>6.6304347826074945</v>
      </c>
      <c r="I1834" s="18">
        <f t="shared" si="820"/>
        <v>1.8944099378878556E-2</v>
      </c>
      <c r="J1834" s="17">
        <f t="shared" si="821"/>
        <v>212176.696948139</v>
      </c>
      <c r="K1834" s="16">
        <f t="shared" si="822"/>
        <v>31.530621947452158</v>
      </c>
      <c r="L1834" s="15">
        <f t="shared" si="823"/>
        <v>0</v>
      </c>
      <c r="M1834" s="14">
        <f t="shared" si="824"/>
        <v>0</v>
      </c>
      <c r="N1834" s="13">
        <f t="shared" si="831"/>
        <v>0</v>
      </c>
      <c r="O1834" s="12">
        <f t="shared" si="832"/>
        <v>0</v>
      </c>
      <c r="P1834" s="4">
        <f t="shared" si="833"/>
        <v>0</v>
      </c>
      <c r="Q1834" s="11">
        <f t="shared" si="825"/>
        <v>0</v>
      </c>
      <c r="R1834" s="10">
        <f t="shared" si="834"/>
        <v>0</v>
      </c>
      <c r="S1834" s="9">
        <f t="shared" si="835"/>
        <v>151.358709016955</v>
      </c>
      <c r="T1834" s="8">
        <f t="shared" si="836"/>
        <v>25337.647910587391</v>
      </c>
      <c r="U1834" s="7">
        <f t="shared" si="837"/>
        <v>-31.530621947452158</v>
      </c>
      <c r="V1834" s="9">
        <f t="shared" si="838"/>
        <v>-1380.9209756135645</v>
      </c>
      <c r="W1834" s="8">
        <f t="shared" si="839"/>
        <v>212176.696948139</v>
      </c>
      <c r="X1834" s="7">
        <f t="shared" si="840"/>
        <v>-31.530621947452158</v>
      </c>
      <c r="Y1834" s="6">
        <f t="shared" si="826"/>
        <v>1389.1912034291024</v>
      </c>
      <c r="Z1834" s="4">
        <f t="shared" si="827"/>
        <v>-1</v>
      </c>
      <c r="AA1834" s="4">
        <f t="shared" si="841"/>
        <v>0</v>
      </c>
      <c r="AB1834" s="5">
        <f t="shared" si="842"/>
        <v>0</v>
      </c>
      <c r="AC1834" s="418">
        <f t="shared" si="846"/>
        <v>0</v>
      </c>
      <c r="AD1834" s="628">
        <f t="shared" si="843"/>
        <v>0</v>
      </c>
      <c r="AE1834" s="4">
        <f t="shared" si="828"/>
        <v>13.115381406053279</v>
      </c>
      <c r="AF1834" s="3">
        <f t="shared" si="844"/>
        <v>4.67</v>
      </c>
      <c r="AG1834" s="2">
        <f t="shared" si="829"/>
        <v>105.92076283713217</v>
      </c>
      <c r="AH1834" s="1">
        <f t="shared" si="818"/>
        <v>18.999027810126247</v>
      </c>
    </row>
    <row r="1835" spans="6:34" ht="15" thickBot="1" x14ac:dyDescent="0.4">
      <c r="F1835" s="21">
        <f t="shared" si="830"/>
        <v>180.49999999999403</v>
      </c>
      <c r="G1835" s="20">
        <f t="shared" si="845"/>
        <v>356.63043478260749</v>
      </c>
      <c r="H1835" s="19">
        <f t="shared" si="819"/>
        <v>6.6304347826074945</v>
      </c>
      <c r="I1835" s="18">
        <f t="shared" si="820"/>
        <v>1.8944099378878556E-2</v>
      </c>
      <c r="J1835" s="17">
        <f t="shared" si="821"/>
        <v>212038.60485057763</v>
      </c>
      <c r="K1835" s="16">
        <f t="shared" si="822"/>
        <v>31.531034383595308</v>
      </c>
      <c r="L1835" s="15">
        <f t="shared" si="823"/>
        <v>0</v>
      </c>
      <c r="M1835" s="14">
        <f t="shared" si="824"/>
        <v>0</v>
      </c>
      <c r="N1835" s="13">
        <f t="shared" si="831"/>
        <v>0</v>
      </c>
      <c r="O1835" s="12">
        <f t="shared" si="832"/>
        <v>0</v>
      </c>
      <c r="P1835" s="4">
        <f t="shared" si="833"/>
        <v>0</v>
      </c>
      <c r="Q1835" s="11">
        <f t="shared" si="825"/>
        <v>0</v>
      </c>
      <c r="R1835" s="10">
        <f t="shared" si="834"/>
        <v>0</v>
      </c>
      <c r="S1835" s="9">
        <f t="shared" si="835"/>
        <v>151.358709016955</v>
      </c>
      <c r="T1835" s="8">
        <f t="shared" si="836"/>
        <v>25352.783781489088</v>
      </c>
      <c r="U1835" s="7">
        <f t="shared" si="837"/>
        <v>-31.531034383595308</v>
      </c>
      <c r="V1835" s="9">
        <f t="shared" si="838"/>
        <v>-1384.0740378083096</v>
      </c>
      <c r="W1835" s="8">
        <f t="shared" si="839"/>
        <v>212038.60485057763</v>
      </c>
      <c r="X1835" s="7">
        <f t="shared" si="840"/>
        <v>-31.531034383595308</v>
      </c>
      <c r="Y1835" s="6">
        <f t="shared" si="826"/>
        <v>1392.3255369813044</v>
      </c>
      <c r="Z1835" s="4">
        <f t="shared" si="827"/>
        <v>-1</v>
      </c>
      <c r="AA1835" s="4">
        <f t="shared" si="841"/>
        <v>0</v>
      </c>
      <c r="AB1835" s="5">
        <f t="shared" si="842"/>
        <v>0</v>
      </c>
      <c r="AC1835" s="418">
        <f t="shared" si="846"/>
        <v>0</v>
      </c>
      <c r="AD1835" s="628">
        <f t="shared" si="843"/>
        <v>0</v>
      </c>
      <c r="AE1835" s="4">
        <f t="shared" si="828"/>
        <v>13.144972710611965</v>
      </c>
      <c r="AF1835" s="3">
        <f t="shared" si="844"/>
        <v>4.67</v>
      </c>
      <c r="AG1835" s="2">
        <f t="shared" si="829"/>
        <v>105.92076283713217</v>
      </c>
      <c r="AH1835" s="1">
        <f t="shared" si="818"/>
        <v>19.063363302713935</v>
      </c>
    </row>
    <row r="1836" spans="6:34" ht="15" thickBot="1" x14ac:dyDescent="0.4">
      <c r="F1836" s="21">
        <f t="shared" si="830"/>
        <v>180.59999999999403</v>
      </c>
      <c r="G1836" s="20">
        <f t="shared" si="845"/>
        <v>356.63043478260749</v>
      </c>
      <c r="H1836" s="19">
        <f t="shared" si="819"/>
        <v>6.6304347826074945</v>
      </c>
      <c r="I1836" s="18">
        <f t="shared" si="820"/>
        <v>1.8944099378878556E-2</v>
      </c>
      <c r="J1836" s="17">
        <f t="shared" si="821"/>
        <v>211900.19744679681</v>
      </c>
      <c r="K1836" s="16">
        <f t="shared" si="822"/>
        <v>31.531447769575593</v>
      </c>
      <c r="L1836" s="15">
        <f t="shared" si="823"/>
        <v>0</v>
      </c>
      <c r="M1836" s="14">
        <f t="shared" si="824"/>
        <v>0</v>
      </c>
      <c r="N1836" s="13">
        <f t="shared" si="831"/>
        <v>0</v>
      </c>
      <c r="O1836" s="12">
        <f t="shared" si="832"/>
        <v>0</v>
      </c>
      <c r="P1836" s="4">
        <f t="shared" si="833"/>
        <v>0</v>
      </c>
      <c r="Q1836" s="11">
        <f t="shared" si="825"/>
        <v>0</v>
      </c>
      <c r="R1836" s="10">
        <f t="shared" si="834"/>
        <v>0</v>
      </c>
      <c r="S1836" s="9">
        <f t="shared" si="835"/>
        <v>151.358709016955</v>
      </c>
      <c r="T1836" s="8">
        <f t="shared" si="836"/>
        <v>25367.919652390785</v>
      </c>
      <c r="U1836" s="7">
        <f t="shared" si="837"/>
        <v>-31.531447769575593</v>
      </c>
      <c r="V1836" s="9">
        <f t="shared" si="838"/>
        <v>-1387.2271412466691</v>
      </c>
      <c r="W1836" s="8">
        <f t="shared" si="839"/>
        <v>211900.19744679681</v>
      </c>
      <c r="X1836" s="7">
        <f t="shared" si="840"/>
        <v>-31.531447769575593</v>
      </c>
      <c r="Y1836" s="6">
        <f t="shared" si="826"/>
        <v>1395.4599959177208</v>
      </c>
      <c r="Z1836" s="4">
        <f t="shared" si="827"/>
        <v>-1</v>
      </c>
      <c r="AA1836" s="4">
        <f t="shared" si="841"/>
        <v>0</v>
      </c>
      <c r="AB1836" s="5">
        <f t="shared" si="842"/>
        <v>0</v>
      </c>
      <c r="AC1836" s="418">
        <f t="shared" si="846"/>
        <v>0</v>
      </c>
      <c r="AD1836" s="628">
        <f t="shared" si="843"/>
        <v>0</v>
      </c>
      <c r="AE1836" s="4">
        <f t="shared" si="828"/>
        <v>13.17456519892548</v>
      </c>
      <c r="AF1836" s="3">
        <f t="shared" si="844"/>
        <v>4.67</v>
      </c>
      <c r="AG1836" s="2">
        <f t="shared" si="829"/>
        <v>105.92076283713217</v>
      </c>
      <c r="AH1836" s="1">
        <f t="shared" si="818"/>
        <v>19.127773828526518</v>
      </c>
    </row>
    <row r="1837" spans="6:34" ht="15" thickBot="1" x14ac:dyDescent="0.4">
      <c r="F1837" s="21">
        <f t="shared" si="830"/>
        <v>180.69999999999402</v>
      </c>
      <c r="G1837" s="20">
        <f t="shared" si="845"/>
        <v>356.63043478260749</v>
      </c>
      <c r="H1837" s="19">
        <f t="shared" si="819"/>
        <v>6.6304347826074945</v>
      </c>
      <c r="I1837" s="18">
        <f t="shared" si="820"/>
        <v>1.8944099378878556E-2</v>
      </c>
      <c r="J1837" s="17">
        <f t="shared" si="821"/>
        <v>211761.47473267216</v>
      </c>
      <c r="K1837" s="16">
        <f t="shared" si="822"/>
        <v>31.531862105461101</v>
      </c>
      <c r="L1837" s="15">
        <f t="shared" si="823"/>
        <v>0</v>
      </c>
      <c r="M1837" s="14">
        <f t="shared" si="824"/>
        <v>0</v>
      </c>
      <c r="N1837" s="13">
        <f t="shared" si="831"/>
        <v>0</v>
      </c>
      <c r="O1837" s="12">
        <f t="shared" si="832"/>
        <v>0</v>
      </c>
      <c r="P1837" s="4">
        <f t="shared" si="833"/>
        <v>0</v>
      </c>
      <c r="Q1837" s="11">
        <f t="shared" si="825"/>
        <v>0</v>
      </c>
      <c r="R1837" s="10">
        <f t="shared" si="834"/>
        <v>0</v>
      </c>
      <c r="S1837" s="9">
        <f t="shared" si="835"/>
        <v>151.358709016955</v>
      </c>
      <c r="T1837" s="8">
        <f t="shared" si="836"/>
        <v>25383.055523292482</v>
      </c>
      <c r="U1837" s="7">
        <f t="shared" si="837"/>
        <v>-31.531862105461101</v>
      </c>
      <c r="V1837" s="9">
        <f t="shared" si="838"/>
        <v>-1390.3802860236267</v>
      </c>
      <c r="W1837" s="8">
        <f t="shared" si="839"/>
        <v>211761.47473267216</v>
      </c>
      <c r="X1837" s="7">
        <f t="shared" si="840"/>
        <v>-31.531862105461101</v>
      </c>
      <c r="Y1837" s="6">
        <f t="shared" si="826"/>
        <v>1398.5945797687125</v>
      </c>
      <c r="Z1837" s="4">
        <f t="shared" si="827"/>
        <v>-1</v>
      </c>
      <c r="AA1837" s="4">
        <f t="shared" si="841"/>
        <v>0</v>
      </c>
      <c r="AB1837" s="5">
        <f t="shared" si="842"/>
        <v>0</v>
      </c>
      <c r="AC1837" s="418">
        <f t="shared" si="846"/>
        <v>0</v>
      </c>
      <c r="AD1837" s="628">
        <f t="shared" si="843"/>
        <v>0</v>
      </c>
      <c r="AE1837" s="4">
        <f t="shared" si="828"/>
        <v>13.204158866559951</v>
      </c>
      <c r="AF1837" s="3">
        <f t="shared" si="844"/>
        <v>4.67</v>
      </c>
      <c r="AG1837" s="2">
        <f t="shared" si="829"/>
        <v>105.92076283713217</v>
      </c>
      <c r="AH1837" s="1">
        <f t="shared" si="818"/>
        <v>19.192259305161656</v>
      </c>
    </row>
    <row r="1838" spans="6:34" ht="15" thickBot="1" x14ac:dyDescent="0.4">
      <c r="F1838" s="21">
        <f t="shared" si="830"/>
        <v>180.79999999999401</v>
      </c>
      <c r="G1838" s="20">
        <f t="shared" si="845"/>
        <v>356.63043478260749</v>
      </c>
      <c r="H1838" s="19">
        <f t="shared" si="819"/>
        <v>6.6304347826074945</v>
      </c>
      <c r="I1838" s="18">
        <f t="shared" si="820"/>
        <v>1.8944099378878556E-2</v>
      </c>
      <c r="J1838" s="17">
        <f t="shared" si="821"/>
        <v>211622.43670406978</v>
      </c>
      <c r="K1838" s="16">
        <f t="shared" si="822"/>
        <v>31.532277391320076</v>
      </c>
      <c r="L1838" s="15">
        <f t="shared" si="823"/>
        <v>0</v>
      </c>
      <c r="M1838" s="14">
        <f t="shared" si="824"/>
        <v>0</v>
      </c>
      <c r="N1838" s="13">
        <f t="shared" si="831"/>
        <v>0</v>
      </c>
      <c r="O1838" s="12">
        <f t="shared" si="832"/>
        <v>0</v>
      </c>
      <c r="P1838" s="4">
        <f t="shared" si="833"/>
        <v>0</v>
      </c>
      <c r="Q1838" s="11">
        <f t="shared" si="825"/>
        <v>0</v>
      </c>
      <c r="R1838" s="10">
        <f t="shared" si="834"/>
        <v>0</v>
      </c>
      <c r="S1838" s="9">
        <f t="shared" si="835"/>
        <v>151.358709016955</v>
      </c>
      <c r="T1838" s="8">
        <f t="shared" si="836"/>
        <v>25398.191394194178</v>
      </c>
      <c r="U1838" s="7">
        <f t="shared" si="837"/>
        <v>-31.532277391320076</v>
      </c>
      <c r="V1838" s="9">
        <f t="shared" si="838"/>
        <v>-1393.5334722341729</v>
      </c>
      <c r="W1838" s="8">
        <f t="shared" si="839"/>
        <v>211622.43670406978</v>
      </c>
      <c r="X1838" s="7">
        <f t="shared" si="840"/>
        <v>-31.532277391320076</v>
      </c>
      <c r="Y1838" s="6">
        <f t="shared" si="826"/>
        <v>1401.7292880696721</v>
      </c>
      <c r="Z1838" s="4">
        <f t="shared" si="827"/>
        <v>-1</v>
      </c>
      <c r="AA1838" s="4">
        <f t="shared" si="841"/>
        <v>0</v>
      </c>
      <c r="AB1838" s="5">
        <f t="shared" si="842"/>
        <v>0</v>
      </c>
      <c r="AC1838" s="418">
        <f t="shared" si="846"/>
        <v>0</v>
      </c>
      <c r="AD1838" s="628">
        <f t="shared" si="843"/>
        <v>0</v>
      </c>
      <c r="AE1838" s="4">
        <f t="shared" si="828"/>
        <v>13.23375370912901</v>
      </c>
      <c r="AF1838" s="3">
        <f t="shared" si="844"/>
        <v>4.67</v>
      </c>
      <c r="AG1838" s="2">
        <f t="shared" si="829"/>
        <v>105.92076283713217</v>
      </c>
      <c r="AH1838" s="1">
        <f t="shared" si="818"/>
        <v>19.256819650532123</v>
      </c>
    </row>
    <row r="1839" spans="6:34" ht="15" thickBot="1" x14ac:dyDescent="0.4">
      <c r="F1839" s="21">
        <f t="shared" si="830"/>
        <v>180.89999999999401</v>
      </c>
      <c r="G1839" s="20">
        <f t="shared" si="845"/>
        <v>356.63043478260749</v>
      </c>
      <c r="H1839" s="19">
        <f t="shared" si="819"/>
        <v>6.6304347826074945</v>
      </c>
      <c r="I1839" s="18">
        <f t="shared" si="820"/>
        <v>1.8944099378878556E-2</v>
      </c>
      <c r="J1839" s="17">
        <f t="shared" si="821"/>
        <v>211483.08335684636</v>
      </c>
      <c r="K1839" s="16">
        <f t="shared" si="822"/>
        <v>31.532693627220933</v>
      </c>
      <c r="L1839" s="15">
        <f t="shared" si="823"/>
        <v>0</v>
      </c>
      <c r="M1839" s="14">
        <f t="shared" si="824"/>
        <v>0</v>
      </c>
      <c r="N1839" s="13">
        <f t="shared" si="831"/>
        <v>0</v>
      </c>
      <c r="O1839" s="12">
        <f t="shared" si="832"/>
        <v>0</v>
      </c>
      <c r="P1839" s="4">
        <f t="shared" si="833"/>
        <v>0</v>
      </c>
      <c r="Q1839" s="11">
        <f t="shared" si="825"/>
        <v>0</v>
      </c>
      <c r="R1839" s="10">
        <f t="shared" si="834"/>
        <v>0</v>
      </c>
      <c r="S1839" s="9">
        <f t="shared" si="835"/>
        <v>151.358709016955</v>
      </c>
      <c r="T1839" s="8">
        <f t="shared" si="836"/>
        <v>25413.327265095875</v>
      </c>
      <c r="U1839" s="7">
        <f t="shared" si="837"/>
        <v>-31.532693627220933</v>
      </c>
      <c r="V1839" s="9">
        <f t="shared" si="838"/>
        <v>-1396.6866999733049</v>
      </c>
      <c r="W1839" s="8">
        <f t="shared" si="839"/>
        <v>211483.08335684636</v>
      </c>
      <c r="X1839" s="7">
        <f t="shared" si="840"/>
        <v>-31.532693627220933</v>
      </c>
      <c r="Y1839" s="6">
        <f t="shared" si="826"/>
        <v>1404.8641203609693</v>
      </c>
      <c r="Z1839" s="4">
        <f t="shared" si="827"/>
        <v>-1</v>
      </c>
      <c r="AA1839" s="4">
        <f t="shared" si="841"/>
        <v>0</v>
      </c>
      <c r="AB1839" s="5">
        <f t="shared" si="842"/>
        <v>0</v>
      </c>
      <c r="AC1839" s="418">
        <f t="shared" si="846"/>
        <v>0</v>
      </c>
      <c r="AD1839" s="628">
        <f t="shared" si="843"/>
        <v>0</v>
      </c>
      <c r="AE1839" s="4">
        <f t="shared" si="828"/>
        <v>13.263349722293279</v>
      </c>
      <c r="AF1839" s="3">
        <f t="shared" si="844"/>
        <v>4.67</v>
      </c>
      <c r="AG1839" s="2">
        <f t="shared" si="829"/>
        <v>105.92076283713217</v>
      </c>
      <c r="AH1839" s="1">
        <f t="shared" si="818"/>
        <v>19.321454782863963</v>
      </c>
    </row>
    <row r="1840" spans="6:34" ht="15" thickBot="1" x14ac:dyDescent="0.4">
      <c r="F1840" s="21">
        <f t="shared" si="830"/>
        <v>180.999999999994</v>
      </c>
      <c r="G1840" s="20">
        <f t="shared" si="845"/>
        <v>356.63043478260749</v>
      </c>
      <c r="H1840" s="19">
        <f t="shared" si="819"/>
        <v>6.6304347826074945</v>
      </c>
      <c r="I1840" s="18">
        <f t="shared" si="820"/>
        <v>1.8944099378878556E-2</v>
      </c>
      <c r="J1840" s="17">
        <f t="shared" si="821"/>
        <v>211343.41468684902</v>
      </c>
      <c r="K1840" s="16">
        <f t="shared" si="822"/>
        <v>31.533110813232245</v>
      </c>
      <c r="L1840" s="15">
        <f t="shared" si="823"/>
        <v>0</v>
      </c>
      <c r="M1840" s="14">
        <f t="shared" si="824"/>
        <v>0</v>
      </c>
      <c r="N1840" s="13">
        <f t="shared" si="831"/>
        <v>0</v>
      </c>
      <c r="O1840" s="12">
        <f t="shared" si="832"/>
        <v>0</v>
      </c>
      <c r="P1840" s="4">
        <f t="shared" si="833"/>
        <v>0</v>
      </c>
      <c r="Q1840" s="11">
        <f t="shared" si="825"/>
        <v>0</v>
      </c>
      <c r="R1840" s="10">
        <f t="shared" si="834"/>
        <v>0</v>
      </c>
      <c r="S1840" s="9">
        <f t="shared" si="835"/>
        <v>151.358709016955</v>
      </c>
      <c r="T1840" s="8">
        <f t="shared" si="836"/>
        <v>25428.463135997572</v>
      </c>
      <c r="U1840" s="7">
        <f t="shared" si="837"/>
        <v>-31.533110813232245</v>
      </c>
      <c r="V1840" s="9">
        <f t="shared" si="838"/>
        <v>-1399.839969336027</v>
      </c>
      <c r="W1840" s="8">
        <f t="shared" si="839"/>
        <v>211343.41468684902</v>
      </c>
      <c r="X1840" s="7">
        <f t="shared" si="840"/>
        <v>-31.533110813232245</v>
      </c>
      <c r="Y1840" s="6">
        <f t="shared" si="826"/>
        <v>1407.999076187896</v>
      </c>
      <c r="Z1840" s="4">
        <f t="shared" si="827"/>
        <v>-1</v>
      </c>
      <c r="AA1840" s="4">
        <f t="shared" si="841"/>
        <v>0</v>
      </c>
      <c r="AB1840" s="5">
        <f t="shared" si="842"/>
        <v>0</v>
      </c>
      <c r="AC1840" s="418">
        <f t="shared" si="846"/>
        <v>0</v>
      </c>
      <c r="AD1840" s="628">
        <f t="shared" si="843"/>
        <v>0</v>
      </c>
      <c r="AE1840" s="4">
        <f t="shared" si="828"/>
        <v>13.29294690175985</v>
      </c>
      <c r="AF1840" s="3">
        <f t="shared" si="844"/>
        <v>4.67</v>
      </c>
      <c r="AG1840" s="2">
        <f t="shared" si="829"/>
        <v>105.92076283713217</v>
      </c>
      <c r="AH1840" s="1">
        <f t="shared" si="818"/>
        <v>19.386164620694657</v>
      </c>
    </row>
    <row r="1841" spans="6:34" ht="15" thickBot="1" x14ac:dyDescent="0.4">
      <c r="F1841" s="21">
        <f t="shared" si="830"/>
        <v>181.099999999994</v>
      </c>
      <c r="G1841" s="20">
        <f t="shared" si="845"/>
        <v>356.63043478260749</v>
      </c>
      <c r="H1841" s="19">
        <f t="shared" si="819"/>
        <v>6.6304347826074945</v>
      </c>
      <c r="I1841" s="18">
        <f t="shared" si="820"/>
        <v>1.8944099378878556E-2</v>
      </c>
      <c r="J1841" s="17">
        <f t="shared" si="821"/>
        <v>211203.4306899154</v>
      </c>
      <c r="K1841" s="16">
        <f t="shared" si="822"/>
        <v>31.53352894942272</v>
      </c>
      <c r="L1841" s="15">
        <f t="shared" si="823"/>
        <v>0</v>
      </c>
      <c r="M1841" s="14">
        <f t="shared" si="824"/>
        <v>0</v>
      </c>
      <c r="N1841" s="13">
        <f t="shared" si="831"/>
        <v>0</v>
      </c>
      <c r="O1841" s="12">
        <f t="shared" si="832"/>
        <v>0</v>
      </c>
      <c r="P1841" s="4">
        <f t="shared" si="833"/>
        <v>0</v>
      </c>
      <c r="Q1841" s="11">
        <f t="shared" si="825"/>
        <v>0</v>
      </c>
      <c r="R1841" s="10">
        <f t="shared" si="834"/>
        <v>0</v>
      </c>
      <c r="S1841" s="9">
        <f t="shared" si="835"/>
        <v>151.358709016955</v>
      </c>
      <c r="T1841" s="8">
        <f t="shared" si="836"/>
        <v>25443.599006899269</v>
      </c>
      <c r="U1841" s="7">
        <f t="shared" si="837"/>
        <v>-31.53352894942272</v>
      </c>
      <c r="V1841" s="9">
        <f t="shared" si="838"/>
        <v>-1402.9932804173502</v>
      </c>
      <c r="W1841" s="8">
        <f t="shared" si="839"/>
        <v>211203.4306899154</v>
      </c>
      <c r="X1841" s="7">
        <f t="shared" si="840"/>
        <v>-31.53352894942272</v>
      </c>
      <c r="Y1841" s="6">
        <f t="shared" si="826"/>
        <v>1411.1341551006115</v>
      </c>
      <c r="Z1841" s="4">
        <f t="shared" si="827"/>
        <v>-1</v>
      </c>
      <c r="AA1841" s="4">
        <f t="shared" si="841"/>
        <v>0</v>
      </c>
      <c r="AB1841" s="5">
        <f t="shared" si="842"/>
        <v>0</v>
      </c>
      <c r="AC1841" s="418">
        <f t="shared" si="846"/>
        <v>0</v>
      </c>
      <c r="AD1841" s="628">
        <f t="shared" si="843"/>
        <v>0</v>
      </c>
      <c r="AE1841" s="4">
        <f t="shared" si="828"/>
        <v>13.322545243281768</v>
      </c>
      <c r="AF1841" s="3">
        <f t="shared" si="844"/>
        <v>4.67</v>
      </c>
      <c r="AG1841" s="2">
        <f t="shared" si="829"/>
        <v>105.92076283713217</v>
      </c>
      <c r="AH1841" s="1">
        <f t="shared" si="818"/>
        <v>19.45094908287119</v>
      </c>
    </row>
    <row r="1842" spans="6:34" ht="15" thickBot="1" x14ac:dyDescent="0.4">
      <c r="F1842" s="21">
        <f t="shared" si="830"/>
        <v>181.19999999999399</v>
      </c>
      <c r="G1842" s="20">
        <f t="shared" si="845"/>
        <v>356.63043478260749</v>
      </c>
      <c r="H1842" s="19">
        <f t="shared" si="819"/>
        <v>6.6304347826074945</v>
      </c>
      <c r="I1842" s="18">
        <f t="shared" si="820"/>
        <v>1.8944099378878556E-2</v>
      </c>
      <c r="J1842" s="17">
        <f t="shared" si="821"/>
        <v>211063.13136187367</v>
      </c>
      <c r="K1842" s="16">
        <f t="shared" si="822"/>
        <v>31.533948035861272</v>
      </c>
      <c r="L1842" s="15">
        <f t="shared" si="823"/>
        <v>0</v>
      </c>
      <c r="M1842" s="14">
        <f t="shared" si="824"/>
        <v>0</v>
      </c>
      <c r="N1842" s="13">
        <f t="shared" si="831"/>
        <v>0</v>
      </c>
      <c r="O1842" s="12">
        <f t="shared" si="832"/>
        <v>0</v>
      </c>
      <c r="P1842" s="4">
        <f t="shared" si="833"/>
        <v>0</v>
      </c>
      <c r="Q1842" s="11">
        <f t="shared" si="825"/>
        <v>0</v>
      </c>
      <c r="R1842" s="10">
        <f t="shared" si="834"/>
        <v>0</v>
      </c>
      <c r="S1842" s="9">
        <f t="shared" si="835"/>
        <v>151.358709016955</v>
      </c>
      <c r="T1842" s="8">
        <f t="shared" si="836"/>
        <v>25458.734877800965</v>
      </c>
      <c r="U1842" s="7">
        <f t="shared" si="837"/>
        <v>-31.533948035861272</v>
      </c>
      <c r="V1842" s="9">
        <f t="shared" si="838"/>
        <v>-1406.1466333122926</v>
      </c>
      <c r="W1842" s="8">
        <f t="shared" si="839"/>
        <v>211063.13136187367</v>
      </c>
      <c r="X1842" s="7">
        <f t="shared" si="840"/>
        <v>-31.533948035861272</v>
      </c>
      <c r="Y1842" s="6">
        <f t="shared" si="826"/>
        <v>1414.2693566540902</v>
      </c>
      <c r="Z1842" s="4">
        <f t="shared" si="827"/>
        <v>-1</v>
      </c>
      <c r="AA1842" s="4">
        <f t="shared" si="841"/>
        <v>0</v>
      </c>
      <c r="AB1842" s="5">
        <f t="shared" si="842"/>
        <v>0</v>
      </c>
      <c r="AC1842" s="418">
        <f t="shared" si="846"/>
        <v>0</v>
      </c>
      <c r="AD1842" s="628">
        <f t="shared" si="843"/>
        <v>0</v>
      </c>
      <c r="AE1842" s="4">
        <f t="shared" si="828"/>
        <v>13.352144742657536</v>
      </c>
      <c r="AF1842" s="3">
        <f t="shared" si="844"/>
        <v>4.67</v>
      </c>
      <c r="AG1842" s="2">
        <f t="shared" si="829"/>
        <v>105.92076283713217</v>
      </c>
      <c r="AH1842" s="1">
        <f t="shared" si="818"/>
        <v>19.515808088548326</v>
      </c>
    </row>
    <row r="1843" spans="6:34" ht="15" thickBot="1" x14ac:dyDescent="0.4">
      <c r="F1843" s="21">
        <f t="shared" si="830"/>
        <v>181.29999999999399</v>
      </c>
      <c r="G1843" s="20">
        <f t="shared" si="845"/>
        <v>356.63043478260749</v>
      </c>
      <c r="H1843" s="19">
        <f t="shared" si="819"/>
        <v>6.6304347826074945</v>
      </c>
      <c r="I1843" s="18">
        <f t="shared" si="820"/>
        <v>1.8944099378878556E-2</v>
      </c>
      <c r="J1843" s="17">
        <f t="shared" si="821"/>
        <v>210922.51669854246</v>
      </c>
      <c r="K1843" s="16">
        <f t="shared" si="822"/>
        <v>31.534368072616918</v>
      </c>
      <c r="L1843" s="15">
        <f t="shared" si="823"/>
        <v>0</v>
      </c>
      <c r="M1843" s="14">
        <f t="shared" si="824"/>
        <v>0</v>
      </c>
      <c r="N1843" s="13">
        <f t="shared" si="831"/>
        <v>0</v>
      </c>
      <c r="O1843" s="12">
        <f t="shared" si="832"/>
        <v>0</v>
      </c>
      <c r="P1843" s="4">
        <f t="shared" si="833"/>
        <v>0</v>
      </c>
      <c r="Q1843" s="11">
        <f t="shared" si="825"/>
        <v>0</v>
      </c>
      <c r="R1843" s="10">
        <f t="shared" si="834"/>
        <v>0</v>
      </c>
      <c r="S1843" s="9">
        <f t="shared" si="835"/>
        <v>151.358709016955</v>
      </c>
      <c r="T1843" s="8">
        <f t="shared" si="836"/>
        <v>25473.870748702662</v>
      </c>
      <c r="U1843" s="7">
        <f t="shared" si="837"/>
        <v>-31.534368072616918</v>
      </c>
      <c r="V1843" s="9">
        <f t="shared" si="838"/>
        <v>-1409.3000281158786</v>
      </c>
      <c r="W1843" s="8">
        <f t="shared" si="839"/>
        <v>210922.51669854246</v>
      </c>
      <c r="X1843" s="7">
        <f t="shared" si="840"/>
        <v>-31.534368072616918</v>
      </c>
      <c r="Y1843" s="6">
        <f t="shared" si="826"/>
        <v>1417.4046804080674</v>
      </c>
      <c r="Z1843" s="4">
        <f t="shared" si="827"/>
        <v>-1</v>
      </c>
      <c r="AA1843" s="4">
        <f t="shared" si="841"/>
        <v>0</v>
      </c>
      <c r="AB1843" s="5">
        <f t="shared" si="842"/>
        <v>0</v>
      </c>
      <c r="AC1843" s="418">
        <f t="shared" si="846"/>
        <v>0</v>
      </c>
      <c r="AD1843" s="628">
        <f t="shared" si="843"/>
        <v>0</v>
      </c>
      <c r="AE1843" s="4">
        <f t="shared" si="828"/>
        <v>13.38174539573061</v>
      </c>
      <c r="AF1843" s="3">
        <f t="shared" si="844"/>
        <v>4.67</v>
      </c>
      <c r="AG1843" s="2">
        <f t="shared" si="829"/>
        <v>105.92076283713217</v>
      </c>
      <c r="AH1843" s="1">
        <f t="shared" si="818"/>
        <v>19.580741557186716</v>
      </c>
    </row>
    <row r="1844" spans="6:34" ht="15" thickBot="1" x14ac:dyDescent="0.4">
      <c r="F1844" s="21">
        <f t="shared" si="830"/>
        <v>181.39999999999398</v>
      </c>
      <c r="G1844" s="20">
        <f t="shared" si="845"/>
        <v>356.63043478260749</v>
      </c>
      <c r="H1844" s="19">
        <f t="shared" si="819"/>
        <v>6.6304347826074945</v>
      </c>
      <c r="I1844" s="18">
        <f t="shared" si="820"/>
        <v>1.8944099378878556E-2</v>
      </c>
      <c r="J1844" s="17">
        <f t="shared" si="821"/>
        <v>210781.58669573086</v>
      </c>
      <c r="K1844" s="16">
        <f t="shared" si="822"/>
        <v>31.534789059758879</v>
      </c>
      <c r="L1844" s="15">
        <f t="shared" si="823"/>
        <v>0</v>
      </c>
      <c r="M1844" s="14">
        <f t="shared" si="824"/>
        <v>0</v>
      </c>
      <c r="N1844" s="13">
        <f t="shared" si="831"/>
        <v>0</v>
      </c>
      <c r="O1844" s="12">
        <f t="shared" si="832"/>
        <v>0</v>
      </c>
      <c r="P1844" s="4">
        <f t="shared" si="833"/>
        <v>0</v>
      </c>
      <c r="Q1844" s="11">
        <f t="shared" si="825"/>
        <v>0</v>
      </c>
      <c r="R1844" s="10">
        <f t="shared" si="834"/>
        <v>0</v>
      </c>
      <c r="S1844" s="9">
        <f t="shared" si="835"/>
        <v>151.358709016955</v>
      </c>
      <c r="T1844" s="8">
        <f t="shared" si="836"/>
        <v>25489.006619604359</v>
      </c>
      <c r="U1844" s="7">
        <f t="shared" si="837"/>
        <v>-31.534789059758879</v>
      </c>
      <c r="V1844" s="9">
        <f t="shared" si="838"/>
        <v>-1412.4534649231402</v>
      </c>
      <c r="W1844" s="8">
        <f t="shared" si="839"/>
        <v>210781.58669573086</v>
      </c>
      <c r="X1844" s="7">
        <f t="shared" si="840"/>
        <v>-31.534789059758879</v>
      </c>
      <c r="Y1844" s="6">
        <f t="shared" si="826"/>
        <v>1420.5401259269884</v>
      </c>
      <c r="Z1844" s="4">
        <f t="shared" si="827"/>
        <v>-1</v>
      </c>
      <c r="AA1844" s="4">
        <f t="shared" si="841"/>
        <v>0</v>
      </c>
      <c r="AB1844" s="5">
        <f t="shared" si="842"/>
        <v>0</v>
      </c>
      <c r="AC1844" s="418">
        <f t="shared" si="846"/>
        <v>0</v>
      </c>
      <c r="AD1844" s="628">
        <f t="shared" si="843"/>
        <v>0</v>
      </c>
      <c r="AE1844" s="4">
        <f t="shared" si="828"/>
        <v>13.411347198388906</v>
      </c>
      <c r="AF1844" s="3">
        <f t="shared" si="844"/>
        <v>4.67</v>
      </c>
      <c r="AG1844" s="2">
        <f t="shared" si="829"/>
        <v>105.92076283713217</v>
      </c>
      <c r="AH1844" s="1">
        <f t="shared" si="818"/>
        <v>19.645749408551136</v>
      </c>
    </row>
    <row r="1845" spans="6:34" ht="15" thickBot="1" x14ac:dyDescent="0.4">
      <c r="F1845" s="21">
        <f t="shared" si="830"/>
        <v>181.49999999999397</v>
      </c>
      <c r="G1845" s="20">
        <f t="shared" si="845"/>
        <v>356.63043478260749</v>
      </c>
      <c r="H1845" s="19">
        <f t="shared" si="819"/>
        <v>6.6304347826074945</v>
      </c>
      <c r="I1845" s="18">
        <f t="shared" si="820"/>
        <v>1.8944099378878556E-2</v>
      </c>
      <c r="J1845" s="17">
        <f t="shared" si="821"/>
        <v>210640.34134923856</v>
      </c>
      <c r="K1845" s="16">
        <f t="shared" si="822"/>
        <v>31.535210997356508</v>
      </c>
      <c r="L1845" s="15">
        <f t="shared" si="823"/>
        <v>0</v>
      </c>
      <c r="M1845" s="14">
        <f t="shared" si="824"/>
        <v>0</v>
      </c>
      <c r="N1845" s="13">
        <f t="shared" si="831"/>
        <v>0</v>
      </c>
      <c r="O1845" s="12">
        <f t="shared" si="832"/>
        <v>0</v>
      </c>
      <c r="P1845" s="4">
        <f t="shared" si="833"/>
        <v>0</v>
      </c>
      <c r="Q1845" s="11">
        <f t="shared" si="825"/>
        <v>0</v>
      </c>
      <c r="R1845" s="10">
        <f t="shared" si="834"/>
        <v>0</v>
      </c>
      <c r="S1845" s="9">
        <f t="shared" si="835"/>
        <v>151.358709016955</v>
      </c>
      <c r="T1845" s="8">
        <f t="shared" si="836"/>
        <v>25504.142490506056</v>
      </c>
      <c r="U1845" s="7">
        <f t="shared" si="837"/>
        <v>-31.535210997356508</v>
      </c>
      <c r="V1845" s="9">
        <f t="shared" si="838"/>
        <v>-1415.6069438291161</v>
      </c>
      <c r="W1845" s="8">
        <f t="shared" si="839"/>
        <v>210640.34134923856</v>
      </c>
      <c r="X1845" s="7">
        <f t="shared" si="840"/>
        <v>-31.535210997356508</v>
      </c>
      <c r="Y1845" s="6">
        <f t="shared" si="826"/>
        <v>1423.6756927799568</v>
      </c>
      <c r="Z1845" s="4">
        <f t="shared" si="827"/>
        <v>-1</v>
      </c>
      <c r="AA1845" s="4">
        <f t="shared" si="841"/>
        <v>0</v>
      </c>
      <c r="AB1845" s="5">
        <f t="shared" si="842"/>
        <v>0</v>
      </c>
      <c r="AC1845" s="418">
        <f t="shared" si="846"/>
        <v>0</v>
      </c>
      <c r="AD1845" s="628">
        <f t="shared" si="843"/>
        <v>0</v>
      </c>
      <c r="AE1845" s="4">
        <f t="shared" si="828"/>
        <v>13.440950146564324</v>
      </c>
      <c r="AF1845" s="3">
        <f t="shared" si="844"/>
        <v>4.67</v>
      </c>
      <c r="AG1845" s="2">
        <f t="shared" si="829"/>
        <v>105.92076283713217</v>
      </c>
      <c r="AH1845" s="1">
        <f t="shared" si="818"/>
        <v>19.710831562708705</v>
      </c>
    </row>
    <row r="1846" spans="6:34" ht="15" thickBot="1" x14ac:dyDescent="0.4">
      <c r="F1846" s="21">
        <f t="shared" si="830"/>
        <v>181.59999999999397</v>
      </c>
      <c r="G1846" s="20">
        <f t="shared" si="845"/>
        <v>356.63043478260749</v>
      </c>
      <c r="H1846" s="19">
        <f t="shared" si="819"/>
        <v>6.6304347826074945</v>
      </c>
      <c r="I1846" s="18">
        <f t="shared" si="820"/>
        <v>1.8944099378878556E-2</v>
      </c>
      <c r="J1846" s="17">
        <f t="shared" si="821"/>
        <v>210498.78065485565</v>
      </c>
      <c r="K1846" s="16">
        <f t="shared" si="822"/>
        <v>31.535633885479342</v>
      </c>
      <c r="L1846" s="15">
        <f t="shared" si="823"/>
        <v>0</v>
      </c>
      <c r="M1846" s="14">
        <f t="shared" si="824"/>
        <v>0</v>
      </c>
      <c r="N1846" s="13">
        <f t="shared" si="831"/>
        <v>0</v>
      </c>
      <c r="O1846" s="12">
        <f t="shared" si="832"/>
        <v>0</v>
      </c>
      <c r="P1846" s="4">
        <f t="shared" si="833"/>
        <v>0</v>
      </c>
      <c r="Q1846" s="11">
        <f t="shared" si="825"/>
        <v>0</v>
      </c>
      <c r="R1846" s="10">
        <f t="shared" si="834"/>
        <v>0</v>
      </c>
      <c r="S1846" s="9">
        <f t="shared" si="835"/>
        <v>151.358709016955</v>
      </c>
      <c r="T1846" s="8">
        <f t="shared" si="836"/>
        <v>25519.278361407753</v>
      </c>
      <c r="U1846" s="7">
        <f t="shared" si="837"/>
        <v>-31.535633885479342</v>
      </c>
      <c r="V1846" s="9">
        <f t="shared" si="838"/>
        <v>-1418.7604649288517</v>
      </c>
      <c r="W1846" s="8">
        <f t="shared" si="839"/>
        <v>210498.78065485565</v>
      </c>
      <c r="X1846" s="7">
        <f t="shared" si="840"/>
        <v>-31.535633885479342</v>
      </c>
      <c r="Y1846" s="6">
        <f t="shared" si="826"/>
        <v>1426.8113805406833</v>
      </c>
      <c r="Z1846" s="4">
        <f t="shared" si="827"/>
        <v>-1</v>
      </c>
      <c r="AA1846" s="4">
        <f t="shared" si="841"/>
        <v>0</v>
      </c>
      <c r="AB1846" s="5">
        <f t="shared" si="842"/>
        <v>0</v>
      </c>
      <c r="AC1846" s="418">
        <f t="shared" si="846"/>
        <v>0</v>
      </c>
      <c r="AD1846" s="628">
        <f t="shared" si="843"/>
        <v>0</v>
      </c>
      <c r="AE1846" s="4">
        <f t="shared" si="828"/>
        <v>13.47055423623226</v>
      </c>
      <c r="AF1846" s="3">
        <f t="shared" si="844"/>
        <v>4.67</v>
      </c>
      <c r="AG1846" s="2">
        <f t="shared" si="829"/>
        <v>105.92076283713217</v>
      </c>
      <c r="AH1846" s="1">
        <f t="shared" si="818"/>
        <v>19.775987940027107</v>
      </c>
    </row>
    <row r="1847" spans="6:34" ht="15" thickBot="1" x14ac:dyDescent="0.4">
      <c r="F1847" s="21">
        <f t="shared" si="830"/>
        <v>181.69999999999396</v>
      </c>
      <c r="G1847" s="20">
        <f t="shared" si="845"/>
        <v>356.63043478260749</v>
      </c>
      <c r="H1847" s="19">
        <f t="shared" si="819"/>
        <v>6.6304347826074945</v>
      </c>
      <c r="I1847" s="18">
        <f t="shared" si="820"/>
        <v>1.8944099378878556E-2</v>
      </c>
      <c r="J1847" s="17">
        <f t="shared" si="821"/>
        <v>210356.90460836276</v>
      </c>
      <c r="K1847" s="16">
        <f t="shared" si="822"/>
        <v>31.536057724197043</v>
      </c>
      <c r="L1847" s="15">
        <f t="shared" si="823"/>
        <v>0</v>
      </c>
      <c r="M1847" s="14">
        <f t="shared" si="824"/>
        <v>0</v>
      </c>
      <c r="N1847" s="13">
        <f t="shared" si="831"/>
        <v>0</v>
      </c>
      <c r="O1847" s="12">
        <f t="shared" si="832"/>
        <v>0</v>
      </c>
      <c r="P1847" s="4">
        <f t="shared" si="833"/>
        <v>0</v>
      </c>
      <c r="Q1847" s="11">
        <f t="shared" si="825"/>
        <v>0</v>
      </c>
      <c r="R1847" s="10">
        <f t="shared" si="834"/>
        <v>0</v>
      </c>
      <c r="S1847" s="9">
        <f t="shared" si="835"/>
        <v>151.358709016955</v>
      </c>
      <c r="T1847" s="8">
        <f t="shared" si="836"/>
        <v>25534.414232309449</v>
      </c>
      <c r="U1847" s="7">
        <f t="shared" si="837"/>
        <v>-31.536057724197043</v>
      </c>
      <c r="V1847" s="9">
        <f t="shared" si="838"/>
        <v>-1421.9140283173997</v>
      </c>
      <c r="W1847" s="8">
        <f t="shared" si="839"/>
        <v>210356.90460836276</v>
      </c>
      <c r="X1847" s="7">
        <f t="shared" si="840"/>
        <v>-31.536057724197043</v>
      </c>
      <c r="Y1847" s="6">
        <f t="shared" si="826"/>
        <v>1429.9471887874372</v>
      </c>
      <c r="Z1847" s="4">
        <f t="shared" si="827"/>
        <v>-1</v>
      </c>
      <c r="AA1847" s="4">
        <f t="shared" si="841"/>
        <v>0</v>
      </c>
      <c r="AB1847" s="5">
        <f t="shared" si="842"/>
        <v>0</v>
      </c>
      <c r="AC1847" s="418">
        <f t="shared" si="846"/>
        <v>0</v>
      </c>
      <c r="AD1847" s="628">
        <f t="shared" si="843"/>
        <v>0</v>
      </c>
      <c r="AE1847" s="4">
        <f t="shared" si="828"/>
        <v>13.500159463411142</v>
      </c>
      <c r="AF1847" s="3">
        <f t="shared" si="844"/>
        <v>4.67</v>
      </c>
      <c r="AG1847" s="2">
        <f t="shared" si="829"/>
        <v>105.92076283713217</v>
      </c>
      <c r="AH1847" s="1">
        <f t="shared" si="818"/>
        <v>19.841218461172801</v>
      </c>
    </row>
    <row r="1848" spans="6:34" ht="15" thickBot="1" x14ac:dyDescent="0.4">
      <c r="F1848" s="21">
        <f t="shared" si="830"/>
        <v>181.79999999999396</v>
      </c>
      <c r="G1848" s="20">
        <f t="shared" si="845"/>
        <v>356.63043478260749</v>
      </c>
      <c r="H1848" s="19">
        <f t="shared" si="819"/>
        <v>6.6304347826074945</v>
      </c>
      <c r="I1848" s="18">
        <f t="shared" si="820"/>
        <v>1.8944099378878556E-2</v>
      </c>
      <c r="J1848" s="17">
        <f t="shared" si="821"/>
        <v>210214.71320553104</v>
      </c>
      <c r="K1848" s="16">
        <f t="shared" si="822"/>
        <v>31.53648251357945</v>
      </c>
      <c r="L1848" s="15">
        <f t="shared" si="823"/>
        <v>0</v>
      </c>
      <c r="M1848" s="14">
        <f t="shared" si="824"/>
        <v>0</v>
      </c>
      <c r="N1848" s="13">
        <f t="shared" si="831"/>
        <v>0</v>
      </c>
      <c r="O1848" s="12">
        <f t="shared" si="832"/>
        <v>0</v>
      </c>
      <c r="P1848" s="4">
        <f t="shared" si="833"/>
        <v>0</v>
      </c>
      <c r="Q1848" s="11">
        <f t="shared" si="825"/>
        <v>0</v>
      </c>
      <c r="R1848" s="10">
        <f t="shared" si="834"/>
        <v>0</v>
      </c>
      <c r="S1848" s="9">
        <f t="shared" si="835"/>
        <v>151.358709016955</v>
      </c>
      <c r="T1848" s="8">
        <f t="shared" si="836"/>
        <v>25549.550103211146</v>
      </c>
      <c r="U1848" s="7">
        <f t="shared" si="837"/>
        <v>-31.53648251357945</v>
      </c>
      <c r="V1848" s="9">
        <f t="shared" si="838"/>
        <v>-1425.0676340898194</v>
      </c>
      <c r="W1848" s="8">
        <f t="shared" si="839"/>
        <v>210214.71320553104</v>
      </c>
      <c r="X1848" s="7">
        <f t="shared" si="840"/>
        <v>-31.53648251357945</v>
      </c>
      <c r="Y1848" s="6">
        <f t="shared" si="826"/>
        <v>1433.0831171029945</v>
      </c>
      <c r="Z1848" s="4">
        <f t="shared" si="827"/>
        <v>-1</v>
      </c>
      <c r="AA1848" s="4">
        <f t="shared" si="841"/>
        <v>0</v>
      </c>
      <c r="AB1848" s="5">
        <f t="shared" si="842"/>
        <v>0</v>
      </c>
      <c r="AC1848" s="418">
        <f t="shared" si="846"/>
        <v>0</v>
      </c>
      <c r="AD1848" s="628">
        <f t="shared" si="843"/>
        <v>0</v>
      </c>
      <c r="AE1848" s="4">
        <f t="shared" si="828"/>
        <v>13.529765824161954</v>
      </c>
      <c r="AF1848" s="3">
        <f t="shared" si="844"/>
        <v>4.67</v>
      </c>
      <c r="AG1848" s="2">
        <f t="shared" si="829"/>
        <v>105.92076283713217</v>
      </c>
      <c r="AH1848" s="1">
        <f t="shared" si="818"/>
        <v>19.90652304710941</v>
      </c>
    </row>
    <row r="1849" spans="6:34" ht="15" thickBot="1" x14ac:dyDescent="0.4">
      <c r="F1849" s="21">
        <f t="shared" si="830"/>
        <v>181.89999999999395</v>
      </c>
      <c r="G1849" s="20">
        <f t="shared" si="845"/>
        <v>356.63043478260749</v>
      </c>
      <c r="H1849" s="19">
        <f t="shared" si="819"/>
        <v>6.6304347826074945</v>
      </c>
      <c r="I1849" s="18">
        <f t="shared" si="820"/>
        <v>1.8944099378878556E-2</v>
      </c>
      <c r="J1849" s="17">
        <f t="shared" si="821"/>
        <v>210072.20644212206</v>
      </c>
      <c r="K1849" s="16">
        <f t="shared" si="822"/>
        <v>31.536908253696584</v>
      </c>
      <c r="L1849" s="15">
        <f t="shared" si="823"/>
        <v>0</v>
      </c>
      <c r="M1849" s="14">
        <f t="shared" si="824"/>
        <v>0</v>
      </c>
      <c r="N1849" s="13">
        <f t="shared" si="831"/>
        <v>0</v>
      </c>
      <c r="O1849" s="12">
        <f t="shared" si="832"/>
        <v>0</v>
      </c>
      <c r="P1849" s="4">
        <f t="shared" si="833"/>
        <v>0</v>
      </c>
      <c r="Q1849" s="11">
        <f t="shared" si="825"/>
        <v>0</v>
      </c>
      <c r="R1849" s="10">
        <f t="shared" si="834"/>
        <v>0</v>
      </c>
      <c r="S1849" s="9">
        <f t="shared" si="835"/>
        <v>151.358709016955</v>
      </c>
      <c r="T1849" s="8">
        <f t="shared" si="836"/>
        <v>25564.685974112843</v>
      </c>
      <c r="U1849" s="7">
        <f t="shared" si="837"/>
        <v>-31.536908253696584</v>
      </c>
      <c r="V1849" s="9">
        <f t="shared" si="838"/>
        <v>-1428.2212823411774</v>
      </c>
      <c r="W1849" s="8">
        <f t="shared" si="839"/>
        <v>210072.20644212206</v>
      </c>
      <c r="X1849" s="7">
        <f t="shared" si="840"/>
        <v>-31.536908253696584</v>
      </c>
      <c r="Y1849" s="6">
        <f t="shared" si="826"/>
        <v>1436.2191650745913</v>
      </c>
      <c r="Z1849" s="4">
        <f t="shared" si="827"/>
        <v>-1</v>
      </c>
      <c r="AA1849" s="4">
        <f t="shared" si="841"/>
        <v>0</v>
      </c>
      <c r="AB1849" s="5">
        <f t="shared" si="842"/>
        <v>0</v>
      </c>
      <c r="AC1849" s="418">
        <f t="shared" si="846"/>
        <v>0</v>
      </c>
      <c r="AD1849" s="628">
        <f t="shared" si="843"/>
        <v>0</v>
      </c>
      <c r="AE1849" s="4">
        <f t="shared" si="828"/>
        <v>13.559373314587782</v>
      </c>
      <c r="AF1849" s="3">
        <f t="shared" si="844"/>
        <v>4.67</v>
      </c>
      <c r="AG1849" s="2">
        <f t="shared" si="829"/>
        <v>105.92076283713217</v>
      </c>
      <c r="AH1849" s="1">
        <f t="shared" si="818"/>
        <v>19.97190161909581</v>
      </c>
    </row>
    <row r="1850" spans="6:34" ht="15" thickBot="1" x14ac:dyDescent="0.4">
      <c r="F1850" s="21">
        <f t="shared" si="830"/>
        <v>181.99999999999395</v>
      </c>
      <c r="G1850" s="20">
        <f t="shared" si="845"/>
        <v>356.63043478260749</v>
      </c>
      <c r="H1850" s="19">
        <f t="shared" si="819"/>
        <v>6.6304347826074945</v>
      </c>
      <c r="I1850" s="18">
        <f t="shared" si="820"/>
        <v>1.8944099378878556E-2</v>
      </c>
      <c r="J1850" s="17">
        <f t="shared" si="821"/>
        <v>209929.38431388795</v>
      </c>
      <c r="K1850" s="16">
        <f t="shared" si="822"/>
        <v>31.537334944618578</v>
      </c>
      <c r="L1850" s="15">
        <f t="shared" si="823"/>
        <v>0</v>
      </c>
      <c r="M1850" s="14">
        <f t="shared" si="824"/>
        <v>0</v>
      </c>
      <c r="N1850" s="13">
        <f t="shared" si="831"/>
        <v>0</v>
      </c>
      <c r="O1850" s="12">
        <f t="shared" si="832"/>
        <v>0</v>
      </c>
      <c r="P1850" s="4">
        <f t="shared" si="833"/>
        <v>0</v>
      </c>
      <c r="Q1850" s="11">
        <f t="shared" si="825"/>
        <v>0</v>
      </c>
      <c r="R1850" s="10">
        <f t="shared" si="834"/>
        <v>0</v>
      </c>
      <c r="S1850" s="9">
        <f t="shared" si="835"/>
        <v>151.358709016955</v>
      </c>
      <c r="T1850" s="8">
        <f t="shared" si="836"/>
        <v>25579.82184501454</v>
      </c>
      <c r="U1850" s="7">
        <f t="shared" si="837"/>
        <v>-31.537334944618578</v>
      </c>
      <c r="V1850" s="9">
        <f t="shared" si="838"/>
        <v>-1431.3749731665471</v>
      </c>
      <c r="W1850" s="8">
        <f t="shared" si="839"/>
        <v>209929.38431388795</v>
      </c>
      <c r="X1850" s="7">
        <f t="shared" si="840"/>
        <v>-31.537334944618578</v>
      </c>
      <c r="Y1850" s="6">
        <f t="shared" si="826"/>
        <v>1439.3553322938756</v>
      </c>
      <c r="Z1850" s="4">
        <f t="shared" si="827"/>
        <v>-1</v>
      </c>
      <c r="AA1850" s="4">
        <f t="shared" si="841"/>
        <v>0</v>
      </c>
      <c r="AB1850" s="5">
        <f t="shared" si="842"/>
        <v>0</v>
      </c>
      <c r="AC1850" s="418">
        <f t="shared" si="846"/>
        <v>0</v>
      </c>
      <c r="AD1850" s="628">
        <f t="shared" si="843"/>
        <v>0</v>
      </c>
      <c r="AE1850" s="4">
        <f t="shared" si="828"/>
        <v>13.588981930833368</v>
      </c>
      <c r="AF1850" s="3">
        <f t="shared" si="844"/>
        <v>4.67</v>
      </c>
      <c r="AG1850" s="2">
        <f t="shared" si="829"/>
        <v>105.92076283713217</v>
      </c>
      <c r="AH1850" s="1">
        <f t="shared" si="818"/>
        <v>20.037354098684602</v>
      </c>
    </row>
    <row r="1851" spans="6:34" ht="15" thickBot="1" x14ac:dyDescent="0.4">
      <c r="F1851" s="21">
        <f t="shared" si="830"/>
        <v>182.09999999999394</v>
      </c>
      <c r="G1851" s="20">
        <f t="shared" si="845"/>
        <v>356.63043478260749</v>
      </c>
      <c r="H1851" s="19">
        <f t="shared" si="819"/>
        <v>6.6304347826074945</v>
      </c>
      <c r="I1851" s="18">
        <f t="shared" si="820"/>
        <v>1.8944099378878556E-2</v>
      </c>
      <c r="J1851" s="17">
        <f t="shared" si="821"/>
        <v>209786.24681657128</v>
      </c>
      <c r="K1851" s="16">
        <f t="shared" si="822"/>
        <v>31.537762586415766</v>
      </c>
      <c r="L1851" s="15">
        <f t="shared" si="823"/>
        <v>0</v>
      </c>
      <c r="M1851" s="14">
        <f t="shared" si="824"/>
        <v>0</v>
      </c>
      <c r="N1851" s="13">
        <f t="shared" si="831"/>
        <v>0</v>
      </c>
      <c r="O1851" s="12">
        <f t="shared" si="832"/>
        <v>0</v>
      </c>
      <c r="P1851" s="4">
        <f t="shared" si="833"/>
        <v>0</v>
      </c>
      <c r="Q1851" s="11">
        <f t="shared" si="825"/>
        <v>0</v>
      </c>
      <c r="R1851" s="10">
        <f t="shared" si="834"/>
        <v>0</v>
      </c>
      <c r="S1851" s="9">
        <f t="shared" si="835"/>
        <v>151.358709016955</v>
      </c>
      <c r="T1851" s="8">
        <f t="shared" si="836"/>
        <v>25594.957715916236</v>
      </c>
      <c r="U1851" s="7">
        <f t="shared" si="837"/>
        <v>-31.537762586415766</v>
      </c>
      <c r="V1851" s="9">
        <f t="shared" si="838"/>
        <v>-1434.528706661009</v>
      </c>
      <c r="W1851" s="8">
        <f t="shared" si="839"/>
        <v>209786.24681657128</v>
      </c>
      <c r="X1851" s="7">
        <f t="shared" si="840"/>
        <v>-31.537762586415766</v>
      </c>
      <c r="Y1851" s="6">
        <f t="shared" si="826"/>
        <v>1442.4916183568578</v>
      </c>
      <c r="Z1851" s="4">
        <f t="shared" si="827"/>
        <v>-1</v>
      </c>
      <c r="AA1851" s="4">
        <f t="shared" si="841"/>
        <v>0</v>
      </c>
      <c r="AB1851" s="5">
        <f t="shared" si="842"/>
        <v>0</v>
      </c>
      <c r="AC1851" s="418">
        <f t="shared" si="846"/>
        <v>0</v>
      </c>
      <c r="AD1851" s="628">
        <f t="shared" si="843"/>
        <v>0</v>
      </c>
      <c r="AE1851" s="4">
        <f t="shared" si="828"/>
        <v>13.618591669084637</v>
      </c>
      <c r="AF1851" s="3">
        <f t="shared" si="844"/>
        <v>4.67</v>
      </c>
      <c r="AG1851" s="2">
        <f t="shared" si="829"/>
        <v>105.92076283713217</v>
      </c>
      <c r="AH1851" s="1">
        <f t="shared" si="818"/>
        <v>20.102880407720278</v>
      </c>
    </row>
    <row r="1852" spans="6:34" ht="15" thickBot="1" x14ac:dyDescent="0.4">
      <c r="F1852" s="21">
        <f t="shared" si="830"/>
        <v>182.19999999999393</v>
      </c>
      <c r="G1852" s="20">
        <f t="shared" si="845"/>
        <v>356.63043478260749</v>
      </c>
      <c r="H1852" s="19">
        <f t="shared" si="819"/>
        <v>6.6304347826074945</v>
      </c>
      <c r="I1852" s="18">
        <f t="shared" si="820"/>
        <v>1.8944099378878556E-2</v>
      </c>
      <c r="J1852" s="17">
        <f t="shared" si="821"/>
        <v>209642.79394590517</v>
      </c>
      <c r="K1852" s="16">
        <f t="shared" si="822"/>
        <v>31.53819117915862</v>
      </c>
      <c r="L1852" s="15">
        <f t="shared" si="823"/>
        <v>0</v>
      </c>
      <c r="M1852" s="14">
        <f t="shared" si="824"/>
        <v>0</v>
      </c>
      <c r="N1852" s="13">
        <f t="shared" si="831"/>
        <v>0</v>
      </c>
      <c r="O1852" s="12">
        <f t="shared" si="832"/>
        <v>0</v>
      </c>
      <c r="P1852" s="4">
        <f t="shared" si="833"/>
        <v>0</v>
      </c>
      <c r="Q1852" s="11">
        <f t="shared" si="825"/>
        <v>0</v>
      </c>
      <c r="R1852" s="10">
        <f t="shared" si="834"/>
        <v>0</v>
      </c>
      <c r="S1852" s="9">
        <f t="shared" si="835"/>
        <v>151.358709016955</v>
      </c>
      <c r="T1852" s="8">
        <f t="shared" si="836"/>
        <v>25610.093586817933</v>
      </c>
      <c r="U1852" s="7">
        <f t="shared" si="837"/>
        <v>-31.53819117915862</v>
      </c>
      <c r="V1852" s="9">
        <f t="shared" si="838"/>
        <v>-1437.6824829196505</v>
      </c>
      <c r="W1852" s="8">
        <f t="shared" si="839"/>
        <v>209642.79394590517</v>
      </c>
      <c r="X1852" s="7">
        <f t="shared" si="840"/>
        <v>-31.53819117915862</v>
      </c>
      <c r="Y1852" s="6">
        <f t="shared" si="826"/>
        <v>1445.6280228638661</v>
      </c>
      <c r="Z1852" s="4">
        <f t="shared" si="827"/>
        <v>-1</v>
      </c>
      <c r="AA1852" s="4">
        <f t="shared" si="841"/>
        <v>0</v>
      </c>
      <c r="AB1852" s="5">
        <f t="shared" si="842"/>
        <v>0</v>
      </c>
      <c r="AC1852" s="418">
        <f t="shared" si="846"/>
        <v>0</v>
      </c>
      <c r="AD1852" s="628">
        <f t="shared" si="843"/>
        <v>0</v>
      </c>
      <c r="AE1852" s="4">
        <f t="shared" si="828"/>
        <v>13.64820252556828</v>
      </c>
      <c r="AF1852" s="3">
        <f t="shared" si="844"/>
        <v>4.67</v>
      </c>
      <c r="AG1852" s="2">
        <f t="shared" si="829"/>
        <v>105.92076283713217</v>
      </c>
      <c r="AH1852" s="1">
        <f t="shared" si="818"/>
        <v>20.168480468337609</v>
      </c>
    </row>
    <row r="1853" spans="6:34" ht="15" thickBot="1" x14ac:dyDescent="0.4">
      <c r="F1853" s="21">
        <f t="shared" si="830"/>
        <v>182.29999999999393</v>
      </c>
      <c r="G1853" s="20">
        <f t="shared" si="845"/>
        <v>356.63043478260749</v>
      </c>
      <c r="H1853" s="19">
        <f t="shared" si="819"/>
        <v>6.6304347826074945</v>
      </c>
      <c r="I1853" s="18">
        <f t="shared" si="820"/>
        <v>1.8944099378878556E-2</v>
      </c>
      <c r="J1853" s="17">
        <f t="shared" si="821"/>
        <v>209499.02569761319</v>
      </c>
      <c r="K1853" s="16">
        <f t="shared" si="822"/>
        <v>31.53862072291777</v>
      </c>
      <c r="L1853" s="15">
        <f t="shared" si="823"/>
        <v>0</v>
      </c>
      <c r="M1853" s="14">
        <f t="shared" si="824"/>
        <v>0</v>
      </c>
      <c r="N1853" s="13">
        <f t="shared" si="831"/>
        <v>0</v>
      </c>
      <c r="O1853" s="12">
        <f t="shared" si="832"/>
        <v>0</v>
      </c>
      <c r="P1853" s="4">
        <f t="shared" si="833"/>
        <v>0</v>
      </c>
      <c r="Q1853" s="11">
        <f t="shared" si="825"/>
        <v>0</v>
      </c>
      <c r="R1853" s="10">
        <f t="shared" si="834"/>
        <v>0</v>
      </c>
      <c r="S1853" s="9">
        <f t="shared" si="835"/>
        <v>151.358709016955</v>
      </c>
      <c r="T1853" s="8">
        <f t="shared" si="836"/>
        <v>25625.22945771963</v>
      </c>
      <c r="U1853" s="7">
        <f t="shared" si="837"/>
        <v>-31.53862072291777</v>
      </c>
      <c r="V1853" s="9">
        <f t="shared" si="838"/>
        <v>-1440.8363020375664</v>
      </c>
      <c r="W1853" s="8">
        <f t="shared" si="839"/>
        <v>209499.02569761319</v>
      </c>
      <c r="X1853" s="7">
        <f t="shared" si="840"/>
        <v>-31.53862072291777</v>
      </c>
      <c r="Y1853" s="6">
        <f t="shared" si="826"/>
        <v>1448.7645454194992</v>
      </c>
      <c r="Z1853" s="4">
        <f t="shared" si="827"/>
        <v>-1</v>
      </c>
      <c r="AA1853" s="4">
        <f t="shared" si="841"/>
        <v>0</v>
      </c>
      <c r="AB1853" s="5">
        <f t="shared" si="842"/>
        <v>0</v>
      </c>
      <c r="AC1853" s="418">
        <f t="shared" si="846"/>
        <v>0</v>
      </c>
      <c r="AD1853" s="628">
        <f t="shared" si="843"/>
        <v>0</v>
      </c>
      <c r="AE1853" s="4">
        <f t="shared" si="828"/>
        <v>13.677814496551305</v>
      </c>
      <c r="AF1853" s="3">
        <f t="shared" si="844"/>
        <v>4.67</v>
      </c>
      <c r="AG1853" s="2">
        <f t="shared" si="829"/>
        <v>105.92076283713217</v>
      </c>
      <c r="AH1853" s="1">
        <f t="shared" si="818"/>
        <v>20.234154202959974</v>
      </c>
    </row>
    <row r="1854" spans="6:34" ht="15" thickBot="1" x14ac:dyDescent="0.4">
      <c r="F1854" s="21">
        <f t="shared" si="830"/>
        <v>182.39999999999392</v>
      </c>
      <c r="G1854" s="20">
        <f t="shared" si="845"/>
        <v>356.63043478260749</v>
      </c>
      <c r="H1854" s="19">
        <f t="shared" si="819"/>
        <v>6.6304347826074945</v>
      </c>
      <c r="I1854" s="18">
        <f t="shared" si="820"/>
        <v>1.8944099378878556E-2</v>
      </c>
      <c r="J1854" s="17">
        <f t="shared" si="821"/>
        <v>209354.94206740943</v>
      </c>
      <c r="K1854" s="16">
        <f t="shared" si="822"/>
        <v>31.539051217764026</v>
      </c>
      <c r="L1854" s="15">
        <f t="shared" si="823"/>
        <v>0</v>
      </c>
      <c r="M1854" s="14">
        <f t="shared" si="824"/>
        <v>0</v>
      </c>
      <c r="N1854" s="13">
        <f t="shared" si="831"/>
        <v>0</v>
      </c>
      <c r="O1854" s="12">
        <f t="shared" si="832"/>
        <v>0</v>
      </c>
      <c r="P1854" s="4">
        <f t="shared" si="833"/>
        <v>0</v>
      </c>
      <c r="Q1854" s="11">
        <f t="shared" si="825"/>
        <v>0</v>
      </c>
      <c r="R1854" s="10">
        <f t="shared" si="834"/>
        <v>0</v>
      </c>
      <c r="S1854" s="9">
        <f t="shared" si="835"/>
        <v>151.358709016955</v>
      </c>
      <c r="T1854" s="8">
        <f t="shared" si="836"/>
        <v>25640.365328621327</v>
      </c>
      <c r="U1854" s="7">
        <f t="shared" si="837"/>
        <v>-31.539051217764026</v>
      </c>
      <c r="V1854" s="9">
        <f t="shared" si="838"/>
        <v>-1443.9901641098581</v>
      </c>
      <c r="W1854" s="8">
        <f t="shared" si="839"/>
        <v>209354.94206740943</v>
      </c>
      <c r="X1854" s="7">
        <f t="shared" si="840"/>
        <v>-31.539051217764026</v>
      </c>
      <c r="Y1854" s="6">
        <f t="shared" si="826"/>
        <v>1451.9011856325808</v>
      </c>
      <c r="Z1854" s="4">
        <f t="shared" si="827"/>
        <v>-1</v>
      </c>
      <c r="AA1854" s="4">
        <f t="shared" si="841"/>
        <v>0</v>
      </c>
      <c r="AB1854" s="5">
        <f t="shared" si="842"/>
        <v>0</v>
      </c>
      <c r="AC1854" s="418">
        <f t="shared" si="846"/>
        <v>0</v>
      </c>
      <c r="AD1854" s="628">
        <f t="shared" si="843"/>
        <v>0</v>
      </c>
      <c r="AE1854" s="4">
        <f t="shared" si="828"/>
        <v>13.70742757834061</v>
      </c>
      <c r="AF1854" s="3">
        <f t="shared" si="844"/>
        <v>4.67</v>
      </c>
      <c r="AG1854" s="2">
        <f t="shared" si="829"/>
        <v>105.92076283713217</v>
      </c>
      <c r="AH1854" s="1">
        <f t="shared" si="818"/>
        <v>20.299901534297675</v>
      </c>
    </row>
    <row r="1855" spans="6:34" ht="15" thickBot="1" x14ac:dyDescent="0.4">
      <c r="F1855" s="21">
        <f t="shared" si="830"/>
        <v>182.49999999999392</v>
      </c>
      <c r="G1855" s="20">
        <f t="shared" si="845"/>
        <v>356.63043478260749</v>
      </c>
      <c r="H1855" s="19">
        <f t="shared" si="819"/>
        <v>6.6304347826074945</v>
      </c>
      <c r="I1855" s="18">
        <f t="shared" si="820"/>
        <v>1.8944099378878556E-2</v>
      </c>
      <c r="J1855" s="17">
        <f t="shared" si="821"/>
        <v>209210.54305099844</v>
      </c>
      <c r="K1855" s="16">
        <f t="shared" si="822"/>
        <v>31.539482663768339</v>
      </c>
      <c r="L1855" s="15">
        <f t="shared" si="823"/>
        <v>0</v>
      </c>
      <c r="M1855" s="14">
        <f t="shared" si="824"/>
        <v>0</v>
      </c>
      <c r="N1855" s="13">
        <f t="shared" si="831"/>
        <v>0</v>
      </c>
      <c r="O1855" s="12">
        <f t="shared" si="832"/>
        <v>0</v>
      </c>
      <c r="P1855" s="4">
        <f t="shared" si="833"/>
        <v>0</v>
      </c>
      <c r="Q1855" s="11">
        <f t="shared" si="825"/>
        <v>0</v>
      </c>
      <c r="R1855" s="10">
        <f t="shared" si="834"/>
        <v>0</v>
      </c>
      <c r="S1855" s="9">
        <f t="shared" si="835"/>
        <v>151.358709016955</v>
      </c>
      <c r="T1855" s="8">
        <f t="shared" si="836"/>
        <v>25655.501199523023</v>
      </c>
      <c r="U1855" s="7">
        <f t="shared" si="837"/>
        <v>-31.539482663768339</v>
      </c>
      <c r="V1855" s="9">
        <f t="shared" si="838"/>
        <v>-1447.1440692316346</v>
      </c>
      <c r="W1855" s="8">
        <f t="shared" si="839"/>
        <v>209210.54305099844</v>
      </c>
      <c r="X1855" s="7">
        <f t="shared" si="840"/>
        <v>-31.539482663768339</v>
      </c>
      <c r="Y1855" s="6">
        <f t="shared" si="826"/>
        <v>1455.0379431161145</v>
      </c>
      <c r="Z1855" s="4">
        <f t="shared" si="827"/>
        <v>-1</v>
      </c>
      <c r="AA1855" s="4">
        <f t="shared" si="841"/>
        <v>0</v>
      </c>
      <c r="AB1855" s="5">
        <f t="shared" si="842"/>
        <v>0</v>
      </c>
      <c r="AC1855" s="418">
        <f t="shared" si="846"/>
        <v>0</v>
      </c>
      <c r="AD1855" s="628">
        <f t="shared" si="843"/>
        <v>0</v>
      </c>
      <c r="AE1855" s="4">
        <f t="shared" si="828"/>
        <v>13.737041767282555</v>
      </c>
      <c r="AF1855" s="3">
        <f t="shared" si="844"/>
        <v>4.67</v>
      </c>
      <c r="AG1855" s="2">
        <f t="shared" si="829"/>
        <v>105.92076283713217</v>
      </c>
      <c r="AH1855" s="1">
        <f t="shared" si="818"/>
        <v>20.365722385346352</v>
      </c>
    </row>
    <row r="1856" spans="6:34" ht="15" thickBot="1" x14ac:dyDescent="0.4">
      <c r="F1856" s="21">
        <f t="shared" si="830"/>
        <v>182.59999999999391</v>
      </c>
      <c r="G1856" s="20">
        <f t="shared" si="845"/>
        <v>356.63043478260749</v>
      </c>
      <c r="H1856" s="19">
        <f t="shared" si="819"/>
        <v>6.6304347826074945</v>
      </c>
      <c r="I1856" s="18">
        <f t="shared" si="820"/>
        <v>1.8944099378878556E-2</v>
      </c>
      <c r="J1856" s="17">
        <f t="shared" si="821"/>
        <v>209065.82864407529</v>
      </c>
      <c r="K1856" s="16">
        <f t="shared" si="822"/>
        <v>31.539915061001803</v>
      </c>
      <c r="L1856" s="15">
        <f t="shared" si="823"/>
        <v>0</v>
      </c>
      <c r="M1856" s="14">
        <f t="shared" si="824"/>
        <v>0</v>
      </c>
      <c r="N1856" s="13">
        <f t="shared" si="831"/>
        <v>0</v>
      </c>
      <c r="O1856" s="12">
        <f t="shared" si="832"/>
        <v>0</v>
      </c>
      <c r="P1856" s="4">
        <f t="shared" si="833"/>
        <v>0</v>
      </c>
      <c r="Q1856" s="11">
        <f t="shared" si="825"/>
        <v>0</v>
      </c>
      <c r="R1856" s="10">
        <f t="shared" si="834"/>
        <v>0</v>
      </c>
      <c r="S1856" s="9">
        <f t="shared" si="835"/>
        <v>151.358709016955</v>
      </c>
      <c r="T1856" s="8">
        <f t="shared" si="836"/>
        <v>25670.63707042472</v>
      </c>
      <c r="U1856" s="7">
        <f t="shared" si="837"/>
        <v>-31.539915061001803</v>
      </c>
      <c r="V1856" s="9">
        <f t="shared" si="838"/>
        <v>-1450.2980174980114</v>
      </c>
      <c r="W1856" s="8">
        <f t="shared" si="839"/>
        <v>209065.82864407529</v>
      </c>
      <c r="X1856" s="7">
        <f t="shared" si="840"/>
        <v>-31.539915061001803</v>
      </c>
      <c r="Y1856" s="6">
        <f t="shared" si="826"/>
        <v>1458.1748174872387</v>
      </c>
      <c r="Z1856" s="4">
        <f t="shared" si="827"/>
        <v>-1</v>
      </c>
      <c r="AA1856" s="4">
        <f t="shared" si="841"/>
        <v>0</v>
      </c>
      <c r="AB1856" s="5">
        <f t="shared" si="842"/>
        <v>0</v>
      </c>
      <c r="AC1856" s="418">
        <f t="shared" si="846"/>
        <v>0</v>
      </c>
      <c r="AD1856" s="628">
        <f t="shared" si="843"/>
        <v>0</v>
      </c>
      <c r="AE1856" s="4">
        <f t="shared" si="828"/>
        <v>13.766657059762533</v>
      </c>
      <c r="AF1856" s="3">
        <f t="shared" si="844"/>
        <v>4.67</v>
      </c>
      <c r="AG1856" s="2">
        <f t="shared" si="829"/>
        <v>105.92076283713217</v>
      </c>
      <c r="AH1856" s="1">
        <f t="shared" si="818"/>
        <v>20.431616679385261</v>
      </c>
    </row>
    <row r="1857" spans="6:34" ht="15" thickBot="1" x14ac:dyDescent="0.4">
      <c r="F1857" s="21">
        <f t="shared" si="830"/>
        <v>182.69999999999391</v>
      </c>
      <c r="G1857" s="20">
        <f t="shared" si="845"/>
        <v>356.63043478260749</v>
      </c>
      <c r="H1857" s="19">
        <f t="shared" si="819"/>
        <v>6.6304347826074945</v>
      </c>
      <c r="I1857" s="18">
        <f t="shared" si="820"/>
        <v>1.8944099378878556E-2</v>
      </c>
      <c r="J1857" s="17">
        <f t="shared" si="821"/>
        <v>208920.79884232549</v>
      </c>
      <c r="K1857" s="16">
        <f t="shared" si="822"/>
        <v>31.54034840953571</v>
      </c>
      <c r="L1857" s="15">
        <f t="shared" si="823"/>
        <v>0</v>
      </c>
      <c r="M1857" s="14">
        <f t="shared" si="824"/>
        <v>0</v>
      </c>
      <c r="N1857" s="13">
        <f t="shared" si="831"/>
        <v>0</v>
      </c>
      <c r="O1857" s="12">
        <f t="shared" si="832"/>
        <v>0</v>
      </c>
      <c r="P1857" s="4">
        <f t="shared" si="833"/>
        <v>0</v>
      </c>
      <c r="Q1857" s="11">
        <f t="shared" si="825"/>
        <v>0</v>
      </c>
      <c r="R1857" s="10">
        <f t="shared" si="834"/>
        <v>0</v>
      </c>
      <c r="S1857" s="9">
        <f t="shared" si="835"/>
        <v>151.358709016955</v>
      </c>
      <c r="T1857" s="8">
        <f t="shared" si="836"/>
        <v>25685.772941326417</v>
      </c>
      <c r="U1857" s="7">
        <f t="shared" si="837"/>
        <v>-31.54034840953571</v>
      </c>
      <c r="V1857" s="9">
        <f t="shared" si="838"/>
        <v>-1453.4520090041117</v>
      </c>
      <c r="W1857" s="8">
        <f t="shared" si="839"/>
        <v>208920.79884232549</v>
      </c>
      <c r="X1857" s="7">
        <f t="shared" si="840"/>
        <v>-31.54034840953571</v>
      </c>
      <c r="Y1857" s="6">
        <f t="shared" si="826"/>
        <v>1461.3118083671834</v>
      </c>
      <c r="Z1857" s="4">
        <f t="shared" si="827"/>
        <v>-1</v>
      </c>
      <c r="AA1857" s="4">
        <f t="shared" si="841"/>
        <v>0</v>
      </c>
      <c r="AB1857" s="5">
        <f t="shared" si="842"/>
        <v>0</v>
      </c>
      <c r="AC1857" s="418">
        <f t="shared" si="846"/>
        <v>0</v>
      </c>
      <c r="AD1857" s="628">
        <f t="shared" si="843"/>
        <v>0</v>
      </c>
      <c r="AE1857" s="4">
        <f t="shared" si="828"/>
        <v>13.796273452204574</v>
      </c>
      <c r="AF1857" s="3">
        <f t="shared" si="844"/>
        <v>4.67</v>
      </c>
      <c r="AG1857" s="2">
        <f t="shared" si="829"/>
        <v>105.92076283713217</v>
      </c>
      <c r="AH1857" s="1">
        <f t="shared" si="818"/>
        <v>20.497584339975781</v>
      </c>
    </row>
    <row r="1858" spans="6:34" ht="15" thickBot="1" x14ac:dyDescent="0.4">
      <c r="F1858" s="21">
        <f t="shared" si="830"/>
        <v>182.7999999999939</v>
      </c>
      <c r="G1858" s="20">
        <f t="shared" si="845"/>
        <v>356.63043478260749</v>
      </c>
      <c r="H1858" s="19">
        <f t="shared" si="819"/>
        <v>6.6304347826074945</v>
      </c>
      <c r="I1858" s="18">
        <f t="shared" si="820"/>
        <v>1.8944099378878556E-2</v>
      </c>
      <c r="J1858" s="17">
        <f t="shared" si="821"/>
        <v>208775.45364142506</v>
      </c>
      <c r="K1858" s="16">
        <f t="shared" si="822"/>
        <v>31.540782709441487</v>
      </c>
      <c r="L1858" s="15">
        <f t="shared" si="823"/>
        <v>0</v>
      </c>
      <c r="M1858" s="14">
        <f t="shared" si="824"/>
        <v>0</v>
      </c>
      <c r="N1858" s="13">
        <f t="shared" si="831"/>
        <v>0</v>
      </c>
      <c r="O1858" s="12">
        <f t="shared" si="832"/>
        <v>0</v>
      </c>
      <c r="P1858" s="4">
        <f t="shared" si="833"/>
        <v>0</v>
      </c>
      <c r="Q1858" s="11">
        <f t="shared" si="825"/>
        <v>0</v>
      </c>
      <c r="R1858" s="10">
        <f t="shared" si="834"/>
        <v>0</v>
      </c>
      <c r="S1858" s="9">
        <f t="shared" si="835"/>
        <v>151.358709016955</v>
      </c>
      <c r="T1858" s="8">
        <f t="shared" si="836"/>
        <v>25700.908812228114</v>
      </c>
      <c r="U1858" s="7">
        <f t="shared" si="837"/>
        <v>-31.540782709441487</v>
      </c>
      <c r="V1858" s="9">
        <f t="shared" si="838"/>
        <v>-1456.6060438450652</v>
      </c>
      <c r="W1858" s="8">
        <f t="shared" si="839"/>
        <v>208775.45364142506</v>
      </c>
      <c r="X1858" s="7">
        <f t="shared" si="840"/>
        <v>-31.540782709441487</v>
      </c>
      <c r="Y1858" s="6">
        <f t="shared" si="826"/>
        <v>1464.4489153812267</v>
      </c>
      <c r="Z1858" s="4">
        <f t="shared" si="827"/>
        <v>-1</v>
      </c>
      <c r="AA1858" s="4">
        <f t="shared" si="841"/>
        <v>0</v>
      </c>
      <c r="AB1858" s="5">
        <f t="shared" si="842"/>
        <v>0</v>
      </c>
      <c r="AC1858" s="418">
        <f t="shared" si="846"/>
        <v>0</v>
      </c>
      <c r="AD1858" s="628">
        <f t="shared" si="843"/>
        <v>0</v>
      </c>
      <c r="AE1858" s="4">
        <f t="shared" si="828"/>
        <v>13.825890941070917</v>
      </c>
      <c r="AF1858" s="3">
        <f t="shared" si="844"/>
        <v>4.67</v>
      </c>
      <c r="AG1858" s="2">
        <f t="shared" si="829"/>
        <v>105.92076283713217</v>
      </c>
      <c r="AH1858" s="1">
        <f t="shared" si="818"/>
        <v>20.563625290959703</v>
      </c>
    </row>
    <row r="1859" spans="6:34" ht="15" thickBot="1" x14ac:dyDescent="0.4">
      <c r="F1859" s="21">
        <f t="shared" si="830"/>
        <v>182.8999999999939</v>
      </c>
      <c r="G1859" s="20">
        <f t="shared" si="845"/>
        <v>356.63043478260749</v>
      </c>
      <c r="H1859" s="19">
        <f t="shared" si="819"/>
        <v>6.6304347826074945</v>
      </c>
      <c r="I1859" s="18">
        <f t="shared" si="820"/>
        <v>1.8944099378878556E-2</v>
      </c>
      <c r="J1859" s="17">
        <f t="shared" si="821"/>
        <v>208629.79303704057</v>
      </c>
      <c r="K1859" s="16">
        <f t="shared" si="822"/>
        <v>31.541217960790725</v>
      </c>
      <c r="L1859" s="15">
        <f t="shared" si="823"/>
        <v>0</v>
      </c>
      <c r="M1859" s="14">
        <f t="shared" si="824"/>
        <v>0</v>
      </c>
      <c r="N1859" s="13">
        <f t="shared" si="831"/>
        <v>0</v>
      </c>
      <c r="O1859" s="12">
        <f t="shared" si="832"/>
        <v>0</v>
      </c>
      <c r="P1859" s="4">
        <f t="shared" si="833"/>
        <v>0</v>
      </c>
      <c r="Q1859" s="11">
        <f t="shared" si="825"/>
        <v>0</v>
      </c>
      <c r="R1859" s="10">
        <f t="shared" si="834"/>
        <v>0</v>
      </c>
      <c r="S1859" s="9">
        <f t="shared" si="835"/>
        <v>151.358709016955</v>
      </c>
      <c r="T1859" s="8">
        <f t="shared" si="836"/>
        <v>25716.04468312981</v>
      </c>
      <c r="U1859" s="7">
        <f t="shared" si="837"/>
        <v>-31.541217960790725</v>
      </c>
      <c r="V1859" s="9">
        <f t="shared" si="838"/>
        <v>-1459.7601221160094</v>
      </c>
      <c r="W1859" s="8">
        <f t="shared" si="839"/>
        <v>208629.79303704057</v>
      </c>
      <c r="X1859" s="7">
        <f t="shared" si="840"/>
        <v>-31.541217960790725</v>
      </c>
      <c r="Y1859" s="6">
        <f t="shared" si="826"/>
        <v>1467.5861381586519</v>
      </c>
      <c r="Z1859" s="4">
        <f t="shared" si="827"/>
        <v>-1</v>
      </c>
      <c r="AA1859" s="4">
        <f t="shared" si="841"/>
        <v>0</v>
      </c>
      <c r="AB1859" s="5">
        <f t="shared" si="842"/>
        <v>0</v>
      </c>
      <c r="AC1859" s="418">
        <f t="shared" si="846"/>
        <v>0</v>
      </c>
      <c r="AD1859" s="628">
        <f t="shared" si="843"/>
        <v>0</v>
      </c>
      <c r="AE1859" s="4">
        <f t="shared" si="828"/>
        <v>13.855509522861619</v>
      </c>
      <c r="AF1859" s="3">
        <f t="shared" si="844"/>
        <v>4.67</v>
      </c>
      <c r="AG1859" s="2">
        <f t="shared" si="829"/>
        <v>105.92076283713217</v>
      </c>
      <c r="AH1859" s="1">
        <f t="shared" si="818"/>
        <v>20.62973945645771</v>
      </c>
    </row>
    <row r="1860" spans="6:34" ht="15" thickBot="1" x14ac:dyDescent="0.4">
      <c r="F1860" s="21">
        <f t="shared" si="830"/>
        <v>182.99999999999389</v>
      </c>
      <c r="G1860" s="20">
        <f t="shared" si="845"/>
        <v>356.63043478260749</v>
      </c>
      <c r="H1860" s="19">
        <f t="shared" si="819"/>
        <v>6.6304347826074945</v>
      </c>
      <c r="I1860" s="18">
        <f t="shared" si="820"/>
        <v>1.8944099378878556E-2</v>
      </c>
      <c r="J1860" s="17">
        <f t="shared" si="821"/>
        <v>208483.81702482895</v>
      </c>
      <c r="K1860" s="16">
        <f t="shared" si="822"/>
        <v>31.541654163655178</v>
      </c>
      <c r="L1860" s="15">
        <f t="shared" si="823"/>
        <v>0</v>
      </c>
      <c r="M1860" s="14">
        <f t="shared" si="824"/>
        <v>0</v>
      </c>
      <c r="N1860" s="13">
        <f t="shared" si="831"/>
        <v>0</v>
      </c>
      <c r="O1860" s="12">
        <f t="shared" si="832"/>
        <v>0</v>
      </c>
      <c r="P1860" s="4">
        <f t="shared" si="833"/>
        <v>0</v>
      </c>
      <c r="Q1860" s="11">
        <f t="shared" si="825"/>
        <v>0</v>
      </c>
      <c r="R1860" s="10">
        <f t="shared" si="834"/>
        <v>0</v>
      </c>
      <c r="S1860" s="9">
        <f t="shared" si="835"/>
        <v>151.358709016955</v>
      </c>
      <c r="T1860" s="8">
        <f t="shared" si="836"/>
        <v>25731.180554031507</v>
      </c>
      <c r="U1860" s="7">
        <f t="shared" si="837"/>
        <v>-31.541654163655178</v>
      </c>
      <c r="V1860" s="9">
        <f t="shared" si="838"/>
        <v>-1462.9142439120885</v>
      </c>
      <c r="W1860" s="8">
        <f t="shared" si="839"/>
        <v>208483.81702482895</v>
      </c>
      <c r="X1860" s="7">
        <f t="shared" si="840"/>
        <v>-31.541654163655178</v>
      </c>
      <c r="Y1860" s="6">
        <f t="shared" si="826"/>
        <v>1470.7234763327051</v>
      </c>
      <c r="Z1860" s="4">
        <f t="shared" si="827"/>
        <v>-1</v>
      </c>
      <c r="AA1860" s="4">
        <f t="shared" si="841"/>
        <v>0</v>
      </c>
      <c r="AB1860" s="5">
        <f t="shared" si="842"/>
        <v>0</v>
      </c>
      <c r="AC1860" s="418">
        <f t="shared" si="846"/>
        <v>0</v>
      </c>
      <c r="AD1860" s="628">
        <f t="shared" si="843"/>
        <v>0</v>
      </c>
      <c r="AE1860" s="4">
        <f t="shared" si="828"/>
        <v>13.88512919411415</v>
      </c>
      <c r="AF1860" s="3">
        <f t="shared" si="844"/>
        <v>4.67</v>
      </c>
      <c r="AG1860" s="2">
        <f t="shared" si="829"/>
        <v>105.92076283713217</v>
      </c>
      <c r="AH1860" s="1">
        <f t="shared" si="818"/>
        <v>20.695926760867803</v>
      </c>
    </row>
    <row r="1861" spans="6:34" ht="15" thickBot="1" x14ac:dyDescent="0.4">
      <c r="F1861" s="21">
        <f t="shared" si="830"/>
        <v>183.09999999999388</v>
      </c>
      <c r="G1861" s="20">
        <f t="shared" si="845"/>
        <v>356.63043478260749</v>
      </c>
      <c r="H1861" s="19">
        <f t="shared" si="819"/>
        <v>6.6304347826074945</v>
      </c>
      <c r="I1861" s="18">
        <f t="shared" si="820"/>
        <v>1.8944099378878556E-2</v>
      </c>
      <c r="J1861" s="17">
        <f t="shared" si="821"/>
        <v>208337.52560043774</v>
      </c>
      <c r="K1861" s="16">
        <f t="shared" si="822"/>
        <v>31.542091318106767</v>
      </c>
      <c r="L1861" s="15">
        <f t="shared" si="823"/>
        <v>0</v>
      </c>
      <c r="M1861" s="14">
        <f t="shared" si="824"/>
        <v>0</v>
      </c>
      <c r="N1861" s="13">
        <f t="shared" si="831"/>
        <v>0</v>
      </c>
      <c r="O1861" s="12">
        <f t="shared" si="832"/>
        <v>0</v>
      </c>
      <c r="P1861" s="4">
        <f t="shared" si="833"/>
        <v>0</v>
      </c>
      <c r="Q1861" s="11">
        <f t="shared" si="825"/>
        <v>0</v>
      </c>
      <c r="R1861" s="10">
        <f t="shared" si="834"/>
        <v>0</v>
      </c>
      <c r="S1861" s="9">
        <f t="shared" si="835"/>
        <v>151.358709016955</v>
      </c>
      <c r="T1861" s="8">
        <f t="shared" si="836"/>
        <v>25746.316424933204</v>
      </c>
      <c r="U1861" s="7">
        <f t="shared" si="837"/>
        <v>-31.542091318106767</v>
      </c>
      <c r="V1861" s="9">
        <f t="shared" si="838"/>
        <v>-1466.068409328454</v>
      </c>
      <c r="W1861" s="8">
        <f t="shared" si="839"/>
        <v>208337.52560043774</v>
      </c>
      <c r="X1861" s="7">
        <f t="shared" si="840"/>
        <v>-31.542091318106767</v>
      </c>
      <c r="Y1861" s="6">
        <f t="shared" si="826"/>
        <v>1473.8609295405529</v>
      </c>
      <c r="Z1861" s="4">
        <f t="shared" si="827"/>
        <v>-1</v>
      </c>
      <c r="AA1861" s="4">
        <f t="shared" si="841"/>
        <v>0</v>
      </c>
      <c r="AB1861" s="5">
        <f t="shared" si="842"/>
        <v>0</v>
      </c>
      <c r="AC1861" s="418">
        <f t="shared" si="846"/>
        <v>0</v>
      </c>
      <c r="AD1861" s="628">
        <f t="shared" si="843"/>
        <v>0</v>
      </c>
      <c r="AE1861" s="4">
        <f t="shared" si="828"/>
        <v>13.914749951402994</v>
      </c>
      <c r="AF1861" s="3">
        <f t="shared" si="844"/>
        <v>4.67</v>
      </c>
      <c r="AG1861" s="2">
        <f t="shared" si="829"/>
        <v>105.92076283713217</v>
      </c>
      <c r="AH1861" s="1">
        <f t="shared" si="818"/>
        <v>20.762187128863673</v>
      </c>
    </row>
    <row r="1862" spans="6:34" ht="15" thickBot="1" x14ac:dyDescent="0.4">
      <c r="F1862" s="21">
        <f t="shared" si="830"/>
        <v>183.19999999999388</v>
      </c>
      <c r="G1862" s="20">
        <f t="shared" si="845"/>
        <v>356.63043478260749</v>
      </c>
      <c r="H1862" s="19">
        <f t="shared" si="819"/>
        <v>6.6304347826074945</v>
      </c>
      <c r="I1862" s="18">
        <f t="shared" si="820"/>
        <v>1.8944099378878556E-2</v>
      </c>
      <c r="J1862" s="17">
        <f t="shared" si="821"/>
        <v>208190.91875950489</v>
      </c>
      <c r="K1862" s="16">
        <f t="shared" si="822"/>
        <v>31.542529424217538</v>
      </c>
      <c r="L1862" s="15">
        <f t="shared" si="823"/>
        <v>0</v>
      </c>
      <c r="M1862" s="14">
        <f t="shared" si="824"/>
        <v>0</v>
      </c>
      <c r="N1862" s="13">
        <f t="shared" si="831"/>
        <v>0</v>
      </c>
      <c r="O1862" s="12">
        <f t="shared" si="832"/>
        <v>0</v>
      </c>
      <c r="P1862" s="4">
        <f t="shared" si="833"/>
        <v>0</v>
      </c>
      <c r="Q1862" s="11">
        <f t="shared" si="825"/>
        <v>0</v>
      </c>
      <c r="R1862" s="10">
        <f t="shared" si="834"/>
        <v>0</v>
      </c>
      <c r="S1862" s="9">
        <f t="shared" si="835"/>
        <v>151.358709016955</v>
      </c>
      <c r="T1862" s="8">
        <f t="shared" si="836"/>
        <v>25761.452295834901</v>
      </c>
      <c r="U1862" s="7">
        <f t="shared" si="837"/>
        <v>-31.542529424217538</v>
      </c>
      <c r="V1862" s="9">
        <f t="shared" si="838"/>
        <v>-1469.2226184602646</v>
      </c>
      <c r="W1862" s="8">
        <f t="shared" si="839"/>
        <v>208190.91875950489</v>
      </c>
      <c r="X1862" s="7">
        <f t="shared" si="840"/>
        <v>-31.542529424217538</v>
      </c>
      <c r="Y1862" s="6">
        <f t="shared" si="826"/>
        <v>1476.9984974232423</v>
      </c>
      <c r="Z1862" s="4">
        <f t="shared" si="827"/>
        <v>-1</v>
      </c>
      <c r="AA1862" s="4">
        <f t="shared" si="841"/>
        <v>0</v>
      </c>
      <c r="AB1862" s="5">
        <f t="shared" si="842"/>
        <v>0</v>
      </c>
      <c r="AC1862" s="418">
        <f t="shared" si="846"/>
        <v>0</v>
      </c>
      <c r="AD1862" s="628">
        <f t="shared" si="843"/>
        <v>0</v>
      </c>
      <c r="AE1862" s="4">
        <f t="shared" si="828"/>
        <v>13.944371791339266</v>
      </c>
      <c r="AF1862" s="3">
        <f t="shared" si="844"/>
        <v>4.67</v>
      </c>
      <c r="AG1862" s="2">
        <f t="shared" si="829"/>
        <v>105.92076283713217</v>
      </c>
      <c r="AH1862" s="1">
        <f t="shared" si="818"/>
        <v>20.828520485393213</v>
      </c>
    </row>
    <row r="1863" spans="6:34" ht="15" thickBot="1" x14ac:dyDescent="0.4">
      <c r="F1863" s="21">
        <f t="shared" si="830"/>
        <v>183.29999999999387</v>
      </c>
      <c r="G1863" s="20">
        <f t="shared" si="845"/>
        <v>356.63043478260749</v>
      </c>
      <c r="H1863" s="19">
        <f t="shared" si="819"/>
        <v>6.6304347826074945</v>
      </c>
      <c r="I1863" s="18">
        <f t="shared" si="820"/>
        <v>1.8944099378878556E-2</v>
      </c>
      <c r="J1863" s="17">
        <f t="shared" si="821"/>
        <v>208043.99649765887</v>
      </c>
      <c r="K1863" s="16">
        <f t="shared" si="822"/>
        <v>31.542968482059749</v>
      </c>
      <c r="L1863" s="15">
        <f t="shared" si="823"/>
        <v>0</v>
      </c>
      <c r="M1863" s="14">
        <f t="shared" si="824"/>
        <v>0</v>
      </c>
      <c r="N1863" s="13">
        <f t="shared" si="831"/>
        <v>0</v>
      </c>
      <c r="O1863" s="12">
        <f t="shared" si="832"/>
        <v>0</v>
      </c>
      <c r="P1863" s="4">
        <f t="shared" si="833"/>
        <v>0</v>
      </c>
      <c r="Q1863" s="11">
        <f t="shared" si="825"/>
        <v>0</v>
      </c>
      <c r="R1863" s="10">
        <f t="shared" si="834"/>
        <v>0</v>
      </c>
      <c r="S1863" s="9">
        <f t="shared" si="835"/>
        <v>151.358709016955</v>
      </c>
      <c r="T1863" s="8">
        <f t="shared" si="836"/>
        <v>25776.588166736597</v>
      </c>
      <c r="U1863" s="7">
        <f t="shared" si="837"/>
        <v>-31.542968482059749</v>
      </c>
      <c r="V1863" s="9">
        <f t="shared" si="838"/>
        <v>-1472.3768714026864</v>
      </c>
      <c r="W1863" s="8">
        <f t="shared" si="839"/>
        <v>208043.99649765887</v>
      </c>
      <c r="X1863" s="7">
        <f t="shared" si="840"/>
        <v>-31.542968482059749</v>
      </c>
      <c r="Y1863" s="6">
        <f t="shared" si="826"/>
        <v>1480.1361796256595</v>
      </c>
      <c r="Z1863" s="4">
        <f t="shared" si="827"/>
        <v>-1</v>
      </c>
      <c r="AA1863" s="4">
        <f t="shared" si="841"/>
        <v>0</v>
      </c>
      <c r="AB1863" s="5">
        <f t="shared" si="842"/>
        <v>0</v>
      </c>
      <c r="AC1863" s="418">
        <f t="shared" si="846"/>
        <v>0</v>
      </c>
      <c r="AD1863" s="628">
        <f t="shared" si="843"/>
        <v>0</v>
      </c>
      <c r="AE1863" s="4">
        <f t="shared" si="828"/>
        <v>13.973994710570331</v>
      </c>
      <c r="AF1863" s="3">
        <f t="shared" si="844"/>
        <v>4.67</v>
      </c>
      <c r="AG1863" s="2">
        <f t="shared" si="829"/>
        <v>105.92076283713217</v>
      </c>
      <c r="AH1863" s="1">
        <f t="shared" si="818"/>
        <v>20.894926755677002</v>
      </c>
    </row>
    <row r="1864" spans="6:34" ht="15" thickBot="1" x14ac:dyDescent="0.4">
      <c r="F1864" s="21">
        <f t="shared" si="830"/>
        <v>183.39999999999387</v>
      </c>
      <c r="G1864" s="20">
        <f t="shared" si="845"/>
        <v>356.63043478260749</v>
      </c>
      <c r="H1864" s="19">
        <f t="shared" si="819"/>
        <v>6.6304347826074945</v>
      </c>
      <c r="I1864" s="18">
        <f t="shared" si="820"/>
        <v>1.8944099378878556E-2</v>
      </c>
      <c r="J1864" s="17">
        <f t="shared" si="821"/>
        <v>207896.7588105186</v>
      </c>
      <c r="K1864" s="16">
        <f t="shared" si="822"/>
        <v>31.543408491705758</v>
      </c>
      <c r="L1864" s="15">
        <f t="shared" si="823"/>
        <v>0</v>
      </c>
      <c r="M1864" s="14">
        <f t="shared" si="824"/>
        <v>0</v>
      </c>
      <c r="N1864" s="13">
        <f t="shared" si="831"/>
        <v>0</v>
      </c>
      <c r="O1864" s="12">
        <f t="shared" si="832"/>
        <v>0</v>
      </c>
      <c r="P1864" s="4">
        <f t="shared" si="833"/>
        <v>0</v>
      </c>
      <c r="Q1864" s="11">
        <f t="shared" si="825"/>
        <v>0</v>
      </c>
      <c r="R1864" s="10">
        <f t="shared" si="834"/>
        <v>0</v>
      </c>
      <c r="S1864" s="9">
        <f t="shared" si="835"/>
        <v>151.358709016955</v>
      </c>
      <c r="T1864" s="8">
        <f t="shared" si="836"/>
        <v>25791.724037638294</v>
      </c>
      <c r="U1864" s="7">
        <f t="shared" si="837"/>
        <v>-31.543408491705758</v>
      </c>
      <c r="V1864" s="9">
        <f t="shared" si="838"/>
        <v>-1475.5311682508925</v>
      </c>
      <c r="W1864" s="8">
        <f t="shared" si="839"/>
        <v>207896.7588105186</v>
      </c>
      <c r="X1864" s="7">
        <f t="shared" si="840"/>
        <v>-31.543408491705758</v>
      </c>
      <c r="Y1864" s="6">
        <f t="shared" si="826"/>
        <v>1483.2739757964889</v>
      </c>
      <c r="Z1864" s="4">
        <f t="shared" si="827"/>
        <v>-1</v>
      </c>
      <c r="AA1864" s="4">
        <f t="shared" si="841"/>
        <v>0</v>
      </c>
      <c r="AB1864" s="5">
        <f t="shared" si="842"/>
        <v>0</v>
      </c>
      <c r="AC1864" s="418">
        <f t="shared" si="846"/>
        <v>0</v>
      </c>
      <c r="AD1864" s="628">
        <f t="shared" si="843"/>
        <v>0</v>
      </c>
      <c r="AE1864" s="4">
        <f t="shared" si="828"/>
        <v>14.003618705779413</v>
      </c>
      <c r="AF1864" s="3">
        <f t="shared" si="844"/>
        <v>4.67</v>
      </c>
      <c r="AG1864" s="2">
        <f t="shared" si="829"/>
        <v>105.92076283713217</v>
      </c>
      <c r="AH1864" s="1">
        <f t="shared" si="818"/>
        <v>20.961405865206689</v>
      </c>
    </row>
    <row r="1865" spans="6:34" ht="15" thickBot="1" x14ac:dyDescent="0.4">
      <c r="F1865" s="21">
        <f t="shared" si="830"/>
        <v>183.49999999999386</v>
      </c>
      <c r="G1865" s="20">
        <f t="shared" si="845"/>
        <v>356.63043478260749</v>
      </c>
      <c r="H1865" s="19">
        <f t="shared" si="819"/>
        <v>6.6304347826074945</v>
      </c>
      <c r="I1865" s="18">
        <f t="shared" si="820"/>
        <v>1.8944099378878556E-2</v>
      </c>
      <c r="J1865" s="17">
        <f t="shared" si="821"/>
        <v>207749.20569369351</v>
      </c>
      <c r="K1865" s="16">
        <f t="shared" si="822"/>
        <v>31.543849453228152</v>
      </c>
      <c r="L1865" s="15">
        <f t="shared" si="823"/>
        <v>0</v>
      </c>
      <c r="M1865" s="14">
        <f t="shared" si="824"/>
        <v>0</v>
      </c>
      <c r="N1865" s="13">
        <f t="shared" si="831"/>
        <v>0</v>
      </c>
      <c r="O1865" s="12">
        <f t="shared" si="832"/>
        <v>0</v>
      </c>
      <c r="P1865" s="4">
        <f t="shared" si="833"/>
        <v>0</v>
      </c>
      <c r="Q1865" s="11">
        <f t="shared" si="825"/>
        <v>0</v>
      </c>
      <c r="R1865" s="10">
        <f t="shared" si="834"/>
        <v>0</v>
      </c>
      <c r="S1865" s="9">
        <f t="shared" si="835"/>
        <v>151.358709016955</v>
      </c>
      <c r="T1865" s="8">
        <f t="shared" si="836"/>
        <v>25806.859908539991</v>
      </c>
      <c r="U1865" s="7">
        <f t="shared" si="837"/>
        <v>-31.543849453228152</v>
      </c>
      <c r="V1865" s="9">
        <f t="shared" si="838"/>
        <v>-1478.685509100063</v>
      </c>
      <c r="W1865" s="8">
        <f t="shared" si="839"/>
        <v>207749.20569369351</v>
      </c>
      <c r="X1865" s="7">
        <f t="shared" si="840"/>
        <v>-31.543849453228152</v>
      </c>
      <c r="Y1865" s="6">
        <f t="shared" si="826"/>
        <v>1486.4118855881743</v>
      </c>
      <c r="Z1865" s="4">
        <f t="shared" si="827"/>
        <v>-1</v>
      </c>
      <c r="AA1865" s="4">
        <f t="shared" si="841"/>
        <v>0</v>
      </c>
      <c r="AB1865" s="5">
        <f t="shared" si="842"/>
        <v>0</v>
      </c>
      <c r="AC1865" s="418">
        <f t="shared" si="846"/>
        <v>0</v>
      </c>
      <c r="AD1865" s="628">
        <f t="shared" si="843"/>
        <v>0</v>
      </c>
      <c r="AE1865" s="4">
        <f t="shared" si="828"/>
        <v>14.033243773685223</v>
      </c>
      <c r="AF1865" s="3">
        <f t="shared" si="844"/>
        <v>4.67</v>
      </c>
      <c r="AG1865" s="2">
        <f t="shared" si="829"/>
        <v>105.92076283713217</v>
      </c>
      <c r="AH1865" s="1">
        <f t="shared" si="818"/>
        <v>21.027957739743531</v>
      </c>
    </row>
    <row r="1866" spans="6:34" ht="15" thickBot="1" x14ac:dyDescent="0.4">
      <c r="F1866" s="21">
        <f t="shared" si="830"/>
        <v>183.59999999999386</v>
      </c>
      <c r="G1866" s="20">
        <f t="shared" si="845"/>
        <v>356.63043478260749</v>
      </c>
      <c r="H1866" s="19">
        <f t="shared" si="819"/>
        <v>6.6304347826074945</v>
      </c>
      <c r="I1866" s="18">
        <f t="shared" si="820"/>
        <v>1.8944099378878556E-2</v>
      </c>
      <c r="J1866" s="17">
        <f t="shared" si="821"/>
        <v>207601.33714278351</v>
      </c>
      <c r="K1866" s="16">
        <f t="shared" si="822"/>
        <v>31.544291366699603</v>
      </c>
      <c r="L1866" s="15">
        <f t="shared" si="823"/>
        <v>0</v>
      </c>
      <c r="M1866" s="14">
        <f t="shared" si="824"/>
        <v>0</v>
      </c>
      <c r="N1866" s="13">
        <f t="shared" si="831"/>
        <v>0</v>
      </c>
      <c r="O1866" s="12">
        <f t="shared" si="832"/>
        <v>0</v>
      </c>
      <c r="P1866" s="4">
        <f t="shared" si="833"/>
        <v>0</v>
      </c>
      <c r="Q1866" s="11">
        <f t="shared" si="825"/>
        <v>0</v>
      </c>
      <c r="R1866" s="10">
        <f t="shared" si="834"/>
        <v>0</v>
      </c>
      <c r="S1866" s="9">
        <f t="shared" si="835"/>
        <v>151.358709016955</v>
      </c>
      <c r="T1866" s="8">
        <f t="shared" si="836"/>
        <v>25821.995779441688</v>
      </c>
      <c r="U1866" s="7">
        <f t="shared" si="837"/>
        <v>-31.544291366699603</v>
      </c>
      <c r="V1866" s="9">
        <f t="shared" si="838"/>
        <v>-1481.8398940453858</v>
      </c>
      <c r="W1866" s="8">
        <f t="shared" si="839"/>
        <v>207601.33714278351</v>
      </c>
      <c r="X1866" s="7">
        <f t="shared" si="840"/>
        <v>-31.544291366699603</v>
      </c>
      <c r="Y1866" s="6">
        <f t="shared" si="826"/>
        <v>1489.54990865688</v>
      </c>
      <c r="Z1866" s="4">
        <f t="shared" si="827"/>
        <v>-1</v>
      </c>
      <c r="AA1866" s="4">
        <f t="shared" si="841"/>
        <v>0</v>
      </c>
      <c r="AB1866" s="5">
        <f t="shared" si="842"/>
        <v>0</v>
      </c>
      <c r="AC1866" s="418">
        <f t="shared" si="846"/>
        <v>0</v>
      </c>
      <c r="AD1866" s="628">
        <f t="shared" si="843"/>
        <v>0</v>
      </c>
      <c r="AE1866" s="4">
        <f t="shared" si="828"/>
        <v>14.062869911041606</v>
      </c>
      <c r="AF1866" s="3">
        <f t="shared" si="844"/>
        <v>4.67</v>
      </c>
      <c r="AG1866" s="2">
        <f t="shared" si="829"/>
        <v>105.92076283713217</v>
      </c>
      <c r="AH1866" s="1">
        <f t="shared" si="818"/>
        <v>21.094582305316969</v>
      </c>
    </row>
    <row r="1867" spans="6:34" ht="15" thickBot="1" x14ac:dyDescent="0.4">
      <c r="F1867" s="21">
        <f t="shared" si="830"/>
        <v>183.69999999999385</v>
      </c>
      <c r="G1867" s="20">
        <f t="shared" si="845"/>
        <v>356.63043478260749</v>
      </c>
      <c r="H1867" s="19">
        <f t="shared" si="819"/>
        <v>6.6304347826074945</v>
      </c>
      <c r="I1867" s="18">
        <f t="shared" si="820"/>
        <v>1.8944099378878556E-2</v>
      </c>
      <c r="J1867" s="17">
        <f t="shared" si="821"/>
        <v>207453.15315337898</v>
      </c>
      <c r="K1867" s="16">
        <f t="shared" si="822"/>
        <v>31.544734232193004</v>
      </c>
      <c r="L1867" s="15">
        <f t="shared" si="823"/>
        <v>0</v>
      </c>
      <c r="M1867" s="14">
        <f t="shared" si="824"/>
        <v>0</v>
      </c>
      <c r="N1867" s="13">
        <f t="shared" si="831"/>
        <v>0</v>
      </c>
      <c r="O1867" s="12">
        <f t="shared" si="832"/>
        <v>0</v>
      </c>
      <c r="P1867" s="4">
        <f t="shared" si="833"/>
        <v>0</v>
      </c>
      <c r="Q1867" s="11">
        <f t="shared" si="825"/>
        <v>0</v>
      </c>
      <c r="R1867" s="10">
        <f t="shared" si="834"/>
        <v>0</v>
      </c>
      <c r="S1867" s="9">
        <f t="shared" si="835"/>
        <v>151.358709016955</v>
      </c>
      <c r="T1867" s="8">
        <f t="shared" si="836"/>
        <v>25837.131650343385</v>
      </c>
      <c r="U1867" s="7">
        <f t="shared" si="837"/>
        <v>-31.544734232193004</v>
      </c>
      <c r="V1867" s="9">
        <f t="shared" si="838"/>
        <v>-1484.9943231820557</v>
      </c>
      <c r="W1867" s="8">
        <f t="shared" si="839"/>
        <v>207453.15315337898</v>
      </c>
      <c r="X1867" s="7">
        <f t="shared" si="840"/>
        <v>-31.544734232193004</v>
      </c>
      <c r="Y1867" s="6">
        <f t="shared" si="826"/>
        <v>1492.6880446624509</v>
      </c>
      <c r="Z1867" s="4">
        <f t="shared" si="827"/>
        <v>-1</v>
      </c>
      <c r="AA1867" s="4">
        <f t="shared" si="841"/>
        <v>0</v>
      </c>
      <c r="AB1867" s="5">
        <f t="shared" si="842"/>
        <v>0</v>
      </c>
      <c r="AC1867" s="418">
        <f t="shared" si="846"/>
        <v>0</v>
      </c>
      <c r="AD1867" s="628">
        <f t="shared" si="843"/>
        <v>0</v>
      </c>
      <c r="AE1867" s="4">
        <f t="shared" si="828"/>
        <v>14.092497114637149</v>
      </c>
      <c r="AF1867" s="3">
        <f t="shared" si="844"/>
        <v>4.67</v>
      </c>
      <c r="AG1867" s="2">
        <f t="shared" si="829"/>
        <v>105.92076283713217</v>
      </c>
      <c r="AH1867" s="1">
        <f t="shared" si="818"/>
        <v>21.161279488222966</v>
      </c>
    </row>
    <row r="1868" spans="6:34" ht="15" thickBot="1" x14ac:dyDescent="0.4">
      <c r="F1868" s="21">
        <f t="shared" si="830"/>
        <v>183.79999999999384</v>
      </c>
      <c r="G1868" s="20">
        <f t="shared" si="845"/>
        <v>356.63043478260749</v>
      </c>
      <c r="H1868" s="19">
        <f t="shared" si="819"/>
        <v>6.6304347826074945</v>
      </c>
      <c r="I1868" s="18">
        <f t="shared" si="820"/>
        <v>1.8944099378878556E-2</v>
      </c>
      <c r="J1868" s="17">
        <f t="shared" si="821"/>
        <v>207304.65372106078</v>
      </c>
      <c r="K1868" s="16">
        <f t="shared" si="822"/>
        <v>31.545178049781377</v>
      </c>
      <c r="L1868" s="15">
        <f t="shared" si="823"/>
        <v>0</v>
      </c>
      <c r="M1868" s="14">
        <f t="shared" si="824"/>
        <v>0</v>
      </c>
      <c r="N1868" s="13">
        <f t="shared" si="831"/>
        <v>0</v>
      </c>
      <c r="O1868" s="12">
        <f t="shared" si="832"/>
        <v>0</v>
      </c>
      <c r="P1868" s="4">
        <f t="shared" si="833"/>
        <v>0</v>
      </c>
      <c r="Q1868" s="11">
        <f t="shared" si="825"/>
        <v>0</v>
      </c>
      <c r="R1868" s="10">
        <f t="shared" si="834"/>
        <v>0</v>
      </c>
      <c r="S1868" s="9">
        <f t="shared" si="835"/>
        <v>151.358709016955</v>
      </c>
      <c r="T1868" s="8">
        <f t="shared" si="836"/>
        <v>25852.267521245081</v>
      </c>
      <c r="U1868" s="7">
        <f t="shared" si="837"/>
        <v>-31.545178049781377</v>
      </c>
      <c r="V1868" s="9">
        <f t="shared" si="838"/>
        <v>-1488.148796605275</v>
      </c>
      <c r="W1868" s="8">
        <f t="shared" si="839"/>
        <v>207304.65372106078</v>
      </c>
      <c r="X1868" s="7">
        <f t="shared" si="840"/>
        <v>-31.545178049781377</v>
      </c>
      <c r="Y1868" s="6">
        <f t="shared" si="826"/>
        <v>1495.8262932683754</v>
      </c>
      <c r="Z1868" s="4">
        <f t="shared" si="827"/>
        <v>-1</v>
      </c>
      <c r="AA1868" s="4">
        <f t="shared" si="841"/>
        <v>0</v>
      </c>
      <c r="AB1868" s="5">
        <f t="shared" si="842"/>
        <v>0</v>
      </c>
      <c r="AC1868" s="418">
        <f t="shared" si="846"/>
        <v>0</v>
      </c>
      <c r="AD1868" s="628">
        <f t="shared" si="843"/>
        <v>0</v>
      </c>
      <c r="AE1868" s="4">
        <f t="shared" si="828"/>
        <v>14.122125381294838</v>
      </c>
      <c r="AF1868" s="3">
        <f t="shared" si="844"/>
        <v>4.67</v>
      </c>
      <c r="AG1868" s="2">
        <f t="shared" si="829"/>
        <v>105.92076283713217</v>
      </c>
      <c r="AH1868" s="1">
        <f t="shared" si="818"/>
        <v>21.228049215022718</v>
      </c>
    </row>
    <row r="1869" spans="6:34" ht="15" thickBot="1" x14ac:dyDescent="0.4">
      <c r="F1869" s="21">
        <f t="shared" si="830"/>
        <v>183.89999999999384</v>
      </c>
      <c r="G1869" s="20">
        <f t="shared" si="845"/>
        <v>356.63043478260749</v>
      </c>
      <c r="H1869" s="19">
        <f t="shared" si="819"/>
        <v>6.6304347826074945</v>
      </c>
      <c r="I1869" s="18">
        <f t="shared" si="820"/>
        <v>1.8944099378878556E-2</v>
      </c>
      <c r="J1869" s="17">
        <f t="shared" si="821"/>
        <v>207155.83884140025</v>
      </c>
      <c r="K1869" s="16">
        <f t="shared" si="822"/>
        <v>31.5456228195379</v>
      </c>
      <c r="L1869" s="15">
        <f t="shared" si="823"/>
        <v>0</v>
      </c>
      <c r="M1869" s="14">
        <f t="shared" si="824"/>
        <v>0</v>
      </c>
      <c r="N1869" s="13">
        <f t="shared" si="831"/>
        <v>0</v>
      </c>
      <c r="O1869" s="12">
        <f t="shared" si="832"/>
        <v>0</v>
      </c>
      <c r="P1869" s="4">
        <f t="shared" si="833"/>
        <v>0</v>
      </c>
      <c r="Q1869" s="11">
        <f t="shared" si="825"/>
        <v>0</v>
      </c>
      <c r="R1869" s="10">
        <f t="shared" si="834"/>
        <v>0</v>
      </c>
      <c r="S1869" s="9">
        <f t="shared" si="835"/>
        <v>151.358709016955</v>
      </c>
      <c r="T1869" s="8">
        <f t="shared" si="836"/>
        <v>25867.403392146778</v>
      </c>
      <c r="U1869" s="7">
        <f t="shared" si="837"/>
        <v>-31.5456228195379</v>
      </c>
      <c r="V1869" s="9">
        <f t="shared" si="838"/>
        <v>-1491.3033144102533</v>
      </c>
      <c r="W1869" s="8">
        <f t="shared" si="839"/>
        <v>207155.83884140025</v>
      </c>
      <c r="X1869" s="7">
        <f t="shared" si="840"/>
        <v>-31.5456228195379</v>
      </c>
      <c r="Y1869" s="6">
        <f t="shared" si="826"/>
        <v>1498.9646541417465</v>
      </c>
      <c r="Z1869" s="4">
        <f t="shared" si="827"/>
        <v>-1</v>
      </c>
      <c r="AA1869" s="4">
        <f t="shared" si="841"/>
        <v>0</v>
      </c>
      <c r="AB1869" s="5">
        <f t="shared" si="842"/>
        <v>0</v>
      </c>
      <c r="AC1869" s="418">
        <f t="shared" si="846"/>
        <v>0</v>
      </c>
      <c r="AD1869" s="628">
        <f t="shared" si="843"/>
        <v>0</v>
      </c>
      <c r="AE1869" s="4">
        <f t="shared" si="828"/>
        <v>14.151754707871694</v>
      </c>
      <c r="AF1869" s="3">
        <f t="shared" si="844"/>
        <v>4.67</v>
      </c>
      <c r="AG1869" s="2">
        <f t="shared" si="829"/>
        <v>105.92076283713217</v>
      </c>
      <c r="AH1869" s="1">
        <f t="shared" si="818"/>
        <v>21.294891412541045</v>
      </c>
    </row>
    <row r="1870" spans="6:34" ht="15" thickBot="1" x14ac:dyDescent="0.4">
      <c r="F1870" s="21">
        <f t="shared" si="830"/>
        <v>183.99999999999383</v>
      </c>
      <c r="G1870" s="20">
        <f t="shared" si="845"/>
        <v>356.63043478260749</v>
      </c>
      <c r="H1870" s="19">
        <f t="shared" si="819"/>
        <v>6.6304347826074945</v>
      </c>
      <c r="I1870" s="18">
        <f t="shared" si="820"/>
        <v>1.8944099378878556E-2</v>
      </c>
      <c r="J1870" s="17">
        <f t="shared" si="821"/>
        <v>207006.70850995922</v>
      </c>
      <c r="K1870" s="16">
        <f t="shared" si="822"/>
        <v>31.546068541535934</v>
      </c>
      <c r="L1870" s="15">
        <f t="shared" si="823"/>
        <v>0</v>
      </c>
      <c r="M1870" s="14">
        <f t="shared" si="824"/>
        <v>0</v>
      </c>
      <c r="N1870" s="13">
        <f t="shared" si="831"/>
        <v>0</v>
      </c>
      <c r="O1870" s="12">
        <f t="shared" si="832"/>
        <v>0</v>
      </c>
      <c r="P1870" s="4">
        <f t="shared" si="833"/>
        <v>0</v>
      </c>
      <c r="Q1870" s="11">
        <f t="shared" si="825"/>
        <v>0</v>
      </c>
      <c r="R1870" s="10">
        <f t="shared" si="834"/>
        <v>0</v>
      </c>
      <c r="S1870" s="9">
        <f t="shared" si="835"/>
        <v>151.358709016955</v>
      </c>
      <c r="T1870" s="8">
        <f t="shared" si="836"/>
        <v>25882.539263048475</v>
      </c>
      <c r="U1870" s="7">
        <f t="shared" si="837"/>
        <v>-31.546068541535934</v>
      </c>
      <c r="V1870" s="9">
        <f t="shared" si="838"/>
        <v>-1494.457876692207</v>
      </c>
      <c r="W1870" s="8">
        <f t="shared" si="839"/>
        <v>207006.70850995922</v>
      </c>
      <c r="X1870" s="7">
        <f t="shared" si="840"/>
        <v>-31.546068541535934</v>
      </c>
      <c r="Y1870" s="6">
        <f t="shared" si="826"/>
        <v>1502.1031269532259</v>
      </c>
      <c r="Z1870" s="4">
        <f t="shared" si="827"/>
        <v>-1</v>
      </c>
      <c r="AA1870" s="4">
        <f t="shared" si="841"/>
        <v>0</v>
      </c>
      <c r="AB1870" s="5">
        <f t="shared" si="842"/>
        <v>0</v>
      </c>
      <c r="AC1870" s="418">
        <f t="shared" si="846"/>
        <v>0</v>
      </c>
      <c r="AD1870" s="628">
        <f t="shared" si="843"/>
        <v>0</v>
      </c>
      <c r="AE1870" s="4">
        <f t="shared" si="828"/>
        <v>14.181385091258427</v>
      </c>
      <c r="AF1870" s="3">
        <f t="shared" si="844"/>
        <v>4.67</v>
      </c>
      <c r="AG1870" s="2">
        <f t="shared" si="829"/>
        <v>105.92076283713217</v>
      </c>
      <c r="AH1870" s="1">
        <f t="shared" si="818"/>
        <v>21.361806007864992</v>
      </c>
    </row>
    <row r="1871" spans="6:34" ht="15" thickBot="1" x14ac:dyDescent="0.4">
      <c r="F1871" s="21">
        <f t="shared" si="830"/>
        <v>184.09999999999383</v>
      </c>
      <c r="G1871" s="20">
        <f t="shared" si="845"/>
        <v>356.63043478260749</v>
      </c>
      <c r="H1871" s="19">
        <f t="shared" si="819"/>
        <v>6.6304347826074945</v>
      </c>
      <c r="I1871" s="18">
        <f t="shared" si="820"/>
        <v>1.8944099378878556E-2</v>
      </c>
      <c r="J1871" s="17">
        <f t="shared" si="821"/>
        <v>206857.26272229</v>
      </c>
      <c r="K1871" s="16">
        <f t="shared" si="822"/>
        <v>31.546515215848977</v>
      </c>
      <c r="L1871" s="15">
        <f t="shared" si="823"/>
        <v>0</v>
      </c>
      <c r="M1871" s="14">
        <f t="shared" si="824"/>
        <v>0</v>
      </c>
      <c r="N1871" s="13">
        <f t="shared" si="831"/>
        <v>0</v>
      </c>
      <c r="O1871" s="12">
        <f t="shared" si="832"/>
        <v>0</v>
      </c>
      <c r="P1871" s="4">
        <f t="shared" si="833"/>
        <v>0</v>
      </c>
      <c r="Q1871" s="11">
        <f t="shared" si="825"/>
        <v>0</v>
      </c>
      <c r="R1871" s="10">
        <f t="shared" si="834"/>
        <v>0</v>
      </c>
      <c r="S1871" s="9">
        <f t="shared" si="835"/>
        <v>151.358709016955</v>
      </c>
      <c r="T1871" s="8">
        <f t="shared" si="836"/>
        <v>25897.675133950172</v>
      </c>
      <c r="U1871" s="7">
        <f t="shared" si="837"/>
        <v>-31.546515215848977</v>
      </c>
      <c r="V1871" s="9">
        <f t="shared" si="838"/>
        <v>-1497.6124835463606</v>
      </c>
      <c r="W1871" s="8">
        <f t="shared" si="839"/>
        <v>206857.26272229</v>
      </c>
      <c r="X1871" s="7">
        <f t="shared" si="840"/>
        <v>-31.546515215848977</v>
      </c>
      <c r="Y1871" s="6">
        <f t="shared" si="826"/>
        <v>1505.2417113770059</v>
      </c>
      <c r="Z1871" s="4">
        <f t="shared" si="827"/>
        <v>-1</v>
      </c>
      <c r="AA1871" s="4">
        <f t="shared" si="841"/>
        <v>0</v>
      </c>
      <c r="AB1871" s="5">
        <f t="shared" si="842"/>
        <v>0</v>
      </c>
      <c r="AC1871" s="418">
        <f t="shared" si="846"/>
        <v>0</v>
      </c>
      <c r="AD1871" s="628">
        <f t="shared" si="843"/>
        <v>0</v>
      </c>
      <c r="AE1871" s="4">
        <f t="shared" si="828"/>
        <v>14.21101652837908</v>
      </c>
      <c r="AF1871" s="3">
        <f t="shared" si="844"/>
        <v>4.67</v>
      </c>
      <c r="AG1871" s="2">
        <f t="shared" si="829"/>
        <v>105.92076283713217</v>
      </c>
      <c r="AH1871" s="1">
        <f t="shared" si="818"/>
        <v>21.428792928342439</v>
      </c>
    </row>
    <row r="1872" spans="6:34" ht="15" thickBot="1" x14ac:dyDescent="0.4">
      <c r="F1872" s="21">
        <f t="shared" si="830"/>
        <v>184.19999999999382</v>
      </c>
      <c r="G1872" s="20">
        <f t="shared" si="845"/>
        <v>356.63043478260749</v>
      </c>
      <c r="H1872" s="19">
        <f t="shared" si="819"/>
        <v>6.6304347826074945</v>
      </c>
      <c r="I1872" s="18">
        <f t="shared" si="820"/>
        <v>1.8944099378878556E-2</v>
      </c>
      <c r="J1872" s="17">
        <f t="shared" si="821"/>
        <v>206707.50147393538</v>
      </c>
      <c r="K1872" s="16">
        <f t="shared" si="822"/>
        <v>31.546962842550702</v>
      </c>
      <c r="L1872" s="15">
        <f t="shared" si="823"/>
        <v>0</v>
      </c>
      <c r="M1872" s="14">
        <f t="shared" si="824"/>
        <v>0</v>
      </c>
      <c r="N1872" s="13">
        <f t="shared" si="831"/>
        <v>0</v>
      </c>
      <c r="O1872" s="12">
        <f t="shared" si="832"/>
        <v>0</v>
      </c>
      <c r="P1872" s="4">
        <f t="shared" si="833"/>
        <v>0</v>
      </c>
      <c r="Q1872" s="11">
        <f t="shared" si="825"/>
        <v>0</v>
      </c>
      <c r="R1872" s="10">
        <f t="shared" si="834"/>
        <v>0</v>
      </c>
      <c r="S1872" s="9">
        <f t="shared" si="835"/>
        <v>151.358709016955</v>
      </c>
      <c r="T1872" s="8">
        <f t="shared" si="836"/>
        <v>25912.811004851868</v>
      </c>
      <c r="U1872" s="7">
        <f t="shared" si="837"/>
        <v>-31.546962842550702</v>
      </c>
      <c r="V1872" s="9">
        <f t="shared" si="838"/>
        <v>-1500.7671350679454</v>
      </c>
      <c r="W1872" s="8">
        <f t="shared" si="839"/>
        <v>206707.50147393538</v>
      </c>
      <c r="X1872" s="7">
        <f t="shared" si="840"/>
        <v>-31.546962842550702</v>
      </c>
      <c r="Y1872" s="6">
        <f t="shared" si="826"/>
        <v>1508.3804070907736</v>
      </c>
      <c r="Z1872" s="4">
        <f t="shared" si="827"/>
        <v>-1</v>
      </c>
      <c r="AA1872" s="4">
        <f t="shared" si="841"/>
        <v>0</v>
      </c>
      <c r="AB1872" s="5">
        <f t="shared" si="842"/>
        <v>0</v>
      </c>
      <c r="AC1872" s="418">
        <f t="shared" si="846"/>
        <v>0</v>
      </c>
      <c r="AD1872" s="628">
        <f t="shared" si="843"/>
        <v>0</v>
      </c>
      <c r="AE1872" s="4">
        <f t="shared" si="828"/>
        <v>14.240649016190689</v>
      </c>
      <c r="AF1872" s="3">
        <f t="shared" si="844"/>
        <v>4.67</v>
      </c>
      <c r="AG1872" s="2">
        <f t="shared" si="829"/>
        <v>105.92076283713217</v>
      </c>
      <c r="AH1872" s="1">
        <f t="shared" si="818"/>
        <v>21.495852101580549</v>
      </c>
    </row>
    <row r="1873" spans="6:34" ht="15" thickBot="1" x14ac:dyDescent="0.4">
      <c r="F1873" s="21">
        <f t="shared" si="830"/>
        <v>184.29999999999382</v>
      </c>
      <c r="G1873" s="20">
        <f t="shared" si="845"/>
        <v>356.63043478260749</v>
      </c>
      <c r="H1873" s="19">
        <f t="shared" si="819"/>
        <v>6.6304347826074945</v>
      </c>
      <c r="I1873" s="18">
        <f t="shared" si="820"/>
        <v>1.8944099378878556E-2</v>
      </c>
      <c r="J1873" s="17">
        <f t="shared" si="821"/>
        <v>206557.42476042858</v>
      </c>
      <c r="K1873" s="16">
        <f t="shared" si="822"/>
        <v>31.547411421714948</v>
      </c>
      <c r="L1873" s="15">
        <f t="shared" si="823"/>
        <v>0</v>
      </c>
      <c r="M1873" s="14">
        <f t="shared" si="824"/>
        <v>0</v>
      </c>
      <c r="N1873" s="13">
        <f t="shared" si="831"/>
        <v>0</v>
      </c>
      <c r="O1873" s="12">
        <f t="shared" si="832"/>
        <v>0</v>
      </c>
      <c r="P1873" s="4">
        <f t="shared" si="833"/>
        <v>0</v>
      </c>
      <c r="Q1873" s="11">
        <f t="shared" si="825"/>
        <v>0</v>
      </c>
      <c r="R1873" s="10">
        <f t="shared" si="834"/>
        <v>0</v>
      </c>
      <c r="S1873" s="9">
        <f t="shared" si="835"/>
        <v>151.358709016955</v>
      </c>
      <c r="T1873" s="8">
        <f t="shared" si="836"/>
        <v>25927.946875753565</v>
      </c>
      <c r="U1873" s="7">
        <f t="shared" si="837"/>
        <v>-31.547411421714948</v>
      </c>
      <c r="V1873" s="9">
        <f t="shared" si="838"/>
        <v>-1503.9218313522006</v>
      </c>
      <c r="W1873" s="8">
        <f t="shared" si="839"/>
        <v>206557.42476042858</v>
      </c>
      <c r="X1873" s="7">
        <f t="shared" si="840"/>
        <v>-31.547411421714948</v>
      </c>
      <c r="Y1873" s="6">
        <f t="shared" si="826"/>
        <v>1511.5192137756756</v>
      </c>
      <c r="Z1873" s="4">
        <f t="shared" si="827"/>
        <v>-1</v>
      </c>
      <c r="AA1873" s="4">
        <f t="shared" si="841"/>
        <v>0</v>
      </c>
      <c r="AB1873" s="5">
        <f t="shared" si="842"/>
        <v>0</v>
      </c>
      <c r="AC1873" s="418">
        <f t="shared" si="846"/>
        <v>0</v>
      </c>
      <c r="AD1873" s="628">
        <f t="shared" si="843"/>
        <v>0</v>
      </c>
      <c r="AE1873" s="4">
        <f t="shared" si="828"/>
        <v>14.270282551682955</v>
      </c>
      <c r="AF1873" s="3">
        <f t="shared" si="844"/>
        <v>4.67</v>
      </c>
      <c r="AG1873" s="2">
        <f t="shared" si="829"/>
        <v>105.92076283713217</v>
      </c>
      <c r="AH1873" s="1">
        <f t="shared" si="818"/>
        <v>21.562983455444485</v>
      </c>
    </row>
    <row r="1874" spans="6:34" ht="15" thickBot="1" x14ac:dyDescent="0.4">
      <c r="F1874" s="21">
        <f t="shared" si="830"/>
        <v>184.39999999999381</v>
      </c>
      <c r="G1874" s="20">
        <f t="shared" si="845"/>
        <v>356.63043478260749</v>
      </c>
      <c r="H1874" s="19">
        <f t="shared" si="819"/>
        <v>6.6304347826074945</v>
      </c>
      <c r="I1874" s="18">
        <f t="shared" si="820"/>
        <v>1.8944099378878556E-2</v>
      </c>
      <c r="J1874" s="17">
        <f t="shared" si="821"/>
        <v>206407.03257729334</v>
      </c>
      <c r="K1874" s="16">
        <f t="shared" si="822"/>
        <v>31.547860953415668</v>
      </c>
      <c r="L1874" s="15">
        <f t="shared" si="823"/>
        <v>0</v>
      </c>
      <c r="M1874" s="14">
        <f t="shared" si="824"/>
        <v>0</v>
      </c>
      <c r="N1874" s="13">
        <f t="shared" si="831"/>
        <v>0</v>
      </c>
      <c r="O1874" s="12">
        <f t="shared" si="832"/>
        <v>0</v>
      </c>
      <c r="P1874" s="4">
        <f t="shared" si="833"/>
        <v>0</v>
      </c>
      <c r="Q1874" s="11">
        <f t="shared" si="825"/>
        <v>0</v>
      </c>
      <c r="R1874" s="10">
        <f t="shared" si="834"/>
        <v>0</v>
      </c>
      <c r="S1874" s="9">
        <f t="shared" si="835"/>
        <v>151.358709016955</v>
      </c>
      <c r="T1874" s="8">
        <f t="shared" si="836"/>
        <v>25943.082746655262</v>
      </c>
      <c r="U1874" s="7">
        <f t="shared" si="837"/>
        <v>-31.547860953415668</v>
      </c>
      <c r="V1874" s="9">
        <f t="shared" si="838"/>
        <v>-1507.0765724943722</v>
      </c>
      <c r="W1874" s="8">
        <f t="shared" si="839"/>
        <v>206407.03257729334</v>
      </c>
      <c r="X1874" s="7">
        <f t="shared" si="840"/>
        <v>-31.547860953415668</v>
      </c>
      <c r="Y1874" s="6">
        <f t="shared" si="826"/>
        <v>1514.6581311162806</v>
      </c>
      <c r="Z1874" s="4">
        <f t="shared" si="827"/>
        <v>-1</v>
      </c>
      <c r="AA1874" s="4">
        <f t="shared" si="841"/>
        <v>0</v>
      </c>
      <c r="AB1874" s="5">
        <f t="shared" si="842"/>
        <v>0</v>
      </c>
      <c r="AC1874" s="418">
        <f t="shared" si="846"/>
        <v>0</v>
      </c>
      <c r="AD1874" s="628">
        <f t="shared" si="843"/>
        <v>0</v>
      </c>
      <c r="AE1874" s="4">
        <f t="shared" si="828"/>
        <v>14.299917131877883</v>
      </c>
      <c r="AF1874" s="3">
        <f t="shared" si="844"/>
        <v>4.67</v>
      </c>
      <c r="AG1874" s="2">
        <f t="shared" si="829"/>
        <v>105.92076283713217</v>
      </c>
      <c r="AH1874" s="1">
        <f t="shared" si="818"/>
        <v>21.630186918055887</v>
      </c>
    </row>
    <row r="1875" spans="6:34" ht="15" thickBot="1" x14ac:dyDescent="0.4">
      <c r="F1875" s="21">
        <f t="shared" si="830"/>
        <v>184.4999999999938</v>
      </c>
      <c r="G1875" s="20">
        <f t="shared" si="845"/>
        <v>356.63043478260749</v>
      </c>
      <c r="H1875" s="19">
        <f t="shared" si="819"/>
        <v>6.6304347826074945</v>
      </c>
      <c r="I1875" s="18">
        <f t="shared" si="820"/>
        <v>1.8944099378878556E-2</v>
      </c>
      <c r="J1875" s="17">
        <f t="shared" si="821"/>
        <v>206256.3249200439</v>
      </c>
      <c r="K1875" s="16">
        <f t="shared" si="822"/>
        <v>31.548311437727044</v>
      </c>
      <c r="L1875" s="15">
        <f t="shared" si="823"/>
        <v>0</v>
      </c>
      <c r="M1875" s="14">
        <f t="shared" si="824"/>
        <v>0</v>
      </c>
      <c r="N1875" s="13">
        <f t="shared" si="831"/>
        <v>0</v>
      </c>
      <c r="O1875" s="12">
        <f t="shared" si="832"/>
        <v>0</v>
      </c>
      <c r="P1875" s="4">
        <f t="shared" si="833"/>
        <v>0</v>
      </c>
      <c r="Q1875" s="11">
        <f t="shared" si="825"/>
        <v>0</v>
      </c>
      <c r="R1875" s="10">
        <f t="shared" si="834"/>
        <v>0</v>
      </c>
      <c r="S1875" s="9">
        <f t="shared" si="835"/>
        <v>151.358709016955</v>
      </c>
      <c r="T1875" s="8">
        <f t="shared" si="836"/>
        <v>25958.218617556959</v>
      </c>
      <c r="U1875" s="7">
        <f t="shared" si="837"/>
        <v>-31.548311437727044</v>
      </c>
      <c r="V1875" s="9">
        <f t="shared" si="838"/>
        <v>-1510.2313585897136</v>
      </c>
      <c r="W1875" s="8">
        <f t="shared" si="839"/>
        <v>206256.3249200439</v>
      </c>
      <c r="X1875" s="7">
        <f t="shared" si="840"/>
        <v>-31.548311437727044</v>
      </c>
      <c r="Y1875" s="6">
        <f t="shared" si="826"/>
        <v>1517.7971588005464</v>
      </c>
      <c r="Z1875" s="4">
        <f t="shared" si="827"/>
        <v>-1</v>
      </c>
      <c r="AA1875" s="4">
        <f t="shared" si="841"/>
        <v>0</v>
      </c>
      <c r="AB1875" s="5">
        <f t="shared" si="842"/>
        <v>0</v>
      </c>
      <c r="AC1875" s="418">
        <f t="shared" si="846"/>
        <v>0</v>
      </c>
      <c r="AD1875" s="628">
        <f t="shared" si="843"/>
        <v>0</v>
      </c>
      <c r="AE1875" s="4">
        <f t="shared" si="828"/>
        <v>14.329552753829478</v>
      </c>
      <c r="AF1875" s="3">
        <f t="shared" si="844"/>
        <v>4.67</v>
      </c>
      <c r="AG1875" s="2">
        <f t="shared" si="829"/>
        <v>105.92076283713217</v>
      </c>
      <c r="AH1875" s="1">
        <f t="shared" si="818"/>
        <v>21.697462417791531</v>
      </c>
    </row>
    <row r="1876" spans="6:34" ht="15" thickBot="1" x14ac:dyDescent="0.4">
      <c r="F1876" s="21">
        <f t="shared" si="830"/>
        <v>184.5999999999938</v>
      </c>
      <c r="G1876" s="20">
        <f t="shared" si="845"/>
        <v>356.63043478260749</v>
      </c>
      <c r="H1876" s="19">
        <f t="shared" si="819"/>
        <v>6.6304347826074945</v>
      </c>
      <c r="I1876" s="18">
        <f t="shared" si="820"/>
        <v>1.8944099378878556E-2</v>
      </c>
      <c r="J1876" s="17">
        <f t="shared" si="821"/>
        <v>206105.30178418494</v>
      </c>
      <c r="K1876" s="16">
        <f t="shared" si="822"/>
        <v>31.548762874723366</v>
      </c>
      <c r="L1876" s="15">
        <f t="shared" si="823"/>
        <v>0</v>
      </c>
      <c r="M1876" s="14">
        <f t="shared" si="824"/>
        <v>0</v>
      </c>
      <c r="N1876" s="13">
        <f t="shared" si="831"/>
        <v>0</v>
      </c>
      <c r="O1876" s="12">
        <f t="shared" si="832"/>
        <v>0</v>
      </c>
      <c r="P1876" s="4">
        <f t="shared" si="833"/>
        <v>0</v>
      </c>
      <c r="Q1876" s="11">
        <f t="shared" si="825"/>
        <v>0</v>
      </c>
      <c r="R1876" s="10">
        <f t="shared" si="834"/>
        <v>0</v>
      </c>
      <c r="S1876" s="9">
        <f t="shared" si="835"/>
        <v>151.358709016955</v>
      </c>
      <c r="T1876" s="8">
        <f t="shared" si="836"/>
        <v>25973.354488458655</v>
      </c>
      <c r="U1876" s="7">
        <f t="shared" si="837"/>
        <v>-31.548762874723366</v>
      </c>
      <c r="V1876" s="9">
        <f t="shared" si="838"/>
        <v>-1513.3861897334864</v>
      </c>
      <c r="W1876" s="8">
        <f t="shared" si="839"/>
        <v>206105.30178418494</v>
      </c>
      <c r="X1876" s="7">
        <f t="shared" si="840"/>
        <v>-31.548762874723366</v>
      </c>
      <c r="Y1876" s="6">
        <f t="shared" si="826"/>
        <v>1520.9362965197849</v>
      </c>
      <c r="Z1876" s="4">
        <f t="shared" si="827"/>
        <v>-1</v>
      </c>
      <c r="AA1876" s="4">
        <f t="shared" si="841"/>
        <v>0</v>
      </c>
      <c r="AB1876" s="5">
        <f t="shared" si="842"/>
        <v>0</v>
      </c>
      <c r="AC1876" s="418">
        <f t="shared" si="846"/>
        <v>0</v>
      </c>
      <c r="AD1876" s="628">
        <f t="shared" si="843"/>
        <v>0</v>
      </c>
      <c r="AE1876" s="4">
        <f t="shared" si="828"/>
        <v>14.35918941462341</v>
      </c>
      <c r="AF1876" s="3">
        <f t="shared" si="844"/>
        <v>4.67</v>
      </c>
      <c r="AG1876" s="2">
        <f t="shared" si="829"/>
        <v>105.92076283713217</v>
      </c>
      <c r="AH1876" s="1">
        <f t="shared" si="818"/>
        <v>21.764809883281977</v>
      </c>
    </row>
    <row r="1877" spans="6:34" ht="15" thickBot="1" x14ac:dyDescent="0.4">
      <c r="F1877" s="21">
        <f t="shared" si="830"/>
        <v>184.69999999999379</v>
      </c>
      <c r="G1877" s="20">
        <f t="shared" si="845"/>
        <v>356.63043478260749</v>
      </c>
      <c r="H1877" s="19">
        <f t="shared" si="819"/>
        <v>6.6304347826074945</v>
      </c>
      <c r="I1877" s="18">
        <f t="shared" si="820"/>
        <v>1.8944099378878556E-2</v>
      </c>
      <c r="J1877" s="17">
        <f t="shared" si="821"/>
        <v>205953.96316521158</v>
      </c>
      <c r="K1877" s="16">
        <f t="shared" si="822"/>
        <v>31.549215264479091</v>
      </c>
      <c r="L1877" s="15">
        <f t="shared" si="823"/>
        <v>0</v>
      </c>
      <c r="M1877" s="14">
        <f t="shared" si="824"/>
        <v>0</v>
      </c>
      <c r="N1877" s="13">
        <f t="shared" si="831"/>
        <v>0</v>
      </c>
      <c r="O1877" s="12">
        <f t="shared" si="832"/>
        <v>0</v>
      </c>
      <c r="P1877" s="4">
        <f t="shared" si="833"/>
        <v>0</v>
      </c>
      <c r="Q1877" s="11">
        <f t="shared" si="825"/>
        <v>0</v>
      </c>
      <c r="R1877" s="10">
        <f t="shared" si="834"/>
        <v>0</v>
      </c>
      <c r="S1877" s="9">
        <f t="shared" si="835"/>
        <v>151.358709016955</v>
      </c>
      <c r="T1877" s="8">
        <f t="shared" si="836"/>
        <v>25988.490359360352</v>
      </c>
      <c r="U1877" s="7">
        <f t="shared" si="837"/>
        <v>-31.549215264479091</v>
      </c>
      <c r="V1877" s="9">
        <f t="shared" si="838"/>
        <v>-1516.5410660209586</v>
      </c>
      <c r="W1877" s="8">
        <f t="shared" si="839"/>
        <v>205953.96316521158</v>
      </c>
      <c r="X1877" s="7">
        <f t="shared" si="840"/>
        <v>-31.549215264479091</v>
      </c>
      <c r="Y1877" s="6">
        <f t="shared" si="826"/>
        <v>1524.0755439686266</v>
      </c>
      <c r="Z1877" s="4">
        <f t="shared" si="827"/>
        <v>-1</v>
      </c>
      <c r="AA1877" s="4">
        <f t="shared" si="841"/>
        <v>0</v>
      </c>
      <c r="AB1877" s="5">
        <f t="shared" si="842"/>
        <v>0</v>
      </c>
      <c r="AC1877" s="418">
        <f t="shared" si="846"/>
        <v>0</v>
      </c>
      <c r="AD1877" s="628">
        <f t="shared" si="843"/>
        <v>0</v>
      </c>
      <c r="AE1877" s="4">
        <f t="shared" si="828"/>
        <v>14.388827111376676</v>
      </c>
      <c r="AF1877" s="3">
        <f t="shared" si="844"/>
        <v>4.67</v>
      </c>
      <c r="AG1877" s="2">
        <f t="shared" si="829"/>
        <v>105.92076283713217</v>
      </c>
      <c r="AH1877" s="1">
        <f t="shared" ref="AH1877:AH1940" si="847">DragCoefficient*AE1877^(3/2)</f>
        <v>21.832229243410094</v>
      </c>
    </row>
    <row r="1878" spans="6:34" ht="15" thickBot="1" x14ac:dyDescent="0.4">
      <c r="F1878" s="21">
        <f t="shared" si="830"/>
        <v>184.79999999999379</v>
      </c>
      <c r="G1878" s="20">
        <f t="shared" si="845"/>
        <v>356.63043478260749</v>
      </c>
      <c r="H1878" s="19">
        <f t="shared" si="819"/>
        <v>6.6304347826074945</v>
      </c>
      <c r="I1878" s="18">
        <f t="shared" si="820"/>
        <v>1.8944099378878556E-2</v>
      </c>
      <c r="J1878" s="17">
        <f t="shared" si="821"/>
        <v>205802.30905860948</v>
      </c>
      <c r="K1878" s="16">
        <f t="shared" si="822"/>
        <v>31.549668607068863</v>
      </c>
      <c r="L1878" s="15">
        <f t="shared" si="823"/>
        <v>0</v>
      </c>
      <c r="M1878" s="14">
        <f t="shared" si="824"/>
        <v>0</v>
      </c>
      <c r="N1878" s="13">
        <f t="shared" si="831"/>
        <v>0</v>
      </c>
      <c r="O1878" s="12">
        <f t="shared" si="832"/>
        <v>0</v>
      </c>
      <c r="P1878" s="4">
        <f t="shared" si="833"/>
        <v>0</v>
      </c>
      <c r="Q1878" s="11">
        <f t="shared" si="825"/>
        <v>0</v>
      </c>
      <c r="R1878" s="10">
        <f t="shared" si="834"/>
        <v>0</v>
      </c>
      <c r="S1878" s="9">
        <f t="shared" si="835"/>
        <v>151.358709016955</v>
      </c>
      <c r="T1878" s="8">
        <f t="shared" si="836"/>
        <v>26003.626230262049</v>
      </c>
      <c r="U1878" s="7">
        <f t="shared" si="837"/>
        <v>-31.549668607068863</v>
      </c>
      <c r="V1878" s="9">
        <f t="shared" si="838"/>
        <v>-1519.6959875474065</v>
      </c>
      <c r="W1878" s="8">
        <f t="shared" si="839"/>
        <v>205802.30905860948</v>
      </c>
      <c r="X1878" s="7">
        <f t="shared" si="840"/>
        <v>-31.549668607068863</v>
      </c>
      <c r="Y1878" s="6">
        <f t="shared" si="826"/>
        <v>1527.2149008449878</v>
      </c>
      <c r="Z1878" s="4">
        <f t="shared" si="827"/>
        <v>-1</v>
      </c>
      <c r="AA1878" s="4">
        <f t="shared" si="841"/>
        <v>0</v>
      </c>
      <c r="AB1878" s="5">
        <f t="shared" si="842"/>
        <v>0</v>
      </c>
      <c r="AC1878" s="418">
        <f t="shared" si="846"/>
        <v>0</v>
      </c>
      <c r="AD1878" s="628">
        <f t="shared" si="843"/>
        <v>0</v>
      </c>
      <c r="AE1878" s="4">
        <f t="shared" si="828"/>
        <v>14.418465841237303</v>
      </c>
      <c r="AF1878" s="3">
        <f t="shared" si="844"/>
        <v>4.67</v>
      </c>
      <c r="AG1878" s="2">
        <f t="shared" si="829"/>
        <v>105.92076283713217</v>
      </c>
      <c r="AH1878" s="1">
        <f t="shared" si="847"/>
        <v>21.899720427309774</v>
      </c>
    </row>
    <row r="1879" spans="6:34" ht="15" thickBot="1" x14ac:dyDescent="0.4">
      <c r="F1879" s="21">
        <f t="shared" si="830"/>
        <v>184.89999999999378</v>
      </c>
      <c r="G1879" s="20">
        <f t="shared" si="845"/>
        <v>356.63043478260749</v>
      </c>
      <c r="H1879" s="19">
        <f t="shared" si="819"/>
        <v>6.6304347826074945</v>
      </c>
      <c r="I1879" s="18">
        <f t="shared" si="820"/>
        <v>1.8944099378878556E-2</v>
      </c>
      <c r="J1879" s="17">
        <f t="shared" si="821"/>
        <v>205650.33945985473</v>
      </c>
      <c r="K1879" s="16">
        <f t="shared" si="822"/>
        <v>31.55012290256747</v>
      </c>
      <c r="L1879" s="15">
        <f t="shared" si="823"/>
        <v>0</v>
      </c>
      <c r="M1879" s="14">
        <f t="shared" si="824"/>
        <v>0</v>
      </c>
      <c r="N1879" s="13">
        <f t="shared" si="831"/>
        <v>0</v>
      </c>
      <c r="O1879" s="12">
        <f t="shared" si="832"/>
        <v>0</v>
      </c>
      <c r="P1879" s="4">
        <f t="shared" si="833"/>
        <v>0</v>
      </c>
      <c r="Q1879" s="11">
        <f t="shared" si="825"/>
        <v>0</v>
      </c>
      <c r="R1879" s="10">
        <f t="shared" si="834"/>
        <v>0</v>
      </c>
      <c r="S1879" s="9">
        <f t="shared" si="835"/>
        <v>151.358709016955</v>
      </c>
      <c r="T1879" s="8">
        <f t="shared" si="836"/>
        <v>26018.762101163746</v>
      </c>
      <c r="U1879" s="7">
        <f t="shared" si="837"/>
        <v>-31.55012290256747</v>
      </c>
      <c r="V1879" s="9">
        <f t="shared" si="838"/>
        <v>-1522.8509544081135</v>
      </c>
      <c r="W1879" s="8">
        <f t="shared" si="839"/>
        <v>205650.33945985473</v>
      </c>
      <c r="X1879" s="7">
        <f t="shared" si="840"/>
        <v>-31.55012290256747</v>
      </c>
      <c r="Y1879" s="6">
        <f t="shared" si="826"/>
        <v>1530.3543668500381</v>
      </c>
      <c r="Z1879" s="4">
        <f t="shared" si="827"/>
        <v>-1</v>
      </c>
      <c r="AA1879" s="4">
        <f t="shared" si="841"/>
        <v>0</v>
      </c>
      <c r="AB1879" s="5">
        <f t="shared" si="842"/>
        <v>0</v>
      </c>
      <c r="AC1879" s="418">
        <f t="shared" si="846"/>
        <v>0</v>
      </c>
      <c r="AD1879" s="628">
        <f t="shared" si="843"/>
        <v>0</v>
      </c>
      <c r="AE1879" s="4">
        <f t="shared" si="828"/>
        <v>14.448105601384023</v>
      </c>
      <c r="AF1879" s="3">
        <f t="shared" si="844"/>
        <v>4.67</v>
      </c>
      <c r="AG1879" s="2">
        <f t="shared" si="829"/>
        <v>105.92076283713217</v>
      </c>
      <c r="AH1879" s="1">
        <f t="shared" si="847"/>
        <v>21.967283364364597</v>
      </c>
    </row>
    <row r="1880" spans="6:34" ht="15" thickBot="1" x14ac:dyDescent="0.4">
      <c r="F1880" s="21">
        <f t="shared" si="830"/>
        <v>184.99999999999378</v>
      </c>
      <c r="G1880" s="20">
        <f t="shared" si="845"/>
        <v>356.63043478260749</v>
      </c>
      <c r="H1880" s="19">
        <f t="shared" si="819"/>
        <v>6.6304347826074945</v>
      </c>
      <c r="I1880" s="18">
        <f t="shared" si="820"/>
        <v>1.8944099378878556E-2</v>
      </c>
      <c r="J1880" s="17">
        <f t="shared" si="821"/>
        <v>205498.05436441393</v>
      </c>
      <c r="K1880" s="16">
        <f t="shared" si="822"/>
        <v>31.550578151049848</v>
      </c>
      <c r="L1880" s="15">
        <f t="shared" si="823"/>
        <v>0</v>
      </c>
      <c r="M1880" s="14">
        <f t="shared" si="824"/>
        <v>0</v>
      </c>
      <c r="N1880" s="13">
        <f t="shared" si="831"/>
        <v>0</v>
      </c>
      <c r="O1880" s="12">
        <f t="shared" si="832"/>
        <v>0</v>
      </c>
      <c r="P1880" s="4">
        <f t="shared" si="833"/>
        <v>0</v>
      </c>
      <c r="Q1880" s="11">
        <f t="shared" si="825"/>
        <v>0</v>
      </c>
      <c r="R1880" s="10">
        <f t="shared" si="834"/>
        <v>0</v>
      </c>
      <c r="S1880" s="9">
        <f t="shared" si="835"/>
        <v>151.358709016955</v>
      </c>
      <c r="T1880" s="8">
        <f t="shared" si="836"/>
        <v>26033.897972065442</v>
      </c>
      <c r="U1880" s="7">
        <f t="shared" si="837"/>
        <v>-31.550578151049848</v>
      </c>
      <c r="V1880" s="9">
        <f t="shared" si="838"/>
        <v>-1526.0059666983702</v>
      </c>
      <c r="W1880" s="8">
        <f t="shared" si="839"/>
        <v>205498.05436441393</v>
      </c>
      <c r="X1880" s="7">
        <f t="shared" si="840"/>
        <v>-31.550578151049848</v>
      </c>
      <c r="Y1880" s="6">
        <f t="shared" si="826"/>
        <v>1533.4939416881655</v>
      </c>
      <c r="Z1880" s="4">
        <f t="shared" si="827"/>
        <v>-1</v>
      </c>
      <c r="AA1880" s="4">
        <f t="shared" si="841"/>
        <v>0</v>
      </c>
      <c r="AB1880" s="5">
        <f t="shared" si="842"/>
        <v>0</v>
      </c>
      <c r="AC1880" s="418">
        <f t="shared" si="846"/>
        <v>0</v>
      </c>
      <c r="AD1880" s="628">
        <f t="shared" si="843"/>
        <v>0</v>
      </c>
      <c r="AE1880" s="4">
        <f t="shared" si="828"/>
        <v>14.47774638902596</v>
      </c>
      <c r="AF1880" s="3">
        <f t="shared" si="844"/>
        <v>4.67</v>
      </c>
      <c r="AG1880" s="2">
        <f t="shared" si="829"/>
        <v>105.92076283713217</v>
      </c>
      <c r="AH1880" s="1">
        <f t="shared" si="847"/>
        <v>22.034917984206359</v>
      </c>
    </row>
    <row r="1881" spans="6:34" ht="15" thickBot="1" x14ac:dyDescent="0.4">
      <c r="F1881" s="21">
        <f t="shared" si="830"/>
        <v>185.09999999999377</v>
      </c>
      <c r="G1881" s="20">
        <f t="shared" si="845"/>
        <v>356.63043478260749</v>
      </c>
      <c r="H1881" s="19">
        <f t="shared" si="819"/>
        <v>6.6304347826074945</v>
      </c>
      <c r="I1881" s="18">
        <f t="shared" si="820"/>
        <v>1.8944099378878556E-2</v>
      </c>
      <c r="J1881" s="17">
        <f t="shared" si="821"/>
        <v>205345.4537677441</v>
      </c>
      <c r="K1881" s="16">
        <f t="shared" si="822"/>
        <v>31.55103435259111</v>
      </c>
      <c r="L1881" s="15">
        <f t="shared" si="823"/>
        <v>0</v>
      </c>
      <c r="M1881" s="14">
        <f t="shared" si="824"/>
        <v>0</v>
      </c>
      <c r="N1881" s="13">
        <f t="shared" si="831"/>
        <v>0</v>
      </c>
      <c r="O1881" s="12">
        <f t="shared" si="832"/>
        <v>0</v>
      </c>
      <c r="P1881" s="4">
        <f t="shared" si="833"/>
        <v>0</v>
      </c>
      <c r="Q1881" s="11">
        <f t="shared" si="825"/>
        <v>0</v>
      </c>
      <c r="R1881" s="10">
        <f t="shared" si="834"/>
        <v>0</v>
      </c>
      <c r="S1881" s="9">
        <f t="shared" si="835"/>
        <v>151.358709016955</v>
      </c>
      <c r="T1881" s="8">
        <f t="shared" si="836"/>
        <v>26049.033842967139</v>
      </c>
      <c r="U1881" s="7">
        <f t="shared" si="837"/>
        <v>-31.55103435259111</v>
      </c>
      <c r="V1881" s="9">
        <f t="shared" si="838"/>
        <v>-1529.1610245134752</v>
      </c>
      <c r="W1881" s="8">
        <f t="shared" si="839"/>
        <v>205345.4537677441</v>
      </c>
      <c r="X1881" s="7">
        <f t="shared" si="840"/>
        <v>-31.55103435259111</v>
      </c>
      <c r="Y1881" s="6">
        <f t="shared" si="826"/>
        <v>1536.6336250669449</v>
      </c>
      <c r="Z1881" s="4">
        <f t="shared" si="827"/>
        <v>-1</v>
      </c>
      <c r="AA1881" s="4">
        <f t="shared" si="841"/>
        <v>0</v>
      </c>
      <c r="AB1881" s="5">
        <f t="shared" si="842"/>
        <v>0</v>
      </c>
      <c r="AC1881" s="418">
        <f t="shared" si="846"/>
        <v>0</v>
      </c>
      <c r="AD1881" s="628">
        <f t="shared" si="843"/>
        <v>0</v>
      </c>
      <c r="AE1881" s="4">
        <f t="shared" si="828"/>
        <v>14.507388201402323</v>
      </c>
      <c r="AF1881" s="3">
        <f t="shared" si="844"/>
        <v>4.67</v>
      </c>
      <c r="AG1881" s="2">
        <f t="shared" si="829"/>
        <v>105.92076283713217</v>
      </c>
      <c r="AH1881" s="1">
        <f t="shared" si="847"/>
        <v>22.102624216713913</v>
      </c>
    </row>
    <row r="1882" spans="6:34" ht="15" thickBot="1" x14ac:dyDescent="0.4">
      <c r="F1882" s="21">
        <f t="shared" si="830"/>
        <v>185.19999999999376</v>
      </c>
      <c r="G1882" s="20">
        <f t="shared" si="845"/>
        <v>356.63043478260749</v>
      </c>
      <c r="H1882" s="19">
        <f t="shared" si="819"/>
        <v>6.6304347826074945</v>
      </c>
      <c r="I1882" s="18">
        <f t="shared" si="820"/>
        <v>1.8944099378878556E-2</v>
      </c>
      <c r="J1882" s="17">
        <f t="shared" si="821"/>
        <v>205192.53766529274</v>
      </c>
      <c r="K1882" s="16">
        <f t="shared" si="822"/>
        <v>31.551491507266515</v>
      </c>
      <c r="L1882" s="15">
        <f t="shared" si="823"/>
        <v>0</v>
      </c>
      <c r="M1882" s="14">
        <f t="shared" si="824"/>
        <v>0</v>
      </c>
      <c r="N1882" s="13">
        <f t="shared" si="831"/>
        <v>0</v>
      </c>
      <c r="O1882" s="12">
        <f t="shared" si="832"/>
        <v>0</v>
      </c>
      <c r="P1882" s="4">
        <f t="shared" si="833"/>
        <v>0</v>
      </c>
      <c r="Q1882" s="11">
        <f t="shared" si="825"/>
        <v>0</v>
      </c>
      <c r="R1882" s="10">
        <f t="shared" si="834"/>
        <v>0</v>
      </c>
      <c r="S1882" s="9">
        <f t="shared" si="835"/>
        <v>151.358709016955</v>
      </c>
      <c r="T1882" s="8">
        <f t="shared" si="836"/>
        <v>26064.169713868836</v>
      </c>
      <c r="U1882" s="7">
        <f t="shared" si="837"/>
        <v>-31.551491507266515</v>
      </c>
      <c r="V1882" s="9">
        <f t="shared" si="838"/>
        <v>-1532.3161279487344</v>
      </c>
      <c r="W1882" s="8">
        <f t="shared" si="839"/>
        <v>205192.53766529274</v>
      </c>
      <c r="X1882" s="7">
        <f t="shared" si="840"/>
        <v>-31.551491507266515</v>
      </c>
      <c r="Y1882" s="6">
        <f t="shared" si="826"/>
        <v>1539.7734166971065</v>
      </c>
      <c r="Z1882" s="4">
        <f t="shared" si="827"/>
        <v>-1</v>
      </c>
      <c r="AA1882" s="4">
        <f t="shared" si="841"/>
        <v>0</v>
      </c>
      <c r="AB1882" s="5">
        <f t="shared" si="842"/>
        <v>0</v>
      </c>
      <c r="AC1882" s="418">
        <f t="shared" si="846"/>
        <v>0</v>
      </c>
      <c r="AD1882" s="628">
        <f t="shared" si="843"/>
        <v>0</v>
      </c>
      <c r="AE1882" s="4">
        <f t="shared" si="828"/>
        <v>14.537031035782109</v>
      </c>
      <c r="AF1882" s="3">
        <f t="shared" si="844"/>
        <v>4.67</v>
      </c>
      <c r="AG1882" s="2">
        <f t="shared" si="829"/>
        <v>105.92076283713217</v>
      </c>
      <c r="AH1882" s="1">
        <f t="shared" si="847"/>
        <v>22.170401992011669</v>
      </c>
    </row>
    <row r="1883" spans="6:34" ht="15" thickBot="1" x14ac:dyDescent="0.4">
      <c r="F1883" s="21">
        <f t="shared" si="830"/>
        <v>185.29999999999376</v>
      </c>
      <c r="G1883" s="20">
        <f t="shared" si="845"/>
        <v>356.63043478260749</v>
      </c>
      <c r="H1883" s="19">
        <f t="shared" si="819"/>
        <v>6.6304347826074945</v>
      </c>
      <c r="I1883" s="18">
        <f t="shared" si="820"/>
        <v>1.8944099378878556E-2</v>
      </c>
      <c r="J1883" s="17">
        <f t="shared" si="821"/>
        <v>205039.30605249785</v>
      </c>
      <c r="K1883" s="16">
        <f t="shared" si="822"/>
        <v>31.551949615151493</v>
      </c>
      <c r="L1883" s="15">
        <f t="shared" si="823"/>
        <v>0</v>
      </c>
      <c r="M1883" s="14">
        <f t="shared" si="824"/>
        <v>0</v>
      </c>
      <c r="N1883" s="13">
        <f t="shared" si="831"/>
        <v>0</v>
      </c>
      <c r="O1883" s="12">
        <f t="shared" si="832"/>
        <v>0</v>
      </c>
      <c r="P1883" s="4">
        <f t="shared" si="833"/>
        <v>0</v>
      </c>
      <c r="Q1883" s="11">
        <f t="shared" si="825"/>
        <v>0</v>
      </c>
      <c r="R1883" s="10">
        <f t="shared" si="834"/>
        <v>0</v>
      </c>
      <c r="S1883" s="9">
        <f t="shared" si="835"/>
        <v>151.358709016955</v>
      </c>
      <c r="T1883" s="8">
        <f t="shared" si="836"/>
        <v>26079.305584770533</v>
      </c>
      <c r="U1883" s="7">
        <f t="shared" si="837"/>
        <v>-31.551949615151493</v>
      </c>
      <c r="V1883" s="9">
        <f t="shared" si="838"/>
        <v>-1535.4712770994611</v>
      </c>
      <c r="W1883" s="8">
        <f t="shared" si="839"/>
        <v>205039.30605249785</v>
      </c>
      <c r="X1883" s="7">
        <f t="shared" si="840"/>
        <v>-31.551949615151493</v>
      </c>
      <c r="Y1883" s="6">
        <f t="shared" si="826"/>
        <v>1542.9133162925029</v>
      </c>
      <c r="Z1883" s="4">
        <f t="shared" si="827"/>
        <v>-1</v>
      </c>
      <c r="AA1883" s="4">
        <f t="shared" si="841"/>
        <v>0</v>
      </c>
      <c r="AB1883" s="5">
        <f t="shared" si="842"/>
        <v>0</v>
      </c>
      <c r="AC1883" s="418">
        <f t="shared" si="846"/>
        <v>0</v>
      </c>
      <c r="AD1883" s="628">
        <f t="shared" si="843"/>
        <v>0</v>
      </c>
      <c r="AE1883" s="4">
        <f t="shared" si="828"/>
        <v>14.566674889463792</v>
      </c>
      <c r="AF1883" s="3">
        <f t="shared" si="844"/>
        <v>4.67</v>
      </c>
      <c r="AG1883" s="2">
        <f t="shared" si="829"/>
        <v>105.92076283713217</v>
      </c>
      <c r="AH1883" s="1">
        <f t="shared" si="847"/>
        <v>22.238251240468458</v>
      </c>
    </row>
    <row r="1884" spans="6:34" ht="15" thickBot="1" x14ac:dyDescent="0.4">
      <c r="F1884" s="21">
        <f t="shared" si="830"/>
        <v>185.39999999999375</v>
      </c>
      <c r="G1884" s="20">
        <f t="shared" si="845"/>
        <v>356.63043478260749</v>
      </c>
      <c r="H1884" s="19">
        <f t="shared" si="819"/>
        <v>6.6304347826074945</v>
      </c>
      <c r="I1884" s="18">
        <f t="shared" si="820"/>
        <v>1.8944099378878556E-2</v>
      </c>
      <c r="J1884" s="17">
        <f t="shared" si="821"/>
        <v>204885.75892478789</v>
      </c>
      <c r="K1884" s="16">
        <f t="shared" si="822"/>
        <v>31.552408676321633</v>
      </c>
      <c r="L1884" s="15">
        <f t="shared" si="823"/>
        <v>0</v>
      </c>
      <c r="M1884" s="14">
        <f t="shared" si="824"/>
        <v>0</v>
      </c>
      <c r="N1884" s="13">
        <f t="shared" si="831"/>
        <v>0</v>
      </c>
      <c r="O1884" s="12">
        <f t="shared" si="832"/>
        <v>0</v>
      </c>
      <c r="P1884" s="4">
        <f t="shared" si="833"/>
        <v>0</v>
      </c>
      <c r="Q1884" s="11">
        <f t="shared" si="825"/>
        <v>0</v>
      </c>
      <c r="R1884" s="10">
        <f t="shared" si="834"/>
        <v>0</v>
      </c>
      <c r="S1884" s="9">
        <f t="shared" si="835"/>
        <v>151.358709016955</v>
      </c>
      <c r="T1884" s="8">
        <f t="shared" si="836"/>
        <v>26094.441455672229</v>
      </c>
      <c r="U1884" s="7">
        <f t="shared" si="837"/>
        <v>-31.552408676321633</v>
      </c>
      <c r="V1884" s="9">
        <f t="shared" si="838"/>
        <v>-1538.6264720609763</v>
      </c>
      <c r="W1884" s="8">
        <f t="shared" si="839"/>
        <v>204885.75892478789</v>
      </c>
      <c r="X1884" s="7">
        <f t="shared" si="840"/>
        <v>-31.552408676321633</v>
      </c>
      <c r="Y1884" s="6">
        <f t="shared" si="826"/>
        <v>1546.0533235700784</v>
      </c>
      <c r="Z1884" s="4">
        <f t="shared" si="827"/>
        <v>-1</v>
      </c>
      <c r="AA1884" s="4">
        <f t="shared" si="841"/>
        <v>0</v>
      </c>
      <c r="AB1884" s="5">
        <f t="shared" si="842"/>
        <v>0</v>
      </c>
      <c r="AC1884" s="418">
        <f t="shared" si="846"/>
        <v>0</v>
      </c>
      <c r="AD1884" s="628">
        <f t="shared" si="843"/>
        <v>0</v>
      </c>
      <c r="AE1884" s="4">
        <f t="shared" si="828"/>
        <v>14.596319759775044</v>
      </c>
      <c r="AF1884" s="3">
        <f t="shared" si="844"/>
        <v>4.67</v>
      </c>
      <c r="AG1884" s="2">
        <f t="shared" si="829"/>
        <v>105.92076283713217</v>
      </c>
      <c r="AH1884" s="1">
        <f t="shared" si="847"/>
        <v>22.306171892696113</v>
      </c>
    </row>
    <row r="1885" spans="6:34" ht="15" thickBot="1" x14ac:dyDescent="0.4">
      <c r="F1885" s="21">
        <f t="shared" si="830"/>
        <v>185.49999999999375</v>
      </c>
      <c r="G1885" s="20">
        <f t="shared" si="845"/>
        <v>356.63043478260749</v>
      </c>
      <c r="H1885" s="19">
        <f t="shared" si="819"/>
        <v>6.6304347826074945</v>
      </c>
      <c r="I1885" s="18">
        <f t="shared" si="820"/>
        <v>1.8944099378878556E-2</v>
      </c>
      <c r="J1885" s="17">
        <f t="shared" si="821"/>
        <v>204731.89627758181</v>
      </c>
      <c r="K1885" s="16">
        <f t="shared" si="822"/>
        <v>31.552868690852705</v>
      </c>
      <c r="L1885" s="15">
        <f t="shared" si="823"/>
        <v>0</v>
      </c>
      <c r="M1885" s="14">
        <f t="shared" si="824"/>
        <v>0</v>
      </c>
      <c r="N1885" s="13">
        <f t="shared" si="831"/>
        <v>0</v>
      </c>
      <c r="O1885" s="12">
        <f t="shared" si="832"/>
        <v>0</v>
      </c>
      <c r="P1885" s="4">
        <f t="shared" si="833"/>
        <v>0</v>
      </c>
      <c r="Q1885" s="11">
        <f t="shared" si="825"/>
        <v>0</v>
      </c>
      <c r="R1885" s="10">
        <f t="shared" si="834"/>
        <v>0</v>
      </c>
      <c r="S1885" s="9">
        <f t="shared" si="835"/>
        <v>151.358709016955</v>
      </c>
      <c r="T1885" s="8">
        <f t="shared" si="836"/>
        <v>26109.577326573926</v>
      </c>
      <c r="U1885" s="7">
        <f t="shared" si="837"/>
        <v>-31.552868690852705</v>
      </c>
      <c r="V1885" s="9">
        <f t="shared" si="838"/>
        <v>-1541.7817129286084</v>
      </c>
      <c r="W1885" s="8">
        <f t="shared" si="839"/>
        <v>204731.89627758181</v>
      </c>
      <c r="X1885" s="7">
        <f t="shared" si="840"/>
        <v>-31.552868690852705</v>
      </c>
      <c r="Y1885" s="6">
        <f t="shared" si="826"/>
        <v>1549.1934382498375</v>
      </c>
      <c r="Z1885" s="4">
        <f t="shared" si="827"/>
        <v>-1</v>
      </c>
      <c r="AA1885" s="4">
        <f t="shared" si="841"/>
        <v>0</v>
      </c>
      <c r="AB1885" s="5">
        <f t="shared" si="842"/>
        <v>0</v>
      </c>
      <c r="AC1885" s="418">
        <f t="shared" si="846"/>
        <v>0</v>
      </c>
      <c r="AD1885" s="628">
        <f t="shared" si="843"/>
        <v>0</v>
      </c>
      <c r="AE1885" s="4">
        <f t="shared" si="828"/>
        <v>14.625965644072416</v>
      </c>
      <c r="AF1885" s="3">
        <f t="shared" si="844"/>
        <v>4.67</v>
      </c>
      <c r="AG1885" s="2">
        <f t="shared" si="829"/>
        <v>105.92076283713217</v>
      </c>
      <c r="AH1885" s="1">
        <f t="shared" si="847"/>
        <v>22.374163879548163</v>
      </c>
    </row>
    <row r="1886" spans="6:34" ht="15" thickBot="1" x14ac:dyDescent="0.4">
      <c r="F1886" s="21">
        <f t="shared" si="830"/>
        <v>185.59999999999374</v>
      </c>
      <c r="G1886" s="20">
        <f t="shared" si="845"/>
        <v>356.63043478260749</v>
      </c>
      <c r="H1886" s="19">
        <f t="shared" ref="H1886:H1949" si="848">G1886-(TotalWeightE-PropellantWeight)</f>
        <v>6.6304347826074945</v>
      </c>
      <c r="I1886" s="18">
        <f t="shared" ref="I1886:I1949" si="849">(G1886-(TotalWeightE-PropellantWeight))/(PropellantWeight)</f>
        <v>1.8944099378878556E-2</v>
      </c>
      <c r="J1886" s="17">
        <f t="shared" ref="J1886:J1949" si="850">W1886</f>
        <v>204577.71810628896</v>
      </c>
      <c r="K1886" s="16">
        <f t="shared" ref="K1886:K1949" si="851">$L$23*(20902231^2)/((20902231+W1886)^2)</f>
        <v>31.553329658820573</v>
      </c>
      <c r="L1886" s="15">
        <f t="shared" ref="L1886:L1949" si="852">M1886/$L$22</f>
        <v>0</v>
      </c>
      <c r="M1886" s="14">
        <f t="shared" ref="M1886:M1949" si="853">$L$22*(EXP(-K1886*(W1886-0)/($L$25*AF1886)))</f>
        <v>0</v>
      </c>
      <c r="N1886" s="13">
        <f t="shared" si="831"/>
        <v>0</v>
      </c>
      <c r="O1886" s="12">
        <f t="shared" si="832"/>
        <v>0</v>
      </c>
      <c r="P1886" s="4">
        <f t="shared" si="833"/>
        <v>0</v>
      </c>
      <c r="Q1886" s="11">
        <f t="shared" ref="Q1886:Q1949" si="854">(M1886*$L$25*AF1886)/144</f>
        <v>0</v>
      </c>
      <c r="R1886" s="10">
        <f t="shared" si="834"/>
        <v>0</v>
      </c>
      <c r="S1886" s="9">
        <f t="shared" si="835"/>
        <v>151.358709016955</v>
      </c>
      <c r="T1886" s="8">
        <f t="shared" si="836"/>
        <v>26124.713197475623</v>
      </c>
      <c r="U1886" s="7">
        <f t="shared" si="837"/>
        <v>-31.553329658820573</v>
      </c>
      <c r="V1886" s="9">
        <f t="shared" si="838"/>
        <v>-1544.9369997976937</v>
      </c>
      <c r="W1886" s="8">
        <f t="shared" si="839"/>
        <v>204577.71810628896</v>
      </c>
      <c r="X1886" s="7">
        <f t="shared" si="840"/>
        <v>-31.553329658820573</v>
      </c>
      <c r="Y1886" s="6">
        <f t="shared" ref="Y1886:Y1949" si="855">SQRT((S1886^2)+(V1886^2))</f>
        <v>1552.333660054815</v>
      </c>
      <c r="Z1886" s="4">
        <f t="shared" ref="Z1886:Z1949" si="856">X1886/K1886</f>
        <v>-1</v>
      </c>
      <c r="AA1886" s="4">
        <f t="shared" si="841"/>
        <v>0</v>
      </c>
      <c r="AB1886" s="5">
        <f t="shared" si="842"/>
        <v>0</v>
      </c>
      <c r="AC1886" s="418">
        <f t="shared" si="846"/>
        <v>0</v>
      </c>
      <c r="AD1886" s="628">
        <f t="shared" si="843"/>
        <v>0</v>
      </c>
      <c r="AE1886" s="4">
        <f t="shared" ref="AE1886:AE1949" si="857">Y1886/AG1886</f>
        <v>14.655612539741078</v>
      </c>
      <c r="AF1886" s="3">
        <f t="shared" si="844"/>
        <v>4.67</v>
      </c>
      <c r="AG1886" s="2">
        <f t="shared" ref="AG1886:AG1949" si="858">SQRT($L$27*$L$25*AF1886)</f>
        <v>105.92076283713217</v>
      </c>
      <c r="AH1886" s="1">
        <f t="shared" si="847"/>
        <v>22.442227132118617</v>
      </c>
    </row>
    <row r="1887" spans="6:34" ht="15" thickBot="1" x14ac:dyDescent="0.4">
      <c r="F1887" s="21">
        <f t="shared" ref="F1887:F1950" si="859">F1886+$G$28</f>
        <v>185.69999999999374</v>
      </c>
      <c r="G1887" s="20">
        <f t="shared" si="845"/>
        <v>356.63043478260749</v>
      </c>
      <c r="H1887" s="19">
        <f t="shared" si="848"/>
        <v>6.6304347826074945</v>
      </c>
      <c r="I1887" s="18">
        <f t="shared" si="849"/>
        <v>1.8944099378878556E-2</v>
      </c>
      <c r="J1887" s="17">
        <f t="shared" si="850"/>
        <v>204423.22440630919</v>
      </c>
      <c r="K1887" s="16">
        <f t="shared" si="851"/>
        <v>31.553791580301329</v>
      </c>
      <c r="L1887" s="15">
        <f t="shared" si="852"/>
        <v>0</v>
      </c>
      <c r="M1887" s="14">
        <f t="shared" si="853"/>
        <v>0</v>
      </c>
      <c r="N1887" s="13">
        <f t="shared" ref="N1887:N1950" si="860">IF(I1886&gt;0.02,(WeightFlowRate/$L$23)*ExhaustVelocityE+(ExitPressureE-Q1887)*ExitAreaE,0)</f>
        <v>0</v>
      </c>
      <c r="O1887" s="12">
        <f t="shared" ref="O1887:O1950" si="861">N1887/WeightFlowRate</f>
        <v>0</v>
      </c>
      <c r="P1887" s="4">
        <f t="shared" ref="P1887:P1950" si="862">Q1887/$L$21</f>
        <v>0</v>
      </c>
      <c r="Q1887" s="11">
        <f t="shared" si="854"/>
        <v>0</v>
      </c>
      <c r="R1887" s="10">
        <f t="shared" ref="R1887:R1950" si="863">IF(W1887&lt;InitialAltitudeE,0,(((N1887-AB1887)*COS(ElevationAngleR)*$L$23)/(G1887)))</f>
        <v>0</v>
      </c>
      <c r="S1887" s="9">
        <f t="shared" ref="S1887:S1950" si="864">IF(W1886&lt;InitialAltitudeE,0,S1886+(R1886*TimeStep))</f>
        <v>151.358709016955</v>
      </c>
      <c r="T1887" s="8">
        <f t="shared" ref="T1887:T1950" si="865">T1886+(S1887*TimeStep)</f>
        <v>26139.84906837732</v>
      </c>
      <c r="U1887" s="7">
        <f t="shared" ref="U1887:U1950" si="866">IF(W1886&lt;InitialAltitudeE,-K1887,(((N1887-AB1887)*SIN(ElevationAngleR)*$L$23)/G1887)-K1887)</f>
        <v>-31.553791580301329</v>
      </c>
      <c r="V1887" s="9">
        <f t="shared" ref="V1887:V1950" si="867">IF(W1886&lt;InitialAltitudeE,0,V1886+(U1886*TimeStep))</f>
        <v>-1548.0923327635758</v>
      </c>
      <c r="W1887" s="8">
        <f t="shared" ref="W1887:W1950" si="868">IF(P1886&gt;0.913499,W1886,W1886+V1886*TimeStep)</f>
        <v>204423.22440630919</v>
      </c>
      <c r="X1887" s="7">
        <f t="shared" ref="X1887:X1950" si="869">IF(N1887&gt;0.002,SQRT((U1887^2)+(R1887^2)),-SQRT((U1887^2)+(R1887^2)))</f>
        <v>-31.553791580301329</v>
      </c>
      <c r="Y1887" s="6">
        <f t="shared" si="855"/>
        <v>1555.4739887110452</v>
      </c>
      <c r="Z1887" s="4">
        <f t="shared" si="856"/>
        <v>-1</v>
      </c>
      <c r="AA1887" s="4">
        <f t="shared" ref="AA1887:AA1950" si="870">N1887/G1887</f>
        <v>0</v>
      </c>
      <c r="AB1887" s="5">
        <f t="shared" ref="AB1887:AB1950" si="871">0.5*M1887*(Y1886^2)*CrossSectionalAreaE*AH1887</f>
        <v>0</v>
      </c>
      <c r="AC1887" s="418">
        <f t="shared" si="846"/>
        <v>0</v>
      </c>
      <c r="AD1887" s="628">
        <f t="shared" ref="AD1887:AD1950" si="872">(1/2)*M1887*(Y1886^2)</f>
        <v>0</v>
      </c>
      <c r="AE1887" s="4">
        <f t="shared" si="857"/>
        <v>14.685260444194512</v>
      </c>
      <c r="AF1887" s="3">
        <f t="shared" ref="AF1887:AF1950" si="873">IF(AF1886&gt;4.67,$L$20+($L$26/1000)*W1887,4.67)</f>
        <v>4.67</v>
      </c>
      <c r="AG1887" s="2">
        <f t="shared" si="858"/>
        <v>105.92076283713217</v>
      </c>
      <c r="AH1887" s="1">
        <f t="shared" si="847"/>
        <v>22.510361581740714</v>
      </c>
    </row>
    <row r="1888" spans="6:34" ht="15" thickBot="1" x14ac:dyDescent="0.4">
      <c r="F1888" s="21">
        <f t="shared" si="859"/>
        <v>185.79999999999373</v>
      </c>
      <c r="G1888" s="20">
        <f t="shared" ref="G1888:G1951" si="874">IF(I1887&gt;0.02,G1887-((N1887/O1887)*TimeStep),G1887)</f>
        <v>356.63043478260749</v>
      </c>
      <c r="H1888" s="19">
        <f t="shared" si="848"/>
        <v>6.6304347826074945</v>
      </c>
      <c r="I1888" s="18">
        <f t="shared" si="849"/>
        <v>1.8944099378878556E-2</v>
      </c>
      <c r="J1888" s="17">
        <f t="shared" si="850"/>
        <v>204268.41517303284</v>
      </c>
      <c r="K1888" s="16">
        <f t="shared" si="851"/>
        <v>31.554254455371208</v>
      </c>
      <c r="L1888" s="15">
        <f t="shared" si="852"/>
        <v>0</v>
      </c>
      <c r="M1888" s="14">
        <f t="shared" si="853"/>
        <v>0</v>
      </c>
      <c r="N1888" s="13">
        <f t="shared" si="860"/>
        <v>0</v>
      </c>
      <c r="O1888" s="12">
        <f t="shared" si="861"/>
        <v>0</v>
      </c>
      <c r="P1888" s="4">
        <f t="shared" si="862"/>
        <v>0</v>
      </c>
      <c r="Q1888" s="11">
        <f t="shared" si="854"/>
        <v>0</v>
      </c>
      <c r="R1888" s="10">
        <f t="shared" si="863"/>
        <v>0</v>
      </c>
      <c r="S1888" s="9">
        <f t="shared" si="864"/>
        <v>151.358709016955</v>
      </c>
      <c r="T1888" s="8">
        <f t="shared" si="865"/>
        <v>26154.984939279017</v>
      </c>
      <c r="U1888" s="7">
        <f t="shared" si="866"/>
        <v>-31.554254455371208</v>
      </c>
      <c r="V1888" s="9">
        <f t="shared" si="867"/>
        <v>-1551.247711921606</v>
      </c>
      <c r="W1888" s="8">
        <f t="shared" si="868"/>
        <v>204268.41517303284</v>
      </c>
      <c r="X1888" s="7">
        <f t="shared" si="869"/>
        <v>-31.554254455371208</v>
      </c>
      <c r="Y1888" s="6">
        <f t="shared" si="855"/>
        <v>1558.614423947532</v>
      </c>
      <c r="Z1888" s="4">
        <f t="shared" si="856"/>
        <v>-1</v>
      </c>
      <c r="AA1888" s="4">
        <f t="shared" si="870"/>
        <v>0</v>
      </c>
      <c r="AB1888" s="5">
        <f t="shared" si="871"/>
        <v>0</v>
      </c>
      <c r="AC1888" s="418">
        <f t="shared" ref="AC1888:AC1951" si="875">(AB1888/G1888)*F1888</f>
        <v>0</v>
      </c>
      <c r="AD1888" s="628">
        <f t="shared" si="872"/>
        <v>0</v>
      </c>
      <c r="AE1888" s="4">
        <f t="shared" si="857"/>
        <v>14.714909354874241</v>
      </c>
      <c r="AF1888" s="3">
        <f t="shared" si="873"/>
        <v>4.67</v>
      </c>
      <c r="AG1888" s="2">
        <f t="shared" si="858"/>
        <v>105.92076283713217</v>
      </c>
      <c r="AH1888" s="1">
        <f t="shared" si="847"/>
        <v>22.578567159985525</v>
      </c>
    </row>
    <row r="1889" spans="6:34" ht="15" thickBot="1" x14ac:dyDescent="0.4">
      <c r="F1889" s="21">
        <f t="shared" si="859"/>
        <v>185.89999999999372</v>
      </c>
      <c r="G1889" s="20">
        <f t="shared" si="874"/>
        <v>356.63043478260749</v>
      </c>
      <c r="H1889" s="19">
        <f t="shared" si="848"/>
        <v>6.6304347826074945</v>
      </c>
      <c r="I1889" s="18">
        <f t="shared" si="849"/>
        <v>1.8944099378878556E-2</v>
      </c>
      <c r="J1889" s="17">
        <f t="shared" si="850"/>
        <v>204113.29040184067</v>
      </c>
      <c r="K1889" s="16">
        <f t="shared" si="851"/>
        <v>31.554718284106571</v>
      </c>
      <c r="L1889" s="15">
        <f t="shared" si="852"/>
        <v>0</v>
      </c>
      <c r="M1889" s="14">
        <f t="shared" si="853"/>
        <v>0</v>
      </c>
      <c r="N1889" s="13">
        <f t="shared" si="860"/>
        <v>0</v>
      </c>
      <c r="O1889" s="12">
        <f t="shared" si="861"/>
        <v>0</v>
      </c>
      <c r="P1889" s="4">
        <f t="shared" si="862"/>
        <v>0</v>
      </c>
      <c r="Q1889" s="11">
        <f t="shared" si="854"/>
        <v>0</v>
      </c>
      <c r="R1889" s="10">
        <f t="shared" si="863"/>
        <v>0</v>
      </c>
      <c r="S1889" s="9">
        <f t="shared" si="864"/>
        <v>151.358709016955</v>
      </c>
      <c r="T1889" s="8">
        <f t="shared" si="865"/>
        <v>26170.120810180713</v>
      </c>
      <c r="U1889" s="7">
        <f t="shared" si="866"/>
        <v>-31.554718284106571</v>
      </c>
      <c r="V1889" s="9">
        <f t="shared" si="867"/>
        <v>-1554.403137367143</v>
      </c>
      <c r="W1889" s="8">
        <f t="shared" si="868"/>
        <v>204113.29040184067</v>
      </c>
      <c r="X1889" s="7">
        <f t="shared" si="869"/>
        <v>-31.554718284106571</v>
      </c>
      <c r="Y1889" s="6">
        <f t="shared" si="855"/>
        <v>1561.754965496219</v>
      </c>
      <c r="Z1889" s="4">
        <f t="shared" si="856"/>
        <v>-1</v>
      </c>
      <c r="AA1889" s="4">
        <f t="shared" si="870"/>
        <v>0</v>
      </c>
      <c r="AB1889" s="5">
        <f t="shared" si="871"/>
        <v>0</v>
      </c>
      <c r="AC1889" s="418">
        <f t="shared" si="875"/>
        <v>0</v>
      </c>
      <c r="AD1889" s="628">
        <f t="shared" si="872"/>
        <v>0</v>
      </c>
      <c r="AE1889" s="4">
        <f t="shared" si="857"/>
        <v>14.744559269249537</v>
      </c>
      <c r="AF1889" s="3">
        <f t="shared" si="873"/>
        <v>4.67</v>
      </c>
      <c r="AG1889" s="2">
        <f t="shared" si="858"/>
        <v>105.92076283713217</v>
      </c>
      <c r="AH1889" s="1">
        <f t="shared" si="847"/>
        <v>22.646843798660832</v>
      </c>
    </row>
    <row r="1890" spans="6:34" ht="15" thickBot="1" x14ac:dyDescent="0.4">
      <c r="F1890" s="21">
        <f t="shared" si="859"/>
        <v>185.99999999999372</v>
      </c>
      <c r="G1890" s="20">
        <f t="shared" si="874"/>
        <v>356.63043478260749</v>
      </c>
      <c r="H1890" s="19">
        <f t="shared" si="848"/>
        <v>6.6304347826074945</v>
      </c>
      <c r="I1890" s="18">
        <f t="shared" si="849"/>
        <v>1.8944099378878556E-2</v>
      </c>
      <c r="J1890" s="17">
        <f t="shared" si="850"/>
        <v>203957.85008810397</v>
      </c>
      <c r="K1890" s="16">
        <f t="shared" si="851"/>
        <v>31.555183066583997</v>
      </c>
      <c r="L1890" s="15">
        <f t="shared" si="852"/>
        <v>0</v>
      </c>
      <c r="M1890" s="14">
        <f t="shared" si="853"/>
        <v>0</v>
      </c>
      <c r="N1890" s="13">
        <f t="shared" si="860"/>
        <v>0</v>
      </c>
      <c r="O1890" s="12">
        <f t="shared" si="861"/>
        <v>0</v>
      </c>
      <c r="P1890" s="4">
        <f t="shared" si="862"/>
        <v>0</v>
      </c>
      <c r="Q1890" s="11">
        <f t="shared" si="854"/>
        <v>0</v>
      </c>
      <c r="R1890" s="10">
        <f t="shared" si="863"/>
        <v>0</v>
      </c>
      <c r="S1890" s="9">
        <f t="shared" si="864"/>
        <v>151.358709016955</v>
      </c>
      <c r="T1890" s="8">
        <f t="shared" si="865"/>
        <v>26185.25668108241</v>
      </c>
      <c r="U1890" s="7">
        <f t="shared" si="866"/>
        <v>-31.555183066583997</v>
      </c>
      <c r="V1890" s="9">
        <f t="shared" si="867"/>
        <v>-1557.5586091955536</v>
      </c>
      <c r="W1890" s="8">
        <f t="shared" si="868"/>
        <v>203957.85008810397</v>
      </c>
      <c r="X1890" s="7">
        <f t="shared" si="869"/>
        <v>-31.555183066583997</v>
      </c>
      <c r="Y1890" s="6">
        <f t="shared" si="855"/>
        <v>1564.8956130919616</v>
      </c>
      <c r="Z1890" s="4">
        <f t="shared" si="856"/>
        <v>-1</v>
      </c>
      <c r="AA1890" s="4">
        <f t="shared" si="870"/>
        <v>0</v>
      </c>
      <c r="AB1890" s="5">
        <f t="shared" si="871"/>
        <v>0</v>
      </c>
      <c r="AC1890" s="418">
        <f t="shared" si="875"/>
        <v>0</v>
      </c>
      <c r="AD1890" s="628">
        <f t="shared" si="872"/>
        <v>0</v>
      </c>
      <c r="AE1890" s="4">
        <f t="shared" si="857"/>
        <v>14.774210184817166</v>
      </c>
      <c r="AF1890" s="3">
        <f t="shared" si="873"/>
        <v>4.67</v>
      </c>
      <c r="AG1890" s="2">
        <f t="shared" si="858"/>
        <v>105.92076283713217</v>
      </c>
      <c r="AH1890" s="1">
        <f t="shared" si="847"/>
        <v>22.715191429809803</v>
      </c>
    </row>
    <row r="1891" spans="6:34" ht="15" thickBot="1" x14ac:dyDescent="0.4">
      <c r="F1891" s="21">
        <f t="shared" si="859"/>
        <v>186.09999999999371</v>
      </c>
      <c r="G1891" s="20">
        <f t="shared" si="874"/>
        <v>356.63043478260749</v>
      </c>
      <c r="H1891" s="19">
        <f t="shared" si="848"/>
        <v>6.6304347826074945</v>
      </c>
      <c r="I1891" s="18">
        <f t="shared" si="849"/>
        <v>1.8944099378878556E-2</v>
      </c>
      <c r="J1891" s="17">
        <f t="shared" si="850"/>
        <v>203802.0942271844</v>
      </c>
      <c r="K1891" s="16">
        <f t="shared" si="851"/>
        <v>31.555648802880185</v>
      </c>
      <c r="L1891" s="15">
        <f t="shared" si="852"/>
        <v>0</v>
      </c>
      <c r="M1891" s="14">
        <f t="shared" si="853"/>
        <v>0</v>
      </c>
      <c r="N1891" s="13">
        <f t="shared" si="860"/>
        <v>0</v>
      </c>
      <c r="O1891" s="12">
        <f t="shared" si="861"/>
        <v>0</v>
      </c>
      <c r="P1891" s="4">
        <f t="shared" si="862"/>
        <v>0</v>
      </c>
      <c r="Q1891" s="11">
        <f t="shared" si="854"/>
        <v>0</v>
      </c>
      <c r="R1891" s="10">
        <f t="shared" si="863"/>
        <v>0</v>
      </c>
      <c r="S1891" s="9">
        <f t="shared" si="864"/>
        <v>151.358709016955</v>
      </c>
      <c r="T1891" s="8">
        <f t="shared" si="865"/>
        <v>26200.392551984107</v>
      </c>
      <c r="U1891" s="7">
        <f t="shared" si="866"/>
        <v>-31.555648802880185</v>
      </c>
      <c r="V1891" s="9">
        <f t="shared" si="867"/>
        <v>-1560.714127502212</v>
      </c>
      <c r="W1891" s="8">
        <f t="shared" si="868"/>
        <v>203802.0942271844</v>
      </c>
      <c r="X1891" s="7">
        <f t="shared" si="869"/>
        <v>-31.555648802880185</v>
      </c>
      <c r="Y1891" s="6">
        <f t="shared" si="855"/>
        <v>1568.0363664724969</v>
      </c>
      <c r="Z1891" s="4">
        <f t="shared" si="856"/>
        <v>-1</v>
      </c>
      <c r="AA1891" s="4">
        <f t="shared" si="870"/>
        <v>0</v>
      </c>
      <c r="AB1891" s="5">
        <f t="shared" si="871"/>
        <v>0</v>
      </c>
      <c r="AC1891" s="418">
        <f t="shared" si="875"/>
        <v>0</v>
      </c>
      <c r="AD1891" s="628">
        <f t="shared" si="872"/>
        <v>0</v>
      </c>
      <c r="AE1891" s="4">
        <f t="shared" si="857"/>
        <v>14.803862099101096</v>
      </c>
      <c r="AF1891" s="3">
        <f t="shared" si="873"/>
        <v>4.67</v>
      </c>
      <c r="AG1891" s="2">
        <f t="shared" si="858"/>
        <v>105.92076283713217</v>
      </c>
      <c r="AH1891" s="1">
        <f t="shared" si="847"/>
        <v>22.783609985709862</v>
      </c>
    </row>
    <row r="1892" spans="6:34" ht="15" thickBot="1" x14ac:dyDescent="0.4">
      <c r="F1892" s="21">
        <f t="shared" si="859"/>
        <v>186.19999999999371</v>
      </c>
      <c r="G1892" s="20">
        <f t="shared" si="874"/>
        <v>356.63043478260749</v>
      </c>
      <c r="H1892" s="19">
        <f t="shared" si="848"/>
        <v>6.6304347826074945</v>
      </c>
      <c r="I1892" s="18">
        <f t="shared" si="849"/>
        <v>1.8944099378878556E-2</v>
      </c>
      <c r="J1892" s="17">
        <f t="shared" si="850"/>
        <v>203646.02281443417</v>
      </c>
      <c r="K1892" s="16">
        <f t="shared" si="851"/>
        <v>31.556115493072003</v>
      </c>
      <c r="L1892" s="15">
        <f t="shared" si="852"/>
        <v>0</v>
      </c>
      <c r="M1892" s="14">
        <f t="shared" si="853"/>
        <v>0</v>
      </c>
      <c r="N1892" s="13">
        <f t="shared" si="860"/>
        <v>0</v>
      </c>
      <c r="O1892" s="12">
        <f t="shared" si="861"/>
        <v>0</v>
      </c>
      <c r="P1892" s="4">
        <f t="shared" si="862"/>
        <v>0</v>
      </c>
      <c r="Q1892" s="11">
        <f t="shared" si="854"/>
        <v>0</v>
      </c>
      <c r="R1892" s="10">
        <f t="shared" si="863"/>
        <v>0</v>
      </c>
      <c r="S1892" s="9">
        <f t="shared" si="864"/>
        <v>151.358709016955</v>
      </c>
      <c r="T1892" s="8">
        <f t="shared" si="865"/>
        <v>26215.528422885804</v>
      </c>
      <c r="U1892" s="7">
        <f t="shared" si="866"/>
        <v>-31.556115493072003</v>
      </c>
      <c r="V1892" s="9">
        <f t="shared" si="867"/>
        <v>-1563.8696923825</v>
      </c>
      <c r="W1892" s="8">
        <f t="shared" si="868"/>
        <v>203646.02281443417</v>
      </c>
      <c r="X1892" s="7">
        <f t="shared" si="869"/>
        <v>-31.556115493072003</v>
      </c>
      <c r="Y1892" s="6">
        <f t="shared" si="855"/>
        <v>1571.177225378415</v>
      </c>
      <c r="Z1892" s="4">
        <f t="shared" si="856"/>
        <v>-1</v>
      </c>
      <c r="AA1892" s="4">
        <f t="shared" si="870"/>
        <v>0</v>
      </c>
      <c r="AB1892" s="5">
        <f t="shared" si="871"/>
        <v>0</v>
      </c>
      <c r="AC1892" s="418">
        <f t="shared" si="875"/>
        <v>0</v>
      </c>
      <c r="AD1892" s="628">
        <f t="shared" si="872"/>
        <v>0</v>
      </c>
      <c r="AE1892" s="4">
        <f t="shared" si="857"/>
        <v>14.833515009652237</v>
      </c>
      <c r="AF1892" s="3">
        <f t="shared" si="873"/>
        <v>4.67</v>
      </c>
      <c r="AG1892" s="2">
        <f t="shared" si="858"/>
        <v>105.92076283713217</v>
      </c>
      <c r="AH1892" s="1">
        <f t="shared" si="847"/>
        <v>22.852099398871271</v>
      </c>
    </row>
    <row r="1893" spans="6:34" ht="15" thickBot="1" x14ac:dyDescent="0.4">
      <c r="F1893" s="21">
        <f t="shared" si="859"/>
        <v>186.2999999999937</v>
      </c>
      <c r="G1893" s="20">
        <f t="shared" si="874"/>
        <v>356.63043478260749</v>
      </c>
      <c r="H1893" s="19">
        <f t="shared" si="848"/>
        <v>6.6304347826074945</v>
      </c>
      <c r="I1893" s="18">
        <f t="shared" si="849"/>
        <v>1.8944099378878556E-2</v>
      </c>
      <c r="J1893" s="17">
        <f t="shared" si="850"/>
        <v>203489.63584519591</v>
      </c>
      <c r="K1893" s="16">
        <f t="shared" si="851"/>
        <v>31.556583137236473</v>
      </c>
      <c r="L1893" s="15">
        <f t="shared" si="852"/>
        <v>0</v>
      </c>
      <c r="M1893" s="14">
        <f t="shared" si="853"/>
        <v>0</v>
      </c>
      <c r="N1893" s="13">
        <f t="shared" si="860"/>
        <v>0</v>
      </c>
      <c r="O1893" s="12">
        <f t="shared" si="861"/>
        <v>0</v>
      </c>
      <c r="P1893" s="4">
        <f t="shared" si="862"/>
        <v>0</v>
      </c>
      <c r="Q1893" s="11">
        <f t="shared" si="854"/>
        <v>0</v>
      </c>
      <c r="R1893" s="10">
        <f t="shared" si="863"/>
        <v>0</v>
      </c>
      <c r="S1893" s="9">
        <f t="shared" si="864"/>
        <v>151.358709016955</v>
      </c>
      <c r="T1893" s="8">
        <f t="shared" si="865"/>
        <v>26230.6642937875</v>
      </c>
      <c r="U1893" s="7">
        <f t="shared" si="866"/>
        <v>-31.556583137236473</v>
      </c>
      <c r="V1893" s="9">
        <f t="shared" si="867"/>
        <v>-1567.0253039318072</v>
      </c>
      <c r="W1893" s="8">
        <f t="shared" si="868"/>
        <v>203489.63584519591</v>
      </c>
      <c r="X1893" s="7">
        <f t="shared" si="869"/>
        <v>-31.556583137236473</v>
      </c>
      <c r="Y1893" s="6">
        <f t="shared" si="855"/>
        <v>1574.3181895531322</v>
      </c>
      <c r="Z1893" s="4">
        <f t="shared" si="856"/>
        <v>-1</v>
      </c>
      <c r="AA1893" s="4">
        <f t="shared" si="870"/>
        <v>0</v>
      </c>
      <c r="AB1893" s="5">
        <f t="shared" si="871"/>
        <v>0</v>
      </c>
      <c r="AC1893" s="418">
        <f t="shared" si="875"/>
        <v>0</v>
      </c>
      <c r="AD1893" s="628">
        <f t="shared" si="872"/>
        <v>0</v>
      </c>
      <c r="AE1893" s="4">
        <f t="shared" si="857"/>
        <v>14.863168914048176</v>
      </c>
      <c r="AF1893" s="3">
        <f t="shared" si="873"/>
        <v>4.67</v>
      </c>
      <c r="AG1893" s="2">
        <f t="shared" si="858"/>
        <v>105.92076283713217</v>
      </c>
      <c r="AH1893" s="1">
        <f t="shared" si="847"/>
        <v>22.92065960203611</v>
      </c>
    </row>
    <row r="1894" spans="6:34" ht="15" thickBot="1" x14ac:dyDescent="0.4">
      <c r="F1894" s="21">
        <f t="shared" si="859"/>
        <v>186.3999999999937</v>
      </c>
      <c r="G1894" s="20">
        <f t="shared" si="874"/>
        <v>356.63043478260749</v>
      </c>
      <c r="H1894" s="19">
        <f t="shared" si="848"/>
        <v>6.6304347826074945</v>
      </c>
      <c r="I1894" s="18">
        <f t="shared" si="849"/>
        <v>1.8944099378878556E-2</v>
      </c>
      <c r="J1894" s="17">
        <f t="shared" si="850"/>
        <v>203332.93331480274</v>
      </c>
      <c r="K1894" s="16">
        <f t="shared" si="851"/>
        <v>31.557051735450791</v>
      </c>
      <c r="L1894" s="15">
        <f t="shared" si="852"/>
        <v>0</v>
      </c>
      <c r="M1894" s="14">
        <f t="shared" si="853"/>
        <v>0</v>
      </c>
      <c r="N1894" s="13">
        <f t="shared" si="860"/>
        <v>0</v>
      </c>
      <c r="O1894" s="12">
        <f t="shared" si="861"/>
        <v>0</v>
      </c>
      <c r="P1894" s="4">
        <f t="shared" si="862"/>
        <v>0</v>
      </c>
      <c r="Q1894" s="11">
        <f t="shared" si="854"/>
        <v>0</v>
      </c>
      <c r="R1894" s="10">
        <f t="shared" si="863"/>
        <v>0</v>
      </c>
      <c r="S1894" s="9">
        <f t="shared" si="864"/>
        <v>151.358709016955</v>
      </c>
      <c r="T1894" s="8">
        <f t="shared" si="865"/>
        <v>26245.800164689197</v>
      </c>
      <c r="U1894" s="7">
        <f t="shared" si="866"/>
        <v>-31.557051735450791</v>
      </c>
      <c r="V1894" s="9">
        <f t="shared" si="867"/>
        <v>-1570.180962245531</v>
      </c>
      <c r="W1894" s="8">
        <f t="shared" si="868"/>
        <v>203332.93331480274</v>
      </c>
      <c r="X1894" s="7">
        <f t="shared" si="869"/>
        <v>-31.557051735450791</v>
      </c>
      <c r="Y1894" s="6">
        <f t="shared" si="855"/>
        <v>1577.4592587428624</v>
      </c>
      <c r="Z1894" s="4">
        <f t="shared" si="856"/>
        <v>-1</v>
      </c>
      <c r="AA1894" s="4">
        <f t="shared" si="870"/>
        <v>0</v>
      </c>
      <c r="AB1894" s="5">
        <f t="shared" si="871"/>
        <v>0</v>
      </c>
      <c r="AC1894" s="418">
        <f t="shared" si="875"/>
        <v>0</v>
      </c>
      <c r="AD1894" s="628">
        <f t="shared" si="872"/>
        <v>0</v>
      </c>
      <c r="AE1894" s="4">
        <f t="shared" si="857"/>
        <v>14.892823809892912</v>
      </c>
      <c r="AF1894" s="3">
        <f t="shared" si="873"/>
        <v>4.67</v>
      </c>
      <c r="AG1894" s="2">
        <f t="shared" si="858"/>
        <v>105.92076283713217</v>
      </c>
      <c r="AH1894" s="1">
        <f t="shared" si="847"/>
        <v>22.989290528177019</v>
      </c>
    </row>
    <row r="1895" spans="6:34" ht="15" thickBot="1" x14ac:dyDescent="0.4">
      <c r="F1895" s="21">
        <f t="shared" si="859"/>
        <v>186.49999999999369</v>
      </c>
      <c r="G1895" s="20">
        <f t="shared" si="874"/>
        <v>356.63043478260749</v>
      </c>
      <c r="H1895" s="19">
        <f t="shared" si="848"/>
        <v>6.6304347826074945</v>
      </c>
      <c r="I1895" s="18">
        <f t="shared" si="849"/>
        <v>1.8944099378878556E-2</v>
      </c>
      <c r="J1895" s="17">
        <f t="shared" si="850"/>
        <v>203175.91521857819</v>
      </c>
      <c r="K1895" s="16">
        <f t="shared" si="851"/>
        <v>31.557521287792326</v>
      </c>
      <c r="L1895" s="15">
        <f t="shared" si="852"/>
        <v>0</v>
      </c>
      <c r="M1895" s="14">
        <f t="shared" si="853"/>
        <v>0</v>
      </c>
      <c r="N1895" s="13">
        <f t="shared" si="860"/>
        <v>0</v>
      </c>
      <c r="O1895" s="12">
        <f t="shared" si="861"/>
        <v>0</v>
      </c>
      <c r="P1895" s="4">
        <f t="shared" si="862"/>
        <v>0</v>
      </c>
      <c r="Q1895" s="11">
        <f t="shared" si="854"/>
        <v>0</v>
      </c>
      <c r="R1895" s="10">
        <f t="shared" si="863"/>
        <v>0</v>
      </c>
      <c r="S1895" s="9">
        <f t="shared" si="864"/>
        <v>151.358709016955</v>
      </c>
      <c r="T1895" s="8">
        <f t="shared" si="865"/>
        <v>26260.936035590894</v>
      </c>
      <c r="U1895" s="7">
        <f t="shared" si="866"/>
        <v>-31.557521287792326</v>
      </c>
      <c r="V1895" s="9">
        <f t="shared" si="867"/>
        <v>-1573.3366674190761</v>
      </c>
      <c r="W1895" s="8">
        <f t="shared" si="868"/>
        <v>203175.91521857819</v>
      </c>
      <c r="X1895" s="7">
        <f t="shared" si="869"/>
        <v>-31.557521287792326</v>
      </c>
      <c r="Y1895" s="6">
        <f t="shared" si="855"/>
        <v>1580.6004326965888</v>
      </c>
      <c r="Z1895" s="4">
        <f t="shared" si="856"/>
        <v>-1</v>
      </c>
      <c r="AA1895" s="4">
        <f t="shared" si="870"/>
        <v>0</v>
      </c>
      <c r="AB1895" s="5">
        <f t="shared" si="871"/>
        <v>0</v>
      </c>
      <c r="AC1895" s="418">
        <f t="shared" si="875"/>
        <v>0</v>
      </c>
      <c r="AD1895" s="628">
        <f t="shared" si="872"/>
        <v>0</v>
      </c>
      <c r="AE1895" s="4">
        <f t="shared" si="857"/>
        <v>14.922479694816593</v>
      </c>
      <c r="AF1895" s="3">
        <f t="shared" si="873"/>
        <v>4.67</v>
      </c>
      <c r="AG1895" s="2">
        <f t="shared" si="858"/>
        <v>105.92076283713217</v>
      </c>
      <c r="AH1895" s="1">
        <f t="shared" si="847"/>
        <v>23.057992110495874</v>
      </c>
    </row>
    <row r="1896" spans="6:34" ht="15" thickBot="1" x14ac:dyDescent="0.4">
      <c r="F1896" s="21">
        <f t="shared" si="859"/>
        <v>186.59999999999368</v>
      </c>
      <c r="G1896" s="20">
        <f t="shared" si="874"/>
        <v>356.63043478260749</v>
      </c>
      <c r="H1896" s="19">
        <f t="shared" si="848"/>
        <v>6.6304347826074945</v>
      </c>
      <c r="I1896" s="18">
        <f t="shared" si="849"/>
        <v>1.8944099378878556E-2</v>
      </c>
      <c r="J1896" s="17">
        <f t="shared" si="850"/>
        <v>203018.58155183628</v>
      </c>
      <c r="K1896" s="16">
        <f t="shared" si="851"/>
        <v>31.557991794338569</v>
      </c>
      <c r="L1896" s="15">
        <f t="shared" si="852"/>
        <v>0</v>
      </c>
      <c r="M1896" s="14">
        <f t="shared" si="853"/>
        <v>0</v>
      </c>
      <c r="N1896" s="13">
        <f t="shared" si="860"/>
        <v>0</v>
      </c>
      <c r="O1896" s="12">
        <f t="shared" si="861"/>
        <v>0</v>
      </c>
      <c r="P1896" s="4">
        <f t="shared" si="862"/>
        <v>0</v>
      </c>
      <c r="Q1896" s="11">
        <f t="shared" si="854"/>
        <v>0</v>
      </c>
      <c r="R1896" s="10">
        <f t="shared" si="863"/>
        <v>0</v>
      </c>
      <c r="S1896" s="9">
        <f t="shared" si="864"/>
        <v>151.358709016955</v>
      </c>
      <c r="T1896" s="8">
        <f t="shared" si="865"/>
        <v>26276.071906492591</v>
      </c>
      <c r="U1896" s="7">
        <f t="shared" si="866"/>
        <v>-31.557991794338569</v>
      </c>
      <c r="V1896" s="9">
        <f t="shared" si="867"/>
        <v>-1576.4924195478554</v>
      </c>
      <c r="W1896" s="8">
        <f t="shared" si="868"/>
        <v>203018.58155183628</v>
      </c>
      <c r="X1896" s="7">
        <f t="shared" si="869"/>
        <v>-31.557991794338569</v>
      </c>
      <c r="Y1896" s="6">
        <f t="shared" si="855"/>
        <v>1583.7417111660382</v>
      </c>
      <c r="Z1896" s="4">
        <f t="shared" si="856"/>
        <v>-1</v>
      </c>
      <c r="AA1896" s="4">
        <f t="shared" si="870"/>
        <v>0</v>
      </c>
      <c r="AB1896" s="5">
        <f t="shared" si="871"/>
        <v>0</v>
      </c>
      <c r="AC1896" s="418">
        <f t="shared" si="875"/>
        <v>0</v>
      </c>
      <c r="AD1896" s="628">
        <f t="shared" si="872"/>
        <v>0</v>
      </c>
      <c r="AE1896" s="4">
        <f t="shared" si="857"/>
        <v>14.952136566475264</v>
      </c>
      <c r="AF1896" s="3">
        <f t="shared" si="873"/>
        <v>4.67</v>
      </c>
      <c r="AG1896" s="2">
        <f t="shared" si="858"/>
        <v>105.92076283713217</v>
      </c>
      <c r="AH1896" s="1">
        <f t="shared" si="847"/>
        <v>23.126764282422794</v>
      </c>
    </row>
    <row r="1897" spans="6:34" ht="15" thickBot="1" x14ac:dyDescent="0.4">
      <c r="F1897" s="21">
        <f t="shared" si="859"/>
        <v>186.69999999999368</v>
      </c>
      <c r="G1897" s="20">
        <f t="shared" si="874"/>
        <v>356.63043478260749</v>
      </c>
      <c r="H1897" s="19">
        <f t="shared" si="848"/>
        <v>6.6304347826074945</v>
      </c>
      <c r="I1897" s="18">
        <f t="shared" si="849"/>
        <v>1.8944099378878556E-2</v>
      </c>
      <c r="J1897" s="17">
        <f t="shared" si="850"/>
        <v>202860.93230988149</v>
      </c>
      <c r="K1897" s="16">
        <f t="shared" si="851"/>
        <v>31.558463255167187</v>
      </c>
      <c r="L1897" s="15">
        <f t="shared" si="852"/>
        <v>0</v>
      </c>
      <c r="M1897" s="14">
        <f t="shared" si="853"/>
        <v>0</v>
      </c>
      <c r="N1897" s="13">
        <f t="shared" si="860"/>
        <v>0</v>
      </c>
      <c r="O1897" s="12">
        <f t="shared" si="861"/>
        <v>0</v>
      </c>
      <c r="P1897" s="4">
        <f t="shared" si="862"/>
        <v>0</v>
      </c>
      <c r="Q1897" s="11">
        <f t="shared" si="854"/>
        <v>0</v>
      </c>
      <c r="R1897" s="10">
        <f t="shared" si="863"/>
        <v>0</v>
      </c>
      <c r="S1897" s="9">
        <f t="shared" si="864"/>
        <v>151.358709016955</v>
      </c>
      <c r="T1897" s="8">
        <f t="shared" si="865"/>
        <v>26291.207777394287</v>
      </c>
      <c r="U1897" s="7">
        <f t="shared" si="866"/>
        <v>-31.558463255167187</v>
      </c>
      <c r="V1897" s="9">
        <f t="shared" si="867"/>
        <v>-1579.6482187272893</v>
      </c>
      <c r="W1897" s="8">
        <f t="shared" si="868"/>
        <v>202860.93230988149</v>
      </c>
      <c r="X1897" s="7">
        <f t="shared" si="869"/>
        <v>-31.558463255167187</v>
      </c>
      <c r="Y1897" s="6">
        <f t="shared" si="855"/>
        <v>1586.8830939056529</v>
      </c>
      <c r="Z1897" s="4">
        <f t="shared" si="856"/>
        <v>-1</v>
      </c>
      <c r="AA1897" s="4">
        <f t="shared" si="870"/>
        <v>0</v>
      </c>
      <c r="AB1897" s="5">
        <f t="shared" si="871"/>
        <v>0</v>
      </c>
      <c r="AC1897" s="418">
        <f t="shared" si="875"/>
        <v>0</v>
      </c>
      <c r="AD1897" s="628">
        <f t="shared" si="872"/>
        <v>0</v>
      </c>
      <c r="AE1897" s="4">
        <f t="shared" si="857"/>
        <v>14.981794422550612</v>
      </c>
      <c r="AF1897" s="3">
        <f t="shared" si="873"/>
        <v>4.67</v>
      </c>
      <c r="AG1897" s="2">
        <f t="shared" si="858"/>
        <v>105.92076283713217</v>
      </c>
      <c r="AH1897" s="1">
        <f t="shared" si="847"/>
        <v>23.195606977614762</v>
      </c>
    </row>
    <row r="1898" spans="6:34" ht="15" thickBot="1" x14ac:dyDescent="0.4">
      <c r="F1898" s="21">
        <f t="shared" si="859"/>
        <v>186.79999999999367</v>
      </c>
      <c r="G1898" s="20">
        <f t="shared" si="874"/>
        <v>356.63043478260749</v>
      </c>
      <c r="H1898" s="19">
        <f t="shared" si="848"/>
        <v>6.6304347826074945</v>
      </c>
      <c r="I1898" s="18">
        <f t="shared" si="849"/>
        <v>1.8944099378878556E-2</v>
      </c>
      <c r="J1898" s="17">
        <f t="shared" si="850"/>
        <v>202702.96748800876</v>
      </c>
      <c r="K1898" s="16">
        <f t="shared" si="851"/>
        <v>31.558935670356021</v>
      </c>
      <c r="L1898" s="15">
        <f t="shared" si="852"/>
        <v>0</v>
      </c>
      <c r="M1898" s="14">
        <f t="shared" si="853"/>
        <v>0</v>
      </c>
      <c r="N1898" s="13">
        <f t="shared" si="860"/>
        <v>0</v>
      </c>
      <c r="O1898" s="12">
        <f t="shared" si="861"/>
        <v>0</v>
      </c>
      <c r="P1898" s="4">
        <f t="shared" si="862"/>
        <v>0</v>
      </c>
      <c r="Q1898" s="11">
        <f t="shared" si="854"/>
        <v>0</v>
      </c>
      <c r="R1898" s="10">
        <f t="shared" si="863"/>
        <v>0</v>
      </c>
      <c r="S1898" s="9">
        <f t="shared" si="864"/>
        <v>151.358709016955</v>
      </c>
      <c r="T1898" s="8">
        <f t="shared" si="865"/>
        <v>26306.343648295984</v>
      </c>
      <c r="U1898" s="7">
        <f t="shared" si="866"/>
        <v>-31.558935670356021</v>
      </c>
      <c r="V1898" s="9">
        <f t="shared" si="867"/>
        <v>-1582.804065052806</v>
      </c>
      <c r="W1898" s="8">
        <f t="shared" si="868"/>
        <v>202702.96748800876</v>
      </c>
      <c r="X1898" s="7">
        <f t="shared" si="869"/>
        <v>-31.558935670356021</v>
      </c>
      <c r="Y1898" s="6">
        <f t="shared" si="855"/>
        <v>1590.0245806725652</v>
      </c>
      <c r="Z1898" s="4">
        <f t="shared" si="856"/>
        <v>-1</v>
      </c>
      <c r="AA1898" s="4">
        <f t="shared" si="870"/>
        <v>0</v>
      </c>
      <c r="AB1898" s="5">
        <f t="shared" si="871"/>
        <v>0</v>
      </c>
      <c r="AC1898" s="418">
        <f t="shared" si="875"/>
        <v>0</v>
      </c>
      <c r="AD1898" s="628">
        <f t="shared" si="872"/>
        <v>0</v>
      </c>
      <c r="AE1898" s="4">
        <f t="shared" si="857"/>
        <v>15.011453260749716</v>
      </c>
      <c r="AF1898" s="3">
        <f t="shared" si="873"/>
        <v>4.67</v>
      </c>
      <c r="AG1898" s="2">
        <f t="shared" si="858"/>
        <v>105.92076283713217</v>
      </c>
      <c r="AH1898" s="1">
        <f t="shared" si="847"/>
        <v>23.264520129954619</v>
      </c>
    </row>
    <row r="1899" spans="6:34" ht="15" thickBot="1" x14ac:dyDescent="0.4">
      <c r="F1899" s="21">
        <f t="shared" si="859"/>
        <v>186.89999999999367</v>
      </c>
      <c r="G1899" s="20">
        <f t="shared" si="874"/>
        <v>356.63043478260749</v>
      </c>
      <c r="H1899" s="19">
        <f t="shared" si="848"/>
        <v>6.6304347826074945</v>
      </c>
      <c r="I1899" s="18">
        <f t="shared" si="849"/>
        <v>1.8944099378878556E-2</v>
      </c>
      <c r="J1899" s="17">
        <f t="shared" si="850"/>
        <v>202544.68708150348</v>
      </c>
      <c r="K1899" s="16">
        <f t="shared" si="851"/>
        <v>31.55940903998307</v>
      </c>
      <c r="L1899" s="15">
        <f t="shared" si="852"/>
        <v>0</v>
      </c>
      <c r="M1899" s="14">
        <f t="shared" si="853"/>
        <v>0</v>
      </c>
      <c r="N1899" s="13">
        <f t="shared" si="860"/>
        <v>0</v>
      </c>
      <c r="O1899" s="12">
        <f t="shared" si="861"/>
        <v>0</v>
      </c>
      <c r="P1899" s="4">
        <f t="shared" si="862"/>
        <v>0</v>
      </c>
      <c r="Q1899" s="11">
        <f t="shared" si="854"/>
        <v>0</v>
      </c>
      <c r="R1899" s="10">
        <f t="shared" si="863"/>
        <v>0</v>
      </c>
      <c r="S1899" s="9">
        <f t="shared" si="864"/>
        <v>151.358709016955</v>
      </c>
      <c r="T1899" s="8">
        <f t="shared" si="865"/>
        <v>26321.479519197681</v>
      </c>
      <c r="U1899" s="7">
        <f t="shared" si="866"/>
        <v>-31.55940903998307</v>
      </c>
      <c r="V1899" s="9">
        <f t="shared" si="867"/>
        <v>-1585.9599586198415</v>
      </c>
      <c r="W1899" s="8">
        <f t="shared" si="868"/>
        <v>202544.68708150348</v>
      </c>
      <c r="X1899" s="7">
        <f t="shared" si="869"/>
        <v>-31.55940903998307</v>
      </c>
      <c r="Y1899" s="6">
        <f t="shared" si="855"/>
        <v>1593.16617122657</v>
      </c>
      <c r="Z1899" s="4">
        <f t="shared" si="856"/>
        <v>-1</v>
      </c>
      <c r="AA1899" s="4">
        <f t="shared" si="870"/>
        <v>0</v>
      </c>
      <c r="AB1899" s="5">
        <f t="shared" si="871"/>
        <v>0</v>
      </c>
      <c r="AC1899" s="418">
        <f t="shared" si="875"/>
        <v>0</v>
      </c>
      <c r="AD1899" s="628">
        <f t="shared" si="872"/>
        <v>0</v>
      </c>
      <c r="AE1899" s="4">
        <f t="shared" si="857"/>
        <v>15.041113078804798</v>
      </c>
      <c r="AF1899" s="3">
        <f t="shared" si="873"/>
        <v>4.67</v>
      </c>
      <c r="AG1899" s="2">
        <f t="shared" si="858"/>
        <v>105.92076283713217</v>
      </c>
      <c r="AH1899" s="1">
        <f t="shared" si="847"/>
        <v>23.333503673549806</v>
      </c>
    </row>
    <row r="1900" spans="6:34" ht="15" thickBot="1" x14ac:dyDescent="0.4">
      <c r="F1900" s="21">
        <f t="shared" si="859"/>
        <v>186.99999999999366</v>
      </c>
      <c r="G1900" s="20">
        <f t="shared" si="874"/>
        <v>356.63043478260749</v>
      </c>
      <c r="H1900" s="19">
        <f t="shared" si="848"/>
        <v>6.6304347826074945</v>
      </c>
      <c r="I1900" s="18">
        <f t="shared" si="849"/>
        <v>1.8944099378878556E-2</v>
      </c>
      <c r="J1900" s="17">
        <f t="shared" si="850"/>
        <v>202386.0910856415</v>
      </c>
      <c r="K1900" s="16">
        <f t="shared" si="851"/>
        <v>31.559883364126488</v>
      </c>
      <c r="L1900" s="15">
        <f t="shared" si="852"/>
        <v>0</v>
      </c>
      <c r="M1900" s="14">
        <f t="shared" si="853"/>
        <v>0</v>
      </c>
      <c r="N1900" s="13">
        <f t="shared" si="860"/>
        <v>0</v>
      </c>
      <c r="O1900" s="12">
        <f t="shared" si="861"/>
        <v>0</v>
      </c>
      <c r="P1900" s="4">
        <f t="shared" si="862"/>
        <v>0</v>
      </c>
      <c r="Q1900" s="11">
        <f t="shared" si="854"/>
        <v>0</v>
      </c>
      <c r="R1900" s="10">
        <f t="shared" si="863"/>
        <v>0</v>
      </c>
      <c r="S1900" s="9">
        <f t="shared" si="864"/>
        <v>151.358709016955</v>
      </c>
      <c r="T1900" s="8">
        <f t="shared" si="865"/>
        <v>26336.615390099378</v>
      </c>
      <c r="U1900" s="7">
        <f t="shared" si="866"/>
        <v>-31.559883364126488</v>
      </c>
      <c r="V1900" s="9">
        <f t="shared" si="867"/>
        <v>-1589.1158995238397</v>
      </c>
      <c r="W1900" s="8">
        <f t="shared" si="868"/>
        <v>202386.0910856415</v>
      </c>
      <c r="X1900" s="7">
        <f t="shared" si="869"/>
        <v>-31.559883364126488</v>
      </c>
      <c r="Y1900" s="6">
        <f t="shared" si="855"/>
        <v>1596.3078653301002</v>
      </c>
      <c r="Z1900" s="4">
        <f t="shared" si="856"/>
        <v>-1</v>
      </c>
      <c r="AA1900" s="4">
        <f t="shared" si="870"/>
        <v>0</v>
      </c>
      <c r="AB1900" s="5">
        <f t="shared" si="871"/>
        <v>0</v>
      </c>
      <c r="AC1900" s="418">
        <f t="shared" si="875"/>
        <v>0</v>
      </c>
      <c r="AD1900" s="628">
        <f t="shared" si="872"/>
        <v>0</v>
      </c>
      <c r="AE1900" s="4">
        <f t="shared" si="857"/>
        <v>15.07077387447298</v>
      </c>
      <c r="AF1900" s="3">
        <f t="shared" si="873"/>
        <v>4.67</v>
      </c>
      <c r="AG1900" s="2">
        <f t="shared" si="858"/>
        <v>105.92076283713217</v>
      </c>
      <c r="AH1900" s="1">
        <f t="shared" si="847"/>
        <v>23.402557542731277</v>
      </c>
    </row>
    <row r="1901" spans="6:34" ht="15" thickBot="1" x14ac:dyDescent="0.4">
      <c r="F1901" s="21">
        <f t="shared" si="859"/>
        <v>187.09999999999366</v>
      </c>
      <c r="G1901" s="20">
        <f t="shared" si="874"/>
        <v>356.63043478260749</v>
      </c>
      <c r="H1901" s="19">
        <f t="shared" si="848"/>
        <v>6.6304347826074945</v>
      </c>
      <c r="I1901" s="18">
        <f t="shared" si="849"/>
        <v>1.8944099378878556E-2</v>
      </c>
      <c r="J1901" s="17">
        <f t="shared" si="850"/>
        <v>202227.17949568911</v>
      </c>
      <c r="K1901" s="16">
        <f t="shared" si="851"/>
        <v>31.560358642864585</v>
      </c>
      <c r="L1901" s="15">
        <f t="shared" si="852"/>
        <v>0</v>
      </c>
      <c r="M1901" s="14">
        <f t="shared" si="853"/>
        <v>0</v>
      </c>
      <c r="N1901" s="13">
        <f t="shared" si="860"/>
        <v>0</v>
      </c>
      <c r="O1901" s="12">
        <f t="shared" si="861"/>
        <v>0</v>
      </c>
      <c r="P1901" s="4">
        <f t="shared" si="862"/>
        <v>0</v>
      </c>
      <c r="Q1901" s="11">
        <f t="shared" si="854"/>
        <v>0</v>
      </c>
      <c r="R1901" s="10">
        <f t="shared" si="863"/>
        <v>0</v>
      </c>
      <c r="S1901" s="9">
        <f t="shared" si="864"/>
        <v>151.358709016955</v>
      </c>
      <c r="T1901" s="8">
        <f t="shared" si="865"/>
        <v>26351.751261001074</v>
      </c>
      <c r="U1901" s="7">
        <f t="shared" si="866"/>
        <v>-31.560358642864585</v>
      </c>
      <c r="V1901" s="9">
        <f t="shared" si="867"/>
        <v>-1592.2718878602525</v>
      </c>
      <c r="W1901" s="8">
        <f t="shared" si="868"/>
        <v>202227.17949568911</v>
      </c>
      <c r="X1901" s="7">
        <f t="shared" si="869"/>
        <v>-31.560358642864585</v>
      </c>
      <c r="Y1901" s="6">
        <f t="shared" si="855"/>
        <v>1599.4496627482004</v>
      </c>
      <c r="Z1901" s="4">
        <f t="shared" si="856"/>
        <v>-1</v>
      </c>
      <c r="AA1901" s="4">
        <f t="shared" si="870"/>
        <v>0</v>
      </c>
      <c r="AB1901" s="5">
        <f t="shared" si="871"/>
        <v>0</v>
      </c>
      <c r="AC1901" s="418">
        <f t="shared" si="875"/>
        <v>0</v>
      </c>
      <c r="AD1901" s="628">
        <f t="shared" si="872"/>
        <v>0</v>
      </c>
      <c r="AE1901" s="4">
        <f t="shared" si="857"/>
        <v>15.100435645536045</v>
      </c>
      <c r="AF1901" s="3">
        <f t="shared" si="873"/>
        <v>4.67</v>
      </c>
      <c r="AG1901" s="2">
        <f t="shared" si="858"/>
        <v>105.92076283713217</v>
      </c>
      <c r="AH1901" s="1">
        <f t="shared" si="847"/>
        <v>23.471681672052242</v>
      </c>
    </row>
    <row r="1902" spans="6:34" ht="15" thickBot="1" x14ac:dyDescent="0.4">
      <c r="F1902" s="21">
        <f t="shared" si="859"/>
        <v>187.19999999999365</v>
      </c>
      <c r="G1902" s="20">
        <f t="shared" si="874"/>
        <v>356.63043478260749</v>
      </c>
      <c r="H1902" s="19">
        <f t="shared" si="848"/>
        <v>6.6304347826074945</v>
      </c>
      <c r="I1902" s="18">
        <f t="shared" si="849"/>
        <v>1.8944099378878556E-2</v>
      </c>
      <c r="J1902" s="17">
        <f t="shared" si="850"/>
        <v>202067.95230690308</v>
      </c>
      <c r="K1902" s="16">
        <f t="shared" si="851"/>
        <v>31.56083487627583</v>
      </c>
      <c r="L1902" s="15">
        <f t="shared" si="852"/>
        <v>0</v>
      </c>
      <c r="M1902" s="14">
        <f t="shared" si="853"/>
        <v>0</v>
      </c>
      <c r="N1902" s="13">
        <f t="shared" si="860"/>
        <v>0</v>
      </c>
      <c r="O1902" s="12">
        <f t="shared" si="861"/>
        <v>0</v>
      </c>
      <c r="P1902" s="4">
        <f t="shared" si="862"/>
        <v>0</v>
      </c>
      <c r="Q1902" s="11">
        <f t="shared" si="854"/>
        <v>0</v>
      </c>
      <c r="R1902" s="10">
        <f t="shared" si="863"/>
        <v>0</v>
      </c>
      <c r="S1902" s="9">
        <f t="shared" si="864"/>
        <v>151.358709016955</v>
      </c>
      <c r="T1902" s="8">
        <f t="shared" si="865"/>
        <v>26366.887131902771</v>
      </c>
      <c r="U1902" s="7">
        <f t="shared" si="866"/>
        <v>-31.56083487627583</v>
      </c>
      <c r="V1902" s="9">
        <f t="shared" si="867"/>
        <v>-1595.4279237245389</v>
      </c>
      <c r="W1902" s="8">
        <f t="shared" si="868"/>
        <v>202067.95230690308</v>
      </c>
      <c r="X1902" s="7">
        <f t="shared" si="869"/>
        <v>-31.56083487627583</v>
      </c>
      <c r="Y1902" s="6">
        <f t="shared" si="855"/>
        <v>1602.5915632485005</v>
      </c>
      <c r="Z1902" s="4">
        <f t="shared" si="856"/>
        <v>-1</v>
      </c>
      <c r="AA1902" s="4">
        <f t="shared" si="870"/>
        <v>0</v>
      </c>
      <c r="AB1902" s="5">
        <f t="shared" si="871"/>
        <v>0</v>
      </c>
      <c r="AC1902" s="418">
        <f t="shared" si="875"/>
        <v>0</v>
      </c>
      <c r="AD1902" s="628">
        <f t="shared" si="872"/>
        <v>0</v>
      </c>
      <c r="AE1902" s="4">
        <f t="shared" si="857"/>
        <v>15.130098389800182</v>
      </c>
      <c r="AF1902" s="3">
        <f t="shared" si="873"/>
        <v>4.67</v>
      </c>
      <c r="AG1902" s="2">
        <f t="shared" si="858"/>
        <v>105.92076283713217</v>
      </c>
      <c r="AH1902" s="1">
        <f t="shared" si="847"/>
        <v>23.540875996287127</v>
      </c>
    </row>
    <row r="1903" spans="6:34" ht="15" thickBot="1" x14ac:dyDescent="0.4">
      <c r="F1903" s="21">
        <f t="shared" si="859"/>
        <v>187.29999999999364</v>
      </c>
      <c r="G1903" s="20">
        <f t="shared" si="874"/>
        <v>356.63043478260749</v>
      </c>
      <c r="H1903" s="19">
        <f t="shared" si="848"/>
        <v>6.6304347826074945</v>
      </c>
      <c r="I1903" s="18">
        <f t="shared" si="849"/>
        <v>1.8944099378878556E-2</v>
      </c>
      <c r="J1903" s="17">
        <f t="shared" si="850"/>
        <v>201908.40951453062</v>
      </c>
      <c r="K1903" s="16">
        <f t="shared" si="851"/>
        <v>31.561312064438869</v>
      </c>
      <c r="L1903" s="15">
        <f t="shared" si="852"/>
        <v>0</v>
      </c>
      <c r="M1903" s="14">
        <f t="shared" si="853"/>
        <v>0</v>
      </c>
      <c r="N1903" s="13">
        <f t="shared" si="860"/>
        <v>0</v>
      </c>
      <c r="O1903" s="12">
        <f t="shared" si="861"/>
        <v>0</v>
      </c>
      <c r="P1903" s="4">
        <f t="shared" si="862"/>
        <v>0</v>
      </c>
      <c r="Q1903" s="11">
        <f t="shared" si="854"/>
        <v>0</v>
      </c>
      <c r="R1903" s="10">
        <f t="shared" si="863"/>
        <v>0</v>
      </c>
      <c r="S1903" s="9">
        <f t="shared" si="864"/>
        <v>151.358709016955</v>
      </c>
      <c r="T1903" s="8">
        <f t="shared" si="865"/>
        <v>26382.023002804468</v>
      </c>
      <c r="U1903" s="7">
        <f t="shared" si="866"/>
        <v>-31.561312064438869</v>
      </c>
      <c r="V1903" s="9">
        <f t="shared" si="867"/>
        <v>-1598.5840072121664</v>
      </c>
      <c r="W1903" s="8">
        <f t="shared" si="868"/>
        <v>201908.40951453062</v>
      </c>
      <c r="X1903" s="7">
        <f t="shared" si="869"/>
        <v>-31.561312064438869</v>
      </c>
      <c r="Y1903" s="6">
        <f t="shared" si="855"/>
        <v>1605.7335666011927</v>
      </c>
      <c r="Z1903" s="4">
        <f t="shared" si="856"/>
        <v>-1</v>
      </c>
      <c r="AA1903" s="4">
        <f t="shared" si="870"/>
        <v>0</v>
      </c>
      <c r="AB1903" s="5">
        <f t="shared" si="871"/>
        <v>0</v>
      </c>
      <c r="AC1903" s="418">
        <f t="shared" si="875"/>
        <v>0</v>
      </c>
      <c r="AD1903" s="628">
        <f t="shared" si="872"/>
        <v>0</v>
      </c>
      <c r="AE1903" s="4">
        <f t="shared" si="857"/>
        <v>15.159762105095771</v>
      </c>
      <c r="AF1903" s="3">
        <f t="shared" si="873"/>
        <v>4.67</v>
      </c>
      <c r="AG1903" s="2">
        <f t="shared" si="858"/>
        <v>105.92076283713217</v>
      </c>
      <c r="AH1903" s="1">
        <f t="shared" si="847"/>
        <v>23.610140450430436</v>
      </c>
    </row>
    <row r="1904" spans="6:34" ht="15" thickBot="1" x14ac:dyDescent="0.4">
      <c r="F1904" s="21">
        <f t="shared" si="859"/>
        <v>187.39999999999364</v>
      </c>
      <c r="G1904" s="20">
        <f t="shared" si="874"/>
        <v>356.63043478260749</v>
      </c>
      <c r="H1904" s="19">
        <f t="shared" si="848"/>
        <v>6.6304347826074945</v>
      </c>
      <c r="I1904" s="18">
        <f t="shared" si="849"/>
        <v>1.8944099378878556E-2</v>
      </c>
      <c r="J1904" s="17">
        <f t="shared" si="850"/>
        <v>201748.5511138094</v>
      </c>
      <c r="K1904" s="16">
        <f t="shared" si="851"/>
        <v>31.561790207432498</v>
      </c>
      <c r="L1904" s="15">
        <f t="shared" si="852"/>
        <v>0</v>
      </c>
      <c r="M1904" s="14">
        <f t="shared" si="853"/>
        <v>0</v>
      </c>
      <c r="N1904" s="13">
        <f t="shared" si="860"/>
        <v>0</v>
      </c>
      <c r="O1904" s="12">
        <f t="shared" si="861"/>
        <v>0</v>
      </c>
      <c r="P1904" s="4">
        <f t="shared" si="862"/>
        <v>0</v>
      </c>
      <c r="Q1904" s="11">
        <f t="shared" si="854"/>
        <v>0</v>
      </c>
      <c r="R1904" s="10">
        <f t="shared" si="863"/>
        <v>0</v>
      </c>
      <c r="S1904" s="9">
        <f t="shared" si="864"/>
        <v>151.358709016955</v>
      </c>
      <c r="T1904" s="8">
        <f t="shared" si="865"/>
        <v>26397.158873706165</v>
      </c>
      <c r="U1904" s="7">
        <f t="shared" si="866"/>
        <v>-31.561790207432498</v>
      </c>
      <c r="V1904" s="9">
        <f t="shared" si="867"/>
        <v>-1601.7401384186103</v>
      </c>
      <c r="W1904" s="8">
        <f t="shared" si="868"/>
        <v>201748.5511138094</v>
      </c>
      <c r="X1904" s="7">
        <f t="shared" si="869"/>
        <v>-31.561790207432498</v>
      </c>
      <c r="Y1904" s="6">
        <f t="shared" si="855"/>
        <v>1608.8756725790058</v>
      </c>
      <c r="Z1904" s="4">
        <f t="shared" si="856"/>
        <v>-1</v>
      </c>
      <c r="AA1904" s="4">
        <f t="shared" si="870"/>
        <v>0</v>
      </c>
      <c r="AB1904" s="5">
        <f t="shared" si="871"/>
        <v>0</v>
      </c>
      <c r="AC1904" s="418">
        <f t="shared" si="875"/>
        <v>0</v>
      </c>
      <c r="AD1904" s="628">
        <f t="shared" si="872"/>
        <v>0</v>
      </c>
      <c r="AE1904" s="4">
        <f t="shared" si="857"/>
        <v>15.189426789277139</v>
      </c>
      <c r="AF1904" s="3">
        <f t="shared" si="873"/>
        <v>4.67</v>
      </c>
      <c r="AG1904" s="2">
        <f t="shared" si="858"/>
        <v>105.92076283713217</v>
      </c>
      <c r="AH1904" s="1">
        <f t="shared" si="847"/>
        <v>23.679474969695619</v>
      </c>
    </row>
    <row r="1905" spans="6:34" ht="15" thickBot="1" x14ac:dyDescent="0.4">
      <c r="F1905" s="21">
        <f t="shared" si="859"/>
        <v>187.49999999999363</v>
      </c>
      <c r="G1905" s="20">
        <f t="shared" si="874"/>
        <v>356.63043478260749</v>
      </c>
      <c r="H1905" s="19">
        <f t="shared" si="848"/>
        <v>6.6304347826074945</v>
      </c>
      <c r="I1905" s="18">
        <f t="shared" si="849"/>
        <v>1.8944099378878556E-2</v>
      </c>
      <c r="J1905" s="17">
        <f t="shared" si="850"/>
        <v>201588.37709996753</v>
      </c>
      <c r="K1905" s="16">
        <f t="shared" si="851"/>
        <v>31.562269305335668</v>
      </c>
      <c r="L1905" s="15">
        <f t="shared" si="852"/>
        <v>0</v>
      </c>
      <c r="M1905" s="14">
        <f t="shared" si="853"/>
        <v>0</v>
      </c>
      <c r="N1905" s="13">
        <f t="shared" si="860"/>
        <v>0</v>
      </c>
      <c r="O1905" s="12">
        <f t="shared" si="861"/>
        <v>0</v>
      </c>
      <c r="P1905" s="4">
        <f t="shared" si="862"/>
        <v>0</v>
      </c>
      <c r="Q1905" s="11">
        <f t="shared" si="854"/>
        <v>0</v>
      </c>
      <c r="R1905" s="10">
        <f t="shared" si="863"/>
        <v>0</v>
      </c>
      <c r="S1905" s="9">
        <f t="shared" si="864"/>
        <v>151.358709016955</v>
      </c>
      <c r="T1905" s="8">
        <f t="shared" si="865"/>
        <v>26412.294744607862</v>
      </c>
      <c r="U1905" s="7">
        <f t="shared" si="866"/>
        <v>-31.562269305335668</v>
      </c>
      <c r="V1905" s="9">
        <f t="shared" si="867"/>
        <v>-1604.8963174393534</v>
      </c>
      <c r="W1905" s="8">
        <f t="shared" si="868"/>
        <v>201588.37709996753</v>
      </c>
      <c r="X1905" s="7">
        <f t="shared" si="869"/>
        <v>-31.562269305335668</v>
      </c>
      <c r="Y1905" s="6">
        <f t="shared" si="855"/>
        <v>1612.0178809571801</v>
      </c>
      <c r="Z1905" s="4">
        <f t="shared" si="856"/>
        <v>-1</v>
      </c>
      <c r="AA1905" s="4">
        <f t="shared" si="870"/>
        <v>0</v>
      </c>
      <c r="AB1905" s="5">
        <f t="shared" si="871"/>
        <v>0</v>
      </c>
      <c r="AC1905" s="418">
        <f t="shared" si="875"/>
        <v>0</v>
      </c>
      <c r="AD1905" s="628">
        <f t="shared" si="872"/>
        <v>0</v>
      </c>
      <c r="AE1905" s="4">
        <f t="shared" si="857"/>
        <v>15.219092440222326</v>
      </c>
      <c r="AF1905" s="3">
        <f t="shared" si="873"/>
        <v>4.67</v>
      </c>
      <c r="AG1905" s="2">
        <f t="shared" si="858"/>
        <v>105.92076283713217</v>
      </c>
      <c r="AH1905" s="1">
        <f t="shared" si="847"/>
        <v>23.748879489513879</v>
      </c>
    </row>
    <row r="1906" spans="6:34" ht="15" thickBot="1" x14ac:dyDescent="0.4">
      <c r="F1906" s="21">
        <f t="shared" si="859"/>
        <v>187.59999999999363</v>
      </c>
      <c r="G1906" s="20">
        <f t="shared" si="874"/>
        <v>356.63043478260749</v>
      </c>
      <c r="H1906" s="19">
        <f t="shared" si="848"/>
        <v>6.6304347826074945</v>
      </c>
      <c r="I1906" s="18">
        <f t="shared" si="849"/>
        <v>1.8944099378878556E-2</v>
      </c>
      <c r="J1906" s="17">
        <f t="shared" si="850"/>
        <v>201427.88746822361</v>
      </c>
      <c r="K1906" s="16">
        <f t="shared" si="851"/>
        <v>31.562749358227514</v>
      </c>
      <c r="L1906" s="15">
        <f t="shared" si="852"/>
        <v>0</v>
      </c>
      <c r="M1906" s="14">
        <f t="shared" si="853"/>
        <v>0</v>
      </c>
      <c r="N1906" s="13">
        <f t="shared" si="860"/>
        <v>0</v>
      </c>
      <c r="O1906" s="12">
        <f t="shared" si="861"/>
        <v>0</v>
      </c>
      <c r="P1906" s="4">
        <f t="shared" si="862"/>
        <v>0</v>
      </c>
      <c r="Q1906" s="11">
        <f t="shared" si="854"/>
        <v>0</v>
      </c>
      <c r="R1906" s="10">
        <f t="shared" si="863"/>
        <v>0</v>
      </c>
      <c r="S1906" s="9">
        <f t="shared" si="864"/>
        <v>151.358709016955</v>
      </c>
      <c r="T1906" s="8">
        <f t="shared" si="865"/>
        <v>26427.430615509558</v>
      </c>
      <c r="U1906" s="7">
        <f t="shared" si="866"/>
        <v>-31.562749358227514</v>
      </c>
      <c r="V1906" s="9">
        <f t="shared" si="867"/>
        <v>-1608.0525443698871</v>
      </c>
      <c r="W1906" s="8">
        <f t="shared" si="868"/>
        <v>201427.88746822361</v>
      </c>
      <c r="X1906" s="7">
        <f t="shared" si="869"/>
        <v>-31.562749358227514</v>
      </c>
      <c r="Y1906" s="6">
        <f t="shared" si="855"/>
        <v>1615.1601915134445</v>
      </c>
      <c r="Z1906" s="4">
        <f t="shared" si="856"/>
        <v>-1</v>
      </c>
      <c r="AA1906" s="4">
        <f t="shared" si="870"/>
        <v>0</v>
      </c>
      <c r="AB1906" s="5">
        <f t="shared" si="871"/>
        <v>0</v>
      </c>
      <c r="AC1906" s="418">
        <f t="shared" si="875"/>
        <v>0</v>
      </c>
      <c r="AD1906" s="628">
        <f t="shared" si="872"/>
        <v>0</v>
      </c>
      <c r="AE1906" s="4">
        <f t="shared" si="857"/>
        <v>15.248759055832865</v>
      </c>
      <c r="AF1906" s="3">
        <f t="shared" si="873"/>
        <v>4.67</v>
      </c>
      <c r="AG1906" s="2">
        <f t="shared" si="858"/>
        <v>105.92076283713217</v>
      </c>
      <c r="AH1906" s="1">
        <f t="shared" si="847"/>
        <v>23.818353945533165</v>
      </c>
    </row>
    <row r="1907" spans="6:34" ht="15" thickBot="1" x14ac:dyDescent="0.4">
      <c r="F1907" s="21">
        <f t="shared" si="859"/>
        <v>187.69999999999362</v>
      </c>
      <c r="G1907" s="20">
        <f t="shared" si="874"/>
        <v>356.63043478260749</v>
      </c>
      <c r="H1907" s="19">
        <f t="shared" si="848"/>
        <v>6.6304347826074945</v>
      </c>
      <c r="I1907" s="18">
        <f t="shared" si="849"/>
        <v>1.8944099378878556E-2</v>
      </c>
      <c r="J1907" s="17">
        <f t="shared" si="850"/>
        <v>201267.08221378661</v>
      </c>
      <c r="K1907" s="16">
        <f t="shared" si="851"/>
        <v>31.563230366187291</v>
      </c>
      <c r="L1907" s="15">
        <f t="shared" si="852"/>
        <v>0</v>
      </c>
      <c r="M1907" s="14">
        <f t="shared" si="853"/>
        <v>0</v>
      </c>
      <c r="N1907" s="13">
        <f t="shared" si="860"/>
        <v>0</v>
      </c>
      <c r="O1907" s="12">
        <f t="shared" si="861"/>
        <v>0</v>
      </c>
      <c r="P1907" s="4">
        <f t="shared" si="862"/>
        <v>0</v>
      </c>
      <c r="Q1907" s="11">
        <f t="shared" si="854"/>
        <v>0</v>
      </c>
      <c r="R1907" s="10">
        <f t="shared" si="863"/>
        <v>0</v>
      </c>
      <c r="S1907" s="9">
        <f t="shared" si="864"/>
        <v>151.358709016955</v>
      </c>
      <c r="T1907" s="8">
        <f t="shared" si="865"/>
        <v>26442.566486411255</v>
      </c>
      <c r="U1907" s="7">
        <f t="shared" si="866"/>
        <v>-31.563230366187291</v>
      </c>
      <c r="V1907" s="9">
        <f t="shared" si="867"/>
        <v>-1611.2088193057098</v>
      </c>
      <c r="W1907" s="8">
        <f t="shared" si="868"/>
        <v>201267.08221378661</v>
      </c>
      <c r="X1907" s="7">
        <f t="shared" si="869"/>
        <v>-31.563230366187291</v>
      </c>
      <c r="Y1907" s="6">
        <f t="shared" si="855"/>
        <v>1618.3026040279915</v>
      </c>
      <c r="Z1907" s="4">
        <f t="shared" si="856"/>
        <v>-1</v>
      </c>
      <c r="AA1907" s="4">
        <f t="shared" si="870"/>
        <v>0</v>
      </c>
      <c r="AB1907" s="5">
        <f t="shared" si="871"/>
        <v>0</v>
      </c>
      <c r="AC1907" s="418">
        <f t="shared" si="875"/>
        <v>0</v>
      </c>
      <c r="AD1907" s="628">
        <f t="shared" si="872"/>
        <v>0</v>
      </c>
      <c r="AE1907" s="4">
        <f t="shared" si="857"/>
        <v>15.278426634033552</v>
      </c>
      <c r="AF1907" s="3">
        <f t="shared" si="873"/>
        <v>4.67</v>
      </c>
      <c r="AG1907" s="2">
        <f t="shared" si="858"/>
        <v>105.92076283713217</v>
      </c>
      <c r="AH1907" s="1">
        <f t="shared" si="847"/>
        <v>23.887898273617125</v>
      </c>
    </row>
    <row r="1908" spans="6:34" ht="15" thickBot="1" x14ac:dyDescent="0.4">
      <c r="F1908" s="21">
        <f t="shared" si="859"/>
        <v>187.79999999999362</v>
      </c>
      <c r="G1908" s="20">
        <f t="shared" si="874"/>
        <v>356.63043478260749</v>
      </c>
      <c r="H1908" s="19">
        <f t="shared" si="848"/>
        <v>6.6304347826074945</v>
      </c>
      <c r="I1908" s="18">
        <f t="shared" si="849"/>
        <v>1.8944099378878556E-2</v>
      </c>
      <c r="J1908" s="17">
        <f t="shared" si="850"/>
        <v>201105.96133185603</v>
      </c>
      <c r="K1908" s="16">
        <f t="shared" si="851"/>
        <v>31.56371232929445</v>
      </c>
      <c r="L1908" s="15">
        <f t="shared" si="852"/>
        <v>0</v>
      </c>
      <c r="M1908" s="14">
        <f t="shared" si="853"/>
        <v>0</v>
      </c>
      <c r="N1908" s="13">
        <f t="shared" si="860"/>
        <v>0</v>
      </c>
      <c r="O1908" s="12">
        <f t="shared" si="861"/>
        <v>0</v>
      </c>
      <c r="P1908" s="4">
        <f t="shared" si="862"/>
        <v>0</v>
      </c>
      <c r="Q1908" s="11">
        <f t="shared" si="854"/>
        <v>0</v>
      </c>
      <c r="R1908" s="10">
        <f t="shared" si="863"/>
        <v>0</v>
      </c>
      <c r="S1908" s="9">
        <f t="shared" si="864"/>
        <v>151.358709016955</v>
      </c>
      <c r="T1908" s="8">
        <f t="shared" si="865"/>
        <v>26457.702357312952</v>
      </c>
      <c r="U1908" s="7">
        <f t="shared" si="866"/>
        <v>-31.56371232929445</v>
      </c>
      <c r="V1908" s="9">
        <f t="shared" si="867"/>
        <v>-1614.3651423423285</v>
      </c>
      <c r="W1908" s="8">
        <f t="shared" si="868"/>
        <v>201105.96133185603</v>
      </c>
      <c r="X1908" s="7">
        <f t="shared" si="869"/>
        <v>-31.56371232929445</v>
      </c>
      <c r="Y1908" s="6">
        <f t="shared" si="855"/>
        <v>1621.4451182834546</v>
      </c>
      <c r="Z1908" s="4">
        <f t="shared" si="856"/>
        <v>-1</v>
      </c>
      <c r="AA1908" s="4">
        <f t="shared" si="870"/>
        <v>0</v>
      </c>
      <c r="AB1908" s="5">
        <f t="shared" si="871"/>
        <v>0</v>
      </c>
      <c r="AC1908" s="418">
        <f t="shared" si="875"/>
        <v>0</v>
      </c>
      <c r="AD1908" s="628">
        <f t="shared" si="872"/>
        <v>0</v>
      </c>
      <c r="AE1908" s="4">
        <f t="shared" si="857"/>
        <v>15.308095172772223</v>
      </c>
      <c r="AF1908" s="3">
        <f t="shared" si="873"/>
        <v>4.67</v>
      </c>
      <c r="AG1908" s="2">
        <f t="shared" si="858"/>
        <v>105.92076283713217</v>
      </c>
      <c r="AH1908" s="1">
        <f t="shared" si="847"/>
        <v>23.957512409843829</v>
      </c>
    </row>
    <row r="1909" spans="6:34" ht="15" thickBot="1" x14ac:dyDescent="0.4">
      <c r="F1909" s="21">
        <f t="shared" si="859"/>
        <v>187.89999999999361</v>
      </c>
      <c r="G1909" s="20">
        <f t="shared" si="874"/>
        <v>356.63043478260749</v>
      </c>
      <c r="H1909" s="19">
        <f t="shared" si="848"/>
        <v>6.6304347826074945</v>
      </c>
      <c r="I1909" s="18">
        <f t="shared" si="849"/>
        <v>1.8944099378878556E-2</v>
      </c>
      <c r="J1909" s="17">
        <f t="shared" si="850"/>
        <v>200944.5248176218</v>
      </c>
      <c r="K1909" s="16">
        <f t="shared" si="851"/>
        <v>31.564195247628593</v>
      </c>
      <c r="L1909" s="15">
        <f t="shared" si="852"/>
        <v>0</v>
      </c>
      <c r="M1909" s="14">
        <f t="shared" si="853"/>
        <v>0</v>
      </c>
      <c r="N1909" s="13">
        <f t="shared" si="860"/>
        <v>0</v>
      </c>
      <c r="O1909" s="12">
        <f t="shared" si="861"/>
        <v>0</v>
      </c>
      <c r="P1909" s="4">
        <f t="shared" si="862"/>
        <v>0</v>
      </c>
      <c r="Q1909" s="11">
        <f t="shared" si="854"/>
        <v>0</v>
      </c>
      <c r="R1909" s="10">
        <f t="shared" si="863"/>
        <v>0</v>
      </c>
      <c r="S1909" s="9">
        <f t="shared" si="864"/>
        <v>151.358709016955</v>
      </c>
      <c r="T1909" s="8">
        <f t="shared" si="865"/>
        <v>26472.838228214649</v>
      </c>
      <c r="U1909" s="7">
        <f t="shared" si="866"/>
        <v>-31.564195247628593</v>
      </c>
      <c r="V1909" s="9">
        <f t="shared" si="867"/>
        <v>-1617.5215135752578</v>
      </c>
      <c r="W1909" s="8">
        <f t="shared" si="868"/>
        <v>200944.5248176218</v>
      </c>
      <c r="X1909" s="7">
        <f t="shared" si="869"/>
        <v>-31.564195247628593</v>
      </c>
      <c r="Y1909" s="6">
        <f t="shared" si="855"/>
        <v>1624.5877340648833</v>
      </c>
      <c r="Z1909" s="4">
        <f t="shared" si="856"/>
        <v>-1</v>
      </c>
      <c r="AA1909" s="4">
        <f t="shared" si="870"/>
        <v>0</v>
      </c>
      <c r="AB1909" s="5">
        <f t="shared" si="871"/>
        <v>0</v>
      </c>
      <c r="AC1909" s="418">
        <f t="shared" si="875"/>
        <v>0</v>
      </c>
      <c r="AD1909" s="628">
        <f t="shared" si="872"/>
        <v>0</v>
      </c>
      <c r="AE1909" s="4">
        <f t="shared" si="857"/>
        <v>15.33776467001953</v>
      </c>
      <c r="AF1909" s="3">
        <f t="shared" si="873"/>
        <v>4.67</v>
      </c>
      <c r="AG1909" s="2">
        <f t="shared" si="858"/>
        <v>105.92076283713217</v>
      </c>
      <c r="AH1909" s="1">
        <f t="shared" si="847"/>
        <v>24.027196290504861</v>
      </c>
    </row>
    <row r="1910" spans="6:34" ht="15" thickBot="1" x14ac:dyDescent="0.4">
      <c r="F1910" s="21">
        <f t="shared" si="859"/>
        <v>187.99999999999361</v>
      </c>
      <c r="G1910" s="20">
        <f t="shared" si="874"/>
        <v>356.63043478260749</v>
      </c>
      <c r="H1910" s="19">
        <f t="shared" si="848"/>
        <v>6.6304347826074945</v>
      </c>
      <c r="I1910" s="18">
        <f t="shared" si="849"/>
        <v>1.8944099378878556E-2</v>
      </c>
      <c r="J1910" s="17">
        <f t="shared" si="850"/>
        <v>200782.77266626427</v>
      </c>
      <c r="K1910" s="16">
        <f t="shared" si="851"/>
        <v>31.564679121269489</v>
      </c>
      <c r="L1910" s="15">
        <f t="shared" si="852"/>
        <v>0</v>
      </c>
      <c r="M1910" s="14">
        <f t="shared" si="853"/>
        <v>0</v>
      </c>
      <c r="N1910" s="13">
        <f t="shared" si="860"/>
        <v>0</v>
      </c>
      <c r="O1910" s="12">
        <f t="shared" si="861"/>
        <v>0</v>
      </c>
      <c r="P1910" s="4">
        <f t="shared" si="862"/>
        <v>0</v>
      </c>
      <c r="Q1910" s="11">
        <f t="shared" si="854"/>
        <v>0</v>
      </c>
      <c r="R1910" s="10">
        <f t="shared" si="863"/>
        <v>0</v>
      </c>
      <c r="S1910" s="9">
        <f t="shared" si="864"/>
        <v>151.358709016955</v>
      </c>
      <c r="T1910" s="8">
        <f t="shared" si="865"/>
        <v>26487.974099116345</v>
      </c>
      <c r="U1910" s="7">
        <f t="shared" si="866"/>
        <v>-31.564679121269489</v>
      </c>
      <c r="V1910" s="9">
        <f t="shared" si="867"/>
        <v>-1620.6779331000207</v>
      </c>
      <c r="W1910" s="8">
        <f t="shared" si="868"/>
        <v>200782.77266626427</v>
      </c>
      <c r="X1910" s="7">
        <f t="shared" si="869"/>
        <v>-31.564679121269489</v>
      </c>
      <c r="Y1910" s="6">
        <f t="shared" si="855"/>
        <v>1627.7304511597226</v>
      </c>
      <c r="Z1910" s="4">
        <f t="shared" si="856"/>
        <v>-1</v>
      </c>
      <c r="AA1910" s="4">
        <f t="shared" si="870"/>
        <v>0</v>
      </c>
      <c r="AB1910" s="5">
        <f t="shared" si="871"/>
        <v>0</v>
      </c>
      <c r="AC1910" s="418">
        <f t="shared" si="875"/>
        <v>0</v>
      </c>
      <c r="AD1910" s="628">
        <f t="shared" si="872"/>
        <v>0</v>
      </c>
      <c r="AE1910" s="4">
        <f t="shared" si="857"/>
        <v>15.367435123768731</v>
      </c>
      <c r="AF1910" s="3">
        <f t="shared" si="873"/>
        <v>4.67</v>
      </c>
      <c r="AG1910" s="2">
        <f t="shared" si="858"/>
        <v>105.92076283713217</v>
      </c>
      <c r="AH1910" s="1">
        <f t="shared" si="847"/>
        <v>24.096949852104146</v>
      </c>
    </row>
    <row r="1911" spans="6:34" ht="15" thickBot="1" x14ac:dyDescent="0.4">
      <c r="F1911" s="21">
        <f t="shared" si="859"/>
        <v>188.0999999999936</v>
      </c>
      <c r="G1911" s="20">
        <f t="shared" si="874"/>
        <v>356.63043478260749</v>
      </c>
      <c r="H1911" s="19">
        <f t="shared" si="848"/>
        <v>6.6304347826074945</v>
      </c>
      <c r="I1911" s="18">
        <f t="shared" si="849"/>
        <v>1.8944099378878556E-2</v>
      </c>
      <c r="J1911" s="17">
        <f t="shared" si="850"/>
        <v>200620.70487295426</v>
      </c>
      <c r="K1911" s="16">
        <f t="shared" si="851"/>
        <v>31.565163950297052</v>
      </c>
      <c r="L1911" s="15">
        <f t="shared" si="852"/>
        <v>0</v>
      </c>
      <c r="M1911" s="14">
        <f t="shared" si="853"/>
        <v>0</v>
      </c>
      <c r="N1911" s="13">
        <f t="shared" si="860"/>
        <v>0</v>
      </c>
      <c r="O1911" s="12">
        <f t="shared" si="861"/>
        <v>0</v>
      </c>
      <c r="P1911" s="4">
        <f t="shared" si="862"/>
        <v>0</v>
      </c>
      <c r="Q1911" s="11">
        <f t="shared" si="854"/>
        <v>0</v>
      </c>
      <c r="R1911" s="10">
        <f t="shared" si="863"/>
        <v>0</v>
      </c>
      <c r="S1911" s="9">
        <f t="shared" si="864"/>
        <v>151.358709016955</v>
      </c>
      <c r="T1911" s="8">
        <f t="shared" si="865"/>
        <v>26503.109970018042</v>
      </c>
      <c r="U1911" s="7">
        <f t="shared" si="866"/>
        <v>-31.565163950297052</v>
      </c>
      <c r="V1911" s="9">
        <f t="shared" si="867"/>
        <v>-1623.8344010121477</v>
      </c>
      <c r="W1911" s="8">
        <f t="shared" si="868"/>
        <v>200620.70487295426</v>
      </c>
      <c r="X1911" s="7">
        <f t="shared" si="869"/>
        <v>-31.565163950297052</v>
      </c>
      <c r="Y1911" s="6">
        <f t="shared" si="855"/>
        <v>1630.8732693577879</v>
      </c>
      <c r="Z1911" s="4">
        <f t="shared" si="856"/>
        <v>-1</v>
      </c>
      <c r="AA1911" s="4">
        <f t="shared" si="870"/>
        <v>0</v>
      </c>
      <c r="AB1911" s="5">
        <f t="shared" si="871"/>
        <v>0</v>
      </c>
      <c r="AC1911" s="418">
        <f t="shared" si="875"/>
        <v>0</v>
      </c>
      <c r="AD1911" s="628">
        <f t="shared" si="872"/>
        <v>0</v>
      </c>
      <c r="AE1911" s="4">
        <f t="shared" si="857"/>
        <v>15.397106532035473</v>
      </c>
      <c r="AF1911" s="3">
        <f t="shared" si="873"/>
        <v>4.67</v>
      </c>
      <c r="AG1911" s="2">
        <f t="shared" si="858"/>
        <v>105.92076283713217</v>
      </c>
      <c r="AH1911" s="1">
        <f t="shared" si="847"/>
        <v>24.166773031356986</v>
      </c>
    </row>
    <row r="1912" spans="6:34" ht="15" thickBot="1" x14ac:dyDescent="0.4">
      <c r="F1912" s="21">
        <f t="shared" si="859"/>
        <v>188.19999999999359</v>
      </c>
      <c r="G1912" s="20">
        <f t="shared" si="874"/>
        <v>356.63043478260749</v>
      </c>
      <c r="H1912" s="19">
        <f t="shared" si="848"/>
        <v>6.6304347826074945</v>
      </c>
      <c r="I1912" s="18">
        <f t="shared" si="849"/>
        <v>1.8944099378878556E-2</v>
      </c>
      <c r="J1912" s="17">
        <f t="shared" si="850"/>
        <v>200458.32143285303</v>
      </c>
      <c r="K1912" s="16">
        <f t="shared" si="851"/>
        <v>31.565649734791375</v>
      </c>
      <c r="L1912" s="15">
        <f t="shared" si="852"/>
        <v>0</v>
      </c>
      <c r="M1912" s="14">
        <f t="shared" si="853"/>
        <v>0</v>
      </c>
      <c r="N1912" s="13">
        <f t="shared" si="860"/>
        <v>0</v>
      </c>
      <c r="O1912" s="12">
        <f t="shared" si="861"/>
        <v>0</v>
      </c>
      <c r="P1912" s="4">
        <f t="shared" si="862"/>
        <v>0</v>
      </c>
      <c r="Q1912" s="11">
        <f t="shared" si="854"/>
        <v>0</v>
      </c>
      <c r="R1912" s="10">
        <f t="shared" si="863"/>
        <v>0</v>
      </c>
      <c r="S1912" s="9">
        <f t="shared" si="864"/>
        <v>151.358709016955</v>
      </c>
      <c r="T1912" s="8">
        <f t="shared" si="865"/>
        <v>26518.245840919739</v>
      </c>
      <c r="U1912" s="7">
        <f t="shared" si="866"/>
        <v>-31.565649734791375</v>
      </c>
      <c r="V1912" s="9">
        <f t="shared" si="867"/>
        <v>-1626.9909174071774</v>
      </c>
      <c r="W1912" s="8">
        <f t="shared" si="868"/>
        <v>200458.32143285303</v>
      </c>
      <c r="X1912" s="7">
        <f t="shared" si="869"/>
        <v>-31.565649734791375</v>
      </c>
      <c r="Y1912" s="6">
        <f t="shared" si="855"/>
        <v>1634.0161884512431</v>
      </c>
      <c r="Z1912" s="4">
        <f t="shared" si="856"/>
        <v>-1</v>
      </c>
      <c r="AA1912" s="4">
        <f t="shared" si="870"/>
        <v>0</v>
      </c>
      <c r="AB1912" s="5">
        <f t="shared" si="871"/>
        <v>0</v>
      </c>
      <c r="AC1912" s="418">
        <f t="shared" si="875"/>
        <v>0</v>
      </c>
      <c r="AD1912" s="628">
        <f t="shared" si="872"/>
        <v>0</v>
      </c>
      <c r="AE1912" s="4">
        <f t="shared" si="857"/>
        <v>15.42677889285757</v>
      </c>
      <c r="AF1912" s="3">
        <f t="shared" si="873"/>
        <v>4.67</v>
      </c>
      <c r="AG1912" s="2">
        <f t="shared" si="858"/>
        <v>105.92076283713217</v>
      </c>
      <c r="AH1912" s="1">
        <f t="shared" si="847"/>
        <v>24.23666576518886</v>
      </c>
    </row>
    <row r="1913" spans="6:34" ht="15" thickBot="1" x14ac:dyDescent="0.4">
      <c r="F1913" s="21">
        <f t="shared" si="859"/>
        <v>188.29999999999359</v>
      </c>
      <c r="G1913" s="20">
        <f t="shared" si="874"/>
        <v>356.63043478260749</v>
      </c>
      <c r="H1913" s="19">
        <f t="shared" si="848"/>
        <v>6.6304347826074945</v>
      </c>
      <c r="I1913" s="18">
        <f t="shared" si="849"/>
        <v>1.8944099378878556E-2</v>
      </c>
      <c r="J1913" s="17">
        <f t="shared" si="850"/>
        <v>200295.62234111232</v>
      </c>
      <c r="K1913" s="16">
        <f t="shared" si="851"/>
        <v>31.566136474832685</v>
      </c>
      <c r="L1913" s="15">
        <f t="shared" si="852"/>
        <v>0</v>
      </c>
      <c r="M1913" s="14">
        <f t="shared" si="853"/>
        <v>0</v>
      </c>
      <c r="N1913" s="13">
        <f t="shared" si="860"/>
        <v>0</v>
      </c>
      <c r="O1913" s="12">
        <f t="shared" si="861"/>
        <v>0</v>
      </c>
      <c r="P1913" s="4">
        <f t="shared" si="862"/>
        <v>0</v>
      </c>
      <c r="Q1913" s="11">
        <f t="shared" si="854"/>
        <v>0</v>
      </c>
      <c r="R1913" s="10">
        <f t="shared" si="863"/>
        <v>0</v>
      </c>
      <c r="S1913" s="9">
        <f t="shared" si="864"/>
        <v>151.358709016955</v>
      </c>
      <c r="T1913" s="8">
        <f t="shared" si="865"/>
        <v>26533.381711821436</v>
      </c>
      <c r="U1913" s="7">
        <f t="shared" si="866"/>
        <v>-31.566136474832685</v>
      </c>
      <c r="V1913" s="9">
        <f t="shared" si="867"/>
        <v>-1630.1474823806566</v>
      </c>
      <c r="W1913" s="8">
        <f t="shared" si="868"/>
        <v>200295.62234111232</v>
      </c>
      <c r="X1913" s="7">
        <f t="shared" si="869"/>
        <v>-31.566136474832685</v>
      </c>
      <c r="Y1913" s="6">
        <f t="shared" si="855"/>
        <v>1637.1592082345785</v>
      </c>
      <c r="Z1913" s="4">
        <f t="shared" si="856"/>
        <v>-1</v>
      </c>
      <c r="AA1913" s="4">
        <f t="shared" si="870"/>
        <v>0</v>
      </c>
      <c r="AB1913" s="5">
        <f t="shared" si="871"/>
        <v>0</v>
      </c>
      <c r="AC1913" s="418">
        <f t="shared" si="875"/>
        <v>0</v>
      </c>
      <c r="AD1913" s="628">
        <f t="shared" si="872"/>
        <v>0</v>
      </c>
      <c r="AE1913" s="4">
        <f t="shared" si="857"/>
        <v>15.456452204294802</v>
      </c>
      <c r="AF1913" s="3">
        <f t="shared" si="873"/>
        <v>4.67</v>
      </c>
      <c r="AG1913" s="2">
        <f t="shared" si="858"/>
        <v>105.92076283713217</v>
      </c>
      <c r="AH1913" s="1">
        <f t="shared" si="847"/>
        <v>24.306627990734484</v>
      </c>
    </row>
    <row r="1914" spans="6:34" ht="15" thickBot="1" x14ac:dyDescent="0.4">
      <c r="F1914" s="21">
        <f t="shared" si="859"/>
        <v>188.39999999999358</v>
      </c>
      <c r="G1914" s="20">
        <f t="shared" si="874"/>
        <v>356.63043478260749</v>
      </c>
      <c r="H1914" s="19">
        <f t="shared" si="848"/>
        <v>6.6304347826074945</v>
      </c>
      <c r="I1914" s="18">
        <f t="shared" si="849"/>
        <v>1.8944099378878556E-2</v>
      </c>
      <c r="J1914" s="17">
        <f t="shared" si="850"/>
        <v>200132.60759287426</v>
      </c>
      <c r="K1914" s="16">
        <f t="shared" si="851"/>
        <v>31.566624170501409</v>
      </c>
      <c r="L1914" s="15">
        <f t="shared" si="852"/>
        <v>0</v>
      </c>
      <c r="M1914" s="14">
        <f t="shared" si="853"/>
        <v>0</v>
      </c>
      <c r="N1914" s="13">
        <f t="shared" si="860"/>
        <v>0</v>
      </c>
      <c r="O1914" s="12">
        <f t="shared" si="861"/>
        <v>0</v>
      </c>
      <c r="P1914" s="4">
        <f t="shared" si="862"/>
        <v>0</v>
      </c>
      <c r="Q1914" s="11">
        <f t="shared" si="854"/>
        <v>0</v>
      </c>
      <c r="R1914" s="10">
        <f t="shared" si="863"/>
        <v>0</v>
      </c>
      <c r="S1914" s="9">
        <f t="shared" si="864"/>
        <v>151.358709016955</v>
      </c>
      <c r="T1914" s="8">
        <f t="shared" si="865"/>
        <v>26548.517582723132</v>
      </c>
      <c r="U1914" s="7">
        <f t="shared" si="866"/>
        <v>-31.566624170501409</v>
      </c>
      <c r="V1914" s="9">
        <f t="shared" si="867"/>
        <v>-1633.3040960281398</v>
      </c>
      <c r="W1914" s="8">
        <f t="shared" si="868"/>
        <v>200132.60759287426</v>
      </c>
      <c r="X1914" s="7">
        <f t="shared" si="869"/>
        <v>-31.566624170501409</v>
      </c>
      <c r="Y1914" s="6">
        <f t="shared" si="855"/>
        <v>1640.3023285045895</v>
      </c>
      <c r="Z1914" s="4">
        <f t="shared" si="856"/>
        <v>-1</v>
      </c>
      <c r="AA1914" s="4">
        <f t="shared" si="870"/>
        <v>0</v>
      </c>
      <c r="AB1914" s="5">
        <f t="shared" si="871"/>
        <v>0</v>
      </c>
      <c r="AC1914" s="418">
        <f t="shared" si="875"/>
        <v>0</v>
      </c>
      <c r="AD1914" s="628">
        <f t="shared" si="872"/>
        <v>0</v>
      </c>
      <c r="AE1914" s="4">
        <f t="shared" si="857"/>
        <v>15.486126464428709</v>
      </c>
      <c r="AF1914" s="3">
        <f t="shared" si="873"/>
        <v>4.67</v>
      </c>
      <c r="AG1914" s="2">
        <f t="shared" si="858"/>
        <v>105.92076283713217</v>
      </c>
      <c r="AH1914" s="1">
        <f t="shared" si="847"/>
        <v>24.376659645336748</v>
      </c>
    </row>
    <row r="1915" spans="6:34" ht="15" thickBot="1" x14ac:dyDescent="0.4">
      <c r="F1915" s="21">
        <f t="shared" si="859"/>
        <v>188.49999999999358</v>
      </c>
      <c r="G1915" s="20">
        <f t="shared" si="874"/>
        <v>356.63043478260749</v>
      </c>
      <c r="H1915" s="19">
        <f t="shared" si="848"/>
        <v>6.6304347826074945</v>
      </c>
      <c r="I1915" s="18">
        <f t="shared" si="849"/>
        <v>1.8944099378878556E-2</v>
      </c>
      <c r="J1915" s="17">
        <f t="shared" si="850"/>
        <v>199969.27718327145</v>
      </c>
      <c r="K1915" s="16">
        <f t="shared" si="851"/>
        <v>31.567112821878101</v>
      </c>
      <c r="L1915" s="15">
        <f t="shared" si="852"/>
        <v>0</v>
      </c>
      <c r="M1915" s="14">
        <f t="shared" si="853"/>
        <v>0</v>
      </c>
      <c r="N1915" s="13">
        <f t="shared" si="860"/>
        <v>0</v>
      </c>
      <c r="O1915" s="12">
        <f t="shared" si="861"/>
        <v>0</v>
      </c>
      <c r="P1915" s="4">
        <f t="shared" si="862"/>
        <v>0</v>
      </c>
      <c r="Q1915" s="11">
        <f t="shared" si="854"/>
        <v>0</v>
      </c>
      <c r="R1915" s="10">
        <f t="shared" si="863"/>
        <v>0</v>
      </c>
      <c r="S1915" s="9">
        <f t="shared" si="864"/>
        <v>151.358709016955</v>
      </c>
      <c r="T1915" s="8">
        <f t="shared" si="865"/>
        <v>26563.653453624829</v>
      </c>
      <c r="U1915" s="7">
        <f t="shared" si="866"/>
        <v>-31.567112821878101</v>
      </c>
      <c r="V1915" s="9">
        <f t="shared" si="867"/>
        <v>-1636.4607584451899</v>
      </c>
      <c r="W1915" s="8">
        <f t="shared" si="868"/>
        <v>199969.27718327145</v>
      </c>
      <c r="X1915" s="7">
        <f t="shared" si="869"/>
        <v>-31.567112821878101</v>
      </c>
      <c r="Y1915" s="6">
        <f t="shared" si="855"/>
        <v>1643.445549060353</v>
      </c>
      <c r="Z1915" s="4">
        <f t="shared" si="856"/>
        <v>-1</v>
      </c>
      <c r="AA1915" s="4">
        <f t="shared" si="870"/>
        <v>0</v>
      </c>
      <c r="AB1915" s="5">
        <f t="shared" si="871"/>
        <v>0</v>
      </c>
      <c r="AC1915" s="418">
        <f t="shared" si="875"/>
        <v>0</v>
      </c>
      <c r="AD1915" s="628">
        <f t="shared" si="872"/>
        <v>0</v>
      </c>
      <c r="AE1915" s="4">
        <f t="shared" si="857"/>
        <v>15.515801671362373</v>
      </c>
      <c r="AF1915" s="3">
        <f t="shared" si="873"/>
        <v>4.67</v>
      </c>
      <c r="AG1915" s="2">
        <f t="shared" si="858"/>
        <v>105.92076283713217</v>
      </c>
      <c r="AH1915" s="1">
        <f t="shared" si="847"/>
        <v>24.446760666545654</v>
      </c>
    </row>
    <row r="1916" spans="6:34" ht="15" thickBot="1" x14ac:dyDescent="0.4">
      <c r="F1916" s="21">
        <f t="shared" si="859"/>
        <v>188.59999999999357</v>
      </c>
      <c r="G1916" s="20">
        <f t="shared" si="874"/>
        <v>356.63043478260749</v>
      </c>
      <c r="H1916" s="19">
        <f t="shared" si="848"/>
        <v>6.6304347826074945</v>
      </c>
      <c r="I1916" s="18">
        <f t="shared" si="849"/>
        <v>1.8944099378878556E-2</v>
      </c>
      <c r="J1916" s="17">
        <f t="shared" si="850"/>
        <v>199805.63110742692</v>
      </c>
      <c r="K1916" s="16">
        <f t="shared" si="851"/>
        <v>31.5676024290435</v>
      </c>
      <c r="L1916" s="15">
        <f t="shared" si="852"/>
        <v>0</v>
      </c>
      <c r="M1916" s="14">
        <f t="shared" si="853"/>
        <v>0</v>
      </c>
      <c r="N1916" s="13">
        <f t="shared" si="860"/>
        <v>0</v>
      </c>
      <c r="O1916" s="12">
        <f t="shared" si="861"/>
        <v>0</v>
      </c>
      <c r="P1916" s="4">
        <f t="shared" si="862"/>
        <v>0</v>
      </c>
      <c r="Q1916" s="11">
        <f t="shared" si="854"/>
        <v>0</v>
      </c>
      <c r="R1916" s="10">
        <f t="shared" si="863"/>
        <v>0</v>
      </c>
      <c r="S1916" s="9">
        <f t="shared" si="864"/>
        <v>151.358709016955</v>
      </c>
      <c r="T1916" s="8">
        <f t="shared" si="865"/>
        <v>26578.789324526526</v>
      </c>
      <c r="U1916" s="7">
        <f t="shared" si="866"/>
        <v>-31.5676024290435</v>
      </c>
      <c r="V1916" s="9">
        <f t="shared" si="867"/>
        <v>-1639.6174697273777</v>
      </c>
      <c r="W1916" s="8">
        <f t="shared" si="868"/>
        <v>199805.63110742692</v>
      </c>
      <c r="X1916" s="7">
        <f t="shared" si="869"/>
        <v>-31.5676024290435</v>
      </c>
      <c r="Y1916" s="6">
        <f t="shared" si="855"/>
        <v>1646.5888697032078</v>
      </c>
      <c r="Z1916" s="4">
        <f t="shared" si="856"/>
        <v>-1</v>
      </c>
      <c r="AA1916" s="4">
        <f t="shared" si="870"/>
        <v>0</v>
      </c>
      <c r="AB1916" s="5">
        <f t="shared" si="871"/>
        <v>0</v>
      </c>
      <c r="AC1916" s="418">
        <f t="shared" si="875"/>
        <v>0</v>
      </c>
      <c r="AD1916" s="628">
        <f t="shared" si="872"/>
        <v>0</v>
      </c>
      <c r="AE1916" s="4">
        <f t="shared" si="857"/>
        <v>15.545477823220232</v>
      </c>
      <c r="AF1916" s="3">
        <f t="shared" si="873"/>
        <v>4.67</v>
      </c>
      <c r="AG1916" s="2">
        <f t="shared" si="858"/>
        <v>105.92076283713217</v>
      </c>
      <c r="AH1916" s="1">
        <f t="shared" si="847"/>
        <v>24.516930992117324</v>
      </c>
    </row>
    <row r="1917" spans="6:34" ht="15" thickBot="1" x14ac:dyDescent="0.4">
      <c r="F1917" s="21">
        <f t="shared" si="859"/>
        <v>188.69999999999357</v>
      </c>
      <c r="G1917" s="20">
        <f t="shared" si="874"/>
        <v>356.63043478260749</v>
      </c>
      <c r="H1917" s="19">
        <f t="shared" si="848"/>
        <v>6.6304347826074945</v>
      </c>
      <c r="I1917" s="18">
        <f t="shared" si="849"/>
        <v>1.8944099378878556E-2</v>
      </c>
      <c r="J1917" s="17">
        <f t="shared" si="850"/>
        <v>199641.66936045419</v>
      </c>
      <c r="K1917" s="16">
        <f t="shared" si="851"/>
        <v>31.568092992078487</v>
      </c>
      <c r="L1917" s="15">
        <f t="shared" si="852"/>
        <v>0</v>
      </c>
      <c r="M1917" s="14">
        <f t="shared" si="853"/>
        <v>0</v>
      </c>
      <c r="N1917" s="13">
        <f t="shared" si="860"/>
        <v>0</v>
      </c>
      <c r="O1917" s="12">
        <f t="shared" si="861"/>
        <v>0</v>
      </c>
      <c r="P1917" s="4">
        <f t="shared" si="862"/>
        <v>0</v>
      </c>
      <c r="Q1917" s="11">
        <f t="shared" si="854"/>
        <v>0</v>
      </c>
      <c r="R1917" s="10">
        <f t="shared" si="863"/>
        <v>0</v>
      </c>
      <c r="S1917" s="9">
        <f t="shared" si="864"/>
        <v>151.358709016955</v>
      </c>
      <c r="T1917" s="8">
        <f t="shared" si="865"/>
        <v>26593.925195428223</v>
      </c>
      <c r="U1917" s="7">
        <f t="shared" si="866"/>
        <v>-31.568092992078487</v>
      </c>
      <c r="V1917" s="9">
        <f t="shared" si="867"/>
        <v>-1642.774229970282</v>
      </c>
      <c r="W1917" s="8">
        <f t="shared" si="868"/>
        <v>199641.66936045419</v>
      </c>
      <c r="X1917" s="7">
        <f t="shared" si="869"/>
        <v>-31.568092992078487</v>
      </c>
      <c r="Y1917" s="6">
        <f t="shared" si="855"/>
        <v>1649.7322902367318</v>
      </c>
      <c r="Z1917" s="4">
        <f t="shared" si="856"/>
        <v>-1</v>
      </c>
      <c r="AA1917" s="4">
        <f t="shared" si="870"/>
        <v>0</v>
      </c>
      <c r="AB1917" s="5">
        <f t="shared" si="871"/>
        <v>0</v>
      </c>
      <c r="AC1917" s="418">
        <f t="shared" si="875"/>
        <v>0</v>
      </c>
      <c r="AD1917" s="628">
        <f t="shared" si="872"/>
        <v>0</v>
      </c>
      <c r="AE1917" s="4">
        <f t="shared" si="857"/>
        <v>15.575154918147856</v>
      </c>
      <c r="AF1917" s="3">
        <f t="shared" si="873"/>
        <v>4.67</v>
      </c>
      <c r="AG1917" s="2">
        <f t="shared" si="858"/>
        <v>105.92076283713217</v>
      </c>
      <c r="AH1917" s="1">
        <f t="shared" si="847"/>
        <v>24.587170560012879</v>
      </c>
    </row>
    <row r="1918" spans="6:34" ht="15" thickBot="1" x14ac:dyDescent="0.4">
      <c r="F1918" s="21">
        <f t="shared" si="859"/>
        <v>188.79999999999356</v>
      </c>
      <c r="G1918" s="20">
        <f t="shared" si="874"/>
        <v>356.63043478260749</v>
      </c>
      <c r="H1918" s="19">
        <f t="shared" si="848"/>
        <v>6.6304347826074945</v>
      </c>
      <c r="I1918" s="18">
        <f t="shared" si="849"/>
        <v>1.8944099378878556E-2</v>
      </c>
      <c r="J1918" s="17">
        <f t="shared" si="850"/>
        <v>199477.39193745717</v>
      </c>
      <c r="K1918" s="16">
        <f t="shared" si="851"/>
        <v>31.568584511064124</v>
      </c>
      <c r="L1918" s="15">
        <f t="shared" si="852"/>
        <v>0</v>
      </c>
      <c r="M1918" s="14">
        <f t="shared" si="853"/>
        <v>0</v>
      </c>
      <c r="N1918" s="13">
        <f t="shared" si="860"/>
        <v>0</v>
      </c>
      <c r="O1918" s="12">
        <f t="shared" si="861"/>
        <v>0</v>
      </c>
      <c r="P1918" s="4">
        <f t="shared" si="862"/>
        <v>0</v>
      </c>
      <c r="Q1918" s="11">
        <f t="shared" si="854"/>
        <v>0</v>
      </c>
      <c r="R1918" s="10">
        <f t="shared" si="863"/>
        <v>0</v>
      </c>
      <c r="S1918" s="9">
        <f t="shared" si="864"/>
        <v>151.358709016955</v>
      </c>
      <c r="T1918" s="8">
        <f t="shared" si="865"/>
        <v>26609.061066329919</v>
      </c>
      <c r="U1918" s="7">
        <f t="shared" si="866"/>
        <v>-31.568584511064124</v>
      </c>
      <c r="V1918" s="9">
        <f t="shared" si="867"/>
        <v>-1645.9310392694899</v>
      </c>
      <c r="W1918" s="8">
        <f t="shared" si="868"/>
        <v>199477.39193745717</v>
      </c>
      <c r="X1918" s="7">
        <f t="shared" si="869"/>
        <v>-31.568584511064124</v>
      </c>
      <c r="Y1918" s="6">
        <f t="shared" si="855"/>
        <v>1652.8758104667218</v>
      </c>
      <c r="Z1918" s="4">
        <f t="shared" si="856"/>
        <v>-1</v>
      </c>
      <c r="AA1918" s="4">
        <f t="shared" si="870"/>
        <v>0</v>
      </c>
      <c r="AB1918" s="5">
        <f t="shared" si="871"/>
        <v>0</v>
      </c>
      <c r="AC1918" s="418">
        <f t="shared" si="875"/>
        <v>0</v>
      </c>
      <c r="AD1918" s="628">
        <f t="shared" si="872"/>
        <v>0</v>
      </c>
      <c r="AE1918" s="4">
        <f t="shared" si="857"/>
        <v>15.604832954311771</v>
      </c>
      <c r="AF1918" s="3">
        <f t="shared" si="873"/>
        <v>4.67</v>
      </c>
      <c r="AG1918" s="2">
        <f t="shared" si="858"/>
        <v>105.92076283713217</v>
      </c>
      <c r="AH1918" s="1">
        <f t="shared" si="847"/>
        <v>24.657479308397658</v>
      </c>
    </row>
    <row r="1919" spans="6:34" ht="15" thickBot="1" x14ac:dyDescent="0.4">
      <c r="F1919" s="21">
        <f t="shared" si="859"/>
        <v>188.89999999999355</v>
      </c>
      <c r="G1919" s="20">
        <f t="shared" si="874"/>
        <v>356.63043478260749</v>
      </c>
      <c r="H1919" s="19">
        <f t="shared" si="848"/>
        <v>6.6304347826074945</v>
      </c>
      <c r="I1919" s="18">
        <f t="shared" si="849"/>
        <v>1.8944099378878556E-2</v>
      </c>
      <c r="J1919" s="17">
        <f t="shared" si="850"/>
        <v>199312.79883353022</v>
      </c>
      <c r="K1919" s="16">
        <f t="shared" si="851"/>
        <v>31.569076986081612</v>
      </c>
      <c r="L1919" s="15">
        <f t="shared" si="852"/>
        <v>0</v>
      </c>
      <c r="M1919" s="14">
        <f t="shared" si="853"/>
        <v>0</v>
      </c>
      <c r="N1919" s="13">
        <f t="shared" si="860"/>
        <v>0</v>
      </c>
      <c r="O1919" s="12">
        <f t="shared" si="861"/>
        <v>0</v>
      </c>
      <c r="P1919" s="4">
        <f t="shared" si="862"/>
        <v>0</v>
      </c>
      <c r="Q1919" s="11">
        <f t="shared" si="854"/>
        <v>0</v>
      </c>
      <c r="R1919" s="10">
        <f t="shared" si="863"/>
        <v>0</v>
      </c>
      <c r="S1919" s="9">
        <f t="shared" si="864"/>
        <v>151.358709016955</v>
      </c>
      <c r="T1919" s="8">
        <f t="shared" si="865"/>
        <v>26624.196937231616</v>
      </c>
      <c r="U1919" s="7">
        <f t="shared" si="866"/>
        <v>-31.569076986081612</v>
      </c>
      <c r="V1919" s="9">
        <f t="shared" si="867"/>
        <v>-1649.0878977205964</v>
      </c>
      <c r="W1919" s="8">
        <f t="shared" si="868"/>
        <v>199312.79883353022</v>
      </c>
      <c r="X1919" s="7">
        <f t="shared" si="869"/>
        <v>-31.569076986081612</v>
      </c>
      <c r="Y1919" s="6">
        <f t="shared" si="855"/>
        <v>1656.0194302011723</v>
      </c>
      <c r="Z1919" s="4">
        <f t="shared" si="856"/>
        <v>-1</v>
      </c>
      <c r="AA1919" s="4">
        <f t="shared" si="870"/>
        <v>0</v>
      </c>
      <c r="AB1919" s="5">
        <f t="shared" si="871"/>
        <v>0</v>
      </c>
      <c r="AC1919" s="418">
        <f t="shared" si="875"/>
        <v>0</v>
      </c>
      <c r="AD1919" s="628">
        <f t="shared" si="872"/>
        <v>0</v>
      </c>
      <c r="AE1919" s="4">
        <f t="shared" si="857"/>
        <v>15.634511929899253</v>
      </c>
      <c r="AF1919" s="3">
        <f t="shared" si="873"/>
        <v>4.67</v>
      </c>
      <c r="AG1919" s="2">
        <f t="shared" si="858"/>
        <v>105.92076283713217</v>
      </c>
      <c r="AH1919" s="1">
        <f t="shared" si="847"/>
        <v>24.727857175639869</v>
      </c>
    </row>
    <row r="1920" spans="6:34" ht="15" thickBot="1" x14ac:dyDescent="0.4">
      <c r="F1920" s="21">
        <f t="shared" si="859"/>
        <v>188.99999999999355</v>
      </c>
      <c r="G1920" s="20">
        <f t="shared" si="874"/>
        <v>356.63043478260749</v>
      </c>
      <c r="H1920" s="19">
        <f t="shared" si="848"/>
        <v>6.6304347826074945</v>
      </c>
      <c r="I1920" s="18">
        <f t="shared" si="849"/>
        <v>1.8944099378878556E-2</v>
      </c>
      <c r="J1920" s="17">
        <f t="shared" si="850"/>
        <v>199147.89004375818</v>
      </c>
      <c r="K1920" s="16">
        <f t="shared" si="851"/>
        <v>31.569570417212329</v>
      </c>
      <c r="L1920" s="15">
        <f t="shared" si="852"/>
        <v>0</v>
      </c>
      <c r="M1920" s="14">
        <f t="shared" si="853"/>
        <v>0</v>
      </c>
      <c r="N1920" s="13">
        <f t="shared" si="860"/>
        <v>0</v>
      </c>
      <c r="O1920" s="12">
        <f t="shared" si="861"/>
        <v>0</v>
      </c>
      <c r="P1920" s="4">
        <f t="shared" si="862"/>
        <v>0</v>
      </c>
      <c r="Q1920" s="11">
        <f t="shared" si="854"/>
        <v>0</v>
      </c>
      <c r="R1920" s="10">
        <f t="shared" si="863"/>
        <v>0</v>
      </c>
      <c r="S1920" s="9">
        <f t="shared" si="864"/>
        <v>151.358709016955</v>
      </c>
      <c r="T1920" s="8">
        <f t="shared" si="865"/>
        <v>26639.332808133313</v>
      </c>
      <c r="U1920" s="7">
        <f t="shared" si="866"/>
        <v>-31.569570417212329</v>
      </c>
      <c r="V1920" s="9">
        <f t="shared" si="867"/>
        <v>-1652.2448054192046</v>
      </c>
      <c r="W1920" s="8">
        <f t="shared" si="868"/>
        <v>199147.89004375818</v>
      </c>
      <c r="X1920" s="7">
        <f t="shared" si="869"/>
        <v>-31.569570417212329</v>
      </c>
      <c r="Y1920" s="6">
        <f t="shared" si="855"/>
        <v>1659.1631492502552</v>
      </c>
      <c r="Z1920" s="4">
        <f t="shared" si="856"/>
        <v>-1</v>
      </c>
      <c r="AA1920" s="4">
        <f t="shared" si="870"/>
        <v>0</v>
      </c>
      <c r="AB1920" s="5">
        <f t="shared" si="871"/>
        <v>0</v>
      </c>
      <c r="AC1920" s="418">
        <f t="shared" si="875"/>
        <v>0</v>
      </c>
      <c r="AD1920" s="628">
        <f t="shared" si="872"/>
        <v>0</v>
      </c>
      <c r="AE1920" s="4">
        <f t="shared" si="857"/>
        <v>15.664191843118125</v>
      </c>
      <c r="AF1920" s="3">
        <f t="shared" si="873"/>
        <v>4.67</v>
      </c>
      <c r="AG1920" s="2">
        <f t="shared" si="858"/>
        <v>105.92076283713217</v>
      </c>
      <c r="AH1920" s="1">
        <f t="shared" si="847"/>
        <v>24.798304100309931</v>
      </c>
    </row>
    <row r="1921" spans="6:34" ht="15" thickBot="1" x14ac:dyDescent="0.4">
      <c r="F1921" s="21">
        <f t="shared" si="859"/>
        <v>189.09999999999354</v>
      </c>
      <c r="G1921" s="20">
        <f t="shared" si="874"/>
        <v>356.63043478260749</v>
      </c>
      <c r="H1921" s="19">
        <f t="shared" si="848"/>
        <v>6.6304347826074945</v>
      </c>
      <c r="I1921" s="18">
        <f t="shared" si="849"/>
        <v>1.8944099378878556E-2</v>
      </c>
      <c r="J1921" s="17">
        <f t="shared" si="850"/>
        <v>198982.66556321626</v>
      </c>
      <c r="K1921" s="16">
        <f t="shared" si="851"/>
        <v>31.570064804537814</v>
      </c>
      <c r="L1921" s="15">
        <f t="shared" si="852"/>
        <v>0</v>
      </c>
      <c r="M1921" s="14">
        <f t="shared" si="853"/>
        <v>0</v>
      </c>
      <c r="N1921" s="13">
        <f t="shared" si="860"/>
        <v>0</v>
      </c>
      <c r="O1921" s="12">
        <f t="shared" si="861"/>
        <v>0</v>
      </c>
      <c r="P1921" s="4">
        <f t="shared" si="862"/>
        <v>0</v>
      </c>
      <c r="Q1921" s="11">
        <f t="shared" si="854"/>
        <v>0</v>
      </c>
      <c r="R1921" s="10">
        <f t="shared" si="863"/>
        <v>0</v>
      </c>
      <c r="S1921" s="9">
        <f t="shared" si="864"/>
        <v>151.358709016955</v>
      </c>
      <c r="T1921" s="8">
        <f t="shared" si="865"/>
        <v>26654.46867903501</v>
      </c>
      <c r="U1921" s="7">
        <f t="shared" si="866"/>
        <v>-31.570064804537814</v>
      </c>
      <c r="V1921" s="9">
        <f t="shared" si="867"/>
        <v>-1655.4017624609257</v>
      </c>
      <c r="W1921" s="8">
        <f t="shared" si="868"/>
        <v>198982.66556321626</v>
      </c>
      <c r="X1921" s="7">
        <f t="shared" si="869"/>
        <v>-31.570064804537814</v>
      </c>
      <c r="Y1921" s="6">
        <f t="shared" si="855"/>
        <v>1662.306967426299</v>
      </c>
      <c r="Z1921" s="4">
        <f t="shared" si="856"/>
        <v>-1</v>
      </c>
      <c r="AA1921" s="4">
        <f t="shared" si="870"/>
        <v>0</v>
      </c>
      <c r="AB1921" s="5">
        <f t="shared" si="871"/>
        <v>0</v>
      </c>
      <c r="AC1921" s="418">
        <f t="shared" si="875"/>
        <v>0</v>
      </c>
      <c r="AD1921" s="628">
        <f t="shared" si="872"/>
        <v>0</v>
      </c>
      <c r="AE1921" s="4">
        <f t="shared" si="857"/>
        <v>15.69387269219658</v>
      </c>
      <c r="AF1921" s="3">
        <f t="shared" si="873"/>
        <v>4.67</v>
      </c>
      <c r="AG1921" s="2">
        <f t="shared" si="858"/>
        <v>105.92076283713217</v>
      </c>
      <c r="AH1921" s="1">
        <f t="shared" si="847"/>
        <v>24.868820021179282</v>
      </c>
    </row>
    <row r="1922" spans="6:34" ht="15" thickBot="1" x14ac:dyDescent="0.4">
      <c r="F1922" s="21">
        <f t="shared" si="859"/>
        <v>189.19999999999354</v>
      </c>
      <c r="G1922" s="20">
        <f t="shared" si="874"/>
        <v>356.63043478260749</v>
      </c>
      <c r="H1922" s="19">
        <f t="shared" si="848"/>
        <v>6.6304347826074945</v>
      </c>
      <c r="I1922" s="18">
        <f t="shared" si="849"/>
        <v>1.8944099378878556E-2</v>
      </c>
      <c r="J1922" s="17">
        <f t="shared" si="850"/>
        <v>198817.12538697018</v>
      </c>
      <c r="K1922" s="16">
        <f t="shared" si="851"/>
        <v>31.570560148139744</v>
      </c>
      <c r="L1922" s="15">
        <f t="shared" si="852"/>
        <v>0</v>
      </c>
      <c r="M1922" s="14">
        <f t="shared" si="853"/>
        <v>0</v>
      </c>
      <c r="N1922" s="13">
        <f t="shared" si="860"/>
        <v>0</v>
      </c>
      <c r="O1922" s="12">
        <f t="shared" si="861"/>
        <v>0</v>
      </c>
      <c r="P1922" s="4">
        <f t="shared" si="862"/>
        <v>0</v>
      </c>
      <c r="Q1922" s="11">
        <f t="shared" si="854"/>
        <v>0</v>
      </c>
      <c r="R1922" s="10">
        <f t="shared" si="863"/>
        <v>0</v>
      </c>
      <c r="S1922" s="9">
        <f t="shared" si="864"/>
        <v>151.358709016955</v>
      </c>
      <c r="T1922" s="8">
        <f t="shared" si="865"/>
        <v>26669.604549936706</v>
      </c>
      <c r="U1922" s="7">
        <f t="shared" si="866"/>
        <v>-31.570560148139744</v>
      </c>
      <c r="V1922" s="9">
        <f t="shared" si="867"/>
        <v>-1658.5587689413794</v>
      </c>
      <c r="W1922" s="8">
        <f t="shared" si="868"/>
        <v>198817.12538697018</v>
      </c>
      <c r="X1922" s="7">
        <f t="shared" si="869"/>
        <v>-31.570560148139744</v>
      </c>
      <c r="Y1922" s="6">
        <f t="shared" si="855"/>
        <v>1665.4508845437692</v>
      </c>
      <c r="Z1922" s="4">
        <f t="shared" si="856"/>
        <v>-1</v>
      </c>
      <c r="AA1922" s="4">
        <f t="shared" si="870"/>
        <v>0</v>
      </c>
      <c r="AB1922" s="5">
        <f t="shared" si="871"/>
        <v>0</v>
      </c>
      <c r="AC1922" s="418">
        <f t="shared" si="875"/>
        <v>0</v>
      </c>
      <c r="AD1922" s="628">
        <f t="shared" si="872"/>
        <v>0</v>
      </c>
      <c r="AE1922" s="4">
        <f t="shared" si="857"/>
        <v>15.723554475382985</v>
      </c>
      <c r="AF1922" s="3">
        <f t="shared" si="873"/>
        <v>4.67</v>
      </c>
      <c r="AG1922" s="2">
        <f t="shared" si="858"/>
        <v>105.92076283713217</v>
      </c>
      <c r="AH1922" s="1">
        <f t="shared" si="847"/>
        <v>24.93940487721941</v>
      </c>
    </row>
    <row r="1923" spans="6:34" ht="15" thickBot="1" x14ac:dyDescent="0.4">
      <c r="F1923" s="21">
        <f t="shared" si="859"/>
        <v>189.29999999999353</v>
      </c>
      <c r="G1923" s="20">
        <f t="shared" si="874"/>
        <v>356.63043478260749</v>
      </c>
      <c r="H1923" s="19">
        <f t="shared" si="848"/>
        <v>6.6304347826074945</v>
      </c>
      <c r="I1923" s="18">
        <f t="shared" si="849"/>
        <v>1.8944099378878556E-2</v>
      </c>
      <c r="J1923" s="17">
        <f t="shared" si="850"/>
        <v>198651.26951007603</v>
      </c>
      <c r="K1923" s="16">
        <f t="shared" si="851"/>
        <v>31.571056448100009</v>
      </c>
      <c r="L1923" s="15">
        <f t="shared" si="852"/>
        <v>0</v>
      </c>
      <c r="M1923" s="14">
        <f t="shared" si="853"/>
        <v>0</v>
      </c>
      <c r="N1923" s="13">
        <f t="shared" si="860"/>
        <v>0</v>
      </c>
      <c r="O1923" s="12">
        <f t="shared" si="861"/>
        <v>0</v>
      </c>
      <c r="P1923" s="4">
        <f t="shared" si="862"/>
        <v>0</v>
      </c>
      <c r="Q1923" s="11">
        <f t="shared" si="854"/>
        <v>0</v>
      </c>
      <c r="R1923" s="10">
        <f t="shared" si="863"/>
        <v>0</v>
      </c>
      <c r="S1923" s="9">
        <f t="shared" si="864"/>
        <v>151.358709016955</v>
      </c>
      <c r="T1923" s="8">
        <f t="shared" si="865"/>
        <v>26684.740420838403</v>
      </c>
      <c r="U1923" s="7">
        <f t="shared" si="866"/>
        <v>-31.571056448100009</v>
      </c>
      <c r="V1923" s="9">
        <f t="shared" si="867"/>
        <v>-1661.7158249561935</v>
      </c>
      <c r="W1923" s="8">
        <f t="shared" si="868"/>
        <v>198651.26951007603</v>
      </c>
      <c r="X1923" s="7">
        <f t="shared" si="869"/>
        <v>-31.571056448100009</v>
      </c>
      <c r="Y1923" s="6">
        <f t="shared" si="855"/>
        <v>1668.5949004192487</v>
      </c>
      <c r="Z1923" s="4">
        <f t="shared" si="856"/>
        <v>-1</v>
      </c>
      <c r="AA1923" s="4">
        <f t="shared" si="870"/>
        <v>0</v>
      </c>
      <c r="AB1923" s="5">
        <f t="shared" si="871"/>
        <v>0</v>
      </c>
      <c r="AC1923" s="418">
        <f t="shared" si="875"/>
        <v>0</v>
      </c>
      <c r="AD1923" s="628">
        <f t="shared" si="872"/>
        <v>0</v>
      </c>
      <c r="AE1923" s="4">
        <f t="shared" si="857"/>
        <v>15.75323719094569</v>
      </c>
      <c r="AF1923" s="3">
        <f t="shared" si="873"/>
        <v>4.67</v>
      </c>
      <c r="AG1923" s="2">
        <f t="shared" si="858"/>
        <v>105.92076283713217</v>
      </c>
      <c r="AH1923" s="1">
        <f t="shared" si="847"/>
        <v>25.010058607600968</v>
      </c>
    </row>
    <row r="1924" spans="6:34" ht="15" thickBot="1" x14ac:dyDescent="0.4">
      <c r="F1924" s="21">
        <f t="shared" si="859"/>
        <v>189.39999999999353</v>
      </c>
      <c r="G1924" s="20">
        <f t="shared" si="874"/>
        <v>356.63043478260749</v>
      </c>
      <c r="H1924" s="19">
        <f t="shared" si="848"/>
        <v>6.6304347826074945</v>
      </c>
      <c r="I1924" s="18">
        <f t="shared" si="849"/>
        <v>1.8944099378878556E-2</v>
      </c>
      <c r="J1924" s="17">
        <f t="shared" si="850"/>
        <v>198485.09792758041</v>
      </c>
      <c r="K1924" s="16">
        <f t="shared" si="851"/>
        <v>31.571553704500602</v>
      </c>
      <c r="L1924" s="15">
        <f t="shared" si="852"/>
        <v>0</v>
      </c>
      <c r="M1924" s="14">
        <f t="shared" si="853"/>
        <v>0</v>
      </c>
      <c r="N1924" s="13">
        <f t="shared" si="860"/>
        <v>0</v>
      </c>
      <c r="O1924" s="12">
        <f t="shared" si="861"/>
        <v>0</v>
      </c>
      <c r="P1924" s="4">
        <f t="shared" si="862"/>
        <v>0</v>
      </c>
      <c r="Q1924" s="11">
        <f t="shared" si="854"/>
        <v>0</v>
      </c>
      <c r="R1924" s="10">
        <f t="shared" si="863"/>
        <v>0</v>
      </c>
      <c r="S1924" s="9">
        <f t="shared" si="864"/>
        <v>151.358709016955</v>
      </c>
      <c r="T1924" s="8">
        <f t="shared" si="865"/>
        <v>26699.8762917401</v>
      </c>
      <c r="U1924" s="7">
        <f t="shared" si="866"/>
        <v>-31.571553704500602</v>
      </c>
      <c r="V1924" s="9">
        <f t="shared" si="867"/>
        <v>-1664.8729306010034</v>
      </c>
      <c r="W1924" s="8">
        <f t="shared" si="868"/>
        <v>198485.09792758041</v>
      </c>
      <c r="X1924" s="7">
        <f t="shared" si="869"/>
        <v>-31.571553704500602</v>
      </c>
      <c r="Y1924" s="6">
        <f t="shared" si="855"/>
        <v>1671.739014871416</v>
      </c>
      <c r="Z1924" s="4">
        <f t="shared" si="856"/>
        <v>-1</v>
      </c>
      <c r="AA1924" s="4">
        <f t="shared" si="870"/>
        <v>0</v>
      </c>
      <c r="AB1924" s="5">
        <f t="shared" si="871"/>
        <v>0</v>
      </c>
      <c r="AC1924" s="418">
        <f t="shared" si="875"/>
        <v>0</v>
      </c>
      <c r="AD1924" s="628">
        <f t="shared" si="872"/>
        <v>0</v>
      </c>
      <c r="AE1924" s="4">
        <f t="shared" si="857"/>
        <v>15.78292083717284</v>
      </c>
      <c r="AF1924" s="3">
        <f t="shared" si="873"/>
        <v>4.67</v>
      </c>
      <c r="AG1924" s="2">
        <f t="shared" si="858"/>
        <v>105.92076283713217</v>
      </c>
      <c r="AH1924" s="1">
        <f t="shared" si="847"/>
        <v>25.080781151692662</v>
      </c>
    </row>
    <row r="1925" spans="6:34" ht="15" thickBot="1" x14ac:dyDescent="0.4">
      <c r="F1925" s="21">
        <f t="shared" si="859"/>
        <v>189.49999999999352</v>
      </c>
      <c r="G1925" s="20">
        <f t="shared" si="874"/>
        <v>356.63043478260749</v>
      </c>
      <c r="H1925" s="19">
        <f t="shared" si="848"/>
        <v>6.6304347826074945</v>
      </c>
      <c r="I1925" s="18">
        <f t="shared" si="849"/>
        <v>1.8944099378878556E-2</v>
      </c>
      <c r="J1925" s="17">
        <f t="shared" si="850"/>
        <v>198318.6106345203</v>
      </c>
      <c r="K1925" s="16">
        <f t="shared" si="851"/>
        <v>31.572051917423718</v>
      </c>
      <c r="L1925" s="15">
        <f t="shared" si="852"/>
        <v>0</v>
      </c>
      <c r="M1925" s="14">
        <f t="shared" si="853"/>
        <v>0</v>
      </c>
      <c r="N1925" s="13">
        <f t="shared" si="860"/>
        <v>0</v>
      </c>
      <c r="O1925" s="12">
        <f t="shared" si="861"/>
        <v>0</v>
      </c>
      <c r="P1925" s="4">
        <f t="shared" si="862"/>
        <v>0</v>
      </c>
      <c r="Q1925" s="11">
        <f t="shared" si="854"/>
        <v>0</v>
      </c>
      <c r="R1925" s="10">
        <f t="shared" si="863"/>
        <v>0</v>
      </c>
      <c r="S1925" s="9">
        <f t="shared" si="864"/>
        <v>151.358709016955</v>
      </c>
      <c r="T1925" s="8">
        <f t="shared" si="865"/>
        <v>26715.012162641797</v>
      </c>
      <c r="U1925" s="7">
        <f t="shared" si="866"/>
        <v>-31.572051917423718</v>
      </c>
      <c r="V1925" s="9">
        <f t="shared" si="867"/>
        <v>-1668.0300859714534</v>
      </c>
      <c r="W1925" s="8">
        <f t="shared" si="868"/>
        <v>198318.6106345203</v>
      </c>
      <c r="X1925" s="7">
        <f t="shared" si="869"/>
        <v>-31.572051917423718</v>
      </c>
      <c r="Y1925" s="6">
        <f t="shared" si="855"/>
        <v>1674.8832277210292</v>
      </c>
      <c r="Z1925" s="4">
        <f t="shared" si="856"/>
        <v>-1</v>
      </c>
      <c r="AA1925" s="4">
        <f t="shared" si="870"/>
        <v>0</v>
      </c>
      <c r="AB1925" s="5">
        <f t="shared" si="871"/>
        <v>0</v>
      </c>
      <c r="AC1925" s="418">
        <f t="shared" si="875"/>
        <v>0</v>
      </c>
      <c r="AD1925" s="628">
        <f t="shared" si="872"/>
        <v>0</v>
      </c>
      <c r="AE1925" s="4">
        <f t="shared" si="857"/>
        <v>15.812605412372209</v>
      </c>
      <c r="AF1925" s="3">
        <f t="shared" si="873"/>
        <v>4.67</v>
      </c>
      <c r="AG1925" s="2">
        <f t="shared" si="858"/>
        <v>105.92076283713217</v>
      </c>
      <c r="AH1925" s="1">
        <f t="shared" si="847"/>
        <v>25.151572449060474</v>
      </c>
    </row>
    <row r="1926" spans="6:34" ht="15" thickBot="1" x14ac:dyDescent="0.4">
      <c r="F1926" s="21">
        <f t="shared" si="859"/>
        <v>189.59999999999351</v>
      </c>
      <c r="G1926" s="20">
        <f t="shared" si="874"/>
        <v>356.63043478260749</v>
      </c>
      <c r="H1926" s="19">
        <f t="shared" si="848"/>
        <v>6.6304347826074945</v>
      </c>
      <c r="I1926" s="18">
        <f t="shared" si="849"/>
        <v>1.8944099378878556E-2</v>
      </c>
      <c r="J1926" s="17">
        <f t="shared" si="850"/>
        <v>198151.80762592316</v>
      </c>
      <c r="K1926" s="16">
        <f t="shared" si="851"/>
        <v>31.572551086951695</v>
      </c>
      <c r="L1926" s="15">
        <f t="shared" si="852"/>
        <v>0</v>
      </c>
      <c r="M1926" s="14">
        <f t="shared" si="853"/>
        <v>0</v>
      </c>
      <c r="N1926" s="13">
        <f t="shared" si="860"/>
        <v>0</v>
      </c>
      <c r="O1926" s="12">
        <f t="shared" si="861"/>
        <v>0</v>
      </c>
      <c r="P1926" s="4">
        <f t="shared" si="862"/>
        <v>0</v>
      </c>
      <c r="Q1926" s="11">
        <f t="shared" si="854"/>
        <v>0</v>
      </c>
      <c r="R1926" s="10">
        <f t="shared" si="863"/>
        <v>0</v>
      </c>
      <c r="S1926" s="9">
        <f t="shared" si="864"/>
        <v>151.358709016955</v>
      </c>
      <c r="T1926" s="8">
        <f t="shared" si="865"/>
        <v>26730.148033543494</v>
      </c>
      <c r="U1926" s="7">
        <f t="shared" si="866"/>
        <v>-31.572551086951695</v>
      </c>
      <c r="V1926" s="9">
        <f t="shared" si="867"/>
        <v>-1671.1872911631958</v>
      </c>
      <c r="W1926" s="8">
        <f t="shared" si="868"/>
        <v>198151.80762592316</v>
      </c>
      <c r="X1926" s="7">
        <f t="shared" si="869"/>
        <v>-31.572551086951695</v>
      </c>
      <c r="Y1926" s="6">
        <f t="shared" si="855"/>
        <v>1678.0275387909041</v>
      </c>
      <c r="Z1926" s="4">
        <f t="shared" si="856"/>
        <v>-1</v>
      </c>
      <c r="AA1926" s="4">
        <f t="shared" si="870"/>
        <v>0</v>
      </c>
      <c r="AB1926" s="5">
        <f t="shared" si="871"/>
        <v>0</v>
      </c>
      <c r="AC1926" s="418">
        <f t="shared" si="875"/>
        <v>0</v>
      </c>
      <c r="AD1926" s="628">
        <f t="shared" si="872"/>
        <v>0</v>
      </c>
      <c r="AE1926" s="4">
        <f t="shared" si="857"/>
        <v>15.842290914870993</v>
      </c>
      <c r="AF1926" s="3">
        <f t="shared" si="873"/>
        <v>4.67</v>
      </c>
      <c r="AG1926" s="2">
        <f t="shared" si="858"/>
        <v>105.92076283713217</v>
      </c>
      <c r="AH1926" s="1">
        <f t="shared" si="847"/>
        <v>25.222432439466502</v>
      </c>
    </row>
    <row r="1927" spans="6:34" ht="15" thickBot="1" x14ac:dyDescent="0.4">
      <c r="F1927" s="21">
        <f t="shared" si="859"/>
        <v>189.69999999999351</v>
      </c>
      <c r="G1927" s="20">
        <f t="shared" si="874"/>
        <v>356.63043478260749</v>
      </c>
      <c r="H1927" s="19">
        <f t="shared" si="848"/>
        <v>6.6304347826074945</v>
      </c>
      <c r="I1927" s="18">
        <f t="shared" si="849"/>
        <v>1.8944099378878556E-2</v>
      </c>
      <c r="J1927" s="17">
        <f t="shared" si="850"/>
        <v>197984.68889680685</v>
      </c>
      <c r="K1927" s="16">
        <f t="shared" si="851"/>
        <v>31.573051213167034</v>
      </c>
      <c r="L1927" s="15">
        <f t="shared" si="852"/>
        <v>0</v>
      </c>
      <c r="M1927" s="14">
        <f t="shared" si="853"/>
        <v>0</v>
      </c>
      <c r="N1927" s="13">
        <f t="shared" si="860"/>
        <v>0</v>
      </c>
      <c r="O1927" s="12">
        <f t="shared" si="861"/>
        <v>0</v>
      </c>
      <c r="P1927" s="4">
        <f t="shared" si="862"/>
        <v>0</v>
      </c>
      <c r="Q1927" s="11">
        <f t="shared" si="854"/>
        <v>0</v>
      </c>
      <c r="R1927" s="10">
        <f t="shared" si="863"/>
        <v>0</v>
      </c>
      <c r="S1927" s="9">
        <f t="shared" si="864"/>
        <v>151.358709016955</v>
      </c>
      <c r="T1927" s="8">
        <f t="shared" si="865"/>
        <v>26745.28390444519</v>
      </c>
      <c r="U1927" s="7">
        <f t="shared" si="866"/>
        <v>-31.573051213167034</v>
      </c>
      <c r="V1927" s="9">
        <f t="shared" si="867"/>
        <v>-1674.344546271891</v>
      </c>
      <c r="W1927" s="8">
        <f t="shared" si="868"/>
        <v>197984.68889680685</v>
      </c>
      <c r="X1927" s="7">
        <f t="shared" si="869"/>
        <v>-31.573051213167034</v>
      </c>
      <c r="Y1927" s="6">
        <f t="shared" si="855"/>
        <v>1681.1719479058956</v>
      </c>
      <c r="Z1927" s="4">
        <f t="shared" si="856"/>
        <v>-1</v>
      </c>
      <c r="AA1927" s="4">
        <f t="shared" si="870"/>
        <v>0</v>
      </c>
      <c r="AB1927" s="5">
        <f t="shared" si="871"/>
        <v>0</v>
      </c>
      <c r="AC1927" s="418">
        <f t="shared" si="875"/>
        <v>0</v>
      </c>
      <c r="AD1927" s="628">
        <f t="shared" si="872"/>
        <v>0</v>
      </c>
      <c r="AE1927" s="4">
        <f t="shared" si="857"/>
        <v>15.871977343015647</v>
      </c>
      <c r="AF1927" s="3">
        <f t="shared" si="873"/>
        <v>4.67</v>
      </c>
      <c r="AG1927" s="2">
        <f t="shared" si="858"/>
        <v>105.92076283713217</v>
      </c>
      <c r="AH1927" s="1">
        <f t="shared" si="847"/>
        <v>25.293361062868179</v>
      </c>
    </row>
    <row r="1928" spans="6:34" ht="15" thickBot="1" x14ac:dyDescent="0.4">
      <c r="F1928" s="21">
        <f t="shared" si="859"/>
        <v>189.7999999999935</v>
      </c>
      <c r="G1928" s="20">
        <f t="shared" si="874"/>
        <v>356.63043478260749</v>
      </c>
      <c r="H1928" s="19">
        <f t="shared" si="848"/>
        <v>6.6304347826074945</v>
      </c>
      <c r="I1928" s="18">
        <f t="shared" si="849"/>
        <v>1.8944099378878556E-2</v>
      </c>
      <c r="J1928" s="17">
        <f t="shared" si="850"/>
        <v>197817.25444217966</v>
      </c>
      <c r="K1928" s="16">
        <f t="shared" si="851"/>
        <v>31.573552296152389</v>
      </c>
      <c r="L1928" s="15">
        <f t="shared" si="852"/>
        <v>0</v>
      </c>
      <c r="M1928" s="14">
        <f t="shared" si="853"/>
        <v>0</v>
      </c>
      <c r="N1928" s="13">
        <f t="shared" si="860"/>
        <v>0</v>
      </c>
      <c r="O1928" s="12">
        <f t="shared" si="861"/>
        <v>0</v>
      </c>
      <c r="P1928" s="4">
        <f t="shared" si="862"/>
        <v>0</v>
      </c>
      <c r="Q1928" s="11">
        <f t="shared" si="854"/>
        <v>0</v>
      </c>
      <c r="R1928" s="10">
        <f t="shared" si="863"/>
        <v>0</v>
      </c>
      <c r="S1928" s="9">
        <f t="shared" si="864"/>
        <v>151.358709016955</v>
      </c>
      <c r="T1928" s="8">
        <f t="shared" si="865"/>
        <v>26760.419775346887</v>
      </c>
      <c r="U1928" s="7">
        <f t="shared" si="866"/>
        <v>-31.573552296152389</v>
      </c>
      <c r="V1928" s="9">
        <f t="shared" si="867"/>
        <v>-1677.5018513932077</v>
      </c>
      <c r="W1928" s="8">
        <f t="shared" si="868"/>
        <v>197817.25444217966</v>
      </c>
      <c r="X1928" s="7">
        <f t="shared" si="869"/>
        <v>-31.573552296152389</v>
      </c>
      <c r="Y1928" s="6">
        <f t="shared" si="855"/>
        <v>1684.3164548928801</v>
      </c>
      <c r="Z1928" s="4">
        <f t="shared" si="856"/>
        <v>-1</v>
      </c>
      <c r="AA1928" s="4">
        <f t="shared" si="870"/>
        <v>0</v>
      </c>
      <c r="AB1928" s="5">
        <f t="shared" si="871"/>
        <v>0</v>
      </c>
      <c r="AC1928" s="418">
        <f t="shared" si="875"/>
        <v>0</v>
      </c>
      <c r="AD1928" s="628">
        <f t="shared" si="872"/>
        <v>0</v>
      </c>
      <c r="AE1928" s="4">
        <f t="shared" si="857"/>
        <v>15.901664695171707</v>
      </c>
      <c r="AF1928" s="3">
        <f t="shared" si="873"/>
        <v>4.67</v>
      </c>
      <c r="AG1928" s="2">
        <f t="shared" si="858"/>
        <v>105.92076283713217</v>
      </c>
      <c r="AH1928" s="1">
        <f t="shared" si="847"/>
        <v>25.364358259417202</v>
      </c>
    </row>
    <row r="1929" spans="6:34" ht="15" thickBot="1" x14ac:dyDescent="0.4">
      <c r="F1929" s="21">
        <f t="shared" si="859"/>
        <v>189.8999999999935</v>
      </c>
      <c r="G1929" s="20">
        <f t="shared" si="874"/>
        <v>356.63043478260749</v>
      </c>
      <c r="H1929" s="19">
        <f t="shared" si="848"/>
        <v>6.6304347826074945</v>
      </c>
      <c r="I1929" s="18">
        <f t="shared" si="849"/>
        <v>1.8944099378878556E-2</v>
      </c>
      <c r="J1929" s="17">
        <f t="shared" si="850"/>
        <v>197649.50425704033</v>
      </c>
      <c r="K1929" s="16">
        <f t="shared" si="851"/>
        <v>31.574054335990613</v>
      </c>
      <c r="L1929" s="15">
        <f t="shared" si="852"/>
        <v>0</v>
      </c>
      <c r="M1929" s="14">
        <f t="shared" si="853"/>
        <v>0</v>
      </c>
      <c r="N1929" s="13">
        <f t="shared" si="860"/>
        <v>0</v>
      </c>
      <c r="O1929" s="12">
        <f t="shared" si="861"/>
        <v>0</v>
      </c>
      <c r="P1929" s="4">
        <f t="shared" si="862"/>
        <v>0</v>
      </c>
      <c r="Q1929" s="11">
        <f t="shared" si="854"/>
        <v>0</v>
      </c>
      <c r="R1929" s="10">
        <f t="shared" si="863"/>
        <v>0</v>
      </c>
      <c r="S1929" s="9">
        <f t="shared" si="864"/>
        <v>151.358709016955</v>
      </c>
      <c r="T1929" s="8">
        <f t="shared" si="865"/>
        <v>26775.555646248584</v>
      </c>
      <c r="U1929" s="7">
        <f t="shared" si="866"/>
        <v>-31.574054335990613</v>
      </c>
      <c r="V1929" s="9">
        <f t="shared" si="867"/>
        <v>-1680.6592066228229</v>
      </c>
      <c r="W1929" s="8">
        <f t="shared" si="868"/>
        <v>197649.50425704033</v>
      </c>
      <c r="X1929" s="7">
        <f t="shared" si="869"/>
        <v>-31.574054335990613</v>
      </c>
      <c r="Y1929" s="6">
        <f t="shared" si="855"/>
        <v>1687.4610595807346</v>
      </c>
      <c r="Z1929" s="4">
        <f t="shared" si="856"/>
        <v>-1</v>
      </c>
      <c r="AA1929" s="4">
        <f t="shared" si="870"/>
        <v>0</v>
      </c>
      <c r="AB1929" s="5">
        <f t="shared" si="871"/>
        <v>0</v>
      </c>
      <c r="AC1929" s="418">
        <f t="shared" si="875"/>
        <v>0</v>
      </c>
      <c r="AD1929" s="628">
        <f t="shared" si="872"/>
        <v>0</v>
      </c>
      <c r="AE1929" s="4">
        <f t="shared" si="857"/>
        <v>15.931352969723598</v>
      </c>
      <c r="AF1929" s="3">
        <f t="shared" si="873"/>
        <v>4.67</v>
      </c>
      <c r="AG1929" s="2">
        <f t="shared" si="858"/>
        <v>105.92076283713217</v>
      </c>
      <c r="AH1929" s="1">
        <f t="shared" si="847"/>
        <v>25.435423969458665</v>
      </c>
    </row>
    <row r="1930" spans="6:34" ht="15" thickBot="1" x14ac:dyDescent="0.4">
      <c r="F1930" s="21">
        <f t="shared" si="859"/>
        <v>189.99999999999349</v>
      </c>
      <c r="G1930" s="20">
        <f t="shared" si="874"/>
        <v>356.63043478260749</v>
      </c>
      <c r="H1930" s="19">
        <f t="shared" si="848"/>
        <v>6.6304347826074945</v>
      </c>
      <c r="I1930" s="18">
        <f t="shared" si="849"/>
        <v>1.8944099378878556E-2</v>
      </c>
      <c r="J1930" s="17">
        <f t="shared" si="850"/>
        <v>197481.43833637805</v>
      </c>
      <c r="K1930" s="16">
        <f t="shared" si="851"/>
        <v>31.574557332764677</v>
      </c>
      <c r="L1930" s="15">
        <f t="shared" si="852"/>
        <v>0</v>
      </c>
      <c r="M1930" s="14">
        <f t="shared" si="853"/>
        <v>0</v>
      </c>
      <c r="N1930" s="13">
        <f t="shared" si="860"/>
        <v>0</v>
      </c>
      <c r="O1930" s="12">
        <f t="shared" si="861"/>
        <v>0</v>
      </c>
      <c r="P1930" s="4">
        <f t="shared" si="862"/>
        <v>0</v>
      </c>
      <c r="Q1930" s="11">
        <f t="shared" si="854"/>
        <v>0</v>
      </c>
      <c r="R1930" s="10">
        <f t="shared" si="863"/>
        <v>0</v>
      </c>
      <c r="S1930" s="9">
        <f t="shared" si="864"/>
        <v>151.358709016955</v>
      </c>
      <c r="T1930" s="8">
        <f t="shared" si="865"/>
        <v>26790.691517150281</v>
      </c>
      <c r="U1930" s="7">
        <f t="shared" si="866"/>
        <v>-31.574557332764677</v>
      </c>
      <c r="V1930" s="9">
        <f t="shared" si="867"/>
        <v>-1683.8166120564219</v>
      </c>
      <c r="W1930" s="8">
        <f t="shared" si="868"/>
        <v>197481.43833637805</v>
      </c>
      <c r="X1930" s="7">
        <f t="shared" si="869"/>
        <v>-31.574557332764677</v>
      </c>
      <c r="Y1930" s="6">
        <f t="shared" si="855"/>
        <v>1690.6057618003217</v>
      </c>
      <c r="Z1930" s="4">
        <f t="shared" si="856"/>
        <v>-1</v>
      </c>
      <c r="AA1930" s="4">
        <f t="shared" si="870"/>
        <v>0</v>
      </c>
      <c r="AB1930" s="5">
        <f t="shared" si="871"/>
        <v>0</v>
      </c>
      <c r="AC1930" s="418">
        <f t="shared" si="875"/>
        <v>0</v>
      </c>
      <c r="AD1930" s="628">
        <f t="shared" si="872"/>
        <v>0</v>
      </c>
      <c r="AE1930" s="4">
        <f t="shared" si="857"/>
        <v>15.96104216507449</v>
      </c>
      <c r="AF1930" s="3">
        <f t="shared" si="873"/>
        <v>4.67</v>
      </c>
      <c r="AG1930" s="2">
        <f t="shared" si="858"/>
        <v>105.92076283713217</v>
      </c>
      <c r="AH1930" s="1">
        <f t="shared" si="847"/>
        <v>25.506558133530127</v>
      </c>
    </row>
    <row r="1931" spans="6:34" ht="15" thickBot="1" x14ac:dyDescent="0.4">
      <c r="F1931" s="21">
        <f t="shared" si="859"/>
        <v>190.09999999999349</v>
      </c>
      <c r="G1931" s="20">
        <f t="shared" si="874"/>
        <v>356.63043478260749</v>
      </c>
      <c r="H1931" s="19">
        <f t="shared" si="848"/>
        <v>6.6304347826074945</v>
      </c>
      <c r="I1931" s="18">
        <f t="shared" si="849"/>
        <v>1.8944099378878556E-2</v>
      </c>
      <c r="J1931" s="17">
        <f t="shared" si="850"/>
        <v>197313.05667517241</v>
      </c>
      <c r="K1931" s="16">
        <f t="shared" si="851"/>
        <v>31.575061286557737</v>
      </c>
      <c r="L1931" s="15">
        <f t="shared" si="852"/>
        <v>0</v>
      </c>
      <c r="M1931" s="14">
        <f t="shared" si="853"/>
        <v>0</v>
      </c>
      <c r="N1931" s="13">
        <f t="shared" si="860"/>
        <v>0</v>
      </c>
      <c r="O1931" s="12">
        <f t="shared" si="861"/>
        <v>0</v>
      </c>
      <c r="P1931" s="4">
        <f t="shared" si="862"/>
        <v>0</v>
      </c>
      <c r="Q1931" s="11">
        <f t="shared" si="854"/>
        <v>0</v>
      </c>
      <c r="R1931" s="10">
        <f t="shared" si="863"/>
        <v>0</v>
      </c>
      <c r="S1931" s="9">
        <f t="shared" si="864"/>
        <v>151.358709016955</v>
      </c>
      <c r="T1931" s="8">
        <f t="shared" si="865"/>
        <v>26805.827388051977</v>
      </c>
      <c r="U1931" s="7">
        <f t="shared" si="866"/>
        <v>-31.575061286557737</v>
      </c>
      <c r="V1931" s="9">
        <f t="shared" si="867"/>
        <v>-1686.9740677896984</v>
      </c>
      <c r="W1931" s="8">
        <f t="shared" si="868"/>
        <v>197313.05667517241</v>
      </c>
      <c r="X1931" s="7">
        <f t="shared" si="869"/>
        <v>-31.575061286557737</v>
      </c>
      <c r="Y1931" s="6">
        <f t="shared" si="855"/>
        <v>1693.7505613844683</v>
      </c>
      <c r="Z1931" s="4">
        <f t="shared" si="856"/>
        <v>-1</v>
      </c>
      <c r="AA1931" s="4">
        <f t="shared" si="870"/>
        <v>0</v>
      </c>
      <c r="AB1931" s="5">
        <f t="shared" si="871"/>
        <v>0</v>
      </c>
      <c r="AC1931" s="418">
        <f t="shared" si="875"/>
        <v>0</v>
      </c>
      <c r="AD1931" s="628">
        <f t="shared" si="872"/>
        <v>0</v>
      </c>
      <c r="AE1931" s="4">
        <f t="shared" si="857"/>
        <v>15.990732279646098</v>
      </c>
      <c r="AF1931" s="3">
        <f t="shared" si="873"/>
        <v>4.67</v>
      </c>
      <c r="AG1931" s="2">
        <f t="shared" si="858"/>
        <v>105.92076283713217</v>
      </c>
      <c r="AH1931" s="1">
        <f t="shared" si="847"/>
        <v>25.577760692360663</v>
      </c>
    </row>
    <row r="1932" spans="6:34" ht="15" thickBot="1" x14ac:dyDescent="0.4">
      <c r="F1932" s="21">
        <f t="shared" si="859"/>
        <v>190.19999999999348</v>
      </c>
      <c r="G1932" s="20">
        <f t="shared" si="874"/>
        <v>356.63043478260749</v>
      </c>
      <c r="H1932" s="19">
        <f t="shared" si="848"/>
        <v>6.6304347826074945</v>
      </c>
      <c r="I1932" s="18">
        <f t="shared" si="849"/>
        <v>1.8944099378878556E-2</v>
      </c>
      <c r="J1932" s="17">
        <f t="shared" si="850"/>
        <v>197144.35926839345</v>
      </c>
      <c r="K1932" s="16">
        <f t="shared" si="851"/>
        <v>31.575566197453103</v>
      </c>
      <c r="L1932" s="15">
        <f t="shared" si="852"/>
        <v>0</v>
      </c>
      <c r="M1932" s="14">
        <f t="shared" si="853"/>
        <v>0</v>
      </c>
      <c r="N1932" s="13">
        <f t="shared" si="860"/>
        <v>0</v>
      </c>
      <c r="O1932" s="12">
        <f t="shared" si="861"/>
        <v>0</v>
      </c>
      <c r="P1932" s="4">
        <f t="shared" si="862"/>
        <v>0</v>
      </c>
      <c r="Q1932" s="11">
        <f t="shared" si="854"/>
        <v>0</v>
      </c>
      <c r="R1932" s="10">
        <f t="shared" si="863"/>
        <v>0</v>
      </c>
      <c r="S1932" s="9">
        <f t="shared" si="864"/>
        <v>151.358709016955</v>
      </c>
      <c r="T1932" s="8">
        <f t="shared" si="865"/>
        <v>26820.963258953674</v>
      </c>
      <c r="U1932" s="7">
        <f t="shared" si="866"/>
        <v>-31.575566197453103</v>
      </c>
      <c r="V1932" s="9">
        <f t="shared" si="867"/>
        <v>-1690.1315739183542</v>
      </c>
      <c r="W1932" s="8">
        <f t="shared" si="868"/>
        <v>197144.35926839345</v>
      </c>
      <c r="X1932" s="7">
        <f t="shared" si="869"/>
        <v>-31.575566197453103</v>
      </c>
      <c r="Y1932" s="6">
        <f t="shared" si="855"/>
        <v>1696.8954581679486</v>
      </c>
      <c r="Z1932" s="4">
        <f t="shared" si="856"/>
        <v>-1</v>
      </c>
      <c r="AA1932" s="4">
        <f t="shared" si="870"/>
        <v>0</v>
      </c>
      <c r="AB1932" s="5">
        <f t="shared" si="871"/>
        <v>0</v>
      </c>
      <c r="AC1932" s="418">
        <f t="shared" si="875"/>
        <v>0</v>
      </c>
      <c r="AD1932" s="628">
        <f t="shared" si="872"/>
        <v>0</v>
      </c>
      <c r="AE1932" s="4">
        <f t="shared" si="857"/>
        <v>16.020423311878524</v>
      </c>
      <c r="AF1932" s="3">
        <f t="shared" si="873"/>
        <v>4.67</v>
      </c>
      <c r="AG1932" s="2">
        <f t="shared" si="858"/>
        <v>105.92076283713217</v>
      </c>
      <c r="AH1932" s="1">
        <f t="shared" si="847"/>
        <v>25.649031586869945</v>
      </c>
    </row>
    <row r="1933" spans="6:34" ht="15" thickBot="1" x14ac:dyDescent="0.4">
      <c r="F1933" s="21">
        <f t="shared" si="859"/>
        <v>190.29999999999347</v>
      </c>
      <c r="G1933" s="20">
        <f t="shared" si="874"/>
        <v>356.63043478260749</v>
      </c>
      <c r="H1933" s="19">
        <f t="shared" si="848"/>
        <v>6.6304347826074945</v>
      </c>
      <c r="I1933" s="18">
        <f t="shared" si="849"/>
        <v>1.8944099378878556E-2</v>
      </c>
      <c r="J1933" s="17">
        <f t="shared" si="850"/>
        <v>196975.34611100162</v>
      </c>
      <c r="K1933" s="16">
        <f t="shared" si="851"/>
        <v>31.576072065534245</v>
      </c>
      <c r="L1933" s="15">
        <f t="shared" si="852"/>
        <v>0</v>
      </c>
      <c r="M1933" s="14">
        <f t="shared" si="853"/>
        <v>0</v>
      </c>
      <c r="N1933" s="13">
        <f t="shared" si="860"/>
        <v>0</v>
      </c>
      <c r="O1933" s="12">
        <f t="shared" si="861"/>
        <v>0</v>
      </c>
      <c r="P1933" s="4">
        <f t="shared" si="862"/>
        <v>0</v>
      </c>
      <c r="Q1933" s="11">
        <f t="shared" si="854"/>
        <v>0</v>
      </c>
      <c r="R1933" s="10">
        <f t="shared" si="863"/>
        <v>0</v>
      </c>
      <c r="S1933" s="9">
        <f t="shared" si="864"/>
        <v>151.358709016955</v>
      </c>
      <c r="T1933" s="8">
        <f t="shared" si="865"/>
        <v>26836.099129855371</v>
      </c>
      <c r="U1933" s="7">
        <f t="shared" si="866"/>
        <v>-31.576072065534245</v>
      </c>
      <c r="V1933" s="9">
        <f t="shared" si="867"/>
        <v>-1693.2891305380995</v>
      </c>
      <c r="W1933" s="8">
        <f t="shared" si="868"/>
        <v>196975.34611100162</v>
      </c>
      <c r="X1933" s="7">
        <f t="shared" si="869"/>
        <v>-31.576072065534245</v>
      </c>
      <c r="Y1933" s="6">
        <f t="shared" si="855"/>
        <v>1700.0404519874673</v>
      </c>
      <c r="Z1933" s="4">
        <f t="shared" si="856"/>
        <v>-1</v>
      </c>
      <c r="AA1933" s="4">
        <f t="shared" si="870"/>
        <v>0</v>
      </c>
      <c r="AB1933" s="5">
        <f t="shared" si="871"/>
        <v>0</v>
      </c>
      <c r="AC1933" s="418">
        <f t="shared" si="875"/>
        <v>0</v>
      </c>
      <c r="AD1933" s="628">
        <f t="shared" si="872"/>
        <v>0</v>
      </c>
      <c r="AE1933" s="4">
        <f t="shared" si="857"/>
        <v>16.05011526023009</v>
      </c>
      <c r="AF1933" s="3">
        <f t="shared" si="873"/>
        <v>4.67</v>
      </c>
      <c r="AG1933" s="2">
        <f t="shared" si="858"/>
        <v>105.92076283713217</v>
      </c>
      <c r="AH1933" s="1">
        <f t="shared" si="847"/>
        <v>25.720370758167345</v>
      </c>
    </row>
    <row r="1934" spans="6:34" ht="15" thickBot="1" x14ac:dyDescent="0.4">
      <c r="F1934" s="21">
        <f t="shared" si="859"/>
        <v>190.39999999999347</v>
      </c>
      <c r="G1934" s="20">
        <f t="shared" si="874"/>
        <v>356.63043478260749</v>
      </c>
      <c r="H1934" s="19">
        <f t="shared" si="848"/>
        <v>6.6304347826074945</v>
      </c>
      <c r="I1934" s="18">
        <f t="shared" si="849"/>
        <v>1.8944099378878556E-2</v>
      </c>
      <c r="J1934" s="17">
        <f t="shared" si="850"/>
        <v>196806.0171979478</v>
      </c>
      <c r="K1934" s="16">
        <f t="shared" si="851"/>
        <v>31.576578890884804</v>
      </c>
      <c r="L1934" s="15">
        <f t="shared" si="852"/>
        <v>0</v>
      </c>
      <c r="M1934" s="14">
        <f t="shared" si="853"/>
        <v>0</v>
      </c>
      <c r="N1934" s="13">
        <f t="shared" si="860"/>
        <v>0</v>
      </c>
      <c r="O1934" s="12">
        <f t="shared" si="861"/>
        <v>0</v>
      </c>
      <c r="P1934" s="4">
        <f t="shared" si="862"/>
        <v>0</v>
      </c>
      <c r="Q1934" s="11">
        <f t="shared" si="854"/>
        <v>0</v>
      </c>
      <c r="R1934" s="10">
        <f t="shared" si="863"/>
        <v>0</v>
      </c>
      <c r="S1934" s="9">
        <f t="shared" si="864"/>
        <v>151.358709016955</v>
      </c>
      <c r="T1934" s="8">
        <f t="shared" si="865"/>
        <v>26851.235000757068</v>
      </c>
      <c r="U1934" s="7">
        <f t="shared" si="866"/>
        <v>-31.576578890884804</v>
      </c>
      <c r="V1934" s="9">
        <f t="shared" si="867"/>
        <v>-1696.4467377446529</v>
      </c>
      <c r="W1934" s="8">
        <f t="shared" si="868"/>
        <v>196806.0171979478</v>
      </c>
      <c r="X1934" s="7">
        <f t="shared" si="869"/>
        <v>-31.576578890884804</v>
      </c>
      <c r="Y1934" s="6">
        <f t="shared" si="855"/>
        <v>1703.1855426816405</v>
      </c>
      <c r="Z1934" s="4">
        <f t="shared" si="856"/>
        <v>-1</v>
      </c>
      <c r="AA1934" s="4">
        <f t="shared" si="870"/>
        <v>0</v>
      </c>
      <c r="AB1934" s="5">
        <f t="shared" si="871"/>
        <v>0</v>
      </c>
      <c r="AC1934" s="418">
        <f t="shared" si="875"/>
        <v>0</v>
      </c>
      <c r="AD1934" s="628">
        <f t="shared" si="872"/>
        <v>0</v>
      </c>
      <c r="AE1934" s="4">
        <f t="shared" si="857"/>
        <v>16.07980812317717</v>
      </c>
      <c r="AF1934" s="3">
        <f t="shared" si="873"/>
        <v>4.67</v>
      </c>
      <c r="AG1934" s="2">
        <f t="shared" si="858"/>
        <v>105.92076283713217</v>
      </c>
      <c r="AH1934" s="1">
        <f t="shared" si="847"/>
        <v>25.791778147551028</v>
      </c>
    </row>
    <row r="1935" spans="6:34" ht="15" thickBot="1" x14ac:dyDescent="0.4">
      <c r="F1935" s="21">
        <f t="shared" si="859"/>
        <v>190.49999999999346</v>
      </c>
      <c r="G1935" s="20">
        <f t="shared" si="874"/>
        <v>356.63043478260749</v>
      </c>
      <c r="H1935" s="19">
        <f t="shared" si="848"/>
        <v>6.6304347826074945</v>
      </c>
      <c r="I1935" s="18">
        <f t="shared" si="849"/>
        <v>1.8944099378878556E-2</v>
      </c>
      <c r="J1935" s="17">
        <f t="shared" si="850"/>
        <v>196636.37252417335</v>
      </c>
      <c r="K1935" s="16">
        <f t="shared" si="851"/>
        <v>31.577086673588575</v>
      </c>
      <c r="L1935" s="15">
        <f t="shared" si="852"/>
        <v>0</v>
      </c>
      <c r="M1935" s="14">
        <f t="shared" si="853"/>
        <v>0</v>
      </c>
      <c r="N1935" s="13">
        <f t="shared" si="860"/>
        <v>0</v>
      </c>
      <c r="O1935" s="12">
        <f t="shared" si="861"/>
        <v>0</v>
      </c>
      <c r="P1935" s="4">
        <f t="shared" si="862"/>
        <v>0</v>
      </c>
      <c r="Q1935" s="11">
        <f t="shared" si="854"/>
        <v>0</v>
      </c>
      <c r="R1935" s="10">
        <f t="shared" si="863"/>
        <v>0</v>
      </c>
      <c r="S1935" s="9">
        <f t="shared" si="864"/>
        <v>151.358709016955</v>
      </c>
      <c r="T1935" s="8">
        <f t="shared" si="865"/>
        <v>26866.370871658764</v>
      </c>
      <c r="U1935" s="7">
        <f t="shared" si="866"/>
        <v>-31.577086673588575</v>
      </c>
      <c r="V1935" s="9">
        <f t="shared" si="867"/>
        <v>-1699.6043956337414</v>
      </c>
      <c r="W1935" s="8">
        <f t="shared" si="868"/>
        <v>196636.37252417335</v>
      </c>
      <c r="X1935" s="7">
        <f t="shared" si="869"/>
        <v>-31.577086673588575</v>
      </c>
      <c r="Y1935" s="6">
        <f t="shared" si="855"/>
        <v>1706.3307300909794</v>
      </c>
      <c r="Z1935" s="4">
        <f t="shared" si="856"/>
        <v>-1</v>
      </c>
      <c r="AA1935" s="4">
        <f t="shared" si="870"/>
        <v>0</v>
      </c>
      <c r="AB1935" s="5">
        <f t="shared" si="871"/>
        <v>0</v>
      </c>
      <c r="AC1935" s="418">
        <f t="shared" si="875"/>
        <v>0</v>
      </c>
      <c r="AD1935" s="628">
        <f t="shared" si="872"/>
        <v>0</v>
      </c>
      <c r="AE1935" s="4">
        <f t="shared" si="857"/>
        <v>16.109501899214028</v>
      </c>
      <c r="AF1935" s="3">
        <f t="shared" si="873"/>
        <v>4.67</v>
      </c>
      <c r="AG1935" s="2">
        <f t="shared" si="858"/>
        <v>105.92076283713217</v>
      </c>
      <c r="AH1935" s="1">
        <f t="shared" si="847"/>
        <v>25.863253696507027</v>
      </c>
    </row>
    <row r="1936" spans="6:34" ht="15" thickBot="1" x14ac:dyDescent="0.4">
      <c r="F1936" s="21">
        <f t="shared" si="859"/>
        <v>190.59999999999346</v>
      </c>
      <c r="G1936" s="20">
        <f t="shared" si="874"/>
        <v>356.63043478260749</v>
      </c>
      <c r="H1936" s="19">
        <f t="shared" si="848"/>
        <v>6.6304347826074945</v>
      </c>
      <c r="I1936" s="18">
        <f t="shared" si="849"/>
        <v>1.8944099378878556E-2</v>
      </c>
      <c r="J1936" s="17">
        <f t="shared" si="850"/>
        <v>196466.41208460997</v>
      </c>
      <c r="K1936" s="16">
        <f t="shared" si="851"/>
        <v>31.577595413729508</v>
      </c>
      <c r="L1936" s="15">
        <f t="shared" si="852"/>
        <v>0</v>
      </c>
      <c r="M1936" s="14">
        <f t="shared" si="853"/>
        <v>0</v>
      </c>
      <c r="N1936" s="13">
        <f t="shared" si="860"/>
        <v>0</v>
      </c>
      <c r="O1936" s="12">
        <f t="shared" si="861"/>
        <v>0</v>
      </c>
      <c r="P1936" s="4">
        <f t="shared" si="862"/>
        <v>0</v>
      </c>
      <c r="Q1936" s="11">
        <f t="shared" si="854"/>
        <v>0</v>
      </c>
      <c r="R1936" s="10">
        <f t="shared" si="863"/>
        <v>0</v>
      </c>
      <c r="S1936" s="9">
        <f t="shared" si="864"/>
        <v>151.358709016955</v>
      </c>
      <c r="T1936" s="8">
        <f t="shared" si="865"/>
        <v>26881.506742560461</v>
      </c>
      <c r="U1936" s="7">
        <f t="shared" si="866"/>
        <v>-31.577595413729508</v>
      </c>
      <c r="V1936" s="9">
        <f t="shared" si="867"/>
        <v>-1702.7621043011002</v>
      </c>
      <c r="W1936" s="8">
        <f t="shared" si="868"/>
        <v>196466.41208460997</v>
      </c>
      <c r="X1936" s="7">
        <f t="shared" si="869"/>
        <v>-31.577595413729508</v>
      </c>
      <c r="Y1936" s="6">
        <f t="shared" si="855"/>
        <v>1709.4760140578721</v>
      </c>
      <c r="Z1936" s="4">
        <f t="shared" si="856"/>
        <v>-1</v>
      </c>
      <c r="AA1936" s="4">
        <f t="shared" si="870"/>
        <v>0</v>
      </c>
      <c r="AB1936" s="5">
        <f t="shared" si="871"/>
        <v>0</v>
      </c>
      <c r="AC1936" s="418">
        <f t="shared" si="875"/>
        <v>0</v>
      </c>
      <c r="AD1936" s="628">
        <f t="shared" si="872"/>
        <v>0</v>
      </c>
      <c r="AE1936" s="4">
        <f t="shared" si="857"/>
        <v>16.139196586852645</v>
      </c>
      <c r="AF1936" s="3">
        <f t="shared" si="873"/>
        <v>4.67</v>
      </c>
      <c r="AG1936" s="2">
        <f t="shared" si="858"/>
        <v>105.92076283713217</v>
      </c>
      <c r="AH1936" s="1">
        <f t="shared" si="847"/>
        <v>25.934797346708407</v>
      </c>
    </row>
    <row r="1937" spans="6:34" ht="15" thickBot="1" x14ac:dyDescent="0.4">
      <c r="F1937" s="21">
        <f t="shared" si="859"/>
        <v>190.69999999999345</v>
      </c>
      <c r="G1937" s="20">
        <f t="shared" si="874"/>
        <v>356.63043478260749</v>
      </c>
      <c r="H1937" s="19">
        <f t="shared" si="848"/>
        <v>6.6304347826074945</v>
      </c>
      <c r="I1937" s="18">
        <f t="shared" si="849"/>
        <v>1.8944099378878556E-2</v>
      </c>
      <c r="J1937" s="17">
        <f t="shared" si="850"/>
        <v>196296.13587417986</v>
      </c>
      <c r="K1937" s="16">
        <f t="shared" si="851"/>
        <v>31.578105111391739</v>
      </c>
      <c r="L1937" s="15">
        <f t="shared" si="852"/>
        <v>0</v>
      </c>
      <c r="M1937" s="14">
        <f t="shared" si="853"/>
        <v>0</v>
      </c>
      <c r="N1937" s="13">
        <f t="shared" si="860"/>
        <v>0</v>
      </c>
      <c r="O1937" s="12">
        <f t="shared" si="861"/>
        <v>0</v>
      </c>
      <c r="P1937" s="4">
        <f t="shared" si="862"/>
        <v>0</v>
      </c>
      <c r="Q1937" s="11">
        <f t="shared" si="854"/>
        <v>0</v>
      </c>
      <c r="R1937" s="10">
        <f t="shared" si="863"/>
        <v>0</v>
      </c>
      <c r="S1937" s="9">
        <f t="shared" si="864"/>
        <v>151.358709016955</v>
      </c>
      <c r="T1937" s="8">
        <f t="shared" si="865"/>
        <v>26896.642613462158</v>
      </c>
      <c r="U1937" s="7">
        <f t="shared" si="866"/>
        <v>-31.578105111391739</v>
      </c>
      <c r="V1937" s="9">
        <f t="shared" si="867"/>
        <v>-1705.9198638424732</v>
      </c>
      <c r="W1937" s="8">
        <f t="shared" si="868"/>
        <v>196296.13587417986</v>
      </c>
      <c r="X1937" s="7">
        <f t="shared" si="869"/>
        <v>-31.578105111391739</v>
      </c>
      <c r="Y1937" s="6">
        <f t="shared" si="855"/>
        <v>1712.6213944265678</v>
      </c>
      <c r="Z1937" s="4">
        <f t="shared" si="856"/>
        <v>-1</v>
      </c>
      <c r="AA1937" s="4">
        <f t="shared" si="870"/>
        <v>0</v>
      </c>
      <c r="AB1937" s="5">
        <f t="shared" si="871"/>
        <v>0</v>
      </c>
      <c r="AC1937" s="418">
        <f t="shared" si="875"/>
        <v>0</v>
      </c>
      <c r="AD1937" s="628">
        <f t="shared" si="872"/>
        <v>0</v>
      </c>
      <c r="AE1937" s="4">
        <f t="shared" si="857"/>
        <v>16.168892184622575</v>
      </c>
      <c r="AF1937" s="3">
        <f t="shared" si="873"/>
        <v>4.67</v>
      </c>
      <c r="AG1937" s="2">
        <f t="shared" si="858"/>
        <v>105.92076283713217</v>
      </c>
      <c r="AH1937" s="1">
        <f t="shared" si="847"/>
        <v>26.00640904001429</v>
      </c>
    </row>
    <row r="1938" spans="6:34" ht="15" thickBot="1" x14ac:dyDescent="0.4">
      <c r="F1938" s="21">
        <f t="shared" si="859"/>
        <v>190.79999999999345</v>
      </c>
      <c r="G1938" s="20">
        <f t="shared" si="874"/>
        <v>356.63043478260749</v>
      </c>
      <c r="H1938" s="19">
        <f t="shared" si="848"/>
        <v>6.6304347826074945</v>
      </c>
      <c r="I1938" s="18">
        <f t="shared" si="849"/>
        <v>1.8944099378878556E-2</v>
      </c>
      <c r="J1938" s="17">
        <f t="shared" si="850"/>
        <v>196125.54388779562</v>
      </c>
      <c r="K1938" s="16">
        <f t="shared" si="851"/>
        <v>31.578615766659542</v>
      </c>
      <c r="L1938" s="15">
        <f t="shared" si="852"/>
        <v>0</v>
      </c>
      <c r="M1938" s="14">
        <f t="shared" si="853"/>
        <v>0</v>
      </c>
      <c r="N1938" s="13">
        <f t="shared" si="860"/>
        <v>0</v>
      </c>
      <c r="O1938" s="12">
        <f t="shared" si="861"/>
        <v>0</v>
      </c>
      <c r="P1938" s="4">
        <f t="shared" si="862"/>
        <v>0</v>
      </c>
      <c r="Q1938" s="11">
        <f t="shared" si="854"/>
        <v>0</v>
      </c>
      <c r="R1938" s="10">
        <f t="shared" si="863"/>
        <v>0</v>
      </c>
      <c r="S1938" s="9">
        <f t="shared" si="864"/>
        <v>151.358709016955</v>
      </c>
      <c r="T1938" s="8">
        <f t="shared" si="865"/>
        <v>26911.778484363855</v>
      </c>
      <c r="U1938" s="7">
        <f t="shared" si="866"/>
        <v>-31.578615766659542</v>
      </c>
      <c r="V1938" s="9">
        <f t="shared" si="867"/>
        <v>-1709.0776743536123</v>
      </c>
      <c r="W1938" s="8">
        <f t="shared" si="868"/>
        <v>196125.54388779562</v>
      </c>
      <c r="X1938" s="7">
        <f t="shared" si="869"/>
        <v>-31.578615766659542</v>
      </c>
      <c r="Y1938" s="6">
        <f t="shared" si="855"/>
        <v>1715.7668710431587</v>
      </c>
      <c r="Z1938" s="4">
        <f t="shared" si="856"/>
        <v>-1</v>
      </c>
      <c r="AA1938" s="4">
        <f t="shared" si="870"/>
        <v>0</v>
      </c>
      <c r="AB1938" s="5">
        <f t="shared" si="871"/>
        <v>0</v>
      </c>
      <c r="AC1938" s="418">
        <f t="shared" si="875"/>
        <v>0</v>
      </c>
      <c r="AD1938" s="628">
        <f t="shared" si="872"/>
        <v>0</v>
      </c>
      <c r="AE1938" s="4">
        <f t="shared" si="857"/>
        <v>16.198588691070775</v>
      </c>
      <c r="AF1938" s="3">
        <f t="shared" si="873"/>
        <v>4.67</v>
      </c>
      <c r="AG1938" s="2">
        <f t="shared" si="858"/>
        <v>105.92076283713217</v>
      </c>
      <c r="AH1938" s="1">
        <f t="shared" si="847"/>
        <v>26.078088718469111</v>
      </c>
    </row>
    <row r="1939" spans="6:34" ht="15" thickBot="1" x14ac:dyDescent="0.4">
      <c r="F1939" s="21">
        <f t="shared" si="859"/>
        <v>190.89999999999344</v>
      </c>
      <c r="G1939" s="20">
        <f t="shared" si="874"/>
        <v>356.63043478260749</v>
      </c>
      <c r="H1939" s="19">
        <f t="shared" si="848"/>
        <v>6.6304347826074945</v>
      </c>
      <c r="I1939" s="18">
        <f t="shared" si="849"/>
        <v>1.8944099378878556E-2</v>
      </c>
      <c r="J1939" s="17">
        <f t="shared" si="850"/>
        <v>195954.63612036026</v>
      </c>
      <c r="K1939" s="16">
        <f t="shared" si="851"/>
        <v>31.579127379617354</v>
      </c>
      <c r="L1939" s="15">
        <f t="shared" si="852"/>
        <v>0</v>
      </c>
      <c r="M1939" s="14">
        <f t="shared" si="853"/>
        <v>0</v>
      </c>
      <c r="N1939" s="13">
        <f t="shared" si="860"/>
        <v>0</v>
      </c>
      <c r="O1939" s="12">
        <f t="shared" si="861"/>
        <v>0</v>
      </c>
      <c r="P1939" s="4">
        <f t="shared" si="862"/>
        <v>0</v>
      </c>
      <c r="Q1939" s="11">
        <f t="shared" si="854"/>
        <v>0</v>
      </c>
      <c r="R1939" s="10">
        <f t="shared" si="863"/>
        <v>0</v>
      </c>
      <c r="S1939" s="9">
        <f t="shared" si="864"/>
        <v>151.358709016955</v>
      </c>
      <c r="T1939" s="8">
        <f t="shared" si="865"/>
        <v>26926.914355265551</v>
      </c>
      <c r="U1939" s="7">
        <f t="shared" si="866"/>
        <v>-31.579127379617354</v>
      </c>
      <c r="V1939" s="9">
        <f t="shared" si="867"/>
        <v>-1712.2355359302783</v>
      </c>
      <c r="W1939" s="8">
        <f t="shared" si="868"/>
        <v>195954.63612036026</v>
      </c>
      <c r="X1939" s="7">
        <f t="shared" si="869"/>
        <v>-31.579127379617354</v>
      </c>
      <c r="Y1939" s="6">
        <f t="shared" si="855"/>
        <v>1718.9124437555645</v>
      </c>
      <c r="Z1939" s="4">
        <f t="shared" si="856"/>
        <v>-1</v>
      </c>
      <c r="AA1939" s="4">
        <f t="shared" si="870"/>
        <v>0</v>
      </c>
      <c r="AB1939" s="5">
        <f t="shared" si="871"/>
        <v>0</v>
      </c>
      <c r="AC1939" s="418">
        <f t="shared" si="875"/>
        <v>0</v>
      </c>
      <c r="AD1939" s="628">
        <f t="shared" si="872"/>
        <v>0</v>
      </c>
      <c r="AE1939" s="4">
        <f t="shared" si="857"/>
        <v>16.228286104761445</v>
      </c>
      <c r="AF1939" s="3">
        <f t="shared" si="873"/>
        <v>4.67</v>
      </c>
      <c r="AG1939" s="2">
        <f t="shared" si="858"/>
        <v>105.92076283713217</v>
      </c>
      <c r="AH1939" s="1">
        <f t="shared" si="847"/>
        <v>26.149836324301589</v>
      </c>
    </row>
    <row r="1940" spans="6:34" ht="15" thickBot="1" x14ac:dyDescent="0.4">
      <c r="F1940" s="21">
        <f t="shared" si="859"/>
        <v>190.99999999999343</v>
      </c>
      <c r="G1940" s="20">
        <f t="shared" si="874"/>
        <v>356.63043478260749</v>
      </c>
      <c r="H1940" s="19">
        <f t="shared" si="848"/>
        <v>6.6304347826074945</v>
      </c>
      <c r="I1940" s="18">
        <f t="shared" si="849"/>
        <v>1.8944099378878556E-2</v>
      </c>
      <c r="J1940" s="17">
        <f t="shared" si="850"/>
        <v>195783.41256676722</v>
      </c>
      <c r="K1940" s="16">
        <f t="shared" si="851"/>
        <v>31.579639950349801</v>
      </c>
      <c r="L1940" s="15">
        <f t="shared" si="852"/>
        <v>0</v>
      </c>
      <c r="M1940" s="14">
        <f t="shared" si="853"/>
        <v>0</v>
      </c>
      <c r="N1940" s="13">
        <f t="shared" si="860"/>
        <v>0</v>
      </c>
      <c r="O1940" s="12">
        <f t="shared" si="861"/>
        <v>0</v>
      </c>
      <c r="P1940" s="4">
        <f t="shared" si="862"/>
        <v>0</v>
      </c>
      <c r="Q1940" s="11">
        <f t="shared" si="854"/>
        <v>0</v>
      </c>
      <c r="R1940" s="10">
        <f t="shared" si="863"/>
        <v>0</v>
      </c>
      <c r="S1940" s="9">
        <f t="shared" si="864"/>
        <v>151.358709016955</v>
      </c>
      <c r="T1940" s="8">
        <f t="shared" si="865"/>
        <v>26942.050226167248</v>
      </c>
      <c r="U1940" s="7">
        <f t="shared" si="866"/>
        <v>-31.579639950349801</v>
      </c>
      <c r="V1940" s="9">
        <f t="shared" si="867"/>
        <v>-1715.3934486682399</v>
      </c>
      <c r="W1940" s="8">
        <f t="shared" si="868"/>
        <v>195783.41256676722</v>
      </c>
      <c r="X1940" s="7">
        <f t="shared" si="869"/>
        <v>-31.579639950349801</v>
      </c>
      <c r="Y1940" s="6">
        <f t="shared" si="855"/>
        <v>1722.0581124135144</v>
      </c>
      <c r="Z1940" s="4">
        <f t="shared" si="856"/>
        <v>-1</v>
      </c>
      <c r="AA1940" s="4">
        <f t="shared" si="870"/>
        <v>0</v>
      </c>
      <c r="AB1940" s="5">
        <f t="shared" si="871"/>
        <v>0</v>
      </c>
      <c r="AC1940" s="418">
        <f t="shared" si="875"/>
        <v>0</v>
      </c>
      <c r="AD1940" s="628">
        <f t="shared" si="872"/>
        <v>0</v>
      </c>
      <c r="AE1940" s="4">
        <f t="shared" si="857"/>
        <v>16.257984424275882</v>
      </c>
      <c r="AF1940" s="3">
        <f t="shared" si="873"/>
        <v>4.67</v>
      </c>
      <c r="AG1940" s="2">
        <f t="shared" si="858"/>
        <v>105.92076283713217</v>
      </c>
      <c r="AH1940" s="1">
        <f t="shared" si="847"/>
        <v>26.221651799923912</v>
      </c>
    </row>
    <row r="1941" spans="6:34" ht="15" thickBot="1" x14ac:dyDescent="0.4">
      <c r="F1941" s="21">
        <f t="shared" si="859"/>
        <v>191.09999999999343</v>
      </c>
      <c r="G1941" s="20">
        <f t="shared" si="874"/>
        <v>356.63043478260749</v>
      </c>
      <c r="H1941" s="19">
        <f t="shared" si="848"/>
        <v>6.6304347826074945</v>
      </c>
      <c r="I1941" s="18">
        <f t="shared" si="849"/>
        <v>1.8944099378878556E-2</v>
      </c>
      <c r="J1941" s="17">
        <f t="shared" si="850"/>
        <v>195611.8732219004</v>
      </c>
      <c r="K1941" s="16">
        <f t="shared" si="851"/>
        <v>31.580153478941632</v>
      </c>
      <c r="L1941" s="15">
        <f t="shared" si="852"/>
        <v>0</v>
      </c>
      <c r="M1941" s="14">
        <f t="shared" si="853"/>
        <v>0</v>
      </c>
      <c r="N1941" s="13">
        <f t="shared" si="860"/>
        <v>0</v>
      </c>
      <c r="O1941" s="12">
        <f t="shared" si="861"/>
        <v>0</v>
      </c>
      <c r="P1941" s="4">
        <f t="shared" si="862"/>
        <v>0</v>
      </c>
      <c r="Q1941" s="11">
        <f t="shared" si="854"/>
        <v>0</v>
      </c>
      <c r="R1941" s="10">
        <f t="shared" si="863"/>
        <v>0</v>
      </c>
      <c r="S1941" s="9">
        <f t="shared" si="864"/>
        <v>151.358709016955</v>
      </c>
      <c r="T1941" s="8">
        <f t="shared" si="865"/>
        <v>26957.186097068945</v>
      </c>
      <c r="U1941" s="7">
        <f t="shared" si="866"/>
        <v>-31.580153478941632</v>
      </c>
      <c r="V1941" s="9">
        <f t="shared" si="867"/>
        <v>-1718.551412663275</v>
      </c>
      <c r="W1941" s="8">
        <f t="shared" si="868"/>
        <v>195611.8732219004</v>
      </c>
      <c r="X1941" s="7">
        <f t="shared" si="869"/>
        <v>-31.580153478941632</v>
      </c>
      <c r="Y1941" s="6">
        <f t="shared" si="855"/>
        <v>1725.2038768685334</v>
      </c>
      <c r="Z1941" s="4">
        <f t="shared" si="856"/>
        <v>-1</v>
      </c>
      <c r="AA1941" s="4">
        <f t="shared" si="870"/>
        <v>0</v>
      </c>
      <c r="AB1941" s="5">
        <f t="shared" si="871"/>
        <v>0</v>
      </c>
      <c r="AC1941" s="418">
        <f t="shared" si="875"/>
        <v>0</v>
      </c>
      <c r="AD1941" s="628">
        <f t="shared" si="872"/>
        <v>0</v>
      </c>
      <c r="AE1941" s="4">
        <f t="shared" si="857"/>
        <v>16.287683648212326</v>
      </c>
      <c r="AF1941" s="3">
        <f t="shared" si="873"/>
        <v>4.67</v>
      </c>
      <c r="AG1941" s="2">
        <f t="shared" si="858"/>
        <v>105.92076283713217</v>
      </c>
      <c r="AH1941" s="1">
        <f t="shared" ref="AH1941:AH2004" si="876">DragCoefficient*AE1941^(3/2)</f>
        <v>26.293535087930941</v>
      </c>
    </row>
    <row r="1942" spans="6:34" ht="15" thickBot="1" x14ac:dyDescent="0.4">
      <c r="F1942" s="21">
        <f t="shared" si="859"/>
        <v>191.19999999999342</v>
      </c>
      <c r="G1942" s="20">
        <f t="shared" si="874"/>
        <v>356.63043478260749</v>
      </c>
      <c r="H1942" s="19">
        <f t="shared" si="848"/>
        <v>6.6304347826074945</v>
      </c>
      <c r="I1942" s="18">
        <f t="shared" si="849"/>
        <v>1.8944099378878556E-2</v>
      </c>
      <c r="J1942" s="17">
        <f t="shared" si="850"/>
        <v>195440.01808063406</v>
      </c>
      <c r="K1942" s="16">
        <f t="shared" si="851"/>
        <v>31.58066796547779</v>
      </c>
      <c r="L1942" s="15">
        <f t="shared" si="852"/>
        <v>0</v>
      </c>
      <c r="M1942" s="14">
        <f t="shared" si="853"/>
        <v>0</v>
      </c>
      <c r="N1942" s="13">
        <f t="shared" si="860"/>
        <v>0</v>
      </c>
      <c r="O1942" s="12">
        <f t="shared" si="861"/>
        <v>0</v>
      </c>
      <c r="P1942" s="4">
        <f t="shared" si="862"/>
        <v>0</v>
      </c>
      <c r="Q1942" s="11">
        <f t="shared" si="854"/>
        <v>0</v>
      </c>
      <c r="R1942" s="10">
        <f t="shared" si="863"/>
        <v>0</v>
      </c>
      <c r="S1942" s="9">
        <f t="shared" si="864"/>
        <v>151.358709016955</v>
      </c>
      <c r="T1942" s="8">
        <f t="shared" si="865"/>
        <v>26972.321967970642</v>
      </c>
      <c r="U1942" s="7">
        <f t="shared" si="866"/>
        <v>-31.58066796547779</v>
      </c>
      <c r="V1942" s="9">
        <f t="shared" si="867"/>
        <v>-1721.7094280111692</v>
      </c>
      <c r="W1942" s="8">
        <f t="shared" si="868"/>
        <v>195440.01808063406</v>
      </c>
      <c r="X1942" s="7">
        <f t="shared" si="869"/>
        <v>-31.58066796547779</v>
      </c>
      <c r="Y1942" s="6">
        <f t="shared" si="855"/>
        <v>1728.3497369739225</v>
      </c>
      <c r="Z1942" s="4">
        <f t="shared" si="856"/>
        <v>-1</v>
      </c>
      <c r="AA1942" s="4">
        <f t="shared" si="870"/>
        <v>0</v>
      </c>
      <c r="AB1942" s="5">
        <f t="shared" si="871"/>
        <v>0</v>
      </c>
      <c r="AC1942" s="418">
        <f t="shared" si="875"/>
        <v>0</v>
      </c>
      <c r="AD1942" s="628">
        <f t="shared" si="872"/>
        <v>0</v>
      </c>
      <c r="AE1942" s="4">
        <f t="shared" si="857"/>
        <v>16.317383775185789</v>
      </c>
      <c r="AF1942" s="3">
        <f t="shared" si="873"/>
        <v>4.67</v>
      </c>
      <c r="AG1942" s="2">
        <f t="shared" si="858"/>
        <v>105.92076283713217</v>
      </c>
      <c r="AH1942" s="1">
        <f t="shared" si="876"/>
        <v>26.365486131099257</v>
      </c>
    </row>
    <row r="1943" spans="6:34" ht="15" thickBot="1" x14ac:dyDescent="0.4">
      <c r="F1943" s="21">
        <f t="shared" si="859"/>
        <v>191.29999999999342</v>
      </c>
      <c r="G1943" s="20">
        <f t="shared" si="874"/>
        <v>356.63043478260749</v>
      </c>
      <c r="H1943" s="19">
        <f t="shared" si="848"/>
        <v>6.6304347826074945</v>
      </c>
      <c r="I1943" s="18">
        <f t="shared" si="849"/>
        <v>1.8944099378878556E-2</v>
      </c>
      <c r="J1943" s="17">
        <f t="shared" si="850"/>
        <v>195267.84713783296</v>
      </c>
      <c r="K1943" s="16">
        <f t="shared" si="851"/>
        <v>31.581183410043366</v>
      </c>
      <c r="L1943" s="15">
        <f t="shared" si="852"/>
        <v>0</v>
      </c>
      <c r="M1943" s="14">
        <f t="shared" si="853"/>
        <v>0</v>
      </c>
      <c r="N1943" s="13">
        <f t="shared" si="860"/>
        <v>0</v>
      </c>
      <c r="O1943" s="12">
        <f t="shared" si="861"/>
        <v>0</v>
      </c>
      <c r="P1943" s="4">
        <f t="shared" si="862"/>
        <v>0</v>
      </c>
      <c r="Q1943" s="11">
        <f t="shared" si="854"/>
        <v>0</v>
      </c>
      <c r="R1943" s="10">
        <f t="shared" si="863"/>
        <v>0</v>
      </c>
      <c r="S1943" s="9">
        <f t="shared" si="864"/>
        <v>151.358709016955</v>
      </c>
      <c r="T1943" s="8">
        <f t="shared" si="865"/>
        <v>26987.457838872338</v>
      </c>
      <c r="U1943" s="7">
        <f t="shared" si="866"/>
        <v>-31.581183410043366</v>
      </c>
      <c r="V1943" s="9">
        <f t="shared" si="867"/>
        <v>-1724.8674948077169</v>
      </c>
      <c r="W1943" s="8">
        <f t="shared" si="868"/>
        <v>195267.84713783296</v>
      </c>
      <c r="X1943" s="7">
        <f t="shared" si="869"/>
        <v>-31.581183410043366</v>
      </c>
      <c r="Y1943" s="6">
        <f t="shared" si="855"/>
        <v>1731.4956925847457</v>
      </c>
      <c r="Z1943" s="4">
        <f t="shared" si="856"/>
        <v>-1</v>
      </c>
      <c r="AA1943" s="4">
        <f t="shared" si="870"/>
        <v>0</v>
      </c>
      <c r="AB1943" s="5">
        <f t="shared" si="871"/>
        <v>0</v>
      </c>
      <c r="AC1943" s="418">
        <f t="shared" si="875"/>
        <v>0</v>
      </c>
      <c r="AD1943" s="628">
        <f t="shared" si="872"/>
        <v>0</v>
      </c>
      <c r="AE1943" s="4">
        <f t="shared" si="857"/>
        <v>16.347084803827933</v>
      </c>
      <c r="AF1943" s="3">
        <f t="shared" si="873"/>
        <v>4.67</v>
      </c>
      <c r="AG1943" s="2">
        <f t="shared" si="858"/>
        <v>105.92076283713217</v>
      </c>
      <c r="AH1943" s="1">
        <f t="shared" si="876"/>
        <v>26.437504872386388</v>
      </c>
    </row>
    <row r="1944" spans="6:34" ht="15" thickBot="1" x14ac:dyDescent="0.4">
      <c r="F1944" s="21">
        <f t="shared" si="859"/>
        <v>191.39999999999341</v>
      </c>
      <c r="G1944" s="20">
        <f t="shared" si="874"/>
        <v>356.63043478260749</v>
      </c>
      <c r="H1944" s="19">
        <f t="shared" si="848"/>
        <v>6.6304347826074945</v>
      </c>
      <c r="I1944" s="18">
        <f t="shared" si="849"/>
        <v>1.8944099378878556E-2</v>
      </c>
      <c r="J1944" s="17">
        <f t="shared" si="850"/>
        <v>195095.36038835219</v>
      </c>
      <c r="K1944" s="16">
        <f t="shared" si="851"/>
        <v>31.581699812723595</v>
      </c>
      <c r="L1944" s="15">
        <f t="shared" si="852"/>
        <v>0</v>
      </c>
      <c r="M1944" s="14">
        <f t="shared" si="853"/>
        <v>0</v>
      </c>
      <c r="N1944" s="13">
        <f t="shared" si="860"/>
        <v>0</v>
      </c>
      <c r="O1944" s="12">
        <f t="shared" si="861"/>
        <v>0</v>
      </c>
      <c r="P1944" s="4">
        <f t="shared" si="862"/>
        <v>0</v>
      </c>
      <c r="Q1944" s="11">
        <f t="shared" si="854"/>
        <v>0</v>
      </c>
      <c r="R1944" s="10">
        <f t="shared" si="863"/>
        <v>0</v>
      </c>
      <c r="S1944" s="9">
        <f t="shared" si="864"/>
        <v>151.358709016955</v>
      </c>
      <c r="T1944" s="8">
        <f t="shared" si="865"/>
        <v>27002.593709774035</v>
      </c>
      <c r="U1944" s="7">
        <f t="shared" si="866"/>
        <v>-31.581699812723595</v>
      </c>
      <c r="V1944" s="9">
        <f t="shared" si="867"/>
        <v>-1728.0256131487213</v>
      </c>
      <c r="W1944" s="8">
        <f t="shared" si="868"/>
        <v>195095.36038835219</v>
      </c>
      <c r="X1944" s="7">
        <f t="shared" si="869"/>
        <v>-31.581699812723595</v>
      </c>
      <c r="Y1944" s="6">
        <f t="shared" si="855"/>
        <v>1734.6417435578142</v>
      </c>
      <c r="Z1944" s="4">
        <f t="shared" si="856"/>
        <v>-1</v>
      </c>
      <c r="AA1944" s="4">
        <f t="shared" si="870"/>
        <v>0</v>
      </c>
      <c r="AB1944" s="5">
        <f t="shared" si="871"/>
        <v>0</v>
      </c>
      <c r="AC1944" s="418">
        <f t="shared" si="875"/>
        <v>0</v>
      </c>
      <c r="AD1944" s="628">
        <f t="shared" si="872"/>
        <v>0</v>
      </c>
      <c r="AE1944" s="4">
        <f t="shared" si="857"/>
        <v>16.376786732786904</v>
      </c>
      <c r="AF1944" s="3">
        <f t="shared" si="873"/>
        <v>4.67</v>
      </c>
      <c r="AG1944" s="2">
        <f t="shared" si="858"/>
        <v>105.92076283713217</v>
      </c>
      <c r="AH1944" s="1">
        <f t="shared" si="876"/>
        <v>26.50959125492993</v>
      </c>
    </row>
    <row r="1945" spans="6:34" ht="15" thickBot="1" x14ac:dyDescent="0.4">
      <c r="F1945" s="21">
        <f t="shared" si="859"/>
        <v>191.49999999999341</v>
      </c>
      <c r="G1945" s="20">
        <f t="shared" si="874"/>
        <v>356.63043478260749</v>
      </c>
      <c r="H1945" s="19">
        <f t="shared" si="848"/>
        <v>6.6304347826074945</v>
      </c>
      <c r="I1945" s="18">
        <f t="shared" si="849"/>
        <v>1.8944099378878556E-2</v>
      </c>
      <c r="J1945" s="17">
        <f t="shared" si="850"/>
        <v>194922.55782703732</v>
      </c>
      <c r="K1945" s="16">
        <f t="shared" si="851"/>
        <v>31.582217173603933</v>
      </c>
      <c r="L1945" s="15">
        <f t="shared" si="852"/>
        <v>0</v>
      </c>
      <c r="M1945" s="14">
        <f t="shared" si="853"/>
        <v>0</v>
      </c>
      <c r="N1945" s="13">
        <f t="shared" si="860"/>
        <v>0</v>
      </c>
      <c r="O1945" s="12">
        <f t="shared" si="861"/>
        <v>0</v>
      </c>
      <c r="P1945" s="4">
        <f t="shared" si="862"/>
        <v>0</v>
      </c>
      <c r="Q1945" s="11">
        <f t="shared" si="854"/>
        <v>0</v>
      </c>
      <c r="R1945" s="10">
        <f t="shared" si="863"/>
        <v>0</v>
      </c>
      <c r="S1945" s="9">
        <f t="shared" si="864"/>
        <v>151.358709016955</v>
      </c>
      <c r="T1945" s="8">
        <f t="shared" si="865"/>
        <v>27017.729580675732</v>
      </c>
      <c r="U1945" s="7">
        <f t="shared" si="866"/>
        <v>-31.582217173603933</v>
      </c>
      <c r="V1945" s="9">
        <f t="shared" si="867"/>
        <v>-1731.1837831299936</v>
      </c>
      <c r="W1945" s="8">
        <f t="shared" si="868"/>
        <v>194922.55782703732</v>
      </c>
      <c r="X1945" s="7">
        <f t="shared" si="869"/>
        <v>-31.582217173603933</v>
      </c>
      <c r="Y1945" s="6">
        <f t="shared" si="855"/>
        <v>1737.7878897516682</v>
      </c>
      <c r="Z1945" s="4">
        <f t="shared" si="856"/>
        <v>-1</v>
      </c>
      <c r="AA1945" s="4">
        <f t="shared" si="870"/>
        <v>0</v>
      </c>
      <c r="AB1945" s="5">
        <f t="shared" si="871"/>
        <v>0</v>
      </c>
      <c r="AC1945" s="418">
        <f t="shared" si="875"/>
        <v>0</v>
      </c>
      <c r="AD1945" s="628">
        <f t="shared" si="872"/>
        <v>0</v>
      </c>
      <c r="AE1945" s="4">
        <f t="shared" si="857"/>
        <v>16.406489560727177</v>
      </c>
      <c r="AF1945" s="3">
        <f t="shared" si="873"/>
        <v>4.67</v>
      </c>
      <c r="AG1945" s="2">
        <f t="shared" si="858"/>
        <v>105.92076283713217</v>
      </c>
      <c r="AH1945" s="1">
        <f t="shared" si="876"/>
        <v>26.581745222046653</v>
      </c>
    </row>
    <row r="1946" spans="6:34" ht="15" thickBot="1" x14ac:dyDescent="0.4">
      <c r="F1946" s="21">
        <f t="shared" si="859"/>
        <v>191.5999999999934</v>
      </c>
      <c r="G1946" s="20">
        <f t="shared" si="874"/>
        <v>356.63043478260749</v>
      </c>
      <c r="H1946" s="19">
        <f t="shared" si="848"/>
        <v>6.6304347826074945</v>
      </c>
      <c r="I1946" s="18">
        <f t="shared" si="849"/>
        <v>1.8944099378878556E-2</v>
      </c>
      <c r="J1946" s="17">
        <f t="shared" si="850"/>
        <v>194749.43944872433</v>
      </c>
      <c r="K1946" s="16">
        <f t="shared" si="851"/>
        <v>31.58273549276992</v>
      </c>
      <c r="L1946" s="15">
        <f t="shared" si="852"/>
        <v>0</v>
      </c>
      <c r="M1946" s="14">
        <f t="shared" si="853"/>
        <v>0</v>
      </c>
      <c r="N1946" s="13">
        <f t="shared" si="860"/>
        <v>0</v>
      </c>
      <c r="O1946" s="12">
        <f t="shared" si="861"/>
        <v>0</v>
      </c>
      <c r="P1946" s="4">
        <f t="shared" si="862"/>
        <v>0</v>
      </c>
      <c r="Q1946" s="11">
        <f t="shared" si="854"/>
        <v>0</v>
      </c>
      <c r="R1946" s="10">
        <f t="shared" si="863"/>
        <v>0</v>
      </c>
      <c r="S1946" s="9">
        <f t="shared" si="864"/>
        <v>151.358709016955</v>
      </c>
      <c r="T1946" s="8">
        <f t="shared" si="865"/>
        <v>27032.865451577429</v>
      </c>
      <c r="U1946" s="7">
        <f t="shared" si="866"/>
        <v>-31.58273549276992</v>
      </c>
      <c r="V1946" s="9">
        <f t="shared" si="867"/>
        <v>-1734.342004847354</v>
      </c>
      <c r="W1946" s="8">
        <f t="shared" si="868"/>
        <v>194749.43944872433</v>
      </c>
      <c r="X1946" s="7">
        <f t="shared" si="869"/>
        <v>-31.58273549276992</v>
      </c>
      <c r="Y1946" s="6">
        <f t="shared" si="855"/>
        <v>1740.9341310265643</v>
      </c>
      <c r="Z1946" s="4">
        <f t="shared" si="856"/>
        <v>-1</v>
      </c>
      <c r="AA1946" s="4">
        <f t="shared" si="870"/>
        <v>0</v>
      </c>
      <c r="AB1946" s="5">
        <f t="shared" si="871"/>
        <v>0</v>
      </c>
      <c r="AC1946" s="418">
        <f t="shared" si="875"/>
        <v>0</v>
      </c>
      <c r="AD1946" s="628">
        <f t="shared" si="872"/>
        <v>0</v>
      </c>
      <c r="AE1946" s="4">
        <f t="shared" si="857"/>
        <v>16.436193286329438</v>
      </c>
      <c r="AF1946" s="3">
        <f t="shared" si="873"/>
        <v>4.67</v>
      </c>
      <c r="AG1946" s="2">
        <f t="shared" si="858"/>
        <v>105.92076283713217</v>
      </c>
      <c r="AH1946" s="1">
        <f t="shared" si="876"/>
        <v>26.653966717231782</v>
      </c>
    </row>
    <row r="1947" spans="6:34" ht="15" thickBot="1" x14ac:dyDescent="0.4">
      <c r="F1947" s="21">
        <f t="shared" si="859"/>
        <v>191.69999999999339</v>
      </c>
      <c r="G1947" s="20">
        <f t="shared" si="874"/>
        <v>356.63043478260749</v>
      </c>
      <c r="H1947" s="19">
        <f t="shared" si="848"/>
        <v>6.6304347826074945</v>
      </c>
      <c r="I1947" s="18">
        <f t="shared" si="849"/>
        <v>1.8944099378878556E-2</v>
      </c>
      <c r="J1947" s="17">
        <f t="shared" si="850"/>
        <v>194576.00524823958</v>
      </c>
      <c r="K1947" s="16">
        <f t="shared" si="851"/>
        <v>31.58325477030732</v>
      </c>
      <c r="L1947" s="15">
        <f t="shared" si="852"/>
        <v>0</v>
      </c>
      <c r="M1947" s="14">
        <f t="shared" si="853"/>
        <v>0</v>
      </c>
      <c r="N1947" s="13">
        <f t="shared" si="860"/>
        <v>0</v>
      </c>
      <c r="O1947" s="12">
        <f t="shared" si="861"/>
        <v>0</v>
      </c>
      <c r="P1947" s="4">
        <f t="shared" si="862"/>
        <v>0</v>
      </c>
      <c r="Q1947" s="11">
        <f t="shared" si="854"/>
        <v>0</v>
      </c>
      <c r="R1947" s="10">
        <f t="shared" si="863"/>
        <v>0</v>
      </c>
      <c r="S1947" s="9">
        <f t="shared" si="864"/>
        <v>151.358709016955</v>
      </c>
      <c r="T1947" s="8">
        <f t="shared" si="865"/>
        <v>27048.001322479126</v>
      </c>
      <c r="U1947" s="7">
        <f t="shared" si="866"/>
        <v>-31.58325477030732</v>
      </c>
      <c r="V1947" s="9">
        <f t="shared" si="867"/>
        <v>-1737.5002783966311</v>
      </c>
      <c r="W1947" s="8">
        <f t="shared" si="868"/>
        <v>194576.00524823958</v>
      </c>
      <c r="X1947" s="7">
        <f t="shared" si="869"/>
        <v>-31.58325477030732</v>
      </c>
      <c r="Y1947" s="6">
        <f t="shared" si="855"/>
        <v>1744.0804672444588</v>
      </c>
      <c r="Z1947" s="4">
        <f t="shared" si="856"/>
        <v>-1</v>
      </c>
      <c r="AA1947" s="4">
        <f t="shared" si="870"/>
        <v>0</v>
      </c>
      <c r="AB1947" s="5">
        <f t="shared" si="871"/>
        <v>0</v>
      </c>
      <c r="AC1947" s="418">
        <f t="shared" si="875"/>
        <v>0</v>
      </c>
      <c r="AD1947" s="628">
        <f t="shared" si="872"/>
        <v>0</v>
      </c>
      <c r="AE1947" s="4">
        <f t="shared" si="857"/>
        <v>16.465897908290405</v>
      </c>
      <c r="AF1947" s="3">
        <f t="shared" si="873"/>
        <v>4.67</v>
      </c>
      <c r="AG1947" s="2">
        <f t="shared" si="858"/>
        <v>105.92076283713217</v>
      </c>
      <c r="AH1947" s="1">
        <f t="shared" si="876"/>
        <v>26.726255684158026</v>
      </c>
    </row>
    <row r="1948" spans="6:34" ht="15" thickBot="1" x14ac:dyDescent="0.4">
      <c r="F1948" s="21">
        <f t="shared" si="859"/>
        <v>191.79999999999339</v>
      </c>
      <c r="G1948" s="20">
        <f t="shared" si="874"/>
        <v>356.63043478260749</v>
      </c>
      <c r="H1948" s="19">
        <f t="shared" si="848"/>
        <v>6.6304347826074945</v>
      </c>
      <c r="I1948" s="18">
        <f t="shared" si="849"/>
        <v>1.8944099378878556E-2</v>
      </c>
      <c r="J1948" s="17">
        <f t="shared" si="850"/>
        <v>194402.25522039991</v>
      </c>
      <c r="K1948" s="16">
        <f t="shared" si="851"/>
        <v>31.583775006302034</v>
      </c>
      <c r="L1948" s="15">
        <f t="shared" si="852"/>
        <v>0</v>
      </c>
      <c r="M1948" s="14">
        <f t="shared" si="853"/>
        <v>0</v>
      </c>
      <c r="N1948" s="13">
        <f t="shared" si="860"/>
        <v>0</v>
      </c>
      <c r="O1948" s="12">
        <f t="shared" si="861"/>
        <v>0</v>
      </c>
      <c r="P1948" s="4">
        <f t="shared" si="862"/>
        <v>0</v>
      </c>
      <c r="Q1948" s="11">
        <f t="shared" si="854"/>
        <v>0</v>
      </c>
      <c r="R1948" s="10">
        <f t="shared" si="863"/>
        <v>0</v>
      </c>
      <c r="S1948" s="9">
        <f t="shared" si="864"/>
        <v>151.358709016955</v>
      </c>
      <c r="T1948" s="8">
        <f t="shared" si="865"/>
        <v>27063.137193380822</v>
      </c>
      <c r="U1948" s="7">
        <f t="shared" si="866"/>
        <v>-31.583775006302034</v>
      </c>
      <c r="V1948" s="9">
        <f t="shared" si="867"/>
        <v>-1740.6586038736618</v>
      </c>
      <c r="W1948" s="8">
        <f t="shared" si="868"/>
        <v>194402.25522039991</v>
      </c>
      <c r="X1948" s="7">
        <f t="shared" si="869"/>
        <v>-31.583775006302034</v>
      </c>
      <c r="Y1948" s="6">
        <f t="shared" si="855"/>
        <v>1747.2268982689927</v>
      </c>
      <c r="Z1948" s="4">
        <f t="shared" si="856"/>
        <v>-1</v>
      </c>
      <c r="AA1948" s="4">
        <f t="shared" si="870"/>
        <v>0</v>
      </c>
      <c r="AB1948" s="5">
        <f t="shared" si="871"/>
        <v>0</v>
      </c>
      <c r="AC1948" s="418">
        <f t="shared" si="875"/>
        <v>0</v>
      </c>
      <c r="AD1948" s="628">
        <f t="shared" si="872"/>
        <v>0</v>
      </c>
      <c r="AE1948" s="4">
        <f t="shared" si="857"/>
        <v>16.495603425322717</v>
      </c>
      <c r="AF1948" s="3">
        <f t="shared" si="873"/>
        <v>4.67</v>
      </c>
      <c r="AG1948" s="2">
        <f t="shared" si="858"/>
        <v>105.92076283713217</v>
      </c>
      <c r="AH1948" s="1">
        <f t="shared" si="876"/>
        <v>26.798612066674952</v>
      </c>
    </row>
    <row r="1949" spans="6:34" ht="15" thickBot="1" x14ac:dyDescent="0.4">
      <c r="F1949" s="21">
        <f t="shared" si="859"/>
        <v>191.89999999999338</v>
      </c>
      <c r="G1949" s="20">
        <f t="shared" si="874"/>
        <v>356.63043478260749</v>
      </c>
      <c r="H1949" s="19">
        <f t="shared" si="848"/>
        <v>6.6304347826074945</v>
      </c>
      <c r="I1949" s="18">
        <f t="shared" si="849"/>
        <v>1.8944099378878556E-2</v>
      </c>
      <c r="J1949" s="17">
        <f t="shared" si="850"/>
        <v>194228.18936001253</v>
      </c>
      <c r="K1949" s="16">
        <f t="shared" si="851"/>
        <v>31.584296200840122</v>
      </c>
      <c r="L1949" s="15">
        <f t="shared" si="852"/>
        <v>0</v>
      </c>
      <c r="M1949" s="14">
        <f t="shared" si="853"/>
        <v>0</v>
      </c>
      <c r="N1949" s="13">
        <f t="shared" si="860"/>
        <v>0</v>
      </c>
      <c r="O1949" s="12">
        <f t="shared" si="861"/>
        <v>0</v>
      </c>
      <c r="P1949" s="4">
        <f t="shared" si="862"/>
        <v>0</v>
      </c>
      <c r="Q1949" s="11">
        <f t="shared" si="854"/>
        <v>0</v>
      </c>
      <c r="R1949" s="10">
        <f t="shared" si="863"/>
        <v>0</v>
      </c>
      <c r="S1949" s="9">
        <f t="shared" si="864"/>
        <v>151.358709016955</v>
      </c>
      <c r="T1949" s="8">
        <f t="shared" si="865"/>
        <v>27078.273064282519</v>
      </c>
      <c r="U1949" s="7">
        <f t="shared" si="866"/>
        <v>-31.584296200840122</v>
      </c>
      <c r="V1949" s="9">
        <f t="shared" si="867"/>
        <v>-1743.816981374292</v>
      </c>
      <c r="W1949" s="8">
        <f t="shared" si="868"/>
        <v>194228.18936001253</v>
      </c>
      <c r="X1949" s="7">
        <f t="shared" si="869"/>
        <v>-31.584296200840122</v>
      </c>
      <c r="Y1949" s="6">
        <f t="shared" si="855"/>
        <v>1750.3734239654768</v>
      </c>
      <c r="Z1949" s="4">
        <f t="shared" si="856"/>
        <v>-1</v>
      </c>
      <c r="AA1949" s="4">
        <f t="shared" si="870"/>
        <v>0</v>
      </c>
      <c r="AB1949" s="5">
        <f t="shared" si="871"/>
        <v>0</v>
      </c>
      <c r="AC1949" s="418">
        <f t="shared" si="875"/>
        <v>0</v>
      </c>
      <c r="AD1949" s="628">
        <f t="shared" si="872"/>
        <v>0</v>
      </c>
      <c r="AE1949" s="4">
        <f t="shared" si="857"/>
        <v>16.525309836154769</v>
      </c>
      <c r="AF1949" s="3">
        <f t="shared" si="873"/>
        <v>4.67</v>
      </c>
      <c r="AG1949" s="2">
        <f t="shared" si="858"/>
        <v>105.92076283713217</v>
      </c>
      <c r="AH1949" s="1">
        <f t="shared" si="876"/>
        <v>26.871035808807921</v>
      </c>
    </row>
    <row r="1950" spans="6:34" ht="15" thickBot="1" x14ac:dyDescent="0.4">
      <c r="F1950" s="21">
        <f t="shared" si="859"/>
        <v>191.99999999999338</v>
      </c>
      <c r="G1950" s="20">
        <f t="shared" si="874"/>
        <v>356.63043478260749</v>
      </c>
      <c r="H1950" s="19">
        <f t="shared" ref="H1950:H2013" si="877">G1950-(TotalWeightE-PropellantWeight)</f>
        <v>6.6304347826074945</v>
      </c>
      <c r="I1950" s="18">
        <f t="shared" ref="I1950:I2013" si="878">(G1950-(TotalWeightE-PropellantWeight))/(PropellantWeight)</f>
        <v>1.8944099378878556E-2</v>
      </c>
      <c r="J1950" s="17">
        <f t="shared" ref="J1950:J2013" si="879">W1950</f>
        <v>194053.80766187509</v>
      </c>
      <c r="K1950" s="16">
        <f t="shared" ref="K1950:K2013" si="880">$L$23*(20902231^2)/((20902231+W1950)^2)</f>
        <v>31.584818354007801</v>
      </c>
      <c r="L1950" s="15">
        <f t="shared" ref="L1950:L2013" si="881">M1950/$L$22</f>
        <v>0</v>
      </c>
      <c r="M1950" s="14">
        <f t="shared" ref="M1950:M2013" si="882">$L$22*(EXP(-K1950*(W1950-0)/($L$25*AF1950)))</f>
        <v>0</v>
      </c>
      <c r="N1950" s="13">
        <f t="shared" si="860"/>
        <v>0</v>
      </c>
      <c r="O1950" s="12">
        <f t="shared" si="861"/>
        <v>0</v>
      </c>
      <c r="P1950" s="4">
        <f t="shared" si="862"/>
        <v>0</v>
      </c>
      <c r="Q1950" s="11">
        <f t="shared" ref="Q1950:Q2013" si="883">(M1950*$L$25*AF1950)/144</f>
        <v>0</v>
      </c>
      <c r="R1950" s="10">
        <f t="shared" si="863"/>
        <v>0</v>
      </c>
      <c r="S1950" s="9">
        <f t="shared" si="864"/>
        <v>151.358709016955</v>
      </c>
      <c r="T1950" s="8">
        <f t="shared" si="865"/>
        <v>27093.408935184216</v>
      </c>
      <c r="U1950" s="7">
        <f t="shared" si="866"/>
        <v>-31.584818354007801</v>
      </c>
      <c r="V1950" s="9">
        <f t="shared" si="867"/>
        <v>-1746.975410994376</v>
      </c>
      <c r="W1950" s="8">
        <f t="shared" si="868"/>
        <v>194053.80766187509</v>
      </c>
      <c r="X1950" s="7">
        <f t="shared" si="869"/>
        <v>-31.584818354007801</v>
      </c>
      <c r="Y1950" s="6">
        <f t="shared" ref="Y1950:Y2013" si="884">SQRT((S1950^2)+(V1950^2))</f>
        <v>1753.5200442008779</v>
      </c>
      <c r="Z1950" s="4">
        <f t="shared" ref="Z1950:Z2013" si="885">X1950/K1950</f>
        <v>-1</v>
      </c>
      <c r="AA1950" s="4">
        <f t="shared" si="870"/>
        <v>0</v>
      </c>
      <c r="AB1950" s="5">
        <f t="shared" si="871"/>
        <v>0</v>
      </c>
      <c r="AC1950" s="418">
        <f t="shared" si="875"/>
        <v>0</v>
      </c>
      <c r="AD1950" s="628">
        <f t="shared" si="872"/>
        <v>0</v>
      </c>
      <c r="AE1950" s="4">
        <f t="shared" ref="AE1950:AE2013" si="886">Y1950/AG1950</f>
        <v>16.555017139530591</v>
      </c>
      <c r="AF1950" s="3">
        <f t="shared" si="873"/>
        <v>4.67</v>
      </c>
      <c r="AG1950" s="2">
        <f t="shared" ref="AG1950:AG2013" si="887">SQRT($L$27*$L$25*AF1950)</f>
        <v>105.92076283713217</v>
      </c>
      <c r="AH1950" s="1">
        <f t="shared" si="876"/>
        <v>26.94352685475749</v>
      </c>
    </row>
    <row r="1951" spans="6:34" ht="15" thickBot="1" x14ac:dyDescent="0.4">
      <c r="F1951" s="21">
        <f t="shared" ref="F1951:F2014" si="888">F1950+$G$28</f>
        <v>192.09999999999337</v>
      </c>
      <c r="G1951" s="20">
        <f t="shared" si="874"/>
        <v>356.63043478260749</v>
      </c>
      <c r="H1951" s="19">
        <f t="shared" si="877"/>
        <v>6.6304347826074945</v>
      </c>
      <c r="I1951" s="18">
        <f t="shared" si="878"/>
        <v>1.8944099378878556E-2</v>
      </c>
      <c r="J1951" s="17">
        <f t="shared" si="879"/>
        <v>193879.11012077564</v>
      </c>
      <c r="K1951" s="16">
        <f t="shared" si="880"/>
        <v>31.585341465891478</v>
      </c>
      <c r="L1951" s="15">
        <f t="shared" si="881"/>
        <v>0</v>
      </c>
      <c r="M1951" s="14">
        <f t="shared" si="882"/>
        <v>0</v>
      </c>
      <c r="N1951" s="13">
        <f t="shared" ref="N1951:N2014" si="889">IF(I1950&gt;0.02,(WeightFlowRate/$L$23)*ExhaustVelocityE+(ExitPressureE-Q1951)*ExitAreaE,0)</f>
        <v>0</v>
      </c>
      <c r="O1951" s="12">
        <f t="shared" ref="O1951:O2014" si="890">N1951/WeightFlowRate</f>
        <v>0</v>
      </c>
      <c r="P1951" s="4">
        <f t="shared" ref="P1951:P2014" si="891">Q1951/$L$21</f>
        <v>0</v>
      </c>
      <c r="Q1951" s="11">
        <f t="shared" si="883"/>
        <v>0</v>
      </c>
      <c r="R1951" s="10">
        <f t="shared" ref="R1951:R2014" si="892">IF(W1951&lt;InitialAltitudeE,0,(((N1951-AB1951)*COS(ElevationAngleR)*$L$23)/(G1951)))</f>
        <v>0</v>
      </c>
      <c r="S1951" s="9">
        <f t="shared" ref="S1951:S2014" si="893">IF(W1950&lt;InitialAltitudeE,0,S1950+(R1950*TimeStep))</f>
        <v>151.358709016955</v>
      </c>
      <c r="T1951" s="8">
        <f t="shared" ref="T1951:T2014" si="894">T1950+(S1951*TimeStep)</f>
        <v>27108.544806085913</v>
      </c>
      <c r="U1951" s="7">
        <f t="shared" ref="U1951:U2014" si="895">IF(W1950&lt;InitialAltitudeE,-K1951,(((N1951-AB1951)*SIN(ElevationAngleR)*$L$23)/G1951)-K1951)</f>
        <v>-31.585341465891478</v>
      </c>
      <c r="V1951" s="9">
        <f t="shared" ref="V1951:V2014" si="896">IF(W1950&lt;InitialAltitudeE,0,V1950+(U1950*TimeStep))</f>
        <v>-1750.1338928297769</v>
      </c>
      <c r="W1951" s="8">
        <f t="shared" ref="W1951:W2014" si="897">IF(P1950&gt;0.913499,W1950,W1950+V1950*TimeStep)</f>
        <v>193879.11012077564</v>
      </c>
      <c r="X1951" s="7">
        <f t="shared" ref="X1951:X2014" si="898">IF(N1951&gt;0.002,SQRT((U1951^2)+(R1951^2)),-SQRT((U1951^2)+(R1951^2)))</f>
        <v>-31.585341465891478</v>
      </c>
      <c r="Y1951" s="6">
        <f t="shared" si="884"/>
        <v>1756.666758843802</v>
      </c>
      <c r="Z1951" s="4">
        <f t="shared" si="885"/>
        <v>-1</v>
      </c>
      <c r="AA1951" s="4">
        <f t="shared" ref="AA1951:AA2014" si="899">N1951/G1951</f>
        <v>0</v>
      </c>
      <c r="AB1951" s="5">
        <f t="shared" ref="AB1951:AB2014" si="900">0.5*M1951*(Y1950^2)*CrossSectionalAreaE*AH1951</f>
        <v>0</v>
      </c>
      <c r="AC1951" s="418">
        <f t="shared" si="875"/>
        <v>0</v>
      </c>
      <c r="AD1951" s="628">
        <f t="shared" ref="AD1951:AD2014" si="901">(1/2)*M1951*(Y1950^2)</f>
        <v>0</v>
      </c>
      <c r="AE1951" s="4">
        <f t="shared" si="886"/>
        <v>16.584725334209686</v>
      </c>
      <c r="AF1951" s="3">
        <f t="shared" ref="AF1951:AF2014" si="902">IF(AF1950&gt;4.67,$L$20+($L$26/1000)*W1951,4.67)</f>
        <v>4.67</v>
      </c>
      <c r="AG1951" s="2">
        <f t="shared" si="887"/>
        <v>105.92076283713217</v>
      </c>
      <c r="AH1951" s="1">
        <f t="shared" si="876"/>
        <v>27.016085148898441</v>
      </c>
    </row>
    <row r="1952" spans="6:34" ht="15" thickBot="1" x14ac:dyDescent="0.4">
      <c r="F1952" s="21">
        <f t="shared" si="888"/>
        <v>192.19999999999337</v>
      </c>
      <c r="G1952" s="20">
        <f t="shared" ref="G1952:G2015" si="903">IF(I1951&gt;0.02,G1951-((N1951/O1951)*TimeStep),G1951)</f>
        <v>356.63043478260749</v>
      </c>
      <c r="H1952" s="19">
        <f t="shared" si="877"/>
        <v>6.6304347826074945</v>
      </c>
      <c r="I1952" s="18">
        <f t="shared" si="878"/>
        <v>1.8944099378878556E-2</v>
      </c>
      <c r="J1952" s="17">
        <f t="shared" si="879"/>
        <v>193704.09673149267</v>
      </c>
      <c r="K1952" s="16">
        <f t="shared" si="880"/>
        <v>31.585865536577714</v>
      </c>
      <c r="L1952" s="15">
        <f t="shared" si="881"/>
        <v>0</v>
      </c>
      <c r="M1952" s="14">
        <f t="shared" si="882"/>
        <v>0</v>
      </c>
      <c r="N1952" s="13">
        <f t="shared" si="889"/>
        <v>0</v>
      </c>
      <c r="O1952" s="12">
        <f t="shared" si="890"/>
        <v>0</v>
      </c>
      <c r="P1952" s="4">
        <f t="shared" si="891"/>
        <v>0</v>
      </c>
      <c r="Q1952" s="11">
        <f t="shared" si="883"/>
        <v>0</v>
      </c>
      <c r="R1952" s="10">
        <f t="shared" si="892"/>
        <v>0</v>
      </c>
      <c r="S1952" s="9">
        <f t="shared" si="893"/>
        <v>151.358709016955</v>
      </c>
      <c r="T1952" s="8">
        <f t="shared" si="894"/>
        <v>27123.680676987609</v>
      </c>
      <c r="U1952" s="7">
        <f t="shared" si="895"/>
        <v>-31.585865536577714</v>
      </c>
      <c r="V1952" s="9">
        <f t="shared" si="896"/>
        <v>-1753.292426976366</v>
      </c>
      <c r="W1952" s="8">
        <f t="shared" si="897"/>
        <v>193704.09673149267</v>
      </c>
      <c r="X1952" s="7">
        <f t="shared" si="898"/>
        <v>-31.585865536577714</v>
      </c>
      <c r="Y1952" s="6">
        <f t="shared" si="884"/>
        <v>1759.8135677644818</v>
      </c>
      <c r="Z1952" s="4">
        <f t="shared" si="885"/>
        <v>-1</v>
      </c>
      <c r="AA1952" s="4">
        <f t="shared" si="899"/>
        <v>0</v>
      </c>
      <c r="AB1952" s="5">
        <f t="shared" si="900"/>
        <v>0</v>
      </c>
      <c r="AC1952" s="418">
        <f t="shared" ref="AC1952:AC2015" si="904">(AB1952/G1952)*F1952</f>
        <v>0</v>
      </c>
      <c r="AD1952" s="628">
        <f t="shared" si="901"/>
        <v>0</v>
      </c>
      <c r="AE1952" s="4">
        <f t="shared" si="886"/>
        <v>16.614434418966926</v>
      </c>
      <c r="AF1952" s="3">
        <f t="shared" si="902"/>
        <v>4.67</v>
      </c>
      <c r="AG1952" s="2">
        <f t="shared" si="887"/>
        <v>105.92076283713217</v>
      </c>
      <c r="AH1952" s="1">
        <f t="shared" si="876"/>
        <v>27.088710635779115</v>
      </c>
    </row>
    <row r="1953" spans="6:34" ht="15" thickBot="1" x14ac:dyDescent="0.4">
      <c r="F1953" s="21">
        <f t="shared" si="888"/>
        <v>192.29999999999336</v>
      </c>
      <c r="G1953" s="20">
        <f t="shared" si="903"/>
        <v>356.63043478260749</v>
      </c>
      <c r="H1953" s="19">
        <f t="shared" si="877"/>
        <v>6.6304347826074945</v>
      </c>
      <c r="I1953" s="18">
        <f t="shared" si="878"/>
        <v>1.8944099378878556E-2</v>
      </c>
      <c r="J1953" s="17">
        <f t="shared" si="879"/>
        <v>193528.76748879504</v>
      </c>
      <c r="K1953" s="16">
        <f t="shared" si="880"/>
        <v>31.586390566153192</v>
      </c>
      <c r="L1953" s="15">
        <f t="shared" si="881"/>
        <v>0</v>
      </c>
      <c r="M1953" s="14">
        <f t="shared" si="882"/>
        <v>0</v>
      </c>
      <c r="N1953" s="13">
        <f t="shared" si="889"/>
        <v>0</v>
      </c>
      <c r="O1953" s="12">
        <f t="shared" si="890"/>
        <v>0</v>
      </c>
      <c r="P1953" s="4">
        <f t="shared" si="891"/>
        <v>0</v>
      </c>
      <c r="Q1953" s="11">
        <f t="shared" si="883"/>
        <v>0</v>
      </c>
      <c r="R1953" s="10">
        <f t="shared" si="892"/>
        <v>0</v>
      </c>
      <c r="S1953" s="9">
        <f t="shared" si="893"/>
        <v>151.358709016955</v>
      </c>
      <c r="T1953" s="8">
        <f t="shared" si="894"/>
        <v>27138.816547889306</v>
      </c>
      <c r="U1953" s="7">
        <f t="shared" si="895"/>
        <v>-31.586390566153192</v>
      </c>
      <c r="V1953" s="9">
        <f t="shared" si="896"/>
        <v>-1756.4510135300238</v>
      </c>
      <c r="W1953" s="8">
        <f t="shared" si="897"/>
        <v>193528.76748879504</v>
      </c>
      <c r="X1953" s="7">
        <f t="shared" si="898"/>
        <v>-31.586390566153192</v>
      </c>
      <c r="Y1953" s="6">
        <f t="shared" si="884"/>
        <v>1762.9604708347624</v>
      </c>
      <c r="Z1953" s="4">
        <f t="shared" si="885"/>
        <v>-1</v>
      </c>
      <c r="AA1953" s="4">
        <f t="shared" si="899"/>
        <v>0</v>
      </c>
      <c r="AB1953" s="5">
        <f t="shared" si="900"/>
        <v>0</v>
      </c>
      <c r="AC1953" s="418">
        <f t="shared" si="904"/>
        <v>0</v>
      </c>
      <c r="AD1953" s="628">
        <f t="shared" si="901"/>
        <v>0</v>
      </c>
      <c r="AE1953" s="4">
        <f t="shared" si="886"/>
        <v>16.644144392592395</v>
      </c>
      <c r="AF1953" s="3">
        <f t="shared" si="902"/>
        <v>4.67</v>
      </c>
      <c r="AG1953" s="2">
        <f t="shared" si="887"/>
        <v>105.92076283713217</v>
      </c>
      <c r="AH1953" s="1">
        <f t="shared" si="876"/>
        <v>27.161403260120569</v>
      </c>
    </row>
    <row r="1954" spans="6:34" ht="15" thickBot="1" x14ac:dyDescent="0.4">
      <c r="F1954" s="21">
        <f t="shared" si="888"/>
        <v>192.39999999999336</v>
      </c>
      <c r="G1954" s="20">
        <f t="shared" si="903"/>
        <v>356.63043478260749</v>
      </c>
      <c r="H1954" s="19">
        <f t="shared" si="877"/>
        <v>6.6304347826074945</v>
      </c>
      <c r="I1954" s="18">
        <f t="shared" si="878"/>
        <v>1.8944099378878556E-2</v>
      </c>
      <c r="J1954" s="17">
        <f t="shared" si="879"/>
        <v>193353.12238744204</v>
      </c>
      <c r="K1954" s="16">
        <f t="shared" si="880"/>
        <v>31.586916554704814</v>
      </c>
      <c r="L1954" s="15">
        <f t="shared" si="881"/>
        <v>0</v>
      </c>
      <c r="M1954" s="14">
        <f t="shared" si="882"/>
        <v>0</v>
      </c>
      <c r="N1954" s="13">
        <f t="shared" si="889"/>
        <v>0</v>
      </c>
      <c r="O1954" s="12">
        <f t="shared" si="890"/>
        <v>0</v>
      </c>
      <c r="P1954" s="4">
        <f t="shared" si="891"/>
        <v>0</v>
      </c>
      <c r="Q1954" s="11">
        <f t="shared" si="883"/>
        <v>0</v>
      </c>
      <c r="R1954" s="10">
        <f t="shared" si="892"/>
        <v>0</v>
      </c>
      <c r="S1954" s="9">
        <f t="shared" si="893"/>
        <v>151.358709016955</v>
      </c>
      <c r="T1954" s="8">
        <f t="shared" si="894"/>
        <v>27153.952418791003</v>
      </c>
      <c r="U1954" s="7">
        <f t="shared" si="895"/>
        <v>-31.586916554704814</v>
      </c>
      <c r="V1954" s="9">
        <f t="shared" si="896"/>
        <v>-1759.6096525866392</v>
      </c>
      <c r="W1954" s="8">
        <f t="shared" si="897"/>
        <v>193353.12238744204</v>
      </c>
      <c r="X1954" s="7">
        <f t="shared" si="898"/>
        <v>-31.586916554704814</v>
      </c>
      <c r="Y1954" s="6">
        <f t="shared" si="884"/>
        <v>1766.1074679280853</v>
      </c>
      <c r="Z1954" s="4">
        <f t="shared" si="885"/>
        <v>-1</v>
      </c>
      <c r="AA1954" s="4">
        <f t="shared" si="899"/>
        <v>0</v>
      </c>
      <c r="AB1954" s="5">
        <f t="shared" si="900"/>
        <v>0</v>
      </c>
      <c r="AC1954" s="418">
        <f t="shared" si="904"/>
        <v>0</v>
      </c>
      <c r="AD1954" s="628">
        <f t="shared" si="901"/>
        <v>0</v>
      </c>
      <c r="AE1954" s="4">
        <f t="shared" si="886"/>
        <v>16.673855253891251</v>
      </c>
      <c r="AF1954" s="3">
        <f t="shared" si="902"/>
        <v>4.67</v>
      </c>
      <c r="AG1954" s="2">
        <f t="shared" si="887"/>
        <v>105.92076283713217</v>
      </c>
      <c r="AH1954" s="1">
        <f t="shared" si="876"/>
        <v>27.23416296681577</v>
      </c>
    </row>
    <row r="1955" spans="6:34" ht="15" thickBot="1" x14ac:dyDescent="0.4">
      <c r="F1955" s="21">
        <f t="shared" si="888"/>
        <v>192.49999999999335</v>
      </c>
      <c r="G1955" s="20">
        <f t="shared" si="903"/>
        <v>356.63043478260749</v>
      </c>
      <c r="H1955" s="19">
        <f t="shared" si="877"/>
        <v>6.6304347826074945</v>
      </c>
      <c r="I1955" s="18">
        <f t="shared" si="878"/>
        <v>1.8944099378878556E-2</v>
      </c>
      <c r="J1955" s="17">
        <f t="shared" si="879"/>
        <v>193177.16142218339</v>
      </c>
      <c r="K1955" s="16">
        <f t="shared" si="880"/>
        <v>31.587443502319623</v>
      </c>
      <c r="L1955" s="15">
        <f t="shared" si="881"/>
        <v>0</v>
      </c>
      <c r="M1955" s="14">
        <f t="shared" si="882"/>
        <v>0</v>
      </c>
      <c r="N1955" s="13">
        <f t="shared" si="889"/>
        <v>0</v>
      </c>
      <c r="O1955" s="12">
        <f t="shared" si="890"/>
        <v>0</v>
      </c>
      <c r="P1955" s="4">
        <f t="shared" si="891"/>
        <v>0</v>
      </c>
      <c r="Q1955" s="11">
        <f t="shared" si="883"/>
        <v>0</v>
      </c>
      <c r="R1955" s="10">
        <f t="shared" si="892"/>
        <v>0</v>
      </c>
      <c r="S1955" s="9">
        <f t="shared" si="893"/>
        <v>151.358709016955</v>
      </c>
      <c r="T1955" s="8">
        <f t="shared" si="894"/>
        <v>27169.0882896927</v>
      </c>
      <c r="U1955" s="7">
        <f t="shared" si="895"/>
        <v>-31.587443502319623</v>
      </c>
      <c r="V1955" s="9">
        <f t="shared" si="896"/>
        <v>-1762.7683442421096</v>
      </c>
      <c r="W1955" s="8">
        <f t="shared" si="897"/>
        <v>193177.16142218339</v>
      </c>
      <c r="X1955" s="7">
        <f t="shared" si="898"/>
        <v>-31.587443502319623</v>
      </c>
      <c r="Y1955" s="6">
        <f t="shared" si="884"/>
        <v>1769.2545589194756</v>
      </c>
      <c r="Z1955" s="4">
        <f t="shared" si="885"/>
        <v>-1</v>
      </c>
      <c r="AA1955" s="4">
        <f t="shared" si="899"/>
        <v>0</v>
      </c>
      <c r="AB1955" s="5">
        <f t="shared" si="900"/>
        <v>0</v>
      </c>
      <c r="AC1955" s="418">
        <f t="shared" si="904"/>
        <v>0</v>
      </c>
      <c r="AD1955" s="628">
        <f t="shared" si="901"/>
        <v>0</v>
      </c>
      <c r="AE1955" s="4">
        <f t="shared" si="886"/>
        <v>16.703567001683602</v>
      </c>
      <c r="AF1955" s="3">
        <f t="shared" si="902"/>
        <v>4.67</v>
      </c>
      <c r="AG1955" s="2">
        <f t="shared" si="887"/>
        <v>105.92076283713217</v>
      </c>
      <c r="AH1955" s="1">
        <f t="shared" si="876"/>
        <v>27.306989700928689</v>
      </c>
    </row>
    <row r="1956" spans="6:34" ht="15" thickBot="1" x14ac:dyDescent="0.4">
      <c r="F1956" s="21">
        <f t="shared" si="888"/>
        <v>192.59999999999334</v>
      </c>
      <c r="G1956" s="20">
        <f t="shared" si="903"/>
        <v>356.63043478260749</v>
      </c>
      <c r="H1956" s="19">
        <f t="shared" si="877"/>
        <v>6.6304347826074945</v>
      </c>
      <c r="I1956" s="18">
        <f t="shared" si="878"/>
        <v>1.8944099378878556E-2</v>
      </c>
      <c r="J1956" s="17">
        <f t="shared" si="879"/>
        <v>193000.88458775918</v>
      </c>
      <c r="K1956" s="16">
        <f t="shared" si="880"/>
        <v>31.587971409084794</v>
      </c>
      <c r="L1956" s="15">
        <f t="shared" si="881"/>
        <v>0</v>
      </c>
      <c r="M1956" s="14">
        <f t="shared" si="882"/>
        <v>0</v>
      </c>
      <c r="N1956" s="13">
        <f t="shared" si="889"/>
        <v>0</v>
      </c>
      <c r="O1956" s="12">
        <f t="shared" si="890"/>
        <v>0</v>
      </c>
      <c r="P1956" s="4">
        <f t="shared" si="891"/>
        <v>0</v>
      </c>
      <c r="Q1956" s="11">
        <f t="shared" si="883"/>
        <v>0</v>
      </c>
      <c r="R1956" s="10">
        <f t="shared" si="892"/>
        <v>0</v>
      </c>
      <c r="S1956" s="9">
        <f t="shared" si="893"/>
        <v>151.358709016955</v>
      </c>
      <c r="T1956" s="8">
        <f t="shared" si="894"/>
        <v>27184.224160594396</v>
      </c>
      <c r="U1956" s="7">
        <f t="shared" si="895"/>
        <v>-31.587971409084794</v>
      </c>
      <c r="V1956" s="9">
        <f t="shared" si="896"/>
        <v>-1765.9270885923415</v>
      </c>
      <c r="W1956" s="8">
        <f t="shared" si="897"/>
        <v>193000.88458775918</v>
      </c>
      <c r="X1956" s="7">
        <f t="shared" si="898"/>
        <v>-31.587971409084794</v>
      </c>
      <c r="Y1956" s="6">
        <f t="shared" si="884"/>
        <v>1772.4017436855288</v>
      </c>
      <c r="Z1956" s="4">
        <f t="shared" si="885"/>
        <v>-1</v>
      </c>
      <c r="AA1956" s="4">
        <f t="shared" si="899"/>
        <v>0</v>
      </c>
      <c r="AB1956" s="5">
        <f t="shared" si="900"/>
        <v>0</v>
      </c>
      <c r="AC1956" s="418">
        <f t="shared" si="904"/>
        <v>0</v>
      </c>
      <c r="AD1956" s="628">
        <f t="shared" si="901"/>
        <v>0</v>
      </c>
      <c r="AE1956" s="4">
        <f t="shared" si="886"/>
        <v>16.733279634804383</v>
      </c>
      <c r="AF1956" s="3">
        <f t="shared" si="902"/>
        <v>4.67</v>
      </c>
      <c r="AG1956" s="2">
        <f t="shared" si="887"/>
        <v>105.92076283713217</v>
      </c>
      <c r="AH1956" s="1">
        <f t="shared" si="876"/>
        <v>27.379883407693786</v>
      </c>
    </row>
    <row r="1957" spans="6:34" ht="15" thickBot="1" x14ac:dyDescent="0.4">
      <c r="F1957" s="21">
        <f t="shared" si="888"/>
        <v>192.69999999999334</v>
      </c>
      <c r="G1957" s="20">
        <f t="shared" si="903"/>
        <v>356.63043478260749</v>
      </c>
      <c r="H1957" s="19">
        <f t="shared" si="877"/>
        <v>6.6304347826074945</v>
      </c>
      <c r="I1957" s="18">
        <f t="shared" si="878"/>
        <v>1.8944099378878556E-2</v>
      </c>
      <c r="J1957" s="17">
        <f t="shared" si="879"/>
        <v>192824.29187889994</v>
      </c>
      <c r="K1957" s="16">
        <f t="shared" si="880"/>
        <v>31.588500275087725</v>
      </c>
      <c r="L1957" s="15">
        <f t="shared" si="881"/>
        <v>0</v>
      </c>
      <c r="M1957" s="14">
        <f t="shared" si="882"/>
        <v>0</v>
      </c>
      <c r="N1957" s="13">
        <f t="shared" si="889"/>
        <v>0</v>
      </c>
      <c r="O1957" s="12">
        <f t="shared" si="890"/>
        <v>0</v>
      </c>
      <c r="P1957" s="4">
        <f t="shared" si="891"/>
        <v>0</v>
      </c>
      <c r="Q1957" s="11">
        <f t="shared" si="883"/>
        <v>0</v>
      </c>
      <c r="R1957" s="10">
        <f t="shared" si="892"/>
        <v>0</v>
      </c>
      <c r="S1957" s="9">
        <f t="shared" si="893"/>
        <v>151.358709016955</v>
      </c>
      <c r="T1957" s="8">
        <f t="shared" si="894"/>
        <v>27199.360031496093</v>
      </c>
      <c r="U1957" s="7">
        <f t="shared" si="895"/>
        <v>-31.588500275087725</v>
      </c>
      <c r="V1957" s="9">
        <f t="shared" si="896"/>
        <v>-1769.0858857332501</v>
      </c>
      <c r="W1957" s="8">
        <f t="shared" si="897"/>
        <v>192824.29187889994</v>
      </c>
      <c r="X1957" s="7">
        <f t="shared" si="898"/>
        <v>-31.588500275087725</v>
      </c>
      <c r="Y1957" s="6">
        <f t="shared" si="884"/>
        <v>1775.549022104396</v>
      </c>
      <c r="Z1957" s="4">
        <f t="shared" si="885"/>
        <v>-1</v>
      </c>
      <c r="AA1957" s="4">
        <f t="shared" si="899"/>
        <v>0</v>
      </c>
      <c r="AB1957" s="5">
        <f t="shared" si="900"/>
        <v>0</v>
      </c>
      <c r="AC1957" s="418">
        <f t="shared" si="904"/>
        <v>0</v>
      </c>
      <c r="AD1957" s="628">
        <f t="shared" si="901"/>
        <v>0</v>
      </c>
      <c r="AE1957" s="4">
        <f t="shared" si="886"/>
        <v>16.76299315210322</v>
      </c>
      <c r="AF1957" s="3">
        <f t="shared" si="902"/>
        <v>4.67</v>
      </c>
      <c r="AG1957" s="2">
        <f t="shared" si="887"/>
        <v>105.92076283713217</v>
      </c>
      <c r="AH1957" s="1">
        <f t="shared" si="876"/>
        <v>27.45284403251506</v>
      </c>
    </row>
    <row r="1958" spans="6:34" ht="15" thickBot="1" x14ac:dyDescent="0.4">
      <c r="F1958" s="21">
        <f t="shared" si="888"/>
        <v>192.79999999999333</v>
      </c>
      <c r="G1958" s="20">
        <f t="shared" si="903"/>
        <v>356.63043478260749</v>
      </c>
      <c r="H1958" s="19">
        <f t="shared" si="877"/>
        <v>6.6304347826074945</v>
      </c>
      <c r="I1958" s="18">
        <f t="shared" si="878"/>
        <v>1.8944099378878556E-2</v>
      </c>
      <c r="J1958" s="17">
        <f t="shared" si="879"/>
        <v>192647.3832903266</v>
      </c>
      <c r="K1958" s="16">
        <f t="shared" si="880"/>
        <v>31.589030100415926</v>
      </c>
      <c r="L1958" s="15">
        <f t="shared" si="881"/>
        <v>0</v>
      </c>
      <c r="M1958" s="14">
        <f t="shared" si="882"/>
        <v>0</v>
      </c>
      <c r="N1958" s="13">
        <f t="shared" si="889"/>
        <v>0</v>
      </c>
      <c r="O1958" s="12">
        <f t="shared" si="890"/>
        <v>0</v>
      </c>
      <c r="P1958" s="4">
        <f t="shared" si="891"/>
        <v>0</v>
      </c>
      <c r="Q1958" s="11">
        <f t="shared" si="883"/>
        <v>0</v>
      </c>
      <c r="R1958" s="10">
        <f t="shared" si="892"/>
        <v>0</v>
      </c>
      <c r="S1958" s="9">
        <f t="shared" si="893"/>
        <v>151.358709016955</v>
      </c>
      <c r="T1958" s="8">
        <f t="shared" si="894"/>
        <v>27214.49590239779</v>
      </c>
      <c r="U1958" s="7">
        <f t="shared" si="895"/>
        <v>-31.589030100415926</v>
      </c>
      <c r="V1958" s="9">
        <f t="shared" si="896"/>
        <v>-1772.2447357607589</v>
      </c>
      <c r="W1958" s="8">
        <f t="shared" si="897"/>
        <v>192647.3832903266</v>
      </c>
      <c r="X1958" s="7">
        <f t="shared" si="898"/>
        <v>-31.589030100415926</v>
      </c>
      <c r="Y1958" s="6">
        <f t="shared" si="884"/>
        <v>1778.6963940557707</v>
      </c>
      <c r="Z1958" s="4">
        <f t="shared" si="885"/>
        <v>-1</v>
      </c>
      <c r="AA1958" s="4">
        <f t="shared" si="899"/>
        <v>0</v>
      </c>
      <c r="AB1958" s="5">
        <f t="shared" si="900"/>
        <v>0</v>
      </c>
      <c r="AC1958" s="418">
        <f t="shared" si="904"/>
        <v>0</v>
      </c>
      <c r="AD1958" s="628">
        <f t="shared" si="901"/>
        <v>0</v>
      </c>
      <c r="AE1958" s="4">
        <f t="shared" si="886"/>
        <v>16.792707552444298</v>
      </c>
      <c r="AF1958" s="3">
        <f t="shared" si="902"/>
        <v>4.67</v>
      </c>
      <c r="AG1958" s="2">
        <f t="shared" si="887"/>
        <v>105.92076283713217</v>
      </c>
      <c r="AH1958" s="1">
        <f t="shared" si="876"/>
        <v>27.525871520965303</v>
      </c>
    </row>
    <row r="1959" spans="6:34" ht="15" thickBot="1" x14ac:dyDescent="0.4">
      <c r="F1959" s="21">
        <f t="shared" si="888"/>
        <v>192.89999999999333</v>
      </c>
      <c r="G1959" s="20">
        <f t="shared" si="903"/>
        <v>356.63043478260749</v>
      </c>
      <c r="H1959" s="19">
        <f t="shared" si="877"/>
        <v>6.6304347826074945</v>
      </c>
      <c r="I1959" s="18">
        <f t="shared" si="878"/>
        <v>1.8944099378878556E-2</v>
      </c>
      <c r="J1959" s="17">
        <f t="shared" si="879"/>
        <v>192470.15881675054</v>
      </c>
      <c r="K1959" s="16">
        <f t="shared" si="880"/>
        <v>31.589560885157088</v>
      </c>
      <c r="L1959" s="15">
        <f t="shared" si="881"/>
        <v>0</v>
      </c>
      <c r="M1959" s="14">
        <f t="shared" si="882"/>
        <v>0</v>
      </c>
      <c r="N1959" s="13">
        <f t="shared" si="889"/>
        <v>0</v>
      </c>
      <c r="O1959" s="12">
        <f t="shared" si="890"/>
        <v>0</v>
      </c>
      <c r="P1959" s="4">
        <f t="shared" si="891"/>
        <v>0</v>
      </c>
      <c r="Q1959" s="11">
        <f t="shared" si="883"/>
        <v>0</v>
      </c>
      <c r="R1959" s="10">
        <f t="shared" si="892"/>
        <v>0</v>
      </c>
      <c r="S1959" s="9">
        <f t="shared" si="893"/>
        <v>151.358709016955</v>
      </c>
      <c r="T1959" s="8">
        <f t="shared" si="894"/>
        <v>27229.631773299487</v>
      </c>
      <c r="U1959" s="7">
        <f t="shared" si="895"/>
        <v>-31.589560885157088</v>
      </c>
      <c r="V1959" s="9">
        <f t="shared" si="896"/>
        <v>-1775.4036387708004</v>
      </c>
      <c r="W1959" s="8">
        <f t="shared" si="897"/>
        <v>192470.15881675054</v>
      </c>
      <c r="X1959" s="7">
        <f t="shared" si="898"/>
        <v>-31.589560885157088</v>
      </c>
      <c r="Y1959" s="6">
        <f t="shared" si="884"/>
        <v>1781.8438594208747</v>
      </c>
      <c r="Z1959" s="4">
        <f t="shared" si="885"/>
        <v>-1</v>
      </c>
      <c r="AA1959" s="4">
        <f t="shared" si="899"/>
        <v>0</v>
      </c>
      <c r="AB1959" s="5">
        <f t="shared" si="900"/>
        <v>0</v>
      </c>
      <c r="AC1959" s="418">
        <f t="shared" si="904"/>
        <v>0</v>
      </c>
      <c r="AD1959" s="628">
        <f t="shared" si="901"/>
        <v>0</v>
      </c>
      <c r="AE1959" s="4">
        <f t="shared" si="886"/>
        <v>16.822422834706224</v>
      </c>
      <c r="AF1959" s="3">
        <f t="shared" si="902"/>
        <v>4.67</v>
      </c>
      <c r="AG1959" s="2">
        <f t="shared" si="887"/>
        <v>105.92076283713217</v>
      </c>
      <c r="AH1959" s="1">
        <f t="shared" si="876"/>
        <v>27.598965818785338</v>
      </c>
    </row>
    <row r="1960" spans="6:34" ht="15" thickBot="1" x14ac:dyDescent="0.4">
      <c r="F1960" s="21">
        <f t="shared" si="888"/>
        <v>192.99999999999332</v>
      </c>
      <c r="G1960" s="20">
        <f t="shared" si="903"/>
        <v>356.63043478260749</v>
      </c>
      <c r="H1960" s="19">
        <f t="shared" si="877"/>
        <v>6.6304347826074945</v>
      </c>
      <c r="I1960" s="18">
        <f t="shared" si="878"/>
        <v>1.8944099378878556E-2</v>
      </c>
      <c r="J1960" s="17">
        <f t="shared" si="879"/>
        <v>192292.61845287346</v>
      </c>
      <c r="K1960" s="16">
        <f t="shared" si="880"/>
        <v>31.590092629399074</v>
      </c>
      <c r="L1960" s="15">
        <f t="shared" si="881"/>
        <v>0</v>
      </c>
      <c r="M1960" s="14">
        <f t="shared" si="882"/>
        <v>0</v>
      </c>
      <c r="N1960" s="13">
        <f t="shared" si="889"/>
        <v>0</v>
      </c>
      <c r="O1960" s="12">
        <f t="shared" si="890"/>
        <v>0</v>
      </c>
      <c r="P1960" s="4">
        <f t="shared" si="891"/>
        <v>0</v>
      </c>
      <c r="Q1960" s="11">
        <f t="shared" si="883"/>
        <v>0</v>
      </c>
      <c r="R1960" s="10">
        <f t="shared" si="892"/>
        <v>0</v>
      </c>
      <c r="S1960" s="9">
        <f t="shared" si="893"/>
        <v>151.358709016955</v>
      </c>
      <c r="T1960" s="8">
        <f t="shared" si="894"/>
        <v>27244.767644201183</v>
      </c>
      <c r="U1960" s="7">
        <f t="shared" si="895"/>
        <v>-31.590092629399074</v>
      </c>
      <c r="V1960" s="9">
        <f t="shared" si="896"/>
        <v>-1778.5625948593161</v>
      </c>
      <c r="W1960" s="8">
        <f t="shared" si="897"/>
        <v>192292.61845287346</v>
      </c>
      <c r="X1960" s="7">
        <f t="shared" si="898"/>
        <v>-31.590092629399074</v>
      </c>
      <c r="Y1960" s="6">
        <f t="shared" si="884"/>
        <v>1784.9914180824464</v>
      </c>
      <c r="Z1960" s="4">
        <f t="shared" si="885"/>
        <v>-1</v>
      </c>
      <c r="AA1960" s="4">
        <f t="shared" si="899"/>
        <v>0</v>
      </c>
      <c r="AB1960" s="5">
        <f t="shared" si="900"/>
        <v>0</v>
      </c>
      <c r="AC1960" s="418">
        <f t="shared" si="904"/>
        <v>0</v>
      </c>
      <c r="AD1960" s="628">
        <f t="shared" si="901"/>
        <v>0</v>
      </c>
      <c r="AE1960" s="4">
        <f t="shared" si="886"/>
        <v>16.852138997781932</v>
      </c>
      <c r="AF1960" s="3">
        <f t="shared" si="902"/>
        <v>4.67</v>
      </c>
      <c r="AG1960" s="2">
        <f t="shared" si="887"/>
        <v>105.92076283713217</v>
      </c>
      <c r="AH1960" s="1">
        <f t="shared" si="876"/>
        <v>27.672126871883219</v>
      </c>
    </row>
    <row r="1961" spans="6:34" ht="15" thickBot="1" x14ac:dyDescent="0.4">
      <c r="F1961" s="21">
        <f t="shared" si="888"/>
        <v>193.09999999999332</v>
      </c>
      <c r="G1961" s="20">
        <f t="shared" si="903"/>
        <v>356.63043478260749</v>
      </c>
      <c r="H1961" s="19">
        <f t="shared" si="877"/>
        <v>6.6304347826074945</v>
      </c>
      <c r="I1961" s="18">
        <f t="shared" si="878"/>
        <v>1.8944099378878556E-2</v>
      </c>
      <c r="J1961" s="17">
        <f t="shared" si="879"/>
        <v>192114.76219338752</v>
      </c>
      <c r="K1961" s="16">
        <f t="shared" si="880"/>
        <v>31.590625333229873</v>
      </c>
      <c r="L1961" s="15">
        <f t="shared" si="881"/>
        <v>0</v>
      </c>
      <c r="M1961" s="14">
        <f t="shared" si="882"/>
        <v>0</v>
      </c>
      <c r="N1961" s="13">
        <f t="shared" si="889"/>
        <v>0</v>
      </c>
      <c r="O1961" s="12">
        <f t="shared" si="890"/>
        <v>0</v>
      </c>
      <c r="P1961" s="4">
        <f t="shared" si="891"/>
        <v>0</v>
      </c>
      <c r="Q1961" s="11">
        <f t="shared" si="883"/>
        <v>0</v>
      </c>
      <c r="R1961" s="10">
        <f t="shared" si="892"/>
        <v>0</v>
      </c>
      <c r="S1961" s="9">
        <f t="shared" si="893"/>
        <v>151.358709016955</v>
      </c>
      <c r="T1961" s="8">
        <f t="shared" si="894"/>
        <v>27259.90351510288</v>
      </c>
      <c r="U1961" s="7">
        <f t="shared" si="895"/>
        <v>-31.590625333229873</v>
      </c>
      <c r="V1961" s="9">
        <f t="shared" si="896"/>
        <v>-1781.7216041222559</v>
      </c>
      <c r="W1961" s="8">
        <f t="shared" si="897"/>
        <v>192114.76219338752</v>
      </c>
      <c r="X1961" s="7">
        <f t="shared" si="898"/>
        <v>-31.590625333229873</v>
      </c>
      <c r="Y1961" s="6">
        <f t="shared" si="884"/>
        <v>1788.1390699247261</v>
      </c>
      <c r="Z1961" s="4">
        <f t="shared" si="885"/>
        <v>-1</v>
      </c>
      <c r="AA1961" s="4">
        <f t="shared" si="899"/>
        <v>0</v>
      </c>
      <c r="AB1961" s="5">
        <f t="shared" si="900"/>
        <v>0</v>
      </c>
      <c r="AC1961" s="418">
        <f t="shared" si="904"/>
        <v>0</v>
      </c>
      <c r="AD1961" s="628">
        <f t="shared" si="901"/>
        <v>0</v>
      </c>
      <c r="AE1961" s="4">
        <f t="shared" si="886"/>
        <v>16.881856040578533</v>
      </c>
      <c r="AF1961" s="3">
        <f t="shared" si="902"/>
        <v>4.67</v>
      </c>
      <c r="AG1961" s="2">
        <f t="shared" si="887"/>
        <v>105.92076283713217</v>
      </c>
      <c r="AH1961" s="1">
        <f t="shared" si="876"/>
        <v>27.74535462633358</v>
      </c>
    </row>
    <row r="1962" spans="6:34" ht="15" thickBot="1" x14ac:dyDescent="0.4">
      <c r="F1962" s="21">
        <f t="shared" si="888"/>
        <v>193.19999999999331</v>
      </c>
      <c r="G1962" s="20">
        <f t="shared" si="903"/>
        <v>356.63043478260749</v>
      </c>
      <c r="H1962" s="19">
        <f t="shared" si="877"/>
        <v>6.6304347826074945</v>
      </c>
      <c r="I1962" s="18">
        <f t="shared" si="878"/>
        <v>1.8944099378878556E-2</v>
      </c>
      <c r="J1962" s="17">
        <f t="shared" si="879"/>
        <v>191936.59003297531</v>
      </c>
      <c r="K1962" s="16">
        <f t="shared" si="880"/>
        <v>31.59115899673769</v>
      </c>
      <c r="L1962" s="15">
        <f t="shared" si="881"/>
        <v>0</v>
      </c>
      <c r="M1962" s="14">
        <f t="shared" si="882"/>
        <v>0</v>
      </c>
      <c r="N1962" s="13">
        <f t="shared" si="889"/>
        <v>0</v>
      </c>
      <c r="O1962" s="12">
        <f t="shared" si="890"/>
        <v>0</v>
      </c>
      <c r="P1962" s="4">
        <f t="shared" si="891"/>
        <v>0</v>
      </c>
      <c r="Q1962" s="11">
        <f t="shared" si="883"/>
        <v>0</v>
      </c>
      <c r="R1962" s="10">
        <f t="shared" si="892"/>
        <v>0</v>
      </c>
      <c r="S1962" s="9">
        <f t="shared" si="893"/>
        <v>151.358709016955</v>
      </c>
      <c r="T1962" s="8">
        <f t="shared" si="894"/>
        <v>27275.039386004577</v>
      </c>
      <c r="U1962" s="7">
        <f t="shared" si="895"/>
        <v>-31.59115899673769</v>
      </c>
      <c r="V1962" s="9">
        <f t="shared" si="896"/>
        <v>-1784.880666655579</v>
      </c>
      <c r="W1962" s="8">
        <f t="shared" si="897"/>
        <v>191936.59003297531</v>
      </c>
      <c r="X1962" s="7">
        <f t="shared" si="898"/>
        <v>-31.59115899673769</v>
      </c>
      <c r="Y1962" s="6">
        <f t="shared" si="884"/>
        <v>1791.2868148334435</v>
      </c>
      <c r="Z1962" s="4">
        <f t="shared" si="885"/>
        <v>-1</v>
      </c>
      <c r="AA1962" s="4">
        <f t="shared" si="899"/>
        <v>0</v>
      </c>
      <c r="AB1962" s="5">
        <f t="shared" si="900"/>
        <v>0</v>
      </c>
      <c r="AC1962" s="418">
        <f t="shared" si="904"/>
        <v>0</v>
      </c>
      <c r="AD1962" s="628">
        <f t="shared" si="901"/>
        <v>0</v>
      </c>
      <c r="AE1962" s="4">
        <f t="shared" si="886"/>
        <v>16.911573962017201</v>
      </c>
      <c r="AF1962" s="3">
        <f t="shared" si="902"/>
        <v>4.67</v>
      </c>
      <c r="AG1962" s="2">
        <f t="shared" si="887"/>
        <v>105.92076283713217</v>
      </c>
      <c r="AH1962" s="1">
        <f t="shared" si="876"/>
        <v>27.818649028376814</v>
      </c>
    </row>
    <row r="1963" spans="6:34" ht="15" thickBot="1" x14ac:dyDescent="0.4">
      <c r="F1963" s="21">
        <f t="shared" si="888"/>
        <v>193.2999999999933</v>
      </c>
      <c r="G1963" s="20">
        <f t="shared" si="903"/>
        <v>356.63043478260749</v>
      </c>
      <c r="H1963" s="19">
        <f t="shared" si="877"/>
        <v>6.6304347826074945</v>
      </c>
      <c r="I1963" s="18">
        <f t="shared" si="878"/>
        <v>1.8944099378878556E-2</v>
      </c>
      <c r="J1963" s="17">
        <f t="shared" si="879"/>
        <v>191758.10196630974</v>
      </c>
      <c r="K1963" s="16">
        <f t="shared" si="880"/>
        <v>31.591693620010862</v>
      </c>
      <c r="L1963" s="15">
        <f t="shared" si="881"/>
        <v>0</v>
      </c>
      <c r="M1963" s="14">
        <f t="shared" si="882"/>
        <v>0</v>
      </c>
      <c r="N1963" s="13">
        <f t="shared" si="889"/>
        <v>0</v>
      </c>
      <c r="O1963" s="12">
        <f t="shared" si="890"/>
        <v>0</v>
      </c>
      <c r="P1963" s="4">
        <f t="shared" si="891"/>
        <v>0</v>
      </c>
      <c r="Q1963" s="11">
        <f t="shared" si="883"/>
        <v>0</v>
      </c>
      <c r="R1963" s="10">
        <f t="shared" si="892"/>
        <v>0</v>
      </c>
      <c r="S1963" s="9">
        <f t="shared" si="893"/>
        <v>151.358709016955</v>
      </c>
      <c r="T1963" s="8">
        <f t="shared" si="894"/>
        <v>27290.175256906274</v>
      </c>
      <c r="U1963" s="7">
        <f t="shared" si="895"/>
        <v>-31.591693620010862</v>
      </c>
      <c r="V1963" s="9">
        <f t="shared" si="896"/>
        <v>-1788.0397825552527</v>
      </c>
      <c r="W1963" s="8">
        <f t="shared" si="897"/>
        <v>191758.10196630974</v>
      </c>
      <c r="X1963" s="7">
        <f t="shared" si="898"/>
        <v>-31.591693620010862</v>
      </c>
      <c r="Y1963" s="6">
        <f t="shared" si="884"/>
        <v>1794.4346526958052</v>
      </c>
      <c r="Z1963" s="4">
        <f t="shared" si="885"/>
        <v>-1</v>
      </c>
      <c r="AA1963" s="4">
        <f t="shared" si="899"/>
        <v>0</v>
      </c>
      <c r="AB1963" s="5">
        <f t="shared" si="900"/>
        <v>0</v>
      </c>
      <c r="AC1963" s="418">
        <f t="shared" si="904"/>
        <v>0</v>
      </c>
      <c r="AD1963" s="628">
        <f t="shared" si="901"/>
        <v>0</v>
      </c>
      <c r="AE1963" s="4">
        <f t="shared" si="886"/>
        <v>16.941292761033043</v>
      </c>
      <c r="AF1963" s="3">
        <f t="shared" si="902"/>
        <v>4.67</v>
      </c>
      <c r="AG1963" s="2">
        <f t="shared" si="887"/>
        <v>105.92076283713217</v>
      </c>
      <c r="AH1963" s="1">
        <f t="shared" si="876"/>
        <v>27.892010024418319</v>
      </c>
    </row>
    <row r="1964" spans="6:34" ht="15" thickBot="1" x14ac:dyDescent="0.4">
      <c r="F1964" s="21">
        <f t="shared" si="888"/>
        <v>193.3999999999933</v>
      </c>
      <c r="G1964" s="20">
        <f t="shared" si="903"/>
        <v>356.63043478260749</v>
      </c>
      <c r="H1964" s="19">
        <f t="shared" si="877"/>
        <v>6.6304347826074945</v>
      </c>
      <c r="I1964" s="18">
        <f t="shared" si="878"/>
        <v>1.8944099378878556E-2</v>
      </c>
      <c r="J1964" s="17">
        <f t="shared" si="879"/>
        <v>191579.29798805423</v>
      </c>
      <c r="K1964" s="16">
        <f t="shared" si="880"/>
        <v>31.592229203137883</v>
      </c>
      <c r="L1964" s="15">
        <f t="shared" si="881"/>
        <v>0</v>
      </c>
      <c r="M1964" s="14">
        <f t="shared" si="882"/>
        <v>0</v>
      </c>
      <c r="N1964" s="13">
        <f t="shared" si="889"/>
        <v>0</v>
      </c>
      <c r="O1964" s="12">
        <f t="shared" si="890"/>
        <v>0</v>
      </c>
      <c r="P1964" s="4">
        <f t="shared" si="891"/>
        <v>0</v>
      </c>
      <c r="Q1964" s="11">
        <f t="shared" si="883"/>
        <v>0</v>
      </c>
      <c r="R1964" s="10">
        <f t="shared" si="892"/>
        <v>0</v>
      </c>
      <c r="S1964" s="9">
        <f t="shared" si="893"/>
        <v>151.358709016955</v>
      </c>
      <c r="T1964" s="8">
        <f t="shared" si="894"/>
        <v>27305.31112780797</v>
      </c>
      <c r="U1964" s="7">
        <f t="shared" si="895"/>
        <v>-31.592229203137883</v>
      </c>
      <c r="V1964" s="9">
        <f t="shared" si="896"/>
        <v>-1791.1989519172539</v>
      </c>
      <c r="W1964" s="8">
        <f t="shared" si="897"/>
        <v>191579.29798805423</v>
      </c>
      <c r="X1964" s="7">
        <f t="shared" si="898"/>
        <v>-31.592229203137883</v>
      </c>
      <c r="Y1964" s="6">
        <f t="shared" si="884"/>
        <v>1797.5825834004813</v>
      </c>
      <c r="Z1964" s="4">
        <f t="shared" si="885"/>
        <v>-1</v>
      </c>
      <c r="AA1964" s="4">
        <f t="shared" si="899"/>
        <v>0</v>
      </c>
      <c r="AB1964" s="5">
        <f t="shared" si="900"/>
        <v>0</v>
      </c>
      <c r="AC1964" s="418">
        <f t="shared" si="904"/>
        <v>0</v>
      </c>
      <c r="AD1964" s="628">
        <f t="shared" si="901"/>
        <v>0</v>
      </c>
      <c r="AE1964" s="4">
        <f t="shared" si="886"/>
        <v>16.971012436575002</v>
      </c>
      <c r="AF1964" s="3">
        <f t="shared" si="902"/>
        <v>4.67</v>
      </c>
      <c r="AG1964" s="2">
        <f t="shared" si="887"/>
        <v>105.92076283713217</v>
      </c>
      <c r="AH1964" s="1">
        <f t="shared" si="876"/>
        <v>27.96543756102778</v>
      </c>
    </row>
    <row r="1965" spans="6:34" ht="15" thickBot="1" x14ac:dyDescent="0.4">
      <c r="F1965" s="21">
        <f t="shared" si="888"/>
        <v>193.49999999999329</v>
      </c>
      <c r="G1965" s="20">
        <f t="shared" si="903"/>
        <v>356.63043478260749</v>
      </c>
      <c r="H1965" s="19">
        <f t="shared" si="877"/>
        <v>6.6304347826074945</v>
      </c>
      <c r="I1965" s="18">
        <f t="shared" si="878"/>
        <v>1.8944099378878556E-2</v>
      </c>
      <c r="J1965" s="17">
        <f t="shared" si="879"/>
        <v>191400.17809286251</v>
      </c>
      <c r="K1965" s="16">
        <f t="shared" si="880"/>
        <v>31.592765746207419</v>
      </c>
      <c r="L1965" s="15">
        <f t="shared" si="881"/>
        <v>0</v>
      </c>
      <c r="M1965" s="14">
        <f t="shared" si="882"/>
        <v>0</v>
      </c>
      <c r="N1965" s="13">
        <f t="shared" si="889"/>
        <v>0</v>
      </c>
      <c r="O1965" s="12">
        <f t="shared" si="890"/>
        <v>0</v>
      </c>
      <c r="P1965" s="4">
        <f t="shared" si="891"/>
        <v>0</v>
      </c>
      <c r="Q1965" s="11">
        <f t="shared" si="883"/>
        <v>0</v>
      </c>
      <c r="R1965" s="10">
        <f t="shared" si="892"/>
        <v>0</v>
      </c>
      <c r="S1965" s="9">
        <f t="shared" si="893"/>
        <v>151.358709016955</v>
      </c>
      <c r="T1965" s="8">
        <f t="shared" si="894"/>
        <v>27320.446998709667</v>
      </c>
      <c r="U1965" s="7">
        <f t="shared" si="895"/>
        <v>-31.592765746207419</v>
      </c>
      <c r="V1965" s="9">
        <f t="shared" si="896"/>
        <v>-1794.3581748375677</v>
      </c>
      <c r="W1965" s="8">
        <f t="shared" si="897"/>
        <v>191400.17809286251</v>
      </c>
      <c r="X1965" s="7">
        <f t="shared" si="898"/>
        <v>-31.592765746207419</v>
      </c>
      <c r="Y1965" s="6">
        <f t="shared" si="884"/>
        <v>1800.7306068375933</v>
      </c>
      <c r="Z1965" s="4">
        <f t="shared" si="885"/>
        <v>-1</v>
      </c>
      <c r="AA1965" s="4">
        <f t="shared" si="899"/>
        <v>0</v>
      </c>
      <c r="AB1965" s="5">
        <f t="shared" si="900"/>
        <v>0</v>
      </c>
      <c r="AC1965" s="418">
        <f t="shared" si="904"/>
        <v>0</v>
      </c>
      <c r="AD1965" s="628">
        <f t="shared" si="901"/>
        <v>0</v>
      </c>
      <c r="AE1965" s="4">
        <f t="shared" si="886"/>
        <v>17.000732987605705</v>
      </c>
      <c r="AF1965" s="3">
        <f t="shared" si="902"/>
        <v>4.67</v>
      </c>
      <c r="AG1965" s="2">
        <f t="shared" si="887"/>
        <v>105.92076283713217</v>
      </c>
      <c r="AH1965" s="1">
        <f t="shared" si="876"/>
        <v>28.03893158493841</v>
      </c>
    </row>
    <row r="1966" spans="6:34" ht="15" thickBot="1" x14ac:dyDescent="0.4">
      <c r="F1966" s="21">
        <f t="shared" si="888"/>
        <v>193.59999999999329</v>
      </c>
      <c r="G1966" s="20">
        <f t="shared" si="903"/>
        <v>356.63043478260749</v>
      </c>
      <c r="H1966" s="19">
        <f t="shared" si="877"/>
        <v>6.6304347826074945</v>
      </c>
      <c r="I1966" s="18">
        <f t="shared" si="878"/>
        <v>1.8944099378878556E-2</v>
      </c>
      <c r="J1966" s="17">
        <f t="shared" si="879"/>
        <v>191220.74227537875</v>
      </c>
      <c r="K1966" s="16">
        <f t="shared" si="880"/>
        <v>31.59330324930831</v>
      </c>
      <c r="L1966" s="15">
        <f t="shared" si="881"/>
        <v>0</v>
      </c>
      <c r="M1966" s="14">
        <f t="shared" si="882"/>
        <v>0</v>
      </c>
      <c r="N1966" s="13">
        <f t="shared" si="889"/>
        <v>0</v>
      </c>
      <c r="O1966" s="12">
        <f t="shared" si="890"/>
        <v>0</v>
      </c>
      <c r="P1966" s="4">
        <f t="shared" si="891"/>
        <v>0</v>
      </c>
      <c r="Q1966" s="11">
        <f t="shared" si="883"/>
        <v>0</v>
      </c>
      <c r="R1966" s="10">
        <f t="shared" si="892"/>
        <v>0</v>
      </c>
      <c r="S1966" s="9">
        <f t="shared" si="893"/>
        <v>151.358709016955</v>
      </c>
      <c r="T1966" s="8">
        <f t="shared" si="894"/>
        <v>27335.582869611364</v>
      </c>
      <c r="U1966" s="7">
        <f t="shared" si="895"/>
        <v>-31.59330324930831</v>
      </c>
      <c r="V1966" s="9">
        <f t="shared" si="896"/>
        <v>-1797.5174514121884</v>
      </c>
      <c r="W1966" s="8">
        <f t="shared" si="897"/>
        <v>191220.74227537875</v>
      </c>
      <c r="X1966" s="7">
        <f t="shared" si="898"/>
        <v>-31.59330324930831</v>
      </c>
      <c r="Y1966" s="6">
        <f t="shared" si="884"/>
        <v>1803.878722898701</v>
      </c>
      <c r="Z1966" s="4">
        <f t="shared" si="885"/>
        <v>-1</v>
      </c>
      <c r="AA1966" s="4">
        <f t="shared" si="899"/>
        <v>0</v>
      </c>
      <c r="AB1966" s="5">
        <f t="shared" si="900"/>
        <v>0</v>
      </c>
      <c r="AC1966" s="418">
        <f t="shared" si="904"/>
        <v>0</v>
      </c>
      <c r="AD1966" s="628">
        <f t="shared" si="901"/>
        <v>0</v>
      </c>
      <c r="AE1966" s="4">
        <f t="shared" si="886"/>
        <v>17.030454413101367</v>
      </c>
      <c r="AF1966" s="3">
        <f t="shared" si="902"/>
        <v>4.67</v>
      </c>
      <c r="AG1966" s="2">
        <f t="shared" si="887"/>
        <v>105.92076283713217</v>
      </c>
      <c r="AH1966" s="1">
        <f t="shared" si="876"/>
        <v>28.11249204304627</v>
      </c>
    </row>
    <row r="1967" spans="6:34" ht="15" thickBot="1" x14ac:dyDescent="0.4">
      <c r="F1967" s="21">
        <f t="shared" si="888"/>
        <v>193.69999999999328</v>
      </c>
      <c r="G1967" s="20">
        <f t="shared" si="903"/>
        <v>356.63043478260749</v>
      </c>
      <c r="H1967" s="19">
        <f t="shared" si="877"/>
        <v>6.6304347826074945</v>
      </c>
      <c r="I1967" s="18">
        <f t="shared" si="878"/>
        <v>1.8944099378878556E-2</v>
      </c>
      <c r="J1967" s="17">
        <f t="shared" si="879"/>
        <v>191040.99053023753</v>
      </c>
      <c r="K1967" s="16">
        <f t="shared" si="880"/>
        <v>31.593841712529542</v>
      </c>
      <c r="L1967" s="15">
        <f t="shared" si="881"/>
        <v>0</v>
      </c>
      <c r="M1967" s="14">
        <f t="shared" si="882"/>
        <v>0</v>
      </c>
      <c r="N1967" s="13">
        <f t="shared" si="889"/>
        <v>0</v>
      </c>
      <c r="O1967" s="12">
        <f t="shared" si="890"/>
        <v>0</v>
      </c>
      <c r="P1967" s="4">
        <f t="shared" si="891"/>
        <v>0</v>
      </c>
      <c r="Q1967" s="11">
        <f t="shared" si="883"/>
        <v>0</v>
      </c>
      <c r="R1967" s="10">
        <f t="shared" si="892"/>
        <v>0</v>
      </c>
      <c r="S1967" s="9">
        <f t="shared" si="893"/>
        <v>151.358709016955</v>
      </c>
      <c r="T1967" s="8">
        <f t="shared" si="894"/>
        <v>27350.718740513061</v>
      </c>
      <c r="U1967" s="7">
        <f t="shared" si="895"/>
        <v>-31.593841712529542</v>
      </c>
      <c r="V1967" s="9">
        <f t="shared" si="896"/>
        <v>-1800.6767817371192</v>
      </c>
      <c r="W1967" s="8">
        <f t="shared" si="897"/>
        <v>191040.99053023753</v>
      </c>
      <c r="X1967" s="7">
        <f t="shared" si="898"/>
        <v>-31.593841712529542</v>
      </c>
      <c r="Y1967" s="6">
        <f t="shared" si="884"/>
        <v>1807.0269314767911</v>
      </c>
      <c r="Z1967" s="4">
        <f t="shared" si="885"/>
        <v>-1</v>
      </c>
      <c r="AA1967" s="4">
        <f t="shared" si="899"/>
        <v>0</v>
      </c>
      <c r="AB1967" s="5">
        <f t="shared" si="900"/>
        <v>0</v>
      </c>
      <c r="AC1967" s="418">
        <f t="shared" si="904"/>
        <v>0</v>
      </c>
      <c r="AD1967" s="628">
        <f t="shared" si="901"/>
        <v>0</v>
      </c>
      <c r="AE1967" s="4">
        <f t="shared" si="886"/>
        <v>17.060176712051678</v>
      </c>
      <c r="AF1967" s="3">
        <f t="shared" si="902"/>
        <v>4.67</v>
      </c>
      <c r="AG1967" s="2">
        <f t="shared" si="887"/>
        <v>105.92076283713217</v>
      </c>
      <c r="AH1967" s="1">
        <f t="shared" si="876"/>
        <v>28.186118882409524</v>
      </c>
    </row>
    <row r="1968" spans="6:34" ht="15" thickBot="1" x14ac:dyDescent="0.4">
      <c r="F1968" s="21">
        <f t="shared" si="888"/>
        <v>193.79999999999328</v>
      </c>
      <c r="G1968" s="20">
        <f t="shared" si="903"/>
        <v>356.63043478260749</v>
      </c>
      <c r="H1968" s="19">
        <f t="shared" si="877"/>
        <v>6.6304347826074945</v>
      </c>
      <c r="I1968" s="18">
        <f t="shared" si="878"/>
        <v>1.8944099378878556E-2</v>
      </c>
      <c r="J1968" s="17">
        <f t="shared" si="879"/>
        <v>190860.92285206381</v>
      </c>
      <c r="K1968" s="16">
        <f t="shared" si="880"/>
        <v>31.594381135960262</v>
      </c>
      <c r="L1968" s="15">
        <f t="shared" si="881"/>
        <v>0</v>
      </c>
      <c r="M1968" s="14">
        <f t="shared" si="882"/>
        <v>0</v>
      </c>
      <c r="N1968" s="13">
        <f t="shared" si="889"/>
        <v>0</v>
      </c>
      <c r="O1968" s="12">
        <f t="shared" si="890"/>
        <v>0</v>
      </c>
      <c r="P1968" s="4">
        <f t="shared" si="891"/>
        <v>0</v>
      </c>
      <c r="Q1968" s="11">
        <f t="shared" si="883"/>
        <v>0</v>
      </c>
      <c r="R1968" s="10">
        <f t="shared" si="892"/>
        <v>0</v>
      </c>
      <c r="S1968" s="9">
        <f t="shared" si="893"/>
        <v>151.358709016955</v>
      </c>
      <c r="T1968" s="8">
        <f t="shared" si="894"/>
        <v>27365.854611414758</v>
      </c>
      <c r="U1968" s="7">
        <f t="shared" si="895"/>
        <v>-31.594381135960262</v>
      </c>
      <c r="V1968" s="9">
        <f t="shared" si="896"/>
        <v>-1803.8361659083721</v>
      </c>
      <c r="W1968" s="8">
        <f t="shared" si="897"/>
        <v>190860.92285206381</v>
      </c>
      <c r="X1968" s="7">
        <f t="shared" si="898"/>
        <v>-31.594381135960262</v>
      </c>
      <c r="Y1968" s="6">
        <f t="shared" si="884"/>
        <v>1810.1752324662648</v>
      </c>
      <c r="Z1968" s="4">
        <f t="shared" si="885"/>
        <v>-1</v>
      </c>
      <c r="AA1968" s="4">
        <f t="shared" si="899"/>
        <v>0</v>
      </c>
      <c r="AB1968" s="5">
        <f t="shared" si="900"/>
        <v>0</v>
      </c>
      <c r="AC1968" s="418">
        <f t="shared" si="904"/>
        <v>0</v>
      </c>
      <c r="AD1968" s="628">
        <f t="shared" si="901"/>
        <v>0</v>
      </c>
      <c r="AE1968" s="4">
        <f t="shared" si="886"/>
        <v>17.089899883459672</v>
      </c>
      <c r="AF1968" s="3">
        <f t="shared" si="902"/>
        <v>4.67</v>
      </c>
      <c r="AG1968" s="2">
        <f t="shared" si="887"/>
        <v>105.92076283713217</v>
      </c>
      <c r="AH1968" s="1">
        <f t="shared" si="876"/>
        <v>28.259812050247639</v>
      </c>
    </row>
    <row r="1969" spans="6:34" ht="15" thickBot="1" x14ac:dyDescent="0.4">
      <c r="F1969" s="21">
        <f t="shared" si="888"/>
        <v>193.89999999999327</v>
      </c>
      <c r="G1969" s="20">
        <f t="shared" si="903"/>
        <v>356.63043478260749</v>
      </c>
      <c r="H1969" s="19">
        <f t="shared" si="877"/>
        <v>6.6304347826074945</v>
      </c>
      <c r="I1969" s="18">
        <f t="shared" si="878"/>
        <v>1.8944099378878556E-2</v>
      </c>
      <c r="J1969" s="17">
        <f t="shared" si="879"/>
        <v>190680.53923547297</v>
      </c>
      <c r="K1969" s="16">
        <f t="shared" si="880"/>
        <v>31.594921519689816</v>
      </c>
      <c r="L1969" s="15">
        <f t="shared" si="881"/>
        <v>0</v>
      </c>
      <c r="M1969" s="14">
        <f t="shared" si="882"/>
        <v>0</v>
      </c>
      <c r="N1969" s="13">
        <f t="shared" si="889"/>
        <v>0</v>
      </c>
      <c r="O1969" s="12">
        <f t="shared" si="890"/>
        <v>0</v>
      </c>
      <c r="P1969" s="4">
        <f t="shared" si="891"/>
        <v>0</v>
      </c>
      <c r="Q1969" s="11">
        <f t="shared" si="883"/>
        <v>0</v>
      </c>
      <c r="R1969" s="10">
        <f t="shared" si="892"/>
        <v>0</v>
      </c>
      <c r="S1969" s="9">
        <f t="shared" si="893"/>
        <v>151.358709016955</v>
      </c>
      <c r="T1969" s="8">
        <f t="shared" si="894"/>
        <v>27380.990482316454</v>
      </c>
      <c r="U1969" s="7">
        <f t="shared" si="895"/>
        <v>-31.594921519689816</v>
      </c>
      <c r="V1969" s="9">
        <f t="shared" si="896"/>
        <v>-1806.9956040219681</v>
      </c>
      <c r="W1969" s="8">
        <f t="shared" si="897"/>
        <v>190680.53923547297</v>
      </c>
      <c r="X1969" s="7">
        <f t="shared" si="898"/>
        <v>-31.594921519689816</v>
      </c>
      <c r="Y1969" s="6">
        <f t="shared" si="884"/>
        <v>1813.3236257629239</v>
      </c>
      <c r="Z1969" s="4">
        <f t="shared" si="885"/>
        <v>-1</v>
      </c>
      <c r="AA1969" s="4">
        <f t="shared" si="899"/>
        <v>0</v>
      </c>
      <c r="AB1969" s="5">
        <f t="shared" si="900"/>
        <v>0</v>
      </c>
      <c r="AC1969" s="418">
        <f t="shared" si="904"/>
        <v>0</v>
      </c>
      <c r="AD1969" s="628">
        <f t="shared" si="901"/>
        <v>0</v>
      </c>
      <c r="AE1969" s="4">
        <f t="shared" si="886"/>
        <v>17.119623926341617</v>
      </c>
      <c r="AF1969" s="3">
        <f t="shared" si="902"/>
        <v>4.67</v>
      </c>
      <c r="AG1969" s="2">
        <f t="shared" si="887"/>
        <v>105.92076283713217</v>
      </c>
      <c r="AH1969" s="1">
        <f t="shared" si="876"/>
        <v>28.333571493940781</v>
      </c>
    </row>
    <row r="1970" spans="6:34" ht="15" thickBot="1" x14ac:dyDescent="0.4">
      <c r="F1970" s="21">
        <f t="shared" si="888"/>
        <v>193.99999999999326</v>
      </c>
      <c r="G1970" s="20">
        <f t="shared" si="903"/>
        <v>356.63043478260749</v>
      </c>
      <c r="H1970" s="19">
        <f t="shared" si="877"/>
        <v>6.6304347826074945</v>
      </c>
      <c r="I1970" s="18">
        <f t="shared" si="878"/>
        <v>1.8944099378878556E-2</v>
      </c>
      <c r="J1970" s="17">
        <f t="shared" si="879"/>
        <v>190499.83967507078</v>
      </c>
      <c r="K1970" s="16">
        <f t="shared" si="880"/>
        <v>31.595462863807647</v>
      </c>
      <c r="L1970" s="15">
        <f t="shared" si="881"/>
        <v>0</v>
      </c>
      <c r="M1970" s="14">
        <f t="shared" si="882"/>
        <v>0</v>
      </c>
      <c r="N1970" s="13">
        <f t="shared" si="889"/>
        <v>0</v>
      </c>
      <c r="O1970" s="12">
        <f t="shared" si="890"/>
        <v>0</v>
      </c>
      <c r="P1970" s="4">
        <f t="shared" si="891"/>
        <v>0</v>
      </c>
      <c r="Q1970" s="11">
        <f t="shared" si="883"/>
        <v>0</v>
      </c>
      <c r="R1970" s="10">
        <f t="shared" si="892"/>
        <v>0</v>
      </c>
      <c r="S1970" s="9">
        <f t="shared" si="893"/>
        <v>151.358709016955</v>
      </c>
      <c r="T1970" s="8">
        <f t="shared" si="894"/>
        <v>27396.126353218151</v>
      </c>
      <c r="U1970" s="7">
        <f t="shared" si="895"/>
        <v>-31.595462863807647</v>
      </c>
      <c r="V1970" s="9">
        <f t="shared" si="896"/>
        <v>-1810.1550961739372</v>
      </c>
      <c r="W1970" s="8">
        <f t="shared" si="897"/>
        <v>190499.83967507078</v>
      </c>
      <c r="X1970" s="7">
        <f t="shared" si="898"/>
        <v>-31.595462863807647</v>
      </c>
      <c r="Y1970" s="6">
        <f t="shared" si="884"/>
        <v>1816.4721112639618</v>
      </c>
      <c r="Z1970" s="4">
        <f t="shared" si="885"/>
        <v>-1</v>
      </c>
      <c r="AA1970" s="4">
        <f t="shared" si="899"/>
        <v>0</v>
      </c>
      <c r="AB1970" s="5">
        <f t="shared" si="900"/>
        <v>0</v>
      </c>
      <c r="AC1970" s="418">
        <f t="shared" si="904"/>
        <v>0</v>
      </c>
      <c r="AD1970" s="628">
        <f t="shared" si="901"/>
        <v>0</v>
      </c>
      <c r="AE1970" s="4">
        <f t="shared" si="886"/>
        <v>17.149348839726908</v>
      </c>
      <c r="AF1970" s="3">
        <f t="shared" si="902"/>
        <v>4.67</v>
      </c>
      <c r="AG1970" s="2">
        <f t="shared" si="887"/>
        <v>105.92076283713217</v>
      </c>
      <c r="AH1970" s="1">
        <f t="shared" si="876"/>
        <v>28.407397161029031</v>
      </c>
    </row>
    <row r="1971" spans="6:34" ht="15" thickBot="1" x14ac:dyDescent="0.4">
      <c r="F1971" s="21">
        <f t="shared" si="888"/>
        <v>194.09999999999326</v>
      </c>
      <c r="G1971" s="20">
        <f t="shared" si="903"/>
        <v>356.63043478260749</v>
      </c>
      <c r="H1971" s="19">
        <f t="shared" si="877"/>
        <v>6.6304347826074945</v>
      </c>
      <c r="I1971" s="18">
        <f t="shared" si="878"/>
        <v>1.8944099378878556E-2</v>
      </c>
      <c r="J1971" s="17">
        <f t="shared" si="879"/>
        <v>190318.82416545338</v>
      </c>
      <c r="K1971" s="16">
        <f t="shared" si="880"/>
        <v>31.596005168403433</v>
      </c>
      <c r="L1971" s="15">
        <f t="shared" si="881"/>
        <v>0</v>
      </c>
      <c r="M1971" s="14">
        <f t="shared" si="882"/>
        <v>0</v>
      </c>
      <c r="N1971" s="13">
        <f t="shared" si="889"/>
        <v>0</v>
      </c>
      <c r="O1971" s="12">
        <f t="shared" si="890"/>
        <v>0</v>
      </c>
      <c r="P1971" s="4">
        <f t="shared" si="891"/>
        <v>0</v>
      </c>
      <c r="Q1971" s="11">
        <f t="shared" si="883"/>
        <v>0</v>
      </c>
      <c r="R1971" s="10">
        <f t="shared" si="892"/>
        <v>0</v>
      </c>
      <c r="S1971" s="9">
        <f t="shared" si="893"/>
        <v>151.358709016955</v>
      </c>
      <c r="T1971" s="8">
        <f t="shared" si="894"/>
        <v>27411.262224119848</v>
      </c>
      <c r="U1971" s="7">
        <f t="shared" si="895"/>
        <v>-31.596005168403433</v>
      </c>
      <c r="V1971" s="9">
        <f t="shared" si="896"/>
        <v>-1813.3146424603181</v>
      </c>
      <c r="W1971" s="8">
        <f t="shared" si="897"/>
        <v>190318.82416545338</v>
      </c>
      <c r="X1971" s="7">
        <f t="shared" si="898"/>
        <v>-31.596005168403433</v>
      </c>
      <c r="Y1971" s="6">
        <f t="shared" si="884"/>
        <v>1819.6206888679494</v>
      </c>
      <c r="Z1971" s="4">
        <f t="shared" si="885"/>
        <v>-1</v>
      </c>
      <c r="AA1971" s="4">
        <f t="shared" si="899"/>
        <v>0</v>
      </c>
      <c r="AB1971" s="5">
        <f t="shared" si="900"/>
        <v>0</v>
      </c>
      <c r="AC1971" s="418">
        <f t="shared" si="904"/>
        <v>0</v>
      </c>
      <c r="AD1971" s="628">
        <f t="shared" si="901"/>
        <v>0</v>
      </c>
      <c r="AE1971" s="4">
        <f t="shared" si="886"/>
        <v>17.179074622657957</v>
      </c>
      <c r="AF1971" s="3">
        <f t="shared" si="902"/>
        <v>4.67</v>
      </c>
      <c r="AG1971" s="2">
        <f t="shared" si="887"/>
        <v>105.92076283713217</v>
      </c>
      <c r="AH1971" s="1">
        <f t="shared" si="876"/>
        <v>28.481288999211763</v>
      </c>
    </row>
    <row r="1972" spans="6:34" ht="15" thickBot="1" x14ac:dyDescent="0.4">
      <c r="F1972" s="21">
        <f t="shared" si="888"/>
        <v>194.19999999999325</v>
      </c>
      <c r="G1972" s="20">
        <f t="shared" si="903"/>
        <v>356.63043478260749</v>
      </c>
      <c r="H1972" s="19">
        <f t="shared" si="877"/>
        <v>6.6304347826074945</v>
      </c>
      <c r="I1972" s="18">
        <f t="shared" si="878"/>
        <v>1.8944099378878556E-2</v>
      </c>
      <c r="J1972" s="17">
        <f t="shared" si="879"/>
        <v>190137.49270120735</v>
      </c>
      <c r="K1972" s="16">
        <f t="shared" si="880"/>
        <v>31.596548433566959</v>
      </c>
      <c r="L1972" s="15">
        <f t="shared" si="881"/>
        <v>0</v>
      </c>
      <c r="M1972" s="14">
        <f t="shared" si="882"/>
        <v>0</v>
      </c>
      <c r="N1972" s="13">
        <f t="shared" si="889"/>
        <v>0</v>
      </c>
      <c r="O1972" s="12">
        <f t="shared" si="890"/>
        <v>0</v>
      </c>
      <c r="P1972" s="4">
        <f t="shared" si="891"/>
        <v>0</v>
      </c>
      <c r="Q1972" s="11">
        <f t="shared" si="883"/>
        <v>0</v>
      </c>
      <c r="R1972" s="10">
        <f t="shared" si="892"/>
        <v>0</v>
      </c>
      <c r="S1972" s="9">
        <f t="shared" si="893"/>
        <v>151.358709016955</v>
      </c>
      <c r="T1972" s="8">
        <f t="shared" si="894"/>
        <v>27426.398095021545</v>
      </c>
      <c r="U1972" s="7">
        <f t="shared" si="895"/>
        <v>-31.596548433566959</v>
      </c>
      <c r="V1972" s="9">
        <f t="shared" si="896"/>
        <v>-1816.4742429771584</v>
      </c>
      <c r="W1972" s="8">
        <f t="shared" si="897"/>
        <v>190137.49270120735</v>
      </c>
      <c r="X1972" s="7">
        <f t="shared" si="898"/>
        <v>-31.596548433566959</v>
      </c>
      <c r="Y1972" s="6">
        <f t="shared" si="884"/>
        <v>1822.7693584748235</v>
      </c>
      <c r="Z1972" s="4">
        <f t="shared" si="885"/>
        <v>-1</v>
      </c>
      <c r="AA1972" s="4">
        <f t="shared" si="899"/>
        <v>0</v>
      </c>
      <c r="AB1972" s="5">
        <f t="shared" si="900"/>
        <v>0</v>
      </c>
      <c r="AC1972" s="418">
        <f t="shared" si="904"/>
        <v>0</v>
      </c>
      <c r="AD1972" s="628">
        <f t="shared" si="901"/>
        <v>0</v>
      </c>
      <c r="AE1972" s="4">
        <f t="shared" si="886"/>
        <v>17.208801274190062</v>
      </c>
      <c r="AF1972" s="3">
        <f t="shared" si="902"/>
        <v>4.67</v>
      </c>
      <c r="AG1972" s="2">
        <f t="shared" si="887"/>
        <v>105.92076283713217</v>
      </c>
      <c r="AH1972" s="1">
        <f t="shared" si="876"/>
        <v>28.555246956346753</v>
      </c>
    </row>
    <row r="1973" spans="6:34" ht="15" thickBot="1" x14ac:dyDescent="0.4">
      <c r="F1973" s="21">
        <f t="shared" si="888"/>
        <v>194.29999999999325</v>
      </c>
      <c r="G1973" s="20">
        <f t="shared" si="903"/>
        <v>356.63043478260749</v>
      </c>
      <c r="H1973" s="19">
        <f t="shared" si="877"/>
        <v>6.6304347826074945</v>
      </c>
      <c r="I1973" s="18">
        <f t="shared" si="878"/>
        <v>1.8944099378878556E-2</v>
      </c>
      <c r="J1973" s="17">
        <f t="shared" si="879"/>
        <v>189955.84527690962</v>
      </c>
      <c r="K1973" s="16">
        <f t="shared" si="880"/>
        <v>31.597092659388196</v>
      </c>
      <c r="L1973" s="15">
        <f t="shared" si="881"/>
        <v>0</v>
      </c>
      <c r="M1973" s="14">
        <f t="shared" si="882"/>
        <v>0</v>
      </c>
      <c r="N1973" s="13">
        <f t="shared" si="889"/>
        <v>0</v>
      </c>
      <c r="O1973" s="12">
        <f t="shared" si="890"/>
        <v>0</v>
      </c>
      <c r="P1973" s="4">
        <f t="shared" si="891"/>
        <v>0</v>
      </c>
      <c r="Q1973" s="11">
        <f t="shared" si="883"/>
        <v>0</v>
      </c>
      <c r="R1973" s="10">
        <f t="shared" si="892"/>
        <v>0</v>
      </c>
      <c r="S1973" s="9">
        <f t="shared" si="893"/>
        <v>151.358709016955</v>
      </c>
      <c r="T1973" s="8">
        <f t="shared" si="894"/>
        <v>27441.533965923241</v>
      </c>
      <c r="U1973" s="7">
        <f t="shared" si="895"/>
        <v>-31.597092659388196</v>
      </c>
      <c r="V1973" s="9">
        <f t="shared" si="896"/>
        <v>-1819.6338978205151</v>
      </c>
      <c r="W1973" s="8">
        <f t="shared" si="897"/>
        <v>189955.84527690962</v>
      </c>
      <c r="X1973" s="7">
        <f t="shared" si="898"/>
        <v>-31.597092659388196</v>
      </c>
      <c r="Y1973" s="6">
        <f t="shared" si="884"/>
        <v>1825.9181199858772</v>
      </c>
      <c r="Z1973" s="4">
        <f t="shared" si="885"/>
        <v>-1</v>
      </c>
      <c r="AA1973" s="4">
        <f t="shared" si="899"/>
        <v>0</v>
      </c>
      <c r="AB1973" s="5">
        <f t="shared" si="900"/>
        <v>0</v>
      </c>
      <c r="AC1973" s="418">
        <f t="shared" si="904"/>
        <v>0</v>
      </c>
      <c r="AD1973" s="628">
        <f t="shared" si="901"/>
        <v>0</v>
      </c>
      <c r="AE1973" s="4">
        <f t="shared" si="886"/>
        <v>17.238528793391328</v>
      </c>
      <c r="AF1973" s="3">
        <f t="shared" si="902"/>
        <v>4.67</v>
      </c>
      <c r="AG1973" s="2">
        <f t="shared" si="887"/>
        <v>105.92076283713217</v>
      </c>
      <c r="AH1973" s="1">
        <f t="shared" si="876"/>
        <v>28.629270980449661</v>
      </c>
    </row>
    <row r="1974" spans="6:34" ht="15" thickBot="1" x14ac:dyDescent="0.4">
      <c r="F1974" s="21">
        <f t="shared" si="888"/>
        <v>194.39999999999324</v>
      </c>
      <c r="G1974" s="20">
        <f t="shared" si="903"/>
        <v>356.63043478260749</v>
      </c>
      <c r="H1974" s="19">
        <f t="shared" si="877"/>
        <v>6.6304347826074945</v>
      </c>
      <c r="I1974" s="18">
        <f t="shared" si="878"/>
        <v>1.8944099378878556E-2</v>
      </c>
      <c r="J1974" s="17">
        <f t="shared" si="879"/>
        <v>189773.88188712756</v>
      </c>
      <c r="K1974" s="16">
        <f t="shared" si="880"/>
        <v>31.597637845957301</v>
      </c>
      <c r="L1974" s="15">
        <f t="shared" si="881"/>
        <v>0</v>
      </c>
      <c r="M1974" s="14">
        <f t="shared" si="882"/>
        <v>0</v>
      </c>
      <c r="N1974" s="13">
        <f t="shared" si="889"/>
        <v>0</v>
      </c>
      <c r="O1974" s="12">
        <f t="shared" si="890"/>
        <v>0</v>
      </c>
      <c r="P1974" s="4">
        <f t="shared" si="891"/>
        <v>0</v>
      </c>
      <c r="Q1974" s="11">
        <f t="shared" si="883"/>
        <v>0</v>
      </c>
      <c r="R1974" s="10">
        <f t="shared" si="892"/>
        <v>0</v>
      </c>
      <c r="S1974" s="9">
        <f t="shared" si="893"/>
        <v>151.358709016955</v>
      </c>
      <c r="T1974" s="8">
        <f t="shared" si="894"/>
        <v>27456.669836824938</v>
      </c>
      <c r="U1974" s="7">
        <f t="shared" si="895"/>
        <v>-31.597637845957301</v>
      </c>
      <c r="V1974" s="9">
        <f t="shared" si="896"/>
        <v>-1822.7936070864539</v>
      </c>
      <c r="W1974" s="8">
        <f t="shared" si="897"/>
        <v>189773.88188712756</v>
      </c>
      <c r="X1974" s="7">
        <f t="shared" si="898"/>
        <v>-31.597637845957301</v>
      </c>
      <c r="Y1974" s="6">
        <f t="shared" si="884"/>
        <v>1829.0669733037457</v>
      </c>
      <c r="Z1974" s="4">
        <f t="shared" si="885"/>
        <v>-1</v>
      </c>
      <c r="AA1974" s="4">
        <f t="shared" si="899"/>
        <v>0</v>
      </c>
      <c r="AB1974" s="5">
        <f t="shared" si="900"/>
        <v>0</v>
      </c>
      <c r="AC1974" s="418">
        <f t="shared" si="904"/>
        <v>0</v>
      </c>
      <c r="AD1974" s="628">
        <f t="shared" si="901"/>
        <v>0</v>
      </c>
      <c r="AE1974" s="4">
        <f t="shared" si="886"/>
        <v>17.268257179342537</v>
      </c>
      <c r="AF1974" s="3">
        <f t="shared" si="902"/>
        <v>4.67</v>
      </c>
      <c r="AG1974" s="2">
        <f t="shared" si="887"/>
        <v>105.92076283713217</v>
      </c>
      <c r="AH1974" s="1">
        <f t="shared" si="876"/>
        <v>28.703361019693382</v>
      </c>
    </row>
    <row r="1975" spans="6:34" ht="15" thickBot="1" x14ac:dyDescent="0.4">
      <c r="F1975" s="21">
        <f t="shared" si="888"/>
        <v>194.49999999999324</v>
      </c>
      <c r="G1975" s="20">
        <f t="shared" si="903"/>
        <v>356.63043478260749</v>
      </c>
      <c r="H1975" s="19">
        <f t="shared" si="877"/>
        <v>6.6304347826074945</v>
      </c>
      <c r="I1975" s="18">
        <f t="shared" si="878"/>
        <v>1.8944099378878556E-2</v>
      </c>
      <c r="J1975" s="17">
        <f t="shared" si="879"/>
        <v>189591.60252641892</v>
      </c>
      <c r="K1975" s="16">
        <f t="shared" si="880"/>
        <v>31.59818399336454</v>
      </c>
      <c r="L1975" s="15">
        <f t="shared" si="881"/>
        <v>0</v>
      </c>
      <c r="M1975" s="14">
        <f t="shared" si="882"/>
        <v>0</v>
      </c>
      <c r="N1975" s="13">
        <f t="shared" si="889"/>
        <v>0</v>
      </c>
      <c r="O1975" s="12">
        <f t="shared" si="890"/>
        <v>0</v>
      </c>
      <c r="P1975" s="4">
        <f t="shared" si="891"/>
        <v>0</v>
      </c>
      <c r="Q1975" s="11">
        <f t="shared" si="883"/>
        <v>0</v>
      </c>
      <c r="R1975" s="10">
        <f t="shared" si="892"/>
        <v>0</v>
      </c>
      <c r="S1975" s="9">
        <f t="shared" si="893"/>
        <v>151.358709016955</v>
      </c>
      <c r="T1975" s="8">
        <f t="shared" si="894"/>
        <v>27471.805707726635</v>
      </c>
      <c r="U1975" s="7">
        <f t="shared" si="895"/>
        <v>-31.59818399336454</v>
      </c>
      <c r="V1975" s="9">
        <f t="shared" si="896"/>
        <v>-1825.9533708710496</v>
      </c>
      <c r="W1975" s="8">
        <f t="shared" si="897"/>
        <v>189591.60252641892</v>
      </c>
      <c r="X1975" s="7">
        <f t="shared" si="898"/>
        <v>-31.59818399336454</v>
      </c>
      <c r="Y1975" s="6">
        <f t="shared" si="884"/>
        <v>1832.2159183323968</v>
      </c>
      <c r="Z1975" s="4">
        <f t="shared" si="885"/>
        <v>-1</v>
      </c>
      <c r="AA1975" s="4">
        <f t="shared" si="899"/>
        <v>0</v>
      </c>
      <c r="AB1975" s="5">
        <f t="shared" si="900"/>
        <v>0</v>
      </c>
      <c r="AC1975" s="418">
        <f t="shared" si="904"/>
        <v>0</v>
      </c>
      <c r="AD1975" s="628">
        <f t="shared" si="901"/>
        <v>0</v>
      </c>
      <c r="AE1975" s="4">
        <f t="shared" si="886"/>
        <v>17.297986431137041</v>
      </c>
      <c r="AF1975" s="3">
        <f t="shared" si="902"/>
        <v>4.67</v>
      </c>
      <c r="AG1975" s="2">
        <f t="shared" si="887"/>
        <v>105.92076283713217</v>
      </c>
      <c r="AH1975" s="1">
        <f t="shared" si="876"/>
        <v>28.777517022407054</v>
      </c>
    </row>
    <row r="1976" spans="6:34" ht="15" thickBot="1" x14ac:dyDescent="0.4">
      <c r="F1976" s="21">
        <f t="shared" si="888"/>
        <v>194.59999999999323</v>
      </c>
      <c r="G1976" s="20">
        <f t="shared" si="903"/>
        <v>356.63043478260749</v>
      </c>
      <c r="H1976" s="19">
        <f t="shared" si="877"/>
        <v>6.6304347826074945</v>
      </c>
      <c r="I1976" s="18">
        <f t="shared" si="878"/>
        <v>1.8944099378878556E-2</v>
      </c>
      <c r="J1976" s="17">
        <f t="shared" si="879"/>
        <v>189409.00718933181</v>
      </c>
      <c r="K1976" s="16">
        <f t="shared" si="880"/>
        <v>31.598731101700384</v>
      </c>
      <c r="L1976" s="15">
        <f t="shared" si="881"/>
        <v>0</v>
      </c>
      <c r="M1976" s="14">
        <f t="shared" si="882"/>
        <v>0</v>
      </c>
      <c r="N1976" s="13">
        <f t="shared" si="889"/>
        <v>0</v>
      </c>
      <c r="O1976" s="12">
        <f t="shared" si="890"/>
        <v>0</v>
      </c>
      <c r="P1976" s="4">
        <f t="shared" si="891"/>
        <v>0</v>
      </c>
      <c r="Q1976" s="11">
        <f t="shared" si="883"/>
        <v>0</v>
      </c>
      <c r="R1976" s="10">
        <f t="shared" si="892"/>
        <v>0</v>
      </c>
      <c r="S1976" s="9">
        <f t="shared" si="893"/>
        <v>151.358709016955</v>
      </c>
      <c r="T1976" s="8">
        <f t="shared" si="894"/>
        <v>27486.941578628332</v>
      </c>
      <c r="U1976" s="7">
        <f t="shared" si="895"/>
        <v>-31.598731101700384</v>
      </c>
      <c r="V1976" s="9">
        <f t="shared" si="896"/>
        <v>-1829.1131892703861</v>
      </c>
      <c r="W1976" s="8">
        <f t="shared" si="897"/>
        <v>189409.00718933181</v>
      </c>
      <c r="X1976" s="7">
        <f t="shared" si="898"/>
        <v>-31.598731101700384</v>
      </c>
      <c r="Y1976" s="6">
        <f t="shared" si="884"/>
        <v>1835.3649549771192</v>
      </c>
      <c r="Z1976" s="4">
        <f t="shared" si="885"/>
        <v>-1</v>
      </c>
      <c r="AA1976" s="4">
        <f t="shared" si="899"/>
        <v>0</v>
      </c>
      <c r="AB1976" s="5">
        <f t="shared" si="900"/>
        <v>0</v>
      </c>
      <c r="AC1976" s="418">
        <f t="shared" si="904"/>
        <v>0</v>
      </c>
      <c r="AD1976" s="628">
        <f t="shared" si="901"/>
        <v>0</v>
      </c>
      <c r="AE1976" s="4">
        <f t="shared" si="886"/>
        <v>17.327716547880669</v>
      </c>
      <c r="AF1976" s="3">
        <f t="shared" si="902"/>
        <v>4.67</v>
      </c>
      <c r="AG1976" s="2">
        <f t="shared" si="887"/>
        <v>105.92076283713217</v>
      </c>
      <c r="AH1976" s="1">
        <f t="shared" si="876"/>
        <v>28.851738937075773</v>
      </c>
    </row>
    <row r="1977" spans="6:34" ht="15" thickBot="1" x14ac:dyDescent="0.4">
      <c r="F1977" s="21">
        <f t="shared" si="888"/>
        <v>194.69999999999322</v>
      </c>
      <c r="G1977" s="20">
        <f t="shared" si="903"/>
        <v>356.63043478260749</v>
      </c>
      <c r="H1977" s="19">
        <f t="shared" si="877"/>
        <v>6.6304347826074945</v>
      </c>
      <c r="I1977" s="18">
        <f t="shared" si="878"/>
        <v>1.8944099378878556E-2</v>
      </c>
      <c r="J1977" s="17">
        <f t="shared" si="879"/>
        <v>189226.09587040477</v>
      </c>
      <c r="K1977" s="16">
        <f t="shared" si="880"/>
        <v>31.599279171055475</v>
      </c>
      <c r="L1977" s="15">
        <f t="shared" si="881"/>
        <v>0</v>
      </c>
      <c r="M1977" s="14">
        <f t="shared" si="882"/>
        <v>0</v>
      </c>
      <c r="N1977" s="13">
        <f t="shared" si="889"/>
        <v>0</v>
      </c>
      <c r="O1977" s="12">
        <f t="shared" si="890"/>
        <v>0</v>
      </c>
      <c r="P1977" s="4">
        <f t="shared" si="891"/>
        <v>0</v>
      </c>
      <c r="Q1977" s="11">
        <f t="shared" si="883"/>
        <v>0</v>
      </c>
      <c r="R1977" s="10">
        <f t="shared" si="892"/>
        <v>0</v>
      </c>
      <c r="S1977" s="9">
        <f t="shared" si="893"/>
        <v>151.358709016955</v>
      </c>
      <c r="T1977" s="8">
        <f t="shared" si="894"/>
        <v>27502.077449530028</v>
      </c>
      <c r="U1977" s="7">
        <f t="shared" si="895"/>
        <v>-31.599279171055475</v>
      </c>
      <c r="V1977" s="9">
        <f t="shared" si="896"/>
        <v>-1832.2730623805562</v>
      </c>
      <c r="W1977" s="8">
        <f t="shared" si="897"/>
        <v>189226.09587040477</v>
      </c>
      <c r="X1977" s="7">
        <f t="shared" si="898"/>
        <v>-31.599279171055475</v>
      </c>
      <c r="Y1977" s="6">
        <f t="shared" si="884"/>
        <v>1838.5140831445108</v>
      </c>
      <c r="Z1977" s="4">
        <f t="shared" si="885"/>
        <v>-1</v>
      </c>
      <c r="AA1977" s="4">
        <f t="shared" si="899"/>
        <v>0</v>
      </c>
      <c r="AB1977" s="5">
        <f t="shared" si="900"/>
        <v>0</v>
      </c>
      <c r="AC1977" s="418">
        <f t="shared" si="904"/>
        <v>0</v>
      </c>
      <c r="AD1977" s="628">
        <f t="shared" si="901"/>
        <v>0</v>
      </c>
      <c r="AE1977" s="4">
        <f t="shared" si="886"/>
        <v>17.357447528691619</v>
      </c>
      <c r="AF1977" s="3">
        <f t="shared" si="902"/>
        <v>4.67</v>
      </c>
      <c r="AG1977" s="2">
        <f t="shared" si="887"/>
        <v>105.92076283713217</v>
      </c>
      <c r="AH1977" s="1">
        <f t="shared" si="876"/>
        <v>28.926026712339542</v>
      </c>
    </row>
    <row r="1978" spans="6:34" ht="15" thickBot="1" x14ac:dyDescent="0.4">
      <c r="F1978" s="21">
        <f t="shared" si="888"/>
        <v>194.79999999999322</v>
      </c>
      <c r="G1978" s="20">
        <f t="shared" si="903"/>
        <v>356.63043478260749</v>
      </c>
      <c r="H1978" s="19">
        <f t="shared" si="877"/>
        <v>6.6304347826074945</v>
      </c>
      <c r="I1978" s="18">
        <f t="shared" si="878"/>
        <v>1.8944099378878556E-2</v>
      </c>
      <c r="J1978" s="17">
        <f t="shared" si="879"/>
        <v>189042.86856416671</v>
      </c>
      <c r="K1978" s="16">
        <f t="shared" si="880"/>
        <v>31.59982820152058</v>
      </c>
      <c r="L1978" s="15">
        <f t="shared" si="881"/>
        <v>0</v>
      </c>
      <c r="M1978" s="14">
        <f t="shared" si="882"/>
        <v>0</v>
      </c>
      <c r="N1978" s="13">
        <f t="shared" si="889"/>
        <v>0</v>
      </c>
      <c r="O1978" s="12">
        <f t="shared" si="890"/>
        <v>0</v>
      </c>
      <c r="P1978" s="4">
        <f t="shared" si="891"/>
        <v>0</v>
      </c>
      <c r="Q1978" s="11">
        <f t="shared" si="883"/>
        <v>0</v>
      </c>
      <c r="R1978" s="10">
        <f t="shared" si="892"/>
        <v>0</v>
      </c>
      <c r="S1978" s="9">
        <f t="shared" si="893"/>
        <v>151.358709016955</v>
      </c>
      <c r="T1978" s="8">
        <f t="shared" si="894"/>
        <v>27517.213320431725</v>
      </c>
      <c r="U1978" s="7">
        <f t="shared" si="895"/>
        <v>-31.59982820152058</v>
      </c>
      <c r="V1978" s="9">
        <f t="shared" si="896"/>
        <v>-1835.4329902976617</v>
      </c>
      <c r="W1978" s="8">
        <f t="shared" si="897"/>
        <v>189042.86856416671</v>
      </c>
      <c r="X1978" s="7">
        <f t="shared" si="898"/>
        <v>-31.59982820152058</v>
      </c>
      <c r="Y1978" s="6">
        <f t="shared" si="884"/>
        <v>1841.6633027424682</v>
      </c>
      <c r="Z1978" s="4">
        <f t="shared" si="885"/>
        <v>-1</v>
      </c>
      <c r="AA1978" s="4">
        <f t="shared" si="899"/>
        <v>0</v>
      </c>
      <c r="AB1978" s="5">
        <f t="shared" si="900"/>
        <v>0</v>
      </c>
      <c r="AC1978" s="418">
        <f t="shared" si="904"/>
        <v>0</v>
      </c>
      <c r="AD1978" s="628">
        <f t="shared" si="901"/>
        <v>0</v>
      </c>
      <c r="AE1978" s="4">
        <f t="shared" si="886"/>
        <v>17.387179372700331</v>
      </c>
      <c r="AF1978" s="3">
        <f t="shared" si="902"/>
        <v>4.67</v>
      </c>
      <c r="AG1978" s="2">
        <f t="shared" si="887"/>
        <v>105.92076283713217</v>
      </c>
      <c r="AH1978" s="1">
        <f t="shared" si="876"/>
        <v>29.000380296992883</v>
      </c>
    </row>
    <row r="1979" spans="6:34" ht="15" thickBot="1" x14ac:dyDescent="0.4">
      <c r="F1979" s="21">
        <f t="shared" si="888"/>
        <v>194.89999999999321</v>
      </c>
      <c r="G1979" s="20">
        <f t="shared" si="903"/>
        <v>356.63043478260749</v>
      </c>
      <c r="H1979" s="19">
        <f t="shared" si="877"/>
        <v>6.6304347826074945</v>
      </c>
      <c r="I1979" s="18">
        <f t="shared" si="878"/>
        <v>1.8944099378878556E-2</v>
      </c>
      <c r="J1979" s="17">
        <f t="shared" si="879"/>
        <v>188859.32526513695</v>
      </c>
      <c r="K1979" s="16">
        <f t="shared" si="880"/>
        <v>31.600378193186646</v>
      </c>
      <c r="L1979" s="15">
        <f t="shared" si="881"/>
        <v>0</v>
      </c>
      <c r="M1979" s="14">
        <f t="shared" si="882"/>
        <v>0</v>
      </c>
      <c r="N1979" s="13">
        <f t="shared" si="889"/>
        <v>0</v>
      </c>
      <c r="O1979" s="12">
        <f t="shared" si="890"/>
        <v>0</v>
      </c>
      <c r="P1979" s="4">
        <f t="shared" si="891"/>
        <v>0</v>
      </c>
      <c r="Q1979" s="11">
        <f t="shared" si="883"/>
        <v>0</v>
      </c>
      <c r="R1979" s="10">
        <f t="shared" si="892"/>
        <v>0</v>
      </c>
      <c r="S1979" s="9">
        <f t="shared" si="893"/>
        <v>151.358709016955</v>
      </c>
      <c r="T1979" s="8">
        <f t="shared" si="894"/>
        <v>27532.349191333422</v>
      </c>
      <c r="U1979" s="7">
        <f t="shared" si="895"/>
        <v>-31.600378193186646</v>
      </c>
      <c r="V1979" s="9">
        <f t="shared" si="896"/>
        <v>-1838.5929731178137</v>
      </c>
      <c r="W1979" s="8">
        <f t="shared" si="897"/>
        <v>188859.32526513695</v>
      </c>
      <c r="X1979" s="7">
        <f t="shared" si="898"/>
        <v>-31.600378193186646</v>
      </c>
      <c r="Y1979" s="6">
        <f t="shared" si="884"/>
        <v>1844.8126136801757</v>
      </c>
      <c r="Z1979" s="4">
        <f t="shared" si="885"/>
        <v>-1</v>
      </c>
      <c r="AA1979" s="4">
        <f t="shared" si="899"/>
        <v>0</v>
      </c>
      <c r="AB1979" s="5">
        <f t="shared" si="900"/>
        <v>0</v>
      </c>
      <c r="AC1979" s="418">
        <f t="shared" si="904"/>
        <v>0</v>
      </c>
      <c r="AD1979" s="628">
        <f t="shared" si="901"/>
        <v>0</v>
      </c>
      <c r="AE1979" s="4">
        <f t="shared" si="886"/>
        <v>17.416912079049414</v>
      </c>
      <c r="AF1979" s="3">
        <f t="shared" si="902"/>
        <v>4.67</v>
      </c>
      <c r="AG1979" s="2">
        <f t="shared" si="887"/>
        <v>105.92076283713217</v>
      </c>
      <c r="AH1979" s="1">
        <f t="shared" si="876"/>
        <v>29.074799639983958</v>
      </c>
    </row>
    <row r="1980" spans="6:34" ht="15" thickBot="1" x14ac:dyDescent="0.4">
      <c r="F1980" s="21">
        <f t="shared" si="888"/>
        <v>194.99999999999321</v>
      </c>
      <c r="G1980" s="20">
        <f t="shared" si="903"/>
        <v>356.63043478260749</v>
      </c>
      <c r="H1980" s="19">
        <f t="shared" si="877"/>
        <v>6.6304347826074945</v>
      </c>
      <c r="I1980" s="18">
        <f t="shared" si="878"/>
        <v>1.8944099378878556E-2</v>
      </c>
      <c r="J1980" s="17">
        <f t="shared" si="879"/>
        <v>188675.46596782518</v>
      </c>
      <c r="K1980" s="16">
        <f t="shared" si="880"/>
        <v>31.600929146144786</v>
      </c>
      <c r="L1980" s="15">
        <f t="shared" si="881"/>
        <v>0</v>
      </c>
      <c r="M1980" s="14">
        <f t="shared" si="882"/>
        <v>0</v>
      </c>
      <c r="N1980" s="13">
        <f t="shared" si="889"/>
        <v>0</v>
      </c>
      <c r="O1980" s="12">
        <f t="shared" si="890"/>
        <v>0</v>
      </c>
      <c r="P1980" s="4">
        <f t="shared" si="891"/>
        <v>0</v>
      </c>
      <c r="Q1980" s="11">
        <f t="shared" si="883"/>
        <v>0</v>
      </c>
      <c r="R1980" s="10">
        <f t="shared" si="892"/>
        <v>0</v>
      </c>
      <c r="S1980" s="9">
        <f t="shared" si="893"/>
        <v>151.358709016955</v>
      </c>
      <c r="T1980" s="8">
        <f t="shared" si="894"/>
        <v>27547.485062235119</v>
      </c>
      <c r="U1980" s="7">
        <f t="shared" si="895"/>
        <v>-31.600929146144786</v>
      </c>
      <c r="V1980" s="9">
        <f t="shared" si="896"/>
        <v>-1841.7530109371323</v>
      </c>
      <c r="W1980" s="8">
        <f t="shared" si="897"/>
        <v>188675.46596782518</v>
      </c>
      <c r="X1980" s="7">
        <f t="shared" si="898"/>
        <v>-31.600929146144786</v>
      </c>
      <c r="Y1980" s="6">
        <f t="shared" si="884"/>
        <v>1847.9620158680946</v>
      </c>
      <c r="Z1980" s="4">
        <f t="shared" si="885"/>
        <v>-1</v>
      </c>
      <c r="AA1980" s="4">
        <f t="shared" si="899"/>
        <v>0</v>
      </c>
      <c r="AB1980" s="5">
        <f t="shared" si="900"/>
        <v>0</v>
      </c>
      <c r="AC1980" s="418">
        <f t="shared" si="904"/>
        <v>0</v>
      </c>
      <c r="AD1980" s="628">
        <f t="shared" si="901"/>
        <v>0</v>
      </c>
      <c r="AE1980" s="4">
        <f t="shared" si="886"/>
        <v>17.446645646893536</v>
      </c>
      <c r="AF1980" s="3">
        <f t="shared" si="902"/>
        <v>4.67</v>
      </c>
      <c r="AG1980" s="2">
        <f t="shared" si="887"/>
        <v>105.92076283713217</v>
      </c>
      <c r="AH1980" s="1">
        <f t="shared" si="876"/>
        <v>29.149284690414074</v>
      </c>
    </row>
    <row r="1981" spans="6:34" ht="15" thickBot="1" x14ac:dyDescent="0.4">
      <c r="F1981" s="21">
        <f t="shared" si="888"/>
        <v>195.0999999999932</v>
      </c>
      <c r="G1981" s="20">
        <f t="shared" si="903"/>
        <v>356.63043478260749</v>
      </c>
      <c r="H1981" s="19">
        <f t="shared" si="877"/>
        <v>6.6304347826074945</v>
      </c>
      <c r="I1981" s="18">
        <f t="shared" si="878"/>
        <v>1.8944099378878556E-2</v>
      </c>
      <c r="J1981" s="17">
        <f t="shared" si="879"/>
        <v>188491.29066673145</v>
      </c>
      <c r="K1981" s="16">
        <f t="shared" si="880"/>
        <v>31.601481060486293</v>
      </c>
      <c r="L1981" s="15">
        <f t="shared" si="881"/>
        <v>0</v>
      </c>
      <c r="M1981" s="14">
        <f t="shared" si="882"/>
        <v>0</v>
      </c>
      <c r="N1981" s="13">
        <f t="shared" si="889"/>
        <v>0</v>
      </c>
      <c r="O1981" s="12">
        <f t="shared" si="890"/>
        <v>0</v>
      </c>
      <c r="P1981" s="4">
        <f t="shared" si="891"/>
        <v>0</v>
      </c>
      <c r="Q1981" s="11">
        <f t="shared" si="883"/>
        <v>0</v>
      </c>
      <c r="R1981" s="10">
        <f t="shared" si="892"/>
        <v>0</v>
      </c>
      <c r="S1981" s="9">
        <f t="shared" si="893"/>
        <v>151.358709016955</v>
      </c>
      <c r="T1981" s="8">
        <f t="shared" si="894"/>
        <v>27562.620933136815</v>
      </c>
      <c r="U1981" s="7">
        <f t="shared" si="895"/>
        <v>-31.601481060486293</v>
      </c>
      <c r="V1981" s="9">
        <f t="shared" si="896"/>
        <v>-1844.9131038517469</v>
      </c>
      <c r="W1981" s="8">
        <f t="shared" si="897"/>
        <v>188491.29066673145</v>
      </c>
      <c r="X1981" s="7">
        <f t="shared" si="898"/>
        <v>-31.601481060486293</v>
      </c>
      <c r="Y1981" s="6">
        <f t="shared" si="884"/>
        <v>1851.1115092179525</v>
      </c>
      <c r="Z1981" s="4">
        <f t="shared" si="885"/>
        <v>-1</v>
      </c>
      <c r="AA1981" s="4">
        <f t="shared" si="899"/>
        <v>0</v>
      </c>
      <c r="AB1981" s="5">
        <f t="shared" si="900"/>
        <v>0</v>
      </c>
      <c r="AC1981" s="418">
        <f t="shared" si="904"/>
        <v>0</v>
      </c>
      <c r="AD1981" s="628">
        <f t="shared" si="901"/>
        <v>0</v>
      </c>
      <c r="AE1981" s="4">
        <f t="shared" si="886"/>
        <v>17.476380075399312</v>
      </c>
      <c r="AF1981" s="3">
        <f t="shared" si="902"/>
        <v>4.67</v>
      </c>
      <c r="AG1981" s="2">
        <f t="shared" si="887"/>
        <v>105.92076283713217</v>
      </c>
      <c r="AH1981" s="1">
        <f t="shared" si="876"/>
        <v>29.223835397536824</v>
      </c>
    </row>
    <row r="1982" spans="6:34" ht="15" thickBot="1" x14ac:dyDescent="0.4">
      <c r="F1982" s="21">
        <f t="shared" si="888"/>
        <v>195.1999999999932</v>
      </c>
      <c r="G1982" s="20">
        <f t="shared" si="903"/>
        <v>356.63043478260749</v>
      </c>
      <c r="H1982" s="19">
        <f t="shared" si="877"/>
        <v>6.6304347826074945</v>
      </c>
      <c r="I1982" s="18">
        <f t="shared" si="878"/>
        <v>1.8944099378878556E-2</v>
      </c>
      <c r="J1982" s="17">
        <f t="shared" si="879"/>
        <v>188306.79935634628</v>
      </c>
      <c r="K1982" s="16">
        <f t="shared" si="880"/>
        <v>31.602033936302604</v>
      </c>
      <c r="L1982" s="15">
        <f t="shared" si="881"/>
        <v>0</v>
      </c>
      <c r="M1982" s="14">
        <f t="shared" si="882"/>
        <v>0</v>
      </c>
      <c r="N1982" s="13">
        <f t="shared" si="889"/>
        <v>0</v>
      </c>
      <c r="O1982" s="12">
        <f t="shared" si="890"/>
        <v>0</v>
      </c>
      <c r="P1982" s="4">
        <f t="shared" si="891"/>
        <v>0</v>
      </c>
      <c r="Q1982" s="11">
        <f t="shared" si="883"/>
        <v>0</v>
      </c>
      <c r="R1982" s="10">
        <f t="shared" si="892"/>
        <v>0</v>
      </c>
      <c r="S1982" s="9">
        <f t="shared" si="893"/>
        <v>151.358709016955</v>
      </c>
      <c r="T1982" s="8">
        <f t="shared" si="894"/>
        <v>27577.756804038512</v>
      </c>
      <c r="U1982" s="7">
        <f t="shared" si="895"/>
        <v>-31.602033936302604</v>
      </c>
      <c r="V1982" s="9">
        <f t="shared" si="896"/>
        <v>-1848.0732519577955</v>
      </c>
      <c r="W1982" s="8">
        <f t="shared" si="897"/>
        <v>188306.79935634628</v>
      </c>
      <c r="X1982" s="7">
        <f t="shared" si="898"/>
        <v>-31.602033936302604</v>
      </c>
      <c r="Y1982" s="6">
        <f t="shared" si="884"/>
        <v>1854.261093642732</v>
      </c>
      <c r="Z1982" s="4">
        <f t="shared" si="885"/>
        <v>-1</v>
      </c>
      <c r="AA1982" s="4">
        <f t="shared" si="899"/>
        <v>0</v>
      </c>
      <c r="AB1982" s="5">
        <f t="shared" si="900"/>
        <v>0</v>
      </c>
      <c r="AC1982" s="418">
        <f t="shared" si="904"/>
        <v>0</v>
      </c>
      <c r="AD1982" s="628">
        <f t="shared" si="901"/>
        <v>0</v>
      </c>
      <c r="AE1982" s="4">
        <f t="shared" si="886"/>
        <v>17.506115363745209</v>
      </c>
      <c r="AF1982" s="3">
        <f t="shared" si="902"/>
        <v>4.67</v>
      </c>
      <c r="AG1982" s="2">
        <f t="shared" si="887"/>
        <v>105.92076283713217</v>
      </c>
      <c r="AH1982" s="1">
        <f t="shared" si="876"/>
        <v>29.298451710757639</v>
      </c>
    </row>
    <row r="1983" spans="6:34" ht="15" thickBot="1" x14ac:dyDescent="0.4">
      <c r="F1983" s="21">
        <f t="shared" si="888"/>
        <v>195.29999999999319</v>
      </c>
      <c r="G1983" s="20">
        <f t="shared" si="903"/>
        <v>356.63043478260749</v>
      </c>
      <c r="H1983" s="19">
        <f t="shared" si="877"/>
        <v>6.6304347826074945</v>
      </c>
      <c r="I1983" s="18">
        <f t="shared" si="878"/>
        <v>1.8944099378878556E-2</v>
      </c>
      <c r="J1983" s="17">
        <f t="shared" si="879"/>
        <v>188121.9920311505</v>
      </c>
      <c r="K1983" s="16">
        <f t="shared" si="880"/>
        <v>31.602587773685308</v>
      </c>
      <c r="L1983" s="15">
        <f t="shared" si="881"/>
        <v>0</v>
      </c>
      <c r="M1983" s="14">
        <f t="shared" si="882"/>
        <v>0</v>
      </c>
      <c r="N1983" s="13">
        <f t="shared" si="889"/>
        <v>0</v>
      </c>
      <c r="O1983" s="12">
        <f t="shared" si="890"/>
        <v>0</v>
      </c>
      <c r="P1983" s="4">
        <f t="shared" si="891"/>
        <v>0</v>
      </c>
      <c r="Q1983" s="11">
        <f t="shared" si="883"/>
        <v>0</v>
      </c>
      <c r="R1983" s="10">
        <f t="shared" si="892"/>
        <v>0</v>
      </c>
      <c r="S1983" s="9">
        <f t="shared" si="893"/>
        <v>151.358709016955</v>
      </c>
      <c r="T1983" s="8">
        <f t="shared" si="894"/>
        <v>27592.892674940209</v>
      </c>
      <c r="U1983" s="7">
        <f t="shared" si="895"/>
        <v>-31.602587773685308</v>
      </c>
      <c r="V1983" s="9">
        <f t="shared" si="896"/>
        <v>-1851.2334553514258</v>
      </c>
      <c r="W1983" s="8">
        <f t="shared" si="897"/>
        <v>188121.9920311505</v>
      </c>
      <c r="X1983" s="7">
        <f t="shared" si="898"/>
        <v>-31.602587773685308</v>
      </c>
      <c r="Y1983" s="6">
        <f t="shared" si="884"/>
        <v>1857.4107690566616</v>
      </c>
      <c r="Z1983" s="4">
        <f t="shared" si="885"/>
        <v>-1</v>
      </c>
      <c r="AA1983" s="4">
        <f t="shared" si="899"/>
        <v>0</v>
      </c>
      <c r="AB1983" s="5">
        <f t="shared" si="900"/>
        <v>0</v>
      </c>
      <c r="AC1983" s="418">
        <f t="shared" si="904"/>
        <v>0</v>
      </c>
      <c r="AD1983" s="628">
        <f t="shared" si="901"/>
        <v>0</v>
      </c>
      <c r="AE1983" s="4">
        <f t="shared" si="886"/>
        <v>17.535851511121457</v>
      </c>
      <c r="AF1983" s="3">
        <f t="shared" si="902"/>
        <v>4.67</v>
      </c>
      <c r="AG1983" s="2">
        <f t="shared" si="887"/>
        <v>105.92076283713217</v>
      </c>
      <c r="AH1983" s="1">
        <f t="shared" si="876"/>
        <v>29.373133579632931</v>
      </c>
    </row>
    <row r="1984" spans="6:34" ht="15" thickBot="1" x14ac:dyDescent="0.4">
      <c r="F1984" s="21">
        <f t="shared" si="888"/>
        <v>195.39999999999318</v>
      </c>
      <c r="G1984" s="20">
        <f t="shared" si="903"/>
        <v>356.63043478260749</v>
      </c>
      <c r="H1984" s="19">
        <f t="shared" si="877"/>
        <v>6.6304347826074945</v>
      </c>
      <c r="I1984" s="18">
        <f t="shared" si="878"/>
        <v>1.8944099378878556E-2</v>
      </c>
      <c r="J1984" s="17">
        <f t="shared" si="879"/>
        <v>187936.86868561537</v>
      </c>
      <c r="K1984" s="16">
        <f t="shared" si="880"/>
        <v>31.603142572726178</v>
      </c>
      <c r="L1984" s="15">
        <f t="shared" si="881"/>
        <v>0</v>
      </c>
      <c r="M1984" s="14">
        <f t="shared" si="882"/>
        <v>0</v>
      </c>
      <c r="N1984" s="13">
        <f t="shared" si="889"/>
        <v>0</v>
      </c>
      <c r="O1984" s="12">
        <f t="shared" si="890"/>
        <v>0</v>
      </c>
      <c r="P1984" s="4">
        <f t="shared" si="891"/>
        <v>0</v>
      </c>
      <c r="Q1984" s="11">
        <f t="shared" si="883"/>
        <v>0</v>
      </c>
      <c r="R1984" s="10">
        <f t="shared" si="892"/>
        <v>0</v>
      </c>
      <c r="S1984" s="9">
        <f t="shared" si="893"/>
        <v>151.358709016955</v>
      </c>
      <c r="T1984" s="8">
        <f t="shared" si="894"/>
        <v>27608.028545841906</v>
      </c>
      <c r="U1984" s="7">
        <f t="shared" si="895"/>
        <v>-31.603142572726178</v>
      </c>
      <c r="V1984" s="9">
        <f t="shared" si="896"/>
        <v>-1854.3937141287943</v>
      </c>
      <c r="W1984" s="8">
        <f t="shared" si="897"/>
        <v>187936.86868561537</v>
      </c>
      <c r="X1984" s="7">
        <f t="shared" si="898"/>
        <v>-31.603142572726178</v>
      </c>
      <c r="Y1984" s="6">
        <f t="shared" si="884"/>
        <v>1860.5605353752035</v>
      </c>
      <c r="Z1984" s="4">
        <f t="shared" si="885"/>
        <v>-1</v>
      </c>
      <c r="AA1984" s="4">
        <f t="shared" si="899"/>
        <v>0</v>
      </c>
      <c r="AB1984" s="5">
        <f t="shared" si="900"/>
        <v>0</v>
      </c>
      <c r="AC1984" s="418">
        <f t="shared" si="904"/>
        <v>0</v>
      </c>
      <c r="AD1984" s="628">
        <f t="shared" si="901"/>
        <v>0</v>
      </c>
      <c r="AE1984" s="4">
        <f t="shared" si="886"/>
        <v>17.565588516729932</v>
      </c>
      <c r="AF1984" s="3">
        <f t="shared" si="902"/>
        <v>4.67</v>
      </c>
      <c r="AG1984" s="2">
        <f t="shared" si="887"/>
        <v>105.92076283713217</v>
      </c>
      <c r="AH1984" s="1">
        <f t="shared" si="876"/>
        <v>29.447880953869607</v>
      </c>
    </row>
    <row r="1985" spans="6:34" ht="15" thickBot="1" x14ac:dyDescent="0.4">
      <c r="F1985" s="21">
        <f t="shared" si="888"/>
        <v>195.49999999999318</v>
      </c>
      <c r="G1985" s="20">
        <f t="shared" si="903"/>
        <v>356.63043478260749</v>
      </c>
      <c r="H1985" s="19">
        <f t="shared" si="877"/>
        <v>6.6304347826074945</v>
      </c>
      <c r="I1985" s="18">
        <f t="shared" si="878"/>
        <v>1.8944099378878556E-2</v>
      </c>
      <c r="J1985" s="17">
        <f t="shared" si="879"/>
        <v>187751.42931420248</v>
      </c>
      <c r="K1985" s="16">
        <f t="shared" si="880"/>
        <v>31.603698333517144</v>
      </c>
      <c r="L1985" s="15">
        <f t="shared" si="881"/>
        <v>0</v>
      </c>
      <c r="M1985" s="14">
        <f t="shared" si="882"/>
        <v>0</v>
      </c>
      <c r="N1985" s="13">
        <f t="shared" si="889"/>
        <v>0</v>
      </c>
      <c r="O1985" s="12">
        <f t="shared" si="890"/>
        <v>0</v>
      </c>
      <c r="P1985" s="4">
        <f t="shared" si="891"/>
        <v>0</v>
      </c>
      <c r="Q1985" s="11">
        <f t="shared" si="883"/>
        <v>0</v>
      </c>
      <c r="R1985" s="10">
        <f t="shared" si="892"/>
        <v>0</v>
      </c>
      <c r="S1985" s="9">
        <f t="shared" si="893"/>
        <v>151.358709016955</v>
      </c>
      <c r="T1985" s="8">
        <f t="shared" si="894"/>
        <v>27623.164416743602</v>
      </c>
      <c r="U1985" s="7">
        <f t="shared" si="895"/>
        <v>-31.603698333517144</v>
      </c>
      <c r="V1985" s="9">
        <f t="shared" si="896"/>
        <v>-1857.5540283860669</v>
      </c>
      <c r="W1985" s="8">
        <f t="shared" si="897"/>
        <v>187751.42931420248</v>
      </c>
      <c r="X1985" s="7">
        <f t="shared" si="898"/>
        <v>-31.603698333517144</v>
      </c>
      <c r="Y1985" s="6">
        <f t="shared" si="884"/>
        <v>1863.7103925150454</v>
      </c>
      <c r="Z1985" s="4">
        <f t="shared" si="885"/>
        <v>-1</v>
      </c>
      <c r="AA1985" s="4">
        <f t="shared" si="899"/>
        <v>0</v>
      </c>
      <c r="AB1985" s="5">
        <f t="shared" si="900"/>
        <v>0</v>
      </c>
      <c r="AC1985" s="418">
        <f t="shared" si="904"/>
        <v>0</v>
      </c>
      <c r="AD1985" s="628">
        <f t="shared" si="901"/>
        <v>0</v>
      </c>
      <c r="AE1985" s="4">
        <f t="shared" si="886"/>
        <v>17.595326379784083</v>
      </c>
      <c r="AF1985" s="3">
        <f t="shared" si="902"/>
        <v>4.67</v>
      </c>
      <c r="AG1985" s="2">
        <f t="shared" si="887"/>
        <v>105.92076283713217</v>
      </c>
      <c r="AH1985" s="1">
        <f t="shared" si="876"/>
        <v>29.522693783324311</v>
      </c>
    </row>
    <row r="1986" spans="6:34" ht="15" thickBot="1" x14ac:dyDescent="0.4">
      <c r="F1986" s="21">
        <f t="shared" si="888"/>
        <v>195.59999999999317</v>
      </c>
      <c r="G1986" s="20">
        <f t="shared" si="903"/>
        <v>356.63043478260749</v>
      </c>
      <c r="H1986" s="19">
        <f t="shared" si="877"/>
        <v>6.6304347826074945</v>
      </c>
      <c r="I1986" s="18">
        <f t="shared" si="878"/>
        <v>1.8944099378878556E-2</v>
      </c>
      <c r="J1986" s="17">
        <f t="shared" si="879"/>
        <v>187565.67391136388</v>
      </c>
      <c r="K1986" s="16">
        <f t="shared" si="880"/>
        <v>31.604255056150311</v>
      </c>
      <c r="L1986" s="15">
        <f t="shared" si="881"/>
        <v>0</v>
      </c>
      <c r="M1986" s="14">
        <f t="shared" si="882"/>
        <v>0</v>
      </c>
      <c r="N1986" s="13">
        <f t="shared" si="889"/>
        <v>0</v>
      </c>
      <c r="O1986" s="12">
        <f t="shared" si="890"/>
        <v>0</v>
      </c>
      <c r="P1986" s="4">
        <f t="shared" si="891"/>
        <v>0</v>
      </c>
      <c r="Q1986" s="11">
        <f t="shared" si="883"/>
        <v>0</v>
      </c>
      <c r="R1986" s="10">
        <f t="shared" si="892"/>
        <v>0</v>
      </c>
      <c r="S1986" s="9">
        <f t="shared" si="893"/>
        <v>151.358709016955</v>
      </c>
      <c r="T1986" s="8">
        <f t="shared" si="894"/>
        <v>27638.300287645299</v>
      </c>
      <c r="U1986" s="7">
        <f t="shared" si="895"/>
        <v>-31.604255056150311</v>
      </c>
      <c r="V1986" s="9">
        <f t="shared" si="896"/>
        <v>-1860.7143982194186</v>
      </c>
      <c r="W1986" s="8">
        <f t="shared" si="897"/>
        <v>187565.67391136388</v>
      </c>
      <c r="X1986" s="7">
        <f t="shared" si="898"/>
        <v>-31.604255056150311</v>
      </c>
      <c r="Y1986" s="6">
        <f t="shared" si="884"/>
        <v>1866.8603403940888</v>
      </c>
      <c r="Z1986" s="4">
        <f t="shared" si="885"/>
        <v>-1</v>
      </c>
      <c r="AA1986" s="4">
        <f t="shared" si="899"/>
        <v>0</v>
      </c>
      <c r="AB1986" s="5">
        <f t="shared" si="900"/>
        <v>0</v>
      </c>
      <c r="AC1986" s="418">
        <f t="shared" si="904"/>
        <v>0</v>
      </c>
      <c r="AD1986" s="628">
        <f t="shared" si="901"/>
        <v>0</v>
      </c>
      <c r="AE1986" s="4">
        <f t="shared" si="886"/>
        <v>17.625065099508817</v>
      </c>
      <c r="AF1986" s="3">
        <f t="shared" si="902"/>
        <v>4.67</v>
      </c>
      <c r="AG1986" s="2">
        <f t="shared" si="887"/>
        <v>105.92076283713217</v>
      </c>
      <c r="AH1986" s="1">
        <f t="shared" si="876"/>
        <v>29.597572018002815</v>
      </c>
    </row>
    <row r="1987" spans="6:34" ht="15" thickBot="1" x14ac:dyDescent="0.4">
      <c r="F1987" s="21">
        <f t="shared" si="888"/>
        <v>195.69999999999317</v>
      </c>
      <c r="G1987" s="20">
        <f t="shared" si="903"/>
        <v>356.63043478260749</v>
      </c>
      <c r="H1987" s="19">
        <f t="shared" si="877"/>
        <v>6.6304347826074945</v>
      </c>
      <c r="I1987" s="18">
        <f t="shared" si="878"/>
        <v>1.8944099378878556E-2</v>
      </c>
      <c r="J1987" s="17">
        <f t="shared" si="879"/>
        <v>187379.60247154193</v>
      </c>
      <c r="K1987" s="16">
        <f t="shared" si="880"/>
        <v>31.604812740717922</v>
      </c>
      <c r="L1987" s="15">
        <f t="shared" si="881"/>
        <v>0</v>
      </c>
      <c r="M1987" s="14">
        <f t="shared" si="882"/>
        <v>0</v>
      </c>
      <c r="N1987" s="13">
        <f t="shared" si="889"/>
        <v>0</v>
      </c>
      <c r="O1987" s="12">
        <f t="shared" si="890"/>
        <v>0</v>
      </c>
      <c r="P1987" s="4">
        <f t="shared" si="891"/>
        <v>0</v>
      </c>
      <c r="Q1987" s="11">
        <f t="shared" si="883"/>
        <v>0</v>
      </c>
      <c r="R1987" s="10">
        <f t="shared" si="892"/>
        <v>0</v>
      </c>
      <c r="S1987" s="9">
        <f t="shared" si="893"/>
        <v>151.358709016955</v>
      </c>
      <c r="T1987" s="8">
        <f t="shared" si="894"/>
        <v>27653.436158546996</v>
      </c>
      <c r="U1987" s="7">
        <f t="shared" si="895"/>
        <v>-31.604812740717922</v>
      </c>
      <c r="V1987" s="9">
        <f t="shared" si="896"/>
        <v>-1863.8748237250336</v>
      </c>
      <c r="W1987" s="8">
        <f t="shared" si="897"/>
        <v>187379.60247154193</v>
      </c>
      <c r="X1987" s="7">
        <f t="shared" si="898"/>
        <v>-31.604812740717922</v>
      </c>
      <c r="Y1987" s="6">
        <f t="shared" si="884"/>
        <v>1870.0103789314389</v>
      </c>
      <c r="Z1987" s="4">
        <f t="shared" si="885"/>
        <v>-1</v>
      </c>
      <c r="AA1987" s="4">
        <f t="shared" si="899"/>
        <v>0</v>
      </c>
      <c r="AB1987" s="5">
        <f t="shared" si="900"/>
        <v>0</v>
      </c>
      <c r="AC1987" s="418">
        <f t="shared" si="904"/>
        <v>0</v>
      </c>
      <c r="AD1987" s="628">
        <f t="shared" si="901"/>
        <v>0</v>
      </c>
      <c r="AE1987" s="4">
        <f t="shared" si="886"/>
        <v>17.654804675140404</v>
      </c>
      <c r="AF1987" s="3">
        <f t="shared" si="902"/>
        <v>4.67</v>
      </c>
      <c r="AG1987" s="2">
        <f t="shared" si="887"/>
        <v>105.92076283713217</v>
      </c>
      <c r="AH1987" s="1">
        <f t="shared" si="876"/>
        <v>29.672515608059456</v>
      </c>
    </row>
    <row r="1988" spans="6:34" ht="15" thickBot="1" x14ac:dyDescent="0.4">
      <c r="F1988" s="21">
        <f t="shared" si="888"/>
        <v>195.79999999999316</v>
      </c>
      <c r="G1988" s="20">
        <f t="shared" si="903"/>
        <v>356.63043478260749</v>
      </c>
      <c r="H1988" s="19">
        <f t="shared" si="877"/>
        <v>6.6304347826074945</v>
      </c>
      <c r="I1988" s="18">
        <f t="shared" si="878"/>
        <v>1.8944099378878556E-2</v>
      </c>
      <c r="J1988" s="17">
        <f t="shared" si="879"/>
        <v>187193.21498916944</v>
      </c>
      <c r="K1988" s="16">
        <f t="shared" si="880"/>
        <v>31.605371387312402</v>
      </c>
      <c r="L1988" s="15">
        <f t="shared" si="881"/>
        <v>0</v>
      </c>
      <c r="M1988" s="14">
        <f t="shared" si="882"/>
        <v>0</v>
      </c>
      <c r="N1988" s="13">
        <f t="shared" si="889"/>
        <v>0</v>
      </c>
      <c r="O1988" s="12">
        <f t="shared" si="890"/>
        <v>0</v>
      </c>
      <c r="P1988" s="4">
        <f t="shared" si="891"/>
        <v>0</v>
      </c>
      <c r="Q1988" s="11">
        <f t="shared" si="883"/>
        <v>0</v>
      </c>
      <c r="R1988" s="10">
        <f t="shared" si="892"/>
        <v>0</v>
      </c>
      <c r="S1988" s="9">
        <f t="shared" si="893"/>
        <v>151.358709016955</v>
      </c>
      <c r="T1988" s="8">
        <f t="shared" si="894"/>
        <v>27668.572029448693</v>
      </c>
      <c r="U1988" s="7">
        <f t="shared" si="895"/>
        <v>-31.605371387312402</v>
      </c>
      <c r="V1988" s="9">
        <f t="shared" si="896"/>
        <v>-1867.0353049991054</v>
      </c>
      <c r="W1988" s="8">
        <f t="shared" si="897"/>
        <v>187193.21498916944</v>
      </c>
      <c r="X1988" s="7">
        <f t="shared" si="898"/>
        <v>-31.605371387312402</v>
      </c>
      <c r="Y1988" s="6">
        <f t="shared" si="884"/>
        <v>1873.1605080473969</v>
      </c>
      <c r="Z1988" s="4">
        <f t="shared" si="885"/>
        <v>-1</v>
      </c>
      <c r="AA1988" s="4">
        <f t="shared" si="899"/>
        <v>0</v>
      </c>
      <c r="AB1988" s="5">
        <f t="shared" si="900"/>
        <v>0</v>
      </c>
      <c r="AC1988" s="418">
        <f t="shared" si="904"/>
        <v>0</v>
      </c>
      <c r="AD1988" s="628">
        <f t="shared" si="901"/>
        <v>0</v>
      </c>
      <c r="AE1988" s="4">
        <f t="shared" si="886"/>
        <v>17.684545105926404</v>
      </c>
      <c r="AF1988" s="3">
        <f t="shared" si="902"/>
        <v>4.67</v>
      </c>
      <c r="AG1988" s="2">
        <f t="shared" si="887"/>
        <v>105.92076283713217</v>
      </c>
      <c r="AH1988" s="1">
        <f t="shared" si="876"/>
        <v>29.747524503796281</v>
      </c>
    </row>
    <row r="1989" spans="6:34" ht="15" thickBot="1" x14ac:dyDescent="0.4">
      <c r="F1989" s="21">
        <f t="shared" si="888"/>
        <v>195.89999999999316</v>
      </c>
      <c r="G1989" s="20">
        <f t="shared" si="903"/>
        <v>356.63043478260749</v>
      </c>
      <c r="H1989" s="19">
        <f t="shared" si="877"/>
        <v>6.6304347826074945</v>
      </c>
      <c r="I1989" s="18">
        <f t="shared" si="878"/>
        <v>1.8944099378878556E-2</v>
      </c>
      <c r="J1989" s="17">
        <f t="shared" si="879"/>
        <v>187006.51145866953</v>
      </c>
      <c r="K1989" s="16">
        <f t="shared" si="880"/>
        <v>31.605930996026348</v>
      </c>
      <c r="L1989" s="15">
        <f t="shared" si="881"/>
        <v>0</v>
      </c>
      <c r="M1989" s="14">
        <f t="shared" si="882"/>
        <v>0</v>
      </c>
      <c r="N1989" s="13">
        <f t="shared" si="889"/>
        <v>0</v>
      </c>
      <c r="O1989" s="12">
        <f t="shared" si="890"/>
        <v>0</v>
      </c>
      <c r="P1989" s="4">
        <f t="shared" si="891"/>
        <v>0</v>
      </c>
      <c r="Q1989" s="11">
        <f t="shared" si="883"/>
        <v>0</v>
      </c>
      <c r="R1989" s="10">
        <f t="shared" si="892"/>
        <v>0</v>
      </c>
      <c r="S1989" s="9">
        <f t="shared" si="893"/>
        <v>151.358709016955</v>
      </c>
      <c r="T1989" s="8">
        <f t="shared" si="894"/>
        <v>27683.70790035039</v>
      </c>
      <c r="U1989" s="7">
        <f t="shared" si="895"/>
        <v>-31.605930996026348</v>
      </c>
      <c r="V1989" s="9">
        <f t="shared" si="896"/>
        <v>-1870.1958421378367</v>
      </c>
      <c r="W1989" s="8">
        <f t="shared" si="897"/>
        <v>187006.51145866953</v>
      </c>
      <c r="X1989" s="7">
        <f t="shared" si="898"/>
        <v>-31.605930996026348</v>
      </c>
      <c r="Y1989" s="6">
        <f t="shared" si="884"/>
        <v>1876.3107276634464</v>
      </c>
      <c r="Z1989" s="4">
        <f t="shared" si="885"/>
        <v>-1</v>
      </c>
      <c r="AA1989" s="4">
        <f t="shared" si="899"/>
        <v>0</v>
      </c>
      <c r="AB1989" s="5">
        <f t="shared" si="900"/>
        <v>0</v>
      </c>
      <c r="AC1989" s="418">
        <f t="shared" si="904"/>
        <v>0</v>
      </c>
      <c r="AD1989" s="628">
        <f t="shared" si="901"/>
        <v>0</v>
      </c>
      <c r="AE1989" s="4">
        <f t="shared" si="886"/>
        <v>17.71428639112554</v>
      </c>
      <c r="AF1989" s="3">
        <f t="shared" si="902"/>
        <v>4.67</v>
      </c>
      <c r="AG1989" s="2">
        <f t="shared" si="887"/>
        <v>105.92076283713217</v>
      </c>
      <c r="AH1989" s="1">
        <f t="shared" si="876"/>
        <v>29.82259865566273</v>
      </c>
    </row>
    <row r="1990" spans="6:34" ht="15" thickBot="1" x14ac:dyDescent="0.4">
      <c r="F1990" s="21">
        <f t="shared" si="888"/>
        <v>195.99999999999315</v>
      </c>
      <c r="G1990" s="20">
        <f t="shared" si="903"/>
        <v>356.63043478260749</v>
      </c>
      <c r="H1990" s="19">
        <f t="shared" si="877"/>
        <v>6.6304347826074945</v>
      </c>
      <c r="I1990" s="18">
        <f t="shared" si="878"/>
        <v>1.8944099378878556E-2</v>
      </c>
      <c r="J1990" s="17">
        <f t="shared" si="879"/>
        <v>186819.49187445574</v>
      </c>
      <c r="K1990" s="16">
        <f t="shared" si="880"/>
        <v>31.606491566952489</v>
      </c>
      <c r="L1990" s="15">
        <f t="shared" si="881"/>
        <v>0</v>
      </c>
      <c r="M1990" s="14">
        <f t="shared" si="882"/>
        <v>0</v>
      </c>
      <c r="N1990" s="13">
        <f t="shared" si="889"/>
        <v>0</v>
      </c>
      <c r="O1990" s="12">
        <f t="shared" si="890"/>
        <v>0</v>
      </c>
      <c r="P1990" s="4">
        <f t="shared" si="891"/>
        <v>0</v>
      </c>
      <c r="Q1990" s="11">
        <f t="shared" si="883"/>
        <v>0</v>
      </c>
      <c r="R1990" s="10">
        <f t="shared" si="892"/>
        <v>0</v>
      </c>
      <c r="S1990" s="9">
        <f t="shared" si="893"/>
        <v>151.358709016955</v>
      </c>
      <c r="T1990" s="8">
        <f t="shared" si="894"/>
        <v>27698.843771252086</v>
      </c>
      <c r="U1990" s="7">
        <f t="shared" si="895"/>
        <v>-31.606491566952489</v>
      </c>
      <c r="V1990" s="9">
        <f t="shared" si="896"/>
        <v>-1873.3564352374394</v>
      </c>
      <c r="W1990" s="8">
        <f t="shared" si="897"/>
        <v>186819.49187445574</v>
      </c>
      <c r="X1990" s="7">
        <f t="shared" si="898"/>
        <v>-31.606491566952489</v>
      </c>
      <c r="Y1990" s="6">
        <f t="shared" si="884"/>
        <v>1879.4610377022466</v>
      </c>
      <c r="Z1990" s="4">
        <f t="shared" si="885"/>
        <v>-1</v>
      </c>
      <c r="AA1990" s="4">
        <f t="shared" si="899"/>
        <v>0</v>
      </c>
      <c r="AB1990" s="5">
        <f t="shared" si="900"/>
        <v>0</v>
      </c>
      <c r="AC1990" s="418">
        <f t="shared" si="904"/>
        <v>0</v>
      </c>
      <c r="AD1990" s="628">
        <f t="shared" si="901"/>
        <v>0</v>
      </c>
      <c r="AE1990" s="4">
        <f t="shared" si="886"/>
        <v>17.744028530007643</v>
      </c>
      <c r="AF1990" s="3">
        <f t="shared" si="902"/>
        <v>4.67</v>
      </c>
      <c r="AG1990" s="2">
        <f t="shared" si="887"/>
        <v>105.92076283713217</v>
      </c>
      <c r="AH1990" s="1">
        <f t="shared" si="876"/>
        <v>29.897738014254738</v>
      </c>
    </row>
    <row r="1991" spans="6:34" ht="15" thickBot="1" x14ac:dyDescent="0.4">
      <c r="F1991" s="21">
        <f t="shared" si="888"/>
        <v>196.09999999999314</v>
      </c>
      <c r="G1991" s="20">
        <f t="shared" si="903"/>
        <v>356.63043478260749</v>
      </c>
      <c r="H1991" s="19">
        <f t="shared" si="877"/>
        <v>6.6304347826074945</v>
      </c>
      <c r="I1991" s="18">
        <f t="shared" si="878"/>
        <v>1.8944099378878556E-2</v>
      </c>
      <c r="J1991" s="17">
        <f t="shared" si="879"/>
        <v>186632.15623093199</v>
      </c>
      <c r="K1991" s="16">
        <f t="shared" si="880"/>
        <v>31.607053100183762</v>
      </c>
      <c r="L1991" s="15">
        <f t="shared" si="881"/>
        <v>0</v>
      </c>
      <c r="M1991" s="14">
        <f t="shared" si="882"/>
        <v>0</v>
      </c>
      <c r="N1991" s="13">
        <f t="shared" si="889"/>
        <v>0</v>
      </c>
      <c r="O1991" s="12">
        <f t="shared" si="890"/>
        <v>0</v>
      </c>
      <c r="P1991" s="4">
        <f t="shared" si="891"/>
        <v>0</v>
      </c>
      <c r="Q1991" s="11">
        <f t="shared" si="883"/>
        <v>0</v>
      </c>
      <c r="R1991" s="10">
        <f t="shared" si="892"/>
        <v>0</v>
      </c>
      <c r="S1991" s="9">
        <f t="shared" si="893"/>
        <v>151.358709016955</v>
      </c>
      <c r="T1991" s="8">
        <f t="shared" si="894"/>
        <v>27713.979642153783</v>
      </c>
      <c r="U1991" s="7">
        <f t="shared" si="895"/>
        <v>-31.607053100183762</v>
      </c>
      <c r="V1991" s="9">
        <f t="shared" si="896"/>
        <v>-1876.5170843941346</v>
      </c>
      <c r="W1991" s="8">
        <f t="shared" si="897"/>
        <v>186632.15623093199</v>
      </c>
      <c r="X1991" s="7">
        <f t="shared" si="898"/>
        <v>-31.607053100183762</v>
      </c>
      <c r="Y1991" s="6">
        <f t="shared" si="884"/>
        <v>1882.6114380876215</v>
      </c>
      <c r="Z1991" s="4">
        <f t="shared" si="885"/>
        <v>-1</v>
      </c>
      <c r="AA1991" s="4">
        <f t="shared" si="899"/>
        <v>0</v>
      </c>
      <c r="AB1991" s="5">
        <f t="shared" si="900"/>
        <v>0</v>
      </c>
      <c r="AC1991" s="418">
        <f t="shared" si="904"/>
        <v>0</v>
      </c>
      <c r="AD1991" s="628">
        <f t="shared" si="901"/>
        <v>0</v>
      </c>
      <c r="AE1991" s="4">
        <f t="shared" si="886"/>
        <v>17.773771521853529</v>
      </c>
      <c r="AF1991" s="3">
        <f t="shared" si="902"/>
        <v>4.67</v>
      </c>
      <c r="AG1991" s="2">
        <f t="shared" si="887"/>
        <v>105.92076283713217</v>
      </c>
      <c r="AH1991" s="1">
        <f t="shared" si="876"/>
        <v>29.972942530314228</v>
      </c>
    </row>
    <row r="1992" spans="6:34" ht="15" thickBot="1" x14ac:dyDescent="0.4">
      <c r="F1992" s="21">
        <f t="shared" si="888"/>
        <v>196.19999999999314</v>
      </c>
      <c r="G1992" s="20">
        <f t="shared" si="903"/>
        <v>356.63043478260749</v>
      </c>
      <c r="H1992" s="19">
        <f t="shared" si="877"/>
        <v>6.6304347826074945</v>
      </c>
      <c r="I1992" s="18">
        <f t="shared" si="878"/>
        <v>1.8944099378878556E-2</v>
      </c>
      <c r="J1992" s="17">
        <f t="shared" si="879"/>
        <v>186444.50452249259</v>
      </c>
      <c r="K1992" s="16">
        <f t="shared" si="880"/>
        <v>31.607615595813218</v>
      </c>
      <c r="L1992" s="15">
        <f t="shared" si="881"/>
        <v>0</v>
      </c>
      <c r="M1992" s="14">
        <f t="shared" si="882"/>
        <v>0</v>
      </c>
      <c r="N1992" s="13">
        <f t="shared" si="889"/>
        <v>0</v>
      </c>
      <c r="O1992" s="12">
        <f t="shared" si="890"/>
        <v>0</v>
      </c>
      <c r="P1992" s="4">
        <f t="shared" si="891"/>
        <v>0</v>
      </c>
      <c r="Q1992" s="11">
        <f t="shared" si="883"/>
        <v>0</v>
      </c>
      <c r="R1992" s="10">
        <f t="shared" si="892"/>
        <v>0</v>
      </c>
      <c r="S1992" s="9">
        <f t="shared" si="893"/>
        <v>151.358709016955</v>
      </c>
      <c r="T1992" s="8">
        <f t="shared" si="894"/>
        <v>27729.11551305548</v>
      </c>
      <c r="U1992" s="7">
        <f t="shared" si="895"/>
        <v>-31.607615595813218</v>
      </c>
      <c r="V1992" s="9">
        <f t="shared" si="896"/>
        <v>-1879.6777897041529</v>
      </c>
      <c r="W1992" s="8">
        <f t="shared" si="897"/>
        <v>186444.50452249259</v>
      </c>
      <c r="X1992" s="7">
        <f t="shared" si="898"/>
        <v>-31.607615595813218</v>
      </c>
      <c r="Y1992" s="6">
        <f t="shared" si="884"/>
        <v>1885.7619287445509</v>
      </c>
      <c r="Z1992" s="4">
        <f t="shared" si="885"/>
        <v>-1</v>
      </c>
      <c r="AA1992" s="4">
        <f t="shared" si="899"/>
        <v>0</v>
      </c>
      <c r="AB1992" s="5">
        <f t="shared" si="900"/>
        <v>0</v>
      </c>
      <c r="AC1992" s="418">
        <f t="shared" si="904"/>
        <v>0</v>
      </c>
      <c r="AD1992" s="628">
        <f t="shared" si="901"/>
        <v>0</v>
      </c>
      <c r="AE1992" s="4">
        <f t="shared" si="886"/>
        <v>17.803515365954933</v>
      </c>
      <c r="AF1992" s="3">
        <f t="shared" si="902"/>
        <v>4.67</v>
      </c>
      <c r="AG1992" s="2">
        <f t="shared" si="887"/>
        <v>105.92076283713217</v>
      </c>
      <c r="AH1992" s="1">
        <f t="shared" si="876"/>
        <v>30.048212154728475</v>
      </c>
    </row>
    <row r="1993" spans="6:34" ht="15" thickBot="1" x14ac:dyDescent="0.4">
      <c r="F1993" s="21">
        <f t="shared" si="888"/>
        <v>196.29999999999313</v>
      </c>
      <c r="G1993" s="20">
        <f t="shared" si="903"/>
        <v>356.63043478260749</v>
      </c>
      <c r="H1993" s="19">
        <f t="shared" si="877"/>
        <v>6.6304347826074945</v>
      </c>
      <c r="I1993" s="18">
        <f t="shared" si="878"/>
        <v>1.8944099378878556E-2</v>
      </c>
      <c r="J1993" s="17">
        <f t="shared" si="879"/>
        <v>186256.53674352216</v>
      </c>
      <c r="K1993" s="16">
        <f t="shared" si="880"/>
        <v>31.608179053934109</v>
      </c>
      <c r="L1993" s="15">
        <f t="shared" si="881"/>
        <v>0</v>
      </c>
      <c r="M1993" s="14">
        <f t="shared" si="882"/>
        <v>0</v>
      </c>
      <c r="N1993" s="13">
        <f t="shared" si="889"/>
        <v>0</v>
      </c>
      <c r="O1993" s="12">
        <f t="shared" si="890"/>
        <v>0</v>
      </c>
      <c r="P1993" s="4">
        <f t="shared" si="891"/>
        <v>0</v>
      </c>
      <c r="Q1993" s="11">
        <f t="shared" si="883"/>
        <v>0</v>
      </c>
      <c r="R1993" s="10">
        <f t="shared" si="892"/>
        <v>0</v>
      </c>
      <c r="S1993" s="9">
        <f t="shared" si="893"/>
        <v>151.358709016955</v>
      </c>
      <c r="T1993" s="8">
        <f t="shared" si="894"/>
        <v>27744.251383957177</v>
      </c>
      <c r="U1993" s="7">
        <f t="shared" si="895"/>
        <v>-31.608179053934109</v>
      </c>
      <c r="V1993" s="9">
        <f t="shared" si="896"/>
        <v>-1882.8385512637342</v>
      </c>
      <c r="W1993" s="8">
        <f t="shared" si="897"/>
        <v>186256.53674352216</v>
      </c>
      <c r="X1993" s="7">
        <f t="shared" si="898"/>
        <v>-31.608179053934109</v>
      </c>
      <c r="Y1993" s="6">
        <f t="shared" si="884"/>
        <v>1888.9125095991601</v>
      </c>
      <c r="Z1993" s="4">
        <f t="shared" si="885"/>
        <v>-1</v>
      </c>
      <c r="AA1993" s="4">
        <f t="shared" si="899"/>
        <v>0</v>
      </c>
      <c r="AB1993" s="5">
        <f t="shared" si="900"/>
        <v>0</v>
      </c>
      <c r="AC1993" s="418">
        <f t="shared" si="904"/>
        <v>0</v>
      </c>
      <c r="AD1993" s="628">
        <f t="shared" si="901"/>
        <v>0</v>
      </c>
      <c r="AE1993" s="4">
        <f t="shared" si="886"/>
        <v>17.8332600616144</v>
      </c>
      <c r="AF1993" s="3">
        <f t="shared" si="902"/>
        <v>4.67</v>
      </c>
      <c r="AG1993" s="2">
        <f t="shared" si="887"/>
        <v>105.92076283713217</v>
      </c>
      <c r="AH1993" s="1">
        <f t="shared" si="876"/>
        <v>30.123546838529521</v>
      </c>
    </row>
    <row r="1994" spans="6:34" ht="15" thickBot="1" x14ac:dyDescent="0.4">
      <c r="F1994" s="21">
        <f t="shared" si="888"/>
        <v>196.39999999999313</v>
      </c>
      <c r="G1994" s="20">
        <f t="shared" si="903"/>
        <v>356.63043478260749</v>
      </c>
      <c r="H1994" s="19">
        <f t="shared" si="877"/>
        <v>6.6304347826074945</v>
      </c>
      <c r="I1994" s="18">
        <f t="shared" si="878"/>
        <v>1.8944099378878556E-2</v>
      </c>
      <c r="J1994" s="17">
        <f t="shared" si="879"/>
        <v>186068.25288839577</v>
      </c>
      <c r="K1994" s="16">
        <f t="shared" si="880"/>
        <v>31.608743474639837</v>
      </c>
      <c r="L1994" s="15">
        <f t="shared" si="881"/>
        <v>0</v>
      </c>
      <c r="M1994" s="14">
        <f t="shared" si="882"/>
        <v>0</v>
      </c>
      <c r="N1994" s="13">
        <f t="shared" si="889"/>
        <v>0</v>
      </c>
      <c r="O1994" s="12">
        <f t="shared" si="890"/>
        <v>0</v>
      </c>
      <c r="P1994" s="4">
        <f t="shared" si="891"/>
        <v>0</v>
      </c>
      <c r="Q1994" s="11">
        <f t="shared" si="883"/>
        <v>0</v>
      </c>
      <c r="R1994" s="10">
        <f t="shared" si="892"/>
        <v>0</v>
      </c>
      <c r="S1994" s="9">
        <f t="shared" si="893"/>
        <v>151.358709016955</v>
      </c>
      <c r="T1994" s="8">
        <f t="shared" si="894"/>
        <v>27759.387254858873</v>
      </c>
      <c r="U1994" s="7">
        <f t="shared" si="895"/>
        <v>-31.608743474639837</v>
      </c>
      <c r="V1994" s="9">
        <f t="shared" si="896"/>
        <v>-1885.9993691691277</v>
      </c>
      <c r="W1994" s="8">
        <f t="shared" si="897"/>
        <v>186068.25288839577</v>
      </c>
      <c r="X1994" s="7">
        <f t="shared" si="898"/>
        <v>-31.608743474639837</v>
      </c>
      <c r="Y1994" s="6">
        <f t="shared" si="884"/>
        <v>1892.0631805787107</v>
      </c>
      <c r="Z1994" s="4">
        <f t="shared" si="885"/>
        <v>-1</v>
      </c>
      <c r="AA1994" s="4">
        <f t="shared" si="899"/>
        <v>0</v>
      </c>
      <c r="AB1994" s="5">
        <f t="shared" si="900"/>
        <v>0</v>
      </c>
      <c r="AC1994" s="418">
        <f t="shared" si="904"/>
        <v>0</v>
      </c>
      <c r="AD1994" s="628">
        <f t="shared" si="901"/>
        <v>0</v>
      </c>
      <c r="AE1994" s="4">
        <f t="shared" si="886"/>
        <v>17.863005608145208</v>
      </c>
      <c r="AF1994" s="3">
        <f t="shared" si="902"/>
        <v>4.67</v>
      </c>
      <c r="AG1994" s="2">
        <f t="shared" si="887"/>
        <v>105.92076283713217</v>
      </c>
      <c r="AH1994" s="1">
        <f t="shared" si="876"/>
        <v>30.198946532893469</v>
      </c>
    </row>
    <row r="1995" spans="6:34" ht="15" thickBot="1" x14ac:dyDescent="0.4">
      <c r="F1995" s="21">
        <f t="shared" si="888"/>
        <v>196.49999999999312</v>
      </c>
      <c r="G1995" s="20">
        <f t="shared" si="903"/>
        <v>356.63043478260749</v>
      </c>
      <c r="H1995" s="19">
        <f t="shared" si="877"/>
        <v>6.6304347826074945</v>
      </c>
      <c r="I1995" s="18">
        <f t="shared" si="878"/>
        <v>1.8944099378878556E-2</v>
      </c>
      <c r="J1995" s="17">
        <f t="shared" si="879"/>
        <v>185879.65295147887</v>
      </c>
      <c r="K1995" s="16">
        <f t="shared" si="880"/>
        <v>31.609308858023983</v>
      </c>
      <c r="L1995" s="15">
        <f t="shared" si="881"/>
        <v>0</v>
      </c>
      <c r="M1995" s="14">
        <f t="shared" si="882"/>
        <v>0</v>
      </c>
      <c r="N1995" s="13">
        <f t="shared" si="889"/>
        <v>0</v>
      </c>
      <c r="O1995" s="12">
        <f t="shared" si="890"/>
        <v>0</v>
      </c>
      <c r="P1995" s="4">
        <f t="shared" si="891"/>
        <v>0</v>
      </c>
      <c r="Q1995" s="11">
        <f t="shared" si="883"/>
        <v>0</v>
      </c>
      <c r="R1995" s="10">
        <f t="shared" si="892"/>
        <v>0</v>
      </c>
      <c r="S1995" s="9">
        <f t="shared" si="893"/>
        <v>151.358709016955</v>
      </c>
      <c r="T1995" s="8">
        <f t="shared" si="894"/>
        <v>27774.52312576057</v>
      </c>
      <c r="U1995" s="7">
        <f t="shared" si="895"/>
        <v>-31.609308858023983</v>
      </c>
      <c r="V1995" s="9">
        <f t="shared" si="896"/>
        <v>-1889.1602435165917</v>
      </c>
      <c r="W1995" s="8">
        <f t="shared" si="897"/>
        <v>185879.65295147887</v>
      </c>
      <c r="X1995" s="7">
        <f t="shared" si="898"/>
        <v>-31.609308858023983</v>
      </c>
      <c r="Y1995" s="6">
        <f t="shared" si="884"/>
        <v>1895.2139416115922</v>
      </c>
      <c r="Z1995" s="4">
        <f t="shared" si="885"/>
        <v>-1</v>
      </c>
      <c r="AA1995" s="4">
        <f t="shared" si="899"/>
        <v>0</v>
      </c>
      <c r="AB1995" s="5">
        <f t="shared" si="900"/>
        <v>0</v>
      </c>
      <c r="AC1995" s="418">
        <f t="shared" si="904"/>
        <v>0</v>
      </c>
      <c r="AD1995" s="628">
        <f t="shared" si="901"/>
        <v>0</v>
      </c>
      <c r="AE1995" s="4">
        <f t="shared" si="886"/>
        <v>17.89275200487128</v>
      </c>
      <c r="AF1995" s="3">
        <f t="shared" si="902"/>
        <v>4.67</v>
      </c>
      <c r="AG1995" s="2">
        <f t="shared" si="887"/>
        <v>105.92076283713217</v>
      </c>
      <c r="AH1995" s="1">
        <f t="shared" si="876"/>
        <v>30.274411189139979</v>
      </c>
    </row>
    <row r="1996" spans="6:34" ht="15" thickBot="1" x14ac:dyDescent="0.4">
      <c r="F1996" s="21">
        <f t="shared" si="888"/>
        <v>196.59999999999312</v>
      </c>
      <c r="G1996" s="20">
        <f t="shared" si="903"/>
        <v>356.63043478260749</v>
      </c>
      <c r="H1996" s="19">
        <f t="shared" si="877"/>
        <v>6.6304347826074945</v>
      </c>
      <c r="I1996" s="18">
        <f t="shared" si="878"/>
        <v>1.8944099378878556E-2</v>
      </c>
      <c r="J1996" s="17">
        <f t="shared" si="879"/>
        <v>185690.7369271272</v>
      </c>
      <c r="K1996" s="16">
        <f t="shared" si="880"/>
        <v>31.609875204180263</v>
      </c>
      <c r="L1996" s="15">
        <f t="shared" si="881"/>
        <v>0</v>
      </c>
      <c r="M1996" s="14">
        <f t="shared" si="882"/>
        <v>0</v>
      </c>
      <c r="N1996" s="13">
        <f t="shared" si="889"/>
        <v>0</v>
      </c>
      <c r="O1996" s="12">
        <f t="shared" si="890"/>
        <v>0</v>
      </c>
      <c r="P1996" s="4">
        <f t="shared" si="891"/>
        <v>0</v>
      </c>
      <c r="Q1996" s="11">
        <f t="shared" si="883"/>
        <v>0</v>
      </c>
      <c r="R1996" s="10">
        <f t="shared" si="892"/>
        <v>0</v>
      </c>
      <c r="S1996" s="9">
        <f t="shared" si="893"/>
        <v>151.358709016955</v>
      </c>
      <c r="T1996" s="8">
        <f t="shared" si="894"/>
        <v>27789.658996662267</v>
      </c>
      <c r="U1996" s="7">
        <f t="shared" si="895"/>
        <v>-31.609875204180263</v>
      </c>
      <c r="V1996" s="9">
        <f t="shared" si="896"/>
        <v>-1892.321174402394</v>
      </c>
      <c r="W1996" s="8">
        <f t="shared" si="897"/>
        <v>185690.7369271272</v>
      </c>
      <c r="X1996" s="7">
        <f t="shared" si="898"/>
        <v>-31.609875204180263</v>
      </c>
      <c r="Y1996" s="6">
        <f t="shared" si="884"/>
        <v>1898.3647926273113</v>
      </c>
      <c r="Z1996" s="4">
        <f t="shared" si="885"/>
        <v>-1</v>
      </c>
      <c r="AA1996" s="4">
        <f t="shared" si="899"/>
        <v>0</v>
      </c>
      <c r="AB1996" s="5">
        <f t="shared" si="900"/>
        <v>0</v>
      </c>
      <c r="AC1996" s="418">
        <f t="shared" si="904"/>
        <v>0</v>
      </c>
      <c r="AD1996" s="628">
        <f t="shared" si="901"/>
        <v>0</v>
      </c>
      <c r="AE1996" s="4">
        <f t="shared" si="886"/>
        <v>17.922499251127089</v>
      </c>
      <c r="AF1996" s="3">
        <f t="shared" si="902"/>
        <v>4.67</v>
      </c>
      <c r="AG1996" s="2">
        <f t="shared" si="887"/>
        <v>105.92076283713217</v>
      </c>
      <c r="AH1996" s="1">
        <f t="shared" si="876"/>
        <v>30.34994075873168</v>
      </c>
    </row>
    <row r="1997" spans="6:34" ht="15" thickBot="1" x14ac:dyDescent="0.4">
      <c r="F1997" s="21">
        <f t="shared" si="888"/>
        <v>196.69999999999311</v>
      </c>
      <c r="G1997" s="20">
        <f t="shared" si="903"/>
        <v>356.63043478260749</v>
      </c>
      <c r="H1997" s="19">
        <f t="shared" si="877"/>
        <v>6.6304347826074945</v>
      </c>
      <c r="I1997" s="18">
        <f t="shared" si="878"/>
        <v>1.8944099378878556E-2</v>
      </c>
      <c r="J1997" s="17">
        <f t="shared" si="879"/>
        <v>185501.50480968697</v>
      </c>
      <c r="K1997" s="16">
        <f t="shared" si="880"/>
        <v>31.610442513202567</v>
      </c>
      <c r="L1997" s="15">
        <f t="shared" si="881"/>
        <v>0</v>
      </c>
      <c r="M1997" s="14">
        <f t="shared" si="882"/>
        <v>0</v>
      </c>
      <c r="N1997" s="13">
        <f t="shared" si="889"/>
        <v>0</v>
      </c>
      <c r="O1997" s="12">
        <f t="shared" si="890"/>
        <v>0</v>
      </c>
      <c r="P1997" s="4">
        <f t="shared" si="891"/>
        <v>0</v>
      </c>
      <c r="Q1997" s="11">
        <f t="shared" si="883"/>
        <v>0</v>
      </c>
      <c r="R1997" s="10">
        <f t="shared" si="892"/>
        <v>0</v>
      </c>
      <c r="S1997" s="9">
        <f t="shared" si="893"/>
        <v>151.358709016955</v>
      </c>
      <c r="T1997" s="8">
        <f t="shared" si="894"/>
        <v>27804.794867563964</v>
      </c>
      <c r="U1997" s="7">
        <f t="shared" si="895"/>
        <v>-31.610442513202567</v>
      </c>
      <c r="V1997" s="9">
        <f t="shared" si="896"/>
        <v>-1895.4821619228121</v>
      </c>
      <c r="W1997" s="8">
        <f t="shared" si="897"/>
        <v>185501.50480968697</v>
      </c>
      <c r="X1997" s="7">
        <f t="shared" si="898"/>
        <v>-31.610442513202567</v>
      </c>
      <c r="Y1997" s="6">
        <f t="shared" si="884"/>
        <v>1901.515733556485</v>
      </c>
      <c r="Z1997" s="4">
        <f t="shared" si="885"/>
        <v>-1</v>
      </c>
      <c r="AA1997" s="4">
        <f t="shared" si="899"/>
        <v>0</v>
      </c>
      <c r="AB1997" s="5">
        <f t="shared" si="900"/>
        <v>0</v>
      </c>
      <c r="AC1997" s="418">
        <f t="shared" si="904"/>
        <v>0</v>
      </c>
      <c r="AD1997" s="628">
        <f t="shared" si="901"/>
        <v>0</v>
      </c>
      <c r="AE1997" s="4">
        <f t="shared" si="886"/>
        <v>17.952247346257582</v>
      </c>
      <c r="AF1997" s="3">
        <f t="shared" si="902"/>
        <v>4.67</v>
      </c>
      <c r="AG1997" s="2">
        <f t="shared" si="887"/>
        <v>105.92076283713217</v>
      </c>
      <c r="AH1997" s="1">
        <f t="shared" si="876"/>
        <v>30.425535193273319</v>
      </c>
    </row>
    <row r="1998" spans="6:34" ht="15" thickBot="1" x14ac:dyDescent="0.4">
      <c r="F1998" s="21">
        <f t="shared" si="888"/>
        <v>196.7999999999931</v>
      </c>
      <c r="G1998" s="20">
        <f t="shared" si="903"/>
        <v>356.63043478260749</v>
      </c>
      <c r="H1998" s="19">
        <f t="shared" si="877"/>
        <v>6.6304347826074945</v>
      </c>
      <c r="I1998" s="18">
        <f t="shared" si="878"/>
        <v>1.8944099378878556E-2</v>
      </c>
      <c r="J1998" s="17">
        <f t="shared" si="879"/>
        <v>185311.95659349469</v>
      </c>
      <c r="K1998" s="16">
        <f t="shared" si="880"/>
        <v>31.61101078518498</v>
      </c>
      <c r="L1998" s="15">
        <f t="shared" si="881"/>
        <v>0</v>
      </c>
      <c r="M1998" s="14">
        <f t="shared" si="882"/>
        <v>0</v>
      </c>
      <c r="N1998" s="13">
        <f t="shared" si="889"/>
        <v>0</v>
      </c>
      <c r="O1998" s="12">
        <f t="shared" si="890"/>
        <v>0</v>
      </c>
      <c r="P1998" s="4">
        <f t="shared" si="891"/>
        <v>0</v>
      </c>
      <c r="Q1998" s="11">
        <f t="shared" si="883"/>
        <v>0</v>
      </c>
      <c r="R1998" s="10">
        <f t="shared" si="892"/>
        <v>0</v>
      </c>
      <c r="S1998" s="9">
        <f t="shared" si="893"/>
        <v>151.358709016955</v>
      </c>
      <c r="T1998" s="8">
        <f t="shared" si="894"/>
        <v>27819.93073846566</v>
      </c>
      <c r="U1998" s="7">
        <f t="shared" si="895"/>
        <v>-31.61101078518498</v>
      </c>
      <c r="V1998" s="9">
        <f t="shared" si="896"/>
        <v>-1898.6432061741323</v>
      </c>
      <c r="W1998" s="8">
        <f t="shared" si="897"/>
        <v>185311.95659349469</v>
      </c>
      <c r="X1998" s="7">
        <f t="shared" si="898"/>
        <v>-31.61101078518498</v>
      </c>
      <c r="Y1998" s="6">
        <f t="shared" si="884"/>
        <v>1904.6667643308285</v>
      </c>
      <c r="Z1998" s="4">
        <f t="shared" si="885"/>
        <v>-1</v>
      </c>
      <c r="AA1998" s="4">
        <f t="shared" si="899"/>
        <v>0</v>
      </c>
      <c r="AB1998" s="5">
        <f t="shared" si="900"/>
        <v>0</v>
      </c>
      <c r="AC1998" s="418">
        <f t="shared" si="904"/>
        <v>0</v>
      </c>
      <c r="AD1998" s="628">
        <f t="shared" si="901"/>
        <v>0</v>
      </c>
      <c r="AE1998" s="4">
        <f t="shared" si="886"/>
        <v>17.981996289618092</v>
      </c>
      <c r="AF1998" s="3">
        <f t="shared" si="902"/>
        <v>4.67</v>
      </c>
      <c r="AG1998" s="2">
        <f t="shared" si="887"/>
        <v>105.92076283713217</v>
      </c>
      <c r="AH1998" s="1">
        <f t="shared" si="876"/>
        <v>30.501194444511579</v>
      </c>
    </row>
    <row r="1999" spans="6:34" ht="15" thickBot="1" x14ac:dyDescent="0.4">
      <c r="F1999" s="21">
        <f t="shared" si="888"/>
        <v>196.8999999999931</v>
      </c>
      <c r="G1999" s="20">
        <f t="shared" si="903"/>
        <v>356.63043478260749</v>
      </c>
      <c r="H1999" s="19">
        <f t="shared" si="877"/>
        <v>6.6304347826074945</v>
      </c>
      <c r="I1999" s="18">
        <f t="shared" si="878"/>
        <v>1.8944099378878556E-2</v>
      </c>
      <c r="J1999" s="17">
        <f t="shared" si="879"/>
        <v>185122.09227287729</v>
      </c>
      <c r="K1999" s="16">
        <f t="shared" si="880"/>
        <v>31.611580020221709</v>
      </c>
      <c r="L1999" s="15">
        <f t="shared" si="881"/>
        <v>0</v>
      </c>
      <c r="M1999" s="14">
        <f t="shared" si="882"/>
        <v>0</v>
      </c>
      <c r="N1999" s="13">
        <f t="shared" si="889"/>
        <v>0</v>
      </c>
      <c r="O1999" s="12">
        <f t="shared" si="890"/>
        <v>0</v>
      </c>
      <c r="P1999" s="4">
        <f t="shared" si="891"/>
        <v>0</v>
      </c>
      <c r="Q1999" s="11">
        <f t="shared" si="883"/>
        <v>0</v>
      </c>
      <c r="R1999" s="10">
        <f t="shared" si="892"/>
        <v>0</v>
      </c>
      <c r="S1999" s="9">
        <f t="shared" si="893"/>
        <v>151.358709016955</v>
      </c>
      <c r="T1999" s="8">
        <f t="shared" si="894"/>
        <v>27835.066609367357</v>
      </c>
      <c r="U1999" s="7">
        <f t="shared" si="895"/>
        <v>-31.611580020221709</v>
      </c>
      <c r="V1999" s="9">
        <f t="shared" si="896"/>
        <v>-1901.8043072526507</v>
      </c>
      <c r="W1999" s="8">
        <f t="shared" si="897"/>
        <v>185122.09227287729</v>
      </c>
      <c r="X1999" s="7">
        <f t="shared" si="898"/>
        <v>-31.611580020221709</v>
      </c>
      <c r="Y1999" s="6">
        <f t="shared" si="884"/>
        <v>1907.8178848831494</v>
      </c>
      <c r="Z1999" s="4">
        <f t="shared" si="885"/>
        <v>-1</v>
      </c>
      <c r="AA1999" s="4">
        <f t="shared" si="899"/>
        <v>0</v>
      </c>
      <c r="AB1999" s="5">
        <f t="shared" si="900"/>
        <v>0</v>
      </c>
      <c r="AC1999" s="418">
        <f t="shared" si="904"/>
        <v>0</v>
      </c>
      <c r="AD1999" s="628">
        <f t="shared" si="901"/>
        <v>0</v>
      </c>
      <c r="AE1999" s="4">
        <f t="shared" si="886"/>
        <v>18.011746080574245</v>
      </c>
      <c r="AF1999" s="3">
        <f t="shared" si="902"/>
        <v>4.67</v>
      </c>
      <c r="AG1999" s="2">
        <f t="shared" si="887"/>
        <v>105.92076283713217</v>
      </c>
      <c r="AH1999" s="1">
        <f t="shared" si="876"/>
        <v>30.576918464334113</v>
      </c>
    </row>
    <row r="2000" spans="6:34" ht="15" thickBot="1" x14ac:dyDescent="0.4">
      <c r="F2000" s="21">
        <f t="shared" si="888"/>
        <v>196.99999999999309</v>
      </c>
      <c r="G2000" s="20">
        <f t="shared" si="903"/>
        <v>356.63043478260749</v>
      </c>
      <c r="H2000" s="19">
        <f t="shared" si="877"/>
        <v>6.6304347826074945</v>
      </c>
      <c r="I2000" s="18">
        <f t="shared" si="878"/>
        <v>1.8944099378878556E-2</v>
      </c>
      <c r="J2000" s="17">
        <f t="shared" si="879"/>
        <v>184931.91184215201</v>
      </c>
      <c r="K2000" s="16">
        <f t="shared" si="880"/>
        <v>31.612150218407148</v>
      </c>
      <c r="L2000" s="15">
        <f t="shared" si="881"/>
        <v>0</v>
      </c>
      <c r="M2000" s="14">
        <f t="shared" si="882"/>
        <v>0</v>
      </c>
      <c r="N2000" s="13">
        <f t="shared" si="889"/>
        <v>0</v>
      </c>
      <c r="O2000" s="12">
        <f t="shared" si="890"/>
        <v>0</v>
      </c>
      <c r="P2000" s="4">
        <f t="shared" si="891"/>
        <v>0</v>
      </c>
      <c r="Q2000" s="11">
        <f t="shared" si="883"/>
        <v>0</v>
      </c>
      <c r="R2000" s="10">
        <f t="shared" si="892"/>
        <v>0</v>
      </c>
      <c r="S2000" s="9">
        <f t="shared" si="893"/>
        <v>151.358709016955</v>
      </c>
      <c r="T2000" s="8">
        <f t="shared" si="894"/>
        <v>27850.202480269054</v>
      </c>
      <c r="U2000" s="7">
        <f t="shared" si="895"/>
        <v>-31.612150218407148</v>
      </c>
      <c r="V2000" s="9">
        <f t="shared" si="896"/>
        <v>-1904.9654652546728</v>
      </c>
      <c r="W2000" s="8">
        <f t="shared" si="897"/>
        <v>184931.91184215201</v>
      </c>
      <c r="X2000" s="7">
        <f t="shared" si="898"/>
        <v>-31.612150218407148</v>
      </c>
      <c r="Y2000" s="6">
        <f t="shared" si="884"/>
        <v>1910.9690951473369</v>
      </c>
      <c r="Z2000" s="4">
        <f t="shared" si="885"/>
        <v>-1</v>
      </c>
      <c r="AA2000" s="4">
        <f t="shared" si="899"/>
        <v>0</v>
      </c>
      <c r="AB2000" s="5">
        <f t="shared" si="900"/>
        <v>0</v>
      </c>
      <c r="AC2000" s="418">
        <f t="shared" si="904"/>
        <v>0</v>
      </c>
      <c r="AD2000" s="628">
        <f t="shared" si="901"/>
        <v>0</v>
      </c>
      <c r="AE2000" s="4">
        <f t="shared" si="886"/>
        <v>18.04149671850189</v>
      </c>
      <c r="AF2000" s="3">
        <f t="shared" si="902"/>
        <v>4.67</v>
      </c>
      <c r="AG2000" s="2">
        <f t="shared" si="887"/>
        <v>105.92076283713217</v>
      </c>
      <c r="AH2000" s="1">
        <f t="shared" si="876"/>
        <v>30.652707204769143</v>
      </c>
    </row>
    <row r="2001" spans="6:34" ht="15" thickBot="1" x14ac:dyDescent="0.4">
      <c r="F2001" s="21">
        <f t="shared" si="888"/>
        <v>197.09999999999309</v>
      </c>
      <c r="G2001" s="20">
        <f t="shared" si="903"/>
        <v>356.63043478260749</v>
      </c>
      <c r="H2001" s="19">
        <f t="shared" si="877"/>
        <v>6.6304347826074945</v>
      </c>
      <c r="I2001" s="18">
        <f t="shared" si="878"/>
        <v>1.8944099378878556E-2</v>
      </c>
      <c r="J2001" s="17">
        <f t="shared" si="879"/>
        <v>184741.41529562653</v>
      </c>
      <c r="K2001" s="16">
        <f t="shared" si="880"/>
        <v>31.61272137983584</v>
      </c>
      <c r="L2001" s="15">
        <f t="shared" si="881"/>
        <v>0</v>
      </c>
      <c r="M2001" s="14">
        <f t="shared" si="882"/>
        <v>0</v>
      </c>
      <c r="N2001" s="13">
        <f t="shared" si="889"/>
        <v>0</v>
      </c>
      <c r="O2001" s="12">
        <f t="shared" si="890"/>
        <v>0</v>
      </c>
      <c r="P2001" s="4">
        <f t="shared" si="891"/>
        <v>0</v>
      </c>
      <c r="Q2001" s="11">
        <f t="shared" si="883"/>
        <v>0</v>
      </c>
      <c r="R2001" s="10">
        <f t="shared" si="892"/>
        <v>0</v>
      </c>
      <c r="S2001" s="9">
        <f t="shared" si="893"/>
        <v>151.358709016955</v>
      </c>
      <c r="T2001" s="8">
        <f t="shared" si="894"/>
        <v>27865.338351170751</v>
      </c>
      <c r="U2001" s="7">
        <f t="shared" si="895"/>
        <v>-31.61272137983584</v>
      </c>
      <c r="V2001" s="9">
        <f t="shared" si="896"/>
        <v>-1908.1266802765135</v>
      </c>
      <c r="W2001" s="8">
        <f t="shared" si="897"/>
        <v>184741.41529562653</v>
      </c>
      <c r="X2001" s="7">
        <f t="shared" si="898"/>
        <v>-31.61272137983584</v>
      </c>
      <c r="Y2001" s="6">
        <f t="shared" si="884"/>
        <v>1914.1203950583536</v>
      </c>
      <c r="Z2001" s="4">
        <f t="shared" si="885"/>
        <v>-1</v>
      </c>
      <c r="AA2001" s="4">
        <f t="shared" si="899"/>
        <v>0</v>
      </c>
      <c r="AB2001" s="5">
        <f t="shared" si="900"/>
        <v>0</v>
      </c>
      <c r="AC2001" s="418">
        <f t="shared" si="904"/>
        <v>0</v>
      </c>
      <c r="AD2001" s="628">
        <f t="shared" si="901"/>
        <v>0</v>
      </c>
      <c r="AE2001" s="4">
        <f t="shared" si="886"/>
        <v>18.071248202787007</v>
      </c>
      <c r="AF2001" s="3">
        <f t="shared" si="902"/>
        <v>4.67</v>
      </c>
      <c r="AG2001" s="2">
        <f t="shared" si="887"/>
        <v>105.92076283713217</v>
      </c>
      <c r="AH2001" s="1">
        <f t="shared" si="876"/>
        <v>30.728560617984829</v>
      </c>
    </row>
    <row r="2002" spans="6:34" ht="15" thickBot="1" x14ac:dyDescent="0.4">
      <c r="F2002" s="21">
        <f t="shared" si="888"/>
        <v>197.19999999999308</v>
      </c>
      <c r="G2002" s="20">
        <f t="shared" si="903"/>
        <v>356.63043478260749</v>
      </c>
      <c r="H2002" s="19">
        <f t="shared" si="877"/>
        <v>6.6304347826074945</v>
      </c>
      <c r="I2002" s="18">
        <f t="shared" si="878"/>
        <v>1.8944099378878556E-2</v>
      </c>
      <c r="J2002" s="17">
        <f t="shared" si="879"/>
        <v>184550.60262759888</v>
      </c>
      <c r="K2002" s="16">
        <f t="shared" si="880"/>
        <v>31.613293504602517</v>
      </c>
      <c r="L2002" s="15">
        <f t="shared" si="881"/>
        <v>0</v>
      </c>
      <c r="M2002" s="14">
        <f t="shared" si="882"/>
        <v>0</v>
      </c>
      <c r="N2002" s="13">
        <f t="shared" si="889"/>
        <v>0</v>
      </c>
      <c r="O2002" s="12">
        <f t="shared" si="890"/>
        <v>0</v>
      </c>
      <c r="P2002" s="4">
        <f t="shared" si="891"/>
        <v>0</v>
      </c>
      <c r="Q2002" s="11">
        <f t="shared" si="883"/>
        <v>0</v>
      </c>
      <c r="R2002" s="10">
        <f t="shared" si="892"/>
        <v>0</v>
      </c>
      <c r="S2002" s="9">
        <f t="shared" si="893"/>
        <v>151.358709016955</v>
      </c>
      <c r="T2002" s="8">
        <f t="shared" si="894"/>
        <v>27880.474222072447</v>
      </c>
      <c r="U2002" s="7">
        <f t="shared" si="895"/>
        <v>-31.613293504602517</v>
      </c>
      <c r="V2002" s="9">
        <f t="shared" si="896"/>
        <v>-1911.2879524144971</v>
      </c>
      <c r="W2002" s="8">
        <f t="shared" si="897"/>
        <v>184550.60262759888</v>
      </c>
      <c r="X2002" s="7">
        <f t="shared" si="898"/>
        <v>-31.613293504602517</v>
      </c>
      <c r="Y2002" s="6">
        <f t="shared" si="884"/>
        <v>1917.2717845522268</v>
      </c>
      <c r="Z2002" s="4">
        <f t="shared" si="885"/>
        <v>-1</v>
      </c>
      <c r="AA2002" s="4">
        <f t="shared" si="899"/>
        <v>0</v>
      </c>
      <c r="AB2002" s="5">
        <f t="shared" si="900"/>
        <v>0</v>
      </c>
      <c r="AC2002" s="418">
        <f t="shared" si="904"/>
        <v>0</v>
      </c>
      <c r="AD2002" s="628">
        <f t="shared" si="901"/>
        <v>0</v>
      </c>
      <c r="AE2002" s="4">
        <f t="shared" si="886"/>
        <v>18.10100053282563</v>
      </c>
      <c r="AF2002" s="3">
        <f t="shared" si="902"/>
        <v>4.67</v>
      </c>
      <c r="AG2002" s="2">
        <f t="shared" si="887"/>
        <v>105.92076283713217</v>
      </c>
      <c r="AH2002" s="1">
        <f t="shared" si="876"/>
        <v>30.804478656288651</v>
      </c>
    </row>
    <row r="2003" spans="6:34" ht="15" thickBot="1" x14ac:dyDescent="0.4">
      <c r="F2003" s="21">
        <f t="shared" si="888"/>
        <v>197.29999999999308</v>
      </c>
      <c r="G2003" s="20">
        <f t="shared" si="903"/>
        <v>356.63043478260749</v>
      </c>
      <c r="H2003" s="19">
        <f t="shared" si="877"/>
        <v>6.6304347826074945</v>
      </c>
      <c r="I2003" s="18">
        <f t="shared" si="878"/>
        <v>1.8944099378878556E-2</v>
      </c>
      <c r="J2003" s="17">
        <f t="shared" si="879"/>
        <v>184359.47383235744</v>
      </c>
      <c r="K2003" s="16">
        <f t="shared" si="880"/>
        <v>31.613866592802044</v>
      </c>
      <c r="L2003" s="15">
        <f t="shared" si="881"/>
        <v>0</v>
      </c>
      <c r="M2003" s="14">
        <f t="shared" si="882"/>
        <v>0</v>
      </c>
      <c r="N2003" s="13">
        <f t="shared" si="889"/>
        <v>0</v>
      </c>
      <c r="O2003" s="12">
        <f t="shared" si="890"/>
        <v>0</v>
      </c>
      <c r="P2003" s="4">
        <f t="shared" si="891"/>
        <v>0</v>
      </c>
      <c r="Q2003" s="11">
        <f t="shared" si="883"/>
        <v>0</v>
      </c>
      <c r="R2003" s="10">
        <f t="shared" si="892"/>
        <v>0</v>
      </c>
      <c r="S2003" s="9">
        <f t="shared" si="893"/>
        <v>151.358709016955</v>
      </c>
      <c r="T2003" s="8">
        <f t="shared" si="894"/>
        <v>27895.610092974144</v>
      </c>
      <c r="U2003" s="7">
        <f t="shared" si="895"/>
        <v>-31.613866592802044</v>
      </c>
      <c r="V2003" s="9">
        <f t="shared" si="896"/>
        <v>-1914.4492817649573</v>
      </c>
      <c r="W2003" s="8">
        <f t="shared" si="897"/>
        <v>184359.47383235744</v>
      </c>
      <c r="X2003" s="7">
        <f t="shared" si="898"/>
        <v>-31.613866592802044</v>
      </c>
      <c r="Y2003" s="6">
        <f t="shared" si="884"/>
        <v>1920.4232635660401</v>
      </c>
      <c r="Z2003" s="4">
        <f t="shared" si="885"/>
        <v>-1</v>
      </c>
      <c r="AA2003" s="4">
        <f t="shared" si="899"/>
        <v>0</v>
      </c>
      <c r="AB2003" s="5">
        <f t="shared" si="900"/>
        <v>0</v>
      </c>
      <c r="AC2003" s="418">
        <f t="shared" si="904"/>
        <v>0</v>
      </c>
      <c r="AD2003" s="628">
        <f t="shared" si="901"/>
        <v>0</v>
      </c>
      <c r="AE2003" s="4">
        <f t="shared" si="886"/>
        <v>18.130753708023764</v>
      </c>
      <c r="AF2003" s="3">
        <f t="shared" si="902"/>
        <v>4.67</v>
      </c>
      <c r="AG2003" s="2">
        <f t="shared" si="887"/>
        <v>105.92076283713217</v>
      </c>
      <c r="AH2003" s="1">
        <f t="shared" si="876"/>
        <v>30.880461272126929</v>
      </c>
    </row>
    <row r="2004" spans="6:34" ht="15" thickBot="1" x14ac:dyDescent="0.4">
      <c r="F2004" s="21">
        <f t="shared" si="888"/>
        <v>197.39999999999307</v>
      </c>
      <c r="G2004" s="20">
        <f t="shared" si="903"/>
        <v>356.63043478260749</v>
      </c>
      <c r="H2004" s="19">
        <f t="shared" si="877"/>
        <v>6.6304347826074945</v>
      </c>
      <c r="I2004" s="18">
        <f t="shared" si="878"/>
        <v>1.8944099378878556E-2</v>
      </c>
      <c r="J2004" s="17">
        <f t="shared" si="879"/>
        <v>184168.02890418094</v>
      </c>
      <c r="K2004" s="16">
        <f t="shared" si="880"/>
        <v>31.614440644529477</v>
      </c>
      <c r="L2004" s="15">
        <f t="shared" si="881"/>
        <v>0</v>
      </c>
      <c r="M2004" s="14">
        <f t="shared" si="882"/>
        <v>0</v>
      </c>
      <c r="N2004" s="13">
        <f t="shared" si="889"/>
        <v>0</v>
      </c>
      <c r="O2004" s="12">
        <f t="shared" si="890"/>
        <v>0</v>
      </c>
      <c r="P2004" s="4">
        <f t="shared" si="891"/>
        <v>0</v>
      </c>
      <c r="Q2004" s="11">
        <f t="shared" si="883"/>
        <v>0</v>
      </c>
      <c r="R2004" s="10">
        <f t="shared" si="892"/>
        <v>0</v>
      </c>
      <c r="S2004" s="9">
        <f t="shared" si="893"/>
        <v>151.358709016955</v>
      </c>
      <c r="T2004" s="8">
        <f t="shared" si="894"/>
        <v>27910.745963875841</v>
      </c>
      <c r="U2004" s="7">
        <f t="shared" si="895"/>
        <v>-31.614440644529477</v>
      </c>
      <c r="V2004" s="9">
        <f t="shared" si="896"/>
        <v>-1917.6106684242375</v>
      </c>
      <c r="W2004" s="8">
        <f t="shared" si="897"/>
        <v>184168.02890418094</v>
      </c>
      <c r="X2004" s="7">
        <f t="shared" si="898"/>
        <v>-31.614440644529477</v>
      </c>
      <c r="Y2004" s="6">
        <f t="shared" si="884"/>
        <v>1923.5748320379246</v>
      </c>
      <c r="Z2004" s="4">
        <f t="shared" si="885"/>
        <v>-1</v>
      </c>
      <c r="AA2004" s="4">
        <f t="shared" si="899"/>
        <v>0</v>
      </c>
      <c r="AB2004" s="5">
        <f t="shared" si="900"/>
        <v>0</v>
      </c>
      <c r="AC2004" s="418">
        <f t="shared" si="904"/>
        <v>0</v>
      </c>
      <c r="AD2004" s="628">
        <f t="shared" si="901"/>
        <v>0</v>
      </c>
      <c r="AE2004" s="4">
        <f t="shared" si="886"/>
        <v>18.160507727797306</v>
      </c>
      <c r="AF2004" s="3">
        <f t="shared" si="902"/>
        <v>4.67</v>
      </c>
      <c r="AG2004" s="2">
        <f t="shared" si="887"/>
        <v>105.92076283713217</v>
      </c>
      <c r="AH2004" s="1">
        <f t="shared" si="876"/>
        <v>30.956508418084127</v>
      </c>
    </row>
    <row r="2005" spans="6:34" ht="15" thickBot="1" x14ac:dyDescent="0.4">
      <c r="F2005" s="21">
        <f t="shared" si="888"/>
        <v>197.49999999999307</v>
      </c>
      <c r="G2005" s="20">
        <f t="shared" si="903"/>
        <v>356.63043478260749</v>
      </c>
      <c r="H2005" s="19">
        <f t="shared" si="877"/>
        <v>6.6304347826074945</v>
      </c>
      <c r="I2005" s="18">
        <f t="shared" si="878"/>
        <v>1.8944099378878556E-2</v>
      </c>
      <c r="J2005" s="17">
        <f t="shared" si="879"/>
        <v>183976.26783733853</v>
      </c>
      <c r="K2005" s="16">
        <f t="shared" si="880"/>
        <v>31.615015659880022</v>
      </c>
      <c r="L2005" s="15">
        <f t="shared" si="881"/>
        <v>0</v>
      </c>
      <c r="M2005" s="14">
        <f t="shared" si="882"/>
        <v>0</v>
      </c>
      <c r="N2005" s="13">
        <f t="shared" si="889"/>
        <v>0</v>
      </c>
      <c r="O2005" s="12">
        <f t="shared" si="890"/>
        <v>0</v>
      </c>
      <c r="P2005" s="4">
        <f t="shared" si="891"/>
        <v>0</v>
      </c>
      <c r="Q2005" s="11">
        <f t="shared" si="883"/>
        <v>0</v>
      </c>
      <c r="R2005" s="10">
        <f t="shared" si="892"/>
        <v>0</v>
      </c>
      <c r="S2005" s="9">
        <f t="shared" si="893"/>
        <v>151.358709016955</v>
      </c>
      <c r="T2005" s="8">
        <f t="shared" si="894"/>
        <v>27925.881834777538</v>
      </c>
      <c r="U2005" s="7">
        <f t="shared" si="895"/>
        <v>-31.615015659880022</v>
      </c>
      <c r="V2005" s="9">
        <f t="shared" si="896"/>
        <v>-1920.7721124886905</v>
      </c>
      <c r="W2005" s="8">
        <f t="shared" si="897"/>
        <v>183976.26783733853</v>
      </c>
      <c r="X2005" s="7">
        <f t="shared" si="898"/>
        <v>-31.615015659880022</v>
      </c>
      <c r="Y2005" s="6">
        <f t="shared" si="884"/>
        <v>1926.726489907051</v>
      </c>
      <c r="Z2005" s="4">
        <f t="shared" si="885"/>
        <v>-1</v>
      </c>
      <c r="AA2005" s="4">
        <f t="shared" si="899"/>
        <v>0</v>
      </c>
      <c r="AB2005" s="5">
        <f t="shared" si="900"/>
        <v>0</v>
      </c>
      <c r="AC2005" s="418">
        <f t="shared" si="904"/>
        <v>0</v>
      </c>
      <c r="AD2005" s="628">
        <f t="shared" si="901"/>
        <v>0</v>
      </c>
      <c r="AE2005" s="4">
        <f t="shared" si="886"/>
        <v>18.190262591571962</v>
      </c>
      <c r="AF2005" s="3">
        <f t="shared" si="902"/>
        <v>4.67</v>
      </c>
      <c r="AG2005" s="2">
        <f t="shared" si="887"/>
        <v>105.92076283713217</v>
      </c>
      <c r="AH2005" s="1">
        <f t="shared" ref="AH2005:AH2068" si="905">DragCoefficient*AE2005^(3/2)</f>
        <v>31.032620046882347</v>
      </c>
    </row>
    <row r="2006" spans="6:34" ht="15" thickBot="1" x14ac:dyDescent="0.4">
      <c r="F2006" s="21">
        <f t="shared" si="888"/>
        <v>197.59999999999306</v>
      </c>
      <c r="G2006" s="20">
        <f t="shared" si="903"/>
        <v>356.63043478260749</v>
      </c>
      <c r="H2006" s="19">
        <f t="shared" si="877"/>
        <v>6.6304347826074945</v>
      </c>
      <c r="I2006" s="18">
        <f t="shared" si="878"/>
        <v>1.8944099378878556E-2</v>
      </c>
      <c r="J2006" s="17">
        <f t="shared" si="879"/>
        <v>183784.19062608966</v>
      </c>
      <c r="K2006" s="16">
        <f t="shared" si="880"/>
        <v>31.615591638949056</v>
      </c>
      <c r="L2006" s="15">
        <f t="shared" si="881"/>
        <v>0</v>
      </c>
      <c r="M2006" s="14">
        <f t="shared" si="882"/>
        <v>0</v>
      </c>
      <c r="N2006" s="13">
        <f t="shared" si="889"/>
        <v>0</v>
      </c>
      <c r="O2006" s="12">
        <f t="shared" si="890"/>
        <v>0</v>
      </c>
      <c r="P2006" s="4">
        <f t="shared" si="891"/>
        <v>0</v>
      </c>
      <c r="Q2006" s="11">
        <f t="shared" si="883"/>
        <v>0</v>
      </c>
      <c r="R2006" s="10">
        <f t="shared" si="892"/>
        <v>0</v>
      </c>
      <c r="S2006" s="9">
        <f t="shared" si="893"/>
        <v>151.358709016955</v>
      </c>
      <c r="T2006" s="8">
        <f t="shared" si="894"/>
        <v>27941.017705679234</v>
      </c>
      <c r="U2006" s="7">
        <f t="shared" si="895"/>
        <v>-31.615591638949056</v>
      </c>
      <c r="V2006" s="9">
        <f t="shared" si="896"/>
        <v>-1923.9336140546784</v>
      </c>
      <c r="W2006" s="8">
        <f t="shared" si="897"/>
        <v>183784.19062608966</v>
      </c>
      <c r="X2006" s="7">
        <f t="shared" si="898"/>
        <v>-31.615591638949056</v>
      </c>
      <c r="Y2006" s="6">
        <f t="shared" si="884"/>
        <v>1929.8782371136203</v>
      </c>
      <c r="Z2006" s="4">
        <f t="shared" si="885"/>
        <v>-1</v>
      </c>
      <c r="AA2006" s="4">
        <f t="shared" si="899"/>
        <v>0</v>
      </c>
      <c r="AB2006" s="5">
        <f t="shared" si="900"/>
        <v>0</v>
      </c>
      <c r="AC2006" s="418">
        <f t="shared" si="904"/>
        <v>0</v>
      </c>
      <c r="AD2006" s="628">
        <f t="shared" si="901"/>
        <v>0</v>
      </c>
      <c r="AE2006" s="4">
        <f t="shared" si="886"/>
        <v>18.220018298783167</v>
      </c>
      <c r="AF2006" s="3">
        <f t="shared" si="902"/>
        <v>4.67</v>
      </c>
      <c r="AG2006" s="2">
        <f t="shared" si="887"/>
        <v>105.92076283713217</v>
      </c>
      <c r="AH2006" s="1">
        <f t="shared" si="905"/>
        <v>31.10879611138073</v>
      </c>
    </row>
    <row r="2007" spans="6:34" ht="15" thickBot="1" x14ac:dyDescent="0.4">
      <c r="F2007" s="21">
        <f t="shared" si="888"/>
        <v>197.69999999999305</v>
      </c>
      <c r="G2007" s="20">
        <f t="shared" si="903"/>
        <v>356.63043478260749</v>
      </c>
      <c r="H2007" s="19">
        <f t="shared" si="877"/>
        <v>6.6304347826074945</v>
      </c>
      <c r="I2007" s="18">
        <f t="shared" si="878"/>
        <v>1.8944099378878556E-2</v>
      </c>
      <c r="J2007" s="17">
        <f t="shared" si="879"/>
        <v>183591.7972646842</v>
      </c>
      <c r="K2007" s="16">
        <f t="shared" si="880"/>
        <v>31.616168581832106</v>
      </c>
      <c r="L2007" s="15">
        <f t="shared" si="881"/>
        <v>0</v>
      </c>
      <c r="M2007" s="14">
        <f t="shared" si="882"/>
        <v>0</v>
      </c>
      <c r="N2007" s="13">
        <f t="shared" si="889"/>
        <v>0</v>
      </c>
      <c r="O2007" s="12">
        <f t="shared" si="890"/>
        <v>0</v>
      </c>
      <c r="P2007" s="4">
        <f t="shared" si="891"/>
        <v>0</v>
      </c>
      <c r="Q2007" s="11">
        <f t="shared" si="883"/>
        <v>0</v>
      </c>
      <c r="R2007" s="10">
        <f t="shared" si="892"/>
        <v>0</v>
      </c>
      <c r="S2007" s="9">
        <f t="shared" si="893"/>
        <v>151.358709016955</v>
      </c>
      <c r="T2007" s="8">
        <f t="shared" si="894"/>
        <v>27956.153576580931</v>
      </c>
      <c r="U2007" s="7">
        <f t="shared" si="895"/>
        <v>-31.616168581832106</v>
      </c>
      <c r="V2007" s="9">
        <f t="shared" si="896"/>
        <v>-1927.0951732185733</v>
      </c>
      <c r="W2007" s="8">
        <f t="shared" si="897"/>
        <v>183591.7972646842</v>
      </c>
      <c r="X2007" s="7">
        <f t="shared" si="898"/>
        <v>-31.616168581832106</v>
      </c>
      <c r="Y2007" s="6">
        <f t="shared" si="884"/>
        <v>1933.0300735988569</v>
      </c>
      <c r="Z2007" s="4">
        <f t="shared" si="885"/>
        <v>-1</v>
      </c>
      <c r="AA2007" s="4">
        <f t="shared" si="899"/>
        <v>0</v>
      </c>
      <c r="AB2007" s="5">
        <f t="shared" si="900"/>
        <v>0</v>
      </c>
      <c r="AC2007" s="418">
        <f t="shared" si="904"/>
        <v>0</v>
      </c>
      <c r="AD2007" s="628">
        <f t="shared" si="901"/>
        <v>0</v>
      </c>
      <c r="AE2007" s="4">
        <f t="shared" si="886"/>
        <v>18.249774848876022</v>
      </c>
      <c r="AF2007" s="3">
        <f t="shared" si="902"/>
        <v>4.67</v>
      </c>
      <c r="AG2007" s="2">
        <f t="shared" si="887"/>
        <v>105.92076283713217</v>
      </c>
      <c r="AH2007" s="1">
        <f t="shared" si="905"/>
        <v>31.185036564574986</v>
      </c>
    </row>
    <row r="2008" spans="6:34" ht="15" thickBot="1" x14ac:dyDescent="0.4">
      <c r="F2008" s="21">
        <f t="shared" si="888"/>
        <v>197.79999999999305</v>
      </c>
      <c r="G2008" s="20">
        <f t="shared" si="903"/>
        <v>356.63043478260749</v>
      </c>
      <c r="H2008" s="19">
        <f t="shared" si="877"/>
        <v>6.6304347826074945</v>
      </c>
      <c r="I2008" s="18">
        <f t="shared" si="878"/>
        <v>1.8944099378878556E-2</v>
      </c>
      <c r="J2008" s="17">
        <f t="shared" si="879"/>
        <v>183399.08774736233</v>
      </c>
      <c r="K2008" s="16">
        <f t="shared" si="880"/>
        <v>31.616746488624887</v>
      </c>
      <c r="L2008" s="15">
        <f t="shared" si="881"/>
        <v>0</v>
      </c>
      <c r="M2008" s="14">
        <f t="shared" si="882"/>
        <v>0</v>
      </c>
      <c r="N2008" s="13">
        <f t="shared" si="889"/>
        <v>0</v>
      </c>
      <c r="O2008" s="12">
        <f t="shared" si="890"/>
        <v>0</v>
      </c>
      <c r="P2008" s="4">
        <f t="shared" si="891"/>
        <v>0</v>
      </c>
      <c r="Q2008" s="11">
        <f t="shared" si="883"/>
        <v>0</v>
      </c>
      <c r="R2008" s="10">
        <f t="shared" si="892"/>
        <v>0</v>
      </c>
      <c r="S2008" s="9">
        <f t="shared" si="893"/>
        <v>151.358709016955</v>
      </c>
      <c r="T2008" s="8">
        <f t="shared" si="894"/>
        <v>27971.289447482628</v>
      </c>
      <c r="U2008" s="7">
        <f t="shared" si="895"/>
        <v>-31.616746488624887</v>
      </c>
      <c r="V2008" s="9">
        <f t="shared" si="896"/>
        <v>-1930.2567900767565</v>
      </c>
      <c r="W2008" s="8">
        <f t="shared" si="897"/>
        <v>183399.08774736233</v>
      </c>
      <c r="X2008" s="7">
        <f t="shared" si="898"/>
        <v>-31.616746488624887</v>
      </c>
      <c r="Y2008" s="6">
        <f t="shared" si="884"/>
        <v>1936.181999304999</v>
      </c>
      <c r="Z2008" s="4">
        <f t="shared" si="885"/>
        <v>-1</v>
      </c>
      <c r="AA2008" s="4">
        <f t="shared" si="899"/>
        <v>0</v>
      </c>
      <c r="AB2008" s="5">
        <f t="shared" si="900"/>
        <v>0</v>
      </c>
      <c r="AC2008" s="418">
        <f t="shared" si="904"/>
        <v>0</v>
      </c>
      <c r="AD2008" s="628">
        <f t="shared" si="901"/>
        <v>0</v>
      </c>
      <c r="AE2008" s="4">
        <f t="shared" si="886"/>
        <v>18.279532241305198</v>
      </c>
      <c r="AF2008" s="3">
        <f t="shared" si="902"/>
        <v>4.67</v>
      </c>
      <c r="AG2008" s="2">
        <f t="shared" si="887"/>
        <v>105.92076283713217</v>
      </c>
      <c r="AH2008" s="1">
        <f t="shared" si="905"/>
        <v>31.261341359596628</v>
      </c>
    </row>
    <row r="2009" spans="6:34" ht="15" thickBot="1" x14ac:dyDescent="0.4">
      <c r="F2009" s="21">
        <f t="shared" si="888"/>
        <v>197.89999999999304</v>
      </c>
      <c r="G2009" s="20">
        <f t="shared" si="903"/>
        <v>356.63043478260749</v>
      </c>
      <c r="H2009" s="19">
        <f t="shared" si="877"/>
        <v>6.6304347826074945</v>
      </c>
      <c r="I2009" s="18">
        <f t="shared" si="878"/>
        <v>1.8944099378878556E-2</v>
      </c>
      <c r="J2009" s="17">
        <f t="shared" si="879"/>
        <v>183206.06206835466</v>
      </c>
      <c r="K2009" s="16">
        <f t="shared" si="880"/>
        <v>31.617325359423262</v>
      </c>
      <c r="L2009" s="15">
        <f t="shared" si="881"/>
        <v>0</v>
      </c>
      <c r="M2009" s="14">
        <f t="shared" si="882"/>
        <v>0</v>
      </c>
      <c r="N2009" s="13">
        <f t="shared" si="889"/>
        <v>0</v>
      </c>
      <c r="O2009" s="12">
        <f t="shared" si="890"/>
        <v>0</v>
      </c>
      <c r="P2009" s="4">
        <f t="shared" si="891"/>
        <v>0</v>
      </c>
      <c r="Q2009" s="11">
        <f t="shared" si="883"/>
        <v>0</v>
      </c>
      <c r="R2009" s="10">
        <f t="shared" si="892"/>
        <v>0</v>
      </c>
      <c r="S2009" s="9">
        <f t="shared" si="893"/>
        <v>151.358709016955</v>
      </c>
      <c r="T2009" s="8">
        <f t="shared" si="894"/>
        <v>27986.425318384325</v>
      </c>
      <c r="U2009" s="7">
        <f t="shared" si="895"/>
        <v>-31.617325359423262</v>
      </c>
      <c r="V2009" s="9">
        <f t="shared" si="896"/>
        <v>-1933.4184647256191</v>
      </c>
      <c r="W2009" s="8">
        <f t="shared" si="897"/>
        <v>183206.06206835466</v>
      </c>
      <c r="X2009" s="7">
        <f t="shared" si="898"/>
        <v>-31.617325359423262</v>
      </c>
      <c r="Y2009" s="6">
        <f t="shared" si="884"/>
        <v>1939.3340141752915</v>
      </c>
      <c r="Z2009" s="4">
        <f t="shared" si="885"/>
        <v>-1</v>
      </c>
      <c r="AA2009" s="4">
        <f t="shared" si="899"/>
        <v>0</v>
      </c>
      <c r="AB2009" s="5">
        <f t="shared" si="900"/>
        <v>0</v>
      </c>
      <c r="AC2009" s="418">
        <f t="shared" si="904"/>
        <v>0</v>
      </c>
      <c r="AD2009" s="628">
        <f t="shared" si="901"/>
        <v>0</v>
      </c>
      <c r="AE2009" s="4">
        <f t="shared" si="886"/>
        <v>18.309290475534866</v>
      </c>
      <c r="AF2009" s="3">
        <f t="shared" si="902"/>
        <v>4.67</v>
      </c>
      <c r="AG2009" s="2">
        <f t="shared" si="887"/>
        <v>105.92076283713217</v>
      </c>
      <c r="AH2009" s="1">
        <f t="shared" si="905"/>
        <v>31.33771044971262</v>
      </c>
    </row>
    <row r="2010" spans="6:34" ht="15" thickBot="1" x14ac:dyDescent="0.4">
      <c r="F2010" s="21">
        <f t="shared" si="888"/>
        <v>197.99999999999304</v>
      </c>
      <c r="G2010" s="20">
        <f t="shared" si="903"/>
        <v>356.63043478260749</v>
      </c>
      <c r="H2010" s="19">
        <f t="shared" si="877"/>
        <v>6.6304347826074945</v>
      </c>
      <c r="I2010" s="18">
        <f t="shared" si="878"/>
        <v>1.8944099378878556E-2</v>
      </c>
      <c r="J2010" s="17">
        <f t="shared" si="879"/>
        <v>183012.7202218821</v>
      </c>
      <c r="K2010" s="16">
        <f t="shared" si="880"/>
        <v>31.617905194323264</v>
      </c>
      <c r="L2010" s="15">
        <f t="shared" si="881"/>
        <v>0</v>
      </c>
      <c r="M2010" s="14">
        <f t="shared" si="882"/>
        <v>0</v>
      </c>
      <c r="N2010" s="13">
        <f t="shared" si="889"/>
        <v>0</v>
      </c>
      <c r="O2010" s="12">
        <f t="shared" si="890"/>
        <v>0</v>
      </c>
      <c r="P2010" s="4">
        <f t="shared" si="891"/>
        <v>0</v>
      </c>
      <c r="Q2010" s="11">
        <f t="shared" si="883"/>
        <v>0</v>
      </c>
      <c r="R2010" s="10">
        <f t="shared" si="892"/>
        <v>0</v>
      </c>
      <c r="S2010" s="9">
        <f t="shared" si="893"/>
        <v>151.358709016955</v>
      </c>
      <c r="T2010" s="8">
        <f t="shared" si="894"/>
        <v>28001.561189286022</v>
      </c>
      <c r="U2010" s="7">
        <f t="shared" si="895"/>
        <v>-31.617905194323264</v>
      </c>
      <c r="V2010" s="9">
        <f t="shared" si="896"/>
        <v>-1936.5801972615614</v>
      </c>
      <c r="W2010" s="8">
        <f t="shared" si="897"/>
        <v>183012.7202218821</v>
      </c>
      <c r="X2010" s="7">
        <f t="shared" si="898"/>
        <v>-31.617905194323264</v>
      </c>
      <c r="Y2010" s="6">
        <f t="shared" si="884"/>
        <v>1942.4861181539773</v>
      </c>
      <c r="Z2010" s="4">
        <f t="shared" si="885"/>
        <v>-1</v>
      </c>
      <c r="AA2010" s="4">
        <f t="shared" si="899"/>
        <v>0</v>
      </c>
      <c r="AB2010" s="5">
        <f t="shared" si="900"/>
        <v>0</v>
      </c>
      <c r="AC2010" s="418">
        <f t="shared" si="904"/>
        <v>0</v>
      </c>
      <c r="AD2010" s="628">
        <f t="shared" si="901"/>
        <v>0</v>
      </c>
      <c r="AE2010" s="4">
        <f t="shared" si="886"/>
        <v>18.339049551038624</v>
      </c>
      <c r="AF2010" s="3">
        <f t="shared" si="902"/>
        <v>4.67</v>
      </c>
      <c r="AG2010" s="2">
        <f t="shared" si="887"/>
        <v>105.92076283713217</v>
      </c>
      <c r="AH2010" s="1">
        <f t="shared" si="905"/>
        <v>31.414143788324694</v>
      </c>
    </row>
    <row r="2011" spans="6:34" ht="15" thickBot="1" x14ac:dyDescent="0.4">
      <c r="F2011" s="21">
        <f t="shared" si="888"/>
        <v>198.09999999999303</v>
      </c>
      <c r="G2011" s="20">
        <f t="shared" si="903"/>
        <v>356.63043478260749</v>
      </c>
      <c r="H2011" s="19">
        <f t="shared" si="877"/>
        <v>6.6304347826074945</v>
      </c>
      <c r="I2011" s="18">
        <f t="shared" si="878"/>
        <v>1.8944099378878556E-2</v>
      </c>
      <c r="J2011" s="17">
        <f t="shared" si="879"/>
        <v>182819.06220215594</v>
      </c>
      <c r="K2011" s="16">
        <f t="shared" si="880"/>
        <v>31.618485993421078</v>
      </c>
      <c r="L2011" s="15">
        <f t="shared" si="881"/>
        <v>0</v>
      </c>
      <c r="M2011" s="14">
        <f t="shared" si="882"/>
        <v>0</v>
      </c>
      <c r="N2011" s="13">
        <f t="shared" si="889"/>
        <v>0</v>
      </c>
      <c r="O2011" s="12">
        <f t="shared" si="890"/>
        <v>0</v>
      </c>
      <c r="P2011" s="4">
        <f t="shared" si="891"/>
        <v>0</v>
      </c>
      <c r="Q2011" s="11">
        <f t="shared" si="883"/>
        <v>0</v>
      </c>
      <c r="R2011" s="10">
        <f t="shared" si="892"/>
        <v>0</v>
      </c>
      <c r="S2011" s="9">
        <f t="shared" si="893"/>
        <v>151.358709016955</v>
      </c>
      <c r="T2011" s="8">
        <f t="shared" si="894"/>
        <v>28016.697060187718</v>
      </c>
      <c r="U2011" s="7">
        <f t="shared" si="895"/>
        <v>-31.618485993421078</v>
      </c>
      <c r="V2011" s="9">
        <f t="shared" si="896"/>
        <v>-1939.7419877809937</v>
      </c>
      <c r="W2011" s="8">
        <f t="shared" si="897"/>
        <v>182819.06220215594</v>
      </c>
      <c r="X2011" s="7">
        <f t="shared" si="898"/>
        <v>-31.618485993421078</v>
      </c>
      <c r="Y2011" s="6">
        <f t="shared" si="884"/>
        <v>1945.6383111862904</v>
      </c>
      <c r="Z2011" s="4">
        <f t="shared" si="885"/>
        <v>-1</v>
      </c>
      <c r="AA2011" s="4">
        <f t="shared" si="899"/>
        <v>0</v>
      </c>
      <c r="AB2011" s="5">
        <f t="shared" si="900"/>
        <v>0</v>
      </c>
      <c r="AC2011" s="418">
        <f t="shared" si="904"/>
        <v>0</v>
      </c>
      <c r="AD2011" s="628">
        <f t="shared" si="901"/>
        <v>0</v>
      </c>
      <c r="AE2011" s="4">
        <f t="shared" si="886"/>
        <v>18.368809467299425</v>
      </c>
      <c r="AF2011" s="3">
        <f t="shared" si="902"/>
        <v>4.67</v>
      </c>
      <c r="AG2011" s="2">
        <f t="shared" si="887"/>
        <v>105.92076283713217</v>
      </c>
      <c r="AH2011" s="1">
        <f t="shared" si="905"/>
        <v>31.490641328968877</v>
      </c>
    </row>
    <row r="2012" spans="6:34" ht="15" thickBot="1" x14ac:dyDescent="0.4">
      <c r="F2012" s="21">
        <f t="shared" si="888"/>
        <v>198.19999999999303</v>
      </c>
      <c r="G2012" s="20">
        <f t="shared" si="903"/>
        <v>356.63043478260749</v>
      </c>
      <c r="H2012" s="19">
        <f t="shared" si="877"/>
        <v>6.6304347826074945</v>
      </c>
      <c r="I2012" s="18">
        <f t="shared" si="878"/>
        <v>1.8944099378878556E-2</v>
      </c>
      <c r="J2012" s="17">
        <f t="shared" si="879"/>
        <v>182625.08800337784</v>
      </c>
      <c r="K2012" s="16">
        <f t="shared" si="880"/>
        <v>31.619067756813074</v>
      </c>
      <c r="L2012" s="15">
        <f t="shared" si="881"/>
        <v>0</v>
      </c>
      <c r="M2012" s="14">
        <f t="shared" si="882"/>
        <v>0</v>
      </c>
      <c r="N2012" s="13">
        <f t="shared" si="889"/>
        <v>0</v>
      </c>
      <c r="O2012" s="12">
        <f t="shared" si="890"/>
        <v>0</v>
      </c>
      <c r="P2012" s="4">
        <f t="shared" si="891"/>
        <v>0</v>
      </c>
      <c r="Q2012" s="11">
        <f t="shared" si="883"/>
        <v>0</v>
      </c>
      <c r="R2012" s="10">
        <f t="shared" si="892"/>
        <v>0</v>
      </c>
      <c r="S2012" s="9">
        <f t="shared" si="893"/>
        <v>151.358709016955</v>
      </c>
      <c r="T2012" s="8">
        <f t="shared" si="894"/>
        <v>28031.832931089415</v>
      </c>
      <c r="U2012" s="7">
        <f t="shared" si="895"/>
        <v>-31.619067756813074</v>
      </c>
      <c r="V2012" s="9">
        <f t="shared" si="896"/>
        <v>-1942.9038363803359</v>
      </c>
      <c r="W2012" s="8">
        <f t="shared" si="897"/>
        <v>182625.08800337784</v>
      </c>
      <c r="X2012" s="7">
        <f t="shared" si="898"/>
        <v>-31.619067756813074</v>
      </c>
      <c r="Y2012" s="6">
        <f t="shared" si="884"/>
        <v>1948.7905932184469</v>
      </c>
      <c r="Z2012" s="4">
        <f t="shared" si="885"/>
        <v>-1</v>
      </c>
      <c r="AA2012" s="4">
        <f t="shared" si="899"/>
        <v>0</v>
      </c>
      <c r="AB2012" s="5">
        <f t="shared" si="900"/>
        <v>0</v>
      </c>
      <c r="AC2012" s="418">
        <f t="shared" si="904"/>
        <v>0</v>
      </c>
      <c r="AD2012" s="628">
        <f t="shared" si="901"/>
        <v>0</v>
      </c>
      <c r="AE2012" s="4">
        <f t="shared" si="886"/>
        <v>18.398570223809489</v>
      </c>
      <c r="AF2012" s="3">
        <f t="shared" si="902"/>
        <v>4.67</v>
      </c>
      <c r="AG2012" s="2">
        <f t="shared" si="887"/>
        <v>105.92076283713217</v>
      </c>
      <c r="AH2012" s="1">
        <f t="shared" si="905"/>
        <v>31.567203025314868</v>
      </c>
    </row>
    <row r="2013" spans="6:34" ht="15" thickBot="1" x14ac:dyDescent="0.4">
      <c r="F2013" s="21">
        <f t="shared" si="888"/>
        <v>198.29999999999302</v>
      </c>
      <c r="G2013" s="20">
        <f t="shared" si="903"/>
        <v>356.63043478260749</v>
      </c>
      <c r="H2013" s="19">
        <f t="shared" si="877"/>
        <v>6.6304347826074945</v>
      </c>
      <c r="I2013" s="18">
        <f t="shared" si="878"/>
        <v>1.8944099378878556E-2</v>
      </c>
      <c r="J2013" s="17">
        <f t="shared" si="879"/>
        <v>182430.79761973981</v>
      </c>
      <c r="K2013" s="16">
        <f t="shared" si="880"/>
        <v>31.619650484595777</v>
      </c>
      <c r="L2013" s="15">
        <f t="shared" si="881"/>
        <v>0</v>
      </c>
      <c r="M2013" s="14">
        <f t="shared" si="882"/>
        <v>0</v>
      </c>
      <c r="N2013" s="13">
        <f t="shared" si="889"/>
        <v>0</v>
      </c>
      <c r="O2013" s="12">
        <f t="shared" si="890"/>
        <v>0</v>
      </c>
      <c r="P2013" s="4">
        <f t="shared" si="891"/>
        <v>0</v>
      </c>
      <c r="Q2013" s="11">
        <f t="shared" si="883"/>
        <v>0</v>
      </c>
      <c r="R2013" s="10">
        <f t="shared" si="892"/>
        <v>0</v>
      </c>
      <c r="S2013" s="9">
        <f t="shared" si="893"/>
        <v>151.358709016955</v>
      </c>
      <c r="T2013" s="8">
        <f t="shared" si="894"/>
        <v>28046.968801991112</v>
      </c>
      <c r="U2013" s="7">
        <f t="shared" si="895"/>
        <v>-31.619650484595777</v>
      </c>
      <c r="V2013" s="9">
        <f t="shared" si="896"/>
        <v>-1946.0657431560171</v>
      </c>
      <c r="W2013" s="8">
        <f t="shared" si="897"/>
        <v>182430.79761973981</v>
      </c>
      <c r="X2013" s="7">
        <f t="shared" si="898"/>
        <v>-31.619650484595777</v>
      </c>
      <c r="Y2013" s="6">
        <f t="shared" si="884"/>
        <v>1951.9429641976376</v>
      </c>
      <c r="Z2013" s="4">
        <f t="shared" si="885"/>
        <v>-1</v>
      </c>
      <c r="AA2013" s="4">
        <f t="shared" si="899"/>
        <v>0</v>
      </c>
      <c r="AB2013" s="5">
        <f t="shared" si="900"/>
        <v>0</v>
      </c>
      <c r="AC2013" s="418">
        <f t="shared" si="904"/>
        <v>0</v>
      </c>
      <c r="AD2013" s="628">
        <f t="shared" si="901"/>
        <v>0</v>
      </c>
      <c r="AE2013" s="4">
        <f t="shared" si="886"/>
        <v>18.428331820070252</v>
      </c>
      <c r="AF2013" s="3">
        <f t="shared" si="902"/>
        <v>4.67</v>
      </c>
      <c r="AG2013" s="2">
        <f t="shared" si="887"/>
        <v>105.92076283713217</v>
      </c>
      <c r="AH2013" s="1">
        <f t="shared" si="905"/>
        <v>31.643828831165553</v>
      </c>
    </row>
    <row r="2014" spans="6:34" ht="15" thickBot="1" x14ac:dyDescent="0.4">
      <c r="F2014" s="21">
        <f t="shared" si="888"/>
        <v>198.39999999999301</v>
      </c>
      <c r="G2014" s="20">
        <f t="shared" si="903"/>
        <v>356.63043478260749</v>
      </c>
      <c r="H2014" s="19">
        <f t="shared" ref="H2014:H2077" si="906">G2014-(TotalWeightE-PropellantWeight)</f>
        <v>6.6304347826074945</v>
      </c>
      <c r="I2014" s="18">
        <f t="shared" ref="I2014:I2077" si="907">(G2014-(TotalWeightE-PropellantWeight))/(PropellantWeight)</f>
        <v>1.8944099378878556E-2</v>
      </c>
      <c r="J2014" s="17">
        <f t="shared" ref="J2014:J2077" si="908">W2014</f>
        <v>182236.1910454242</v>
      </c>
      <c r="K2014" s="16">
        <f t="shared" ref="K2014:K2077" si="909">$L$23*(20902231^2)/((20902231+W2014)^2)</f>
        <v>31.620234176865878</v>
      </c>
      <c r="L2014" s="15">
        <f t="shared" ref="L2014:L2077" si="910">M2014/$L$22</f>
        <v>0</v>
      </c>
      <c r="M2014" s="14">
        <f t="shared" ref="M2014:M2077" si="911">$L$22*(EXP(-K2014*(W2014-0)/($L$25*AF2014)))</f>
        <v>0</v>
      </c>
      <c r="N2014" s="13">
        <f t="shared" si="889"/>
        <v>0</v>
      </c>
      <c r="O2014" s="12">
        <f t="shared" si="890"/>
        <v>0</v>
      </c>
      <c r="P2014" s="4">
        <f t="shared" si="891"/>
        <v>0</v>
      </c>
      <c r="Q2014" s="11">
        <f t="shared" ref="Q2014:Q2077" si="912">(M2014*$L$25*AF2014)/144</f>
        <v>0</v>
      </c>
      <c r="R2014" s="10">
        <f t="shared" si="892"/>
        <v>0</v>
      </c>
      <c r="S2014" s="9">
        <f t="shared" si="893"/>
        <v>151.358709016955</v>
      </c>
      <c r="T2014" s="8">
        <f t="shared" si="894"/>
        <v>28062.104672892809</v>
      </c>
      <c r="U2014" s="7">
        <f t="shared" si="895"/>
        <v>-31.620234176865878</v>
      </c>
      <c r="V2014" s="9">
        <f t="shared" si="896"/>
        <v>-1949.2277082044766</v>
      </c>
      <c r="W2014" s="8">
        <f t="shared" si="897"/>
        <v>182236.1910454242</v>
      </c>
      <c r="X2014" s="7">
        <f t="shared" si="898"/>
        <v>-31.620234176865878</v>
      </c>
      <c r="Y2014" s="6">
        <f t="shared" ref="Y2014:Y2077" si="913">SQRT((S2014^2)+(V2014^2))</f>
        <v>1955.0954240720209</v>
      </c>
      <c r="Z2014" s="4">
        <f t="shared" ref="Z2014:Z2077" si="914">X2014/K2014</f>
        <v>-1</v>
      </c>
      <c r="AA2014" s="4">
        <f t="shared" si="899"/>
        <v>0</v>
      </c>
      <c r="AB2014" s="5">
        <f t="shared" si="900"/>
        <v>0</v>
      </c>
      <c r="AC2014" s="418">
        <f t="shared" si="904"/>
        <v>0</v>
      </c>
      <c r="AD2014" s="628">
        <f t="shared" si="901"/>
        <v>0</v>
      </c>
      <c r="AE2014" s="4">
        <f t="shared" ref="AE2014:AE2077" si="915">Y2014/AG2014</f>
        <v>18.458094255592272</v>
      </c>
      <c r="AF2014" s="3">
        <f t="shared" si="902"/>
        <v>4.67</v>
      </c>
      <c r="AG2014" s="2">
        <f t="shared" ref="AG2014:AG2077" si="916">SQRT($L$27*$L$25*AF2014)</f>
        <v>105.92076283713217</v>
      </c>
      <c r="AH2014" s="1">
        <f t="shared" si="905"/>
        <v>31.720518700456438</v>
      </c>
    </row>
    <row r="2015" spans="6:34" ht="15" thickBot="1" x14ac:dyDescent="0.4">
      <c r="F2015" s="21">
        <f t="shared" ref="F2015:F2078" si="917">F2014+$G$28</f>
        <v>198.49999999999301</v>
      </c>
      <c r="G2015" s="20">
        <f t="shared" si="903"/>
        <v>356.63043478260749</v>
      </c>
      <c r="H2015" s="19">
        <f t="shared" si="906"/>
        <v>6.6304347826074945</v>
      </c>
      <c r="I2015" s="18">
        <f t="shared" si="907"/>
        <v>1.8944099378878556E-2</v>
      </c>
      <c r="J2015" s="17">
        <f t="shared" si="908"/>
        <v>182041.26827460376</v>
      </c>
      <c r="K2015" s="16">
        <f t="shared" si="909"/>
        <v>31.620818833720236</v>
      </c>
      <c r="L2015" s="15">
        <f t="shared" si="910"/>
        <v>0</v>
      </c>
      <c r="M2015" s="14">
        <f t="shared" si="911"/>
        <v>0</v>
      </c>
      <c r="N2015" s="13">
        <f t="shared" ref="N2015:N2078" si="918">IF(I2014&gt;0.02,(WeightFlowRate/$L$23)*ExhaustVelocityE+(ExitPressureE-Q2015)*ExitAreaE,0)</f>
        <v>0</v>
      </c>
      <c r="O2015" s="12">
        <f t="shared" ref="O2015:O2078" si="919">N2015/WeightFlowRate</f>
        <v>0</v>
      </c>
      <c r="P2015" s="4">
        <f t="shared" ref="P2015:P2078" si="920">Q2015/$L$21</f>
        <v>0</v>
      </c>
      <c r="Q2015" s="11">
        <f t="shared" si="912"/>
        <v>0</v>
      </c>
      <c r="R2015" s="10">
        <f t="shared" ref="R2015:R2078" si="921">IF(W2015&lt;InitialAltitudeE,0,(((N2015-AB2015)*COS(ElevationAngleR)*$L$23)/(G2015)))</f>
        <v>0</v>
      </c>
      <c r="S2015" s="9">
        <f t="shared" ref="S2015:S2078" si="922">IF(W2014&lt;InitialAltitudeE,0,S2014+(R2014*TimeStep))</f>
        <v>151.358709016955</v>
      </c>
      <c r="T2015" s="8">
        <f t="shared" ref="T2015:T2078" si="923">T2014+(S2015*TimeStep)</f>
        <v>28077.240543794505</v>
      </c>
      <c r="U2015" s="7">
        <f t="shared" ref="U2015:U2078" si="924">IF(W2014&lt;InitialAltitudeE,-K2015,(((N2015-AB2015)*SIN(ElevationAngleR)*$L$23)/G2015)-K2015)</f>
        <v>-31.620818833720236</v>
      </c>
      <c r="V2015" s="9">
        <f t="shared" ref="V2015:V2078" si="925">IF(W2014&lt;InitialAltitudeE,0,V2014+(U2014*TimeStep))</f>
        <v>-1952.3897316221633</v>
      </c>
      <c r="W2015" s="8">
        <f t="shared" ref="W2015:W2078" si="926">IF(P2014&gt;0.913499,W2014,W2014+V2014*TimeStep)</f>
        <v>182041.26827460376</v>
      </c>
      <c r="X2015" s="7">
        <f t="shared" ref="X2015:X2078" si="927">IF(N2015&gt;0.002,SQRT((U2015^2)+(R2015^2)),-SQRT((U2015^2)+(R2015^2)))</f>
        <v>-31.620818833720236</v>
      </c>
      <c r="Y2015" s="6">
        <f t="shared" si="913"/>
        <v>1958.2479727907141</v>
      </c>
      <c r="Z2015" s="4">
        <f t="shared" si="914"/>
        <v>-1</v>
      </c>
      <c r="AA2015" s="4">
        <f t="shared" ref="AA2015:AA2078" si="928">N2015/G2015</f>
        <v>0</v>
      </c>
      <c r="AB2015" s="5">
        <f t="shared" ref="AB2015:AB2078" si="929">0.5*M2015*(Y2014^2)*CrossSectionalAreaE*AH2015</f>
        <v>0</v>
      </c>
      <c r="AC2015" s="418">
        <f t="shared" si="904"/>
        <v>0</v>
      </c>
      <c r="AD2015" s="628">
        <f t="shared" ref="AD2015:AD2078" si="930">(1/2)*M2015*(Y2014^2)</f>
        <v>0</v>
      </c>
      <c r="AE2015" s="4">
        <f t="shared" si="915"/>
        <v>18.487857529895166</v>
      </c>
      <c r="AF2015" s="3">
        <f t="shared" ref="AF2015:AF2078" si="931">IF(AF2014&gt;4.67,$L$20+($L$26/1000)*W2015,4.67)</f>
        <v>4.67</v>
      </c>
      <c r="AG2015" s="2">
        <f t="shared" si="916"/>
        <v>105.92076283713217</v>
      </c>
      <c r="AH2015" s="1">
        <f t="shared" si="905"/>
        <v>31.797272587255119</v>
      </c>
    </row>
    <row r="2016" spans="6:34" ht="15" thickBot="1" x14ac:dyDescent="0.4">
      <c r="F2016" s="21">
        <f t="shared" si="917"/>
        <v>198.599999999993</v>
      </c>
      <c r="G2016" s="20">
        <f t="shared" ref="G2016:G2079" si="932">IF(I2015&gt;0.02,G2015-((N2015/O2015)*TimeStep),G2015)</f>
        <v>356.63043478260749</v>
      </c>
      <c r="H2016" s="19">
        <f t="shared" si="906"/>
        <v>6.6304347826074945</v>
      </c>
      <c r="I2016" s="18">
        <f t="shared" si="907"/>
        <v>1.8944099378878556E-2</v>
      </c>
      <c r="J2016" s="17">
        <f t="shared" si="908"/>
        <v>181846.02930144154</v>
      </c>
      <c r="K2016" s="16">
        <f t="shared" si="909"/>
        <v>31.62140445525586</v>
      </c>
      <c r="L2016" s="15">
        <f t="shared" si="910"/>
        <v>0</v>
      </c>
      <c r="M2016" s="14">
        <f t="shared" si="911"/>
        <v>0</v>
      </c>
      <c r="N2016" s="13">
        <f t="shared" si="918"/>
        <v>0</v>
      </c>
      <c r="O2016" s="12">
        <f t="shared" si="919"/>
        <v>0</v>
      </c>
      <c r="P2016" s="4">
        <f t="shared" si="920"/>
        <v>0</v>
      </c>
      <c r="Q2016" s="11">
        <f t="shared" si="912"/>
        <v>0</v>
      </c>
      <c r="R2016" s="10">
        <f t="shared" si="921"/>
        <v>0</v>
      </c>
      <c r="S2016" s="9">
        <f t="shared" si="922"/>
        <v>151.358709016955</v>
      </c>
      <c r="T2016" s="8">
        <f t="shared" si="923"/>
        <v>28092.376414696202</v>
      </c>
      <c r="U2016" s="7">
        <f t="shared" si="924"/>
        <v>-31.62140445525586</v>
      </c>
      <c r="V2016" s="9">
        <f t="shared" si="925"/>
        <v>-1955.5518135055352</v>
      </c>
      <c r="W2016" s="8">
        <f t="shared" si="926"/>
        <v>181846.02930144154</v>
      </c>
      <c r="X2016" s="7">
        <f t="shared" si="927"/>
        <v>-31.62140445525586</v>
      </c>
      <c r="Y2016" s="6">
        <f t="shared" si="913"/>
        <v>1961.4006103037866</v>
      </c>
      <c r="Z2016" s="4">
        <f t="shared" si="914"/>
        <v>-1</v>
      </c>
      <c r="AA2016" s="4">
        <f t="shared" si="928"/>
        <v>0</v>
      </c>
      <c r="AB2016" s="5">
        <f t="shared" si="929"/>
        <v>0</v>
      </c>
      <c r="AC2016" s="418">
        <f t="shared" ref="AC2016:AC2079" si="933">(AB2016/G2016)*F2016</f>
        <v>0</v>
      </c>
      <c r="AD2016" s="628">
        <f t="shared" si="930"/>
        <v>0</v>
      </c>
      <c r="AE2016" s="4">
        <f t="shared" si="915"/>
        <v>18.517621642507535</v>
      </c>
      <c r="AF2016" s="3">
        <f t="shared" si="931"/>
        <v>4.67</v>
      </c>
      <c r="AG2016" s="2">
        <f t="shared" si="916"/>
        <v>105.92076283713217</v>
      </c>
      <c r="AH2016" s="1">
        <f t="shared" si="905"/>
        <v>31.874090445760658</v>
      </c>
    </row>
    <row r="2017" spans="6:34" ht="15" thickBot="1" x14ac:dyDescent="0.4">
      <c r="F2017" s="21">
        <f t="shared" si="917"/>
        <v>198.699999999993</v>
      </c>
      <c r="G2017" s="20">
        <f t="shared" si="932"/>
        <v>356.63043478260749</v>
      </c>
      <c r="H2017" s="19">
        <f t="shared" si="906"/>
        <v>6.6304347826074945</v>
      </c>
      <c r="I2017" s="18">
        <f t="shared" si="907"/>
        <v>1.8944099378878556E-2</v>
      </c>
      <c r="J2017" s="17">
        <f t="shared" si="908"/>
        <v>181650.47412009098</v>
      </c>
      <c r="K2017" s="16">
        <f t="shared" si="909"/>
        <v>31.621991041569935</v>
      </c>
      <c r="L2017" s="15">
        <f t="shared" si="910"/>
        <v>0</v>
      </c>
      <c r="M2017" s="14">
        <f t="shared" si="911"/>
        <v>0</v>
      </c>
      <c r="N2017" s="13">
        <f t="shared" si="918"/>
        <v>0</v>
      </c>
      <c r="O2017" s="12">
        <f t="shared" si="919"/>
        <v>0</v>
      </c>
      <c r="P2017" s="4">
        <f t="shared" si="920"/>
        <v>0</v>
      </c>
      <c r="Q2017" s="11">
        <f t="shared" si="912"/>
        <v>0</v>
      </c>
      <c r="R2017" s="10">
        <f t="shared" si="921"/>
        <v>0</v>
      </c>
      <c r="S2017" s="9">
        <f t="shared" si="922"/>
        <v>151.358709016955</v>
      </c>
      <c r="T2017" s="8">
        <f t="shared" si="923"/>
        <v>28107.512285597899</v>
      </c>
      <c r="U2017" s="7">
        <f t="shared" si="924"/>
        <v>-31.621991041569935</v>
      </c>
      <c r="V2017" s="9">
        <f t="shared" si="925"/>
        <v>-1958.7139539510608</v>
      </c>
      <c r="W2017" s="8">
        <f t="shared" si="926"/>
        <v>181650.47412009098</v>
      </c>
      <c r="X2017" s="7">
        <f t="shared" si="927"/>
        <v>-31.621991041569935</v>
      </c>
      <c r="Y2017" s="6">
        <f t="shared" si="913"/>
        <v>1964.5533365622521</v>
      </c>
      <c r="Z2017" s="4">
        <f t="shared" si="914"/>
        <v>-1</v>
      </c>
      <c r="AA2017" s="4">
        <f t="shared" si="928"/>
        <v>0</v>
      </c>
      <c r="AB2017" s="5">
        <f t="shared" si="929"/>
        <v>0</v>
      </c>
      <c r="AC2017" s="418">
        <f t="shared" si="933"/>
        <v>0</v>
      </c>
      <c r="AD2017" s="628">
        <f t="shared" si="930"/>
        <v>0</v>
      </c>
      <c r="AE2017" s="4">
        <f t="shared" si="915"/>
        <v>18.547386592966902</v>
      </c>
      <c r="AF2017" s="3">
        <f t="shared" si="931"/>
        <v>4.67</v>
      </c>
      <c r="AG2017" s="2">
        <f t="shared" si="916"/>
        <v>105.92076283713217</v>
      </c>
      <c r="AH2017" s="1">
        <f t="shared" si="905"/>
        <v>31.950972230303275</v>
      </c>
    </row>
    <row r="2018" spans="6:34" ht="15" thickBot="1" x14ac:dyDescent="0.4">
      <c r="F2018" s="21">
        <f t="shared" si="917"/>
        <v>198.79999999999299</v>
      </c>
      <c r="G2018" s="20">
        <f t="shared" si="932"/>
        <v>356.63043478260749</v>
      </c>
      <c r="H2018" s="19">
        <f t="shared" si="906"/>
        <v>6.6304347826074945</v>
      </c>
      <c r="I2018" s="18">
        <f t="shared" si="907"/>
        <v>1.8944099378878556E-2</v>
      </c>
      <c r="J2018" s="17">
        <f t="shared" si="908"/>
        <v>181454.60272469587</v>
      </c>
      <c r="K2018" s="16">
        <f t="shared" si="909"/>
        <v>31.622578592759815</v>
      </c>
      <c r="L2018" s="15">
        <f t="shared" si="910"/>
        <v>0</v>
      </c>
      <c r="M2018" s="14">
        <f t="shared" si="911"/>
        <v>0</v>
      </c>
      <c r="N2018" s="13">
        <f t="shared" si="918"/>
        <v>0</v>
      </c>
      <c r="O2018" s="12">
        <f t="shared" si="919"/>
        <v>0</v>
      </c>
      <c r="P2018" s="4">
        <f t="shared" si="920"/>
        <v>0</v>
      </c>
      <c r="Q2018" s="11">
        <f t="shared" si="912"/>
        <v>0</v>
      </c>
      <c r="R2018" s="10">
        <f t="shared" si="921"/>
        <v>0</v>
      </c>
      <c r="S2018" s="9">
        <f t="shared" si="922"/>
        <v>151.358709016955</v>
      </c>
      <c r="T2018" s="8">
        <f t="shared" si="923"/>
        <v>28122.648156499596</v>
      </c>
      <c r="U2018" s="7">
        <f t="shared" si="924"/>
        <v>-31.622578592759815</v>
      </c>
      <c r="V2018" s="9">
        <f t="shared" si="925"/>
        <v>-1961.8761530552179</v>
      </c>
      <c r="W2018" s="8">
        <f t="shared" si="926"/>
        <v>181454.60272469587</v>
      </c>
      <c r="X2018" s="7">
        <f t="shared" si="927"/>
        <v>-31.622578592759815</v>
      </c>
      <c r="Y2018" s="6">
        <f t="shared" si="913"/>
        <v>1967.7061515180615</v>
      </c>
      <c r="Z2018" s="4">
        <f t="shared" si="914"/>
        <v>-1</v>
      </c>
      <c r="AA2018" s="4">
        <f t="shared" si="928"/>
        <v>0</v>
      </c>
      <c r="AB2018" s="5">
        <f t="shared" si="929"/>
        <v>0</v>
      </c>
      <c r="AC2018" s="418">
        <f t="shared" si="933"/>
        <v>0</v>
      </c>
      <c r="AD2018" s="628">
        <f t="shared" si="930"/>
        <v>0</v>
      </c>
      <c r="AE2018" s="4">
        <f t="shared" si="915"/>
        <v>18.57715238081963</v>
      </c>
      <c r="AF2018" s="3">
        <f t="shared" si="931"/>
        <v>4.67</v>
      </c>
      <c r="AG2018" s="2">
        <f t="shared" si="916"/>
        <v>105.92076283713217</v>
      </c>
      <c r="AH2018" s="1">
        <f t="shared" si="905"/>
        <v>32.027917895343464</v>
      </c>
    </row>
    <row r="2019" spans="6:34" ht="15" thickBot="1" x14ac:dyDescent="0.4">
      <c r="F2019" s="21">
        <f t="shared" si="917"/>
        <v>198.89999999999299</v>
      </c>
      <c r="G2019" s="20">
        <f t="shared" si="932"/>
        <v>356.63043478260749</v>
      </c>
      <c r="H2019" s="19">
        <f t="shared" si="906"/>
        <v>6.6304347826074945</v>
      </c>
      <c r="I2019" s="18">
        <f t="shared" si="907"/>
        <v>1.8944099378878556E-2</v>
      </c>
      <c r="J2019" s="17">
        <f t="shared" si="908"/>
        <v>181258.41510939033</v>
      </c>
      <c r="K2019" s="16">
        <f t="shared" si="909"/>
        <v>31.62316710892302</v>
      </c>
      <c r="L2019" s="15">
        <f t="shared" si="910"/>
        <v>0</v>
      </c>
      <c r="M2019" s="14">
        <f t="shared" si="911"/>
        <v>0</v>
      </c>
      <c r="N2019" s="13">
        <f t="shared" si="918"/>
        <v>0</v>
      </c>
      <c r="O2019" s="12">
        <f t="shared" si="919"/>
        <v>0</v>
      </c>
      <c r="P2019" s="4">
        <f t="shared" si="920"/>
        <v>0</v>
      </c>
      <c r="Q2019" s="11">
        <f t="shared" si="912"/>
        <v>0</v>
      </c>
      <c r="R2019" s="10">
        <f t="shared" si="921"/>
        <v>0</v>
      </c>
      <c r="S2019" s="9">
        <f t="shared" si="922"/>
        <v>151.358709016955</v>
      </c>
      <c r="T2019" s="8">
        <f t="shared" si="923"/>
        <v>28137.784027401292</v>
      </c>
      <c r="U2019" s="7">
        <f t="shared" si="924"/>
        <v>-31.62316710892302</v>
      </c>
      <c r="V2019" s="9">
        <f t="shared" si="925"/>
        <v>-1965.0384109144939</v>
      </c>
      <c r="W2019" s="8">
        <f t="shared" si="926"/>
        <v>181258.41510939033</v>
      </c>
      <c r="X2019" s="7">
        <f t="shared" si="927"/>
        <v>-31.62316710892302</v>
      </c>
      <c r="Y2019" s="6">
        <f t="shared" si="913"/>
        <v>1970.8590551240945</v>
      </c>
      <c r="Z2019" s="4">
        <f t="shared" si="914"/>
        <v>-1</v>
      </c>
      <c r="AA2019" s="4">
        <f t="shared" si="928"/>
        <v>0</v>
      </c>
      <c r="AB2019" s="5">
        <f t="shared" si="929"/>
        <v>0</v>
      </c>
      <c r="AC2019" s="418">
        <f t="shared" si="933"/>
        <v>0</v>
      </c>
      <c r="AD2019" s="628">
        <f t="shared" si="930"/>
        <v>0</v>
      </c>
      <c r="AE2019" s="4">
        <f t="shared" si="915"/>
        <v>18.606919005620863</v>
      </c>
      <c r="AF2019" s="3">
        <f t="shared" si="931"/>
        <v>4.67</v>
      </c>
      <c r="AG2019" s="2">
        <f t="shared" si="916"/>
        <v>105.92076283713217</v>
      </c>
      <c r="AH2019" s="1">
        <f t="shared" si="905"/>
        <v>32.104927395471883</v>
      </c>
    </row>
    <row r="2020" spans="6:34" ht="15" thickBot="1" x14ac:dyDescent="0.4">
      <c r="F2020" s="21">
        <f t="shared" si="917"/>
        <v>198.99999999999298</v>
      </c>
      <c r="G2020" s="20">
        <f t="shared" si="932"/>
        <v>356.63043478260749</v>
      </c>
      <c r="H2020" s="19">
        <f t="shared" si="906"/>
        <v>6.6304347826074945</v>
      </c>
      <c r="I2020" s="18">
        <f t="shared" si="907"/>
        <v>1.8944099378878556E-2</v>
      </c>
      <c r="J2020" s="17">
        <f t="shared" si="908"/>
        <v>181061.91126829889</v>
      </c>
      <c r="K2020" s="16">
        <f t="shared" si="909"/>
        <v>31.62375659015721</v>
      </c>
      <c r="L2020" s="15">
        <f t="shared" si="910"/>
        <v>0</v>
      </c>
      <c r="M2020" s="14">
        <f t="shared" si="911"/>
        <v>0</v>
      </c>
      <c r="N2020" s="13">
        <f t="shared" si="918"/>
        <v>0</v>
      </c>
      <c r="O2020" s="12">
        <f t="shared" si="919"/>
        <v>0</v>
      </c>
      <c r="P2020" s="4">
        <f t="shared" si="920"/>
        <v>0</v>
      </c>
      <c r="Q2020" s="11">
        <f t="shared" si="912"/>
        <v>0</v>
      </c>
      <c r="R2020" s="10">
        <f t="shared" si="921"/>
        <v>0</v>
      </c>
      <c r="S2020" s="9">
        <f t="shared" si="922"/>
        <v>151.358709016955</v>
      </c>
      <c r="T2020" s="8">
        <f t="shared" si="923"/>
        <v>28152.919898302989</v>
      </c>
      <c r="U2020" s="7">
        <f t="shared" si="924"/>
        <v>-31.62375659015721</v>
      </c>
      <c r="V2020" s="9">
        <f t="shared" si="925"/>
        <v>-1968.2007276253862</v>
      </c>
      <c r="W2020" s="8">
        <f t="shared" si="926"/>
        <v>181061.91126829889</v>
      </c>
      <c r="X2020" s="7">
        <f t="shared" si="927"/>
        <v>-31.62375659015721</v>
      </c>
      <c r="Y2020" s="6">
        <f t="shared" si="913"/>
        <v>1974.0120473341542</v>
      </c>
      <c r="Z2020" s="4">
        <f t="shared" si="914"/>
        <v>-1</v>
      </c>
      <c r="AA2020" s="4">
        <f t="shared" si="928"/>
        <v>0</v>
      </c>
      <c r="AB2020" s="5">
        <f t="shared" si="929"/>
        <v>0</v>
      </c>
      <c r="AC2020" s="418">
        <f t="shared" si="933"/>
        <v>0</v>
      </c>
      <c r="AD2020" s="628">
        <f t="shared" si="930"/>
        <v>0</v>
      </c>
      <c r="AE2020" s="4">
        <f t="shared" si="915"/>
        <v>18.636686466934446</v>
      </c>
      <c r="AF2020" s="3">
        <f t="shared" si="931"/>
        <v>4.67</v>
      </c>
      <c r="AG2020" s="2">
        <f t="shared" si="916"/>
        <v>105.92076283713217</v>
      </c>
      <c r="AH2020" s="1">
        <f t="shared" si="905"/>
        <v>32.182000685408489</v>
      </c>
    </row>
    <row r="2021" spans="6:34" ht="15" thickBot="1" x14ac:dyDescent="0.4">
      <c r="F2021" s="21">
        <f t="shared" si="917"/>
        <v>199.09999999999297</v>
      </c>
      <c r="G2021" s="20">
        <f t="shared" si="932"/>
        <v>356.63043478260749</v>
      </c>
      <c r="H2021" s="19">
        <f t="shared" si="906"/>
        <v>6.6304347826074945</v>
      </c>
      <c r="I2021" s="18">
        <f t="shared" si="907"/>
        <v>1.8944099378878556E-2</v>
      </c>
      <c r="J2021" s="17">
        <f t="shared" si="908"/>
        <v>180865.09119553634</v>
      </c>
      <c r="K2021" s="16">
        <f t="shared" si="909"/>
        <v>31.624347036560241</v>
      </c>
      <c r="L2021" s="15">
        <f t="shared" si="910"/>
        <v>0</v>
      </c>
      <c r="M2021" s="14">
        <f t="shared" si="911"/>
        <v>0</v>
      </c>
      <c r="N2021" s="13">
        <f t="shared" si="918"/>
        <v>0</v>
      </c>
      <c r="O2021" s="12">
        <f t="shared" si="919"/>
        <v>0</v>
      </c>
      <c r="P2021" s="4">
        <f t="shared" si="920"/>
        <v>0</v>
      </c>
      <c r="Q2021" s="11">
        <f t="shared" si="912"/>
        <v>0</v>
      </c>
      <c r="R2021" s="10">
        <f t="shared" si="921"/>
        <v>0</v>
      </c>
      <c r="S2021" s="9">
        <f t="shared" si="922"/>
        <v>151.358709016955</v>
      </c>
      <c r="T2021" s="8">
        <f t="shared" si="923"/>
        <v>28168.055769204686</v>
      </c>
      <c r="U2021" s="7">
        <f t="shared" si="924"/>
        <v>-31.624347036560241</v>
      </c>
      <c r="V2021" s="9">
        <f t="shared" si="925"/>
        <v>-1971.3631032844019</v>
      </c>
      <c r="W2021" s="8">
        <f t="shared" si="926"/>
        <v>180865.09119553634</v>
      </c>
      <c r="X2021" s="7">
        <f t="shared" si="927"/>
        <v>-31.624347036560241</v>
      </c>
      <c r="Y2021" s="6">
        <f t="shared" si="913"/>
        <v>1977.1651281029581</v>
      </c>
      <c r="Z2021" s="4">
        <f t="shared" si="914"/>
        <v>-1</v>
      </c>
      <c r="AA2021" s="4">
        <f t="shared" si="928"/>
        <v>0</v>
      </c>
      <c r="AB2021" s="5">
        <f t="shared" si="929"/>
        <v>0</v>
      </c>
      <c r="AC2021" s="418">
        <f t="shared" si="933"/>
        <v>0</v>
      </c>
      <c r="AD2021" s="628">
        <f t="shared" si="930"/>
        <v>0</v>
      </c>
      <c r="AE2021" s="4">
        <f t="shared" si="915"/>
        <v>18.666454764332872</v>
      </c>
      <c r="AF2021" s="3">
        <f t="shared" si="931"/>
        <v>4.67</v>
      </c>
      <c r="AG2021" s="2">
        <f t="shared" si="916"/>
        <v>105.92076283713217</v>
      </c>
      <c r="AH2021" s="1">
        <f t="shared" si="905"/>
        <v>32.259137720002151</v>
      </c>
    </row>
    <row r="2022" spans="6:34" ht="15" thickBot="1" x14ac:dyDescent="0.4">
      <c r="F2022" s="21">
        <f t="shared" si="917"/>
        <v>199.19999999999297</v>
      </c>
      <c r="G2022" s="20">
        <f t="shared" si="932"/>
        <v>356.63043478260749</v>
      </c>
      <c r="H2022" s="19">
        <f t="shared" si="906"/>
        <v>6.6304347826074945</v>
      </c>
      <c r="I2022" s="18">
        <f t="shared" si="907"/>
        <v>1.8944099378878556E-2</v>
      </c>
      <c r="J2022" s="17">
        <f t="shared" si="908"/>
        <v>180667.9548852079</v>
      </c>
      <c r="K2022" s="16">
        <f t="shared" si="909"/>
        <v>31.624938448230118</v>
      </c>
      <c r="L2022" s="15">
        <f t="shared" si="910"/>
        <v>0</v>
      </c>
      <c r="M2022" s="14">
        <f t="shared" si="911"/>
        <v>0</v>
      </c>
      <c r="N2022" s="13">
        <f t="shared" si="918"/>
        <v>0</v>
      </c>
      <c r="O2022" s="12">
        <f t="shared" si="919"/>
        <v>0</v>
      </c>
      <c r="P2022" s="4">
        <f t="shared" si="920"/>
        <v>0</v>
      </c>
      <c r="Q2022" s="11">
        <f t="shared" si="912"/>
        <v>0</v>
      </c>
      <c r="R2022" s="10">
        <f t="shared" si="921"/>
        <v>0</v>
      </c>
      <c r="S2022" s="9">
        <f t="shared" si="922"/>
        <v>151.358709016955</v>
      </c>
      <c r="T2022" s="8">
        <f t="shared" si="923"/>
        <v>28183.191640106383</v>
      </c>
      <c r="U2022" s="7">
        <f t="shared" si="924"/>
        <v>-31.624938448230118</v>
      </c>
      <c r="V2022" s="9">
        <f t="shared" si="925"/>
        <v>-1974.525537988058</v>
      </c>
      <c r="W2022" s="8">
        <f t="shared" si="926"/>
        <v>180667.9548852079</v>
      </c>
      <c r="X2022" s="7">
        <f t="shared" si="927"/>
        <v>-31.624938448230118</v>
      </c>
      <c r="Y2022" s="6">
        <f t="shared" si="913"/>
        <v>1980.3182973861321</v>
      </c>
      <c r="Z2022" s="4">
        <f t="shared" si="914"/>
        <v>-1</v>
      </c>
      <c r="AA2022" s="4">
        <f t="shared" si="928"/>
        <v>0</v>
      </c>
      <c r="AB2022" s="5">
        <f t="shared" si="929"/>
        <v>0</v>
      </c>
      <c r="AC2022" s="418">
        <f t="shared" si="933"/>
        <v>0</v>
      </c>
      <c r="AD2022" s="628">
        <f t="shared" si="930"/>
        <v>0</v>
      </c>
      <c r="AE2022" s="4">
        <f t="shared" si="915"/>
        <v>18.696223897397203</v>
      </c>
      <c r="AF2022" s="3">
        <f t="shared" si="931"/>
        <v>4.67</v>
      </c>
      <c r="AG2022" s="2">
        <f t="shared" si="916"/>
        <v>105.92076283713217</v>
      </c>
      <c r="AH2022" s="1">
        <f t="shared" si="905"/>
        <v>32.336338454230173</v>
      </c>
    </row>
    <row r="2023" spans="6:34" ht="15" thickBot="1" x14ac:dyDescent="0.4">
      <c r="F2023" s="21">
        <f t="shared" si="917"/>
        <v>199.29999999999296</v>
      </c>
      <c r="G2023" s="20">
        <f t="shared" si="932"/>
        <v>356.63043478260749</v>
      </c>
      <c r="H2023" s="19">
        <f t="shared" si="906"/>
        <v>6.6304347826074945</v>
      </c>
      <c r="I2023" s="18">
        <f t="shared" si="907"/>
        <v>1.8944099378878556E-2</v>
      </c>
      <c r="J2023" s="17">
        <f t="shared" si="908"/>
        <v>180470.50233140911</v>
      </c>
      <c r="K2023" s="16">
        <f t="shared" si="909"/>
        <v>31.62553082526501</v>
      </c>
      <c r="L2023" s="15">
        <f t="shared" si="910"/>
        <v>0</v>
      </c>
      <c r="M2023" s="14">
        <f t="shared" si="911"/>
        <v>0</v>
      </c>
      <c r="N2023" s="13">
        <f t="shared" si="918"/>
        <v>0</v>
      </c>
      <c r="O2023" s="12">
        <f t="shared" si="919"/>
        <v>0</v>
      </c>
      <c r="P2023" s="4">
        <f t="shared" si="920"/>
        <v>0</v>
      </c>
      <c r="Q2023" s="11">
        <f t="shared" si="912"/>
        <v>0</v>
      </c>
      <c r="R2023" s="10">
        <f t="shared" si="921"/>
        <v>0</v>
      </c>
      <c r="S2023" s="9">
        <f t="shared" si="922"/>
        <v>151.358709016955</v>
      </c>
      <c r="T2023" s="8">
        <f t="shared" si="923"/>
        <v>28198.327511008079</v>
      </c>
      <c r="U2023" s="7">
        <f t="shared" si="924"/>
        <v>-31.62553082526501</v>
      </c>
      <c r="V2023" s="9">
        <f t="shared" si="925"/>
        <v>-1977.6880318328811</v>
      </c>
      <c r="W2023" s="8">
        <f t="shared" si="926"/>
        <v>180470.50233140911</v>
      </c>
      <c r="X2023" s="7">
        <f t="shared" si="927"/>
        <v>-31.62553082526501</v>
      </c>
      <c r="Y2023" s="6">
        <f t="shared" si="913"/>
        <v>1983.4715551402026</v>
      </c>
      <c r="Z2023" s="4">
        <f t="shared" si="914"/>
        <v>-1</v>
      </c>
      <c r="AA2023" s="4">
        <f t="shared" si="928"/>
        <v>0</v>
      </c>
      <c r="AB2023" s="5">
        <f t="shared" si="929"/>
        <v>0</v>
      </c>
      <c r="AC2023" s="418">
        <f t="shared" si="933"/>
        <v>0</v>
      </c>
      <c r="AD2023" s="628">
        <f t="shared" si="930"/>
        <v>0</v>
      </c>
      <c r="AE2023" s="4">
        <f t="shared" si="915"/>
        <v>18.725993865717001</v>
      </c>
      <c r="AF2023" s="3">
        <f t="shared" si="931"/>
        <v>4.67</v>
      </c>
      <c r="AG2023" s="2">
        <f t="shared" si="916"/>
        <v>105.92076283713217</v>
      </c>
      <c r="AH2023" s="1">
        <f t="shared" si="905"/>
        <v>32.413602843197737</v>
      </c>
    </row>
    <row r="2024" spans="6:34" ht="15" thickBot="1" x14ac:dyDescent="0.4">
      <c r="F2024" s="21">
        <f t="shared" si="917"/>
        <v>199.39999999999296</v>
      </c>
      <c r="G2024" s="20">
        <f t="shared" si="932"/>
        <v>356.63043478260749</v>
      </c>
      <c r="H2024" s="19">
        <f t="shared" si="906"/>
        <v>6.6304347826074945</v>
      </c>
      <c r="I2024" s="18">
        <f t="shared" si="907"/>
        <v>1.8944099378878556E-2</v>
      </c>
      <c r="J2024" s="17">
        <f t="shared" si="908"/>
        <v>180272.73352822583</v>
      </c>
      <c r="K2024" s="16">
        <f t="shared" si="909"/>
        <v>31.626124167763262</v>
      </c>
      <c r="L2024" s="15">
        <f t="shared" si="910"/>
        <v>0</v>
      </c>
      <c r="M2024" s="14">
        <f t="shared" si="911"/>
        <v>0</v>
      </c>
      <c r="N2024" s="13">
        <f t="shared" si="918"/>
        <v>0</v>
      </c>
      <c r="O2024" s="12">
        <f t="shared" si="919"/>
        <v>0</v>
      </c>
      <c r="P2024" s="4">
        <f t="shared" si="920"/>
        <v>0</v>
      </c>
      <c r="Q2024" s="11">
        <f t="shared" si="912"/>
        <v>0</v>
      </c>
      <c r="R2024" s="10">
        <f t="shared" si="921"/>
        <v>0</v>
      </c>
      <c r="S2024" s="9">
        <f t="shared" si="922"/>
        <v>151.358709016955</v>
      </c>
      <c r="T2024" s="8">
        <f t="shared" si="923"/>
        <v>28213.463381909776</v>
      </c>
      <c r="U2024" s="7">
        <f t="shared" si="924"/>
        <v>-31.626124167763262</v>
      </c>
      <c r="V2024" s="9">
        <f t="shared" si="925"/>
        <v>-1980.8505849154076</v>
      </c>
      <c r="W2024" s="8">
        <f t="shared" si="926"/>
        <v>180272.73352822583</v>
      </c>
      <c r="X2024" s="7">
        <f t="shared" si="927"/>
        <v>-31.626124167763262</v>
      </c>
      <c r="Y2024" s="6">
        <f t="shared" si="913"/>
        <v>1986.6249013225902</v>
      </c>
      <c r="Z2024" s="4">
        <f t="shared" si="914"/>
        <v>-1</v>
      </c>
      <c r="AA2024" s="4">
        <f t="shared" si="928"/>
        <v>0</v>
      </c>
      <c r="AB2024" s="5">
        <f t="shared" si="929"/>
        <v>0</v>
      </c>
      <c r="AC2024" s="418">
        <f t="shared" si="933"/>
        <v>0</v>
      </c>
      <c r="AD2024" s="628">
        <f t="shared" si="930"/>
        <v>0</v>
      </c>
      <c r="AE2024" s="4">
        <f t="shared" si="915"/>
        <v>18.755764668890279</v>
      </c>
      <c r="AF2024" s="3">
        <f t="shared" si="931"/>
        <v>4.67</v>
      </c>
      <c r="AG2024" s="2">
        <f t="shared" si="916"/>
        <v>105.92076283713217</v>
      </c>
      <c r="AH2024" s="1">
        <f t="shared" si="905"/>
        <v>32.490930842137345</v>
      </c>
    </row>
    <row r="2025" spans="6:34" ht="15" thickBot="1" x14ac:dyDescent="0.4">
      <c r="F2025" s="21">
        <f t="shared" si="917"/>
        <v>199.49999999999295</v>
      </c>
      <c r="G2025" s="20">
        <f t="shared" si="932"/>
        <v>356.63043478260749</v>
      </c>
      <c r="H2025" s="19">
        <f t="shared" si="906"/>
        <v>6.6304347826074945</v>
      </c>
      <c r="I2025" s="18">
        <f t="shared" si="907"/>
        <v>1.8944099378878556E-2</v>
      </c>
      <c r="J2025" s="17">
        <f t="shared" si="908"/>
        <v>180074.6484697343</v>
      </c>
      <c r="K2025" s="16">
        <f t="shared" si="909"/>
        <v>31.626718475823385</v>
      </c>
      <c r="L2025" s="15">
        <f t="shared" si="910"/>
        <v>0</v>
      </c>
      <c r="M2025" s="14">
        <f t="shared" si="911"/>
        <v>0</v>
      </c>
      <c r="N2025" s="13">
        <f t="shared" si="918"/>
        <v>0</v>
      </c>
      <c r="O2025" s="12">
        <f t="shared" si="919"/>
        <v>0</v>
      </c>
      <c r="P2025" s="4">
        <f t="shared" si="920"/>
        <v>0</v>
      </c>
      <c r="Q2025" s="11">
        <f t="shared" si="912"/>
        <v>0</v>
      </c>
      <c r="R2025" s="10">
        <f t="shared" si="921"/>
        <v>0</v>
      </c>
      <c r="S2025" s="9">
        <f t="shared" si="922"/>
        <v>151.358709016955</v>
      </c>
      <c r="T2025" s="8">
        <f t="shared" si="923"/>
        <v>28228.599252811473</v>
      </c>
      <c r="U2025" s="7">
        <f t="shared" si="924"/>
        <v>-31.626718475823385</v>
      </c>
      <c r="V2025" s="9">
        <f t="shared" si="925"/>
        <v>-1984.0131973321838</v>
      </c>
      <c r="W2025" s="8">
        <f t="shared" si="926"/>
        <v>180074.6484697343</v>
      </c>
      <c r="X2025" s="7">
        <f t="shared" si="927"/>
        <v>-31.626718475823385</v>
      </c>
      <c r="Y2025" s="6">
        <f t="shared" si="913"/>
        <v>1989.7783358916024</v>
      </c>
      <c r="Z2025" s="4">
        <f t="shared" si="914"/>
        <v>-1</v>
      </c>
      <c r="AA2025" s="4">
        <f t="shared" si="928"/>
        <v>0</v>
      </c>
      <c r="AB2025" s="5">
        <f t="shared" si="929"/>
        <v>0</v>
      </c>
      <c r="AC2025" s="418">
        <f t="shared" si="933"/>
        <v>0</v>
      </c>
      <c r="AD2025" s="628">
        <f t="shared" si="930"/>
        <v>0</v>
      </c>
      <c r="AE2025" s="4">
        <f t="shared" si="915"/>
        <v>18.785536306523415</v>
      </c>
      <c r="AF2025" s="3">
        <f t="shared" si="931"/>
        <v>4.67</v>
      </c>
      <c r="AG2025" s="2">
        <f t="shared" si="916"/>
        <v>105.92076283713217</v>
      </c>
      <c r="AH2025" s="1">
        <f t="shared" si="905"/>
        <v>32.568322406408406</v>
      </c>
    </row>
    <row r="2026" spans="6:34" ht="15" thickBot="1" x14ac:dyDescent="0.4">
      <c r="F2026" s="21">
        <f t="shared" si="917"/>
        <v>199.59999999999295</v>
      </c>
      <c r="G2026" s="20">
        <f t="shared" si="932"/>
        <v>356.63043478260749</v>
      </c>
      <c r="H2026" s="19">
        <f t="shared" si="906"/>
        <v>6.6304347826074945</v>
      </c>
      <c r="I2026" s="18">
        <f t="shared" si="907"/>
        <v>1.8944099378878556E-2</v>
      </c>
      <c r="J2026" s="17">
        <f t="shared" si="908"/>
        <v>179876.24715000109</v>
      </c>
      <c r="K2026" s="16">
        <f t="shared" si="909"/>
        <v>31.627313749544037</v>
      </c>
      <c r="L2026" s="15">
        <f t="shared" si="910"/>
        <v>0</v>
      </c>
      <c r="M2026" s="14">
        <f t="shared" si="911"/>
        <v>0</v>
      </c>
      <c r="N2026" s="13">
        <f t="shared" si="918"/>
        <v>0</v>
      </c>
      <c r="O2026" s="12">
        <f t="shared" si="919"/>
        <v>0</v>
      </c>
      <c r="P2026" s="4">
        <f t="shared" si="920"/>
        <v>0</v>
      </c>
      <c r="Q2026" s="11">
        <f t="shared" si="912"/>
        <v>0</v>
      </c>
      <c r="R2026" s="10">
        <f t="shared" si="921"/>
        <v>0</v>
      </c>
      <c r="S2026" s="9">
        <f t="shared" si="922"/>
        <v>151.358709016955</v>
      </c>
      <c r="T2026" s="8">
        <f t="shared" si="923"/>
        <v>28243.73512371317</v>
      </c>
      <c r="U2026" s="7">
        <f t="shared" si="924"/>
        <v>-31.627313749544037</v>
      </c>
      <c r="V2026" s="9">
        <f t="shared" si="925"/>
        <v>-1987.1758691797661</v>
      </c>
      <c r="W2026" s="8">
        <f t="shared" si="926"/>
        <v>179876.24715000109</v>
      </c>
      <c r="X2026" s="7">
        <f t="shared" si="927"/>
        <v>-31.627313749544037</v>
      </c>
      <c r="Y2026" s="6">
        <f t="shared" si="913"/>
        <v>1992.9318588064266</v>
      </c>
      <c r="Z2026" s="4">
        <f t="shared" si="914"/>
        <v>-1</v>
      </c>
      <c r="AA2026" s="4">
        <f t="shared" si="928"/>
        <v>0</v>
      </c>
      <c r="AB2026" s="5">
        <f t="shared" si="929"/>
        <v>0</v>
      </c>
      <c r="AC2026" s="418">
        <f t="shared" si="933"/>
        <v>0</v>
      </c>
      <c r="AD2026" s="628">
        <f t="shared" si="930"/>
        <v>0</v>
      </c>
      <c r="AE2026" s="4">
        <f t="shared" si="915"/>
        <v>18.815308778231092</v>
      </c>
      <c r="AF2026" s="3">
        <f t="shared" si="931"/>
        <v>4.67</v>
      </c>
      <c r="AG2026" s="2">
        <f t="shared" si="916"/>
        <v>105.92076283713217</v>
      </c>
      <c r="AH2026" s="1">
        <f t="shared" si="905"/>
        <v>32.645777491496574</v>
      </c>
    </row>
    <row r="2027" spans="6:34" ht="15" thickBot="1" x14ac:dyDescent="0.4">
      <c r="F2027" s="21">
        <f t="shared" si="917"/>
        <v>199.69999999999294</v>
      </c>
      <c r="G2027" s="20">
        <f t="shared" si="932"/>
        <v>356.63043478260749</v>
      </c>
      <c r="H2027" s="19">
        <f t="shared" si="906"/>
        <v>6.6304347826074945</v>
      </c>
      <c r="I2027" s="18">
        <f t="shared" si="907"/>
        <v>1.8944099378878556E-2</v>
      </c>
      <c r="J2027" s="17">
        <f t="shared" si="908"/>
        <v>179677.52956308311</v>
      </c>
      <c r="K2027" s="16">
        <f t="shared" si="909"/>
        <v>31.627909989024044</v>
      </c>
      <c r="L2027" s="15">
        <f t="shared" si="910"/>
        <v>0</v>
      </c>
      <c r="M2027" s="14">
        <f t="shared" si="911"/>
        <v>0</v>
      </c>
      <c r="N2027" s="13">
        <f t="shared" si="918"/>
        <v>0</v>
      </c>
      <c r="O2027" s="12">
        <f t="shared" si="919"/>
        <v>0</v>
      </c>
      <c r="P2027" s="4">
        <f t="shared" si="920"/>
        <v>0</v>
      </c>
      <c r="Q2027" s="11">
        <f t="shared" si="912"/>
        <v>0</v>
      </c>
      <c r="R2027" s="10">
        <f t="shared" si="921"/>
        <v>0</v>
      </c>
      <c r="S2027" s="9">
        <f t="shared" si="922"/>
        <v>151.358709016955</v>
      </c>
      <c r="T2027" s="8">
        <f t="shared" si="923"/>
        <v>28258.870994614867</v>
      </c>
      <c r="U2027" s="7">
        <f t="shared" si="924"/>
        <v>-31.627909989024044</v>
      </c>
      <c r="V2027" s="9">
        <f t="shared" si="925"/>
        <v>-1990.3386005547204</v>
      </c>
      <c r="W2027" s="8">
        <f t="shared" si="926"/>
        <v>179677.52956308311</v>
      </c>
      <c r="X2027" s="7">
        <f t="shared" si="927"/>
        <v>-31.627909989024044</v>
      </c>
      <c r="Y2027" s="6">
        <f t="shared" si="913"/>
        <v>1996.0854700271234</v>
      </c>
      <c r="Z2027" s="4">
        <f t="shared" si="914"/>
        <v>-1</v>
      </c>
      <c r="AA2027" s="4">
        <f t="shared" si="928"/>
        <v>0</v>
      </c>
      <c r="AB2027" s="5">
        <f t="shared" si="929"/>
        <v>0</v>
      </c>
      <c r="AC2027" s="418">
        <f t="shared" si="933"/>
        <v>0</v>
      </c>
      <c r="AD2027" s="628">
        <f t="shared" si="930"/>
        <v>0</v>
      </c>
      <c r="AE2027" s="4">
        <f t="shared" si="915"/>
        <v>18.845082083636246</v>
      </c>
      <c r="AF2027" s="3">
        <f t="shared" si="931"/>
        <v>4.67</v>
      </c>
      <c r="AG2027" s="2">
        <f t="shared" si="916"/>
        <v>105.92076283713217</v>
      </c>
      <c r="AH2027" s="1">
        <f t="shared" si="905"/>
        <v>32.723296053013478</v>
      </c>
    </row>
    <row r="2028" spans="6:34" ht="15" thickBot="1" x14ac:dyDescent="0.4">
      <c r="F2028" s="21">
        <f t="shared" si="917"/>
        <v>199.79999999999293</v>
      </c>
      <c r="G2028" s="20">
        <f t="shared" si="932"/>
        <v>356.63043478260749</v>
      </c>
      <c r="H2028" s="19">
        <f t="shared" si="906"/>
        <v>6.6304347826074945</v>
      </c>
      <c r="I2028" s="18">
        <f t="shared" si="907"/>
        <v>1.8944099378878556E-2</v>
      </c>
      <c r="J2028" s="17">
        <f t="shared" si="908"/>
        <v>179478.49570302764</v>
      </c>
      <c r="K2028" s="16">
        <f t="shared" si="909"/>
        <v>31.628507194362427</v>
      </c>
      <c r="L2028" s="15">
        <f t="shared" si="910"/>
        <v>0</v>
      </c>
      <c r="M2028" s="14">
        <f t="shared" si="911"/>
        <v>0</v>
      </c>
      <c r="N2028" s="13">
        <f t="shared" si="918"/>
        <v>0</v>
      </c>
      <c r="O2028" s="12">
        <f t="shared" si="919"/>
        <v>0</v>
      </c>
      <c r="P2028" s="4">
        <f t="shared" si="920"/>
        <v>0</v>
      </c>
      <c r="Q2028" s="11">
        <f t="shared" si="912"/>
        <v>0</v>
      </c>
      <c r="R2028" s="10">
        <f t="shared" si="921"/>
        <v>0</v>
      </c>
      <c r="S2028" s="9">
        <f t="shared" si="922"/>
        <v>151.358709016955</v>
      </c>
      <c r="T2028" s="8">
        <f t="shared" si="923"/>
        <v>28274.006865516563</v>
      </c>
      <c r="U2028" s="7">
        <f t="shared" si="924"/>
        <v>-31.628507194362427</v>
      </c>
      <c r="V2028" s="9">
        <f t="shared" si="925"/>
        <v>-1993.5013915536229</v>
      </c>
      <c r="W2028" s="8">
        <f t="shared" si="926"/>
        <v>179478.49570302764</v>
      </c>
      <c r="X2028" s="7">
        <f t="shared" si="927"/>
        <v>-31.628507194362427</v>
      </c>
      <c r="Y2028" s="6">
        <f t="shared" si="913"/>
        <v>1999.2391695146207</v>
      </c>
      <c r="Z2028" s="4">
        <f t="shared" si="914"/>
        <v>-1</v>
      </c>
      <c r="AA2028" s="4">
        <f t="shared" si="928"/>
        <v>0</v>
      </c>
      <c r="AB2028" s="5">
        <f t="shared" si="929"/>
        <v>0</v>
      </c>
      <c r="AC2028" s="418">
        <f t="shared" si="933"/>
        <v>0</v>
      </c>
      <c r="AD2028" s="628">
        <f t="shared" si="930"/>
        <v>0</v>
      </c>
      <c r="AE2028" s="4">
        <f t="shared" si="915"/>
        <v>18.874856222369996</v>
      </c>
      <c r="AF2028" s="3">
        <f t="shared" si="931"/>
        <v>4.67</v>
      </c>
      <c r="AG2028" s="2">
        <f t="shared" si="916"/>
        <v>105.92076283713217</v>
      </c>
      <c r="AH2028" s="1">
        <f t="shared" si="905"/>
        <v>32.800878046696027</v>
      </c>
    </row>
    <row r="2029" spans="6:34" ht="15" thickBot="1" x14ac:dyDescent="0.4">
      <c r="F2029" s="21">
        <f t="shared" si="917"/>
        <v>199.89999999999293</v>
      </c>
      <c r="G2029" s="20">
        <f t="shared" si="932"/>
        <v>356.63043478260749</v>
      </c>
      <c r="H2029" s="19">
        <f t="shared" si="906"/>
        <v>6.6304347826074945</v>
      </c>
      <c r="I2029" s="18">
        <f t="shared" si="907"/>
        <v>1.8944099378878556E-2</v>
      </c>
      <c r="J2029" s="17">
        <f t="shared" si="908"/>
        <v>179279.14556387227</v>
      </c>
      <c r="K2029" s="16">
        <f t="shared" si="909"/>
        <v>31.629105365658333</v>
      </c>
      <c r="L2029" s="15">
        <f t="shared" si="910"/>
        <v>0</v>
      </c>
      <c r="M2029" s="14">
        <f t="shared" si="911"/>
        <v>0</v>
      </c>
      <c r="N2029" s="13">
        <f t="shared" si="918"/>
        <v>0</v>
      </c>
      <c r="O2029" s="12">
        <f t="shared" si="919"/>
        <v>0</v>
      </c>
      <c r="P2029" s="4">
        <f t="shared" si="920"/>
        <v>0</v>
      </c>
      <c r="Q2029" s="11">
        <f t="shared" si="912"/>
        <v>0</v>
      </c>
      <c r="R2029" s="10">
        <f t="shared" si="921"/>
        <v>0</v>
      </c>
      <c r="S2029" s="9">
        <f t="shared" si="922"/>
        <v>151.358709016955</v>
      </c>
      <c r="T2029" s="8">
        <f t="shared" si="923"/>
        <v>28289.14273641826</v>
      </c>
      <c r="U2029" s="7">
        <f t="shared" si="924"/>
        <v>-31.629105365658333</v>
      </c>
      <c r="V2029" s="9">
        <f t="shared" si="925"/>
        <v>-1996.664242273059</v>
      </c>
      <c r="W2029" s="8">
        <f t="shared" si="926"/>
        <v>179279.14556387227</v>
      </c>
      <c r="X2029" s="7">
        <f t="shared" si="927"/>
        <v>-31.629105365658333</v>
      </c>
      <c r="Y2029" s="6">
        <f t="shared" si="913"/>
        <v>2002.3929572307052</v>
      </c>
      <c r="Z2029" s="4">
        <f t="shared" si="914"/>
        <v>-1</v>
      </c>
      <c r="AA2029" s="4">
        <f t="shared" si="928"/>
        <v>0</v>
      </c>
      <c r="AB2029" s="5">
        <f t="shared" si="929"/>
        <v>0</v>
      </c>
      <c r="AC2029" s="418">
        <f t="shared" si="933"/>
        <v>0</v>
      </c>
      <c r="AD2029" s="628">
        <f t="shared" si="930"/>
        <v>0</v>
      </c>
      <c r="AE2029" s="4">
        <f t="shared" si="915"/>
        <v>18.904631194071566</v>
      </c>
      <c r="AF2029" s="3">
        <f t="shared" si="931"/>
        <v>4.67</v>
      </c>
      <c r="AG2029" s="2">
        <f t="shared" si="916"/>
        <v>105.92076283713217</v>
      </c>
      <c r="AH2029" s="1">
        <f t="shared" si="905"/>
        <v>32.878523428405956</v>
      </c>
    </row>
    <row r="2030" spans="6:34" ht="15" thickBot="1" x14ac:dyDescent="0.4">
      <c r="F2030" s="21">
        <f t="shared" si="917"/>
        <v>199.99999999999292</v>
      </c>
      <c r="G2030" s="20">
        <f t="shared" si="932"/>
        <v>356.63043478260749</v>
      </c>
      <c r="H2030" s="19">
        <f t="shared" si="906"/>
        <v>6.6304347826074945</v>
      </c>
      <c r="I2030" s="18">
        <f t="shared" si="907"/>
        <v>1.8944099378878556E-2</v>
      </c>
      <c r="J2030" s="17">
        <f t="shared" si="908"/>
        <v>179079.47913964497</v>
      </c>
      <c r="K2030" s="16">
        <f t="shared" si="909"/>
        <v>31.629704503011094</v>
      </c>
      <c r="L2030" s="15">
        <f t="shared" si="910"/>
        <v>0</v>
      </c>
      <c r="M2030" s="14">
        <f t="shared" si="911"/>
        <v>0</v>
      </c>
      <c r="N2030" s="13">
        <f t="shared" si="918"/>
        <v>0</v>
      </c>
      <c r="O2030" s="12">
        <f t="shared" si="919"/>
        <v>0</v>
      </c>
      <c r="P2030" s="4">
        <f t="shared" si="920"/>
        <v>0</v>
      </c>
      <c r="Q2030" s="11">
        <f t="shared" si="912"/>
        <v>0</v>
      </c>
      <c r="R2030" s="10">
        <f t="shared" si="921"/>
        <v>0</v>
      </c>
      <c r="S2030" s="9">
        <f t="shared" si="922"/>
        <v>151.358709016955</v>
      </c>
      <c r="T2030" s="8">
        <f t="shared" si="923"/>
        <v>28304.278607319957</v>
      </c>
      <c r="U2030" s="7">
        <f t="shared" si="924"/>
        <v>-31.629704503011094</v>
      </c>
      <c r="V2030" s="9">
        <f t="shared" si="925"/>
        <v>-1999.8271528096247</v>
      </c>
      <c r="W2030" s="8">
        <f t="shared" si="926"/>
        <v>179079.47913964497</v>
      </c>
      <c r="X2030" s="7">
        <f t="shared" si="927"/>
        <v>-31.629704503011094</v>
      </c>
      <c r="Y2030" s="6">
        <f t="shared" si="913"/>
        <v>2005.5468331380171</v>
      </c>
      <c r="Z2030" s="4">
        <f t="shared" si="914"/>
        <v>-1</v>
      </c>
      <c r="AA2030" s="4">
        <f t="shared" si="928"/>
        <v>0</v>
      </c>
      <c r="AB2030" s="5">
        <f t="shared" si="929"/>
        <v>0</v>
      </c>
      <c r="AC2030" s="418">
        <f t="shared" si="933"/>
        <v>0</v>
      </c>
      <c r="AD2030" s="628">
        <f t="shared" si="930"/>
        <v>0</v>
      </c>
      <c r="AE2030" s="4">
        <f t="shared" si="915"/>
        <v>18.934406998388248</v>
      </c>
      <c r="AF2030" s="3">
        <f t="shared" si="931"/>
        <v>4.67</v>
      </c>
      <c r="AG2030" s="2">
        <f t="shared" si="916"/>
        <v>105.92076283713217</v>
      </c>
      <c r="AH2030" s="1">
        <f t="shared" si="905"/>
        <v>32.95623215412936</v>
      </c>
    </row>
    <row r="2031" spans="6:34" ht="15" thickBot="1" x14ac:dyDescent="0.4">
      <c r="F2031" s="21">
        <f t="shared" si="917"/>
        <v>200.09999999999292</v>
      </c>
      <c r="G2031" s="20">
        <f t="shared" si="932"/>
        <v>356.63043478260749</v>
      </c>
      <c r="H2031" s="19">
        <f t="shared" si="906"/>
        <v>6.6304347826074945</v>
      </c>
      <c r="I2031" s="18">
        <f t="shared" si="907"/>
        <v>1.8944099378878556E-2</v>
      </c>
      <c r="J2031" s="17">
        <f t="shared" si="908"/>
        <v>178879.49642436401</v>
      </c>
      <c r="K2031" s="16">
        <f t="shared" si="909"/>
        <v>31.630304606520205</v>
      </c>
      <c r="L2031" s="15">
        <f t="shared" si="910"/>
        <v>0</v>
      </c>
      <c r="M2031" s="14">
        <f t="shared" si="911"/>
        <v>0</v>
      </c>
      <c r="N2031" s="13">
        <f t="shared" si="918"/>
        <v>0</v>
      </c>
      <c r="O2031" s="12">
        <f t="shared" si="919"/>
        <v>0</v>
      </c>
      <c r="P2031" s="4">
        <f t="shared" si="920"/>
        <v>0</v>
      </c>
      <c r="Q2031" s="11">
        <f t="shared" si="912"/>
        <v>0</v>
      </c>
      <c r="R2031" s="10">
        <f t="shared" si="921"/>
        <v>0</v>
      </c>
      <c r="S2031" s="9">
        <f t="shared" si="922"/>
        <v>151.358709016955</v>
      </c>
      <c r="T2031" s="8">
        <f t="shared" si="923"/>
        <v>28319.414478221654</v>
      </c>
      <c r="U2031" s="7">
        <f t="shared" si="924"/>
        <v>-31.630304606520205</v>
      </c>
      <c r="V2031" s="9">
        <f t="shared" si="925"/>
        <v>-2002.9901232599259</v>
      </c>
      <c r="W2031" s="8">
        <f t="shared" si="926"/>
        <v>178879.49642436401</v>
      </c>
      <c r="X2031" s="7">
        <f t="shared" si="927"/>
        <v>-31.630304606520205</v>
      </c>
      <c r="Y2031" s="6">
        <f t="shared" si="913"/>
        <v>2008.700797200044</v>
      </c>
      <c r="Z2031" s="4">
        <f t="shared" si="914"/>
        <v>-1</v>
      </c>
      <c r="AA2031" s="4">
        <f t="shared" si="928"/>
        <v>0</v>
      </c>
      <c r="AB2031" s="5">
        <f t="shared" si="929"/>
        <v>0</v>
      </c>
      <c r="AC2031" s="418">
        <f t="shared" si="933"/>
        <v>0</v>
      </c>
      <c r="AD2031" s="628">
        <f t="shared" si="930"/>
        <v>0</v>
      </c>
      <c r="AE2031" s="4">
        <f t="shared" si="915"/>
        <v>18.964183634975321</v>
      </c>
      <c r="AF2031" s="3">
        <f t="shared" si="931"/>
        <v>4.67</v>
      </c>
      <c r="AG2031" s="2">
        <f t="shared" si="916"/>
        <v>105.92076283713217</v>
      </c>
      <c r="AH2031" s="1">
        <f t="shared" si="905"/>
        <v>33.034004179976264</v>
      </c>
    </row>
    <row r="2032" spans="6:34" ht="15" thickBot="1" x14ac:dyDescent="0.4">
      <c r="F2032" s="21">
        <f t="shared" si="917"/>
        <v>200.19999999999291</v>
      </c>
      <c r="G2032" s="20">
        <f t="shared" si="932"/>
        <v>356.63043478260749</v>
      </c>
      <c r="H2032" s="19">
        <f t="shared" si="906"/>
        <v>6.6304347826074945</v>
      </c>
      <c r="I2032" s="18">
        <f t="shared" si="907"/>
        <v>1.8944099378878556E-2</v>
      </c>
      <c r="J2032" s="17">
        <f t="shared" si="908"/>
        <v>178679.19741203802</v>
      </c>
      <c r="K2032" s="16">
        <f t="shared" si="909"/>
        <v>31.630905676285344</v>
      </c>
      <c r="L2032" s="15">
        <f t="shared" si="910"/>
        <v>0</v>
      </c>
      <c r="M2032" s="14">
        <f t="shared" si="911"/>
        <v>0</v>
      </c>
      <c r="N2032" s="13">
        <f t="shared" si="918"/>
        <v>0</v>
      </c>
      <c r="O2032" s="12">
        <f t="shared" si="919"/>
        <v>0</v>
      </c>
      <c r="P2032" s="4">
        <f t="shared" si="920"/>
        <v>0</v>
      </c>
      <c r="Q2032" s="11">
        <f t="shared" si="912"/>
        <v>0</v>
      </c>
      <c r="R2032" s="10">
        <f t="shared" si="921"/>
        <v>0</v>
      </c>
      <c r="S2032" s="9">
        <f t="shared" si="922"/>
        <v>151.358709016955</v>
      </c>
      <c r="T2032" s="8">
        <f t="shared" si="923"/>
        <v>28334.55034912335</v>
      </c>
      <c r="U2032" s="7">
        <f t="shared" si="924"/>
        <v>-31.630905676285344</v>
      </c>
      <c r="V2032" s="9">
        <f t="shared" si="925"/>
        <v>-2006.1531537205778</v>
      </c>
      <c r="W2032" s="8">
        <f t="shared" si="926"/>
        <v>178679.19741203802</v>
      </c>
      <c r="X2032" s="7">
        <f t="shared" si="927"/>
        <v>-31.630905676285344</v>
      </c>
      <c r="Y2032" s="6">
        <f t="shared" si="913"/>
        <v>2011.8548493811127</v>
      </c>
      <c r="Z2032" s="4">
        <f t="shared" si="914"/>
        <v>-1</v>
      </c>
      <c r="AA2032" s="4">
        <f t="shared" si="928"/>
        <v>0</v>
      </c>
      <c r="AB2032" s="5">
        <f t="shared" si="929"/>
        <v>0</v>
      </c>
      <c r="AC2032" s="418">
        <f t="shared" si="933"/>
        <v>0</v>
      </c>
      <c r="AD2032" s="628">
        <f t="shared" si="930"/>
        <v>0</v>
      </c>
      <c r="AE2032" s="4">
        <f t="shared" si="915"/>
        <v>18.993961103495995</v>
      </c>
      <c r="AF2032" s="3">
        <f t="shared" si="931"/>
        <v>4.67</v>
      </c>
      <c r="AG2032" s="2">
        <f t="shared" si="916"/>
        <v>105.92076283713217</v>
      </c>
      <c r="AH2032" s="1">
        <f t="shared" si="905"/>
        <v>33.111839462180008</v>
      </c>
    </row>
    <row r="2033" spans="6:34" ht="15" thickBot="1" x14ac:dyDescent="0.4">
      <c r="F2033" s="21">
        <f t="shared" si="917"/>
        <v>200.29999999999291</v>
      </c>
      <c r="G2033" s="20">
        <f t="shared" si="932"/>
        <v>356.63043478260749</v>
      </c>
      <c r="H2033" s="19">
        <f t="shared" si="906"/>
        <v>6.6304347826074945</v>
      </c>
      <c r="I2033" s="18">
        <f t="shared" si="907"/>
        <v>1.8944099378878556E-2</v>
      </c>
      <c r="J2033" s="17">
        <f t="shared" si="908"/>
        <v>178478.58209666595</v>
      </c>
      <c r="K2033" s="16">
        <f t="shared" si="909"/>
        <v>31.631507712406307</v>
      </c>
      <c r="L2033" s="15">
        <f t="shared" si="910"/>
        <v>0</v>
      </c>
      <c r="M2033" s="14">
        <f t="shared" si="911"/>
        <v>0</v>
      </c>
      <c r="N2033" s="13">
        <f t="shared" si="918"/>
        <v>0</v>
      </c>
      <c r="O2033" s="12">
        <f t="shared" si="919"/>
        <v>0</v>
      </c>
      <c r="P2033" s="4">
        <f t="shared" si="920"/>
        <v>0</v>
      </c>
      <c r="Q2033" s="11">
        <f t="shared" si="912"/>
        <v>0</v>
      </c>
      <c r="R2033" s="10">
        <f t="shared" si="921"/>
        <v>0</v>
      </c>
      <c r="S2033" s="9">
        <f t="shared" si="922"/>
        <v>151.358709016955</v>
      </c>
      <c r="T2033" s="8">
        <f t="shared" si="923"/>
        <v>28349.686220025047</v>
      </c>
      <c r="U2033" s="7">
        <f t="shared" si="924"/>
        <v>-31.631507712406307</v>
      </c>
      <c r="V2033" s="9">
        <f t="shared" si="925"/>
        <v>-2009.3162442882065</v>
      </c>
      <c r="W2033" s="8">
        <f t="shared" si="926"/>
        <v>178478.58209666595</v>
      </c>
      <c r="X2033" s="7">
        <f t="shared" si="927"/>
        <v>-31.631507712406307</v>
      </c>
      <c r="Y2033" s="6">
        <f t="shared" si="913"/>
        <v>2015.0089896463844</v>
      </c>
      <c r="Z2033" s="4">
        <f t="shared" si="914"/>
        <v>-1</v>
      </c>
      <c r="AA2033" s="4">
        <f t="shared" si="928"/>
        <v>0</v>
      </c>
      <c r="AB2033" s="5">
        <f t="shared" si="929"/>
        <v>0</v>
      </c>
      <c r="AC2033" s="418">
        <f t="shared" si="933"/>
        <v>0</v>
      </c>
      <c r="AD2033" s="628">
        <f t="shared" si="930"/>
        <v>0</v>
      </c>
      <c r="AE2033" s="4">
        <f t="shared" si="915"/>
        <v>19.023739403621359</v>
      </c>
      <c r="AF2033" s="3">
        <f t="shared" si="931"/>
        <v>4.67</v>
      </c>
      <c r="AG2033" s="2">
        <f t="shared" si="916"/>
        <v>105.92076283713217</v>
      </c>
      <c r="AH2033" s="1">
        <f t="shared" si="905"/>
        <v>33.189737957096803</v>
      </c>
    </row>
    <row r="2034" spans="6:34" ht="15" thickBot="1" x14ac:dyDescent="0.4">
      <c r="F2034" s="21">
        <f t="shared" si="917"/>
        <v>200.3999999999929</v>
      </c>
      <c r="G2034" s="20">
        <f t="shared" si="932"/>
        <v>356.63043478260749</v>
      </c>
      <c r="H2034" s="19">
        <f t="shared" si="906"/>
        <v>6.6304347826074945</v>
      </c>
      <c r="I2034" s="18">
        <f t="shared" si="907"/>
        <v>1.8944099378878556E-2</v>
      </c>
      <c r="J2034" s="17">
        <f t="shared" si="908"/>
        <v>178277.65047223712</v>
      </c>
      <c r="K2034" s="16">
        <f t="shared" si="909"/>
        <v>31.632110714983103</v>
      </c>
      <c r="L2034" s="15">
        <f t="shared" si="910"/>
        <v>0</v>
      </c>
      <c r="M2034" s="14">
        <f t="shared" si="911"/>
        <v>0</v>
      </c>
      <c r="N2034" s="13">
        <f t="shared" si="918"/>
        <v>0</v>
      </c>
      <c r="O2034" s="12">
        <f t="shared" si="919"/>
        <v>0</v>
      </c>
      <c r="P2034" s="4">
        <f t="shared" si="920"/>
        <v>0</v>
      </c>
      <c r="Q2034" s="11">
        <f t="shared" si="912"/>
        <v>0</v>
      </c>
      <c r="R2034" s="10">
        <f t="shared" si="921"/>
        <v>0</v>
      </c>
      <c r="S2034" s="9">
        <f t="shared" si="922"/>
        <v>151.358709016955</v>
      </c>
      <c r="T2034" s="8">
        <f t="shared" si="923"/>
        <v>28364.822090926744</v>
      </c>
      <c r="U2034" s="7">
        <f t="shared" si="924"/>
        <v>-31.632110714983103</v>
      </c>
      <c r="V2034" s="9">
        <f t="shared" si="925"/>
        <v>-2012.4793950594471</v>
      </c>
      <c r="W2034" s="8">
        <f t="shared" si="926"/>
        <v>178277.65047223712</v>
      </c>
      <c r="X2034" s="7">
        <f t="shared" si="927"/>
        <v>-31.632110714983103</v>
      </c>
      <c r="Y2034" s="6">
        <f t="shared" si="913"/>
        <v>2018.1632179618471</v>
      </c>
      <c r="Z2034" s="4">
        <f t="shared" si="914"/>
        <v>-1</v>
      </c>
      <c r="AA2034" s="4">
        <f t="shared" si="928"/>
        <v>0</v>
      </c>
      <c r="AB2034" s="5">
        <f t="shared" si="929"/>
        <v>0</v>
      </c>
      <c r="AC2034" s="418">
        <f t="shared" si="933"/>
        <v>0</v>
      </c>
      <c r="AD2034" s="628">
        <f t="shared" si="930"/>
        <v>0</v>
      </c>
      <c r="AE2034" s="4">
        <f t="shared" si="915"/>
        <v>19.053518535030307</v>
      </c>
      <c r="AF2034" s="3">
        <f t="shared" si="931"/>
        <v>4.67</v>
      </c>
      <c r="AG2034" s="2">
        <f t="shared" si="916"/>
        <v>105.92076283713217</v>
      </c>
      <c r="AH2034" s="1">
        <f t="shared" si="905"/>
        <v>33.267699621205303</v>
      </c>
    </row>
    <row r="2035" spans="6:34" ht="15" thickBot="1" x14ac:dyDescent="0.4">
      <c r="F2035" s="21">
        <f t="shared" si="917"/>
        <v>200.49999999999289</v>
      </c>
      <c r="G2035" s="20">
        <f t="shared" si="932"/>
        <v>356.63043478260749</v>
      </c>
      <c r="H2035" s="19">
        <f t="shared" si="906"/>
        <v>6.6304347826074945</v>
      </c>
      <c r="I2035" s="18">
        <f t="shared" si="907"/>
        <v>1.8944099378878556E-2</v>
      </c>
      <c r="J2035" s="17">
        <f t="shared" si="908"/>
        <v>178076.40253273118</v>
      </c>
      <c r="K2035" s="16">
        <f t="shared" si="909"/>
        <v>31.632714684115889</v>
      </c>
      <c r="L2035" s="15">
        <f t="shared" si="910"/>
        <v>0</v>
      </c>
      <c r="M2035" s="14">
        <f t="shared" si="911"/>
        <v>0</v>
      </c>
      <c r="N2035" s="13">
        <f t="shared" si="918"/>
        <v>0</v>
      </c>
      <c r="O2035" s="12">
        <f t="shared" si="919"/>
        <v>0</v>
      </c>
      <c r="P2035" s="4">
        <f t="shared" si="920"/>
        <v>0</v>
      </c>
      <c r="Q2035" s="11">
        <f t="shared" si="912"/>
        <v>0</v>
      </c>
      <c r="R2035" s="10">
        <f t="shared" si="921"/>
        <v>0</v>
      </c>
      <c r="S2035" s="9">
        <f t="shared" si="922"/>
        <v>151.358709016955</v>
      </c>
      <c r="T2035" s="8">
        <f t="shared" si="923"/>
        <v>28379.957961828441</v>
      </c>
      <c r="U2035" s="7">
        <f t="shared" si="924"/>
        <v>-31.632714684115889</v>
      </c>
      <c r="V2035" s="9">
        <f t="shared" si="925"/>
        <v>-2015.6426061309455</v>
      </c>
      <c r="W2035" s="8">
        <f t="shared" si="926"/>
        <v>178076.40253273118</v>
      </c>
      <c r="X2035" s="7">
        <f t="shared" si="927"/>
        <v>-31.632714684115889</v>
      </c>
      <c r="Y2035" s="6">
        <f t="shared" si="913"/>
        <v>2021.31753429431</v>
      </c>
      <c r="Z2035" s="4">
        <f t="shared" si="914"/>
        <v>-1</v>
      </c>
      <c r="AA2035" s="4">
        <f t="shared" si="928"/>
        <v>0</v>
      </c>
      <c r="AB2035" s="5">
        <f t="shared" si="929"/>
        <v>0</v>
      </c>
      <c r="AC2035" s="418">
        <f t="shared" si="933"/>
        <v>0</v>
      </c>
      <c r="AD2035" s="628">
        <f t="shared" si="930"/>
        <v>0</v>
      </c>
      <c r="AE2035" s="4">
        <f t="shared" si="915"/>
        <v>19.083298497409476</v>
      </c>
      <c r="AF2035" s="3">
        <f t="shared" si="931"/>
        <v>4.67</v>
      </c>
      <c r="AG2035" s="2">
        <f t="shared" si="916"/>
        <v>105.92076283713217</v>
      </c>
      <c r="AH2035" s="1">
        <f t="shared" si="905"/>
        <v>33.345724411105998</v>
      </c>
    </row>
    <row r="2036" spans="6:34" ht="15" thickBot="1" x14ac:dyDescent="0.4">
      <c r="F2036" s="21">
        <f t="shared" si="917"/>
        <v>200.59999999999289</v>
      </c>
      <c r="G2036" s="20">
        <f t="shared" si="932"/>
        <v>356.63043478260749</v>
      </c>
      <c r="H2036" s="19">
        <f t="shared" si="906"/>
        <v>6.6304347826074945</v>
      </c>
      <c r="I2036" s="18">
        <f t="shared" si="907"/>
        <v>1.8944099378878556E-2</v>
      </c>
      <c r="J2036" s="17">
        <f t="shared" si="908"/>
        <v>177874.8382721181</v>
      </c>
      <c r="K2036" s="16">
        <f t="shared" si="909"/>
        <v>31.633319619904984</v>
      </c>
      <c r="L2036" s="15">
        <f t="shared" si="910"/>
        <v>1.1573998075221739E-305</v>
      </c>
      <c r="M2036" s="14">
        <f t="shared" si="911"/>
        <v>2.7510236024994551E-308</v>
      </c>
      <c r="N2036" s="13">
        <f t="shared" si="918"/>
        <v>0</v>
      </c>
      <c r="O2036" s="12">
        <f t="shared" si="919"/>
        <v>0</v>
      </c>
      <c r="P2036" s="4">
        <f t="shared" si="920"/>
        <v>1.0417698191960535E-307</v>
      </c>
      <c r="Q2036" s="11">
        <f t="shared" si="912"/>
        <v>1.5309675599876343E-306</v>
      </c>
      <c r="R2036" s="10">
        <f t="shared" si="921"/>
        <v>0</v>
      </c>
      <c r="S2036" s="9">
        <f t="shared" si="922"/>
        <v>151.358709016955</v>
      </c>
      <c r="T2036" s="8">
        <f t="shared" si="923"/>
        <v>28395.093832730137</v>
      </c>
      <c r="U2036" s="7">
        <f t="shared" si="924"/>
        <v>-31.633319619904984</v>
      </c>
      <c r="V2036" s="9">
        <f t="shared" si="925"/>
        <v>-2018.805877599357</v>
      </c>
      <c r="W2036" s="8">
        <f t="shared" si="926"/>
        <v>177874.8382721181</v>
      </c>
      <c r="X2036" s="7">
        <f t="shared" si="927"/>
        <v>-31.633319619904984</v>
      </c>
      <c r="Y2036" s="6">
        <f t="shared" si="913"/>
        <v>2024.4719386113973</v>
      </c>
      <c r="Z2036" s="4">
        <f t="shared" si="914"/>
        <v>-1</v>
      </c>
      <c r="AA2036" s="4">
        <f t="shared" si="928"/>
        <v>0</v>
      </c>
      <c r="AB2036" s="5">
        <f t="shared" si="929"/>
        <v>0</v>
      </c>
      <c r="AC2036" s="418">
        <f t="shared" si="933"/>
        <v>0</v>
      </c>
      <c r="AD2036" s="628">
        <f t="shared" si="930"/>
        <v>0</v>
      </c>
      <c r="AE2036" s="4">
        <f t="shared" si="915"/>
        <v>19.113079290453214</v>
      </c>
      <c r="AF2036" s="3">
        <f t="shared" si="931"/>
        <v>4.67</v>
      </c>
      <c r="AG2036" s="2">
        <f t="shared" si="916"/>
        <v>105.92076283713217</v>
      </c>
      <c r="AH2036" s="1">
        <f t="shared" si="905"/>
        <v>33.423812283521023</v>
      </c>
    </row>
    <row r="2037" spans="6:34" ht="15" thickBot="1" x14ac:dyDescent="0.4">
      <c r="F2037" s="21">
        <f t="shared" si="917"/>
        <v>200.69999999999288</v>
      </c>
      <c r="G2037" s="20">
        <f t="shared" si="932"/>
        <v>356.63043478260749</v>
      </c>
      <c r="H2037" s="19">
        <f t="shared" si="906"/>
        <v>6.6304347826074945</v>
      </c>
      <c r="I2037" s="18">
        <f t="shared" si="907"/>
        <v>1.8944099378878556E-2</v>
      </c>
      <c r="J2037" s="17">
        <f t="shared" si="908"/>
        <v>177672.95768435817</v>
      </c>
      <c r="K2037" s="16">
        <f t="shared" si="909"/>
        <v>31.63392552245087</v>
      </c>
      <c r="L2037" s="15">
        <f t="shared" si="910"/>
        <v>2.5336092753397235E-305</v>
      </c>
      <c r="M2037" s="14">
        <f t="shared" si="911"/>
        <v>6.0221358865549886E-308</v>
      </c>
      <c r="N2037" s="13">
        <f t="shared" si="918"/>
        <v>0</v>
      </c>
      <c r="O2037" s="12">
        <f t="shared" si="919"/>
        <v>0</v>
      </c>
      <c r="P2037" s="4">
        <f t="shared" si="920"/>
        <v>2.2804891270327432E-307</v>
      </c>
      <c r="Q2037" s="11">
        <f t="shared" si="912"/>
        <v>3.3513688053335722E-306</v>
      </c>
      <c r="R2037" s="10">
        <f t="shared" si="921"/>
        <v>-9.7141265155566084E-303</v>
      </c>
      <c r="S2037" s="9">
        <f t="shared" si="922"/>
        <v>151.358709016955</v>
      </c>
      <c r="T2037" s="8">
        <f t="shared" si="923"/>
        <v>28410.229703631834</v>
      </c>
      <c r="U2037" s="7">
        <f t="shared" si="924"/>
        <v>-31.63392552245087</v>
      </c>
      <c r="V2037" s="9">
        <f t="shared" si="925"/>
        <v>-2021.9692095613475</v>
      </c>
      <c r="W2037" s="8">
        <f t="shared" si="926"/>
        <v>177672.95768435817</v>
      </c>
      <c r="X2037" s="7">
        <f t="shared" si="927"/>
        <v>-31.63392552245087</v>
      </c>
      <c r="Y2037" s="6">
        <f t="shared" si="913"/>
        <v>2027.6264308815416</v>
      </c>
      <c r="Z2037" s="4">
        <f t="shared" si="914"/>
        <v>-1</v>
      </c>
      <c r="AA2037" s="4">
        <f t="shared" si="928"/>
        <v>0</v>
      </c>
      <c r="AB2037" s="5">
        <f t="shared" si="929"/>
        <v>3.0853038211014953E-300</v>
      </c>
      <c r="AC2037" s="418">
        <f t="shared" si="933"/>
        <v>1.7363085606322651E-300</v>
      </c>
      <c r="AD2037" s="628">
        <f t="shared" si="930"/>
        <v>1.2340821708221867E-301</v>
      </c>
      <c r="AE2037" s="4">
        <f t="shared" si="915"/>
        <v>19.142860913863487</v>
      </c>
      <c r="AF2037" s="3">
        <f t="shared" si="931"/>
        <v>4.67</v>
      </c>
      <c r="AG2037" s="2">
        <f t="shared" si="916"/>
        <v>105.92076283713217</v>
      </c>
      <c r="AH2037" s="1">
        <f t="shared" si="905"/>
        <v>33.50196319529325</v>
      </c>
    </row>
    <row r="2038" spans="6:34" ht="15" thickBot="1" x14ac:dyDescent="0.4">
      <c r="F2038" s="21">
        <f t="shared" si="917"/>
        <v>200.79999999999288</v>
      </c>
      <c r="G2038" s="20">
        <f t="shared" si="932"/>
        <v>356.63043478260749</v>
      </c>
      <c r="H2038" s="19">
        <f t="shared" si="906"/>
        <v>6.6304347826074945</v>
      </c>
      <c r="I2038" s="18">
        <f t="shared" si="907"/>
        <v>1.8944099378878556E-2</v>
      </c>
      <c r="J2038" s="17">
        <f t="shared" si="908"/>
        <v>177470.76076340204</v>
      </c>
      <c r="K2038" s="16">
        <f t="shared" si="909"/>
        <v>31.634532391854201</v>
      </c>
      <c r="L2038" s="15">
        <f t="shared" si="910"/>
        <v>5.5531851619229165E-305</v>
      </c>
      <c r="M2038" s="14">
        <f t="shared" si="911"/>
        <v>1.319936581137458E-307</v>
      </c>
      <c r="N2038" s="13">
        <f t="shared" si="918"/>
        <v>0</v>
      </c>
      <c r="O2038" s="12">
        <f t="shared" si="919"/>
        <v>0</v>
      </c>
      <c r="P2038" s="4">
        <f t="shared" si="920"/>
        <v>4.9983943875745028E-307</v>
      </c>
      <c r="Q2038" s="11">
        <f t="shared" si="912"/>
        <v>7.3455570687450486E-306</v>
      </c>
      <c r="R2038" s="10">
        <f t="shared" si="921"/>
        <v>-2.1407766522999398E-302</v>
      </c>
      <c r="S2038" s="9">
        <f t="shared" si="922"/>
        <v>151.358709016955</v>
      </c>
      <c r="T2038" s="8">
        <f t="shared" si="923"/>
        <v>28425.365574533531</v>
      </c>
      <c r="U2038" s="7">
        <f t="shared" si="924"/>
        <v>-31.634532391854201</v>
      </c>
      <c r="V2038" s="9">
        <f t="shared" si="925"/>
        <v>-2025.1326021135926</v>
      </c>
      <c r="W2038" s="8">
        <f t="shared" si="926"/>
        <v>177470.76076340204</v>
      </c>
      <c r="X2038" s="7">
        <f t="shared" si="927"/>
        <v>-31.634532391854201</v>
      </c>
      <c r="Y2038" s="6">
        <f t="shared" si="913"/>
        <v>2030.7810110739783</v>
      </c>
      <c r="Z2038" s="4">
        <f t="shared" si="914"/>
        <v>-1</v>
      </c>
      <c r="AA2038" s="4">
        <f t="shared" si="928"/>
        <v>0</v>
      </c>
      <c r="AB2038" s="5">
        <f t="shared" si="929"/>
        <v>6.7993209424320695E-300</v>
      </c>
      <c r="AC2038" s="418">
        <f t="shared" si="933"/>
        <v>3.8283430466964047E-300</v>
      </c>
      <c r="AD2038" s="628">
        <f t="shared" si="930"/>
        <v>2.713307136518225E-301</v>
      </c>
      <c r="AE2038" s="4">
        <f t="shared" si="915"/>
        <v>19.172643367349846</v>
      </c>
      <c r="AF2038" s="3">
        <f t="shared" si="931"/>
        <v>4.67</v>
      </c>
      <c r="AG2038" s="2">
        <f t="shared" si="916"/>
        <v>105.92076283713217</v>
      </c>
      <c r="AH2038" s="1">
        <f t="shared" si="905"/>
        <v>33.580177103386191</v>
      </c>
    </row>
    <row r="2039" spans="6:34" ht="15" thickBot="1" x14ac:dyDescent="0.4">
      <c r="F2039" s="21">
        <f t="shared" si="917"/>
        <v>200.89999999999287</v>
      </c>
      <c r="G2039" s="20">
        <f t="shared" si="932"/>
        <v>356.63043478260749</v>
      </c>
      <c r="H2039" s="19">
        <f t="shared" si="906"/>
        <v>6.6304347826074945</v>
      </c>
      <c r="I2039" s="18">
        <f t="shared" si="907"/>
        <v>1.8944099378878556E-2</v>
      </c>
      <c r="J2039" s="17">
        <f t="shared" si="908"/>
        <v>177268.24750319068</v>
      </c>
      <c r="K2039" s="16">
        <f t="shared" si="909"/>
        <v>31.635140228215803</v>
      </c>
      <c r="L2039" s="15">
        <f t="shared" si="910"/>
        <v>1.2186837521724968E-304</v>
      </c>
      <c r="M2039" s="14">
        <f t="shared" si="911"/>
        <v>2.8966894105388075E-307</v>
      </c>
      <c r="N2039" s="13">
        <f t="shared" si="918"/>
        <v>0</v>
      </c>
      <c r="O2039" s="12">
        <f t="shared" si="919"/>
        <v>0</v>
      </c>
      <c r="P2039" s="4">
        <f t="shared" si="920"/>
        <v>1.0969311934446532E-306</v>
      </c>
      <c r="Q2039" s="11">
        <f t="shared" si="912"/>
        <v>1.6120317960432676E-305</v>
      </c>
      <c r="R2039" s="10">
        <f t="shared" si="921"/>
        <v>-4.7236934697256244E-302</v>
      </c>
      <c r="S2039" s="9">
        <f t="shared" si="922"/>
        <v>151.358709016955</v>
      </c>
      <c r="T2039" s="8">
        <f t="shared" si="923"/>
        <v>28440.501445435228</v>
      </c>
      <c r="U2039" s="7">
        <f t="shared" si="924"/>
        <v>-31.635140228215803</v>
      </c>
      <c r="V2039" s="9">
        <f t="shared" si="925"/>
        <v>-2028.296055352778</v>
      </c>
      <c r="W2039" s="8">
        <f t="shared" si="926"/>
        <v>177268.24750319068</v>
      </c>
      <c r="X2039" s="7">
        <f t="shared" si="927"/>
        <v>-31.635140228215803</v>
      </c>
      <c r="Y2039" s="6">
        <f t="shared" si="913"/>
        <v>2033.9356791587386</v>
      </c>
      <c r="Z2039" s="4">
        <f t="shared" si="914"/>
        <v>-1</v>
      </c>
      <c r="AA2039" s="4">
        <f t="shared" si="928"/>
        <v>0</v>
      </c>
      <c r="AB2039" s="5">
        <f t="shared" si="929"/>
        <v>1.5002923308150444E-299</v>
      </c>
      <c r="AC2039" s="418">
        <f t="shared" si="933"/>
        <v>8.451570585793177E-300</v>
      </c>
      <c r="AD2039" s="628">
        <f t="shared" si="930"/>
        <v>5.973077142813762E-301</v>
      </c>
      <c r="AE2039" s="4">
        <f t="shared" si="915"/>
        <v>19.202426650629359</v>
      </c>
      <c r="AF2039" s="3">
        <f t="shared" si="931"/>
        <v>4.67</v>
      </c>
      <c r="AG2039" s="2">
        <f t="shared" si="916"/>
        <v>105.92076283713217</v>
      </c>
      <c r="AH2039" s="1">
        <f t="shared" si="905"/>
        <v>33.6584539648834</v>
      </c>
    </row>
    <row r="2040" spans="6:34" ht="15" thickBot="1" x14ac:dyDescent="0.4">
      <c r="F2040" s="21">
        <f t="shared" si="917"/>
        <v>200.99999999999287</v>
      </c>
      <c r="G2040" s="20">
        <f t="shared" si="932"/>
        <v>356.63043478260749</v>
      </c>
      <c r="H2040" s="19">
        <f t="shared" si="906"/>
        <v>6.6304347826074945</v>
      </c>
      <c r="I2040" s="18">
        <f t="shared" si="907"/>
        <v>1.8944099378878556E-2</v>
      </c>
      <c r="J2040" s="17">
        <f t="shared" si="908"/>
        <v>177065.4178976554</v>
      </c>
      <c r="K2040" s="16">
        <f t="shared" si="909"/>
        <v>31.63574903163666</v>
      </c>
      <c r="L2040" s="15">
        <f t="shared" si="910"/>
        <v>2.677850406603168E-304</v>
      </c>
      <c r="M2040" s="14">
        <f t="shared" si="911"/>
        <v>6.3649826314550701E-307</v>
      </c>
      <c r="N2040" s="13">
        <f t="shared" si="918"/>
        <v>0</v>
      </c>
      <c r="O2040" s="12">
        <f t="shared" si="919"/>
        <v>0</v>
      </c>
      <c r="P2040" s="4">
        <f t="shared" si="920"/>
        <v>2.410319852993076E-306</v>
      </c>
      <c r="Q2040" s="11">
        <f t="shared" si="912"/>
        <v>3.5421658759266751E-305</v>
      </c>
      <c r="R2040" s="10">
        <f t="shared" si="921"/>
        <v>-1.0436019522929709E-301</v>
      </c>
      <c r="S2040" s="9">
        <f t="shared" si="922"/>
        <v>151.358709016955</v>
      </c>
      <c r="T2040" s="8">
        <f t="shared" si="923"/>
        <v>28455.637316336924</v>
      </c>
      <c r="U2040" s="7">
        <f t="shared" si="924"/>
        <v>-31.63574903163666</v>
      </c>
      <c r="V2040" s="9">
        <f t="shared" si="925"/>
        <v>-2031.4595693755996</v>
      </c>
      <c r="W2040" s="8">
        <f t="shared" si="926"/>
        <v>177065.4178976554</v>
      </c>
      <c r="X2040" s="7">
        <f t="shared" si="927"/>
        <v>-31.63574903163666</v>
      </c>
      <c r="Y2040" s="6">
        <f t="shared" si="913"/>
        <v>2037.0904351066438</v>
      </c>
      <c r="Z2040" s="4">
        <f t="shared" si="914"/>
        <v>-1</v>
      </c>
      <c r="AA2040" s="4">
        <f t="shared" si="928"/>
        <v>0</v>
      </c>
      <c r="AB2040" s="5">
        <f t="shared" si="929"/>
        <v>3.3145842664928384E-299</v>
      </c>
      <c r="AC2040" s="418">
        <f t="shared" si="933"/>
        <v>1.8681283832972752E-299</v>
      </c>
      <c r="AD2040" s="628">
        <f t="shared" si="930"/>
        <v>1.3165630333266363E-300</v>
      </c>
      <c r="AE2040" s="4">
        <f t="shared" si="915"/>
        <v>19.232210763426544</v>
      </c>
      <c r="AF2040" s="3">
        <f t="shared" si="931"/>
        <v>4.67</v>
      </c>
      <c r="AG2040" s="2">
        <f t="shared" si="916"/>
        <v>105.92076283713217</v>
      </c>
      <c r="AH2040" s="1">
        <f t="shared" si="905"/>
        <v>33.736793736987842</v>
      </c>
    </row>
    <row r="2041" spans="6:34" ht="15" thickBot="1" x14ac:dyDescent="0.4">
      <c r="F2041" s="21">
        <f t="shared" si="917"/>
        <v>201.09999999999286</v>
      </c>
      <c r="G2041" s="20">
        <f t="shared" si="932"/>
        <v>356.63043478260749</v>
      </c>
      <c r="H2041" s="19">
        <f t="shared" si="906"/>
        <v>6.6304347826074945</v>
      </c>
      <c r="I2041" s="18">
        <f t="shared" si="907"/>
        <v>1.8944099378878556E-2</v>
      </c>
      <c r="J2041" s="17">
        <f t="shared" si="908"/>
        <v>176862.27194071782</v>
      </c>
      <c r="K2041" s="16">
        <f t="shared" si="909"/>
        <v>31.63635880221792</v>
      </c>
      <c r="L2041" s="15">
        <f t="shared" si="910"/>
        <v>5.8915301003617755E-304</v>
      </c>
      <c r="M2041" s="14">
        <f t="shared" si="911"/>
        <v>1.4003577895549904E-306</v>
      </c>
      <c r="N2041" s="13">
        <f t="shared" si="918"/>
        <v>0</v>
      </c>
      <c r="O2041" s="12">
        <f t="shared" si="919"/>
        <v>0</v>
      </c>
      <c r="P2041" s="4">
        <f t="shared" si="920"/>
        <v>5.3029369864694814E-306</v>
      </c>
      <c r="Q2041" s="11">
        <f t="shared" si="912"/>
        <v>7.7931077953559852E-305</v>
      </c>
      <c r="R2041" s="10">
        <f t="shared" si="921"/>
        <v>-2.3085057953770221E-301</v>
      </c>
      <c r="S2041" s="9">
        <f t="shared" si="922"/>
        <v>151.358709016955</v>
      </c>
      <c r="T2041" s="8">
        <f t="shared" si="923"/>
        <v>28470.773187238621</v>
      </c>
      <c r="U2041" s="7">
        <f t="shared" si="924"/>
        <v>-31.63635880221792</v>
      </c>
      <c r="V2041" s="9">
        <f t="shared" si="925"/>
        <v>-2034.6231442787632</v>
      </c>
      <c r="W2041" s="8">
        <f t="shared" si="926"/>
        <v>176862.27194071782</v>
      </c>
      <c r="X2041" s="7">
        <f t="shared" si="927"/>
        <v>-31.63635880221792</v>
      </c>
      <c r="Y2041" s="6">
        <f t="shared" si="913"/>
        <v>2040.2452788893006</v>
      </c>
      <c r="Z2041" s="4">
        <f t="shared" si="914"/>
        <v>-1</v>
      </c>
      <c r="AA2041" s="4">
        <f t="shared" si="928"/>
        <v>0</v>
      </c>
      <c r="AB2041" s="5">
        <f t="shared" si="929"/>
        <v>7.3320454907659435E-299</v>
      </c>
      <c r="AC2041" s="418">
        <f t="shared" si="933"/>
        <v>4.134460226569781E-299</v>
      </c>
      <c r="AD2041" s="628">
        <f t="shared" si="930"/>
        <v>2.9055585749182187E-300</v>
      </c>
      <c r="AE2041" s="4">
        <f t="shared" si="915"/>
        <v>19.261995705473346</v>
      </c>
      <c r="AF2041" s="3">
        <f t="shared" si="931"/>
        <v>4.67</v>
      </c>
      <c r="AG2041" s="2">
        <f t="shared" si="916"/>
        <v>105.92076283713217</v>
      </c>
      <c r="AH2041" s="1">
        <f t="shared" si="905"/>
        <v>33.815196377021728</v>
      </c>
    </row>
    <row r="2042" spans="6:34" ht="15" thickBot="1" x14ac:dyDescent="0.4">
      <c r="F2042" s="21">
        <f t="shared" si="917"/>
        <v>201.19999999999285</v>
      </c>
      <c r="G2042" s="20">
        <f t="shared" si="932"/>
        <v>356.63043478260749</v>
      </c>
      <c r="H2042" s="19">
        <f t="shared" si="906"/>
        <v>6.6304347826074945</v>
      </c>
      <c r="I2042" s="18">
        <f t="shared" si="907"/>
        <v>1.8944099378878556E-2</v>
      </c>
      <c r="J2042" s="17">
        <f t="shared" si="908"/>
        <v>176658.80962628993</v>
      </c>
      <c r="K2042" s="16">
        <f t="shared" si="909"/>
        <v>31.636969540060907</v>
      </c>
      <c r="L2042" s="15">
        <f t="shared" si="910"/>
        <v>1.2978259680474053E-303</v>
      </c>
      <c r="M2042" s="14">
        <f t="shared" si="911"/>
        <v>3.0848025434518775E-306</v>
      </c>
      <c r="N2042" s="13">
        <f t="shared" si="918"/>
        <v>0</v>
      </c>
      <c r="O2042" s="12">
        <f t="shared" si="919"/>
        <v>0</v>
      </c>
      <c r="P2042" s="4">
        <f t="shared" si="920"/>
        <v>1.1681667089397589E-305</v>
      </c>
      <c r="Q2042" s="11">
        <f t="shared" si="912"/>
        <v>1.7167183221188317E-304</v>
      </c>
      <c r="R2042" s="10">
        <f t="shared" si="921"/>
        <v>-5.1129323928616804E-301</v>
      </c>
      <c r="S2042" s="9">
        <f t="shared" si="922"/>
        <v>151.358709016955</v>
      </c>
      <c r="T2042" s="8">
        <f t="shared" si="923"/>
        <v>28485.909058140318</v>
      </c>
      <c r="U2042" s="7">
        <f t="shared" si="924"/>
        <v>-31.636969540060907</v>
      </c>
      <c r="V2042" s="9">
        <f t="shared" si="925"/>
        <v>-2037.786780158985</v>
      </c>
      <c r="W2042" s="8">
        <f t="shared" si="926"/>
        <v>176658.80962628993</v>
      </c>
      <c r="X2042" s="7">
        <f t="shared" si="927"/>
        <v>-31.636969540060907</v>
      </c>
      <c r="Y2042" s="6">
        <f t="shared" si="913"/>
        <v>2043.4002104790932</v>
      </c>
      <c r="Z2042" s="4">
        <f t="shared" si="914"/>
        <v>-1</v>
      </c>
      <c r="AA2042" s="4">
        <f t="shared" si="928"/>
        <v>0</v>
      </c>
      <c r="AB2042" s="5">
        <f t="shared" si="929"/>
        <v>1.6239185091389423E-298</v>
      </c>
      <c r="AC2042" s="418">
        <f t="shared" si="933"/>
        <v>9.1616522924609907E-299</v>
      </c>
      <c r="AD2042" s="628">
        <f t="shared" si="930"/>
        <v>6.4204007645690027E-300</v>
      </c>
      <c r="AE2042" s="4">
        <f t="shared" si="915"/>
        <v>19.291781476509037</v>
      </c>
      <c r="AF2042" s="3">
        <f t="shared" si="931"/>
        <v>4.67</v>
      </c>
      <c r="AG2042" s="2">
        <f t="shared" si="916"/>
        <v>105.92076283713217</v>
      </c>
      <c r="AH2042" s="1">
        <f t="shared" si="905"/>
        <v>33.893661842425864</v>
      </c>
    </row>
    <row r="2043" spans="6:34" ht="15" thickBot="1" x14ac:dyDescent="0.4">
      <c r="F2043" s="21">
        <f t="shared" si="917"/>
        <v>201.29999999999285</v>
      </c>
      <c r="G2043" s="20">
        <f t="shared" si="932"/>
        <v>356.63043478260749</v>
      </c>
      <c r="H2043" s="19">
        <f t="shared" si="906"/>
        <v>6.6304347826074945</v>
      </c>
      <c r="I2043" s="18">
        <f t="shared" si="907"/>
        <v>1.8944099378878556E-2</v>
      </c>
      <c r="J2043" s="17">
        <f t="shared" si="908"/>
        <v>176455.03094827404</v>
      </c>
      <c r="K2043" s="16">
        <f t="shared" si="909"/>
        <v>31.637581245267082</v>
      </c>
      <c r="L2043" s="15">
        <f t="shared" si="910"/>
        <v>2.8625393240918477E-303</v>
      </c>
      <c r="M2043" s="14">
        <f t="shared" si="911"/>
        <v>6.8039697194339124E-306</v>
      </c>
      <c r="N2043" s="13">
        <f t="shared" si="918"/>
        <v>0</v>
      </c>
      <c r="O2043" s="12">
        <f t="shared" si="919"/>
        <v>0</v>
      </c>
      <c r="P2043" s="4">
        <f t="shared" si="920"/>
        <v>2.5765574304742786E-305</v>
      </c>
      <c r="Q2043" s="11">
        <f t="shared" si="912"/>
        <v>3.7864658486126341E-304</v>
      </c>
      <c r="R2043" s="10">
        <f t="shared" si="921"/>
        <v>-1.1338411373859961E-300</v>
      </c>
      <c r="S2043" s="9">
        <f t="shared" si="922"/>
        <v>151.358709016955</v>
      </c>
      <c r="T2043" s="8">
        <f t="shared" si="923"/>
        <v>28501.044929042015</v>
      </c>
      <c r="U2043" s="7">
        <f t="shared" si="924"/>
        <v>-31.637581245267082</v>
      </c>
      <c r="V2043" s="9">
        <f t="shared" si="925"/>
        <v>-2040.9504771129912</v>
      </c>
      <c r="W2043" s="8">
        <f t="shared" si="926"/>
        <v>176455.03094827404</v>
      </c>
      <c r="X2043" s="7">
        <f t="shared" si="927"/>
        <v>-31.637581245267082</v>
      </c>
      <c r="Y2043" s="6">
        <f t="shared" si="913"/>
        <v>2046.5552298491789</v>
      </c>
      <c r="Z2043" s="4">
        <f t="shared" si="914"/>
        <v>-1</v>
      </c>
      <c r="AA2043" s="4">
        <f t="shared" si="928"/>
        <v>0</v>
      </c>
      <c r="AB2043" s="5">
        <f t="shared" si="929"/>
        <v>3.6011929514165215E-298</v>
      </c>
      <c r="AC2043" s="418">
        <f t="shared" si="933"/>
        <v>2.0326928675114682E-298</v>
      </c>
      <c r="AD2043" s="628">
        <f t="shared" si="930"/>
        <v>1.4204934779456813E-299</v>
      </c>
      <c r="AE2043" s="4">
        <f t="shared" si="915"/>
        <v>19.321568076280197</v>
      </c>
      <c r="AF2043" s="3">
        <f t="shared" si="931"/>
        <v>4.67</v>
      </c>
      <c r="AG2043" s="2">
        <f t="shared" si="916"/>
        <v>105.92076283713217</v>
      </c>
      <c r="AH2043" s="1">
        <f t="shared" si="905"/>
        <v>33.972190090759248</v>
      </c>
    </row>
    <row r="2044" spans="6:34" ht="15" thickBot="1" x14ac:dyDescent="0.4">
      <c r="F2044" s="21">
        <f t="shared" si="917"/>
        <v>201.39999999999284</v>
      </c>
      <c r="G2044" s="20">
        <f t="shared" si="932"/>
        <v>356.63043478260749</v>
      </c>
      <c r="H2044" s="19">
        <f t="shared" si="906"/>
        <v>6.6304347826074945</v>
      </c>
      <c r="I2044" s="18">
        <f t="shared" si="907"/>
        <v>1.8944099378878556E-2</v>
      </c>
      <c r="J2044" s="17">
        <f t="shared" si="908"/>
        <v>176250.93590056273</v>
      </c>
      <c r="K2044" s="16">
        <f t="shared" si="909"/>
        <v>31.638193917938111</v>
      </c>
      <c r="L2044" s="15">
        <f t="shared" si="910"/>
        <v>6.321689768885086E-303</v>
      </c>
      <c r="M2044" s="14">
        <f t="shared" si="911"/>
        <v>1.502602441166296E-305</v>
      </c>
      <c r="N2044" s="13">
        <f t="shared" si="918"/>
        <v>0</v>
      </c>
      <c r="O2044" s="12">
        <f t="shared" si="919"/>
        <v>0</v>
      </c>
      <c r="P2044" s="4">
        <f t="shared" si="920"/>
        <v>5.6901215679688836E-305</v>
      </c>
      <c r="Q2044" s="11">
        <f t="shared" si="912"/>
        <v>8.3621078019605338E-304</v>
      </c>
      <c r="R2044" s="10">
        <f t="shared" si="921"/>
        <v>-2.5175466791890223E-300</v>
      </c>
      <c r="S2044" s="9">
        <f t="shared" si="922"/>
        <v>151.358709016955</v>
      </c>
      <c r="T2044" s="8">
        <f t="shared" si="923"/>
        <v>28516.180799943711</v>
      </c>
      <c r="U2044" s="7">
        <f t="shared" si="924"/>
        <v>-31.638193917938111</v>
      </c>
      <c r="V2044" s="9">
        <f t="shared" si="925"/>
        <v>-2044.114235237518</v>
      </c>
      <c r="W2044" s="8">
        <f t="shared" si="926"/>
        <v>176250.93590056273</v>
      </c>
      <c r="X2044" s="7">
        <f t="shared" si="927"/>
        <v>-31.638193917938111</v>
      </c>
      <c r="Y2044" s="6">
        <f t="shared" si="913"/>
        <v>2049.7103369734814</v>
      </c>
      <c r="Z2044" s="4">
        <f t="shared" si="914"/>
        <v>-1</v>
      </c>
      <c r="AA2044" s="4">
        <f t="shared" si="928"/>
        <v>0</v>
      </c>
      <c r="AB2044" s="5">
        <f t="shared" si="929"/>
        <v>7.9959802630367618E-298</v>
      </c>
      <c r="AC2044" s="418">
        <f t="shared" si="933"/>
        <v>4.5155720541831997E-298</v>
      </c>
      <c r="AD2044" s="628">
        <f t="shared" si="930"/>
        <v>3.146741248694926E-299</v>
      </c>
      <c r="AE2044" s="4">
        <f t="shared" si="915"/>
        <v>19.351355504540642</v>
      </c>
      <c r="AF2044" s="3">
        <f t="shared" si="931"/>
        <v>4.67</v>
      </c>
      <c r="AG2044" s="2">
        <f t="shared" si="916"/>
        <v>105.92076283713217</v>
      </c>
      <c r="AH2044" s="1">
        <f t="shared" si="905"/>
        <v>34.050781079698574</v>
      </c>
    </row>
    <row r="2045" spans="6:34" ht="15" thickBot="1" x14ac:dyDescent="0.4">
      <c r="F2045" s="21">
        <f t="shared" si="917"/>
        <v>201.49999999999284</v>
      </c>
      <c r="G2045" s="20">
        <f t="shared" si="932"/>
        <v>356.63043478260749</v>
      </c>
      <c r="H2045" s="19">
        <f t="shared" si="906"/>
        <v>6.6304347826074945</v>
      </c>
      <c r="I2045" s="18">
        <f t="shared" si="907"/>
        <v>1.8944099378878556E-2</v>
      </c>
      <c r="J2045" s="17">
        <f t="shared" si="908"/>
        <v>176046.52447703897</v>
      </c>
      <c r="K2045" s="16">
        <f t="shared" si="909"/>
        <v>31.638807558175799</v>
      </c>
      <c r="L2045" s="15">
        <f t="shared" si="910"/>
        <v>1.3978535912782923E-302</v>
      </c>
      <c r="M2045" s="14">
        <f t="shared" si="911"/>
        <v>3.3225582011093731E-305</v>
      </c>
      <c r="N2045" s="13">
        <f t="shared" si="918"/>
        <v>0</v>
      </c>
      <c r="O2045" s="12">
        <f t="shared" si="919"/>
        <v>0</v>
      </c>
      <c r="P2045" s="4">
        <f t="shared" si="920"/>
        <v>1.2582010758807229E-304</v>
      </c>
      <c r="Q2045" s="11">
        <f t="shared" si="912"/>
        <v>1.8490313269023755E-303</v>
      </c>
      <c r="R2045" s="10">
        <f t="shared" si="921"/>
        <v>-5.596881349202767E-300</v>
      </c>
      <c r="S2045" s="9">
        <f t="shared" si="922"/>
        <v>151.358709016955</v>
      </c>
      <c r="T2045" s="8">
        <f t="shared" si="923"/>
        <v>28531.316670845408</v>
      </c>
      <c r="U2045" s="7">
        <f t="shared" si="924"/>
        <v>-31.638807558175799</v>
      </c>
      <c r="V2045" s="9">
        <f t="shared" si="925"/>
        <v>-2047.2780546293118</v>
      </c>
      <c r="W2045" s="8">
        <f t="shared" si="926"/>
        <v>176046.52447703897</v>
      </c>
      <c r="X2045" s="7">
        <f t="shared" si="927"/>
        <v>-31.638807558175799</v>
      </c>
      <c r="Y2045" s="6">
        <f t="shared" si="913"/>
        <v>2052.8655318266851</v>
      </c>
      <c r="Z2045" s="4">
        <f t="shared" si="914"/>
        <v>-1</v>
      </c>
      <c r="AA2045" s="4">
        <f t="shared" si="928"/>
        <v>0</v>
      </c>
      <c r="AB2045" s="5">
        <f t="shared" si="929"/>
        <v>1.7776255420693938E-297</v>
      </c>
      <c r="AC2045" s="418">
        <f t="shared" si="933"/>
        <v>1.0043773940530742E-297</v>
      </c>
      <c r="AD2045" s="628">
        <f t="shared" si="930"/>
        <v>6.979552593828293E-299</v>
      </c>
      <c r="AE2045" s="4">
        <f t="shared" si="915"/>
        <v>19.381143761051362</v>
      </c>
      <c r="AF2045" s="3">
        <f t="shared" si="931"/>
        <v>4.67</v>
      </c>
      <c r="AG2045" s="2">
        <f t="shared" si="916"/>
        <v>105.92076283713217</v>
      </c>
      <c r="AH2045" s="1">
        <f t="shared" si="905"/>
        <v>34.129434767037743</v>
      </c>
    </row>
    <row r="2046" spans="6:34" ht="15" thickBot="1" x14ac:dyDescent="0.4">
      <c r="F2046" s="21">
        <f t="shared" si="917"/>
        <v>201.59999999999283</v>
      </c>
      <c r="G2046" s="20">
        <f t="shared" si="932"/>
        <v>356.63043478260749</v>
      </c>
      <c r="H2046" s="19">
        <f t="shared" si="906"/>
        <v>6.6304347826074945</v>
      </c>
      <c r="I2046" s="18">
        <f t="shared" si="907"/>
        <v>1.8944099378878556E-2</v>
      </c>
      <c r="J2046" s="17">
        <f t="shared" si="908"/>
        <v>175841.79667157604</v>
      </c>
      <c r="K2046" s="16">
        <f t="shared" si="909"/>
        <v>31.639422166082124</v>
      </c>
      <c r="L2046" s="15">
        <f t="shared" si="910"/>
        <v>3.0948318390073911E-302</v>
      </c>
      <c r="M2046" s="14">
        <f t="shared" si="911"/>
        <v>7.3561057981366676E-305</v>
      </c>
      <c r="N2046" s="13">
        <f t="shared" si="918"/>
        <v>0</v>
      </c>
      <c r="O2046" s="12">
        <f t="shared" si="919"/>
        <v>0</v>
      </c>
      <c r="P2046" s="4">
        <f t="shared" si="920"/>
        <v>2.7856427696037533E-304</v>
      </c>
      <c r="Q2046" s="11">
        <f t="shared" si="912"/>
        <v>4.0937341775447068E-303</v>
      </c>
      <c r="R2046" s="10">
        <f t="shared" si="921"/>
        <v>-1.2458277464444236E-299</v>
      </c>
      <c r="S2046" s="9">
        <f t="shared" si="922"/>
        <v>151.358709016955</v>
      </c>
      <c r="T2046" s="8">
        <f t="shared" si="923"/>
        <v>28546.452541747105</v>
      </c>
      <c r="U2046" s="7">
        <f t="shared" si="924"/>
        <v>-31.639422166082124</v>
      </c>
      <c r="V2046" s="9">
        <f t="shared" si="925"/>
        <v>-2050.4419353851295</v>
      </c>
      <c r="W2046" s="8">
        <f t="shared" si="926"/>
        <v>175841.79667157604</v>
      </c>
      <c r="X2046" s="7">
        <f t="shared" si="927"/>
        <v>-31.639422166082124</v>
      </c>
      <c r="Y2046" s="6">
        <f t="shared" si="913"/>
        <v>2056.0208143842306</v>
      </c>
      <c r="Z2046" s="4">
        <f t="shared" si="914"/>
        <v>-1</v>
      </c>
      <c r="AA2046" s="4">
        <f t="shared" si="928"/>
        <v>0</v>
      </c>
      <c r="AB2046" s="5">
        <f t="shared" si="929"/>
        <v>3.9568736318017796E-297</v>
      </c>
      <c r="AC2046" s="418">
        <f t="shared" si="933"/>
        <v>2.2367853283679247E-297</v>
      </c>
      <c r="AD2046" s="628">
        <f t="shared" si="930"/>
        <v>1.5500259778164146E-298</v>
      </c>
      <c r="AE2046" s="4">
        <f t="shared" si="915"/>
        <v>19.410932845580493</v>
      </c>
      <c r="AF2046" s="3">
        <f t="shared" si="931"/>
        <v>4.67</v>
      </c>
      <c r="AG2046" s="2">
        <f t="shared" si="916"/>
        <v>105.92076283713217</v>
      </c>
      <c r="AH2046" s="1">
        <f t="shared" si="905"/>
        <v>34.208151110687616</v>
      </c>
    </row>
    <row r="2047" spans="6:34" ht="15" thickBot="1" x14ac:dyDescent="0.4">
      <c r="F2047" s="21">
        <f t="shared" si="917"/>
        <v>201.69999999999283</v>
      </c>
      <c r="G2047" s="20">
        <f t="shared" si="932"/>
        <v>356.63043478260749</v>
      </c>
      <c r="H2047" s="19">
        <f t="shared" si="906"/>
        <v>6.6304347826074945</v>
      </c>
      <c r="I2047" s="18">
        <f t="shared" si="907"/>
        <v>1.8944099378878556E-2</v>
      </c>
      <c r="J2047" s="17">
        <f t="shared" si="908"/>
        <v>175636.75247803752</v>
      </c>
      <c r="K2047" s="16">
        <f t="shared" si="909"/>
        <v>31.640037741759247</v>
      </c>
      <c r="L2047" s="15">
        <f t="shared" si="910"/>
        <v>6.8605567568028805E-302</v>
      </c>
      <c r="M2047" s="14">
        <f t="shared" si="911"/>
        <v>1.6306857355244766E-304</v>
      </c>
      <c r="N2047" s="13">
        <f t="shared" si="918"/>
        <v>0</v>
      </c>
      <c r="O2047" s="12">
        <f t="shared" si="919"/>
        <v>0</v>
      </c>
      <c r="P2047" s="4">
        <f t="shared" si="920"/>
        <v>6.1751530678234291E-304</v>
      </c>
      <c r="Q2047" s="11">
        <f t="shared" si="912"/>
        <v>9.0749020086716713E-303</v>
      </c>
      <c r="R2047" s="10">
        <f t="shared" si="921"/>
        <v>-2.7765999556088564E-299</v>
      </c>
      <c r="S2047" s="9">
        <f t="shared" si="922"/>
        <v>151.358709016955</v>
      </c>
      <c r="T2047" s="8">
        <f t="shared" si="923"/>
        <v>28561.588412648802</v>
      </c>
      <c r="U2047" s="7">
        <f t="shared" si="924"/>
        <v>-31.640037741759247</v>
      </c>
      <c r="V2047" s="9">
        <f t="shared" si="925"/>
        <v>-2053.6058776017376</v>
      </c>
      <c r="W2047" s="8">
        <f t="shared" si="926"/>
        <v>175636.75247803752</v>
      </c>
      <c r="X2047" s="7">
        <f t="shared" si="927"/>
        <v>-31.640037741759247</v>
      </c>
      <c r="Y2047" s="6">
        <f t="shared" si="913"/>
        <v>2059.1761846223071</v>
      </c>
      <c r="Z2047" s="4">
        <f t="shared" si="914"/>
        <v>-1</v>
      </c>
      <c r="AA2047" s="4">
        <f t="shared" si="928"/>
        <v>0</v>
      </c>
      <c r="AB2047" s="5">
        <f t="shared" si="929"/>
        <v>8.8187594005402831E-297</v>
      </c>
      <c r="AC2047" s="418">
        <f t="shared" si="933"/>
        <v>4.9876387363663646E-297</v>
      </c>
      <c r="AD2047" s="628">
        <f t="shared" si="930"/>
        <v>3.446634973189442E-298</v>
      </c>
      <c r="AE2047" s="4">
        <f t="shared" si="915"/>
        <v>19.440722757903238</v>
      </c>
      <c r="AF2047" s="3">
        <f t="shared" si="931"/>
        <v>4.67</v>
      </c>
      <c r="AG2047" s="2">
        <f t="shared" si="916"/>
        <v>105.92076283713217</v>
      </c>
      <c r="AH2047" s="1">
        <f t="shared" si="905"/>
        <v>34.286930068675325</v>
      </c>
    </row>
    <row r="2048" spans="6:34" ht="15" thickBot="1" x14ac:dyDescent="0.4">
      <c r="F2048" s="21">
        <f t="shared" si="917"/>
        <v>201.79999999999282</v>
      </c>
      <c r="G2048" s="20">
        <f t="shared" si="932"/>
        <v>356.63043478260749</v>
      </c>
      <c r="H2048" s="19">
        <f t="shared" si="906"/>
        <v>6.6304347826074945</v>
      </c>
      <c r="I2048" s="18">
        <f t="shared" si="907"/>
        <v>1.8944099378878556E-2</v>
      </c>
      <c r="J2048" s="17">
        <f t="shared" si="908"/>
        <v>175431.39189027736</v>
      </c>
      <c r="K2048" s="16">
        <f t="shared" si="909"/>
        <v>31.640654285309466</v>
      </c>
      <c r="L2048" s="15">
        <f t="shared" si="910"/>
        <v>1.5227502389249388E-301</v>
      </c>
      <c r="M2048" s="14">
        <f t="shared" si="911"/>
        <v>3.6194250429006868E-304</v>
      </c>
      <c r="N2048" s="13">
        <f t="shared" si="918"/>
        <v>0</v>
      </c>
      <c r="O2048" s="12">
        <f t="shared" si="919"/>
        <v>0</v>
      </c>
      <c r="P2048" s="4">
        <f t="shared" si="920"/>
        <v>1.3706199282007299E-303</v>
      </c>
      <c r="Q2048" s="11">
        <f t="shared" si="912"/>
        <v>2.0142401982495896E-302</v>
      </c>
      <c r="R2048" s="10">
        <f t="shared" si="921"/>
        <v>-6.1960102054262617E-299</v>
      </c>
      <c r="S2048" s="9">
        <f t="shared" si="922"/>
        <v>151.358709016955</v>
      </c>
      <c r="T2048" s="8">
        <f t="shared" si="923"/>
        <v>28576.724283550499</v>
      </c>
      <c r="U2048" s="7">
        <f t="shared" si="924"/>
        <v>-31.640654285309466</v>
      </c>
      <c r="V2048" s="9">
        <f t="shared" si="925"/>
        <v>-2056.7698813759134</v>
      </c>
      <c r="W2048" s="8">
        <f t="shared" si="926"/>
        <v>175431.39189027736</v>
      </c>
      <c r="X2048" s="7">
        <f t="shared" si="927"/>
        <v>-31.640654285309466</v>
      </c>
      <c r="Y2048" s="6">
        <f t="shared" si="913"/>
        <v>2062.3316425178491</v>
      </c>
      <c r="Z2048" s="4">
        <f t="shared" si="914"/>
        <v>-1</v>
      </c>
      <c r="AA2048" s="4">
        <f t="shared" si="928"/>
        <v>0</v>
      </c>
      <c r="AB2048" s="5">
        <f t="shared" si="929"/>
        <v>1.9679148641693542E-296</v>
      </c>
      <c r="AC2048" s="418">
        <f t="shared" si="933"/>
        <v>1.113548314605955E-296</v>
      </c>
      <c r="AD2048" s="628">
        <f t="shared" si="930"/>
        <v>7.6735549039294663E-298</v>
      </c>
      <c r="AE2048" s="4">
        <f t="shared" si="915"/>
        <v>19.470513497801836</v>
      </c>
      <c r="AF2048" s="3">
        <f t="shared" si="931"/>
        <v>4.67</v>
      </c>
      <c r="AG2048" s="2">
        <f t="shared" si="916"/>
        <v>105.92076283713217</v>
      </c>
      <c r="AH2048" s="1">
        <f t="shared" si="905"/>
        <v>34.365771599143898</v>
      </c>
    </row>
    <row r="2049" spans="6:34" ht="15" thickBot="1" x14ac:dyDescent="0.4">
      <c r="F2049" s="21">
        <f t="shared" si="917"/>
        <v>201.89999999999281</v>
      </c>
      <c r="G2049" s="20">
        <f t="shared" si="932"/>
        <v>356.63043478260749</v>
      </c>
      <c r="H2049" s="19">
        <f t="shared" si="906"/>
        <v>6.6304347826074945</v>
      </c>
      <c r="I2049" s="18">
        <f t="shared" si="907"/>
        <v>1.8944099378878556E-2</v>
      </c>
      <c r="J2049" s="17">
        <f t="shared" si="908"/>
        <v>175225.71490213976</v>
      </c>
      <c r="K2049" s="16">
        <f t="shared" si="909"/>
        <v>31.641271796835255</v>
      </c>
      <c r="L2049" s="15">
        <f t="shared" si="910"/>
        <v>3.384114696593416E-301</v>
      </c>
      <c r="M2049" s="14">
        <f t="shared" si="911"/>
        <v>8.04370222233289E-304</v>
      </c>
      <c r="N2049" s="13">
        <f t="shared" si="918"/>
        <v>0</v>
      </c>
      <c r="O2049" s="12">
        <f t="shared" si="919"/>
        <v>0</v>
      </c>
      <c r="P2049" s="4">
        <f t="shared" si="920"/>
        <v>3.046024833161455E-303</v>
      </c>
      <c r="Q2049" s="11">
        <f t="shared" si="912"/>
        <v>4.4763873175801057E-302</v>
      </c>
      <c r="R2049" s="10">
        <f t="shared" si="921"/>
        <v>-1.3843774591645527E-298</v>
      </c>
      <c r="S2049" s="9">
        <f t="shared" si="922"/>
        <v>151.358709016955</v>
      </c>
      <c r="T2049" s="8">
        <f t="shared" si="923"/>
        <v>28591.860154452195</v>
      </c>
      <c r="U2049" s="7">
        <f t="shared" si="924"/>
        <v>-31.641271796835255</v>
      </c>
      <c r="V2049" s="9">
        <f t="shared" si="925"/>
        <v>-2059.9339468044445</v>
      </c>
      <c r="W2049" s="8">
        <f t="shared" si="926"/>
        <v>175225.71490213976</v>
      </c>
      <c r="X2049" s="7">
        <f t="shared" si="927"/>
        <v>-31.641271796835255</v>
      </c>
      <c r="Y2049" s="6">
        <f t="shared" si="913"/>
        <v>2065.487188048528</v>
      </c>
      <c r="Z2049" s="4">
        <f t="shared" si="914"/>
        <v>-1</v>
      </c>
      <c r="AA2049" s="4">
        <f t="shared" si="928"/>
        <v>0</v>
      </c>
      <c r="AB2049" s="5">
        <f t="shared" si="929"/>
        <v>4.3969213884203122E-296</v>
      </c>
      <c r="AC2049" s="418">
        <f t="shared" si="933"/>
        <v>2.4892391162946351E-296</v>
      </c>
      <c r="AD2049" s="628">
        <f t="shared" si="930"/>
        <v>1.7105784618859226E-297</v>
      </c>
      <c r="AE2049" s="4">
        <f t="shared" si="915"/>
        <v>19.500305065065479</v>
      </c>
      <c r="AF2049" s="3">
        <f t="shared" si="931"/>
        <v>4.67</v>
      </c>
      <c r="AG2049" s="2">
        <f t="shared" si="916"/>
        <v>105.92076283713217</v>
      </c>
      <c r="AH2049" s="1">
        <f t="shared" si="905"/>
        <v>34.44467566035194</v>
      </c>
    </row>
    <row r="2050" spans="6:34" ht="15" thickBot="1" x14ac:dyDescent="0.4">
      <c r="F2050" s="21">
        <f t="shared" si="917"/>
        <v>201.99999999999281</v>
      </c>
      <c r="G2050" s="20">
        <f t="shared" si="932"/>
        <v>356.63043478260749</v>
      </c>
      <c r="H2050" s="19">
        <f t="shared" si="906"/>
        <v>6.6304347826074945</v>
      </c>
      <c r="I2050" s="18">
        <f t="shared" si="907"/>
        <v>1.8944099378878556E-2</v>
      </c>
      <c r="J2050" s="17">
        <f t="shared" si="908"/>
        <v>175019.72150745933</v>
      </c>
      <c r="K2050" s="16">
        <f t="shared" si="909"/>
        <v>31.641890276439266</v>
      </c>
      <c r="L2050" s="15">
        <f t="shared" si="910"/>
        <v>7.5302367113002596E-301</v>
      </c>
      <c r="M2050" s="14">
        <f t="shared" si="911"/>
        <v>1.7898619639089585E-303</v>
      </c>
      <c r="N2050" s="13">
        <f t="shared" si="918"/>
        <v>0</v>
      </c>
      <c r="O2050" s="12">
        <f t="shared" si="919"/>
        <v>0</v>
      </c>
      <c r="P2050" s="4">
        <f t="shared" si="920"/>
        <v>6.7779286692895555E-303</v>
      </c>
      <c r="Q2050" s="11">
        <f t="shared" si="912"/>
        <v>9.9607309843170146E-302</v>
      </c>
      <c r="R2050" s="10">
        <f t="shared" si="921"/>
        <v>-3.0969955516976501E-298</v>
      </c>
      <c r="S2050" s="9">
        <f t="shared" si="922"/>
        <v>151.358709016955</v>
      </c>
      <c r="T2050" s="8">
        <f t="shared" si="923"/>
        <v>28606.996025353892</v>
      </c>
      <c r="U2050" s="7">
        <f t="shared" si="924"/>
        <v>-31.641890276439266</v>
      </c>
      <c r="V2050" s="9">
        <f t="shared" si="925"/>
        <v>-2063.098073984128</v>
      </c>
      <c r="W2050" s="8">
        <f t="shared" si="926"/>
        <v>175019.72150745933</v>
      </c>
      <c r="X2050" s="7">
        <f t="shared" si="927"/>
        <v>-31.641890276439266</v>
      </c>
      <c r="Y2050" s="6">
        <f t="shared" si="913"/>
        <v>2068.6428211927496</v>
      </c>
      <c r="Z2050" s="4">
        <f t="shared" si="914"/>
        <v>-1</v>
      </c>
      <c r="AA2050" s="4">
        <f t="shared" si="928"/>
        <v>0</v>
      </c>
      <c r="AB2050" s="5">
        <f t="shared" si="929"/>
        <v>9.8363678857641402E-296</v>
      </c>
      <c r="AC2050" s="418">
        <f t="shared" si="933"/>
        <v>5.5714434864076464E-296</v>
      </c>
      <c r="AD2050" s="628">
        <f t="shared" si="930"/>
        <v>3.8179879576115616E-297</v>
      </c>
      <c r="AE2050" s="4">
        <f t="shared" si="915"/>
        <v>19.5300974594903</v>
      </c>
      <c r="AF2050" s="3">
        <f t="shared" si="931"/>
        <v>4.67</v>
      </c>
      <c r="AG2050" s="2">
        <f t="shared" si="916"/>
        <v>105.92076283713217</v>
      </c>
      <c r="AH2050" s="1">
        <f t="shared" si="905"/>
        <v>34.523642210673017</v>
      </c>
    </row>
    <row r="2051" spans="6:34" ht="15" thickBot="1" x14ac:dyDescent="0.4">
      <c r="F2051" s="21">
        <f t="shared" si="917"/>
        <v>202.0999999999928</v>
      </c>
      <c r="G2051" s="20">
        <f t="shared" si="932"/>
        <v>356.63043478260749</v>
      </c>
      <c r="H2051" s="19">
        <f t="shared" si="906"/>
        <v>6.6304347826074945</v>
      </c>
      <c r="I2051" s="18">
        <f t="shared" si="907"/>
        <v>1.8944099378878556E-2</v>
      </c>
      <c r="J2051" s="17">
        <f t="shared" si="908"/>
        <v>174813.41170006091</v>
      </c>
      <c r="K2051" s="16">
        <f t="shared" si="909"/>
        <v>31.642509724224308</v>
      </c>
      <c r="L2051" s="15">
        <f t="shared" si="910"/>
        <v>1.6777197353373762E-300</v>
      </c>
      <c r="M2051" s="14">
        <f t="shared" si="911"/>
        <v>3.9877720389234093E-303</v>
      </c>
      <c r="N2051" s="13">
        <f t="shared" si="918"/>
        <v>0</v>
      </c>
      <c r="O2051" s="12">
        <f t="shared" si="919"/>
        <v>0</v>
      </c>
      <c r="P2051" s="4">
        <f t="shared" si="920"/>
        <v>1.5101072023554695E-302</v>
      </c>
      <c r="Q2051" s="11">
        <f t="shared" si="912"/>
        <v>2.2192283710945349E-301</v>
      </c>
      <c r="R2051" s="10">
        <f t="shared" si="921"/>
        <v>-6.9369792492952E-298</v>
      </c>
      <c r="S2051" s="9">
        <f t="shared" si="922"/>
        <v>151.358709016955</v>
      </c>
      <c r="T2051" s="8">
        <f t="shared" si="923"/>
        <v>28622.131896255589</v>
      </c>
      <c r="U2051" s="7">
        <f t="shared" si="924"/>
        <v>-31.642509724224308</v>
      </c>
      <c r="V2051" s="9">
        <f t="shared" si="925"/>
        <v>-2066.2622630117717</v>
      </c>
      <c r="W2051" s="8">
        <f t="shared" si="926"/>
        <v>174813.41170006091</v>
      </c>
      <c r="X2051" s="7">
        <f t="shared" si="927"/>
        <v>-31.642509724224308</v>
      </c>
      <c r="Y2051" s="6">
        <f t="shared" si="913"/>
        <v>2071.798541929646</v>
      </c>
      <c r="Z2051" s="4">
        <f t="shared" si="914"/>
        <v>-1</v>
      </c>
      <c r="AA2051" s="4">
        <f t="shared" si="928"/>
        <v>0</v>
      </c>
      <c r="AB2051" s="5">
        <f t="shared" si="929"/>
        <v>2.2032540497055606E-295</v>
      </c>
      <c r="AC2051" s="418">
        <f t="shared" si="933"/>
        <v>1.2485688264853432E-295</v>
      </c>
      <c r="AD2051" s="628">
        <f t="shared" si="930"/>
        <v>8.5324027896208348E-297</v>
      </c>
      <c r="AE2051" s="4">
        <f t="shared" si="915"/>
        <v>19.559890680879281</v>
      </c>
      <c r="AF2051" s="3">
        <f t="shared" si="931"/>
        <v>4.67</v>
      </c>
      <c r="AG2051" s="2">
        <f t="shared" si="916"/>
        <v>105.92076283713217</v>
      </c>
      <c r="AH2051" s="1">
        <f t="shared" si="905"/>
        <v>34.602671208595289</v>
      </c>
    </row>
    <row r="2052" spans="6:34" ht="15" thickBot="1" x14ac:dyDescent="0.4">
      <c r="F2052" s="21">
        <f t="shared" si="917"/>
        <v>202.1999999999928</v>
      </c>
      <c r="G2052" s="20">
        <f t="shared" si="932"/>
        <v>356.63043478260749</v>
      </c>
      <c r="H2052" s="19">
        <f t="shared" si="906"/>
        <v>6.6304347826074945</v>
      </c>
      <c r="I2052" s="18">
        <f t="shared" si="907"/>
        <v>1.8944099378878556E-2</v>
      </c>
      <c r="J2052" s="17">
        <f t="shared" si="908"/>
        <v>174606.78547375972</v>
      </c>
      <c r="K2052" s="16">
        <f t="shared" si="909"/>
        <v>31.643130140293358</v>
      </c>
      <c r="L2052" s="15">
        <f t="shared" si="910"/>
        <v>3.7426352409957213E-300</v>
      </c>
      <c r="M2052" s="14">
        <f t="shared" si="911"/>
        <v>8.8958697043227292E-303</v>
      </c>
      <c r="N2052" s="13">
        <f t="shared" si="918"/>
        <v>0</v>
      </c>
      <c r="O2052" s="12">
        <f t="shared" si="919"/>
        <v>0</v>
      </c>
      <c r="P2052" s="4">
        <f t="shared" si="920"/>
        <v>3.3687273947936894E-302</v>
      </c>
      <c r="Q2052" s="11">
        <f t="shared" si="912"/>
        <v>4.9506256227031347E-301</v>
      </c>
      <c r="R2052" s="10">
        <f t="shared" si="921"/>
        <v>-1.5557651731693629E-297</v>
      </c>
      <c r="S2052" s="9">
        <f t="shared" si="922"/>
        <v>151.358709016955</v>
      </c>
      <c r="T2052" s="8">
        <f t="shared" si="923"/>
        <v>28637.267767157286</v>
      </c>
      <c r="U2052" s="7">
        <f t="shared" si="924"/>
        <v>-31.643130140293358</v>
      </c>
      <c r="V2052" s="9">
        <f t="shared" si="925"/>
        <v>-2069.4265139841941</v>
      </c>
      <c r="W2052" s="8">
        <f t="shared" si="926"/>
        <v>174606.78547375972</v>
      </c>
      <c r="X2052" s="7">
        <f t="shared" si="927"/>
        <v>-31.643130140293358</v>
      </c>
      <c r="Y2052" s="6">
        <f t="shared" si="913"/>
        <v>2074.9543502390729</v>
      </c>
      <c r="Z2052" s="4">
        <f t="shared" si="914"/>
        <v>-1</v>
      </c>
      <c r="AA2052" s="4">
        <f t="shared" si="928"/>
        <v>0</v>
      </c>
      <c r="AB2052" s="5">
        <f t="shared" si="929"/>
        <v>4.9412659242487026E-295</v>
      </c>
      <c r="AC2052" s="418">
        <f t="shared" si="933"/>
        <v>2.8015667549296283E-295</v>
      </c>
      <c r="AD2052" s="628">
        <f t="shared" si="930"/>
        <v>1.9092089596951419E-296</v>
      </c>
      <c r="AE2052" s="4">
        <f t="shared" si="915"/>
        <v>19.58968472904224</v>
      </c>
      <c r="AF2052" s="3">
        <f t="shared" si="931"/>
        <v>4.67</v>
      </c>
      <c r="AG2052" s="2">
        <f t="shared" si="916"/>
        <v>105.92076283713217</v>
      </c>
      <c r="AH2052" s="1">
        <f t="shared" si="905"/>
        <v>34.68176261272113</v>
      </c>
    </row>
    <row r="2053" spans="6:34" ht="15" thickBot="1" x14ac:dyDescent="0.4">
      <c r="F2053" s="21">
        <f t="shared" si="917"/>
        <v>202.29999999999279</v>
      </c>
      <c r="G2053" s="20">
        <f t="shared" si="932"/>
        <v>356.63043478260749</v>
      </c>
      <c r="H2053" s="19">
        <f t="shared" si="906"/>
        <v>6.6304347826074945</v>
      </c>
      <c r="I2053" s="18">
        <f t="shared" si="907"/>
        <v>1.8944099378878556E-2</v>
      </c>
      <c r="J2053" s="17">
        <f t="shared" si="908"/>
        <v>174399.8428223613</v>
      </c>
      <c r="K2053" s="16">
        <f t="shared" si="909"/>
        <v>31.643751524749554</v>
      </c>
      <c r="L2053" s="15">
        <f t="shared" si="910"/>
        <v>8.3595513644874974E-300</v>
      </c>
      <c r="M2053" s="14">
        <f t="shared" si="911"/>
        <v>1.9869817638250333E-302</v>
      </c>
      <c r="N2053" s="13">
        <f t="shared" si="918"/>
        <v>0</v>
      </c>
      <c r="O2053" s="12">
        <f t="shared" si="919"/>
        <v>0</v>
      </c>
      <c r="P2053" s="4">
        <f t="shared" si="920"/>
        <v>7.524390670313307E-302</v>
      </c>
      <c r="Q2053" s="11">
        <f t="shared" si="912"/>
        <v>1.1057719097499962E-300</v>
      </c>
      <c r="R2053" s="10">
        <f t="shared" si="921"/>
        <v>-3.493506984051532E-297</v>
      </c>
      <c r="S2053" s="9">
        <f t="shared" si="922"/>
        <v>151.358709016955</v>
      </c>
      <c r="T2053" s="8">
        <f t="shared" si="923"/>
        <v>28652.403638058982</v>
      </c>
      <c r="U2053" s="7">
        <f t="shared" si="924"/>
        <v>-31.643751524749554</v>
      </c>
      <c r="V2053" s="9">
        <f t="shared" si="925"/>
        <v>-2072.5908269982233</v>
      </c>
      <c r="W2053" s="8">
        <f t="shared" si="926"/>
        <v>174399.8428223613</v>
      </c>
      <c r="X2053" s="7">
        <f t="shared" si="927"/>
        <v>-31.643751524749554</v>
      </c>
      <c r="Y2053" s="6">
        <f t="shared" si="913"/>
        <v>2078.1102461016012</v>
      </c>
      <c r="Z2053" s="4">
        <f t="shared" si="914"/>
        <v>-1</v>
      </c>
      <c r="AA2053" s="4">
        <f t="shared" si="928"/>
        <v>0</v>
      </c>
      <c r="AB2053" s="5">
        <f t="shared" si="929"/>
        <v>1.1095727886267245E-294</v>
      </c>
      <c r="AC2053" s="418">
        <f t="shared" si="933"/>
        <v>6.2940947615984396E-295</v>
      </c>
      <c r="AD2053" s="628">
        <f t="shared" si="930"/>
        <v>4.2774109671267594E-296</v>
      </c>
      <c r="AE2053" s="4">
        <f t="shared" si="915"/>
        <v>19.619479603795746</v>
      </c>
      <c r="AF2053" s="3">
        <f t="shared" si="931"/>
        <v>4.67</v>
      </c>
      <c r="AG2053" s="2">
        <f t="shared" si="916"/>
        <v>105.92076283713217</v>
      </c>
      <c r="AH2053" s="1">
        <f t="shared" si="905"/>
        <v>34.760916381766542</v>
      </c>
    </row>
    <row r="2054" spans="6:34" ht="15" thickBot="1" x14ac:dyDescent="0.4">
      <c r="F2054" s="21">
        <f t="shared" si="917"/>
        <v>202.39999999999279</v>
      </c>
      <c r="G2054" s="20">
        <f t="shared" si="932"/>
        <v>356.63043478260749</v>
      </c>
      <c r="H2054" s="19">
        <f t="shared" si="906"/>
        <v>6.6304347826074945</v>
      </c>
      <c r="I2054" s="18">
        <f t="shared" si="907"/>
        <v>1.8944099378878556E-2</v>
      </c>
      <c r="J2054" s="17">
        <f t="shared" si="908"/>
        <v>174192.58373966147</v>
      </c>
      <c r="K2054" s="16">
        <f t="shared" si="909"/>
        <v>31.644373877696211</v>
      </c>
      <c r="L2054" s="15">
        <f t="shared" si="910"/>
        <v>1.86954486345264E-299</v>
      </c>
      <c r="M2054" s="14">
        <f t="shared" si="911"/>
        <v>4.4437211859405801E-302</v>
      </c>
      <c r="N2054" s="13">
        <f t="shared" si="918"/>
        <v>0</v>
      </c>
      <c r="O2054" s="12">
        <f t="shared" si="919"/>
        <v>0</v>
      </c>
      <c r="P2054" s="4">
        <f t="shared" si="920"/>
        <v>1.6827680475838111E-301</v>
      </c>
      <c r="Q2054" s="11">
        <f t="shared" si="912"/>
        <v>2.4729678709858156E-300</v>
      </c>
      <c r="R2054" s="10">
        <f t="shared" si="921"/>
        <v>-7.8545840538135381E-297</v>
      </c>
      <c r="S2054" s="9">
        <f t="shared" si="922"/>
        <v>151.358709016955</v>
      </c>
      <c r="T2054" s="8">
        <f t="shared" si="923"/>
        <v>28667.539508960679</v>
      </c>
      <c r="U2054" s="7">
        <f t="shared" si="924"/>
        <v>-31.644373877696211</v>
      </c>
      <c r="V2054" s="9">
        <f t="shared" si="925"/>
        <v>-2075.7552021506981</v>
      </c>
      <c r="W2054" s="8">
        <f t="shared" si="926"/>
        <v>174192.58373966147</v>
      </c>
      <c r="X2054" s="7">
        <f t="shared" si="927"/>
        <v>-31.644373877696211</v>
      </c>
      <c r="Y2054" s="6">
        <f t="shared" si="913"/>
        <v>2081.2662294985148</v>
      </c>
      <c r="Z2054" s="4">
        <f t="shared" si="914"/>
        <v>-1</v>
      </c>
      <c r="AA2054" s="4">
        <f t="shared" si="928"/>
        <v>0</v>
      </c>
      <c r="AB2054" s="5">
        <f t="shared" si="929"/>
        <v>2.4946945209726056E-294</v>
      </c>
      <c r="AC2054" s="418">
        <f t="shared" si="933"/>
        <v>1.4158246795527338E-294</v>
      </c>
      <c r="AD2054" s="628">
        <f t="shared" si="930"/>
        <v>9.5951987220442848E-296</v>
      </c>
      <c r="AE2054" s="4">
        <f t="shared" si="915"/>
        <v>19.649275304963105</v>
      </c>
      <c r="AF2054" s="3">
        <f t="shared" si="931"/>
        <v>4.67</v>
      </c>
      <c r="AG2054" s="2">
        <f t="shared" si="916"/>
        <v>105.92076283713217</v>
      </c>
      <c r="AH2054" s="1">
        <f t="shared" si="905"/>
        <v>34.840132474561003</v>
      </c>
    </row>
    <row r="2055" spans="6:34" ht="15" thickBot="1" x14ac:dyDescent="0.4">
      <c r="F2055" s="21">
        <f t="shared" si="917"/>
        <v>202.49999999999278</v>
      </c>
      <c r="G2055" s="20">
        <f t="shared" si="932"/>
        <v>356.63043478260749</v>
      </c>
      <c r="H2055" s="19">
        <f t="shared" si="906"/>
        <v>6.6304347826074945</v>
      </c>
      <c r="I2055" s="18">
        <f t="shared" si="907"/>
        <v>1.8944099378878556E-2</v>
      </c>
      <c r="J2055" s="17">
        <f t="shared" si="908"/>
        <v>173985.0082194464</v>
      </c>
      <c r="K2055" s="16">
        <f t="shared" si="909"/>
        <v>31.644997199236791</v>
      </c>
      <c r="L2055" s="15">
        <f t="shared" si="910"/>
        <v>4.1863577554486559E-299</v>
      </c>
      <c r="M2055" s="14">
        <f t="shared" si="911"/>
        <v>9.9505537489259094E-302</v>
      </c>
      <c r="N2055" s="13">
        <f t="shared" si="918"/>
        <v>0</v>
      </c>
      <c r="O2055" s="12">
        <f t="shared" si="919"/>
        <v>0</v>
      </c>
      <c r="P2055" s="4">
        <f t="shared" si="920"/>
        <v>3.7681198265623422E-301</v>
      </c>
      <c r="Q2055" s="11">
        <f t="shared" si="912"/>
        <v>5.5375660825585093E-300</v>
      </c>
      <c r="R2055" s="10">
        <f t="shared" si="921"/>
        <v>-1.7681897032002067E-296</v>
      </c>
      <c r="S2055" s="9">
        <f t="shared" si="922"/>
        <v>151.358709016955</v>
      </c>
      <c r="T2055" s="8">
        <f t="shared" si="923"/>
        <v>28682.675379862376</v>
      </c>
      <c r="U2055" s="7">
        <f t="shared" si="924"/>
        <v>-31.644997199236791</v>
      </c>
      <c r="V2055" s="9">
        <f t="shared" si="925"/>
        <v>-2078.9196395384679</v>
      </c>
      <c r="W2055" s="8">
        <f t="shared" si="926"/>
        <v>173985.0082194464</v>
      </c>
      <c r="X2055" s="7">
        <f t="shared" si="927"/>
        <v>-31.644997199236791</v>
      </c>
      <c r="Y2055" s="6">
        <f t="shared" si="913"/>
        <v>2084.422300411803</v>
      </c>
      <c r="Z2055" s="4">
        <f t="shared" si="914"/>
        <v>-1</v>
      </c>
      <c r="AA2055" s="4">
        <f t="shared" si="928"/>
        <v>0</v>
      </c>
      <c r="AB2055" s="5">
        <f t="shared" si="929"/>
        <v>5.6159474956182693E-294</v>
      </c>
      <c r="AC2055" s="418">
        <f t="shared" si="933"/>
        <v>3.1888174898922575E-294</v>
      </c>
      <c r="AD2055" s="628">
        <f t="shared" si="930"/>
        <v>2.1551253190864306E-295</v>
      </c>
      <c r="AE2055" s="4">
        <f t="shared" si="915"/>
        <v>19.679071832374269</v>
      </c>
      <c r="AF2055" s="3">
        <f t="shared" si="931"/>
        <v>4.67</v>
      </c>
      <c r="AG2055" s="2">
        <f t="shared" si="916"/>
        <v>105.92076283713217</v>
      </c>
      <c r="AH2055" s="1">
        <f t="shared" si="905"/>
        <v>34.919410850046674</v>
      </c>
    </row>
    <row r="2056" spans="6:34" ht="15" thickBot="1" x14ac:dyDescent="0.4">
      <c r="F2056" s="21">
        <f t="shared" si="917"/>
        <v>202.59999999999278</v>
      </c>
      <c r="G2056" s="20">
        <f t="shared" si="932"/>
        <v>356.63043478260749</v>
      </c>
      <c r="H2056" s="19">
        <f t="shared" si="906"/>
        <v>6.6304347826074945</v>
      </c>
      <c r="I2056" s="18">
        <f t="shared" si="907"/>
        <v>1.8944099378878556E-2</v>
      </c>
      <c r="J2056" s="17">
        <f t="shared" si="908"/>
        <v>173777.11625549255</v>
      </c>
      <c r="K2056" s="16">
        <f t="shared" si="909"/>
        <v>31.645621489474951</v>
      </c>
      <c r="L2056" s="15">
        <f t="shared" si="910"/>
        <v>9.3860829671229506E-299</v>
      </c>
      <c r="M2056" s="14">
        <f t="shared" si="911"/>
        <v>2.2309780604554542E-301</v>
      </c>
      <c r="N2056" s="13">
        <f t="shared" si="918"/>
        <v>0</v>
      </c>
      <c r="O2056" s="12">
        <f t="shared" si="919"/>
        <v>0</v>
      </c>
      <c r="P2056" s="4">
        <f t="shared" si="920"/>
        <v>8.448366668171837E-301</v>
      </c>
      <c r="Q2056" s="11">
        <f t="shared" si="912"/>
        <v>1.2415578821272974E-299</v>
      </c>
      <c r="R2056" s="10">
        <f t="shared" si="921"/>
        <v>-3.9854622279714906E-296</v>
      </c>
      <c r="S2056" s="9">
        <f t="shared" si="922"/>
        <v>151.358709016955</v>
      </c>
      <c r="T2056" s="8">
        <f t="shared" si="923"/>
        <v>28697.811250764073</v>
      </c>
      <c r="U2056" s="7">
        <f t="shared" si="924"/>
        <v>-31.645621489474951</v>
      </c>
      <c r="V2056" s="9">
        <f t="shared" si="925"/>
        <v>-2082.0841392583916</v>
      </c>
      <c r="W2056" s="8">
        <f t="shared" si="926"/>
        <v>173777.11625549255</v>
      </c>
      <c r="X2056" s="7">
        <f t="shared" si="927"/>
        <v>-31.645621489474951</v>
      </c>
      <c r="Y2056" s="6">
        <f t="shared" si="913"/>
        <v>2087.5784588241554</v>
      </c>
      <c r="Z2056" s="4">
        <f t="shared" si="914"/>
        <v>-1</v>
      </c>
      <c r="AA2056" s="4">
        <f t="shared" si="928"/>
        <v>0</v>
      </c>
      <c r="AB2056" s="5">
        <f t="shared" si="929"/>
        <v>1.265822698636281E-293</v>
      </c>
      <c r="AC2056" s="418">
        <f t="shared" si="933"/>
        <v>7.1910766365195383E-294</v>
      </c>
      <c r="AD2056" s="628">
        <f t="shared" si="930"/>
        <v>4.8465949505138049E-295</v>
      </c>
      <c r="AE2056" s="4">
        <f t="shared" si="915"/>
        <v>19.708869185865815</v>
      </c>
      <c r="AF2056" s="3">
        <f t="shared" si="931"/>
        <v>4.67</v>
      </c>
      <c r="AG2056" s="2">
        <f t="shared" si="916"/>
        <v>105.92076283713217</v>
      </c>
      <c r="AH2056" s="1">
        <f t="shared" si="905"/>
        <v>34.998751467278204</v>
      </c>
    </row>
    <row r="2057" spans="6:34" ht="15" thickBot="1" x14ac:dyDescent="0.4">
      <c r="F2057" s="21">
        <f t="shared" si="917"/>
        <v>202.69999999999277</v>
      </c>
      <c r="G2057" s="20">
        <f t="shared" si="932"/>
        <v>356.63043478260749</v>
      </c>
      <c r="H2057" s="19">
        <f t="shared" si="906"/>
        <v>6.6304347826074945</v>
      </c>
      <c r="I2057" s="18">
        <f t="shared" si="907"/>
        <v>1.8944099378878556E-2</v>
      </c>
      <c r="J2057" s="17">
        <f t="shared" si="908"/>
        <v>173568.90784156672</v>
      </c>
      <c r="K2057" s="16">
        <f t="shared" si="909"/>
        <v>31.646246748514482</v>
      </c>
      <c r="L2057" s="15">
        <f t="shared" si="910"/>
        <v>2.1070755828279519E-298</v>
      </c>
      <c r="M2057" s="14">
        <f t="shared" si="911"/>
        <v>5.0083079528237587E-301</v>
      </c>
      <c r="N2057" s="13">
        <f t="shared" si="918"/>
        <v>0</v>
      </c>
      <c r="O2057" s="12">
        <f t="shared" si="919"/>
        <v>0</v>
      </c>
      <c r="P2057" s="4">
        <f t="shared" si="920"/>
        <v>1.8965682685350196E-300</v>
      </c>
      <c r="Q2057" s="11">
        <f t="shared" si="912"/>
        <v>2.7871651116460284E-299</v>
      </c>
      <c r="R2057" s="10">
        <f t="shared" si="921"/>
        <v>-8.994412417863297E-296</v>
      </c>
      <c r="S2057" s="9">
        <f t="shared" si="922"/>
        <v>151.358709016955</v>
      </c>
      <c r="T2057" s="8">
        <f t="shared" si="923"/>
        <v>28712.947121665769</v>
      </c>
      <c r="U2057" s="7">
        <f t="shared" si="924"/>
        <v>-31.646246748514482</v>
      </c>
      <c r="V2057" s="9">
        <f t="shared" si="925"/>
        <v>-2085.248701407339</v>
      </c>
      <c r="W2057" s="8">
        <f t="shared" si="926"/>
        <v>173568.90784156672</v>
      </c>
      <c r="X2057" s="7">
        <f t="shared" si="927"/>
        <v>-31.646246748514482</v>
      </c>
      <c r="Y2057" s="6">
        <f t="shared" si="913"/>
        <v>2090.7347047189592</v>
      </c>
      <c r="Z2057" s="4">
        <f t="shared" si="914"/>
        <v>-1</v>
      </c>
      <c r="AA2057" s="4">
        <f t="shared" si="928"/>
        <v>0</v>
      </c>
      <c r="AB2057" s="5">
        <f t="shared" si="929"/>
        <v>2.8567154192356424E-293</v>
      </c>
      <c r="AC2057" s="418">
        <f t="shared" si="933"/>
        <v>1.6236870412701077E-293</v>
      </c>
      <c r="AD2057" s="628">
        <f t="shared" si="930"/>
        <v>1.0913062516365478E-294</v>
      </c>
      <c r="AE2057" s="4">
        <f t="shared" si="915"/>
        <v>19.738667365280904</v>
      </c>
      <c r="AF2057" s="3">
        <f t="shared" si="931"/>
        <v>4.67</v>
      </c>
      <c r="AG2057" s="2">
        <f t="shared" si="916"/>
        <v>105.92076283713217</v>
      </c>
      <c r="AH2057" s="1">
        <f t="shared" si="905"/>
        <v>35.078154285422329</v>
      </c>
    </row>
    <row r="2058" spans="6:34" ht="15" thickBot="1" x14ac:dyDescent="0.4">
      <c r="F2058" s="21">
        <f t="shared" si="917"/>
        <v>202.79999999999276</v>
      </c>
      <c r="G2058" s="20">
        <f t="shared" si="932"/>
        <v>356.63043478260749</v>
      </c>
      <c r="H2058" s="19">
        <f t="shared" si="906"/>
        <v>6.6304347826074945</v>
      </c>
      <c r="I2058" s="18">
        <f t="shared" si="907"/>
        <v>1.8944099378878556E-2</v>
      </c>
      <c r="J2058" s="17">
        <f t="shared" si="908"/>
        <v>173360.38297142598</v>
      </c>
      <c r="K2058" s="16">
        <f t="shared" si="909"/>
        <v>31.646872976459377</v>
      </c>
      <c r="L2058" s="15">
        <f t="shared" si="910"/>
        <v>4.7361297418253551E-298</v>
      </c>
      <c r="M2058" s="14">
        <f t="shared" si="911"/>
        <v>1.1257306783344686E-300</v>
      </c>
      <c r="N2058" s="13">
        <f t="shared" si="918"/>
        <v>0</v>
      </c>
      <c r="O2058" s="12">
        <f t="shared" si="919"/>
        <v>0</v>
      </c>
      <c r="P2058" s="4">
        <f t="shared" si="920"/>
        <v>4.2629668613764001E-300</v>
      </c>
      <c r="Q2058" s="11">
        <f t="shared" si="912"/>
        <v>6.2647850358211789E-299</v>
      </c>
      <c r="R2058" s="10">
        <f t="shared" si="921"/>
        <v>-2.0324096177465351E-295</v>
      </c>
      <c r="S2058" s="9">
        <f t="shared" si="922"/>
        <v>151.358709016955</v>
      </c>
      <c r="T2058" s="8">
        <f t="shared" si="923"/>
        <v>28728.082992567466</v>
      </c>
      <c r="U2058" s="7">
        <f t="shared" si="924"/>
        <v>-31.646872976459377</v>
      </c>
      <c r="V2058" s="9">
        <f t="shared" si="925"/>
        <v>-2088.4133260821905</v>
      </c>
      <c r="W2058" s="8">
        <f t="shared" si="926"/>
        <v>173360.38297142598</v>
      </c>
      <c r="X2058" s="7">
        <f t="shared" si="927"/>
        <v>-31.646872976459377</v>
      </c>
      <c r="Y2058" s="6">
        <f t="shared" si="913"/>
        <v>2093.8910380802904</v>
      </c>
      <c r="Z2058" s="4">
        <f t="shared" si="914"/>
        <v>-1</v>
      </c>
      <c r="AA2058" s="4">
        <f t="shared" si="928"/>
        <v>0</v>
      </c>
      <c r="AB2058" s="5">
        <f t="shared" si="929"/>
        <v>6.4551363929992176E-293</v>
      </c>
      <c r="AC2058" s="418">
        <f t="shared" si="933"/>
        <v>3.6707513796409119E-293</v>
      </c>
      <c r="AD2058" s="628">
        <f t="shared" si="930"/>
        <v>2.4603809882971015E-294</v>
      </c>
      <c r="AE2058" s="4">
        <f t="shared" si="915"/>
        <v>19.768466370469191</v>
      </c>
      <c r="AF2058" s="3">
        <f t="shared" si="931"/>
        <v>4.67</v>
      </c>
      <c r="AG2058" s="2">
        <f t="shared" si="916"/>
        <v>105.92076283713217</v>
      </c>
      <c r="AH2058" s="1">
        <f t="shared" si="905"/>
        <v>35.157619263757326</v>
      </c>
    </row>
    <row r="2059" spans="6:34" ht="15" thickBot="1" x14ac:dyDescent="0.4">
      <c r="F2059" s="21">
        <f t="shared" si="917"/>
        <v>202.89999999999276</v>
      </c>
      <c r="G2059" s="20">
        <f t="shared" si="932"/>
        <v>356.63043478260749</v>
      </c>
      <c r="H2059" s="19">
        <f t="shared" si="906"/>
        <v>6.6304347826074945</v>
      </c>
      <c r="I2059" s="18">
        <f t="shared" si="907"/>
        <v>1.8944099378878556E-2</v>
      </c>
      <c r="J2059" s="17">
        <f t="shared" si="908"/>
        <v>173151.54163881775</v>
      </c>
      <c r="K2059" s="16">
        <f t="shared" si="909"/>
        <v>31.647500173413757</v>
      </c>
      <c r="L2059" s="15">
        <f t="shared" si="910"/>
        <v>1.065896149042816E-297</v>
      </c>
      <c r="M2059" s="14">
        <f t="shared" si="911"/>
        <v>2.5335285566598693E-300</v>
      </c>
      <c r="N2059" s="13">
        <f t="shared" si="918"/>
        <v>0</v>
      </c>
      <c r="O2059" s="12">
        <f t="shared" si="919"/>
        <v>0</v>
      </c>
      <c r="P2059" s="4">
        <f t="shared" si="920"/>
        <v>9.5940783059861565E-300</v>
      </c>
      <c r="Q2059" s="11">
        <f t="shared" si="912"/>
        <v>1.4099297545191896E-298</v>
      </c>
      <c r="R2059" s="10">
        <f t="shared" si="921"/>
        <v>-4.5982662566710184E-295</v>
      </c>
      <c r="S2059" s="9">
        <f t="shared" si="922"/>
        <v>151.358709016955</v>
      </c>
      <c r="T2059" s="8">
        <f t="shared" si="923"/>
        <v>28743.218863469163</v>
      </c>
      <c r="U2059" s="7">
        <f t="shared" si="924"/>
        <v>-31.647500173413757</v>
      </c>
      <c r="V2059" s="9">
        <f t="shared" si="925"/>
        <v>-2091.5780133798362</v>
      </c>
      <c r="W2059" s="8">
        <f t="shared" si="926"/>
        <v>173151.54163881775</v>
      </c>
      <c r="X2059" s="7">
        <f t="shared" si="927"/>
        <v>-31.647500173413757</v>
      </c>
      <c r="Y2059" s="6">
        <f t="shared" si="913"/>
        <v>2097.0474588929123</v>
      </c>
      <c r="Z2059" s="4">
        <f t="shared" si="914"/>
        <v>-1</v>
      </c>
      <c r="AA2059" s="4">
        <f t="shared" si="928"/>
        <v>0</v>
      </c>
      <c r="AB2059" s="5">
        <f t="shared" si="929"/>
        <v>1.4604553924050124E-292</v>
      </c>
      <c r="AC2059" s="418">
        <f t="shared" si="933"/>
        <v>8.3090608713639136E-293</v>
      </c>
      <c r="AD2059" s="628">
        <f t="shared" si="930"/>
        <v>5.5539755604399776E-294</v>
      </c>
      <c r="AE2059" s="4">
        <f t="shared" si="915"/>
        <v>19.798266201286832</v>
      </c>
      <c r="AF2059" s="3">
        <f t="shared" si="931"/>
        <v>4.67</v>
      </c>
      <c r="AG2059" s="2">
        <f t="shared" si="916"/>
        <v>105.92076283713217</v>
      </c>
      <c r="AH2059" s="1">
        <f t="shared" si="905"/>
        <v>35.237146361672607</v>
      </c>
    </row>
    <row r="2060" spans="6:34" ht="15" thickBot="1" x14ac:dyDescent="0.4">
      <c r="F2060" s="21">
        <f t="shared" si="917"/>
        <v>202.99999999999275</v>
      </c>
      <c r="G2060" s="20">
        <f t="shared" si="932"/>
        <v>356.63043478260749</v>
      </c>
      <c r="H2060" s="19">
        <f t="shared" si="906"/>
        <v>6.6304347826074945</v>
      </c>
      <c r="I2060" s="18">
        <f t="shared" si="907"/>
        <v>1.8944099378878556E-2</v>
      </c>
      <c r="J2060" s="17">
        <f t="shared" si="908"/>
        <v>172942.38383747978</v>
      </c>
      <c r="K2060" s="16">
        <f t="shared" si="909"/>
        <v>31.648128339481939</v>
      </c>
      <c r="L2060" s="15">
        <f t="shared" si="910"/>
        <v>2.4018954306280139E-297</v>
      </c>
      <c r="M2060" s="14">
        <f t="shared" si="911"/>
        <v>5.7090652490597259E-300</v>
      </c>
      <c r="N2060" s="13">
        <f t="shared" si="918"/>
        <v>0</v>
      </c>
      <c r="O2060" s="12">
        <f t="shared" si="919"/>
        <v>0</v>
      </c>
      <c r="P2060" s="4">
        <f t="shared" si="920"/>
        <v>2.1619341494881269E-299</v>
      </c>
      <c r="Q2060" s="11">
        <f t="shared" si="912"/>
        <v>3.1771423866454794E-298</v>
      </c>
      <c r="R2060" s="10">
        <f t="shared" si="921"/>
        <v>-1.0416492436596436E-294</v>
      </c>
      <c r="S2060" s="9">
        <f t="shared" si="922"/>
        <v>151.358709016955</v>
      </c>
      <c r="T2060" s="8">
        <f t="shared" si="923"/>
        <v>28758.35473437086</v>
      </c>
      <c r="U2060" s="7">
        <f t="shared" si="924"/>
        <v>-31.648128339481939</v>
      </c>
      <c r="V2060" s="9">
        <f t="shared" si="925"/>
        <v>-2094.7427633971774</v>
      </c>
      <c r="W2060" s="8">
        <f t="shared" si="926"/>
        <v>172942.38383747978</v>
      </c>
      <c r="X2060" s="7">
        <f t="shared" si="927"/>
        <v>-31.648128339481939</v>
      </c>
      <c r="Y2060" s="6">
        <f t="shared" si="913"/>
        <v>2100.2039671422685</v>
      </c>
      <c r="Z2060" s="4">
        <f t="shared" si="914"/>
        <v>-1</v>
      </c>
      <c r="AA2060" s="4">
        <f t="shared" si="928"/>
        <v>0</v>
      </c>
      <c r="AB2060" s="5">
        <f t="shared" si="929"/>
        <v>3.3083822684045344E-292</v>
      </c>
      <c r="AC2060" s="418">
        <f t="shared" si="933"/>
        <v>1.8831864445206061E-292</v>
      </c>
      <c r="AD2060" s="628">
        <f t="shared" si="930"/>
        <v>1.2553115633917086E-293</v>
      </c>
      <c r="AE2060" s="4">
        <f t="shared" si="915"/>
        <v>19.828066857596397</v>
      </c>
      <c r="AF2060" s="3">
        <f t="shared" si="931"/>
        <v>4.67</v>
      </c>
      <c r="AG2060" s="2">
        <f t="shared" si="916"/>
        <v>105.92076283713217</v>
      </c>
      <c r="AH2060" s="1">
        <f t="shared" si="905"/>
        <v>35.316735538668389</v>
      </c>
    </row>
    <row r="2061" spans="6:34" ht="15" thickBot="1" x14ac:dyDescent="0.4">
      <c r="F2061" s="21">
        <f t="shared" si="917"/>
        <v>203.09999999999275</v>
      </c>
      <c r="G2061" s="20">
        <f t="shared" si="932"/>
        <v>356.63043478260749</v>
      </c>
      <c r="H2061" s="19">
        <f t="shared" si="906"/>
        <v>6.6304347826074945</v>
      </c>
      <c r="I2061" s="18">
        <f t="shared" si="907"/>
        <v>1.8944099378878556E-2</v>
      </c>
      <c r="J2061" s="17">
        <f t="shared" si="908"/>
        <v>172732.90956114006</v>
      </c>
      <c r="K2061" s="16">
        <f t="shared" si="909"/>
        <v>31.648757474768402</v>
      </c>
      <c r="L2061" s="15">
        <f t="shared" si="910"/>
        <v>5.4192760563043896E-297</v>
      </c>
      <c r="M2061" s="14">
        <f t="shared" si="911"/>
        <v>1.2881077258229902E-299</v>
      </c>
      <c r="N2061" s="13">
        <f t="shared" si="918"/>
        <v>0</v>
      </c>
      <c r="O2061" s="12">
        <f t="shared" si="919"/>
        <v>0</v>
      </c>
      <c r="P2061" s="4">
        <f t="shared" si="920"/>
        <v>4.8778634665891486E-299</v>
      </c>
      <c r="Q2061" s="11">
        <f t="shared" si="912"/>
        <v>7.1684268365154256E-298</v>
      </c>
      <c r="R2061" s="10">
        <f t="shared" si="921"/>
        <v>-2.3626179017510033E-294</v>
      </c>
      <c r="S2061" s="9">
        <f t="shared" si="922"/>
        <v>151.358709016955</v>
      </c>
      <c r="T2061" s="8">
        <f t="shared" si="923"/>
        <v>28773.490605272556</v>
      </c>
      <c r="U2061" s="7">
        <f t="shared" si="924"/>
        <v>-31.648757474768402</v>
      </c>
      <c r="V2061" s="9">
        <f t="shared" si="925"/>
        <v>-2097.9075762311259</v>
      </c>
      <c r="W2061" s="8">
        <f t="shared" si="926"/>
        <v>172732.90956114006</v>
      </c>
      <c r="X2061" s="7">
        <f t="shared" si="927"/>
        <v>-31.648757474768402</v>
      </c>
      <c r="Y2061" s="6">
        <f t="shared" si="913"/>
        <v>2103.3605628144778</v>
      </c>
      <c r="Z2061" s="4">
        <f t="shared" si="914"/>
        <v>-1</v>
      </c>
      <c r="AA2061" s="4">
        <f t="shared" si="928"/>
        <v>0</v>
      </c>
      <c r="AB2061" s="5">
        <f t="shared" si="929"/>
        <v>7.5039109573069971E-292</v>
      </c>
      <c r="AC2061" s="418">
        <f t="shared" si="933"/>
        <v>4.2734555629219188E-292</v>
      </c>
      <c r="AD2061" s="628">
        <f t="shared" si="930"/>
        <v>2.8408292987027227E-293</v>
      </c>
      <c r="AE2061" s="4">
        <f t="shared" si="915"/>
        <v>19.857868339266833</v>
      </c>
      <c r="AF2061" s="3">
        <f t="shared" si="931"/>
        <v>4.67</v>
      </c>
      <c r="AG2061" s="2">
        <f t="shared" si="916"/>
        <v>105.92076283713217</v>
      </c>
      <c r="AH2061" s="1">
        <f t="shared" si="905"/>
        <v>35.396386754355269</v>
      </c>
    </row>
    <row r="2062" spans="6:34" ht="15" thickBot="1" x14ac:dyDescent="0.4">
      <c r="F2062" s="21">
        <f t="shared" si="917"/>
        <v>203.19999999999274</v>
      </c>
      <c r="G2062" s="20">
        <f t="shared" si="932"/>
        <v>356.63043478260749</v>
      </c>
      <c r="H2062" s="19">
        <f t="shared" si="906"/>
        <v>6.6304347826074945</v>
      </c>
      <c r="I2062" s="18">
        <f t="shared" si="907"/>
        <v>1.8944099378878556E-2</v>
      </c>
      <c r="J2062" s="17">
        <f t="shared" si="908"/>
        <v>172523.11880351693</v>
      </c>
      <c r="K2062" s="16">
        <f t="shared" si="909"/>
        <v>31.649387579377773</v>
      </c>
      <c r="L2062" s="15">
        <f t="shared" si="910"/>
        <v>1.2242680159973969E-296</v>
      </c>
      <c r="M2062" s="14">
        <f t="shared" si="911"/>
        <v>2.9099626472242125E-299</v>
      </c>
      <c r="N2062" s="13">
        <f t="shared" si="918"/>
        <v>0</v>
      </c>
      <c r="O2062" s="12">
        <f t="shared" si="919"/>
        <v>0</v>
      </c>
      <c r="P2062" s="4">
        <f t="shared" si="920"/>
        <v>1.1019575615824391E-298</v>
      </c>
      <c r="Q2062" s="11">
        <f t="shared" si="912"/>
        <v>1.619418462869001E-297</v>
      </c>
      <c r="R2062" s="10">
        <f t="shared" si="921"/>
        <v>-5.3654995470907846E-294</v>
      </c>
      <c r="S2062" s="9">
        <f t="shared" si="922"/>
        <v>151.358709016955</v>
      </c>
      <c r="T2062" s="8">
        <f t="shared" si="923"/>
        <v>28788.626476174253</v>
      </c>
      <c r="U2062" s="7">
        <f t="shared" si="924"/>
        <v>-31.649387579377773</v>
      </c>
      <c r="V2062" s="9">
        <f t="shared" si="925"/>
        <v>-2101.0724519786027</v>
      </c>
      <c r="W2062" s="8">
        <f t="shared" si="926"/>
        <v>172523.11880351693</v>
      </c>
      <c r="X2062" s="7">
        <f t="shared" si="927"/>
        <v>-31.649387579377773</v>
      </c>
      <c r="Y2062" s="6">
        <f t="shared" si="913"/>
        <v>2106.5172458963293</v>
      </c>
      <c r="Z2062" s="4">
        <f t="shared" si="914"/>
        <v>-1</v>
      </c>
      <c r="AA2062" s="4">
        <f t="shared" si="928"/>
        <v>0</v>
      </c>
      <c r="AB2062" s="5">
        <f t="shared" si="929"/>
        <v>1.704136365554531E-291</v>
      </c>
      <c r="AC2062" s="418">
        <f t="shared" si="933"/>
        <v>9.7097856971111216E-292</v>
      </c>
      <c r="AD2062" s="628">
        <f t="shared" si="930"/>
        <v>6.4370202045438446E-293</v>
      </c>
      <c r="AE2062" s="4">
        <f t="shared" si="915"/>
        <v>19.887670646173415</v>
      </c>
      <c r="AF2062" s="3">
        <f t="shared" si="931"/>
        <v>4.67</v>
      </c>
      <c r="AG2062" s="2">
        <f t="shared" si="916"/>
        <v>105.92076283713217</v>
      </c>
      <c r="AH2062" s="1">
        <f t="shared" si="905"/>
        <v>35.476099968453667</v>
      </c>
    </row>
    <row r="2063" spans="6:34" ht="15" thickBot="1" x14ac:dyDescent="0.4">
      <c r="F2063" s="21">
        <f t="shared" si="917"/>
        <v>203.29999999999274</v>
      </c>
      <c r="G2063" s="20">
        <f t="shared" si="932"/>
        <v>356.63043478260749</v>
      </c>
      <c r="H2063" s="19">
        <f t="shared" si="906"/>
        <v>6.6304347826074945</v>
      </c>
      <c r="I2063" s="18">
        <f t="shared" si="907"/>
        <v>1.8944099378878556E-2</v>
      </c>
      <c r="J2063" s="17">
        <f t="shared" si="908"/>
        <v>172313.01155831906</v>
      </c>
      <c r="K2063" s="16">
        <f t="shared" si="909"/>
        <v>31.650018653414858</v>
      </c>
      <c r="L2063" s="15">
        <f t="shared" si="910"/>
        <v>2.7692353006697678E-296</v>
      </c>
      <c r="M2063" s="14">
        <f t="shared" si="911"/>
        <v>6.5821953861619709E-299</v>
      </c>
      <c r="N2063" s="13">
        <f t="shared" si="918"/>
        <v>0</v>
      </c>
      <c r="O2063" s="12">
        <f t="shared" si="919"/>
        <v>0</v>
      </c>
      <c r="P2063" s="4">
        <f t="shared" si="920"/>
        <v>2.4925749423323645E-298</v>
      </c>
      <c r="Q2063" s="11">
        <f t="shared" si="912"/>
        <v>3.6630465840273543E-297</v>
      </c>
      <c r="R2063" s="10">
        <f t="shared" si="921"/>
        <v>-1.220033075759969E-293</v>
      </c>
      <c r="S2063" s="9">
        <f t="shared" si="922"/>
        <v>151.358709016955</v>
      </c>
      <c r="T2063" s="8">
        <f t="shared" si="923"/>
        <v>28803.76234707595</v>
      </c>
      <c r="U2063" s="7">
        <f t="shared" si="924"/>
        <v>-31.650018653414858</v>
      </c>
      <c r="V2063" s="9">
        <f t="shared" si="925"/>
        <v>-2104.2373907365404</v>
      </c>
      <c r="W2063" s="8">
        <f t="shared" si="926"/>
        <v>172313.01155831906</v>
      </c>
      <c r="X2063" s="7">
        <f t="shared" si="927"/>
        <v>-31.650018653414858</v>
      </c>
      <c r="Y2063" s="6">
        <f t="shared" si="913"/>
        <v>2109.6740163752797</v>
      </c>
      <c r="Z2063" s="4">
        <f t="shared" si="914"/>
        <v>-1</v>
      </c>
      <c r="AA2063" s="4">
        <f t="shared" si="928"/>
        <v>0</v>
      </c>
      <c r="AB2063" s="5">
        <f t="shared" si="929"/>
        <v>3.874947175625455E-291</v>
      </c>
      <c r="AC2063" s="418">
        <f t="shared" si="933"/>
        <v>2.2089442850967972E-291</v>
      </c>
      <c r="AD2063" s="628">
        <f t="shared" si="930"/>
        <v>1.4603965964522136E-292</v>
      </c>
      <c r="AE2063" s="4">
        <f t="shared" si="915"/>
        <v>19.917473778197721</v>
      </c>
      <c r="AF2063" s="3">
        <f t="shared" si="931"/>
        <v>4.67</v>
      </c>
      <c r="AG2063" s="2">
        <f t="shared" si="916"/>
        <v>105.92076283713217</v>
      </c>
      <c r="AH2063" s="1">
        <f t="shared" si="905"/>
        <v>35.555875140793603</v>
      </c>
    </row>
    <row r="2064" spans="6:34" ht="15" thickBot="1" x14ac:dyDescent="0.4">
      <c r="F2064" s="21">
        <f t="shared" si="917"/>
        <v>203.39999999999273</v>
      </c>
      <c r="G2064" s="20">
        <f t="shared" si="932"/>
        <v>356.63043478260749</v>
      </c>
      <c r="H2064" s="19">
        <f t="shared" si="906"/>
        <v>6.6304347826074945</v>
      </c>
      <c r="I2064" s="18">
        <f t="shared" si="907"/>
        <v>1.8944099378878556E-2</v>
      </c>
      <c r="J2064" s="17">
        <f t="shared" si="908"/>
        <v>172102.58781924541</v>
      </c>
      <c r="K2064" s="16">
        <f t="shared" si="909"/>
        <v>31.650650696984655</v>
      </c>
      <c r="L2064" s="15">
        <f t="shared" si="910"/>
        <v>6.2717886679919235E-296</v>
      </c>
      <c r="M2064" s="14">
        <f t="shared" si="911"/>
        <v>1.4907414484950002E-298</v>
      </c>
      <c r="N2064" s="13">
        <f t="shared" si="918"/>
        <v>0</v>
      </c>
      <c r="O2064" s="12">
        <f t="shared" si="919"/>
        <v>0</v>
      </c>
      <c r="P2064" s="4">
        <f t="shared" si="920"/>
        <v>5.645205834859815E-298</v>
      </c>
      <c r="Q2064" s="11">
        <f t="shared" si="912"/>
        <v>8.2961003893287176E-297</v>
      </c>
      <c r="R2064" s="10">
        <f t="shared" si="921"/>
        <v>-2.7776524380784992E-293</v>
      </c>
      <c r="S2064" s="9">
        <f t="shared" si="922"/>
        <v>151.358709016955</v>
      </c>
      <c r="T2064" s="8">
        <f t="shared" si="923"/>
        <v>28818.898217977647</v>
      </c>
      <c r="U2064" s="7">
        <f t="shared" si="924"/>
        <v>-31.650650696984655</v>
      </c>
      <c r="V2064" s="9">
        <f t="shared" si="925"/>
        <v>-2107.4023926018817</v>
      </c>
      <c r="W2064" s="8">
        <f t="shared" si="926"/>
        <v>172102.58781924541</v>
      </c>
      <c r="X2064" s="7">
        <f t="shared" si="927"/>
        <v>-31.650650696984655</v>
      </c>
      <c r="Y2064" s="6">
        <f t="shared" si="913"/>
        <v>2112.8308742394443</v>
      </c>
      <c r="Z2064" s="4">
        <f t="shared" si="914"/>
        <v>-1</v>
      </c>
      <c r="AA2064" s="4">
        <f t="shared" si="928"/>
        <v>0</v>
      </c>
      <c r="AB2064" s="5">
        <f t="shared" si="929"/>
        <v>8.8221021902188312E-291</v>
      </c>
      <c r="AC2064" s="418">
        <f t="shared" si="933"/>
        <v>5.0315828669649989E-291</v>
      </c>
      <c r="AD2064" s="628">
        <f t="shared" si="930"/>
        <v>3.317439710724455E-292</v>
      </c>
      <c r="AE2064" s="4">
        <f t="shared" si="915"/>
        <v>19.947277735227548</v>
      </c>
      <c r="AF2064" s="3">
        <f t="shared" si="931"/>
        <v>4.67</v>
      </c>
      <c r="AG2064" s="2">
        <f t="shared" si="916"/>
        <v>105.92076283713217</v>
      </c>
      <c r="AH2064" s="1">
        <f t="shared" si="905"/>
        <v>35.635712231314145</v>
      </c>
    </row>
    <row r="2065" spans="6:34" ht="15" thickBot="1" x14ac:dyDescent="0.4">
      <c r="F2065" s="21">
        <f t="shared" si="917"/>
        <v>203.49999999999272</v>
      </c>
      <c r="G2065" s="20">
        <f t="shared" si="932"/>
        <v>356.63043478260749</v>
      </c>
      <c r="H2065" s="19">
        <f t="shared" si="906"/>
        <v>6.6304347826074945</v>
      </c>
      <c r="I2065" s="18">
        <f t="shared" si="907"/>
        <v>1.8944099378878556E-2</v>
      </c>
      <c r="J2065" s="17">
        <f t="shared" si="908"/>
        <v>171891.84757998522</v>
      </c>
      <c r="K2065" s="16">
        <f t="shared" si="909"/>
        <v>31.651283710192278</v>
      </c>
      <c r="L2065" s="15">
        <f t="shared" si="910"/>
        <v>1.4222346334948508E-295</v>
      </c>
      <c r="M2065" s="14">
        <f t="shared" si="911"/>
        <v>3.3805095003539107E-298</v>
      </c>
      <c r="N2065" s="13">
        <f t="shared" si="918"/>
        <v>0</v>
      </c>
      <c r="O2065" s="12">
        <f t="shared" si="919"/>
        <v>0</v>
      </c>
      <c r="P2065" s="4">
        <f t="shared" si="920"/>
        <v>1.2801463309055462E-297</v>
      </c>
      <c r="Q2065" s="11">
        <f t="shared" si="912"/>
        <v>1.8812817078594544E-296</v>
      </c>
      <c r="R2065" s="10">
        <f t="shared" si="921"/>
        <v>-6.3318284645108299E-293</v>
      </c>
      <c r="S2065" s="9">
        <f t="shared" si="922"/>
        <v>151.358709016955</v>
      </c>
      <c r="T2065" s="8">
        <f t="shared" si="923"/>
        <v>28834.034088879343</v>
      </c>
      <c r="U2065" s="7">
        <f t="shared" si="924"/>
        <v>-31.651283710192278</v>
      </c>
      <c r="V2065" s="9">
        <f t="shared" si="925"/>
        <v>-2110.5674576715801</v>
      </c>
      <c r="W2065" s="8">
        <f t="shared" si="926"/>
        <v>171891.84757998522</v>
      </c>
      <c r="X2065" s="7">
        <f t="shared" si="927"/>
        <v>-31.651283710192278</v>
      </c>
      <c r="Y2065" s="6">
        <f t="shared" si="913"/>
        <v>2115.987819477597</v>
      </c>
      <c r="Z2065" s="4">
        <f t="shared" si="914"/>
        <v>-1</v>
      </c>
      <c r="AA2065" s="4">
        <f t="shared" si="928"/>
        <v>0</v>
      </c>
      <c r="AB2065" s="5">
        <f t="shared" si="929"/>
        <v>2.0110521028143213E-290</v>
      </c>
      <c r="AC2065" s="418">
        <f t="shared" si="933"/>
        <v>1.1475439643062635E-290</v>
      </c>
      <c r="AD2065" s="628">
        <f t="shared" si="930"/>
        <v>7.5453889909292738E-292</v>
      </c>
      <c r="AE2065" s="4">
        <f t="shared" si="915"/>
        <v>19.977082517156916</v>
      </c>
      <c r="AF2065" s="3">
        <f t="shared" si="931"/>
        <v>4.67</v>
      </c>
      <c r="AG2065" s="2">
        <f t="shared" si="916"/>
        <v>105.92076283713217</v>
      </c>
      <c r="AH2065" s="1">
        <f t="shared" si="905"/>
        <v>35.715611200063151</v>
      </c>
    </row>
    <row r="2066" spans="6:34" ht="15" thickBot="1" x14ac:dyDescent="0.4">
      <c r="F2066" s="21">
        <f t="shared" si="917"/>
        <v>203.59999999999272</v>
      </c>
      <c r="G2066" s="20">
        <f t="shared" si="932"/>
        <v>356.63043478260749</v>
      </c>
      <c r="H2066" s="19">
        <f t="shared" si="906"/>
        <v>6.6304347826074945</v>
      </c>
      <c r="I2066" s="18">
        <f t="shared" si="907"/>
        <v>1.8944099378878556E-2</v>
      </c>
      <c r="J2066" s="17">
        <f t="shared" si="908"/>
        <v>171680.79083421806</v>
      </c>
      <c r="K2066" s="16">
        <f t="shared" si="909"/>
        <v>31.651917693143041</v>
      </c>
      <c r="L2066" s="15">
        <f t="shared" si="910"/>
        <v>3.2292334088067404E-295</v>
      </c>
      <c r="M2066" s="14">
        <f t="shared" si="911"/>
        <v>7.6755648893927415E-298</v>
      </c>
      <c r="N2066" s="13">
        <f t="shared" si="918"/>
        <v>0</v>
      </c>
      <c r="O2066" s="12">
        <f t="shared" si="919"/>
        <v>0</v>
      </c>
      <c r="P2066" s="4">
        <f t="shared" si="920"/>
        <v>2.9066169551527273E-297</v>
      </c>
      <c r="Q2066" s="11">
        <f t="shared" si="912"/>
        <v>4.2715158239878058E-296</v>
      </c>
      <c r="R2066" s="10">
        <f t="shared" si="921"/>
        <v>-1.4451915236298205E-292</v>
      </c>
      <c r="S2066" s="9">
        <f t="shared" si="922"/>
        <v>151.358709016955</v>
      </c>
      <c r="T2066" s="8">
        <f t="shared" si="923"/>
        <v>28849.16995978104</v>
      </c>
      <c r="U2066" s="7">
        <f t="shared" si="924"/>
        <v>-31.651917693143041</v>
      </c>
      <c r="V2066" s="9">
        <f t="shared" si="925"/>
        <v>-2113.7325860425995</v>
      </c>
      <c r="W2066" s="8">
        <f t="shared" si="926"/>
        <v>171680.79083421806</v>
      </c>
      <c r="X2066" s="7">
        <f t="shared" si="927"/>
        <v>-31.651917693143041</v>
      </c>
      <c r="Y2066" s="6">
        <f t="shared" si="913"/>
        <v>2119.1448520791623</v>
      </c>
      <c r="Z2066" s="4">
        <f t="shared" si="914"/>
        <v>-1</v>
      </c>
      <c r="AA2066" s="4">
        <f t="shared" si="928"/>
        <v>0</v>
      </c>
      <c r="AB2066" s="5">
        <f t="shared" si="929"/>
        <v>4.59007294473464E-290</v>
      </c>
      <c r="AC2066" s="418">
        <f t="shared" si="933"/>
        <v>2.6204685870896283E-290</v>
      </c>
      <c r="AD2066" s="628">
        <f t="shared" si="930"/>
        <v>1.7183304204372393E-291</v>
      </c>
      <c r="AE2066" s="4">
        <f t="shared" si="915"/>
        <v>20.006888123885972</v>
      </c>
      <c r="AF2066" s="3">
        <f t="shared" si="931"/>
        <v>4.67</v>
      </c>
      <c r="AG2066" s="2">
        <f t="shared" si="916"/>
        <v>105.92076283713217</v>
      </c>
      <c r="AH2066" s="1">
        <f t="shared" si="905"/>
        <v>35.795572007196675</v>
      </c>
    </row>
    <row r="2067" spans="6:34" ht="15" thickBot="1" x14ac:dyDescent="0.4">
      <c r="F2067" s="21">
        <f t="shared" si="917"/>
        <v>203.69999999999271</v>
      </c>
      <c r="G2067" s="20">
        <f t="shared" si="932"/>
        <v>356.63043478260749</v>
      </c>
      <c r="H2067" s="19">
        <f t="shared" si="906"/>
        <v>6.6304347826074945</v>
      </c>
      <c r="I2067" s="18">
        <f t="shared" si="907"/>
        <v>1.8944099378878556E-2</v>
      </c>
      <c r="J2067" s="17">
        <f t="shared" si="908"/>
        <v>171469.4175756138</v>
      </c>
      <c r="K2067" s="16">
        <f t="shared" si="909"/>
        <v>31.652552645942425</v>
      </c>
      <c r="L2067" s="15">
        <f t="shared" si="910"/>
        <v>7.3413520728058518E-295</v>
      </c>
      <c r="M2067" s="14">
        <f t="shared" si="911"/>
        <v>1.7449659741852229E-297</v>
      </c>
      <c r="N2067" s="13">
        <f t="shared" si="918"/>
        <v>0</v>
      </c>
      <c r="O2067" s="12">
        <f t="shared" si="919"/>
        <v>0</v>
      </c>
      <c r="P2067" s="4">
        <f t="shared" si="920"/>
        <v>6.6079145441667114E-297</v>
      </c>
      <c r="Q2067" s="11">
        <f t="shared" si="912"/>
        <v>9.7108810601719473E-296</v>
      </c>
      <c r="R2067" s="10">
        <f t="shared" si="921"/>
        <v>-3.3026821740159507E-292</v>
      </c>
      <c r="S2067" s="9">
        <f t="shared" si="922"/>
        <v>151.358709016955</v>
      </c>
      <c r="T2067" s="8">
        <f t="shared" si="923"/>
        <v>28864.305830682737</v>
      </c>
      <c r="U2067" s="7">
        <f t="shared" si="924"/>
        <v>-31.652552645942425</v>
      </c>
      <c r="V2067" s="9">
        <f t="shared" si="925"/>
        <v>-2116.8977778119138</v>
      </c>
      <c r="W2067" s="8">
        <f t="shared" si="926"/>
        <v>171469.4175756138</v>
      </c>
      <c r="X2067" s="7">
        <f t="shared" si="927"/>
        <v>-31.652552645942425</v>
      </c>
      <c r="Y2067" s="6">
        <f t="shared" si="913"/>
        <v>2122.3019720342104</v>
      </c>
      <c r="Z2067" s="4">
        <f t="shared" si="914"/>
        <v>-1</v>
      </c>
      <c r="AA2067" s="4">
        <f t="shared" si="928"/>
        <v>0</v>
      </c>
      <c r="AB2067" s="5">
        <f t="shared" si="929"/>
        <v>1.0489649187764716E-289</v>
      </c>
      <c r="AC2067" s="418">
        <f t="shared" si="933"/>
        <v>5.9914727716665502E-290</v>
      </c>
      <c r="AD2067" s="628">
        <f t="shared" si="930"/>
        <v>3.9181247026841326E-291</v>
      </c>
      <c r="AE2067" s="4">
        <f t="shared" si="915"/>
        <v>20.036694555320974</v>
      </c>
      <c r="AF2067" s="3">
        <f t="shared" si="931"/>
        <v>4.67</v>
      </c>
      <c r="AG2067" s="2">
        <f t="shared" si="916"/>
        <v>105.92076283713217</v>
      </c>
      <c r="AH2067" s="1">
        <f t="shared" si="905"/>
        <v>35.875594612978766</v>
      </c>
    </row>
    <row r="2068" spans="6:34" ht="15" thickBot="1" x14ac:dyDescent="0.4">
      <c r="F2068" s="21">
        <f t="shared" si="917"/>
        <v>203.79999999999271</v>
      </c>
      <c r="G2068" s="20">
        <f t="shared" si="932"/>
        <v>356.63043478260749</v>
      </c>
      <c r="H2068" s="19">
        <f t="shared" si="906"/>
        <v>6.6304347826074945</v>
      </c>
      <c r="I2068" s="18">
        <f t="shared" si="907"/>
        <v>1.8944099378878556E-2</v>
      </c>
      <c r="J2068" s="17">
        <f t="shared" si="908"/>
        <v>171257.7277978326</v>
      </c>
      <c r="K2068" s="16">
        <f t="shared" si="909"/>
        <v>31.653188568696056</v>
      </c>
      <c r="L2068" s="15">
        <f t="shared" si="910"/>
        <v>1.6710951238626462E-294</v>
      </c>
      <c r="M2068" s="14">
        <f t="shared" si="911"/>
        <v>3.9720259999091236E-297</v>
      </c>
      <c r="N2068" s="13">
        <f t="shared" si="918"/>
        <v>0</v>
      </c>
      <c r="O2068" s="12">
        <f t="shared" si="919"/>
        <v>0</v>
      </c>
      <c r="P2068" s="4">
        <f t="shared" si="920"/>
        <v>1.5041444224643549E-296</v>
      </c>
      <c r="Q2068" s="11">
        <f t="shared" si="912"/>
        <v>2.2104655691660934E-295</v>
      </c>
      <c r="R2068" s="10">
        <f t="shared" si="921"/>
        <v>-7.5570684623006367E-292</v>
      </c>
      <c r="S2068" s="9">
        <f t="shared" si="922"/>
        <v>151.358709016955</v>
      </c>
      <c r="T2068" s="8">
        <f t="shared" si="923"/>
        <v>28879.441701584434</v>
      </c>
      <c r="U2068" s="7">
        <f t="shared" si="924"/>
        <v>-31.653188568696056</v>
      </c>
      <c r="V2068" s="9">
        <f t="shared" si="925"/>
        <v>-2120.063033076508</v>
      </c>
      <c r="W2068" s="8">
        <f t="shared" si="926"/>
        <v>171257.7277978326</v>
      </c>
      <c r="X2068" s="7">
        <f t="shared" si="927"/>
        <v>-31.653188568696056</v>
      </c>
      <c r="Y2068" s="6">
        <f t="shared" si="913"/>
        <v>2125.4591793334544</v>
      </c>
      <c r="Z2068" s="4">
        <f t="shared" si="914"/>
        <v>-1</v>
      </c>
      <c r="AA2068" s="4">
        <f t="shared" si="928"/>
        <v>0</v>
      </c>
      <c r="AB2068" s="5">
        <f t="shared" si="929"/>
        <v>2.400200590935559E-289</v>
      </c>
      <c r="AC2068" s="418">
        <f t="shared" si="933"/>
        <v>1.3716184394941755E-289</v>
      </c>
      <c r="AD2068" s="628">
        <f t="shared" si="930"/>
        <v>8.9453315557025177E-291</v>
      </c>
      <c r="AE2068" s="4">
        <f t="shared" si="915"/>
        <v>20.066501811374241</v>
      </c>
      <c r="AF2068" s="3">
        <f t="shared" si="931"/>
        <v>4.67</v>
      </c>
      <c r="AG2068" s="2">
        <f t="shared" si="916"/>
        <v>105.92076283713217</v>
      </c>
      <c r="AH2068" s="1">
        <f t="shared" si="905"/>
        <v>35.955678977780849</v>
      </c>
    </row>
    <row r="2069" spans="6:34" ht="15" thickBot="1" x14ac:dyDescent="0.4">
      <c r="F2069" s="21">
        <f t="shared" si="917"/>
        <v>203.8999999999927</v>
      </c>
      <c r="G2069" s="20">
        <f t="shared" si="932"/>
        <v>356.63043478260749</v>
      </c>
      <c r="H2069" s="19">
        <f t="shared" si="906"/>
        <v>6.6304347826074945</v>
      </c>
      <c r="I2069" s="18">
        <f t="shared" si="907"/>
        <v>1.8944099378878556E-2</v>
      </c>
      <c r="J2069" s="17">
        <f t="shared" si="908"/>
        <v>171045.72149452494</v>
      </c>
      <c r="K2069" s="16">
        <f t="shared" si="909"/>
        <v>31.653825461509754</v>
      </c>
      <c r="L2069" s="15">
        <f t="shared" si="910"/>
        <v>3.8086833918191307E-294</v>
      </c>
      <c r="M2069" s="14">
        <f t="shared" si="911"/>
        <v>9.0528595540148918E-297</v>
      </c>
      <c r="N2069" s="13">
        <f t="shared" si="918"/>
        <v>0</v>
      </c>
      <c r="O2069" s="12">
        <f t="shared" si="919"/>
        <v>0</v>
      </c>
      <c r="P2069" s="4">
        <f t="shared" si="920"/>
        <v>3.4281770073600185E-296</v>
      </c>
      <c r="Q2069" s="11">
        <f t="shared" si="912"/>
        <v>5.0379917823055706E-295</v>
      </c>
      <c r="R2069" s="10">
        <f t="shared" si="921"/>
        <v>-1.7313513674435248E-291</v>
      </c>
      <c r="S2069" s="9">
        <f t="shared" si="922"/>
        <v>151.358709016955</v>
      </c>
      <c r="T2069" s="8">
        <f t="shared" si="923"/>
        <v>28894.577572486131</v>
      </c>
      <c r="U2069" s="7">
        <f t="shared" si="924"/>
        <v>-31.653825461509754</v>
      </c>
      <c r="V2069" s="9">
        <f t="shared" si="925"/>
        <v>-2123.2283519333778</v>
      </c>
      <c r="W2069" s="8">
        <f t="shared" si="926"/>
        <v>171045.72149452494</v>
      </c>
      <c r="X2069" s="7">
        <f t="shared" si="927"/>
        <v>-31.653825461509754</v>
      </c>
      <c r="Y2069" s="6">
        <f t="shared" si="913"/>
        <v>2128.6164739682458</v>
      </c>
      <c r="Z2069" s="4">
        <f t="shared" si="914"/>
        <v>-1</v>
      </c>
      <c r="AA2069" s="4">
        <f t="shared" si="928"/>
        <v>0</v>
      </c>
      <c r="AB2069" s="5">
        <f t="shared" si="929"/>
        <v>5.4989452536862805E-289</v>
      </c>
      <c r="AC2069" s="418">
        <f t="shared" si="933"/>
        <v>3.1439687358990202E-289</v>
      </c>
      <c r="AD2069" s="628">
        <f t="shared" si="930"/>
        <v>2.0448493798961043E-290</v>
      </c>
      <c r="AE2069" s="4">
        <f t="shared" si="915"/>
        <v>20.096309891964129</v>
      </c>
      <c r="AF2069" s="3">
        <f t="shared" si="931"/>
        <v>4.67</v>
      </c>
      <c r="AG2069" s="2">
        <f t="shared" si="916"/>
        <v>105.92076283713217</v>
      </c>
      <c r="AH2069" s="1">
        <f t="shared" ref="AH2069:AH2132" si="934">DragCoefficient*AE2069^(3/2)</f>
        <v>36.035825062081628</v>
      </c>
    </row>
    <row r="2070" spans="6:34" ht="15" thickBot="1" x14ac:dyDescent="0.4">
      <c r="F2070" s="21">
        <f t="shared" si="917"/>
        <v>203.9999999999927</v>
      </c>
      <c r="G2070" s="20">
        <f t="shared" si="932"/>
        <v>356.63043478260749</v>
      </c>
      <c r="H2070" s="19">
        <f t="shared" si="906"/>
        <v>6.6304347826074945</v>
      </c>
      <c r="I2070" s="18">
        <f t="shared" si="907"/>
        <v>1.8944099378878556E-2</v>
      </c>
      <c r="J2070" s="17">
        <f t="shared" si="908"/>
        <v>170833.39865933161</v>
      </c>
      <c r="K2070" s="16">
        <f t="shared" si="909"/>
        <v>31.654463324489495</v>
      </c>
      <c r="L2070" s="15">
        <f t="shared" si="910"/>
        <v>8.6915499197738513E-294</v>
      </c>
      <c r="M2070" s="14">
        <f t="shared" si="911"/>
        <v>2.0658945004310465E-296</v>
      </c>
      <c r="N2070" s="13">
        <f t="shared" si="918"/>
        <v>0</v>
      </c>
      <c r="O2070" s="12">
        <f t="shared" si="919"/>
        <v>0</v>
      </c>
      <c r="P2070" s="4">
        <f t="shared" si="920"/>
        <v>7.8232209212483451E-296</v>
      </c>
      <c r="Q2070" s="11">
        <f t="shared" si="912"/>
        <v>1.1496875052773811E-294</v>
      </c>
      <c r="R2070" s="10">
        <f t="shared" si="921"/>
        <v>-3.9715720079137052E-291</v>
      </c>
      <c r="S2070" s="9">
        <f t="shared" si="922"/>
        <v>151.358709016955</v>
      </c>
      <c r="T2070" s="8">
        <f t="shared" si="923"/>
        <v>28909.713443387827</v>
      </c>
      <c r="U2070" s="7">
        <f t="shared" si="924"/>
        <v>-31.654463324489495</v>
      </c>
      <c r="V2070" s="9">
        <f t="shared" si="925"/>
        <v>-2126.3937344795286</v>
      </c>
      <c r="W2070" s="8">
        <f t="shared" si="926"/>
        <v>170833.39865933161</v>
      </c>
      <c r="X2070" s="7">
        <f t="shared" si="927"/>
        <v>-31.654463324489495</v>
      </c>
      <c r="Y2070" s="6">
        <f t="shared" si="913"/>
        <v>2131.7738559305662</v>
      </c>
      <c r="Z2070" s="4">
        <f t="shared" si="914"/>
        <v>-1</v>
      </c>
      <c r="AA2070" s="4">
        <f t="shared" si="928"/>
        <v>0</v>
      </c>
      <c r="AB2070" s="5">
        <f t="shared" si="929"/>
        <v>1.2614110257028889E-288</v>
      </c>
      <c r="AC2070" s="418">
        <f t="shared" si="933"/>
        <v>7.2155324993572235E-289</v>
      </c>
      <c r="AD2070" s="628">
        <f t="shared" si="930"/>
        <v>4.6802923506258443E-290</v>
      </c>
      <c r="AE2070" s="4">
        <f t="shared" si="915"/>
        <v>20.126118797014929</v>
      </c>
      <c r="AF2070" s="3">
        <f t="shared" si="931"/>
        <v>4.67</v>
      </c>
      <c r="AG2070" s="2">
        <f t="shared" si="916"/>
        <v>105.92076283713217</v>
      </c>
      <c r="AH2070" s="1">
        <f t="shared" si="934"/>
        <v>36.116032826466302</v>
      </c>
    </row>
    <row r="2071" spans="6:34" ht="15" thickBot="1" x14ac:dyDescent="0.4">
      <c r="F2071" s="21">
        <f t="shared" si="917"/>
        <v>204.09999999999269</v>
      </c>
      <c r="G2071" s="20">
        <f t="shared" si="932"/>
        <v>356.63043478260749</v>
      </c>
      <c r="H2071" s="19">
        <f t="shared" si="906"/>
        <v>6.6304347826074945</v>
      </c>
      <c r="I2071" s="18">
        <f t="shared" si="907"/>
        <v>1.8944099378878556E-2</v>
      </c>
      <c r="J2071" s="17">
        <f t="shared" si="908"/>
        <v>170620.75928588366</v>
      </c>
      <c r="K2071" s="16">
        <f t="shared" si="909"/>
        <v>31.65510215774141</v>
      </c>
      <c r="L2071" s="15">
        <f t="shared" si="910"/>
        <v>1.9859500380809318E-293</v>
      </c>
      <c r="M2071" s="14">
        <f t="shared" si="911"/>
        <v>4.7204046455145668E-296</v>
      </c>
      <c r="N2071" s="13">
        <f t="shared" si="918"/>
        <v>0</v>
      </c>
      <c r="O2071" s="12">
        <f t="shared" si="919"/>
        <v>0</v>
      </c>
      <c r="P2071" s="4">
        <f t="shared" si="920"/>
        <v>1.7875437672079715E-295</v>
      </c>
      <c r="Q2071" s="11">
        <f t="shared" si="912"/>
        <v>2.6269445219342356E-294</v>
      </c>
      <c r="R2071" s="10">
        <f t="shared" si="921"/>
        <v>-9.1218961351209419E-291</v>
      </c>
      <c r="S2071" s="9">
        <f t="shared" si="922"/>
        <v>151.358709016955</v>
      </c>
      <c r="T2071" s="8">
        <f t="shared" si="923"/>
        <v>28924.849314289524</v>
      </c>
      <c r="U2071" s="7">
        <f t="shared" si="924"/>
        <v>-31.65510215774141</v>
      </c>
      <c r="V2071" s="9">
        <f t="shared" si="925"/>
        <v>-2129.5591808119775</v>
      </c>
      <c r="W2071" s="8">
        <f t="shared" si="926"/>
        <v>170620.75928588366</v>
      </c>
      <c r="X2071" s="7">
        <f t="shared" si="927"/>
        <v>-31.65510215774141</v>
      </c>
      <c r="Y2071" s="6">
        <f t="shared" si="913"/>
        <v>2134.9313252130287</v>
      </c>
      <c r="Z2071" s="4">
        <f t="shared" si="914"/>
        <v>-1</v>
      </c>
      <c r="AA2071" s="4">
        <f t="shared" si="928"/>
        <v>0</v>
      </c>
      <c r="AB2071" s="5">
        <f t="shared" si="929"/>
        <v>2.8972055239664534E-288</v>
      </c>
      <c r="AC2071" s="418">
        <f t="shared" si="933"/>
        <v>1.6580739885590104E-288</v>
      </c>
      <c r="AD2071" s="628">
        <f t="shared" si="930"/>
        <v>1.0725844511508219E-289</v>
      </c>
      <c r="AE2071" s="4">
        <f t="shared" si="915"/>
        <v>20.155928526456904</v>
      </c>
      <c r="AF2071" s="3">
        <f t="shared" si="931"/>
        <v>4.67</v>
      </c>
      <c r="AG2071" s="2">
        <f t="shared" si="916"/>
        <v>105.92076283713217</v>
      </c>
      <c r="AH2071" s="1">
        <f t="shared" si="934"/>
        <v>36.196302231626518</v>
      </c>
    </row>
    <row r="2072" spans="6:34" ht="15" thickBot="1" x14ac:dyDescent="0.4">
      <c r="F2072" s="21">
        <f t="shared" si="917"/>
        <v>204.19999999999268</v>
      </c>
      <c r="G2072" s="20">
        <f t="shared" si="932"/>
        <v>356.63043478260749</v>
      </c>
      <c r="H2072" s="19">
        <f t="shared" si="906"/>
        <v>6.6304347826074945</v>
      </c>
      <c r="I2072" s="18">
        <f t="shared" si="907"/>
        <v>1.8944099378878556E-2</v>
      </c>
      <c r="J2072" s="17">
        <f t="shared" si="908"/>
        <v>170407.80336780247</v>
      </c>
      <c r="K2072" s="16">
        <f t="shared" si="909"/>
        <v>31.655741961371813</v>
      </c>
      <c r="L2072" s="15">
        <f t="shared" si="910"/>
        <v>4.5434757794747858E-293</v>
      </c>
      <c r="M2072" s="14">
        <f t="shared" si="911"/>
        <v>1.0799387580233618E-295</v>
      </c>
      <c r="N2072" s="13">
        <f t="shared" si="918"/>
        <v>0</v>
      </c>
      <c r="O2072" s="12">
        <f t="shared" si="919"/>
        <v>0</v>
      </c>
      <c r="P2072" s="4">
        <f t="shared" si="920"/>
        <v>4.0895599865687842E-295</v>
      </c>
      <c r="Q2072" s="11">
        <f t="shared" si="912"/>
        <v>6.0099491832965096E-294</v>
      </c>
      <c r="R2072" s="10">
        <f t="shared" si="921"/>
        <v>-2.0977481453028364E-290</v>
      </c>
      <c r="S2072" s="9">
        <f t="shared" si="922"/>
        <v>151.358709016955</v>
      </c>
      <c r="T2072" s="8">
        <f t="shared" si="923"/>
        <v>28939.985185191221</v>
      </c>
      <c r="U2072" s="7">
        <f t="shared" si="924"/>
        <v>-31.655741961371813</v>
      </c>
      <c r="V2072" s="9">
        <f t="shared" si="925"/>
        <v>-2132.7246910277518</v>
      </c>
      <c r="W2072" s="8">
        <f t="shared" si="926"/>
        <v>170407.80336780247</v>
      </c>
      <c r="X2072" s="7">
        <f t="shared" si="927"/>
        <v>-31.655741961371813</v>
      </c>
      <c r="Y2072" s="6">
        <f t="shared" si="913"/>
        <v>2138.0888818088688</v>
      </c>
      <c r="Z2072" s="4">
        <f t="shared" si="914"/>
        <v>-1</v>
      </c>
      <c r="AA2072" s="4">
        <f t="shared" si="928"/>
        <v>0</v>
      </c>
      <c r="AB2072" s="5">
        <f t="shared" si="929"/>
        <v>6.6626580969957305E-288</v>
      </c>
      <c r="AC2072" s="418">
        <f t="shared" si="933"/>
        <v>3.8149149671867277E-288</v>
      </c>
      <c r="AD2072" s="628">
        <f t="shared" si="930"/>
        <v>2.4611435838476782E-289</v>
      </c>
      <c r="AE2072" s="4">
        <f t="shared" si="915"/>
        <v>20.185739080226188</v>
      </c>
      <c r="AF2072" s="3">
        <f t="shared" si="931"/>
        <v>4.67</v>
      </c>
      <c r="AG2072" s="2">
        <f t="shared" si="916"/>
        <v>105.92076283713217</v>
      </c>
      <c r="AH2072" s="1">
        <f t="shared" si="934"/>
        <v>36.276633238359835</v>
      </c>
    </row>
    <row r="2073" spans="6:34" ht="15" thickBot="1" x14ac:dyDescent="0.4">
      <c r="F2073" s="21">
        <f t="shared" si="917"/>
        <v>204.29999999999268</v>
      </c>
      <c r="G2073" s="20">
        <f t="shared" si="932"/>
        <v>356.63043478260749</v>
      </c>
      <c r="H2073" s="19">
        <f t="shared" si="906"/>
        <v>6.6304347826074945</v>
      </c>
      <c r="I2073" s="18">
        <f t="shared" si="907"/>
        <v>1.8944099378878556E-2</v>
      </c>
      <c r="J2073" s="17">
        <f t="shared" si="908"/>
        <v>170194.53089869968</v>
      </c>
      <c r="K2073" s="16">
        <f t="shared" si="909"/>
        <v>31.656382735487167</v>
      </c>
      <c r="L2073" s="15">
        <f t="shared" si="910"/>
        <v>1.0407753596415906E-292</v>
      </c>
      <c r="M2073" s="14">
        <f t="shared" si="911"/>
        <v>2.4738189523320967E-295</v>
      </c>
      <c r="N2073" s="13">
        <f t="shared" si="918"/>
        <v>0</v>
      </c>
      <c r="O2073" s="12">
        <f t="shared" si="919"/>
        <v>0</v>
      </c>
      <c r="P2073" s="4">
        <f t="shared" si="920"/>
        <v>9.3679673280639893E-295</v>
      </c>
      <c r="Q2073" s="11">
        <f t="shared" si="912"/>
        <v>1.3767008621307481E-293</v>
      </c>
      <c r="R2073" s="10">
        <f t="shared" si="921"/>
        <v>-4.830223157818992E-290</v>
      </c>
      <c r="S2073" s="9">
        <f t="shared" si="922"/>
        <v>151.358709016955</v>
      </c>
      <c r="T2073" s="8">
        <f t="shared" si="923"/>
        <v>28955.121056092918</v>
      </c>
      <c r="U2073" s="7">
        <f t="shared" si="924"/>
        <v>-31.656382735487167</v>
      </c>
      <c r="V2073" s="9">
        <f t="shared" si="925"/>
        <v>-2135.8902652238889</v>
      </c>
      <c r="W2073" s="8">
        <f t="shared" si="926"/>
        <v>170194.53089869968</v>
      </c>
      <c r="X2073" s="7">
        <f t="shared" si="927"/>
        <v>-31.656382735487167</v>
      </c>
      <c r="Y2073" s="6">
        <f t="shared" si="913"/>
        <v>2141.2465257119402</v>
      </c>
      <c r="Z2073" s="4">
        <f t="shared" si="914"/>
        <v>-1</v>
      </c>
      <c r="AA2073" s="4">
        <f t="shared" si="928"/>
        <v>0</v>
      </c>
      <c r="AB2073" s="5">
        <f t="shared" si="929"/>
        <v>1.5341272261305273E-287</v>
      </c>
      <c r="AC2073" s="418">
        <f t="shared" si="933"/>
        <v>8.7884308721298386E-288</v>
      </c>
      <c r="AD2073" s="628">
        <f t="shared" si="930"/>
        <v>5.6544377474455626E-289</v>
      </c>
      <c r="AE2073" s="4">
        <f t="shared" si="915"/>
        <v>20.215550458264758</v>
      </c>
      <c r="AF2073" s="3">
        <f t="shared" si="931"/>
        <v>4.67</v>
      </c>
      <c r="AG2073" s="2">
        <f t="shared" si="916"/>
        <v>105.92076283713217</v>
      </c>
      <c r="AH2073" s="1">
        <f t="shared" si="934"/>
        <v>36.357025807569237</v>
      </c>
    </row>
    <row r="2074" spans="6:34" ht="15" thickBot="1" x14ac:dyDescent="0.4">
      <c r="F2074" s="21">
        <f t="shared" si="917"/>
        <v>204.39999999999267</v>
      </c>
      <c r="G2074" s="20">
        <f t="shared" si="932"/>
        <v>356.63043478260749</v>
      </c>
      <c r="H2074" s="19">
        <f t="shared" si="906"/>
        <v>6.6304347826074945</v>
      </c>
      <c r="I2074" s="18">
        <f t="shared" si="907"/>
        <v>1.8944099378878556E-2</v>
      </c>
      <c r="J2074" s="17">
        <f t="shared" si="908"/>
        <v>169980.9418721773</v>
      </c>
      <c r="K2074" s="16">
        <f t="shared" si="909"/>
        <v>31.657024480194149</v>
      </c>
      <c r="L2074" s="15">
        <f t="shared" si="910"/>
        <v>2.3871227326663415E-292</v>
      </c>
      <c r="M2074" s="14">
        <f t="shared" si="911"/>
        <v>5.6739520232746267E-295</v>
      </c>
      <c r="N2074" s="13">
        <f t="shared" si="918"/>
        <v>0</v>
      </c>
      <c r="O2074" s="12">
        <f t="shared" si="919"/>
        <v>0</v>
      </c>
      <c r="P2074" s="4">
        <f t="shared" si="920"/>
        <v>2.1486373174128593E-294</v>
      </c>
      <c r="Q2074" s="11">
        <f t="shared" si="912"/>
        <v>3.1576015838858569E-293</v>
      </c>
      <c r="R2074" s="10">
        <f t="shared" si="921"/>
        <v>-1.1135936837033043E-289</v>
      </c>
      <c r="S2074" s="9">
        <f t="shared" si="922"/>
        <v>151.358709016955</v>
      </c>
      <c r="T2074" s="8">
        <f t="shared" si="923"/>
        <v>28970.256926994614</v>
      </c>
      <c r="U2074" s="7">
        <f t="shared" si="924"/>
        <v>-31.657024480194149</v>
      </c>
      <c r="V2074" s="9">
        <f t="shared" si="925"/>
        <v>-2139.0559034974376</v>
      </c>
      <c r="W2074" s="8">
        <f t="shared" si="926"/>
        <v>169980.9418721773</v>
      </c>
      <c r="X2074" s="7">
        <f t="shared" si="927"/>
        <v>-31.657024480194149</v>
      </c>
      <c r="Y2074" s="6">
        <f t="shared" si="913"/>
        <v>2144.4042569167127</v>
      </c>
      <c r="Z2074" s="4">
        <f t="shared" si="914"/>
        <v>-1</v>
      </c>
      <c r="AA2074" s="4">
        <f t="shared" si="928"/>
        <v>0</v>
      </c>
      <c r="AB2074" s="5">
        <f t="shared" si="929"/>
        <v>3.536885011721951E-287</v>
      </c>
      <c r="AC2074" s="418">
        <f t="shared" si="933"/>
        <v>2.0271385330212369E-287</v>
      </c>
      <c r="AD2074" s="628">
        <f t="shared" si="930"/>
        <v>1.3007355387024922E-288</v>
      </c>
      <c r="AE2074" s="4">
        <f t="shared" si="915"/>
        <v>20.245362660520403</v>
      </c>
      <c r="AF2074" s="3">
        <f t="shared" si="931"/>
        <v>4.67</v>
      </c>
      <c r="AG2074" s="2">
        <f t="shared" si="916"/>
        <v>105.92076283713217</v>
      </c>
      <c r="AH2074" s="1">
        <f t="shared" si="934"/>
        <v>36.437479900263057</v>
      </c>
    </row>
    <row r="2075" spans="6:34" ht="15" thickBot="1" x14ac:dyDescent="0.4">
      <c r="F2075" s="21">
        <f t="shared" si="917"/>
        <v>204.49999999999267</v>
      </c>
      <c r="G2075" s="20">
        <f t="shared" si="932"/>
        <v>356.63043478260749</v>
      </c>
      <c r="H2075" s="19">
        <f t="shared" si="906"/>
        <v>6.6304347826074945</v>
      </c>
      <c r="I2075" s="18">
        <f t="shared" si="907"/>
        <v>1.8944099378878556E-2</v>
      </c>
      <c r="J2075" s="17">
        <f t="shared" si="908"/>
        <v>169767.03628182755</v>
      </c>
      <c r="K2075" s="16">
        <f t="shared" si="909"/>
        <v>31.657667195599529</v>
      </c>
      <c r="L2075" s="15">
        <f t="shared" si="910"/>
        <v>5.4820315991477777E-292</v>
      </c>
      <c r="M2075" s="14">
        <f t="shared" si="911"/>
        <v>1.3030240908014352E-294</v>
      </c>
      <c r="N2075" s="13">
        <f t="shared" si="918"/>
        <v>0</v>
      </c>
      <c r="O2075" s="12">
        <f t="shared" si="919"/>
        <v>0</v>
      </c>
      <c r="P2075" s="4">
        <f t="shared" si="920"/>
        <v>4.9343494190634885E-294</v>
      </c>
      <c r="Q2075" s="11">
        <f t="shared" si="912"/>
        <v>7.2514376506508869E-293</v>
      </c>
      <c r="R2075" s="10">
        <f t="shared" si="921"/>
        <v>-2.570585903328196E-289</v>
      </c>
      <c r="S2075" s="9">
        <f t="shared" si="922"/>
        <v>151.358709016955</v>
      </c>
      <c r="T2075" s="8">
        <f t="shared" si="923"/>
        <v>28985.392797896311</v>
      </c>
      <c r="U2075" s="7">
        <f t="shared" si="924"/>
        <v>-31.657667195599529</v>
      </c>
      <c r="V2075" s="9">
        <f t="shared" si="925"/>
        <v>-2142.2216059454572</v>
      </c>
      <c r="W2075" s="8">
        <f t="shared" si="926"/>
        <v>169767.03628182755</v>
      </c>
      <c r="X2075" s="7">
        <f t="shared" si="927"/>
        <v>-31.657667195599529</v>
      </c>
      <c r="Y2075" s="6">
        <f t="shared" si="913"/>
        <v>2147.5620754182669</v>
      </c>
      <c r="Z2075" s="4">
        <f t="shared" si="914"/>
        <v>-1</v>
      </c>
      <c r="AA2075" s="4">
        <f t="shared" si="928"/>
        <v>0</v>
      </c>
      <c r="AB2075" s="5">
        <f t="shared" si="929"/>
        <v>8.164438148203058E-287</v>
      </c>
      <c r="AC2075" s="418">
        <f t="shared" si="933"/>
        <v>4.6816744687682828E-287</v>
      </c>
      <c r="AD2075" s="628">
        <f t="shared" si="930"/>
        <v>2.9959583459384863E-288</v>
      </c>
      <c r="AE2075" s="4">
        <f t="shared" si="915"/>
        <v>20.275175686946671</v>
      </c>
      <c r="AF2075" s="3">
        <f t="shared" si="931"/>
        <v>4.67</v>
      </c>
      <c r="AG2075" s="2">
        <f t="shared" si="916"/>
        <v>105.92076283713217</v>
      </c>
      <c r="AH2075" s="1">
        <f t="shared" si="934"/>
        <v>36.51799547755413</v>
      </c>
    </row>
    <row r="2076" spans="6:34" ht="15" thickBot="1" x14ac:dyDescent="0.4">
      <c r="F2076" s="21">
        <f t="shared" si="917"/>
        <v>204.59999999999266</v>
      </c>
      <c r="G2076" s="20">
        <f t="shared" si="932"/>
        <v>356.63043478260749</v>
      </c>
      <c r="H2076" s="19">
        <f t="shared" si="906"/>
        <v>6.6304347826074945</v>
      </c>
      <c r="I2076" s="18">
        <f t="shared" si="907"/>
        <v>1.8944099378878556E-2</v>
      </c>
      <c r="J2076" s="17">
        <f t="shared" si="908"/>
        <v>169552.81412123301</v>
      </c>
      <c r="K2076" s="16">
        <f t="shared" si="909"/>
        <v>31.658310881810312</v>
      </c>
      <c r="L2076" s="15">
        <f t="shared" si="910"/>
        <v>1.2605423364434173E-291</v>
      </c>
      <c r="M2076" s="14">
        <f t="shared" si="911"/>
        <v>2.9961830794923583E-294</v>
      </c>
      <c r="N2076" s="13">
        <f t="shared" si="918"/>
        <v>0</v>
      </c>
      <c r="O2076" s="12">
        <f t="shared" si="919"/>
        <v>0</v>
      </c>
      <c r="P2076" s="4">
        <f t="shared" si="920"/>
        <v>1.1346078972805349E-293</v>
      </c>
      <c r="Q2076" s="11">
        <f t="shared" si="912"/>
        <v>1.6674008519298265E-292</v>
      </c>
      <c r="R2076" s="10">
        <f t="shared" si="921"/>
        <v>-5.9413258261067533E-289</v>
      </c>
      <c r="S2076" s="9">
        <f t="shared" si="922"/>
        <v>151.358709016955</v>
      </c>
      <c r="T2076" s="8">
        <f t="shared" si="923"/>
        <v>29000.528668798008</v>
      </c>
      <c r="U2076" s="7">
        <f t="shared" si="924"/>
        <v>-31.658310881810312</v>
      </c>
      <c r="V2076" s="9">
        <f t="shared" si="925"/>
        <v>-2145.3873726650172</v>
      </c>
      <c r="W2076" s="8">
        <f t="shared" si="926"/>
        <v>169552.81412123301</v>
      </c>
      <c r="X2076" s="7">
        <f t="shared" si="927"/>
        <v>-31.658310881810312</v>
      </c>
      <c r="Y2076" s="6">
        <f t="shared" si="913"/>
        <v>2150.7199812122881</v>
      </c>
      <c r="Z2076" s="4">
        <f t="shared" si="914"/>
        <v>-1</v>
      </c>
      <c r="AA2076" s="4">
        <f t="shared" si="928"/>
        <v>0</v>
      </c>
      <c r="AB2076" s="5">
        <f t="shared" si="929"/>
        <v>1.8870245558713344E-286</v>
      </c>
      <c r="AC2076" s="418">
        <f t="shared" si="933"/>
        <v>1.0825919116146341E-286</v>
      </c>
      <c r="AD2076" s="628">
        <f t="shared" si="930"/>
        <v>6.9092324393293594E-288</v>
      </c>
      <c r="AE2076" s="4">
        <f t="shared" si="915"/>
        <v>20.304989537502838</v>
      </c>
      <c r="AF2076" s="3">
        <f t="shared" si="931"/>
        <v>4.67</v>
      </c>
      <c r="AG2076" s="2">
        <f t="shared" si="916"/>
        <v>105.92076283713217</v>
      </c>
      <c r="AH2076" s="1">
        <f t="shared" si="934"/>
        <v>36.598572500659863</v>
      </c>
    </row>
    <row r="2077" spans="6:34" ht="15" thickBot="1" x14ac:dyDescent="0.4">
      <c r="F2077" s="21">
        <f t="shared" si="917"/>
        <v>204.69999999999266</v>
      </c>
      <c r="G2077" s="20">
        <f t="shared" si="932"/>
        <v>356.63043478260749</v>
      </c>
      <c r="H2077" s="19">
        <f t="shared" si="906"/>
        <v>6.6304347826074945</v>
      </c>
      <c r="I2077" s="18">
        <f t="shared" si="907"/>
        <v>1.8944099378878556E-2</v>
      </c>
      <c r="J2077" s="17">
        <f t="shared" si="908"/>
        <v>169338.27538396651</v>
      </c>
      <c r="K2077" s="16">
        <f t="shared" si="909"/>
        <v>31.658955538933615</v>
      </c>
      <c r="L2077" s="15">
        <f t="shared" si="910"/>
        <v>2.9021678802722884E-291</v>
      </c>
      <c r="M2077" s="14">
        <f t="shared" si="911"/>
        <v>6.898162834619202E-294</v>
      </c>
      <c r="N2077" s="13">
        <f t="shared" si="918"/>
        <v>0</v>
      </c>
      <c r="O2077" s="12">
        <f t="shared" si="919"/>
        <v>0</v>
      </c>
      <c r="P2077" s="4">
        <f t="shared" si="920"/>
        <v>2.612226897100061E-293</v>
      </c>
      <c r="Q2077" s="11">
        <f t="shared" si="912"/>
        <v>3.838885102155875E-292</v>
      </c>
      <c r="R2077" s="10">
        <f t="shared" si="921"/>
        <v>-1.374930007864851E-288</v>
      </c>
      <c r="S2077" s="9">
        <f t="shared" si="922"/>
        <v>151.358709016955</v>
      </c>
      <c r="T2077" s="8">
        <f t="shared" si="923"/>
        <v>29015.664539699705</v>
      </c>
      <c r="U2077" s="7">
        <f t="shared" si="924"/>
        <v>-31.658955538933615</v>
      </c>
      <c r="V2077" s="9">
        <f t="shared" si="925"/>
        <v>-2148.5532037531984</v>
      </c>
      <c r="W2077" s="8">
        <f t="shared" si="926"/>
        <v>169338.27538396651</v>
      </c>
      <c r="X2077" s="7">
        <f t="shared" si="927"/>
        <v>-31.658955538933615</v>
      </c>
      <c r="Y2077" s="6">
        <f t="shared" si="913"/>
        <v>2153.8779742950646</v>
      </c>
      <c r="Z2077" s="4">
        <f t="shared" si="914"/>
        <v>-1</v>
      </c>
      <c r="AA2077" s="4">
        <f t="shared" si="928"/>
        <v>0</v>
      </c>
      <c r="AB2077" s="5">
        <f t="shared" si="929"/>
        <v>4.3669153373894143E-286</v>
      </c>
      <c r="AC2077" s="418">
        <f t="shared" si="933"/>
        <v>2.5065375312358956E-286</v>
      </c>
      <c r="AD2077" s="628">
        <f t="shared" si="930"/>
        <v>1.5954058716850622E-287</v>
      </c>
      <c r="AE2077" s="4">
        <f t="shared" si="915"/>
        <v>20.334804212153852</v>
      </c>
      <c r="AF2077" s="3">
        <f t="shared" si="931"/>
        <v>4.67</v>
      </c>
      <c r="AG2077" s="2">
        <f t="shared" si="916"/>
        <v>105.92076283713217</v>
      </c>
      <c r="AH2077" s="1">
        <f t="shared" si="934"/>
        <v>36.679210930901611</v>
      </c>
    </row>
    <row r="2078" spans="6:34" ht="15" thickBot="1" x14ac:dyDescent="0.4">
      <c r="F2078" s="21">
        <f t="shared" si="917"/>
        <v>204.79999999999265</v>
      </c>
      <c r="G2078" s="20">
        <f t="shared" si="932"/>
        <v>356.63043478260749</v>
      </c>
      <c r="H2078" s="19">
        <f t="shared" ref="H2078:H2141" si="935">G2078-(TotalWeightE-PropellantWeight)</f>
        <v>6.6304347826074945</v>
      </c>
      <c r="I2078" s="18">
        <f t="shared" ref="I2078:I2141" si="936">(G2078-(TotalWeightE-PropellantWeight))/(PropellantWeight)</f>
        <v>1.8944099378878556E-2</v>
      </c>
      <c r="J2078" s="17">
        <f t="shared" ref="J2078:J2141" si="937">W2078</f>
        <v>169123.42006359118</v>
      </c>
      <c r="K2078" s="16">
        <f t="shared" ref="K2078:K2141" si="938">$L$23*(20902231^2)/((20902231+W2078)^2)</f>
        <v>31.659601167076776</v>
      </c>
      <c r="L2078" s="15">
        <f t="shared" ref="L2078:L2141" si="939">M2078/$L$22</f>
        <v>6.6901660347762209E-291</v>
      </c>
      <c r="M2078" s="14">
        <f t="shared" ref="M2078:M2141" si="940">$L$22*(EXP(-K2078*(W2078-0)/($L$25*AF2078)))</f>
        <v>1.5901855648059599E-293</v>
      </c>
      <c r="N2078" s="13">
        <f t="shared" si="918"/>
        <v>0</v>
      </c>
      <c r="O2078" s="12">
        <f t="shared" si="919"/>
        <v>0</v>
      </c>
      <c r="P2078" s="4">
        <f t="shared" si="920"/>
        <v>6.0217852250739001E-293</v>
      </c>
      <c r="Q2078" s="11">
        <f t="shared" ref="Q2078:Q2141" si="941">(M2078*$L$25*AF2078)/144</f>
        <v>8.8495151836089012E-292</v>
      </c>
      <c r="R2078" s="10">
        <f t="shared" si="921"/>
        <v>-3.1858393317023503E-288</v>
      </c>
      <c r="S2078" s="9">
        <f t="shared" si="922"/>
        <v>151.358709016955</v>
      </c>
      <c r="T2078" s="8">
        <f t="shared" si="923"/>
        <v>29030.800410601401</v>
      </c>
      <c r="U2078" s="7">
        <f t="shared" si="924"/>
        <v>-31.659601167076776</v>
      </c>
      <c r="V2078" s="9">
        <f t="shared" si="925"/>
        <v>-2151.7190993070917</v>
      </c>
      <c r="W2078" s="8">
        <f t="shared" si="926"/>
        <v>169123.42006359118</v>
      </c>
      <c r="X2078" s="7">
        <f t="shared" si="927"/>
        <v>-31.659601167076776</v>
      </c>
      <c r="Y2078" s="6">
        <f t="shared" ref="Y2078:Y2141" si="942">SQRT((S2078^2)+(V2078^2))</f>
        <v>2157.036054663482</v>
      </c>
      <c r="Z2078" s="4">
        <f t="shared" ref="Z2078:Z2141" si="943">X2078/K2078</f>
        <v>-1</v>
      </c>
      <c r="AA2078" s="4">
        <f t="shared" si="928"/>
        <v>0</v>
      </c>
      <c r="AB2078" s="5">
        <f t="shared" si="929"/>
        <v>1.0118544624445308E-285</v>
      </c>
      <c r="AC2078" s="418">
        <f t="shared" si="933"/>
        <v>5.810715342759601E-286</v>
      </c>
      <c r="AD2078" s="628">
        <f t="shared" si="930"/>
        <v>3.6885867461084892E-287</v>
      </c>
      <c r="AE2078" s="4">
        <f t="shared" ref="AE2078:AE2141" si="944">Y2078/AG2078</f>
        <v>20.364619710870318</v>
      </c>
      <c r="AF2078" s="3">
        <f t="shared" si="931"/>
        <v>4.67</v>
      </c>
      <c r="AG2078" s="2">
        <f t="shared" ref="AG2078:AG2141" si="945">SQRT($L$27*$L$25*AF2078)</f>
        <v>105.92076283713217</v>
      </c>
      <c r="AH2078" s="1">
        <f t="shared" si="934"/>
        <v>36.759910729704295</v>
      </c>
    </row>
    <row r="2079" spans="6:34" ht="15" thickBot="1" x14ac:dyDescent="0.4">
      <c r="F2079" s="21">
        <f t="shared" ref="F2079:F2142" si="946">F2078+$G$28</f>
        <v>204.89999999999264</v>
      </c>
      <c r="G2079" s="20">
        <f t="shared" si="932"/>
        <v>356.63043478260749</v>
      </c>
      <c r="H2079" s="19">
        <f t="shared" si="935"/>
        <v>6.6304347826074945</v>
      </c>
      <c r="I2079" s="18">
        <f t="shared" si="936"/>
        <v>1.8944099378878556E-2</v>
      </c>
      <c r="J2079" s="17">
        <f t="shared" si="937"/>
        <v>168908.24815366048</v>
      </c>
      <c r="K2079" s="16">
        <f t="shared" si="938"/>
        <v>31.660247766347265</v>
      </c>
      <c r="L2079" s="15">
        <f t="shared" si="939"/>
        <v>1.5441895468367436E-290</v>
      </c>
      <c r="M2079" s="14">
        <f t="shared" si="940"/>
        <v>3.6703841338762555E-293</v>
      </c>
      <c r="N2079" s="13">
        <f t="shared" ref="N2079:N2142" si="947">IF(I2078&gt;0.02,(WeightFlowRate/$L$23)*ExhaustVelocityE+(ExitPressureE-Q2079)*ExitAreaE,0)</f>
        <v>0</v>
      </c>
      <c r="O2079" s="12">
        <f t="shared" ref="O2079:O2142" si="948">N2079/WeightFlowRate</f>
        <v>0</v>
      </c>
      <c r="P2079" s="4">
        <f t="shared" ref="P2079:P2142" si="949">Q2079/$L$21</f>
        <v>1.3899173427862612E-292</v>
      </c>
      <c r="Q2079" s="11">
        <f t="shared" si="941"/>
        <v>2.0425993570365853E-291</v>
      </c>
      <c r="R2079" s="10">
        <f t="shared" ref="R2079:R2142" si="950">IF(W2079&lt;InitialAltitudeE,0,(((N2079-AB2079)*COS(ElevationAngleR)*$L$23)/(G2079)))</f>
        <v>-7.3911717456430791E-288</v>
      </c>
      <c r="S2079" s="9">
        <f t="shared" ref="S2079:S2142" si="951">IF(W2078&lt;InitialAltitudeE,0,S2078+(R2078*TimeStep))</f>
        <v>151.358709016955</v>
      </c>
      <c r="T2079" s="8">
        <f t="shared" ref="T2079:T2142" si="952">T2078+(S2079*TimeStep)</f>
        <v>29045.936281503098</v>
      </c>
      <c r="U2079" s="7">
        <f t="shared" ref="U2079:U2142" si="953">IF(W2078&lt;InitialAltitudeE,-K2079,(((N2079-AB2079)*SIN(ElevationAngleR)*$L$23)/G2079)-K2079)</f>
        <v>-31.660247766347265</v>
      </c>
      <c r="V2079" s="9">
        <f t="shared" ref="V2079:V2142" si="954">IF(W2078&lt;InitialAltitudeE,0,V2078+(U2078*TimeStep))</f>
        <v>-2154.8850594237992</v>
      </c>
      <c r="W2079" s="8">
        <f t="shared" ref="W2079:W2142" si="955">IF(P2078&gt;0.913499,W2078,W2078+V2078*TimeStep)</f>
        <v>168908.24815366048</v>
      </c>
      <c r="X2079" s="7">
        <f t="shared" ref="X2079:X2142" si="956">IF(N2079&gt;0.002,SQRT((U2079^2)+(R2079^2)),-SQRT((U2079^2)+(R2079^2)))</f>
        <v>-31.660247766347265</v>
      </c>
      <c r="Y2079" s="6">
        <f t="shared" si="942"/>
        <v>2160.194222315019</v>
      </c>
      <c r="Z2079" s="4">
        <f t="shared" si="943"/>
        <v>-1</v>
      </c>
      <c r="AA2079" s="4">
        <f t="shared" ref="AA2079:AA2142" si="957">N2079/G2079</f>
        <v>0</v>
      </c>
      <c r="AB2079" s="5">
        <f t="shared" ref="AB2079:AB2142" si="958">0.5*M2079*(Y2078^2)*CrossSectionalAreaE*AH2079</f>
        <v>2.3475101330758568E-285</v>
      </c>
      <c r="AC2079" s="418">
        <f t="shared" si="933"/>
        <v>1.3487486746901834E-285</v>
      </c>
      <c r="AD2079" s="628">
        <f t="shared" ref="AD2079:AD2142" si="959">(1/2)*M2079*(Y2078^2)</f>
        <v>8.538789982873817E-287</v>
      </c>
      <c r="AE2079" s="4">
        <f t="shared" si="944"/>
        <v>20.394436033628427</v>
      </c>
      <c r="AF2079" s="3">
        <f t="shared" ref="AF2079:AF2142" si="960">IF(AF2078&gt;4.67,$L$20+($L$26/1000)*W2079,4.67)</f>
        <v>4.67</v>
      </c>
      <c r="AG2079" s="2">
        <f t="shared" si="945"/>
        <v>105.92076283713217</v>
      </c>
      <c r="AH2079" s="1">
        <f t="shared" si="934"/>
        <v>36.84067185859616</v>
      </c>
    </row>
    <row r="2080" spans="6:34" ht="15" thickBot="1" x14ac:dyDescent="0.4">
      <c r="F2080" s="21">
        <f t="shared" si="946"/>
        <v>204.99999999999264</v>
      </c>
      <c r="G2080" s="20">
        <f t="shared" ref="G2080:G2143" si="961">IF(I2079&gt;0.02,G2079-((N2079/O2079)*TimeStep),G2079)</f>
        <v>356.63043478260749</v>
      </c>
      <c r="H2080" s="19">
        <f t="shared" si="935"/>
        <v>6.6304347826074945</v>
      </c>
      <c r="I2080" s="18">
        <f t="shared" si="936"/>
        <v>1.8944099378878556E-2</v>
      </c>
      <c r="J2080" s="17">
        <f t="shared" si="937"/>
        <v>168692.75964771811</v>
      </c>
      <c r="K2080" s="16">
        <f t="shared" si="938"/>
        <v>31.660895336852718</v>
      </c>
      <c r="L2080" s="15">
        <f t="shared" si="939"/>
        <v>3.5687304377515683E-290</v>
      </c>
      <c r="M2080" s="14">
        <f t="shared" si="940"/>
        <v>8.4825153774917027E-293</v>
      </c>
      <c r="N2080" s="13">
        <f t="shared" si="947"/>
        <v>0</v>
      </c>
      <c r="O2080" s="12">
        <f t="shared" si="948"/>
        <v>0</v>
      </c>
      <c r="P2080" s="4">
        <f t="shared" si="949"/>
        <v>3.2121965449909387E-292</v>
      </c>
      <c r="Q2080" s="11">
        <f t="shared" si="941"/>
        <v>4.7205904952022784E-291</v>
      </c>
      <c r="R2080" s="10">
        <f t="shared" si="950"/>
        <v>-1.7169156128204884E-287</v>
      </c>
      <c r="S2080" s="9">
        <f t="shared" si="951"/>
        <v>151.358709016955</v>
      </c>
      <c r="T2080" s="8">
        <f t="shared" si="952"/>
        <v>29061.072152404795</v>
      </c>
      <c r="U2080" s="7">
        <f t="shared" si="953"/>
        <v>-31.660895336852718</v>
      </c>
      <c r="V2080" s="9">
        <f t="shared" si="954"/>
        <v>-2158.0510842004342</v>
      </c>
      <c r="W2080" s="8">
        <f t="shared" si="955"/>
        <v>168692.75964771811</v>
      </c>
      <c r="X2080" s="7">
        <f t="shared" si="956"/>
        <v>-31.660895336852718</v>
      </c>
      <c r="Y2080" s="6">
        <f t="shared" si="942"/>
        <v>2163.3524772477435</v>
      </c>
      <c r="Z2080" s="4">
        <f t="shared" si="943"/>
        <v>-1</v>
      </c>
      <c r="AA2080" s="4">
        <f t="shared" si="957"/>
        <v>0</v>
      </c>
      <c r="AB2080" s="5">
        <f t="shared" si="958"/>
        <v>5.4530958519643533E-285</v>
      </c>
      <c r="AC2080" s="418">
        <f t="shared" ref="AC2080:AC2143" si="962">(AB2080/G2080)*F2080</f>
        <v>3.1345744519367378E-285</v>
      </c>
      <c r="AD2080" s="628">
        <f t="shared" si="959"/>
        <v>1.9791570619154079E-286</v>
      </c>
      <c r="AE2080" s="4">
        <f t="shared" si="944"/>
        <v>20.424253180409938</v>
      </c>
      <c r="AF2080" s="3">
        <f t="shared" si="960"/>
        <v>4.67</v>
      </c>
      <c r="AG2080" s="2">
        <f t="shared" si="945"/>
        <v>105.92076283713217</v>
      </c>
      <c r="AH2080" s="1">
        <f t="shared" si="934"/>
        <v>36.921494279208233</v>
      </c>
    </row>
    <row r="2081" spans="6:34" ht="15" thickBot="1" x14ac:dyDescent="0.4">
      <c r="F2081" s="21">
        <f t="shared" si="946"/>
        <v>205.09999999999263</v>
      </c>
      <c r="G2081" s="20">
        <f t="shared" si="961"/>
        <v>356.63043478260749</v>
      </c>
      <c r="H2081" s="19">
        <f t="shared" si="935"/>
        <v>6.6304347826074945</v>
      </c>
      <c r="I2081" s="18">
        <f t="shared" si="936"/>
        <v>1.8944099378878556E-2</v>
      </c>
      <c r="J2081" s="17">
        <f t="shared" si="937"/>
        <v>168476.95453929805</v>
      </c>
      <c r="K2081" s="16">
        <f t="shared" si="938"/>
        <v>31.661543878700968</v>
      </c>
      <c r="L2081" s="15">
        <f t="shared" si="939"/>
        <v>8.2580286224096101E-290</v>
      </c>
      <c r="M2081" s="14">
        <f t="shared" si="940"/>
        <v>1.9628508232605401E-292</v>
      </c>
      <c r="N2081" s="13">
        <f t="shared" si="947"/>
        <v>0</v>
      </c>
      <c r="O2081" s="12">
        <f t="shared" si="948"/>
        <v>0</v>
      </c>
      <c r="P2081" s="4">
        <f t="shared" si="949"/>
        <v>7.4330105543227975E-292</v>
      </c>
      <c r="Q2081" s="11">
        <f t="shared" si="941"/>
        <v>1.0923428402346842E-290</v>
      </c>
      <c r="R2081" s="10">
        <f t="shared" si="950"/>
        <v>-3.9932906782450242E-287</v>
      </c>
      <c r="S2081" s="9">
        <f t="shared" si="951"/>
        <v>151.358709016955</v>
      </c>
      <c r="T2081" s="8">
        <f t="shared" si="952"/>
        <v>29076.208023306492</v>
      </c>
      <c r="U2081" s="7">
        <f t="shared" si="953"/>
        <v>-31.661543878700968</v>
      </c>
      <c r="V2081" s="9">
        <f t="shared" si="954"/>
        <v>-2161.2171737341196</v>
      </c>
      <c r="W2081" s="8">
        <f t="shared" si="955"/>
        <v>168476.95453929805</v>
      </c>
      <c r="X2081" s="7">
        <f t="shared" si="956"/>
        <v>-31.661543878700968</v>
      </c>
      <c r="Y2081" s="6">
        <f t="shared" si="942"/>
        <v>2166.5108194603081</v>
      </c>
      <c r="Z2081" s="4">
        <f t="shared" si="943"/>
        <v>-1</v>
      </c>
      <c r="AA2081" s="4">
        <f t="shared" si="957"/>
        <v>0</v>
      </c>
      <c r="AB2081" s="5">
        <f t="shared" si="958"/>
        <v>1.2683090928070336E-284</v>
      </c>
      <c r="AC2081" s="418">
        <f t="shared" si="962"/>
        <v>7.294110921668303E-285</v>
      </c>
      <c r="AD2081" s="628">
        <f t="shared" si="959"/>
        <v>4.5931631223316621E-286</v>
      </c>
      <c r="AE2081" s="4">
        <f t="shared" si="944"/>
        <v>20.454071151202132</v>
      </c>
      <c r="AF2081" s="3">
        <f t="shared" si="960"/>
        <v>4.67</v>
      </c>
      <c r="AG2081" s="2">
        <f t="shared" si="945"/>
        <v>105.92076283713217</v>
      </c>
      <c r="AH2081" s="1">
        <f t="shared" si="934"/>
        <v>37.00237795327407</v>
      </c>
    </row>
    <row r="2082" spans="6:34" ht="15" thickBot="1" x14ac:dyDescent="0.4">
      <c r="F2082" s="21">
        <f t="shared" si="946"/>
        <v>205.19999999999263</v>
      </c>
      <c r="G2082" s="20">
        <f t="shared" si="961"/>
        <v>356.63043478260749</v>
      </c>
      <c r="H2082" s="19">
        <f t="shared" si="935"/>
        <v>6.6304347826074945</v>
      </c>
      <c r="I2082" s="18">
        <f t="shared" si="936"/>
        <v>1.8944099378878556E-2</v>
      </c>
      <c r="J2082" s="17">
        <f t="shared" si="937"/>
        <v>168260.83282192465</v>
      </c>
      <c r="K2082" s="16">
        <f t="shared" si="938"/>
        <v>31.662193391999981</v>
      </c>
      <c r="L2082" s="15">
        <f t="shared" si="939"/>
        <v>1.9133243663347361E-289</v>
      </c>
      <c r="M2082" s="14">
        <f t="shared" si="940"/>
        <v>4.5477806863410344E-292</v>
      </c>
      <c r="N2082" s="13">
        <f t="shared" si="947"/>
        <v>0</v>
      </c>
      <c r="O2082" s="12">
        <f t="shared" si="948"/>
        <v>0</v>
      </c>
      <c r="P2082" s="4">
        <f t="shared" si="949"/>
        <v>1.7221737607224844E-291</v>
      </c>
      <c r="Q2082" s="11">
        <f t="shared" si="941"/>
        <v>2.5308778501211717E-290</v>
      </c>
      <c r="R2082" s="10">
        <f t="shared" si="950"/>
        <v>-9.2994936891216399E-287</v>
      </c>
      <c r="S2082" s="9">
        <f t="shared" si="951"/>
        <v>151.358709016955</v>
      </c>
      <c r="T2082" s="8">
        <f t="shared" si="952"/>
        <v>29091.343894208188</v>
      </c>
      <c r="U2082" s="7">
        <f t="shared" si="953"/>
        <v>-31.662193391999981</v>
      </c>
      <c r="V2082" s="9">
        <f t="shared" si="954"/>
        <v>-2164.3833281219895</v>
      </c>
      <c r="W2082" s="8">
        <f t="shared" si="955"/>
        <v>168260.83282192465</v>
      </c>
      <c r="X2082" s="7">
        <f t="shared" si="956"/>
        <v>-31.662193391999981</v>
      </c>
      <c r="Y2082" s="6">
        <f t="shared" si="942"/>
        <v>2169.6692489519455</v>
      </c>
      <c r="Z2082" s="4">
        <f t="shared" si="943"/>
        <v>-1</v>
      </c>
      <c r="AA2082" s="4">
        <f t="shared" si="957"/>
        <v>0</v>
      </c>
      <c r="AB2082" s="5">
        <f t="shared" si="958"/>
        <v>2.9536122848933505E-284</v>
      </c>
      <c r="AC2082" s="418">
        <f t="shared" si="962"/>
        <v>1.6994658384373304E-284</v>
      </c>
      <c r="AD2082" s="628">
        <f t="shared" si="959"/>
        <v>1.067311629968571E-285</v>
      </c>
      <c r="AE2082" s="4">
        <f t="shared" si="944"/>
        <v>20.483889945997767</v>
      </c>
      <c r="AF2082" s="3">
        <f t="shared" si="960"/>
        <v>4.67</v>
      </c>
      <c r="AG2082" s="2">
        <f t="shared" si="945"/>
        <v>105.92076283713217</v>
      </c>
      <c r="AH2082" s="1">
        <f t="shared" si="934"/>
        <v>37.083322842629379</v>
      </c>
    </row>
    <row r="2083" spans="6:34" ht="15" thickBot="1" x14ac:dyDescent="0.4">
      <c r="F2083" s="21">
        <f t="shared" si="946"/>
        <v>205.29999999999262</v>
      </c>
      <c r="G2083" s="20">
        <f t="shared" si="961"/>
        <v>356.63043478260749</v>
      </c>
      <c r="H2083" s="19">
        <f t="shared" si="935"/>
        <v>6.6304347826074945</v>
      </c>
      <c r="I2083" s="18">
        <f t="shared" si="936"/>
        <v>1.8944099378878556E-2</v>
      </c>
      <c r="J2083" s="17">
        <f t="shared" si="937"/>
        <v>168044.39448911246</v>
      </c>
      <c r="K2083" s="16">
        <f t="shared" si="938"/>
        <v>31.662843876857902</v>
      </c>
      <c r="L2083" s="15">
        <f t="shared" si="939"/>
        <v>4.4386456785286727E-289</v>
      </c>
      <c r="M2083" s="14">
        <f t="shared" si="940"/>
        <v>1.0550216913294802E-291</v>
      </c>
      <c r="N2083" s="13">
        <f t="shared" si="947"/>
        <v>0</v>
      </c>
      <c r="O2083" s="12">
        <f t="shared" si="948"/>
        <v>0</v>
      </c>
      <c r="P2083" s="4">
        <f t="shared" si="949"/>
        <v>3.9952029332850655E-291</v>
      </c>
      <c r="Q2083" s="11">
        <f t="shared" si="941"/>
        <v>5.8712836307228344E-290</v>
      </c>
      <c r="R2083" s="10">
        <f t="shared" si="950"/>
        <v>-2.1683739231213206E-286</v>
      </c>
      <c r="S2083" s="9">
        <f t="shared" si="951"/>
        <v>151.358709016955</v>
      </c>
      <c r="T2083" s="8">
        <f t="shared" si="952"/>
        <v>29106.479765109885</v>
      </c>
      <c r="U2083" s="7">
        <f t="shared" si="953"/>
        <v>-31.662843876857902</v>
      </c>
      <c r="V2083" s="9">
        <f t="shared" si="954"/>
        <v>-2167.5495474611894</v>
      </c>
      <c r="W2083" s="8">
        <f t="shared" si="955"/>
        <v>168044.39448911246</v>
      </c>
      <c r="X2083" s="7">
        <f t="shared" si="956"/>
        <v>-31.662843876857902</v>
      </c>
      <c r="Y2083" s="6">
        <f t="shared" si="942"/>
        <v>2172.8277657224667</v>
      </c>
      <c r="Z2083" s="4">
        <f t="shared" si="943"/>
        <v>-1</v>
      </c>
      <c r="AA2083" s="4">
        <f t="shared" si="957"/>
        <v>0</v>
      </c>
      <c r="AB2083" s="5">
        <f t="shared" si="958"/>
        <v>6.8869726370860587E-284</v>
      </c>
      <c r="AC2083" s="418">
        <f t="shared" si="962"/>
        <v>3.9645956836398172E-284</v>
      </c>
      <c r="AD2083" s="628">
        <f t="shared" si="959"/>
        <v>2.4832386583780296E-285</v>
      </c>
      <c r="AE2083" s="4">
        <f t="shared" si="944"/>
        <v>20.513709564795054</v>
      </c>
      <c r="AF2083" s="3">
        <f t="shared" si="960"/>
        <v>4.67</v>
      </c>
      <c r="AG2083" s="2">
        <f t="shared" si="945"/>
        <v>105.92076283713217</v>
      </c>
      <c r="AH2083" s="1">
        <f t="shared" si="934"/>
        <v>37.164328909211591</v>
      </c>
    </row>
    <row r="2084" spans="6:34" ht="15" thickBot="1" x14ac:dyDescent="0.4">
      <c r="F2084" s="21">
        <f t="shared" si="946"/>
        <v>205.39999999999262</v>
      </c>
      <c r="G2084" s="20">
        <f t="shared" si="961"/>
        <v>356.63043478260749</v>
      </c>
      <c r="H2084" s="19">
        <f t="shared" si="935"/>
        <v>6.6304347826074945</v>
      </c>
      <c r="I2084" s="18">
        <f t="shared" si="936"/>
        <v>1.8944099378878556E-2</v>
      </c>
      <c r="J2084" s="17">
        <f t="shared" si="937"/>
        <v>167827.63953436635</v>
      </c>
      <c r="K2084" s="16">
        <f t="shared" si="938"/>
        <v>31.663495333383068</v>
      </c>
      <c r="L2084" s="15">
        <f t="shared" si="939"/>
        <v>1.0310081285762806E-288</v>
      </c>
      <c r="M2084" s="14">
        <f t="shared" si="940"/>
        <v>2.4506032208129614E-291</v>
      </c>
      <c r="N2084" s="13">
        <f t="shared" si="947"/>
        <v>0</v>
      </c>
      <c r="O2084" s="12">
        <f t="shared" si="948"/>
        <v>0</v>
      </c>
      <c r="P2084" s="4">
        <f t="shared" si="949"/>
        <v>9.2800529662779984E-291</v>
      </c>
      <c r="Q2084" s="11">
        <f t="shared" si="941"/>
        <v>1.3637811140759198E-289</v>
      </c>
      <c r="R2084" s="10">
        <f t="shared" si="950"/>
        <v>-5.0623903151072552E-286</v>
      </c>
      <c r="S2084" s="9">
        <f t="shared" si="951"/>
        <v>151.358709016955</v>
      </c>
      <c r="T2084" s="8">
        <f t="shared" si="952"/>
        <v>29121.615636011582</v>
      </c>
      <c r="U2084" s="7">
        <f t="shared" si="953"/>
        <v>-31.663495333383068</v>
      </c>
      <c r="V2084" s="9">
        <f t="shared" si="954"/>
        <v>-2170.715831848875</v>
      </c>
      <c r="W2084" s="8">
        <f t="shared" si="955"/>
        <v>167827.63953436635</v>
      </c>
      <c r="X2084" s="7">
        <f t="shared" si="956"/>
        <v>-31.663495333383068</v>
      </c>
      <c r="Y2084" s="6">
        <f t="shared" si="942"/>
        <v>2175.986369772254</v>
      </c>
      <c r="Z2084" s="4">
        <f t="shared" si="943"/>
        <v>-1</v>
      </c>
      <c r="AA2084" s="4">
        <f t="shared" si="957"/>
        <v>0</v>
      </c>
      <c r="AB2084" s="5">
        <f t="shared" si="958"/>
        <v>1.607865839310892E-283</v>
      </c>
      <c r="AC2084" s="418">
        <f t="shared" si="962"/>
        <v>9.2604447401063928E-284</v>
      </c>
      <c r="AD2084" s="628">
        <f t="shared" si="959"/>
        <v>5.7848700690502669E-285</v>
      </c>
      <c r="AE2084" s="4">
        <f t="shared" si="944"/>
        <v>20.543530007597603</v>
      </c>
      <c r="AF2084" s="3">
        <f t="shared" si="960"/>
        <v>4.67</v>
      </c>
      <c r="AG2084" s="2">
        <f t="shared" si="945"/>
        <v>105.92076283713217</v>
      </c>
      <c r="AH2084" s="1">
        <f t="shared" si="934"/>
        <v>37.245396115059492</v>
      </c>
    </row>
    <row r="2085" spans="6:34" ht="15" thickBot="1" x14ac:dyDescent="0.4">
      <c r="F2085" s="21">
        <f t="shared" si="946"/>
        <v>205.49999999999261</v>
      </c>
      <c r="G2085" s="20">
        <f t="shared" si="961"/>
        <v>356.63043478260749</v>
      </c>
      <c r="H2085" s="19">
        <f t="shared" si="935"/>
        <v>6.6304347826074945</v>
      </c>
      <c r="I2085" s="18">
        <f t="shared" si="936"/>
        <v>1.8944099378878556E-2</v>
      </c>
      <c r="J2085" s="17">
        <f t="shared" si="937"/>
        <v>167610.56795118147</v>
      </c>
      <c r="K2085" s="16">
        <f t="shared" si="938"/>
        <v>31.664147761683942</v>
      </c>
      <c r="L2085" s="15">
        <f t="shared" si="939"/>
        <v>2.3978582914808709E-288</v>
      </c>
      <c r="M2085" s="14">
        <f t="shared" si="940"/>
        <v>5.6994693730208815E-291</v>
      </c>
      <c r="N2085" s="13">
        <f t="shared" si="947"/>
        <v>0</v>
      </c>
      <c r="O2085" s="12">
        <f t="shared" si="948"/>
        <v>0</v>
      </c>
      <c r="P2085" s="4">
        <f t="shared" si="949"/>
        <v>2.1583003405898928E-290</v>
      </c>
      <c r="Q2085" s="11">
        <f t="shared" si="941"/>
        <v>3.171802201664229E-289</v>
      </c>
      <c r="R2085" s="10">
        <f t="shared" si="950"/>
        <v>-1.1833786877733864E-285</v>
      </c>
      <c r="S2085" s="9">
        <f t="shared" si="951"/>
        <v>151.358709016955</v>
      </c>
      <c r="T2085" s="8">
        <f t="shared" si="952"/>
        <v>29136.751506913279</v>
      </c>
      <c r="U2085" s="7">
        <f t="shared" si="953"/>
        <v>-31.664147761683942</v>
      </c>
      <c r="V2085" s="9">
        <f t="shared" si="954"/>
        <v>-2173.8821813822133</v>
      </c>
      <c r="W2085" s="8">
        <f t="shared" si="955"/>
        <v>167610.56795118147</v>
      </c>
      <c r="X2085" s="7">
        <f t="shared" si="956"/>
        <v>-31.664147761683942</v>
      </c>
      <c r="Y2085" s="6">
        <f t="shared" si="942"/>
        <v>2179.1450611022592</v>
      </c>
      <c r="Z2085" s="4">
        <f t="shared" si="943"/>
        <v>-1</v>
      </c>
      <c r="AA2085" s="4">
        <f t="shared" si="957"/>
        <v>0</v>
      </c>
      <c r="AB2085" s="5">
        <f t="shared" si="958"/>
        <v>3.7585291702247298E-283</v>
      </c>
      <c r="AC2085" s="418">
        <f t="shared" si="962"/>
        <v>2.1657650866280533E-283</v>
      </c>
      <c r="AD2085" s="628">
        <f t="shared" si="959"/>
        <v>1.3493256304821177E-284</v>
      </c>
      <c r="AE2085" s="4">
        <f t="shared" si="944"/>
        <v>20.573351274414406</v>
      </c>
      <c r="AF2085" s="3">
        <f t="shared" si="960"/>
        <v>4.67</v>
      </c>
      <c r="AG2085" s="2">
        <f t="shared" si="945"/>
        <v>105.92076283713217</v>
      </c>
      <c r="AH2085" s="1">
        <f t="shared" si="934"/>
        <v>37.326524422312929</v>
      </c>
    </row>
    <row r="2086" spans="6:34" ht="15" thickBot="1" x14ac:dyDescent="0.4">
      <c r="F2086" s="21">
        <f t="shared" si="946"/>
        <v>205.5999999999926</v>
      </c>
      <c r="G2086" s="20">
        <f t="shared" si="961"/>
        <v>356.63043478260749</v>
      </c>
      <c r="H2086" s="19">
        <f t="shared" si="935"/>
        <v>6.6304347826074945</v>
      </c>
      <c r="I2086" s="18">
        <f t="shared" si="936"/>
        <v>1.8944099378878556E-2</v>
      </c>
      <c r="J2086" s="17">
        <f t="shared" si="937"/>
        <v>167393.17973304325</v>
      </c>
      <c r="K2086" s="16">
        <f t="shared" si="938"/>
        <v>31.664801161869178</v>
      </c>
      <c r="L2086" s="15">
        <f t="shared" si="939"/>
        <v>5.5838639617701002E-288</v>
      </c>
      <c r="M2086" s="14">
        <f t="shared" si="940"/>
        <v>1.3272286250731351E-290</v>
      </c>
      <c r="N2086" s="13">
        <f t="shared" si="947"/>
        <v>0</v>
      </c>
      <c r="O2086" s="12">
        <f t="shared" si="948"/>
        <v>0</v>
      </c>
      <c r="P2086" s="4">
        <f t="shared" si="949"/>
        <v>5.0260082229684921E-290</v>
      </c>
      <c r="Q2086" s="11">
        <f t="shared" si="941"/>
        <v>7.3861379009174189E-289</v>
      </c>
      <c r="R2086" s="10">
        <f t="shared" si="950"/>
        <v>-2.7697375162799069E-285</v>
      </c>
      <c r="S2086" s="9">
        <f t="shared" si="951"/>
        <v>151.358709016955</v>
      </c>
      <c r="T2086" s="8">
        <f t="shared" si="952"/>
        <v>29151.887377814975</v>
      </c>
      <c r="U2086" s="7">
        <f t="shared" si="953"/>
        <v>-31.664801161869178</v>
      </c>
      <c r="V2086" s="9">
        <f t="shared" si="954"/>
        <v>-2177.0485961583818</v>
      </c>
      <c r="W2086" s="8">
        <f t="shared" si="955"/>
        <v>167393.17973304325</v>
      </c>
      <c r="X2086" s="7">
        <f t="shared" si="956"/>
        <v>-31.664801161869178</v>
      </c>
      <c r="Y2086" s="6">
        <f t="shared" si="942"/>
        <v>2182.3038397139981</v>
      </c>
      <c r="Z2086" s="4">
        <f t="shared" si="943"/>
        <v>-1</v>
      </c>
      <c r="AA2086" s="4">
        <f t="shared" si="957"/>
        <v>0</v>
      </c>
      <c r="AB2086" s="5">
        <f t="shared" si="958"/>
        <v>8.7969636062917957E-283</v>
      </c>
      <c r="AC2086" s="418">
        <f t="shared" si="962"/>
        <v>5.0715125268431925E-283</v>
      </c>
      <c r="AD2086" s="628">
        <f t="shared" si="959"/>
        <v>3.1512874993045621E-284</v>
      </c>
      <c r="AE2086" s="4">
        <f t="shared" si="944"/>
        <v>20.603173365259767</v>
      </c>
      <c r="AF2086" s="3">
        <f t="shared" si="960"/>
        <v>4.67</v>
      </c>
      <c r="AG2086" s="2">
        <f t="shared" si="945"/>
        <v>105.92076283713217</v>
      </c>
      <c r="AH2086" s="1">
        <f t="shared" si="934"/>
        <v>37.407713793212501</v>
      </c>
    </row>
    <row r="2087" spans="6:34" ht="15" thickBot="1" x14ac:dyDescent="0.4">
      <c r="F2087" s="21">
        <f t="shared" si="946"/>
        <v>205.6999999999926</v>
      </c>
      <c r="G2087" s="20">
        <f t="shared" si="961"/>
        <v>356.63043478260749</v>
      </c>
      <c r="H2087" s="19">
        <f t="shared" si="935"/>
        <v>6.6304347826074945</v>
      </c>
      <c r="I2087" s="18">
        <f t="shared" si="936"/>
        <v>1.8944099378878556E-2</v>
      </c>
      <c r="J2087" s="17">
        <f t="shared" si="937"/>
        <v>167175.47487342742</v>
      </c>
      <c r="K2087" s="16">
        <f t="shared" si="938"/>
        <v>31.665455534047599</v>
      </c>
      <c r="L2087" s="15">
        <f t="shared" si="939"/>
        <v>1.3019554206730696E-287</v>
      </c>
      <c r="M2087" s="14">
        <f t="shared" si="940"/>
        <v>3.094617839397819E-290</v>
      </c>
      <c r="N2087" s="13">
        <f t="shared" si="947"/>
        <v>0</v>
      </c>
      <c r="O2087" s="12">
        <f t="shared" si="948"/>
        <v>0</v>
      </c>
      <c r="P2087" s="4">
        <f t="shared" si="949"/>
        <v>1.171883608741589E-289</v>
      </c>
      <c r="Q2087" s="11">
        <f t="shared" si="941"/>
        <v>1.7221806161068814E-288</v>
      </c>
      <c r="R2087" s="10">
        <f t="shared" si="950"/>
        <v>-6.490831334610179E-285</v>
      </c>
      <c r="S2087" s="9">
        <f t="shared" si="951"/>
        <v>151.358709016955</v>
      </c>
      <c r="T2087" s="8">
        <f t="shared" si="952"/>
        <v>29167.023248716672</v>
      </c>
      <c r="U2087" s="7">
        <f t="shared" si="953"/>
        <v>-31.665455534047599</v>
      </c>
      <c r="V2087" s="9">
        <f t="shared" si="954"/>
        <v>-2180.2150762745687</v>
      </c>
      <c r="W2087" s="8">
        <f t="shared" si="955"/>
        <v>167175.47487342742</v>
      </c>
      <c r="X2087" s="7">
        <f t="shared" si="956"/>
        <v>-31.665455534047599</v>
      </c>
      <c r="Y2087" s="6">
        <f t="shared" si="942"/>
        <v>2185.4627056095474</v>
      </c>
      <c r="Z2087" s="4">
        <f t="shared" si="943"/>
        <v>-1</v>
      </c>
      <c r="AA2087" s="4">
        <f t="shared" si="957"/>
        <v>0</v>
      </c>
      <c r="AB2087" s="5">
        <f t="shared" si="958"/>
        <v>2.0615530059987718E-282</v>
      </c>
      <c r="AC2087" s="418">
        <f t="shared" si="962"/>
        <v>1.1890781379677502E-282</v>
      </c>
      <c r="AD2087" s="628">
        <f t="shared" si="959"/>
        <v>7.368981440175876E-284</v>
      </c>
      <c r="AE2087" s="4">
        <f t="shared" si="944"/>
        <v>20.632996280153293</v>
      </c>
      <c r="AF2087" s="3">
        <f t="shared" si="960"/>
        <v>4.67</v>
      </c>
      <c r="AG2087" s="2">
        <f t="shared" si="945"/>
        <v>105.92076283713217</v>
      </c>
      <c r="AH2087" s="1">
        <f t="shared" si="934"/>
        <v>37.488964190098933</v>
      </c>
    </row>
    <row r="2088" spans="6:34" ht="15" thickBot="1" x14ac:dyDescent="0.4">
      <c r="F2088" s="21">
        <f t="shared" si="946"/>
        <v>205.79999999999259</v>
      </c>
      <c r="G2088" s="20">
        <f t="shared" si="961"/>
        <v>356.63043478260749</v>
      </c>
      <c r="H2088" s="19">
        <f t="shared" si="935"/>
        <v>6.6304347826074945</v>
      </c>
      <c r="I2088" s="18">
        <f t="shared" si="936"/>
        <v>1.8944099378878556E-2</v>
      </c>
      <c r="J2088" s="17">
        <f t="shared" si="937"/>
        <v>166957.45336579997</v>
      </c>
      <c r="K2088" s="16">
        <f t="shared" si="938"/>
        <v>31.666110878328197</v>
      </c>
      <c r="L2088" s="15">
        <f t="shared" si="939"/>
        <v>3.0395370873567116E-287</v>
      </c>
      <c r="M2088" s="14">
        <f t="shared" si="940"/>
        <v>7.2246757029381677E-290</v>
      </c>
      <c r="N2088" s="13">
        <f t="shared" si="947"/>
        <v>0</v>
      </c>
      <c r="O2088" s="12">
        <f t="shared" si="948"/>
        <v>0</v>
      </c>
      <c r="P2088" s="4">
        <f t="shared" si="949"/>
        <v>2.7358722382322801E-289</v>
      </c>
      <c r="Q2088" s="11">
        <f t="shared" si="941"/>
        <v>4.0205922343159479E-288</v>
      </c>
      <c r="R2088" s="10">
        <f t="shared" si="950"/>
        <v>-1.5230317682043404E-284</v>
      </c>
      <c r="S2088" s="9">
        <f t="shared" si="951"/>
        <v>151.358709016955</v>
      </c>
      <c r="T2088" s="8">
        <f t="shared" si="952"/>
        <v>29182.159119618369</v>
      </c>
      <c r="U2088" s="7">
        <f t="shared" si="953"/>
        <v>-31.666110878328197</v>
      </c>
      <c r="V2088" s="9">
        <f t="shared" si="954"/>
        <v>-2183.3816218279735</v>
      </c>
      <c r="W2088" s="8">
        <f t="shared" si="955"/>
        <v>166957.45336579997</v>
      </c>
      <c r="X2088" s="7">
        <f t="shared" si="956"/>
        <v>-31.666110878328197</v>
      </c>
      <c r="Y2088" s="6">
        <f t="shared" si="942"/>
        <v>2188.6216587915396</v>
      </c>
      <c r="Z2088" s="4">
        <f t="shared" si="943"/>
        <v>-1</v>
      </c>
      <c r="AA2088" s="4">
        <f t="shared" si="957"/>
        <v>0</v>
      </c>
      <c r="AB2088" s="5">
        <f t="shared" si="958"/>
        <v>4.8373013534203186E-282</v>
      </c>
      <c r="AC2088" s="418">
        <f t="shared" si="962"/>
        <v>2.791451658187015E-282</v>
      </c>
      <c r="AD2088" s="628">
        <f t="shared" si="959"/>
        <v>1.7253418684393989E-283</v>
      </c>
      <c r="AE2088" s="4">
        <f t="shared" si="944"/>
        <v>20.662820019119842</v>
      </c>
      <c r="AF2088" s="3">
        <f t="shared" si="960"/>
        <v>4.67</v>
      </c>
      <c r="AG2088" s="2">
        <f t="shared" si="945"/>
        <v>105.92076283713217</v>
      </c>
      <c r="AH2088" s="1">
        <f t="shared" si="934"/>
        <v>37.570275575412971</v>
      </c>
    </row>
    <row r="2089" spans="6:34" ht="15" thickBot="1" x14ac:dyDescent="0.4">
      <c r="F2089" s="21">
        <f t="shared" si="946"/>
        <v>205.89999999999259</v>
      </c>
      <c r="G2089" s="20">
        <f t="shared" si="961"/>
        <v>356.63043478260749</v>
      </c>
      <c r="H2089" s="19">
        <f t="shared" si="935"/>
        <v>6.6304347826074945</v>
      </c>
      <c r="I2089" s="18">
        <f t="shared" si="936"/>
        <v>1.8944099378878556E-2</v>
      </c>
      <c r="J2089" s="17">
        <f t="shared" si="937"/>
        <v>166739.11520361717</v>
      </c>
      <c r="K2089" s="16">
        <f t="shared" si="938"/>
        <v>31.66676719482011</v>
      </c>
      <c r="L2089" s="15">
        <f t="shared" si="939"/>
        <v>7.105078912908403E-287</v>
      </c>
      <c r="M2089" s="14">
        <f t="shared" si="940"/>
        <v>1.6888062068091984E-289</v>
      </c>
      <c r="N2089" s="13">
        <f t="shared" si="947"/>
        <v>0</v>
      </c>
      <c r="O2089" s="12">
        <f t="shared" si="948"/>
        <v>0</v>
      </c>
      <c r="P2089" s="4">
        <f t="shared" si="949"/>
        <v>6.3952462462565867E-289</v>
      </c>
      <c r="Q2089" s="11">
        <f t="shared" si="941"/>
        <v>9.3983472747437556E-288</v>
      </c>
      <c r="R2089" s="10">
        <f t="shared" si="950"/>
        <v>-3.5782000324051076E-284</v>
      </c>
      <c r="S2089" s="9">
        <f t="shared" si="951"/>
        <v>151.358709016955</v>
      </c>
      <c r="T2089" s="8">
        <f t="shared" si="952"/>
        <v>29197.294990520066</v>
      </c>
      <c r="U2089" s="7">
        <f t="shared" si="953"/>
        <v>-31.66676719482011</v>
      </c>
      <c r="V2089" s="9">
        <f t="shared" si="954"/>
        <v>-2186.5482329158062</v>
      </c>
      <c r="W2089" s="8">
        <f t="shared" si="955"/>
        <v>166739.11520361717</v>
      </c>
      <c r="X2089" s="7">
        <f t="shared" si="956"/>
        <v>-31.66676719482011</v>
      </c>
      <c r="Y2089" s="6">
        <f t="shared" si="942"/>
        <v>2191.7806992631618</v>
      </c>
      <c r="Z2089" s="4">
        <f t="shared" si="943"/>
        <v>-1</v>
      </c>
      <c r="AA2089" s="4">
        <f t="shared" si="957"/>
        <v>0</v>
      </c>
      <c r="AB2089" s="5">
        <f t="shared" si="958"/>
        <v>1.1364721485730414E-281</v>
      </c>
      <c r="AC2089" s="418">
        <f t="shared" si="962"/>
        <v>6.561403418466536E-282</v>
      </c>
      <c r="AD2089" s="628">
        <f t="shared" si="959"/>
        <v>4.0447455533548829E-283</v>
      </c>
      <c r="AE2089" s="4">
        <f t="shared" si="944"/>
        <v>20.692644582189498</v>
      </c>
      <c r="AF2089" s="3">
        <f t="shared" si="960"/>
        <v>4.67</v>
      </c>
      <c r="AG2089" s="2">
        <f t="shared" si="945"/>
        <v>105.92076283713217</v>
      </c>
      <c r="AH2089" s="1">
        <f t="shared" si="934"/>
        <v>37.651647911694951</v>
      </c>
    </row>
    <row r="2090" spans="6:34" ht="15" thickBot="1" x14ac:dyDescent="0.4">
      <c r="F2090" s="21">
        <f t="shared" si="946"/>
        <v>205.99999999999258</v>
      </c>
      <c r="G2090" s="20">
        <f t="shared" si="961"/>
        <v>356.63043478260749</v>
      </c>
      <c r="H2090" s="19">
        <f t="shared" si="935"/>
        <v>6.6304347826074945</v>
      </c>
      <c r="I2090" s="18">
        <f t="shared" si="936"/>
        <v>1.8944099378878556E-2</v>
      </c>
      <c r="J2090" s="17">
        <f t="shared" si="937"/>
        <v>166520.46038032559</v>
      </c>
      <c r="K2090" s="16">
        <f t="shared" si="938"/>
        <v>31.667424483632676</v>
      </c>
      <c r="L2090" s="15">
        <f t="shared" si="939"/>
        <v>1.6629552766601216E-286</v>
      </c>
      <c r="M2090" s="14">
        <f t="shared" si="940"/>
        <v>3.952678397093443E-289</v>
      </c>
      <c r="N2090" s="13">
        <f t="shared" si="947"/>
        <v>0</v>
      </c>
      <c r="O2090" s="12">
        <f t="shared" si="948"/>
        <v>0</v>
      </c>
      <c r="P2090" s="4">
        <f t="shared" si="949"/>
        <v>1.4968177864191907E-288</v>
      </c>
      <c r="Q2090" s="11">
        <f t="shared" si="941"/>
        <v>2.1996984669691432E-287</v>
      </c>
      <c r="R2090" s="10">
        <f t="shared" si="950"/>
        <v>-8.4171946583770875E-284</v>
      </c>
      <c r="S2090" s="9">
        <f t="shared" si="951"/>
        <v>151.358709016955</v>
      </c>
      <c r="T2090" s="8">
        <f t="shared" si="952"/>
        <v>29212.430861421763</v>
      </c>
      <c r="U2090" s="7">
        <f t="shared" si="953"/>
        <v>-31.667424483632676</v>
      </c>
      <c r="V2090" s="9">
        <f t="shared" si="954"/>
        <v>-2189.7149096352882</v>
      </c>
      <c r="W2090" s="8">
        <f t="shared" si="955"/>
        <v>166520.46038032559</v>
      </c>
      <c r="X2090" s="7">
        <f t="shared" si="956"/>
        <v>-31.667424483632676</v>
      </c>
      <c r="Y2090" s="6">
        <f t="shared" si="942"/>
        <v>2194.9398270281486</v>
      </c>
      <c r="Z2090" s="4">
        <f t="shared" si="943"/>
        <v>-1</v>
      </c>
      <c r="AA2090" s="4">
        <f t="shared" si="957"/>
        <v>0</v>
      </c>
      <c r="AB2090" s="5">
        <f t="shared" si="958"/>
        <v>2.6733852807925771E-281</v>
      </c>
      <c r="AC2090" s="418">
        <f t="shared" si="962"/>
        <v>1.5442242560676399E-281</v>
      </c>
      <c r="AD2090" s="628">
        <f t="shared" si="959"/>
        <v>9.494141080909059E-283</v>
      </c>
      <c r="AE2090" s="4">
        <f t="shared" si="944"/>
        <v>20.722469969397523</v>
      </c>
      <c r="AF2090" s="3">
        <f t="shared" si="960"/>
        <v>4.67</v>
      </c>
      <c r="AG2090" s="2">
        <f t="shared" si="945"/>
        <v>105.92076283713217</v>
      </c>
      <c r="AH2090" s="1">
        <f t="shared" si="934"/>
        <v>37.733081161584437</v>
      </c>
    </row>
    <row r="2091" spans="6:34" ht="15" thickBot="1" x14ac:dyDescent="0.4">
      <c r="F2091" s="21">
        <f t="shared" si="946"/>
        <v>206.09999999999258</v>
      </c>
      <c r="G2091" s="20">
        <f t="shared" si="961"/>
        <v>356.63043478260749</v>
      </c>
      <c r="H2091" s="19">
        <f t="shared" si="935"/>
        <v>6.6304347826074945</v>
      </c>
      <c r="I2091" s="18">
        <f t="shared" si="936"/>
        <v>1.8944099378878556E-2</v>
      </c>
      <c r="J2091" s="17">
        <f t="shared" si="937"/>
        <v>166301.48888936205</v>
      </c>
      <c r="K2091" s="16">
        <f t="shared" si="938"/>
        <v>31.668082744875388</v>
      </c>
      <c r="L2091" s="15">
        <f t="shared" si="939"/>
        <v>3.8971086743930616E-286</v>
      </c>
      <c r="M2091" s="14">
        <f t="shared" si="940"/>
        <v>9.2630376081648673E-289</v>
      </c>
      <c r="N2091" s="13">
        <f t="shared" si="947"/>
        <v>0</v>
      </c>
      <c r="O2091" s="12">
        <f t="shared" si="948"/>
        <v>0</v>
      </c>
      <c r="P2091" s="4">
        <f t="shared" si="949"/>
        <v>3.5077681650919492E-288</v>
      </c>
      <c r="Q2091" s="11">
        <f t="shared" si="941"/>
        <v>5.1549576209238168E-287</v>
      </c>
      <c r="R2091" s="10">
        <f t="shared" si="950"/>
        <v>-1.9825188096805595E-283</v>
      </c>
      <c r="S2091" s="9">
        <f t="shared" si="951"/>
        <v>151.358709016955</v>
      </c>
      <c r="T2091" s="8">
        <f t="shared" si="952"/>
        <v>29227.566732323459</v>
      </c>
      <c r="U2091" s="7">
        <f t="shared" si="953"/>
        <v>-31.668082744875388</v>
      </c>
      <c r="V2091" s="9">
        <f t="shared" si="954"/>
        <v>-2192.8816520836517</v>
      </c>
      <c r="W2091" s="8">
        <f t="shared" si="955"/>
        <v>166301.48888936205</v>
      </c>
      <c r="X2091" s="7">
        <f t="shared" si="956"/>
        <v>-31.668082744875388</v>
      </c>
      <c r="Y2091" s="6">
        <f t="shared" si="942"/>
        <v>2198.0990420907801</v>
      </c>
      <c r="Z2091" s="4">
        <f t="shared" si="943"/>
        <v>-1</v>
      </c>
      <c r="AA2091" s="4">
        <f t="shared" si="957"/>
        <v>0</v>
      </c>
      <c r="AB2091" s="5">
        <f t="shared" si="958"/>
        <v>6.2966781924422354E-281</v>
      </c>
      <c r="AC2091" s="418">
        <f t="shared" si="962"/>
        <v>3.6389080933414146E-281</v>
      </c>
      <c r="AD2091" s="628">
        <f t="shared" si="959"/>
        <v>2.2313549943828754E-282</v>
      </c>
      <c r="AE2091" s="4">
        <f t="shared" si="944"/>
        <v>20.752296180784324</v>
      </c>
      <c r="AF2091" s="3">
        <f t="shared" si="960"/>
        <v>4.67</v>
      </c>
      <c r="AG2091" s="2">
        <f t="shared" si="945"/>
        <v>105.92076283713217</v>
      </c>
      <c r="AH2091" s="1">
        <f t="shared" si="934"/>
        <v>37.814575287819892</v>
      </c>
    </row>
    <row r="2092" spans="6:34" ht="15" thickBot="1" x14ac:dyDescent="0.4">
      <c r="F2092" s="21">
        <f t="shared" si="946"/>
        <v>206.19999999999257</v>
      </c>
      <c r="G2092" s="20">
        <f t="shared" si="961"/>
        <v>356.63043478260749</v>
      </c>
      <c r="H2092" s="19">
        <f t="shared" si="935"/>
        <v>6.6304347826074945</v>
      </c>
      <c r="I2092" s="18">
        <f t="shared" si="936"/>
        <v>1.8944099378878556E-2</v>
      </c>
      <c r="J2092" s="17">
        <f t="shared" si="937"/>
        <v>166082.20072415369</v>
      </c>
      <c r="K2092" s="16">
        <f t="shared" si="938"/>
        <v>31.668741978657891</v>
      </c>
      <c r="L2092" s="15">
        <f t="shared" si="939"/>
        <v>9.1443918107571101E-286</v>
      </c>
      <c r="M2092" s="14">
        <f t="shared" si="940"/>
        <v>2.1735304894988575E-288</v>
      </c>
      <c r="N2092" s="13">
        <f t="shared" si="947"/>
        <v>0</v>
      </c>
      <c r="O2092" s="12">
        <f t="shared" si="948"/>
        <v>0</v>
      </c>
      <c r="P2092" s="4">
        <f t="shared" si="949"/>
        <v>8.2308216585458501E-288</v>
      </c>
      <c r="Q2092" s="11">
        <f t="shared" si="941"/>
        <v>1.2095878301601933E-286</v>
      </c>
      <c r="R2092" s="10">
        <f t="shared" si="950"/>
        <v>-4.6753544317873824E-283</v>
      </c>
      <c r="S2092" s="9">
        <f t="shared" si="951"/>
        <v>151.358709016955</v>
      </c>
      <c r="T2092" s="8">
        <f t="shared" si="952"/>
        <v>29242.702603225156</v>
      </c>
      <c r="U2092" s="7">
        <f t="shared" si="953"/>
        <v>-31.668741978657891</v>
      </c>
      <c r="V2092" s="9">
        <f t="shared" si="954"/>
        <v>-2196.0484603581394</v>
      </c>
      <c r="W2092" s="8">
        <f t="shared" si="955"/>
        <v>166082.20072415369</v>
      </c>
      <c r="X2092" s="7">
        <f t="shared" si="956"/>
        <v>-31.668741978657891</v>
      </c>
      <c r="Y2092" s="6">
        <f t="shared" si="942"/>
        <v>2201.2583444558782</v>
      </c>
      <c r="Z2092" s="4">
        <f t="shared" si="943"/>
        <v>-1</v>
      </c>
      <c r="AA2092" s="4">
        <f t="shared" si="957"/>
        <v>0</v>
      </c>
      <c r="AB2092" s="5">
        <f t="shared" si="958"/>
        <v>1.4849393684853495E-280</v>
      </c>
      <c r="AC2092" s="418">
        <f t="shared" si="962"/>
        <v>8.5857646436798392E-281</v>
      </c>
      <c r="AD2092" s="628">
        <f t="shared" si="959"/>
        <v>5.2508577738217759E-282</v>
      </c>
      <c r="AE2092" s="4">
        <f t="shared" si="944"/>
        <v>20.782123216395423</v>
      </c>
      <c r="AF2092" s="3">
        <f t="shared" si="960"/>
        <v>4.67</v>
      </c>
      <c r="AG2092" s="2">
        <f t="shared" si="945"/>
        <v>105.92076283713217</v>
      </c>
      <c r="AH2092" s="1">
        <f t="shared" si="934"/>
        <v>37.896130253238184</v>
      </c>
    </row>
    <row r="2093" spans="6:34" ht="15" thickBot="1" x14ac:dyDescent="0.4">
      <c r="F2093" s="21">
        <f t="shared" si="946"/>
        <v>206.29999999999256</v>
      </c>
      <c r="G2093" s="20">
        <f t="shared" si="961"/>
        <v>356.63043478260749</v>
      </c>
      <c r="H2093" s="19">
        <f t="shared" si="935"/>
        <v>6.6304347826074945</v>
      </c>
      <c r="I2093" s="18">
        <f t="shared" si="936"/>
        <v>1.8944099378878556E-2</v>
      </c>
      <c r="J2093" s="17">
        <f t="shared" si="937"/>
        <v>165862.59587811789</v>
      </c>
      <c r="K2093" s="16">
        <f t="shared" si="938"/>
        <v>31.669402185090025</v>
      </c>
      <c r="L2093" s="15">
        <f t="shared" si="939"/>
        <v>2.1484120353343953E-285</v>
      </c>
      <c r="M2093" s="14">
        <f t="shared" si="940"/>
        <v>5.1065605667863238E-288</v>
      </c>
      <c r="N2093" s="13">
        <f t="shared" si="947"/>
        <v>0</v>
      </c>
      <c r="O2093" s="12">
        <f t="shared" si="948"/>
        <v>0</v>
      </c>
      <c r="P2093" s="4">
        <f t="shared" si="949"/>
        <v>1.9337750041625602E-287</v>
      </c>
      <c r="Q2093" s="11">
        <f t="shared" si="941"/>
        <v>2.8418435100879791E-286</v>
      </c>
      <c r="R2093" s="10">
        <f t="shared" si="950"/>
        <v>-1.1039747190159379E-282</v>
      </c>
      <c r="S2093" s="9">
        <f t="shared" si="951"/>
        <v>151.358709016955</v>
      </c>
      <c r="T2093" s="8">
        <f t="shared" si="952"/>
        <v>29257.838474126853</v>
      </c>
      <c r="U2093" s="7">
        <f t="shared" si="953"/>
        <v>-31.669402185090025</v>
      </c>
      <c r="V2093" s="9">
        <f t="shared" si="954"/>
        <v>-2199.215334556005</v>
      </c>
      <c r="W2093" s="8">
        <f t="shared" si="955"/>
        <v>165862.59587811789</v>
      </c>
      <c r="X2093" s="7">
        <f t="shared" si="956"/>
        <v>-31.669402185090025</v>
      </c>
      <c r="Y2093" s="6">
        <f t="shared" si="942"/>
        <v>2204.4177341288018</v>
      </c>
      <c r="Z2093" s="4">
        <f t="shared" si="943"/>
        <v>-1</v>
      </c>
      <c r="AA2093" s="4">
        <f t="shared" si="957"/>
        <v>0</v>
      </c>
      <c r="AB2093" s="5">
        <f t="shared" si="958"/>
        <v>3.5063342170030995E-280</v>
      </c>
      <c r="AC2093" s="418">
        <f t="shared" si="962"/>
        <v>2.0283090797022205E-280</v>
      </c>
      <c r="AD2093" s="628">
        <f t="shared" si="959"/>
        <v>1.2372017401356675E-281</v>
      </c>
      <c r="AE2093" s="4">
        <f t="shared" si="944"/>
        <v>20.811951076281417</v>
      </c>
      <c r="AF2093" s="3">
        <f t="shared" si="960"/>
        <v>4.67</v>
      </c>
      <c r="AG2093" s="2">
        <f t="shared" si="945"/>
        <v>105.92076283713217</v>
      </c>
      <c r="AH2093" s="1">
        <f t="shared" si="934"/>
        <v>37.977746020774497</v>
      </c>
    </row>
    <row r="2094" spans="6:34" ht="15" thickBot="1" x14ac:dyDescent="0.4">
      <c r="F2094" s="21">
        <f t="shared" si="946"/>
        <v>206.39999999999256</v>
      </c>
      <c r="G2094" s="20">
        <f t="shared" si="961"/>
        <v>356.63043478260749</v>
      </c>
      <c r="H2094" s="19">
        <f t="shared" si="935"/>
        <v>6.6304347826074945</v>
      </c>
      <c r="I2094" s="18">
        <f t="shared" si="936"/>
        <v>1.8944099378878556E-2</v>
      </c>
      <c r="J2094" s="17">
        <f t="shared" si="937"/>
        <v>165642.67434466229</v>
      </c>
      <c r="K2094" s="16">
        <f t="shared" si="938"/>
        <v>31.670063364281763</v>
      </c>
      <c r="L2094" s="15">
        <f t="shared" si="939"/>
        <v>5.053948910475729E-285</v>
      </c>
      <c r="M2094" s="14">
        <f t="shared" si="940"/>
        <v>1.201273116530976E-287</v>
      </c>
      <c r="N2094" s="13">
        <f t="shared" si="947"/>
        <v>0</v>
      </c>
      <c r="O2094" s="12">
        <f t="shared" si="948"/>
        <v>0</v>
      </c>
      <c r="P2094" s="4">
        <f t="shared" si="949"/>
        <v>4.5490343168140901E-287</v>
      </c>
      <c r="Q2094" s="11">
        <f t="shared" si="941"/>
        <v>6.6851849995879254E-286</v>
      </c>
      <c r="R2094" s="10">
        <f t="shared" si="950"/>
        <v>-2.6100640791872138E-282</v>
      </c>
      <c r="S2094" s="9">
        <f t="shared" si="951"/>
        <v>151.358709016955</v>
      </c>
      <c r="T2094" s="8">
        <f t="shared" si="952"/>
        <v>29272.97434502855</v>
      </c>
      <c r="U2094" s="7">
        <f t="shared" si="953"/>
        <v>-31.670063364281763</v>
      </c>
      <c r="V2094" s="9">
        <f t="shared" si="954"/>
        <v>-2202.3822747745139</v>
      </c>
      <c r="W2094" s="8">
        <f t="shared" si="955"/>
        <v>165642.67434466229</v>
      </c>
      <c r="X2094" s="7">
        <f t="shared" si="956"/>
        <v>-31.670063364281763</v>
      </c>
      <c r="Y2094" s="6">
        <f t="shared" si="942"/>
        <v>2207.5772111154438</v>
      </c>
      <c r="Z2094" s="4">
        <f t="shared" si="943"/>
        <v>-1</v>
      </c>
      <c r="AA2094" s="4">
        <f t="shared" si="957"/>
        <v>0</v>
      </c>
      <c r="AB2094" s="5">
        <f t="shared" si="958"/>
        <v>8.2898247865517411E-280</v>
      </c>
      <c r="AC2094" s="418">
        <f t="shared" si="962"/>
        <v>4.7977392534857834E-280</v>
      </c>
      <c r="AD2094" s="628">
        <f t="shared" si="959"/>
        <v>2.9187678557919753E-281</v>
      </c>
      <c r="AE2094" s="4">
        <f t="shared" si="944"/>
        <v>20.841779760497943</v>
      </c>
      <c r="AF2094" s="3">
        <f t="shared" si="960"/>
        <v>4.67</v>
      </c>
      <c r="AG2094" s="2">
        <f t="shared" si="945"/>
        <v>105.92076283713217</v>
      </c>
      <c r="AH2094" s="1">
        <f t="shared" si="934"/>
        <v>38.059422553461744</v>
      </c>
    </row>
    <row r="2095" spans="6:34" ht="15" thickBot="1" x14ac:dyDescent="0.4">
      <c r="F2095" s="21">
        <f t="shared" si="946"/>
        <v>206.49999999999255</v>
      </c>
      <c r="G2095" s="20">
        <f t="shared" si="961"/>
        <v>356.63043478260749</v>
      </c>
      <c r="H2095" s="19">
        <f t="shared" si="935"/>
        <v>6.6304347826074945</v>
      </c>
      <c r="I2095" s="18">
        <f t="shared" si="936"/>
        <v>1.8944099378878556E-2</v>
      </c>
      <c r="J2095" s="17">
        <f t="shared" si="937"/>
        <v>165422.43611718484</v>
      </c>
      <c r="K2095" s="16">
        <f t="shared" si="938"/>
        <v>31.670725516343285</v>
      </c>
      <c r="L2095" s="15">
        <f t="shared" si="939"/>
        <v>1.190404932052671E-284</v>
      </c>
      <c r="M2095" s="14">
        <f t="shared" si="940"/>
        <v>2.8294734829959936E-287</v>
      </c>
      <c r="N2095" s="13">
        <f t="shared" si="947"/>
        <v>0</v>
      </c>
      <c r="O2095" s="12">
        <f t="shared" si="948"/>
        <v>0</v>
      </c>
      <c r="P2095" s="4">
        <f t="shared" si="949"/>
        <v>1.0714775678851514E-286</v>
      </c>
      <c r="Q2095" s="11">
        <f t="shared" si="941"/>
        <v>1.5746255722329619E-285</v>
      </c>
      <c r="R2095" s="10">
        <f t="shared" si="950"/>
        <v>-6.178609563080632E-282</v>
      </c>
      <c r="S2095" s="9">
        <f t="shared" si="951"/>
        <v>151.358709016955</v>
      </c>
      <c r="T2095" s="8">
        <f t="shared" si="952"/>
        <v>29288.110215930246</v>
      </c>
      <c r="U2095" s="7">
        <f t="shared" si="953"/>
        <v>-31.670725516343285</v>
      </c>
      <c r="V2095" s="9">
        <f t="shared" si="954"/>
        <v>-2205.549281110942</v>
      </c>
      <c r="W2095" s="8">
        <f t="shared" si="955"/>
        <v>165422.43611718484</v>
      </c>
      <c r="X2095" s="7">
        <f t="shared" si="956"/>
        <v>-31.670725516343285</v>
      </c>
      <c r="Y2095" s="6">
        <f t="shared" si="942"/>
        <v>2210.7367754222282</v>
      </c>
      <c r="Z2095" s="4">
        <f t="shared" si="943"/>
        <v>-1</v>
      </c>
      <c r="AA2095" s="4">
        <f t="shared" si="957"/>
        <v>0</v>
      </c>
      <c r="AB2095" s="5">
        <f t="shared" si="958"/>
        <v>1.9623882459775263E-279</v>
      </c>
      <c r="AC2095" s="418">
        <f t="shared" si="962"/>
        <v>1.1362832032026769E-279</v>
      </c>
      <c r="AD2095" s="628">
        <f t="shared" si="959"/>
        <v>6.8945739941647388E-281</v>
      </c>
      <c r="AE2095" s="4">
        <f t="shared" si="944"/>
        <v>20.87160926910564</v>
      </c>
      <c r="AF2095" s="3">
        <f t="shared" si="960"/>
        <v>4.67</v>
      </c>
      <c r="AG2095" s="2">
        <f t="shared" si="945"/>
        <v>105.92076283713217</v>
      </c>
      <c r="AH2095" s="1">
        <f t="shared" si="934"/>
        <v>38.141159814430367</v>
      </c>
    </row>
    <row r="2096" spans="6:34" ht="15" thickBot="1" x14ac:dyDescent="0.4">
      <c r="F2096" s="21">
        <f t="shared" si="946"/>
        <v>206.59999999999255</v>
      </c>
      <c r="G2096" s="20">
        <f t="shared" si="961"/>
        <v>356.63043478260749</v>
      </c>
      <c r="H2096" s="19">
        <f t="shared" si="935"/>
        <v>6.6304347826074945</v>
      </c>
      <c r="I2096" s="18">
        <f t="shared" si="936"/>
        <v>1.8944099378878556E-2</v>
      </c>
      <c r="J2096" s="17">
        <f t="shared" si="937"/>
        <v>165201.88118907376</v>
      </c>
      <c r="K2096" s="16">
        <f t="shared" si="938"/>
        <v>31.671388641384908</v>
      </c>
      <c r="L2096" s="15">
        <f t="shared" si="939"/>
        <v>2.8074321329887462E-284</v>
      </c>
      <c r="M2096" s="14">
        <f t="shared" si="940"/>
        <v>6.6729854369009512E-287</v>
      </c>
      <c r="N2096" s="13">
        <f t="shared" si="947"/>
        <v>0</v>
      </c>
      <c r="O2096" s="12">
        <f t="shared" si="948"/>
        <v>0</v>
      </c>
      <c r="P2096" s="4">
        <f t="shared" si="949"/>
        <v>2.5269557214202706E-286</v>
      </c>
      <c r="Q2096" s="11">
        <f t="shared" si="941"/>
        <v>3.7135720038473536E-285</v>
      </c>
      <c r="R2096" s="10">
        <f t="shared" si="950"/>
        <v>-1.4644615165737302E-281</v>
      </c>
      <c r="S2096" s="9">
        <f t="shared" si="951"/>
        <v>151.358709016955</v>
      </c>
      <c r="T2096" s="8">
        <f t="shared" si="952"/>
        <v>29303.246086831943</v>
      </c>
      <c r="U2096" s="7">
        <f t="shared" si="953"/>
        <v>-31.671388641384908</v>
      </c>
      <c r="V2096" s="9">
        <f t="shared" si="954"/>
        <v>-2208.7163536625762</v>
      </c>
      <c r="W2096" s="8">
        <f t="shared" si="955"/>
        <v>165201.88118907376</v>
      </c>
      <c r="X2096" s="7">
        <f t="shared" si="956"/>
        <v>-31.671388641384908</v>
      </c>
      <c r="Y2096" s="6">
        <f t="shared" si="942"/>
        <v>2213.8964270561046</v>
      </c>
      <c r="Z2096" s="4">
        <f t="shared" si="943"/>
        <v>-1</v>
      </c>
      <c r="AA2096" s="4">
        <f t="shared" si="957"/>
        <v>0</v>
      </c>
      <c r="AB2096" s="5">
        <f t="shared" si="958"/>
        <v>4.6512763712776558E-279</v>
      </c>
      <c r="AC2096" s="418">
        <f t="shared" si="962"/>
        <v>2.694536429263815E-279</v>
      </c>
      <c r="AD2096" s="628">
        <f t="shared" si="959"/>
        <v>1.6306631343933857E-280</v>
      </c>
      <c r="AE2096" s="4">
        <f t="shared" si="944"/>
        <v>20.901439602170129</v>
      </c>
      <c r="AF2096" s="3">
        <f t="shared" si="960"/>
        <v>4.67</v>
      </c>
      <c r="AG2096" s="2">
        <f t="shared" si="945"/>
        <v>105.92076283713217</v>
      </c>
      <c r="AH2096" s="1">
        <f t="shared" si="934"/>
        <v>38.222957766907932</v>
      </c>
    </row>
    <row r="2097" spans="6:34" ht="15" thickBot="1" x14ac:dyDescent="0.4">
      <c r="F2097" s="21">
        <f t="shared" si="946"/>
        <v>206.69999999999254</v>
      </c>
      <c r="G2097" s="20">
        <f t="shared" si="961"/>
        <v>356.63043478260749</v>
      </c>
      <c r="H2097" s="19">
        <f t="shared" si="935"/>
        <v>6.6304347826074945</v>
      </c>
      <c r="I2097" s="18">
        <f t="shared" si="936"/>
        <v>1.8944099378878556E-2</v>
      </c>
      <c r="J2097" s="17">
        <f t="shared" si="937"/>
        <v>164981.0095537075</v>
      </c>
      <c r="K2097" s="16">
        <f t="shared" si="938"/>
        <v>31.672052739517142</v>
      </c>
      <c r="L2097" s="15">
        <f t="shared" si="939"/>
        <v>6.629405333047852E-284</v>
      </c>
      <c r="M2097" s="14">
        <f t="shared" si="940"/>
        <v>1.5757433536121439E-286</v>
      </c>
      <c r="N2097" s="13">
        <f t="shared" si="947"/>
        <v>0</v>
      </c>
      <c r="O2097" s="12">
        <f t="shared" si="948"/>
        <v>0</v>
      </c>
      <c r="P2097" s="4">
        <f t="shared" si="949"/>
        <v>5.9670948191809683E-286</v>
      </c>
      <c r="Q2097" s="11">
        <f t="shared" si="941"/>
        <v>8.7691430747977154E-285</v>
      </c>
      <c r="R2097" s="10">
        <f t="shared" si="950"/>
        <v>-3.4754647821107676E-281</v>
      </c>
      <c r="S2097" s="9">
        <f t="shared" si="951"/>
        <v>151.358709016955</v>
      </c>
      <c r="T2097" s="8">
        <f t="shared" si="952"/>
        <v>29318.38195773364</v>
      </c>
      <c r="U2097" s="7">
        <f t="shared" si="953"/>
        <v>-31.672052739517142</v>
      </c>
      <c r="V2097" s="9">
        <f t="shared" si="954"/>
        <v>-2211.8834925267147</v>
      </c>
      <c r="W2097" s="8">
        <f t="shared" si="955"/>
        <v>164981.0095537075</v>
      </c>
      <c r="X2097" s="7">
        <f t="shared" si="956"/>
        <v>-31.672052739517142</v>
      </c>
      <c r="Y2097" s="6">
        <f t="shared" si="942"/>
        <v>2217.0561660245453</v>
      </c>
      <c r="Z2097" s="4">
        <f t="shared" si="943"/>
        <v>-1</v>
      </c>
      <c r="AA2097" s="4">
        <f t="shared" si="957"/>
        <v>0</v>
      </c>
      <c r="AB2097" s="5">
        <f t="shared" si="958"/>
        <v>1.1038424046853809E-278</v>
      </c>
      <c r="AC2097" s="418">
        <f t="shared" si="962"/>
        <v>6.3977777215661051E-279</v>
      </c>
      <c r="AD2097" s="628">
        <f t="shared" si="959"/>
        <v>3.8616249078402782E-280</v>
      </c>
      <c r="AE2097" s="4">
        <f t="shared" si="944"/>
        <v>20.931270759761954</v>
      </c>
      <c r="AF2097" s="3">
        <f t="shared" si="960"/>
        <v>4.67</v>
      </c>
      <c r="AG2097" s="2">
        <f t="shared" si="945"/>
        <v>105.92076283713217</v>
      </c>
      <c r="AH2097" s="1">
        <f t="shared" si="934"/>
        <v>38.304816374218809</v>
      </c>
    </row>
    <row r="2098" spans="6:34" ht="15" thickBot="1" x14ac:dyDescent="0.4">
      <c r="F2098" s="21">
        <f t="shared" si="946"/>
        <v>206.79999999999254</v>
      </c>
      <c r="G2098" s="20">
        <f t="shared" si="961"/>
        <v>356.63043478260749</v>
      </c>
      <c r="H2098" s="19">
        <f t="shared" si="935"/>
        <v>6.6304347826074945</v>
      </c>
      <c r="I2098" s="18">
        <f t="shared" si="936"/>
        <v>1.8944099378878556E-2</v>
      </c>
      <c r="J2098" s="17">
        <f t="shared" si="937"/>
        <v>164759.82120445481</v>
      </c>
      <c r="K2098" s="16">
        <f t="shared" si="938"/>
        <v>31.672717810850656</v>
      </c>
      <c r="L2098" s="15">
        <f t="shared" si="939"/>
        <v>1.5674392507304122E-283</v>
      </c>
      <c r="M2098" s="14">
        <f t="shared" si="940"/>
        <v>3.725646355061117E-286</v>
      </c>
      <c r="N2098" s="13">
        <f t="shared" si="947"/>
        <v>0</v>
      </c>
      <c r="O2098" s="12">
        <f t="shared" si="948"/>
        <v>0</v>
      </c>
      <c r="P2098" s="4">
        <f t="shared" si="949"/>
        <v>1.410844285804787E-285</v>
      </c>
      <c r="Q2098" s="11">
        <f t="shared" si="941"/>
        <v>2.0733532436444707E-284</v>
      </c>
      <c r="R2098" s="10">
        <f t="shared" si="950"/>
        <v>-8.258394506546852E-281</v>
      </c>
      <c r="S2098" s="9">
        <f t="shared" si="951"/>
        <v>151.358709016955</v>
      </c>
      <c r="T2098" s="8">
        <f t="shared" si="952"/>
        <v>29333.517828635337</v>
      </c>
      <c r="U2098" s="7">
        <f t="shared" si="953"/>
        <v>-31.672717810850656</v>
      </c>
      <c r="V2098" s="9">
        <f t="shared" si="954"/>
        <v>-2215.0506978006665</v>
      </c>
      <c r="W2098" s="8">
        <f t="shared" si="955"/>
        <v>164759.82120445481</v>
      </c>
      <c r="X2098" s="7">
        <f t="shared" si="956"/>
        <v>-31.672717810850656</v>
      </c>
      <c r="Y2098" s="6">
        <f t="shared" si="942"/>
        <v>2220.215992335543</v>
      </c>
      <c r="Z2098" s="4">
        <f t="shared" si="943"/>
        <v>-1</v>
      </c>
      <c r="AA2098" s="4">
        <f t="shared" si="957"/>
        <v>0</v>
      </c>
      <c r="AB2098" s="5">
        <f t="shared" si="958"/>
        <v>2.6229487629596352E-278</v>
      </c>
      <c r="AC2098" s="418">
        <f t="shared" si="962"/>
        <v>1.5209745194929354E-278</v>
      </c>
      <c r="AD2098" s="628">
        <f t="shared" si="959"/>
        <v>9.1564056324708329E-280</v>
      </c>
      <c r="AE2098" s="4">
        <f t="shared" si="944"/>
        <v>20.961102741956573</v>
      </c>
      <c r="AF2098" s="3">
        <f t="shared" si="960"/>
        <v>4.67</v>
      </c>
      <c r="AG2098" s="2">
        <f t="shared" si="945"/>
        <v>105.92076283713217</v>
      </c>
      <c r="AH2098" s="1">
        <f t="shared" si="934"/>
        <v>38.386735599783755</v>
      </c>
    </row>
    <row r="2099" spans="6:34" ht="15" thickBot="1" x14ac:dyDescent="0.4">
      <c r="F2099" s="21">
        <f t="shared" si="946"/>
        <v>206.89999999999253</v>
      </c>
      <c r="G2099" s="20">
        <f t="shared" si="961"/>
        <v>356.63043478260749</v>
      </c>
      <c r="H2099" s="19">
        <f t="shared" si="935"/>
        <v>6.6304347826074945</v>
      </c>
      <c r="I2099" s="18">
        <f t="shared" si="936"/>
        <v>1.8944099378878556E-2</v>
      </c>
      <c r="J2099" s="17">
        <f t="shared" si="937"/>
        <v>164538.31613467474</v>
      </c>
      <c r="K2099" s="16">
        <f t="shared" si="938"/>
        <v>31.673383855496258</v>
      </c>
      <c r="L2099" s="15">
        <f t="shared" si="939"/>
        <v>3.7107165368573836E-283</v>
      </c>
      <c r="M2099" s="14">
        <f t="shared" si="940"/>
        <v>8.8200021364563148E-286</v>
      </c>
      <c r="N2099" s="13">
        <f t="shared" si="947"/>
        <v>0</v>
      </c>
      <c r="O2099" s="12">
        <f t="shared" si="948"/>
        <v>0</v>
      </c>
      <c r="P2099" s="4">
        <f t="shared" si="949"/>
        <v>3.3399975277044979E-285</v>
      </c>
      <c r="Q2099" s="11">
        <f t="shared" si="941"/>
        <v>4.9084046889557434E-284</v>
      </c>
      <c r="R2099" s="10">
        <f t="shared" si="950"/>
        <v>-1.9648357528468861E-280</v>
      </c>
      <c r="S2099" s="9">
        <f t="shared" si="951"/>
        <v>151.358709016955</v>
      </c>
      <c r="T2099" s="8">
        <f t="shared" si="952"/>
        <v>29348.653699537033</v>
      </c>
      <c r="U2099" s="7">
        <f t="shared" si="953"/>
        <v>-31.673383855496258</v>
      </c>
      <c r="V2099" s="9">
        <f t="shared" si="954"/>
        <v>-2218.2179695817517</v>
      </c>
      <c r="W2099" s="8">
        <f t="shared" si="955"/>
        <v>164538.31613467474</v>
      </c>
      <c r="X2099" s="7">
        <f t="shared" si="956"/>
        <v>-31.673383855496258</v>
      </c>
      <c r="Y2099" s="6">
        <f t="shared" si="942"/>
        <v>2223.3759059976046</v>
      </c>
      <c r="Z2099" s="4">
        <f t="shared" si="943"/>
        <v>-1</v>
      </c>
      <c r="AA2099" s="4">
        <f t="shared" si="957"/>
        <v>0</v>
      </c>
      <c r="AB2099" s="5">
        <f t="shared" si="958"/>
        <v>6.2405150338398469E-278</v>
      </c>
      <c r="AC2099" s="418">
        <f t="shared" si="962"/>
        <v>3.6204497277089555E-278</v>
      </c>
      <c r="AD2099" s="628">
        <f t="shared" si="959"/>
        <v>2.1738478687745364E-279</v>
      </c>
      <c r="AE2099" s="4">
        <f t="shared" si="944"/>
        <v>20.990935548834297</v>
      </c>
      <c r="AF2099" s="3">
        <f t="shared" si="960"/>
        <v>4.67</v>
      </c>
      <c r="AG2099" s="2">
        <f t="shared" si="945"/>
        <v>105.92076283713217</v>
      </c>
      <c r="AH2099" s="1">
        <f t="shared" si="934"/>
        <v>38.468715407119738</v>
      </c>
    </row>
    <row r="2100" spans="6:34" ht="15" thickBot="1" x14ac:dyDescent="0.4">
      <c r="F2100" s="21">
        <f t="shared" si="946"/>
        <v>206.99999999999253</v>
      </c>
      <c r="G2100" s="20">
        <f t="shared" si="961"/>
        <v>356.63043478260749</v>
      </c>
      <c r="H2100" s="19">
        <f t="shared" si="935"/>
        <v>6.6304347826074945</v>
      </c>
      <c r="I2100" s="18">
        <f t="shared" si="936"/>
        <v>1.8944099378878556E-2</v>
      </c>
      <c r="J2100" s="17">
        <f t="shared" si="937"/>
        <v>164316.49433771655</v>
      </c>
      <c r="K2100" s="16">
        <f t="shared" si="938"/>
        <v>31.67405087356499</v>
      </c>
      <c r="L2100" s="15">
        <f t="shared" si="939"/>
        <v>8.795809980441967E-283</v>
      </c>
      <c r="M2100" s="14">
        <f t="shared" si="940"/>
        <v>2.090676074251251E-285</v>
      </c>
      <c r="N2100" s="13">
        <f t="shared" si="947"/>
        <v>0</v>
      </c>
      <c r="O2100" s="12">
        <f t="shared" si="948"/>
        <v>0</v>
      </c>
      <c r="P2100" s="4">
        <f t="shared" si="949"/>
        <v>7.9170648841086111E-285</v>
      </c>
      <c r="Q2100" s="11">
        <f t="shared" si="941"/>
        <v>1.1634786576214398E-283</v>
      </c>
      <c r="R2100" s="10">
        <f t="shared" si="950"/>
        <v>-4.6806359112059915E-280</v>
      </c>
      <c r="S2100" s="9">
        <f t="shared" si="951"/>
        <v>151.358709016955</v>
      </c>
      <c r="T2100" s="8">
        <f t="shared" si="952"/>
        <v>29363.78957043873</v>
      </c>
      <c r="U2100" s="7">
        <f t="shared" si="953"/>
        <v>-31.67405087356499</v>
      </c>
      <c r="V2100" s="9">
        <f t="shared" si="954"/>
        <v>-2221.3853079673013</v>
      </c>
      <c r="W2100" s="8">
        <f t="shared" si="955"/>
        <v>164316.49433771655</v>
      </c>
      <c r="X2100" s="7">
        <f t="shared" si="956"/>
        <v>-31.67405087356499</v>
      </c>
      <c r="Y2100" s="6">
        <f t="shared" si="942"/>
        <v>2226.5359070197501</v>
      </c>
      <c r="Z2100" s="4">
        <f t="shared" si="943"/>
        <v>-1</v>
      </c>
      <c r="AA2100" s="4">
        <f t="shared" si="957"/>
        <v>0</v>
      </c>
      <c r="AB2100" s="5">
        <f t="shared" si="958"/>
        <v>1.4866168192170454E-277</v>
      </c>
      <c r="AC2100" s="418">
        <f t="shared" si="962"/>
        <v>8.6288115529315707E-278</v>
      </c>
      <c r="AD2100" s="628">
        <f t="shared" si="959"/>
        <v>5.1675244911109294E-279</v>
      </c>
      <c r="AE2100" s="4">
        <f t="shared" si="944"/>
        <v>21.02076918048029</v>
      </c>
      <c r="AF2100" s="3">
        <f t="shared" si="960"/>
        <v>4.67</v>
      </c>
      <c r="AG2100" s="2">
        <f t="shared" si="945"/>
        <v>105.92076283713217</v>
      </c>
      <c r="AH2100" s="1">
        <f t="shared" si="934"/>
        <v>38.55075575983939</v>
      </c>
    </row>
    <row r="2101" spans="6:34" ht="15" thickBot="1" x14ac:dyDescent="0.4">
      <c r="F2101" s="21">
        <f t="shared" si="946"/>
        <v>207.09999999999252</v>
      </c>
      <c r="G2101" s="20">
        <f t="shared" si="961"/>
        <v>356.63043478260749</v>
      </c>
      <c r="H2101" s="19">
        <f t="shared" si="935"/>
        <v>6.6304347826074945</v>
      </c>
      <c r="I2101" s="18">
        <f t="shared" si="936"/>
        <v>1.8944099378878556E-2</v>
      </c>
      <c r="J2101" s="17">
        <f t="shared" si="937"/>
        <v>164094.3558069198</v>
      </c>
      <c r="K2101" s="16">
        <f t="shared" si="938"/>
        <v>31.674718865167989</v>
      </c>
      <c r="L2101" s="15">
        <f t="shared" si="939"/>
        <v>2.0875888777211472E-282</v>
      </c>
      <c r="M2101" s="14">
        <f t="shared" si="940"/>
        <v>4.9619900034553942E-285</v>
      </c>
      <c r="N2101" s="13">
        <f t="shared" si="947"/>
        <v>0</v>
      </c>
      <c r="O2101" s="12">
        <f t="shared" si="948"/>
        <v>0</v>
      </c>
      <c r="P2101" s="4">
        <f t="shared" si="949"/>
        <v>1.8790283820378E-284</v>
      </c>
      <c r="Q2101" s="11">
        <f t="shared" si="941"/>
        <v>2.7613887868396223E-283</v>
      </c>
      <c r="R2101" s="10">
        <f t="shared" si="950"/>
        <v>-1.1164301039320867E-279</v>
      </c>
      <c r="S2101" s="9">
        <f t="shared" si="951"/>
        <v>151.358709016955</v>
      </c>
      <c r="T2101" s="8">
        <f t="shared" si="952"/>
        <v>29378.925441340427</v>
      </c>
      <c r="U2101" s="7">
        <f t="shared" si="953"/>
        <v>-31.674718865167989</v>
      </c>
      <c r="V2101" s="9">
        <f t="shared" si="954"/>
        <v>-2224.5527130546579</v>
      </c>
      <c r="W2101" s="8">
        <f t="shared" si="955"/>
        <v>164094.3558069198</v>
      </c>
      <c r="X2101" s="7">
        <f t="shared" si="956"/>
        <v>-31.674718865167989</v>
      </c>
      <c r="Y2101" s="6">
        <f t="shared" si="942"/>
        <v>2229.6959954115086</v>
      </c>
      <c r="Z2101" s="4">
        <f t="shared" si="943"/>
        <v>-1</v>
      </c>
      <c r="AA2101" s="4">
        <f t="shared" si="957"/>
        <v>0</v>
      </c>
      <c r="AB2101" s="5">
        <f t="shared" si="958"/>
        <v>3.5458937662981825E-277</v>
      </c>
      <c r="AC2101" s="418">
        <f t="shared" si="962"/>
        <v>2.0591473059442338E-277</v>
      </c>
      <c r="AD2101" s="628">
        <f t="shared" si="959"/>
        <v>1.2299438803615202E-278</v>
      </c>
      <c r="AE2101" s="4">
        <f t="shared" si="944"/>
        <v>21.050603636984512</v>
      </c>
      <c r="AF2101" s="3">
        <f t="shared" si="960"/>
        <v>4.67</v>
      </c>
      <c r="AG2101" s="2">
        <f t="shared" si="945"/>
        <v>105.92076283713217</v>
      </c>
      <c r="AH2101" s="1">
        <f t="shared" si="934"/>
        <v>38.632856621650866</v>
      </c>
    </row>
    <row r="2102" spans="6:34" ht="15" thickBot="1" x14ac:dyDescent="0.4">
      <c r="F2102" s="21">
        <f t="shared" si="946"/>
        <v>207.19999999999251</v>
      </c>
      <c r="G2102" s="20">
        <f t="shared" si="961"/>
        <v>356.63043478260749</v>
      </c>
      <c r="H2102" s="19">
        <f t="shared" si="935"/>
        <v>6.6304347826074945</v>
      </c>
      <c r="I2102" s="18">
        <f t="shared" si="936"/>
        <v>1.8944099378878556E-2</v>
      </c>
      <c r="J2102" s="17">
        <f t="shared" si="937"/>
        <v>163871.90053561435</v>
      </c>
      <c r="K2102" s="16">
        <f t="shared" si="938"/>
        <v>31.675387830416614</v>
      </c>
      <c r="L2102" s="15">
        <f t="shared" si="939"/>
        <v>4.9609547655968542E-282</v>
      </c>
      <c r="M2102" s="14">
        <f t="shared" si="940"/>
        <v>1.1791693382347162E-284</v>
      </c>
      <c r="N2102" s="13">
        <f t="shared" si="947"/>
        <v>0</v>
      </c>
      <c r="O2102" s="12">
        <f t="shared" si="948"/>
        <v>0</v>
      </c>
      <c r="P2102" s="4">
        <f t="shared" si="949"/>
        <v>4.4653307488100829E-284</v>
      </c>
      <c r="Q2102" s="11">
        <f t="shared" si="941"/>
        <v>6.5621756313877149E-283</v>
      </c>
      <c r="R2102" s="10">
        <f t="shared" si="950"/>
        <v>-2.6662838066445315E-279</v>
      </c>
      <c r="S2102" s="9">
        <f t="shared" si="951"/>
        <v>151.358709016955</v>
      </c>
      <c r="T2102" s="8">
        <f t="shared" si="952"/>
        <v>29394.061312242124</v>
      </c>
      <c r="U2102" s="7">
        <f t="shared" si="953"/>
        <v>-31.675387830416614</v>
      </c>
      <c r="V2102" s="9">
        <f t="shared" si="954"/>
        <v>-2227.7201849411749</v>
      </c>
      <c r="W2102" s="8">
        <f t="shared" si="955"/>
        <v>163871.90053561435</v>
      </c>
      <c r="X2102" s="7">
        <f t="shared" si="956"/>
        <v>-31.675387830416614</v>
      </c>
      <c r="Y2102" s="6">
        <f t="shared" si="942"/>
        <v>2232.8561711829138</v>
      </c>
      <c r="Z2102" s="4">
        <f t="shared" si="943"/>
        <v>-1</v>
      </c>
      <c r="AA2102" s="4">
        <f t="shared" si="957"/>
        <v>0</v>
      </c>
      <c r="AB2102" s="5">
        <f t="shared" si="958"/>
        <v>8.468384268629279E-277</v>
      </c>
      <c r="AC2102" s="418">
        <f t="shared" si="962"/>
        <v>4.9200770582844699E-277</v>
      </c>
      <c r="AD2102" s="628">
        <f t="shared" si="959"/>
        <v>2.9311462609989789E-278</v>
      </c>
      <c r="AE2102" s="4">
        <f t="shared" si="944"/>
        <v>21.080438918441693</v>
      </c>
      <c r="AF2102" s="3">
        <f t="shared" si="960"/>
        <v>4.67</v>
      </c>
      <c r="AG2102" s="2">
        <f t="shared" si="945"/>
        <v>105.92076283713217</v>
      </c>
      <c r="AH2102" s="1">
        <f t="shared" si="934"/>
        <v>38.715017956357372</v>
      </c>
    </row>
    <row r="2103" spans="6:34" ht="15" thickBot="1" x14ac:dyDescent="0.4">
      <c r="F2103" s="21">
        <f t="shared" si="946"/>
        <v>207.29999999999251</v>
      </c>
      <c r="G2103" s="20">
        <f t="shared" si="961"/>
        <v>356.63043478260749</v>
      </c>
      <c r="H2103" s="19">
        <f t="shared" si="935"/>
        <v>6.6304347826074945</v>
      </c>
      <c r="I2103" s="18">
        <f t="shared" si="936"/>
        <v>1.8944099378878556E-2</v>
      </c>
      <c r="J2103" s="17">
        <f t="shared" si="937"/>
        <v>163649.12851712023</v>
      </c>
      <c r="K2103" s="16">
        <f t="shared" si="938"/>
        <v>31.676057769422364</v>
      </c>
      <c r="L2103" s="15">
        <f t="shared" si="939"/>
        <v>1.1804206463488597E-281</v>
      </c>
      <c r="M2103" s="14">
        <f t="shared" si="940"/>
        <v>2.8057418343066045E-284</v>
      </c>
      <c r="N2103" s="13">
        <f t="shared" si="947"/>
        <v>0</v>
      </c>
      <c r="O2103" s="12">
        <f t="shared" si="948"/>
        <v>0</v>
      </c>
      <c r="P2103" s="4">
        <f t="shared" si="949"/>
        <v>1.0624907619043132E-283</v>
      </c>
      <c r="Q2103" s="11">
        <f t="shared" si="941"/>
        <v>1.5614187119735777E-282</v>
      </c>
      <c r="R2103" s="10">
        <f t="shared" si="950"/>
        <v>-6.3757232663372467E-279</v>
      </c>
      <c r="S2103" s="9">
        <f t="shared" si="951"/>
        <v>151.358709016955</v>
      </c>
      <c r="T2103" s="8">
        <f t="shared" si="952"/>
        <v>29409.19718314382</v>
      </c>
      <c r="U2103" s="7">
        <f t="shared" si="953"/>
        <v>-31.676057769422364</v>
      </c>
      <c r="V2103" s="9">
        <f t="shared" si="954"/>
        <v>-2230.8877237242164</v>
      </c>
      <c r="W2103" s="8">
        <f t="shared" si="955"/>
        <v>163649.12851712023</v>
      </c>
      <c r="X2103" s="7">
        <f t="shared" si="956"/>
        <v>-31.676057769422364</v>
      </c>
      <c r="Y2103" s="6">
        <f t="shared" si="942"/>
        <v>2236.0164343445008</v>
      </c>
      <c r="Z2103" s="4">
        <f t="shared" si="943"/>
        <v>-1</v>
      </c>
      <c r="AA2103" s="4">
        <f t="shared" si="957"/>
        <v>0</v>
      </c>
      <c r="AB2103" s="5">
        <f t="shared" si="958"/>
        <v>2.0249935312674773E-276</v>
      </c>
      <c r="AC2103" s="418">
        <f t="shared" si="962"/>
        <v>1.1770760935970605E-276</v>
      </c>
      <c r="AD2103" s="628">
        <f t="shared" si="959"/>
        <v>6.9942187322428022E-278</v>
      </c>
      <c r="AE2103" s="4">
        <f t="shared" si="944"/>
        <v>21.110275024951296</v>
      </c>
      <c r="AF2103" s="3">
        <f t="shared" si="960"/>
        <v>4.67</v>
      </c>
      <c r="AG2103" s="2">
        <f t="shared" si="945"/>
        <v>105.92076283713217</v>
      </c>
      <c r="AH2103" s="1">
        <f t="shared" si="934"/>
        <v>38.797239727856976</v>
      </c>
    </row>
    <row r="2104" spans="6:34" ht="15" thickBot="1" x14ac:dyDescent="0.4">
      <c r="F2104" s="21">
        <f t="shared" si="946"/>
        <v>207.3999999999925</v>
      </c>
      <c r="G2104" s="20">
        <f t="shared" si="961"/>
        <v>356.63043478260749</v>
      </c>
      <c r="H2104" s="19">
        <f t="shared" si="935"/>
        <v>6.6304347826074945</v>
      </c>
      <c r="I2104" s="18">
        <f t="shared" si="936"/>
        <v>1.8944099378878556E-2</v>
      </c>
      <c r="J2104" s="17">
        <f t="shared" si="937"/>
        <v>163426.0397447478</v>
      </c>
      <c r="K2104" s="16">
        <f t="shared" si="938"/>
        <v>31.676728682296915</v>
      </c>
      <c r="L2104" s="15">
        <f t="shared" si="939"/>
        <v>2.8122870319573655E-281</v>
      </c>
      <c r="M2104" s="14">
        <f t="shared" si="940"/>
        <v>6.6845250462594616E-284</v>
      </c>
      <c r="N2104" s="13">
        <f t="shared" si="947"/>
        <v>0</v>
      </c>
      <c r="O2104" s="12">
        <f t="shared" si="948"/>
        <v>0</v>
      </c>
      <c r="P2104" s="4">
        <f t="shared" si="949"/>
        <v>2.5313255918728853E-283</v>
      </c>
      <c r="Q2104" s="11">
        <f t="shared" si="941"/>
        <v>3.7199938926187759E-282</v>
      </c>
      <c r="R2104" s="10">
        <f t="shared" si="950"/>
        <v>-1.5265143022763003E-278</v>
      </c>
      <c r="S2104" s="9">
        <f t="shared" si="951"/>
        <v>151.358709016955</v>
      </c>
      <c r="T2104" s="8">
        <f t="shared" si="952"/>
        <v>29424.333054045517</v>
      </c>
      <c r="U2104" s="7">
        <f t="shared" si="953"/>
        <v>-31.676728682296915</v>
      </c>
      <c r="V2104" s="9">
        <f t="shared" si="954"/>
        <v>-2234.0553295011587</v>
      </c>
      <c r="W2104" s="8">
        <f t="shared" si="955"/>
        <v>163426.0397447478</v>
      </c>
      <c r="X2104" s="7">
        <f t="shared" si="956"/>
        <v>-31.676728682296915</v>
      </c>
      <c r="Y2104" s="6">
        <f t="shared" si="942"/>
        <v>2239.176784907304</v>
      </c>
      <c r="Z2104" s="4">
        <f t="shared" si="943"/>
        <v>-1</v>
      </c>
      <c r="AA2104" s="4">
        <f t="shared" si="957"/>
        <v>0</v>
      </c>
      <c r="AB2104" s="5">
        <f t="shared" si="958"/>
        <v>4.8483622302393789E-276</v>
      </c>
      <c r="AC2104" s="418">
        <f t="shared" si="962"/>
        <v>2.8195864078862699E-276</v>
      </c>
      <c r="AD2104" s="628">
        <f t="shared" si="959"/>
        <v>1.6710542206285031E-277</v>
      </c>
      <c r="AE2104" s="4">
        <f t="shared" si="944"/>
        <v>21.140111956617496</v>
      </c>
      <c r="AF2104" s="3">
        <f t="shared" si="960"/>
        <v>4.67</v>
      </c>
      <c r="AG2104" s="2">
        <f t="shared" si="945"/>
        <v>105.92076283713217</v>
      </c>
      <c r="AH2104" s="1">
        <f t="shared" si="934"/>
        <v>38.879521900142066</v>
      </c>
    </row>
    <row r="2105" spans="6:34" ht="15" thickBot="1" x14ac:dyDescent="0.4">
      <c r="F2105" s="21">
        <f t="shared" si="946"/>
        <v>207.4999999999925</v>
      </c>
      <c r="G2105" s="20">
        <f t="shared" si="961"/>
        <v>356.63043478260749</v>
      </c>
      <c r="H2105" s="19">
        <f t="shared" si="935"/>
        <v>6.6304347826074945</v>
      </c>
      <c r="I2105" s="18">
        <f t="shared" si="936"/>
        <v>1.8944099378878556E-2</v>
      </c>
      <c r="J2105" s="17">
        <f t="shared" si="937"/>
        <v>163202.63421179767</v>
      </c>
      <c r="K2105" s="16">
        <f t="shared" si="938"/>
        <v>31.677400569152127</v>
      </c>
      <c r="L2105" s="15">
        <f t="shared" si="939"/>
        <v>6.7086307611739058E-281</v>
      </c>
      <c r="M2105" s="14">
        <f t="shared" si="940"/>
        <v>1.5945744456234256E-283</v>
      </c>
      <c r="N2105" s="13">
        <f t="shared" si="947"/>
        <v>0</v>
      </c>
      <c r="O2105" s="12">
        <f t="shared" si="948"/>
        <v>0</v>
      </c>
      <c r="P2105" s="4">
        <f t="shared" si="949"/>
        <v>6.0384052336101041E-283</v>
      </c>
      <c r="Q2105" s="11">
        <f t="shared" si="941"/>
        <v>8.8739396710981651E-282</v>
      </c>
      <c r="R2105" s="10">
        <f t="shared" si="950"/>
        <v>-3.6594913174568786E-278</v>
      </c>
      <c r="S2105" s="9">
        <f t="shared" si="951"/>
        <v>151.358709016955</v>
      </c>
      <c r="T2105" s="8">
        <f t="shared" si="952"/>
        <v>29439.468924947214</v>
      </c>
      <c r="U2105" s="7">
        <f t="shared" si="953"/>
        <v>-31.677400569152127</v>
      </c>
      <c r="V2105" s="9">
        <f t="shared" si="954"/>
        <v>-2237.2230023693883</v>
      </c>
      <c r="W2105" s="8">
        <f t="shared" si="955"/>
        <v>163202.63421179767</v>
      </c>
      <c r="X2105" s="7">
        <f t="shared" si="956"/>
        <v>-31.677400569152127</v>
      </c>
      <c r="Y2105" s="6">
        <f t="shared" si="942"/>
        <v>2242.3372228828516</v>
      </c>
      <c r="Z2105" s="4">
        <f t="shared" si="943"/>
        <v>-1</v>
      </c>
      <c r="AA2105" s="4">
        <f t="shared" si="957"/>
        <v>0</v>
      </c>
      <c r="AB2105" s="5">
        <f t="shared" si="958"/>
        <v>1.1622910744425807E-275</v>
      </c>
      <c r="AC2105" s="418">
        <f t="shared" si="962"/>
        <v>6.7626140235014141E-276</v>
      </c>
      <c r="AD2105" s="628">
        <f t="shared" si="959"/>
        <v>3.9975285113279728E-277</v>
      </c>
      <c r="AE2105" s="4">
        <f t="shared" si="944"/>
        <v>21.16994971354913</v>
      </c>
      <c r="AF2105" s="3">
        <f t="shared" si="960"/>
        <v>4.67</v>
      </c>
      <c r="AG2105" s="2">
        <f t="shared" si="945"/>
        <v>105.92076283713217</v>
      </c>
      <c r="AH2105" s="1">
        <f t="shared" si="934"/>
        <v>38.961864437299177</v>
      </c>
    </row>
    <row r="2106" spans="6:34" ht="15" thickBot="1" x14ac:dyDescent="0.4">
      <c r="F2106" s="21">
        <f t="shared" si="946"/>
        <v>207.59999999999249</v>
      </c>
      <c r="G2106" s="20">
        <f t="shared" si="961"/>
        <v>356.63043478260749</v>
      </c>
      <c r="H2106" s="19">
        <f t="shared" si="935"/>
        <v>6.6304347826074945</v>
      </c>
      <c r="I2106" s="18">
        <f t="shared" si="936"/>
        <v>1.8944099378878556E-2</v>
      </c>
      <c r="J2106" s="17">
        <f t="shared" si="937"/>
        <v>162978.91191156075</v>
      </c>
      <c r="K2106" s="16">
        <f t="shared" si="938"/>
        <v>31.678073430099985</v>
      </c>
      <c r="L2106" s="15">
        <f t="shared" si="939"/>
        <v>1.6023582195862198E-280</v>
      </c>
      <c r="M2106" s="14">
        <f t="shared" si="940"/>
        <v>3.8086452521344857E-283</v>
      </c>
      <c r="N2106" s="13">
        <f t="shared" si="947"/>
        <v>0</v>
      </c>
      <c r="O2106" s="12">
        <f t="shared" si="948"/>
        <v>0</v>
      </c>
      <c r="P2106" s="4">
        <f t="shared" si="949"/>
        <v>1.4422746762670992E-282</v>
      </c>
      <c r="Q2106" s="11">
        <f t="shared" si="941"/>
        <v>2.1195428215232756E-281</v>
      </c>
      <c r="R2106" s="10">
        <f t="shared" si="950"/>
        <v>-8.783934276823152E-278</v>
      </c>
      <c r="S2106" s="9">
        <f t="shared" si="951"/>
        <v>151.358709016955</v>
      </c>
      <c r="T2106" s="8">
        <f t="shared" si="952"/>
        <v>29454.604795848911</v>
      </c>
      <c r="U2106" s="7">
        <f t="shared" si="953"/>
        <v>-31.678073430099985</v>
      </c>
      <c r="V2106" s="9">
        <f t="shared" si="954"/>
        <v>-2240.3907424263034</v>
      </c>
      <c r="W2106" s="8">
        <f t="shared" si="955"/>
        <v>162978.91191156075</v>
      </c>
      <c r="X2106" s="7">
        <f t="shared" si="956"/>
        <v>-31.678073430099985</v>
      </c>
      <c r="Y2106" s="6">
        <f t="shared" si="942"/>
        <v>2245.4977482831646</v>
      </c>
      <c r="Z2106" s="4">
        <f t="shared" si="943"/>
        <v>-1</v>
      </c>
      <c r="AA2106" s="4">
        <f t="shared" si="957"/>
        <v>0</v>
      </c>
      <c r="AB2106" s="5">
        <f t="shared" si="958"/>
        <v>2.7898654547257564E-275</v>
      </c>
      <c r="AC2106" s="418">
        <f t="shared" si="962"/>
        <v>1.6240231116396346E-275</v>
      </c>
      <c r="AD2106" s="628">
        <f t="shared" si="959"/>
        <v>9.575079313480884E-277</v>
      </c>
      <c r="AE2106" s="4">
        <f t="shared" si="944"/>
        <v>21.19978829585969</v>
      </c>
      <c r="AF2106" s="3">
        <f t="shared" si="960"/>
        <v>4.67</v>
      </c>
      <c r="AG2106" s="2">
        <f t="shared" si="945"/>
        <v>105.92076283713217</v>
      </c>
      <c r="AH2106" s="1">
        <f t="shared" si="934"/>
        <v>39.044267303508718</v>
      </c>
    </row>
    <row r="2107" spans="6:34" ht="15" thickBot="1" x14ac:dyDescent="0.4">
      <c r="F2107" s="21">
        <f t="shared" si="946"/>
        <v>207.69999999999249</v>
      </c>
      <c r="G2107" s="20">
        <f t="shared" si="961"/>
        <v>356.63043478260749</v>
      </c>
      <c r="H2107" s="19">
        <f t="shared" si="935"/>
        <v>6.6304347826074945</v>
      </c>
      <c r="I2107" s="18">
        <f t="shared" si="936"/>
        <v>1.8944099378878556E-2</v>
      </c>
      <c r="J2107" s="17">
        <f t="shared" si="937"/>
        <v>162754.87283731811</v>
      </c>
      <c r="K2107" s="16">
        <f t="shared" si="938"/>
        <v>31.678747265252692</v>
      </c>
      <c r="L2107" s="15">
        <f t="shared" si="939"/>
        <v>3.8321005384453196E-280</v>
      </c>
      <c r="M2107" s="14">
        <f t="shared" si="940"/>
        <v>9.1085197698306801E-283</v>
      </c>
      <c r="N2107" s="13">
        <f t="shared" si="947"/>
        <v>0</v>
      </c>
      <c r="O2107" s="12">
        <f t="shared" si="948"/>
        <v>0</v>
      </c>
      <c r="P2107" s="4">
        <f t="shared" si="949"/>
        <v>3.4492546647505778E-282</v>
      </c>
      <c r="Q2107" s="11">
        <f t="shared" si="941"/>
        <v>5.0689671562421882E-281</v>
      </c>
      <c r="R2107" s="10">
        <f t="shared" si="950"/>
        <v>-2.1110865374411274E-277</v>
      </c>
      <c r="S2107" s="9">
        <f t="shared" si="951"/>
        <v>151.358709016955</v>
      </c>
      <c r="T2107" s="8">
        <f t="shared" si="952"/>
        <v>29469.740666750607</v>
      </c>
      <c r="U2107" s="7">
        <f t="shared" si="953"/>
        <v>-31.678747265252692</v>
      </c>
      <c r="V2107" s="9">
        <f t="shared" si="954"/>
        <v>-2243.5585497693132</v>
      </c>
      <c r="W2107" s="8">
        <f t="shared" si="955"/>
        <v>162754.87283731811</v>
      </c>
      <c r="X2107" s="7">
        <f t="shared" si="956"/>
        <v>-31.678747265252692</v>
      </c>
      <c r="Y2107" s="6">
        <f t="shared" si="942"/>
        <v>2248.6583611207511</v>
      </c>
      <c r="Z2107" s="4">
        <f t="shared" si="943"/>
        <v>-1</v>
      </c>
      <c r="AA2107" s="4">
        <f t="shared" si="957"/>
        <v>0</v>
      </c>
      <c r="AB2107" s="5">
        <f t="shared" si="958"/>
        <v>6.7050221656185915E-275</v>
      </c>
      <c r="AC2107" s="418">
        <f t="shared" si="962"/>
        <v>3.9049754815453242E-275</v>
      </c>
      <c r="AD2107" s="628">
        <f t="shared" si="959"/>
        <v>2.2963763073727817E-276</v>
      </c>
      <c r="AE2107" s="4">
        <f t="shared" si="944"/>
        <v>21.229627703667262</v>
      </c>
      <c r="AF2107" s="3">
        <f t="shared" si="960"/>
        <v>4.67</v>
      </c>
      <c r="AG2107" s="2">
        <f t="shared" si="945"/>
        <v>105.92076283713217</v>
      </c>
      <c r="AH2107" s="1">
        <f t="shared" si="934"/>
        <v>39.126730463044424</v>
      </c>
    </row>
    <row r="2108" spans="6:34" ht="15" thickBot="1" x14ac:dyDescent="0.4">
      <c r="F2108" s="21">
        <f t="shared" si="946"/>
        <v>207.79999999999248</v>
      </c>
      <c r="G2108" s="20">
        <f t="shared" si="961"/>
        <v>356.63043478260749</v>
      </c>
      <c r="H2108" s="19">
        <f t="shared" si="935"/>
        <v>6.6304347826074945</v>
      </c>
      <c r="I2108" s="18">
        <f t="shared" si="936"/>
        <v>1.8944099378878556E-2</v>
      </c>
      <c r="J2108" s="17">
        <f t="shared" si="937"/>
        <v>162530.51698234119</v>
      </c>
      <c r="K2108" s="16">
        <f t="shared" si="938"/>
        <v>31.679422074722606</v>
      </c>
      <c r="L2108" s="15">
        <f t="shared" si="939"/>
        <v>9.1762622412157502E-280</v>
      </c>
      <c r="M2108" s="14">
        <f t="shared" si="940"/>
        <v>2.1811057721145714E-282</v>
      </c>
      <c r="N2108" s="13">
        <f t="shared" si="947"/>
        <v>0</v>
      </c>
      <c r="O2108" s="12">
        <f t="shared" si="948"/>
        <v>0</v>
      </c>
      <c r="P2108" s="4">
        <f t="shared" si="949"/>
        <v>8.2595080747356688E-282</v>
      </c>
      <c r="Q2108" s="11">
        <f t="shared" si="941"/>
        <v>1.2138035380631933E-280</v>
      </c>
      <c r="R2108" s="10">
        <f t="shared" si="950"/>
        <v>-5.0800932685731659E-277</v>
      </c>
      <c r="S2108" s="9">
        <f t="shared" si="951"/>
        <v>151.358709016955</v>
      </c>
      <c r="T2108" s="8">
        <f t="shared" si="952"/>
        <v>29484.876537652304</v>
      </c>
      <c r="U2108" s="7">
        <f t="shared" si="953"/>
        <v>-31.679422074722606</v>
      </c>
      <c r="V2108" s="9">
        <f t="shared" si="954"/>
        <v>-2246.7264244958387</v>
      </c>
      <c r="W2108" s="8">
        <f t="shared" si="955"/>
        <v>162530.51698234119</v>
      </c>
      <c r="X2108" s="7">
        <f t="shared" si="956"/>
        <v>-31.679422074722606</v>
      </c>
      <c r="Y2108" s="6">
        <f t="shared" si="942"/>
        <v>2251.8190614086061</v>
      </c>
      <c r="Z2108" s="4">
        <f t="shared" si="943"/>
        <v>-1</v>
      </c>
      <c r="AA2108" s="4">
        <f t="shared" si="957"/>
        <v>0</v>
      </c>
      <c r="AB2108" s="5">
        <f t="shared" si="958"/>
        <v>1.6134884745406972E-274</v>
      </c>
      <c r="AC2108" s="418">
        <f t="shared" si="962"/>
        <v>9.4014103202920507E-275</v>
      </c>
      <c r="AD2108" s="628">
        <f t="shared" si="959"/>
        <v>5.5143418719714707E-276</v>
      </c>
      <c r="AE2108" s="4">
        <f t="shared" si="944"/>
        <v>21.259467937094538</v>
      </c>
      <c r="AF2108" s="3">
        <f t="shared" si="960"/>
        <v>4.67</v>
      </c>
      <c r="AG2108" s="2">
        <f t="shared" si="945"/>
        <v>105.92076283713217</v>
      </c>
      <c r="AH2108" s="1">
        <f t="shared" si="934"/>
        <v>39.209253880273337</v>
      </c>
    </row>
    <row r="2109" spans="6:34" ht="15" thickBot="1" x14ac:dyDescent="0.4">
      <c r="F2109" s="21">
        <f t="shared" si="946"/>
        <v>207.89999999999247</v>
      </c>
      <c r="G2109" s="20">
        <f t="shared" si="961"/>
        <v>356.63043478260749</v>
      </c>
      <c r="H2109" s="19">
        <f t="shared" si="935"/>
        <v>6.6304347826074945</v>
      </c>
      <c r="I2109" s="18">
        <f t="shared" si="936"/>
        <v>1.8944099378878556E-2</v>
      </c>
      <c r="J2109" s="17">
        <f t="shared" si="937"/>
        <v>162305.8443398916</v>
      </c>
      <c r="K2109" s="16">
        <f t="shared" si="938"/>
        <v>31.680097858622215</v>
      </c>
      <c r="L2109" s="15">
        <f t="shared" si="939"/>
        <v>2.2001204547638057E-279</v>
      </c>
      <c r="M2109" s="14">
        <f t="shared" si="940"/>
        <v>5.2294663089280895E-282</v>
      </c>
      <c r="N2109" s="13">
        <f t="shared" si="947"/>
        <v>0</v>
      </c>
      <c r="O2109" s="12">
        <f t="shared" si="948"/>
        <v>0</v>
      </c>
      <c r="P2109" s="4">
        <f t="shared" si="949"/>
        <v>1.9803174957111073E-281</v>
      </c>
      <c r="Q2109" s="11">
        <f t="shared" si="941"/>
        <v>2.9102415798043899E-280</v>
      </c>
      <c r="R2109" s="10">
        <f t="shared" si="950"/>
        <v>-1.2240132400123396E-276</v>
      </c>
      <c r="S2109" s="9">
        <f t="shared" si="951"/>
        <v>151.358709016955</v>
      </c>
      <c r="T2109" s="8">
        <f t="shared" si="952"/>
        <v>29500.012408554001</v>
      </c>
      <c r="U2109" s="7">
        <f t="shared" si="953"/>
        <v>-31.680097858622215</v>
      </c>
      <c r="V2109" s="9">
        <f t="shared" si="954"/>
        <v>-2249.8943667033109</v>
      </c>
      <c r="W2109" s="8">
        <f t="shared" si="955"/>
        <v>162305.8443398916</v>
      </c>
      <c r="X2109" s="7">
        <f t="shared" si="956"/>
        <v>-31.680097858622215</v>
      </c>
      <c r="Y2109" s="6">
        <f t="shared" si="942"/>
        <v>2254.9798491602028</v>
      </c>
      <c r="Z2109" s="4">
        <f t="shared" si="943"/>
        <v>-1</v>
      </c>
      <c r="AA2109" s="4">
        <f t="shared" si="957"/>
        <v>0</v>
      </c>
      <c r="AB2109" s="5">
        <f t="shared" si="958"/>
        <v>3.8875885757109744E-274</v>
      </c>
      <c r="AC2109" s="418">
        <f t="shared" si="962"/>
        <v>2.2662947019172881E-274</v>
      </c>
      <c r="AD2109" s="628">
        <f t="shared" si="959"/>
        <v>1.3258498867373363E-275</v>
      </c>
      <c r="AE2109" s="4">
        <f t="shared" si="944"/>
        <v>21.289308996268712</v>
      </c>
      <c r="AF2109" s="3">
        <f t="shared" si="960"/>
        <v>4.67</v>
      </c>
      <c r="AG2109" s="2">
        <f t="shared" si="945"/>
        <v>105.92076283713217</v>
      </c>
      <c r="AH2109" s="1">
        <f t="shared" si="934"/>
        <v>39.291837519655168</v>
      </c>
    </row>
    <row r="2110" spans="6:34" ht="15" thickBot="1" x14ac:dyDescent="0.4">
      <c r="F2110" s="21">
        <f t="shared" si="946"/>
        <v>207.99999999999247</v>
      </c>
      <c r="G2110" s="20">
        <f t="shared" si="961"/>
        <v>356.63043478260749</v>
      </c>
      <c r="H2110" s="19">
        <f t="shared" si="935"/>
        <v>6.6304347826074945</v>
      </c>
      <c r="I2110" s="18">
        <f t="shared" si="936"/>
        <v>1.8944099378878556E-2</v>
      </c>
      <c r="J2110" s="17">
        <f t="shared" si="937"/>
        <v>162080.85490322128</v>
      </c>
      <c r="K2110" s="16">
        <f t="shared" si="938"/>
        <v>31.680774617064234</v>
      </c>
      <c r="L2110" s="15">
        <f t="shared" si="939"/>
        <v>5.2817629103679359E-279</v>
      </c>
      <c r="M2110" s="14">
        <f t="shared" si="940"/>
        <v>1.2554222261653546E-281</v>
      </c>
      <c r="N2110" s="13">
        <f t="shared" si="947"/>
        <v>0</v>
      </c>
      <c r="O2110" s="12">
        <f t="shared" si="948"/>
        <v>0</v>
      </c>
      <c r="P2110" s="4">
        <f t="shared" si="949"/>
        <v>4.754088566811006E-281</v>
      </c>
      <c r="Q2110" s="11">
        <f t="shared" si="941"/>
        <v>6.9865293071290457E-280</v>
      </c>
      <c r="R2110" s="10">
        <f t="shared" si="950"/>
        <v>-2.9529045874931483E-276</v>
      </c>
      <c r="S2110" s="9">
        <f t="shared" si="951"/>
        <v>151.358709016955</v>
      </c>
      <c r="T2110" s="8">
        <f t="shared" si="952"/>
        <v>29515.148279455698</v>
      </c>
      <c r="U2110" s="7">
        <f t="shared" si="953"/>
        <v>-31.680774617064234</v>
      </c>
      <c r="V2110" s="9">
        <f t="shared" si="954"/>
        <v>-2253.0623764891729</v>
      </c>
      <c r="W2110" s="8">
        <f t="shared" si="955"/>
        <v>162080.85490322128</v>
      </c>
      <c r="X2110" s="7">
        <f t="shared" si="956"/>
        <v>-31.680774617064234</v>
      </c>
      <c r="Y2110" s="6">
        <f t="shared" si="942"/>
        <v>2258.1407243894964</v>
      </c>
      <c r="Z2110" s="4">
        <f t="shared" si="943"/>
        <v>-1</v>
      </c>
      <c r="AA2110" s="4">
        <f t="shared" si="957"/>
        <v>0</v>
      </c>
      <c r="AB2110" s="5">
        <f t="shared" si="958"/>
        <v>9.3787205597442416E-274</v>
      </c>
      <c r="AC2110" s="418">
        <f t="shared" si="962"/>
        <v>5.4700151365821371E-274</v>
      </c>
      <c r="AD2110" s="628">
        <f t="shared" si="959"/>
        <v>3.1918696564917125E-275</v>
      </c>
      <c r="AE2110" s="4">
        <f t="shared" si="944"/>
        <v>21.319150881321541</v>
      </c>
      <c r="AF2110" s="3">
        <f t="shared" si="960"/>
        <v>4.67</v>
      </c>
      <c r="AG2110" s="2">
        <f t="shared" si="945"/>
        <v>105.92076283713217</v>
      </c>
      <c r="AH2110" s="1">
        <f t="shared" si="934"/>
        <v>39.374481345742176</v>
      </c>
    </row>
    <row r="2111" spans="6:34" ht="15" thickBot="1" x14ac:dyDescent="0.4">
      <c r="F2111" s="21">
        <f t="shared" si="946"/>
        <v>208.09999999999246</v>
      </c>
      <c r="G2111" s="20">
        <f t="shared" si="961"/>
        <v>356.63043478260749</v>
      </c>
      <c r="H2111" s="19">
        <f t="shared" si="935"/>
        <v>6.6304347826074945</v>
      </c>
      <c r="I2111" s="18">
        <f t="shared" si="936"/>
        <v>1.8944099378878556E-2</v>
      </c>
      <c r="J2111" s="17">
        <f t="shared" si="937"/>
        <v>161855.54866557237</v>
      </c>
      <c r="K2111" s="16">
        <f t="shared" si="938"/>
        <v>31.681452350161511</v>
      </c>
      <c r="L2111" s="15">
        <f t="shared" si="939"/>
        <v>1.2695892281413981E-278</v>
      </c>
      <c r="M2111" s="14">
        <f t="shared" si="940"/>
        <v>3.0176866363692892E-281</v>
      </c>
      <c r="N2111" s="13">
        <f t="shared" si="947"/>
        <v>0</v>
      </c>
      <c r="O2111" s="12">
        <f t="shared" si="948"/>
        <v>0</v>
      </c>
      <c r="P2111" s="4">
        <f t="shared" si="949"/>
        <v>1.1427509595717486E-280</v>
      </c>
      <c r="Q2111" s="11">
        <f t="shared" si="941"/>
        <v>1.6793677605281457E-279</v>
      </c>
      <c r="R2111" s="10">
        <f t="shared" si="950"/>
        <v>-7.1328266924744863E-276</v>
      </c>
      <c r="S2111" s="9">
        <f t="shared" si="951"/>
        <v>151.358709016955</v>
      </c>
      <c r="T2111" s="8">
        <f t="shared" si="952"/>
        <v>29530.284150357395</v>
      </c>
      <c r="U2111" s="7">
        <f t="shared" si="953"/>
        <v>-31.681452350161511</v>
      </c>
      <c r="V2111" s="9">
        <f t="shared" si="954"/>
        <v>-2256.2304539508796</v>
      </c>
      <c r="W2111" s="8">
        <f t="shared" si="955"/>
        <v>161855.54866557237</v>
      </c>
      <c r="X2111" s="7">
        <f t="shared" si="956"/>
        <v>-31.681452350161511</v>
      </c>
      <c r="Y2111" s="6">
        <f t="shared" si="942"/>
        <v>2261.3016871109153</v>
      </c>
      <c r="Z2111" s="4">
        <f t="shared" si="943"/>
        <v>-1</v>
      </c>
      <c r="AA2111" s="4">
        <f t="shared" si="957"/>
        <v>0</v>
      </c>
      <c r="AB2111" s="5">
        <f t="shared" si="958"/>
        <v>2.2654571581195121E-273</v>
      </c>
      <c r="AC2111" s="418">
        <f t="shared" si="962"/>
        <v>1.3219332637497183E-273</v>
      </c>
      <c r="AD2111" s="628">
        <f t="shared" si="959"/>
        <v>7.6938931406603972E-275</v>
      </c>
      <c r="AE2111" s="4">
        <f t="shared" si="944"/>
        <v>21.348993592389242</v>
      </c>
      <c r="AF2111" s="3">
        <f t="shared" si="960"/>
        <v>4.67</v>
      </c>
      <c r="AG2111" s="2">
        <f t="shared" si="945"/>
        <v>105.92076283713217</v>
      </c>
      <c r="AH2111" s="1">
        <f t="shared" si="934"/>
        <v>39.457185323178741</v>
      </c>
    </row>
    <row r="2112" spans="6:34" ht="15" thickBot="1" x14ac:dyDescent="0.4">
      <c r="F2112" s="21">
        <f t="shared" si="946"/>
        <v>208.19999999999246</v>
      </c>
      <c r="G2112" s="20">
        <f t="shared" si="961"/>
        <v>356.63043478260749</v>
      </c>
      <c r="H2112" s="19">
        <f t="shared" si="935"/>
        <v>6.6304347826074945</v>
      </c>
      <c r="I2112" s="18">
        <f t="shared" si="936"/>
        <v>1.8944099378878556E-2</v>
      </c>
      <c r="J2112" s="17">
        <f t="shared" si="937"/>
        <v>161629.92562017727</v>
      </c>
      <c r="K2112" s="16">
        <f t="shared" si="938"/>
        <v>31.682131058027071</v>
      </c>
      <c r="L2112" s="15">
        <f t="shared" si="939"/>
        <v>3.0556212335381638E-278</v>
      </c>
      <c r="M2112" s="14">
        <f t="shared" si="940"/>
        <v>7.2629061099968617E-281</v>
      </c>
      <c r="N2112" s="13">
        <f t="shared" si="947"/>
        <v>0</v>
      </c>
      <c r="O2112" s="12">
        <f t="shared" si="948"/>
        <v>0</v>
      </c>
      <c r="P2112" s="4">
        <f t="shared" si="949"/>
        <v>2.7503494983376252E-280</v>
      </c>
      <c r="Q2112" s="11">
        <f t="shared" si="941"/>
        <v>4.0418677744308366E-279</v>
      </c>
      <c r="R2112" s="10">
        <f t="shared" si="950"/>
        <v>-1.7251345671588098E-275</v>
      </c>
      <c r="S2112" s="9">
        <f t="shared" si="951"/>
        <v>151.358709016955</v>
      </c>
      <c r="T2112" s="8">
        <f t="shared" si="952"/>
        <v>29545.420021259091</v>
      </c>
      <c r="U2112" s="7">
        <f t="shared" si="953"/>
        <v>-31.682131058027071</v>
      </c>
      <c r="V2112" s="9">
        <f t="shared" si="954"/>
        <v>-2259.3985991858958</v>
      </c>
      <c r="W2112" s="8">
        <f t="shared" si="955"/>
        <v>161629.92562017727</v>
      </c>
      <c r="X2112" s="7">
        <f t="shared" si="956"/>
        <v>-31.682131058027071</v>
      </c>
      <c r="Y2112" s="6">
        <f t="shared" si="942"/>
        <v>2264.46273733936</v>
      </c>
      <c r="Z2112" s="4">
        <f t="shared" si="943"/>
        <v>-1</v>
      </c>
      <c r="AA2112" s="4">
        <f t="shared" si="957"/>
        <v>0</v>
      </c>
      <c r="AB2112" s="5">
        <f t="shared" si="958"/>
        <v>5.4792000736716502E-273</v>
      </c>
      <c r="AC2112" s="418">
        <f t="shared" si="962"/>
        <v>3.1987439771756417E-273</v>
      </c>
      <c r="AD2112" s="628">
        <f t="shared" si="959"/>
        <v>1.8569381887478155E-274</v>
      </c>
      <c r="AE2112" s="4">
        <f t="shared" si="944"/>
        <v>21.378837129612489</v>
      </c>
      <c r="AF2112" s="3">
        <f t="shared" si="960"/>
        <v>4.67</v>
      </c>
      <c r="AG2112" s="2">
        <f t="shared" si="945"/>
        <v>105.92076283713217</v>
      </c>
      <c r="AH2112" s="1">
        <f t="shared" si="934"/>
        <v>39.539949416701255</v>
      </c>
    </row>
    <row r="2113" spans="6:34" ht="15" thickBot="1" x14ac:dyDescent="0.4">
      <c r="F2113" s="21">
        <f t="shared" si="946"/>
        <v>208.29999999999245</v>
      </c>
      <c r="G2113" s="20">
        <f t="shared" si="961"/>
        <v>356.63043478260749</v>
      </c>
      <c r="H2113" s="19">
        <f t="shared" si="935"/>
        <v>6.6304347826074945</v>
      </c>
      <c r="I2113" s="18">
        <f t="shared" si="936"/>
        <v>1.8944099378878556E-2</v>
      </c>
      <c r="J2113" s="17">
        <f t="shared" si="937"/>
        <v>161403.98576025869</v>
      </c>
      <c r="K2113" s="16">
        <f t="shared" si="938"/>
        <v>31.682810740774098</v>
      </c>
      <c r="L2113" s="15">
        <f t="shared" si="939"/>
        <v>7.3635604223144768E-278</v>
      </c>
      <c r="M2113" s="14">
        <f t="shared" si="940"/>
        <v>1.7502446767799278E-280</v>
      </c>
      <c r="N2113" s="13">
        <f t="shared" si="947"/>
        <v>0</v>
      </c>
      <c r="O2113" s="12">
        <f t="shared" si="948"/>
        <v>0</v>
      </c>
      <c r="P2113" s="4">
        <f t="shared" si="949"/>
        <v>6.6279041692745407E-280</v>
      </c>
      <c r="Q2113" s="11">
        <f t="shared" si="941"/>
        <v>9.7402574800033642E-279</v>
      </c>
      <c r="R2113" s="10">
        <f t="shared" si="950"/>
        <v>-4.1776631563229986E-275</v>
      </c>
      <c r="S2113" s="9">
        <f t="shared" si="951"/>
        <v>151.358709016955</v>
      </c>
      <c r="T2113" s="8">
        <f t="shared" si="952"/>
        <v>29560.555892160788</v>
      </c>
      <c r="U2113" s="7">
        <f t="shared" si="953"/>
        <v>-31.682810740774098</v>
      </c>
      <c r="V2113" s="9">
        <f t="shared" si="954"/>
        <v>-2262.5668122916986</v>
      </c>
      <c r="W2113" s="8">
        <f t="shared" si="955"/>
        <v>161403.98576025869</v>
      </c>
      <c r="X2113" s="7">
        <f t="shared" si="956"/>
        <v>-31.682810740774098</v>
      </c>
      <c r="Y2113" s="6">
        <f t="shared" si="942"/>
        <v>2267.6238750902007</v>
      </c>
      <c r="Z2113" s="4">
        <f t="shared" si="943"/>
        <v>-1</v>
      </c>
      <c r="AA2113" s="4">
        <f t="shared" si="957"/>
        <v>0</v>
      </c>
      <c r="AB2113" s="5">
        <f t="shared" si="958"/>
        <v>1.3268676374388082E-272</v>
      </c>
      <c r="AC2113" s="418">
        <f t="shared" si="962"/>
        <v>7.749942291015394E-273</v>
      </c>
      <c r="AD2113" s="628">
        <f t="shared" si="959"/>
        <v>4.4874448784534693E-274</v>
      </c>
      <c r="AE2113" s="4">
        <f t="shared" si="944"/>
        <v>21.408681493136395</v>
      </c>
      <c r="AF2113" s="3">
        <f t="shared" si="960"/>
        <v>4.67</v>
      </c>
      <c r="AG2113" s="2">
        <f t="shared" si="945"/>
        <v>105.92076283713217</v>
      </c>
      <c r="AH2113" s="1">
        <f t="shared" si="934"/>
        <v>39.622773591137474</v>
      </c>
    </row>
    <row r="2114" spans="6:34" ht="15" thickBot="1" x14ac:dyDescent="0.4">
      <c r="F2114" s="21">
        <f t="shared" si="946"/>
        <v>208.39999999999245</v>
      </c>
      <c r="G2114" s="20">
        <f t="shared" si="961"/>
        <v>356.63043478260749</v>
      </c>
      <c r="H2114" s="19">
        <f t="shared" si="935"/>
        <v>6.6304347826074945</v>
      </c>
      <c r="I2114" s="18">
        <f t="shared" si="936"/>
        <v>1.8944099378878556E-2</v>
      </c>
      <c r="J2114" s="17">
        <f t="shared" si="937"/>
        <v>161177.72907902952</v>
      </c>
      <c r="K2114" s="16">
        <f t="shared" si="938"/>
        <v>31.683491398515972</v>
      </c>
      <c r="L2114" s="15">
        <f t="shared" si="939"/>
        <v>1.776758153345959E-277</v>
      </c>
      <c r="M2114" s="14">
        <f t="shared" si="940"/>
        <v>4.2231764546880097E-280</v>
      </c>
      <c r="N2114" s="13">
        <f t="shared" si="947"/>
        <v>0</v>
      </c>
      <c r="O2114" s="12">
        <f t="shared" si="948"/>
        <v>0</v>
      </c>
      <c r="P2114" s="4">
        <f t="shared" si="949"/>
        <v>1.5992511905881511E-279</v>
      </c>
      <c r="Q2114" s="11">
        <f t="shared" si="941"/>
        <v>2.3502328901709999E-278</v>
      </c>
      <c r="R2114" s="10">
        <f t="shared" si="950"/>
        <v>-1.0129618503462165E-274</v>
      </c>
      <c r="S2114" s="9">
        <f t="shared" si="951"/>
        <v>151.358709016955</v>
      </c>
      <c r="T2114" s="8">
        <f t="shared" si="952"/>
        <v>29575.691763062485</v>
      </c>
      <c r="U2114" s="7">
        <f t="shared" si="953"/>
        <v>-31.683491398515972</v>
      </c>
      <c r="V2114" s="9">
        <f t="shared" si="954"/>
        <v>-2265.7350933657758</v>
      </c>
      <c r="W2114" s="8">
        <f t="shared" si="955"/>
        <v>161177.72907902952</v>
      </c>
      <c r="X2114" s="7">
        <f t="shared" si="956"/>
        <v>-31.683491398515972</v>
      </c>
      <c r="Y2114" s="6">
        <f t="shared" si="942"/>
        <v>2270.7851003792721</v>
      </c>
      <c r="Z2114" s="4">
        <f t="shared" si="943"/>
        <v>-1</v>
      </c>
      <c r="AA2114" s="4">
        <f t="shared" si="957"/>
        <v>0</v>
      </c>
      <c r="AB2114" s="5">
        <f t="shared" si="958"/>
        <v>3.2172682355930248E-272</v>
      </c>
      <c r="AC2114" s="418">
        <f t="shared" si="962"/>
        <v>1.8800378063814665E-272</v>
      </c>
      <c r="AD2114" s="628">
        <f t="shared" si="959"/>
        <v>1.0858035914510346E-273</v>
      </c>
      <c r="AE2114" s="4">
        <f t="shared" si="944"/>
        <v>21.438526683110453</v>
      </c>
      <c r="AF2114" s="3">
        <f t="shared" si="960"/>
        <v>4.67</v>
      </c>
      <c r="AG2114" s="2">
        <f t="shared" si="945"/>
        <v>105.92076283713217</v>
      </c>
      <c r="AH2114" s="1">
        <f t="shared" si="934"/>
        <v>39.705657811406475</v>
      </c>
    </row>
    <row r="2115" spans="6:34" ht="15" thickBot="1" x14ac:dyDescent="0.4">
      <c r="F2115" s="21">
        <f t="shared" si="946"/>
        <v>208.49999999999244</v>
      </c>
      <c r="G2115" s="20">
        <f t="shared" si="961"/>
        <v>356.63043478260749</v>
      </c>
      <c r="H2115" s="19">
        <f t="shared" si="935"/>
        <v>6.6304347826074945</v>
      </c>
      <c r="I2115" s="18">
        <f t="shared" si="936"/>
        <v>1.8944099378878556E-2</v>
      </c>
      <c r="J2115" s="17">
        <f t="shared" si="937"/>
        <v>160951.15556969296</v>
      </c>
      <c r="K2115" s="16">
        <f t="shared" si="938"/>
        <v>31.684173031366228</v>
      </c>
      <c r="L2115" s="15">
        <f t="shared" si="939"/>
        <v>4.292605598038489E-277</v>
      </c>
      <c r="M2115" s="14">
        <f t="shared" si="940"/>
        <v>1.0203094245977684E-279</v>
      </c>
      <c r="N2115" s="13">
        <f t="shared" si="947"/>
        <v>0</v>
      </c>
      <c r="O2115" s="12">
        <f t="shared" si="948"/>
        <v>0</v>
      </c>
      <c r="P2115" s="4">
        <f t="shared" si="949"/>
        <v>3.8637529820591832E-279</v>
      </c>
      <c r="Q2115" s="11">
        <f t="shared" si="941"/>
        <v>5.6781069736719646E-278</v>
      </c>
      <c r="R2115" s="10">
        <f t="shared" si="950"/>
        <v>-2.45924657589716E-274</v>
      </c>
      <c r="S2115" s="9">
        <f t="shared" si="951"/>
        <v>151.358709016955</v>
      </c>
      <c r="T2115" s="8">
        <f t="shared" si="952"/>
        <v>29590.827633964182</v>
      </c>
      <c r="U2115" s="7">
        <f t="shared" si="953"/>
        <v>-31.684173031366228</v>
      </c>
      <c r="V2115" s="9">
        <f t="shared" si="954"/>
        <v>-2268.9034425056275</v>
      </c>
      <c r="W2115" s="8">
        <f t="shared" si="955"/>
        <v>160951.15556969296</v>
      </c>
      <c r="X2115" s="7">
        <f t="shared" si="956"/>
        <v>-31.684173031366228</v>
      </c>
      <c r="Y2115" s="6">
        <f t="shared" si="942"/>
        <v>2273.9464132228723</v>
      </c>
      <c r="Z2115" s="4">
        <f t="shared" si="943"/>
        <v>-1</v>
      </c>
      <c r="AA2115" s="4">
        <f t="shared" si="957"/>
        <v>0</v>
      </c>
      <c r="AB2115" s="5">
        <f t="shared" si="958"/>
        <v>7.810813299060187E-272</v>
      </c>
      <c r="AC2115" s="418">
        <f t="shared" si="962"/>
        <v>4.566504745582675E-272</v>
      </c>
      <c r="AD2115" s="628">
        <f t="shared" si="959"/>
        <v>2.6305949043232455E-273</v>
      </c>
      <c r="AE2115" s="4">
        <f t="shared" si="944"/>
        <v>21.468372699688533</v>
      </c>
      <c r="AF2115" s="3">
        <f t="shared" si="960"/>
        <v>4.67</v>
      </c>
      <c r="AG2115" s="2">
        <f t="shared" si="945"/>
        <v>105.92076283713217</v>
      </c>
      <c r="AH2115" s="1">
        <f t="shared" si="934"/>
        <v>39.788602042518221</v>
      </c>
    </row>
    <row r="2116" spans="6:34" ht="15" thickBot="1" x14ac:dyDescent="0.4">
      <c r="F2116" s="21">
        <f t="shared" si="946"/>
        <v>208.59999999999243</v>
      </c>
      <c r="G2116" s="20">
        <f t="shared" si="961"/>
        <v>356.63043478260749</v>
      </c>
      <c r="H2116" s="19">
        <f t="shared" si="935"/>
        <v>6.6304347826074945</v>
      </c>
      <c r="I2116" s="18">
        <f t="shared" si="936"/>
        <v>1.8944099378878556E-2</v>
      </c>
      <c r="J2116" s="17">
        <f t="shared" si="937"/>
        <v>160724.26522544239</v>
      </c>
      <c r="K2116" s="16">
        <f t="shared" si="938"/>
        <v>31.684855639438535</v>
      </c>
      <c r="L2116" s="15">
        <f t="shared" si="939"/>
        <v>1.0384030335810203E-276</v>
      </c>
      <c r="M2116" s="14">
        <f t="shared" si="940"/>
        <v>2.4681801705187271E-279</v>
      </c>
      <c r="N2116" s="13">
        <f t="shared" si="947"/>
        <v>0</v>
      </c>
      <c r="O2116" s="12">
        <f t="shared" si="948"/>
        <v>0</v>
      </c>
      <c r="P2116" s="4">
        <f t="shared" si="949"/>
        <v>9.3466141390006066E-279</v>
      </c>
      <c r="Q2116" s="11">
        <f t="shared" si="941"/>
        <v>1.3735628330617594E-277</v>
      </c>
      <c r="R2116" s="10">
        <f t="shared" si="950"/>
        <v>-5.9780627223969233E-274</v>
      </c>
      <c r="S2116" s="9">
        <f t="shared" si="951"/>
        <v>151.358709016955</v>
      </c>
      <c r="T2116" s="8">
        <f t="shared" si="952"/>
        <v>29605.963504865878</v>
      </c>
      <c r="U2116" s="7">
        <f t="shared" si="953"/>
        <v>-31.684855639438535</v>
      </c>
      <c r="V2116" s="9">
        <f t="shared" si="954"/>
        <v>-2272.0718598087642</v>
      </c>
      <c r="W2116" s="8">
        <f t="shared" si="955"/>
        <v>160724.26522544239</v>
      </c>
      <c r="X2116" s="7">
        <f t="shared" si="956"/>
        <v>-31.684855639438535</v>
      </c>
      <c r="Y2116" s="6">
        <f t="shared" si="942"/>
        <v>2277.1078136377591</v>
      </c>
      <c r="Z2116" s="4">
        <f t="shared" si="943"/>
        <v>-1</v>
      </c>
      <c r="AA2116" s="4">
        <f t="shared" si="957"/>
        <v>0</v>
      </c>
      <c r="AB2116" s="5">
        <f t="shared" si="958"/>
        <v>1.898692561874546E-271</v>
      </c>
      <c r="AC2116" s="418">
        <f t="shared" si="962"/>
        <v>1.1105817949846264E-271</v>
      </c>
      <c r="AD2116" s="628">
        <f t="shared" si="959"/>
        <v>6.3812728618860994E-273</v>
      </c>
      <c r="AE2116" s="4">
        <f t="shared" si="944"/>
        <v>21.498219543028853</v>
      </c>
      <c r="AF2116" s="3">
        <f t="shared" si="960"/>
        <v>4.67</v>
      </c>
      <c r="AG2116" s="2">
        <f t="shared" si="945"/>
        <v>105.92076283713217</v>
      </c>
      <c r="AH2116" s="1">
        <f t="shared" si="934"/>
        <v>39.871606249573368</v>
      </c>
    </row>
    <row r="2117" spans="6:34" ht="15" thickBot="1" x14ac:dyDescent="0.4">
      <c r="F2117" s="21">
        <f t="shared" si="946"/>
        <v>208.69999999999243</v>
      </c>
      <c r="G2117" s="20">
        <f t="shared" si="961"/>
        <v>356.63043478260749</v>
      </c>
      <c r="H2117" s="19">
        <f t="shared" si="935"/>
        <v>6.6304347826074945</v>
      </c>
      <c r="I2117" s="18">
        <f t="shared" si="936"/>
        <v>1.8944099378878556E-2</v>
      </c>
      <c r="J2117" s="17">
        <f t="shared" si="937"/>
        <v>160497.05803946152</v>
      </c>
      <c r="K2117" s="16">
        <f t="shared" si="938"/>
        <v>31.685539222846803</v>
      </c>
      <c r="L2117" s="15">
        <f t="shared" si="939"/>
        <v>2.5151464662483306E-276</v>
      </c>
      <c r="M2117" s="14">
        <f t="shared" si="940"/>
        <v>5.978251635625657E-279</v>
      </c>
      <c r="N2117" s="13">
        <f t="shared" si="947"/>
        <v>0</v>
      </c>
      <c r="O2117" s="12">
        <f t="shared" si="948"/>
        <v>0</v>
      </c>
      <c r="P2117" s="4">
        <f t="shared" si="949"/>
        <v>2.2638708442544104E-278</v>
      </c>
      <c r="Q2117" s="11">
        <f t="shared" si="941"/>
        <v>3.3269468539893081E-277</v>
      </c>
      <c r="R2117" s="10">
        <f t="shared" si="950"/>
        <v>-1.4550179641596573E-273</v>
      </c>
      <c r="S2117" s="9">
        <f t="shared" si="951"/>
        <v>151.358709016955</v>
      </c>
      <c r="T2117" s="8">
        <f t="shared" si="952"/>
        <v>29621.099375767575</v>
      </c>
      <c r="U2117" s="7">
        <f t="shared" si="953"/>
        <v>-31.685539222846803</v>
      </c>
      <c r="V2117" s="9">
        <f t="shared" si="954"/>
        <v>-2275.2403453727079</v>
      </c>
      <c r="W2117" s="8">
        <f t="shared" si="955"/>
        <v>160497.05803946152</v>
      </c>
      <c r="X2117" s="7">
        <f t="shared" si="956"/>
        <v>-31.685539222846803</v>
      </c>
      <c r="Y2117" s="6">
        <f t="shared" si="942"/>
        <v>2280.2693016411458</v>
      </c>
      <c r="Z2117" s="4">
        <f t="shared" si="943"/>
        <v>-1</v>
      </c>
      <c r="AA2117" s="4">
        <f t="shared" si="957"/>
        <v>0</v>
      </c>
      <c r="AB2117" s="5">
        <f t="shared" si="958"/>
        <v>4.6212827034977985E-271</v>
      </c>
      <c r="AC2117" s="418">
        <f t="shared" si="962"/>
        <v>2.7043729478889425E-271</v>
      </c>
      <c r="AD2117" s="628">
        <f t="shared" si="959"/>
        <v>1.5499274957884974E-272</v>
      </c>
      <c r="AE2117" s="4">
        <f t="shared" si="944"/>
        <v>21.528067213293916</v>
      </c>
      <c r="AF2117" s="3">
        <f t="shared" si="960"/>
        <v>4.67</v>
      </c>
      <c r="AG2117" s="2">
        <f t="shared" si="945"/>
        <v>105.92076283713217</v>
      </c>
      <c r="AH2117" s="1">
        <f t="shared" si="934"/>
        <v>39.954670397762726</v>
      </c>
    </row>
    <row r="2118" spans="6:34" ht="15" thickBot="1" x14ac:dyDescent="0.4">
      <c r="F2118" s="21">
        <f t="shared" si="946"/>
        <v>208.79999999999242</v>
      </c>
      <c r="G2118" s="20">
        <f t="shared" si="961"/>
        <v>356.63043478260749</v>
      </c>
      <c r="H2118" s="19">
        <f t="shared" si="935"/>
        <v>6.6304347826074945</v>
      </c>
      <c r="I2118" s="18">
        <f t="shared" si="936"/>
        <v>1.8944099378878556E-2</v>
      </c>
      <c r="J2118" s="17">
        <f t="shared" si="937"/>
        <v>160269.53400492427</v>
      </c>
      <c r="K2118" s="16">
        <f t="shared" si="938"/>
        <v>31.686223781705046</v>
      </c>
      <c r="L2118" s="15">
        <f t="shared" si="939"/>
        <v>6.0997644857794606E-276</v>
      </c>
      <c r="M2118" s="14">
        <f t="shared" si="940"/>
        <v>1.44985302062492E-278</v>
      </c>
      <c r="N2118" s="13">
        <f t="shared" si="947"/>
        <v>0</v>
      </c>
      <c r="O2118" s="12">
        <f t="shared" si="948"/>
        <v>0</v>
      </c>
      <c r="P2118" s="4">
        <f t="shared" si="949"/>
        <v>5.4903677227086748E-278</v>
      </c>
      <c r="Q2118" s="11">
        <f t="shared" si="941"/>
        <v>8.0685528808627308E-277</v>
      </c>
      <c r="R2118" s="10">
        <f t="shared" si="950"/>
        <v>-3.5458946551455397E-273</v>
      </c>
      <c r="S2118" s="9">
        <f t="shared" si="951"/>
        <v>151.358709016955</v>
      </c>
      <c r="T2118" s="8">
        <f t="shared" si="952"/>
        <v>29636.235246669272</v>
      </c>
      <c r="U2118" s="7">
        <f t="shared" si="953"/>
        <v>-31.686223781705046</v>
      </c>
      <c r="V2118" s="9">
        <f t="shared" si="954"/>
        <v>-2278.4088992949928</v>
      </c>
      <c r="W2118" s="8">
        <f t="shared" si="955"/>
        <v>160269.53400492427</v>
      </c>
      <c r="X2118" s="7">
        <f t="shared" si="956"/>
        <v>-31.686223781705046</v>
      </c>
      <c r="Y2118" s="6">
        <f t="shared" si="942"/>
        <v>2283.4308772506997</v>
      </c>
      <c r="Z2118" s="4">
        <f t="shared" si="943"/>
        <v>-1</v>
      </c>
      <c r="AA2118" s="4">
        <f t="shared" si="957"/>
        <v>0</v>
      </c>
      <c r="AB2118" s="5">
        <f t="shared" si="958"/>
        <v>1.1262116373740725E-270</v>
      </c>
      <c r="AC2118" s="418">
        <f t="shared" si="962"/>
        <v>6.5937443064005699E-271</v>
      </c>
      <c r="AD2118" s="628">
        <f t="shared" si="959"/>
        <v>3.7693482447615628E-272</v>
      </c>
      <c r="AE2118" s="4">
        <f t="shared" si="944"/>
        <v>21.557915710650523</v>
      </c>
      <c r="AF2118" s="3">
        <f t="shared" si="960"/>
        <v>4.67</v>
      </c>
      <c r="AG2118" s="2">
        <f t="shared" si="945"/>
        <v>105.92076283713217</v>
      </c>
      <c r="AH2118" s="1">
        <f t="shared" si="934"/>
        <v>40.037794452367194</v>
      </c>
    </row>
    <row r="2119" spans="6:34" ht="15" thickBot="1" x14ac:dyDescent="0.4">
      <c r="F2119" s="21">
        <f t="shared" si="946"/>
        <v>208.89999999999242</v>
      </c>
      <c r="G2119" s="20">
        <f t="shared" si="961"/>
        <v>356.63043478260749</v>
      </c>
      <c r="H2119" s="19">
        <f t="shared" si="935"/>
        <v>6.6304347826074945</v>
      </c>
      <c r="I2119" s="18">
        <f t="shared" si="936"/>
        <v>1.8944099378878556E-2</v>
      </c>
      <c r="J2119" s="17">
        <f t="shared" si="937"/>
        <v>160041.69311499476</v>
      </c>
      <c r="K2119" s="16">
        <f t="shared" si="938"/>
        <v>31.686909316127476</v>
      </c>
      <c r="L2119" s="15">
        <f t="shared" si="939"/>
        <v>1.4812057502965184E-275</v>
      </c>
      <c r="M2119" s="14">
        <f t="shared" si="940"/>
        <v>3.5206779478797945E-278</v>
      </c>
      <c r="N2119" s="13">
        <f t="shared" si="947"/>
        <v>0</v>
      </c>
      <c r="O2119" s="12">
        <f t="shared" si="948"/>
        <v>0</v>
      </c>
      <c r="P2119" s="4">
        <f t="shared" si="949"/>
        <v>1.3332259402928885E-277</v>
      </c>
      <c r="Q2119" s="11">
        <f t="shared" si="941"/>
        <v>1.9592866169780044E-276</v>
      </c>
      <c r="R2119" s="10">
        <f t="shared" si="950"/>
        <v>-8.6523280756233271E-273</v>
      </c>
      <c r="S2119" s="9">
        <f t="shared" si="951"/>
        <v>151.358709016955</v>
      </c>
      <c r="T2119" s="8">
        <f t="shared" si="952"/>
        <v>29651.371117570969</v>
      </c>
      <c r="U2119" s="7">
        <f t="shared" si="953"/>
        <v>-31.686909316127476</v>
      </c>
      <c r="V2119" s="9">
        <f t="shared" si="954"/>
        <v>-2281.5775216731631</v>
      </c>
      <c r="W2119" s="8">
        <f t="shared" si="955"/>
        <v>160041.69311499476</v>
      </c>
      <c r="X2119" s="7">
        <f t="shared" si="956"/>
        <v>-31.686909316127476</v>
      </c>
      <c r="Y2119" s="6">
        <f t="shared" si="942"/>
        <v>2286.5925404845379</v>
      </c>
      <c r="Z2119" s="4">
        <f t="shared" si="943"/>
        <v>-1</v>
      </c>
      <c r="AA2119" s="4">
        <f t="shared" si="957"/>
        <v>0</v>
      </c>
      <c r="AB2119" s="5">
        <f t="shared" si="958"/>
        <v>2.7480660078282706E-270</v>
      </c>
      <c r="AC2119" s="418">
        <f t="shared" si="962"/>
        <v>1.6097083508457246E-270</v>
      </c>
      <c r="AD2119" s="628">
        <f t="shared" si="959"/>
        <v>9.178506994578925E-272</v>
      </c>
      <c r="AE2119" s="4">
        <f t="shared" si="944"/>
        <v>21.587765035269715</v>
      </c>
      <c r="AF2119" s="3">
        <f t="shared" si="960"/>
        <v>4.67</v>
      </c>
      <c r="AG2119" s="2">
        <f t="shared" si="945"/>
        <v>105.92076283713217</v>
      </c>
      <c r="AH2119" s="1">
        <f t="shared" si="934"/>
        <v>40.120978378757357</v>
      </c>
    </row>
    <row r="2120" spans="6:34" ht="15" thickBot="1" x14ac:dyDescent="0.4">
      <c r="F2120" s="21">
        <f t="shared" si="946"/>
        <v>208.99999999999241</v>
      </c>
      <c r="G2120" s="20">
        <f t="shared" si="961"/>
        <v>356.63043478260749</v>
      </c>
      <c r="H2120" s="19">
        <f t="shared" si="935"/>
        <v>6.6304347826074945</v>
      </c>
      <c r="I2120" s="18">
        <f t="shared" si="936"/>
        <v>1.8944099378878556E-2</v>
      </c>
      <c r="J2120" s="17">
        <f t="shared" si="937"/>
        <v>159813.53536282745</v>
      </c>
      <c r="K2120" s="16">
        <f t="shared" si="938"/>
        <v>31.687595826228478</v>
      </c>
      <c r="L2120" s="15">
        <f t="shared" si="939"/>
        <v>3.6013914558975187E-275</v>
      </c>
      <c r="M2120" s="14">
        <f t="shared" si="940"/>
        <v>8.5601473515228114E-278</v>
      </c>
      <c r="N2120" s="13">
        <f t="shared" si="947"/>
        <v>0</v>
      </c>
      <c r="O2120" s="12">
        <f t="shared" si="948"/>
        <v>0</v>
      </c>
      <c r="P2120" s="4">
        <f t="shared" si="949"/>
        <v>3.2415945652321105E-277</v>
      </c>
      <c r="Q2120" s="11">
        <f t="shared" si="941"/>
        <v>4.7637933356837076E-276</v>
      </c>
      <c r="R2120" s="10">
        <f t="shared" si="950"/>
        <v>-2.1139265521500222E-272</v>
      </c>
      <c r="S2120" s="9">
        <f t="shared" si="951"/>
        <v>151.358709016955</v>
      </c>
      <c r="T2120" s="8">
        <f t="shared" si="952"/>
        <v>29666.506988472665</v>
      </c>
      <c r="U2120" s="7">
        <f t="shared" si="953"/>
        <v>-31.687595826228478</v>
      </c>
      <c r="V2120" s="9">
        <f t="shared" si="954"/>
        <v>-2284.7462126047758</v>
      </c>
      <c r="W2120" s="8">
        <f t="shared" si="955"/>
        <v>159813.53536282745</v>
      </c>
      <c r="X2120" s="7">
        <f t="shared" si="956"/>
        <v>-31.687595826228478</v>
      </c>
      <c r="Y2120" s="6">
        <f t="shared" si="942"/>
        <v>2289.7542913612251</v>
      </c>
      <c r="Z2120" s="4">
        <f t="shared" si="943"/>
        <v>-1</v>
      </c>
      <c r="AA2120" s="4">
        <f t="shared" si="957"/>
        <v>0</v>
      </c>
      <c r="AB2120" s="5">
        <f t="shared" si="958"/>
        <v>6.7140423366234729E-270</v>
      </c>
      <c r="AC2120" s="418">
        <f t="shared" si="962"/>
        <v>3.9347030188537611E-270</v>
      </c>
      <c r="AD2120" s="628">
        <f t="shared" si="959"/>
        <v>2.2378388523853766E-271</v>
      </c>
      <c r="AE2120" s="4">
        <f t="shared" si="944"/>
        <v>21.617615187326766</v>
      </c>
      <c r="AF2120" s="3">
        <f t="shared" si="960"/>
        <v>4.67</v>
      </c>
      <c r="AG2120" s="2">
        <f t="shared" si="945"/>
        <v>105.92076283713217</v>
      </c>
      <c r="AH2120" s="1">
        <f t="shared" si="934"/>
        <v>40.204222142393078</v>
      </c>
    </row>
    <row r="2121" spans="6:34" ht="15" thickBot="1" x14ac:dyDescent="0.4">
      <c r="F2121" s="21">
        <f t="shared" si="946"/>
        <v>209.09999999999241</v>
      </c>
      <c r="G2121" s="20">
        <f t="shared" si="961"/>
        <v>356.63043478260749</v>
      </c>
      <c r="H2121" s="19">
        <f t="shared" si="935"/>
        <v>6.6304347826074945</v>
      </c>
      <c r="I2121" s="18">
        <f t="shared" si="936"/>
        <v>1.8944099378878556E-2</v>
      </c>
      <c r="J2121" s="17">
        <f t="shared" si="937"/>
        <v>159585.06074156697</v>
      </c>
      <c r="K2121" s="16">
        <f t="shared" si="938"/>
        <v>31.6882833121226</v>
      </c>
      <c r="L2121" s="15">
        <f t="shared" si="939"/>
        <v>8.7675443403064106E-275</v>
      </c>
      <c r="M2121" s="14">
        <f t="shared" si="940"/>
        <v>2.0839576142474308E-277</v>
      </c>
      <c r="N2121" s="13">
        <f t="shared" si="947"/>
        <v>0</v>
      </c>
      <c r="O2121" s="12">
        <f t="shared" si="948"/>
        <v>0</v>
      </c>
      <c r="P2121" s="4">
        <f t="shared" si="949"/>
        <v>7.8916231217875021E-277</v>
      </c>
      <c r="Q2121" s="11">
        <f t="shared" si="941"/>
        <v>1.1597397786421473E-275</v>
      </c>
      <c r="R2121" s="10">
        <f t="shared" si="950"/>
        <v>-5.1712634687502469E-272</v>
      </c>
      <c r="S2121" s="9">
        <f t="shared" si="951"/>
        <v>151.358709016955</v>
      </c>
      <c r="T2121" s="8">
        <f t="shared" si="952"/>
        <v>29681.642859374362</v>
      </c>
      <c r="U2121" s="7">
        <f t="shared" si="953"/>
        <v>-31.6882833121226</v>
      </c>
      <c r="V2121" s="9">
        <f t="shared" si="954"/>
        <v>-2287.9149721873987</v>
      </c>
      <c r="W2121" s="8">
        <f t="shared" si="955"/>
        <v>159585.06074156697</v>
      </c>
      <c r="X2121" s="7">
        <f t="shared" si="956"/>
        <v>-31.6882833121226</v>
      </c>
      <c r="Y2121" s="6">
        <f t="shared" si="942"/>
        <v>2292.9161298997715</v>
      </c>
      <c r="Z2121" s="4">
        <f t="shared" si="943"/>
        <v>-1</v>
      </c>
      <c r="AA2121" s="4">
        <f t="shared" si="957"/>
        <v>0</v>
      </c>
      <c r="AB2121" s="5">
        <f t="shared" si="958"/>
        <v>1.6424450427433526E-269</v>
      </c>
      <c r="AC2121" s="418">
        <f t="shared" si="962"/>
        <v>9.6300041987995671E-270</v>
      </c>
      <c r="AD2121" s="628">
        <f t="shared" si="959"/>
        <v>5.4630685391145517E-271</v>
      </c>
      <c r="AE2121" s="4">
        <f t="shared" si="944"/>
        <v>21.647466167001149</v>
      </c>
      <c r="AF2121" s="3">
        <f t="shared" si="960"/>
        <v>4.67</v>
      </c>
      <c r="AG2121" s="2">
        <f t="shared" si="945"/>
        <v>105.92076283713217</v>
      </c>
      <c r="AH2121" s="1">
        <f t="shared" si="934"/>
        <v>40.287525708823424</v>
      </c>
    </row>
    <row r="2122" spans="6:34" ht="15" thickBot="1" x14ac:dyDescent="0.4">
      <c r="F2122" s="21">
        <f t="shared" si="946"/>
        <v>209.1999999999924</v>
      </c>
      <c r="G2122" s="20">
        <f t="shared" si="961"/>
        <v>356.63043478260749</v>
      </c>
      <c r="H2122" s="19">
        <f t="shared" si="935"/>
        <v>6.6304347826074945</v>
      </c>
      <c r="I2122" s="18">
        <f t="shared" si="936"/>
        <v>1.8944099378878556E-2</v>
      </c>
      <c r="J2122" s="17">
        <f t="shared" si="937"/>
        <v>159356.26924434822</v>
      </c>
      <c r="K2122" s="16">
        <f t="shared" si="938"/>
        <v>31.688971773924543</v>
      </c>
      <c r="L2122" s="15">
        <f t="shared" si="939"/>
        <v>2.1371666817205243E-274</v>
      </c>
      <c r="M2122" s="14">
        <f t="shared" si="940"/>
        <v>5.0798314857815137E-277</v>
      </c>
      <c r="N2122" s="13">
        <f t="shared" si="947"/>
        <v>0</v>
      </c>
      <c r="O2122" s="12">
        <f t="shared" si="948"/>
        <v>0</v>
      </c>
      <c r="P2122" s="4">
        <f t="shared" si="949"/>
        <v>1.9236531172182392E-276</v>
      </c>
      <c r="Q2122" s="11">
        <f t="shared" si="941"/>
        <v>2.8269685537664604E-275</v>
      </c>
      <c r="R2122" s="10">
        <f t="shared" si="950"/>
        <v>-1.2666405359285853E-271</v>
      </c>
      <c r="S2122" s="9">
        <f t="shared" si="951"/>
        <v>151.358709016955</v>
      </c>
      <c r="T2122" s="8">
        <f t="shared" si="952"/>
        <v>29696.778730276059</v>
      </c>
      <c r="U2122" s="7">
        <f t="shared" si="953"/>
        <v>-31.688971773924543</v>
      </c>
      <c r="V2122" s="9">
        <f t="shared" si="954"/>
        <v>-2291.083800518611</v>
      </c>
      <c r="W2122" s="8">
        <f t="shared" si="955"/>
        <v>159356.26924434822</v>
      </c>
      <c r="X2122" s="7">
        <f t="shared" si="956"/>
        <v>-31.688971773924543</v>
      </c>
      <c r="Y2122" s="6">
        <f t="shared" si="942"/>
        <v>2296.0780561196266</v>
      </c>
      <c r="Z2122" s="4">
        <f t="shared" si="943"/>
        <v>-1</v>
      </c>
      <c r="AA2122" s="4">
        <f t="shared" si="957"/>
        <v>0</v>
      </c>
      <c r="AB2122" s="5">
        <f t="shared" si="958"/>
        <v>4.0229771345927209E-269</v>
      </c>
      <c r="AC2122" s="418">
        <f t="shared" si="962"/>
        <v>2.3598850083274244E-269</v>
      </c>
      <c r="AD2122" s="628">
        <f t="shared" si="959"/>
        <v>1.3353516543286045E-270</v>
      </c>
      <c r="AE2122" s="4">
        <f t="shared" si="944"/>
        <v>21.677317974476487</v>
      </c>
      <c r="AF2122" s="3">
        <f t="shared" si="960"/>
        <v>4.67</v>
      </c>
      <c r="AG2122" s="2">
        <f t="shared" si="945"/>
        <v>105.92076283713217</v>
      </c>
      <c r="AH2122" s="1">
        <f t="shared" si="934"/>
        <v>40.370889043686169</v>
      </c>
    </row>
    <row r="2123" spans="6:34" ht="15" thickBot="1" x14ac:dyDescent="0.4">
      <c r="F2123" s="21">
        <f t="shared" si="946"/>
        <v>209.29999999999239</v>
      </c>
      <c r="G2123" s="20">
        <f t="shared" si="961"/>
        <v>356.63043478260749</v>
      </c>
      <c r="H2123" s="19">
        <f t="shared" si="935"/>
        <v>6.6304347826074945</v>
      </c>
      <c r="I2123" s="18">
        <f t="shared" si="936"/>
        <v>1.8944099378878556E-2</v>
      </c>
      <c r="J2123" s="17">
        <f t="shared" si="937"/>
        <v>159127.16086429637</v>
      </c>
      <c r="K2123" s="16">
        <f t="shared" si="938"/>
        <v>31.6896612117492</v>
      </c>
      <c r="L2123" s="15">
        <f t="shared" si="939"/>
        <v>5.2161693694419322E-274</v>
      </c>
      <c r="M2123" s="14">
        <f t="shared" si="940"/>
        <v>1.2398312974226529E-276</v>
      </c>
      <c r="N2123" s="13">
        <f t="shared" si="947"/>
        <v>0</v>
      </c>
      <c r="O2123" s="12">
        <f t="shared" si="948"/>
        <v>0</v>
      </c>
      <c r="P2123" s="4">
        <f t="shared" si="949"/>
        <v>4.6950481463557754E-276</v>
      </c>
      <c r="Q2123" s="11">
        <f t="shared" si="941"/>
        <v>6.8997644894318481E-275</v>
      </c>
      <c r="R2123" s="10">
        <f t="shared" si="950"/>
        <v>-3.1064197344375879E-271</v>
      </c>
      <c r="S2123" s="9">
        <f t="shared" si="951"/>
        <v>151.358709016955</v>
      </c>
      <c r="T2123" s="8">
        <f t="shared" si="952"/>
        <v>29711.914601177756</v>
      </c>
      <c r="U2123" s="7">
        <f t="shared" si="953"/>
        <v>-31.6896612117492</v>
      </c>
      <c r="V2123" s="9">
        <f t="shared" si="954"/>
        <v>-2294.2526976960035</v>
      </c>
      <c r="W2123" s="8">
        <f t="shared" si="955"/>
        <v>159127.16086429637</v>
      </c>
      <c r="X2123" s="7">
        <f t="shared" si="956"/>
        <v>-31.6896612117492</v>
      </c>
      <c r="Y2123" s="6">
        <f t="shared" si="942"/>
        <v>2299.2400700406793</v>
      </c>
      <c r="Z2123" s="4">
        <f t="shared" si="943"/>
        <v>-1</v>
      </c>
      <c r="AA2123" s="4">
        <f t="shared" si="957"/>
        <v>0</v>
      </c>
      <c r="AB2123" s="5">
        <f t="shared" si="958"/>
        <v>9.8663000335200136E-269</v>
      </c>
      <c r="AC2123" s="418">
        <f t="shared" si="962"/>
        <v>5.7903543713941387E-269</v>
      </c>
      <c r="AD2123" s="628">
        <f t="shared" si="959"/>
        <v>3.2681794548344809E-270</v>
      </c>
      <c r="AE2123" s="4">
        <f t="shared" si="944"/>
        <v>21.707170609940555</v>
      </c>
      <c r="AF2123" s="3">
        <f t="shared" si="960"/>
        <v>4.67</v>
      </c>
      <c r="AG2123" s="2">
        <f t="shared" si="945"/>
        <v>105.92076283713217</v>
      </c>
      <c r="AH2123" s="1">
        <f t="shared" si="934"/>
        <v>40.454312112707584</v>
      </c>
    </row>
    <row r="2124" spans="6:34" ht="15" thickBot="1" x14ac:dyDescent="0.4">
      <c r="F2124" s="21">
        <f t="shared" si="946"/>
        <v>209.39999999999239</v>
      </c>
      <c r="G2124" s="20">
        <f t="shared" si="961"/>
        <v>356.63043478260749</v>
      </c>
      <c r="H2124" s="19">
        <f t="shared" si="935"/>
        <v>6.6304347826074945</v>
      </c>
      <c r="I2124" s="18">
        <f t="shared" si="936"/>
        <v>1.8944099378878556E-2</v>
      </c>
      <c r="J2124" s="17">
        <f t="shared" si="937"/>
        <v>158897.73559452678</v>
      </c>
      <c r="K2124" s="16">
        <f t="shared" si="938"/>
        <v>31.690351625711635</v>
      </c>
      <c r="L2124" s="15">
        <f t="shared" si="939"/>
        <v>1.2747291652594764E-273</v>
      </c>
      <c r="M2124" s="14">
        <f t="shared" si="940"/>
        <v>3.0299037529052491E-276</v>
      </c>
      <c r="N2124" s="13">
        <f t="shared" si="947"/>
        <v>0</v>
      </c>
      <c r="O2124" s="12">
        <f t="shared" si="948"/>
        <v>0</v>
      </c>
      <c r="P2124" s="4">
        <f t="shared" si="949"/>
        <v>1.1473773914472151E-275</v>
      </c>
      <c r="Q2124" s="11">
        <f t="shared" si="941"/>
        <v>1.6861666876897118E-274</v>
      </c>
      <c r="R2124" s="10">
        <f t="shared" si="950"/>
        <v>-7.6281112367868965E-271</v>
      </c>
      <c r="S2124" s="9">
        <f t="shared" si="951"/>
        <v>151.358709016955</v>
      </c>
      <c r="T2124" s="8">
        <f t="shared" si="952"/>
        <v>29727.050472079452</v>
      </c>
      <c r="U2124" s="7">
        <f t="shared" si="953"/>
        <v>-31.690351625711635</v>
      </c>
      <c r="V2124" s="9">
        <f t="shared" si="954"/>
        <v>-2297.4216638171783</v>
      </c>
      <c r="W2124" s="8">
        <f t="shared" si="955"/>
        <v>158897.73559452678</v>
      </c>
      <c r="X2124" s="7">
        <f t="shared" si="956"/>
        <v>-31.690351625711635</v>
      </c>
      <c r="Y2124" s="6">
        <f t="shared" si="942"/>
        <v>2302.4021716832553</v>
      </c>
      <c r="Z2124" s="4">
        <f t="shared" si="943"/>
        <v>-1</v>
      </c>
      <c r="AA2124" s="4">
        <f t="shared" si="957"/>
        <v>0</v>
      </c>
      <c r="AB2124" s="5">
        <f t="shared" si="958"/>
        <v>2.4227644872604721E-268</v>
      </c>
      <c r="AC2124" s="418">
        <f t="shared" si="962"/>
        <v>1.4225563332573608E-268</v>
      </c>
      <c r="AD2124" s="628">
        <f t="shared" si="959"/>
        <v>8.0088005176472215E-270</v>
      </c>
      <c r="AE2124" s="4">
        <f t="shared" si="944"/>
        <v>21.737024073585243</v>
      </c>
      <c r="AF2124" s="3">
        <f t="shared" si="960"/>
        <v>4.67</v>
      </c>
      <c r="AG2124" s="2">
        <f t="shared" si="945"/>
        <v>105.92076283713217</v>
      </c>
      <c r="AH2124" s="1">
        <f t="shared" si="934"/>
        <v>40.537794881702006</v>
      </c>
    </row>
    <row r="2125" spans="6:34" ht="15" thickBot="1" x14ac:dyDescent="0.4">
      <c r="F2125" s="21">
        <f t="shared" si="946"/>
        <v>209.49999999999238</v>
      </c>
      <c r="G2125" s="20">
        <f t="shared" si="961"/>
        <v>356.63043478260749</v>
      </c>
      <c r="H2125" s="19">
        <f t="shared" si="935"/>
        <v>6.6304347826074945</v>
      </c>
      <c r="I2125" s="18">
        <f t="shared" si="936"/>
        <v>1.8944099378878556E-2</v>
      </c>
      <c r="J2125" s="17">
        <f t="shared" si="937"/>
        <v>158667.99342814507</v>
      </c>
      <c r="K2125" s="16">
        <f t="shared" si="938"/>
        <v>31.691043015927058</v>
      </c>
      <c r="L2125" s="15">
        <f t="shared" si="939"/>
        <v>3.1191566856782319E-273</v>
      </c>
      <c r="M2125" s="14">
        <f t="shared" si="940"/>
        <v>7.4139235261885896E-276</v>
      </c>
      <c r="N2125" s="13">
        <f t="shared" si="947"/>
        <v>0</v>
      </c>
      <c r="O2125" s="12">
        <f t="shared" si="948"/>
        <v>0</v>
      </c>
      <c r="P2125" s="4">
        <f t="shared" si="949"/>
        <v>2.8075374432969387E-275</v>
      </c>
      <c r="Q2125" s="11">
        <f t="shared" si="941"/>
        <v>4.1259102250200016E-274</v>
      </c>
      <c r="R2125" s="10">
        <f t="shared" si="950"/>
        <v>-1.8755304348113433E-270</v>
      </c>
      <c r="S2125" s="9">
        <f t="shared" si="951"/>
        <v>151.358709016955</v>
      </c>
      <c r="T2125" s="8">
        <f t="shared" si="952"/>
        <v>29742.186342981149</v>
      </c>
      <c r="U2125" s="7">
        <f t="shared" si="953"/>
        <v>-31.691043015927058</v>
      </c>
      <c r="V2125" s="9">
        <f t="shared" si="954"/>
        <v>-2300.5906989797495</v>
      </c>
      <c r="W2125" s="8">
        <f t="shared" si="955"/>
        <v>158667.99342814507</v>
      </c>
      <c r="X2125" s="7">
        <f t="shared" si="956"/>
        <v>-31.691043015927058</v>
      </c>
      <c r="Y2125" s="6">
        <f t="shared" si="942"/>
        <v>2305.5643610681122</v>
      </c>
      <c r="Z2125" s="4">
        <f t="shared" si="943"/>
        <v>-1</v>
      </c>
      <c r="AA2125" s="4">
        <f t="shared" si="957"/>
        <v>0</v>
      </c>
      <c r="AB2125" s="5">
        <f t="shared" si="958"/>
        <v>5.9568724041721221E-268</v>
      </c>
      <c r="AC2125" s="418">
        <f t="shared" si="962"/>
        <v>3.4993221188055376E-268</v>
      </c>
      <c r="AD2125" s="628">
        <f t="shared" si="959"/>
        <v>1.9650811006987511E-269</v>
      </c>
      <c r="AE2125" s="4">
        <f t="shared" si="944"/>
        <v>21.766878365606527</v>
      </c>
      <c r="AF2125" s="3">
        <f t="shared" si="960"/>
        <v>4.67</v>
      </c>
      <c r="AG2125" s="2">
        <f t="shared" si="945"/>
        <v>105.92076283713217</v>
      </c>
      <c r="AH2125" s="1">
        <f t="shared" si="934"/>
        <v>40.621337316571896</v>
      </c>
    </row>
    <row r="2126" spans="6:34" ht="15" thickBot="1" x14ac:dyDescent="0.4">
      <c r="F2126" s="21">
        <f t="shared" si="946"/>
        <v>209.59999999999238</v>
      </c>
      <c r="G2126" s="20">
        <f t="shared" si="961"/>
        <v>356.63043478260749</v>
      </c>
      <c r="H2126" s="19">
        <f t="shared" si="935"/>
        <v>6.6304347826074945</v>
      </c>
      <c r="I2126" s="18">
        <f t="shared" si="936"/>
        <v>1.8944099378878556E-2</v>
      </c>
      <c r="J2126" s="17">
        <f t="shared" si="937"/>
        <v>158437.93435824709</v>
      </c>
      <c r="K2126" s="16">
        <f t="shared" si="938"/>
        <v>31.691735382510871</v>
      </c>
      <c r="L2126" s="15">
        <f t="shared" si="939"/>
        <v>7.6420447134488023E-273</v>
      </c>
      <c r="M2126" s="14">
        <f t="shared" si="940"/>
        <v>1.8164376079396458E-275</v>
      </c>
      <c r="N2126" s="13">
        <f t="shared" si="947"/>
        <v>0</v>
      </c>
      <c r="O2126" s="12">
        <f t="shared" si="948"/>
        <v>0</v>
      </c>
      <c r="P2126" s="4">
        <f t="shared" si="949"/>
        <v>6.8785664967938833E-275</v>
      </c>
      <c r="Q2126" s="11">
        <f t="shared" si="941"/>
        <v>1.010862665798479E-273</v>
      </c>
      <c r="R2126" s="10">
        <f t="shared" si="950"/>
        <v>-4.6172301461199261E-270</v>
      </c>
      <c r="S2126" s="9">
        <f t="shared" si="951"/>
        <v>151.358709016955</v>
      </c>
      <c r="T2126" s="8">
        <f t="shared" si="952"/>
        <v>29757.322213882846</v>
      </c>
      <c r="U2126" s="7">
        <f t="shared" si="953"/>
        <v>-31.691735382510871</v>
      </c>
      <c r="V2126" s="9">
        <f t="shared" si="954"/>
        <v>-2303.7598032813421</v>
      </c>
      <c r="W2126" s="8">
        <f t="shared" si="955"/>
        <v>158437.93435824709</v>
      </c>
      <c r="X2126" s="7">
        <f t="shared" si="956"/>
        <v>-31.691735382510871</v>
      </c>
      <c r="Y2126" s="6">
        <f t="shared" si="942"/>
        <v>2308.7266382164362</v>
      </c>
      <c r="Z2126" s="4">
        <f t="shared" si="943"/>
        <v>-1</v>
      </c>
      <c r="AA2126" s="4">
        <f t="shared" si="957"/>
        <v>0</v>
      </c>
      <c r="AB2126" s="5">
        <f t="shared" si="958"/>
        <v>1.4664785135251625E-267</v>
      </c>
      <c r="AC2126" s="418">
        <f t="shared" si="962"/>
        <v>8.6188352551074305E-268</v>
      </c>
      <c r="AD2126" s="628">
        <f t="shared" si="959"/>
        <v>4.8277524172036272E-269</v>
      </c>
      <c r="AE2126" s="4">
        <f t="shared" si="944"/>
        <v>21.796733486204428</v>
      </c>
      <c r="AF2126" s="3">
        <f t="shared" si="960"/>
        <v>4.67</v>
      </c>
      <c r="AG2126" s="2">
        <f t="shared" si="945"/>
        <v>105.92076283713217</v>
      </c>
      <c r="AH2126" s="1">
        <f t="shared" si="934"/>
        <v>40.704939383307035</v>
      </c>
    </row>
    <row r="2127" spans="6:34" ht="15" thickBot="1" x14ac:dyDescent="0.4">
      <c r="F2127" s="21">
        <f t="shared" si="946"/>
        <v>209.69999999999237</v>
      </c>
      <c r="G2127" s="20">
        <f t="shared" si="961"/>
        <v>356.63043478260749</v>
      </c>
      <c r="H2127" s="19">
        <f t="shared" si="935"/>
        <v>6.6304347826074945</v>
      </c>
      <c r="I2127" s="18">
        <f t="shared" si="936"/>
        <v>1.8944099378878556E-2</v>
      </c>
      <c r="J2127" s="17">
        <f t="shared" si="937"/>
        <v>158207.55837791896</v>
      </c>
      <c r="K2127" s="16">
        <f t="shared" si="938"/>
        <v>31.69242872557863</v>
      </c>
      <c r="L2127" s="15">
        <f t="shared" si="939"/>
        <v>1.874714569624796E-272</v>
      </c>
      <c r="M2127" s="14">
        <f t="shared" si="940"/>
        <v>4.4560090605411772E-275</v>
      </c>
      <c r="N2127" s="13">
        <f t="shared" si="947"/>
        <v>0</v>
      </c>
      <c r="O2127" s="12">
        <f t="shared" si="948"/>
        <v>0</v>
      </c>
      <c r="P2127" s="4">
        <f t="shared" si="949"/>
        <v>1.6874212744370221E-274</v>
      </c>
      <c r="Q2127" s="11">
        <f t="shared" si="941"/>
        <v>2.479806175600003E-273</v>
      </c>
      <c r="R2127" s="10">
        <f t="shared" si="950"/>
        <v>-1.1381233351782187E-269</v>
      </c>
      <c r="S2127" s="9">
        <f t="shared" si="951"/>
        <v>151.358709016955</v>
      </c>
      <c r="T2127" s="8">
        <f t="shared" si="952"/>
        <v>29772.458084784543</v>
      </c>
      <c r="U2127" s="7">
        <f t="shared" si="953"/>
        <v>-31.69242872557863</v>
      </c>
      <c r="V2127" s="9">
        <f t="shared" si="954"/>
        <v>-2306.9289768195931</v>
      </c>
      <c r="W2127" s="8">
        <f t="shared" si="955"/>
        <v>158207.55837791896</v>
      </c>
      <c r="X2127" s="7">
        <f t="shared" si="956"/>
        <v>-31.69242872557863</v>
      </c>
      <c r="Y2127" s="6">
        <f t="shared" si="942"/>
        <v>2311.8890031498427</v>
      </c>
      <c r="Z2127" s="4">
        <f t="shared" si="943"/>
        <v>-1</v>
      </c>
      <c r="AA2127" s="4">
        <f t="shared" si="957"/>
        <v>0</v>
      </c>
      <c r="AB2127" s="5">
        <f t="shared" si="958"/>
        <v>3.6147936402585891E-267</v>
      </c>
      <c r="AC2127" s="418">
        <f t="shared" si="962"/>
        <v>2.1255118812960227E-267</v>
      </c>
      <c r="AD2127" s="628">
        <f t="shared" si="959"/>
        <v>1.1875751388675614E-268</v>
      </c>
      <c r="AE2127" s="4">
        <f t="shared" si="944"/>
        <v>21.82658943558301</v>
      </c>
      <c r="AF2127" s="3">
        <f t="shared" si="960"/>
        <v>4.67</v>
      </c>
      <c r="AG2127" s="2">
        <f t="shared" si="945"/>
        <v>105.92076283713217</v>
      </c>
      <c r="AH2127" s="1">
        <f t="shared" si="934"/>
        <v>40.788601047984621</v>
      </c>
    </row>
    <row r="2128" spans="6:34" ht="15" thickBot="1" x14ac:dyDescent="0.4">
      <c r="F2128" s="21">
        <f t="shared" si="946"/>
        <v>209.79999999999237</v>
      </c>
      <c r="G2128" s="20">
        <f t="shared" si="961"/>
        <v>356.63043478260749</v>
      </c>
      <c r="H2128" s="19">
        <f t="shared" si="935"/>
        <v>6.6304347826074945</v>
      </c>
      <c r="I2128" s="18">
        <f t="shared" si="936"/>
        <v>1.8944099378878556E-2</v>
      </c>
      <c r="J2128" s="17">
        <f t="shared" si="937"/>
        <v>157976.865480237</v>
      </c>
      <c r="K2128" s="16">
        <f t="shared" si="938"/>
        <v>31.693123045246072</v>
      </c>
      <c r="L2128" s="15">
        <f t="shared" si="939"/>
        <v>4.6048343838072617E-272</v>
      </c>
      <c r="M2128" s="14">
        <f t="shared" si="940"/>
        <v>1.094523084687148E-274</v>
      </c>
      <c r="N2128" s="13">
        <f t="shared" si="947"/>
        <v>0</v>
      </c>
      <c r="O2128" s="12">
        <f t="shared" si="948"/>
        <v>0</v>
      </c>
      <c r="P2128" s="4">
        <f t="shared" si="949"/>
        <v>4.144788561626536E-274</v>
      </c>
      <c r="Q2128" s="11">
        <f t="shared" si="941"/>
        <v>6.0911121765410353E-273</v>
      </c>
      <c r="R2128" s="10">
        <f t="shared" si="950"/>
        <v>-2.8089733752485117E-269</v>
      </c>
      <c r="S2128" s="9">
        <f t="shared" si="951"/>
        <v>151.358709016955</v>
      </c>
      <c r="T2128" s="8">
        <f t="shared" si="952"/>
        <v>29787.593955686239</v>
      </c>
      <c r="U2128" s="7">
        <f t="shared" si="953"/>
        <v>-31.693123045246072</v>
      </c>
      <c r="V2128" s="9">
        <f t="shared" si="954"/>
        <v>-2310.0982196921509</v>
      </c>
      <c r="W2128" s="8">
        <f t="shared" si="955"/>
        <v>157976.865480237</v>
      </c>
      <c r="X2128" s="7">
        <f t="shared" si="956"/>
        <v>-31.693123045246072</v>
      </c>
      <c r="Y2128" s="6">
        <f t="shared" si="942"/>
        <v>2315.0514558903706</v>
      </c>
      <c r="Z2128" s="4">
        <f t="shared" si="943"/>
        <v>-1</v>
      </c>
      <c r="AA2128" s="4">
        <f t="shared" si="957"/>
        <v>0</v>
      </c>
      <c r="AB2128" s="5">
        <f t="shared" si="958"/>
        <v>8.9215806219402668E-267</v>
      </c>
      <c r="AC2128" s="418">
        <f t="shared" si="962"/>
        <v>5.2484236675536903E-267</v>
      </c>
      <c r="AD2128" s="628">
        <f t="shared" si="959"/>
        <v>2.9250203268619208E-268</v>
      </c>
      <c r="AE2128" s="4">
        <f t="shared" si="944"/>
        <v>21.856446213950353</v>
      </c>
      <c r="AF2128" s="3">
        <f t="shared" si="960"/>
        <v>4.67</v>
      </c>
      <c r="AG2128" s="2">
        <f t="shared" si="945"/>
        <v>105.92076283713217</v>
      </c>
      <c r="AH2128" s="1">
        <f t="shared" si="934"/>
        <v>40.87232227676887</v>
      </c>
    </row>
    <row r="2129" spans="6:34" ht="15" thickBot="1" x14ac:dyDescent="0.4">
      <c r="F2129" s="21">
        <f t="shared" si="946"/>
        <v>209.89999999999236</v>
      </c>
      <c r="G2129" s="20">
        <f t="shared" si="961"/>
        <v>356.63043478260749</v>
      </c>
      <c r="H2129" s="19">
        <f t="shared" si="935"/>
        <v>6.6304347826074945</v>
      </c>
      <c r="I2129" s="18">
        <f t="shared" si="936"/>
        <v>1.8944099378878556E-2</v>
      </c>
      <c r="J2129" s="17">
        <f t="shared" si="937"/>
        <v>157745.8556582678</v>
      </c>
      <c r="K2129" s="16">
        <f t="shared" si="938"/>
        <v>31.6938183416291</v>
      </c>
      <c r="L2129" s="15">
        <f t="shared" si="939"/>
        <v>1.132520936163147E-271</v>
      </c>
      <c r="M2129" s="14">
        <f t="shared" si="940"/>
        <v>2.691889013166184E-274</v>
      </c>
      <c r="N2129" s="13">
        <f t="shared" si="947"/>
        <v>0</v>
      </c>
      <c r="O2129" s="12">
        <f t="shared" si="948"/>
        <v>0</v>
      </c>
      <c r="P2129" s="4">
        <f t="shared" si="949"/>
        <v>1.0193764706322738E-273</v>
      </c>
      <c r="Q2129" s="11">
        <f t="shared" si="941"/>
        <v>1.4980586682354244E-272</v>
      </c>
      <c r="R2129" s="10">
        <f t="shared" si="950"/>
        <v>-6.9415506700030197E-269</v>
      </c>
      <c r="S2129" s="9">
        <f t="shared" si="951"/>
        <v>151.358709016955</v>
      </c>
      <c r="T2129" s="8">
        <f t="shared" si="952"/>
        <v>29802.729826587936</v>
      </c>
      <c r="U2129" s="7">
        <f t="shared" si="953"/>
        <v>-31.6938183416291</v>
      </c>
      <c r="V2129" s="9">
        <f t="shared" si="954"/>
        <v>-2313.2675319966756</v>
      </c>
      <c r="W2129" s="8">
        <f t="shared" si="955"/>
        <v>157745.8556582678</v>
      </c>
      <c r="X2129" s="7">
        <f t="shared" si="956"/>
        <v>-31.6938183416291</v>
      </c>
      <c r="Y2129" s="6">
        <f t="shared" si="942"/>
        <v>2318.2139964604798</v>
      </c>
      <c r="Z2129" s="4">
        <f t="shared" si="943"/>
        <v>-1</v>
      </c>
      <c r="AA2129" s="4">
        <f t="shared" si="957"/>
        <v>0</v>
      </c>
      <c r="AB2129" s="5">
        <f t="shared" si="958"/>
        <v>2.2047059786829225E-266</v>
      </c>
      <c r="AC2129" s="418">
        <f t="shared" si="962"/>
        <v>1.2976115883312639E-266</v>
      </c>
      <c r="AD2129" s="628">
        <f t="shared" si="959"/>
        <v>7.2135401107153172E-268</v>
      </c>
      <c r="AE2129" s="4">
        <f t="shared" si="944"/>
        <v>21.886303821518492</v>
      </c>
      <c r="AF2129" s="3">
        <f t="shared" si="960"/>
        <v>4.67</v>
      </c>
      <c r="AG2129" s="2">
        <f t="shared" si="945"/>
        <v>105.92076283713217</v>
      </c>
      <c r="AH2129" s="1">
        <f t="shared" si="934"/>
        <v>40.956103035910616</v>
      </c>
    </row>
    <row r="2130" spans="6:34" ht="15" thickBot="1" x14ac:dyDescent="0.4">
      <c r="F2130" s="21">
        <f t="shared" si="946"/>
        <v>209.99999999999235</v>
      </c>
      <c r="G2130" s="20">
        <f t="shared" si="961"/>
        <v>356.63043478260749</v>
      </c>
      <c r="H2130" s="19">
        <f t="shared" si="935"/>
        <v>6.6304347826074945</v>
      </c>
      <c r="I2130" s="18">
        <f t="shared" si="936"/>
        <v>1.8944099378878556E-2</v>
      </c>
      <c r="J2130" s="17">
        <f t="shared" si="937"/>
        <v>157514.52890506815</v>
      </c>
      <c r="K2130" s="16">
        <f t="shared" si="938"/>
        <v>31.694514614843779</v>
      </c>
      <c r="L2130" s="15">
        <f t="shared" si="939"/>
        <v>2.7888933744757886E-271</v>
      </c>
      <c r="M2130" s="14">
        <f t="shared" si="940"/>
        <v>6.6289206617915021E-274</v>
      </c>
      <c r="N2130" s="13">
        <f t="shared" si="947"/>
        <v>0</v>
      </c>
      <c r="O2130" s="12">
        <f t="shared" si="948"/>
        <v>0</v>
      </c>
      <c r="P2130" s="4">
        <f t="shared" si="949"/>
        <v>2.510269076944746E-273</v>
      </c>
      <c r="Q2130" s="11">
        <f t="shared" si="941"/>
        <v>3.6890495892924863E-272</v>
      </c>
      <c r="R2130" s="10">
        <f t="shared" si="950"/>
        <v>-1.7175763241431896E-268</v>
      </c>
      <c r="S2130" s="9">
        <f t="shared" si="951"/>
        <v>151.358709016955</v>
      </c>
      <c r="T2130" s="8">
        <f t="shared" si="952"/>
        <v>29817.865697489633</v>
      </c>
      <c r="U2130" s="7">
        <f t="shared" si="953"/>
        <v>-31.694514614843779</v>
      </c>
      <c r="V2130" s="9">
        <f t="shared" si="954"/>
        <v>-2316.4369138308384</v>
      </c>
      <c r="W2130" s="8">
        <f t="shared" si="955"/>
        <v>157514.52890506815</v>
      </c>
      <c r="X2130" s="7">
        <f t="shared" si="956"/>
        <v>-31.694514614843779</v>
      </c>
      <c r="Y2130" s="6">
        <f t="shared" si="942"/>
        <v>2321.3766248830493</v>
      </c>
      <c r="Z2130" s="4">
        <f t="shared" si="943"/>
        <v>-1</v>
      </c>
      <c r="AA2130" s="4">
        <f t="shared" si="957"/>
        <v>0</v>
      </c>
      <c r="AB2130" s="5">
        <f t="shared" si="958"/>
        <v>5.4551943372633767E-266</v>
      </c>
      <c r="AC2130" s="418">
        <f t="shared" si="962"/>
        <v>3.2122631696411139E-266</v>
      </c>
      <c r="AD2130" s="628">
        <f t="shared" si="959"/>
        <v>1.7812294737732335E-267</v>
      </c>
      <c r="AE2130" s="4">
        <f t="shared" si="944"/>
        <v>21.916162258503434</v>
      </c>
      <c r="AF2130" s="3">
        <f t="shared" si="960"/>
        <v>4.67</v>
      </c>
      <c r="AG2130" s="2">
        <f t="shared" si="945"/>
        <v>105.92076283713217</v>
      </c>
      <c r="AH2130" s="1">
        <f t="shared" si="934"/>
        <v>41.039943291747157</v>
      </c>
    </row>
    <row r="2131" spans="6:34" ht="15" thickBot="1" x14ac:dyDescent="0.4">
      <c r="F2131" s="21">
        <f t="shared" si="946"/>
        <v>210.09999999999235</v>
      </c>
      <c r="G2131" s="20">
        <f t="shared" si="961"/>
        <v>356.63043478260749</v>
      </c>
      <c r="H2131" s="19">
        <f t="shared" si="935"/>
        <v>6.6304347826074945</v>
      </c>
      <c r="I2131" s="18">
        <f t="shared" si="936"/>
        <v>1.8944099378878556E-2</v>
      </c>
      <c r="J2131" s="17">
        <f t="shared" si="937"/>
        <v>157282.88521368508</v>
      </c>
      <c r="K2131" s="16">
        <f t="shared" si="938"/>
        <v>31.695211865006364</v>
      </c>
      <c r="L2131" s="15">
        <f t="shared" si="939"/>
        <v>6.876558033591749E-271</v>
      </c>
      <c r="M2131" s="14">
        <f t="shared" si="940"/>
        <v>1.6344890790044228E-273</v>
      </c>
      <c r="N2131" s="13">
        <f t="shared" si="947"/>
        <v>0</v>
      </c>
      <c r="O2131" s="12">
        <f t="shared" si="948"/>
        <v>0</v>
      </c>
      <c r="P2131" s="4">
        <f t="shared" si="949"/>
        <v>6.1895557376000328E-273</v>
      </c>
      <c r="Q2131" s="11">
        <f t="shared" si="941"/>
        <v>9.0960679320828628E-272</v>
      </c>
      <c r="R2131" s="10">
        <f t="shared" si="950"/>
        <v>-4.2552624815753934E-268</v>
      </c>
      <c r="S2131" s="9">
        <f t="shared" si="951"/>
        <v>151.358709016955</v>
      </c>
      <c r="T2131" s="8">
        <f t="shared" si="952"/>
        <v>29833.00156839133</v>
      </c>
      <c r="U2131" s="7">
        <f t="shared" si="953"/>
        <v>-31.695211865006364</v>
      </c>
      <c r="V2131" s="9">
        <f t="shared" si="954"/>
        <v>-2319.6063652923226</v>
      </c>
      <c r="W2131" s="8">
        <f t="shared" si="955"/>
        <v>157282.88521368508</v>
      </c>
      <c r="X2131" s="7">
        <f t="shared" si="956"/>
        <v>-31.695211865006364</v>
      </c>
      <c r="Y2131" s="6">
        <f t="shared" si="942"/>
        <v>2324.5393411813748</v>
      </c>
      <c r="Z2131" s="4">
        <f t="shared" si="943"/>
        <v>-1</v>
      </c>
      <c r="AA2131" s="4">
        <f t="shared" si="957"/>
        <v>0</v>
      </c>
      <c r="AB2131" s="5">
        <f t="shared" si="958"/>
        <v>1.3515139599190332E-265</v>
      </c>
      <c r="AC2131" s="418">
        <f t="shared" si="962"/>
        <v>7.9621102206845822E-266</v>
      </c>
      <c r="AD2131" s="628">
        <f t="shared" si="959"/>
        <v>4.40395873991599E-267</v>
      </c>
      <c r="AE2131" s="4">
        <f t="shared" si="944"/>
        <v>21.946021525125111</v>
      </c>
      <c r="AF2131" s="3">
        <f t="shared" si="960"/>
        <v>4.67</v>
      </c>
      <c r="AG2131" s="2">
        <f t="shared" si="945"/>
        <v>105.92076283713217</v>
      </c>
      <c r="AH2131" s="1">
        <f t="shared" si="934"/>
        <v>41.123843010701954</v>
      </c>
    </row>
    <row r="2132" spans="6:34" ht="15" thickBot="1" x14ac:dyDescent="0.4">
      <c r="F2132" s="21">
        <f t="shared" si="946"/>
        <v>210.19999999999234</v>
      </c>
      <c r="G2132" s="20">
        <f t="shared" si="961"/>
        <v>356.63043478260749</v>
      </c>
      <c r="H2132" s="19">
        <f t="shared" si="935"/>
        <v>6.6304347826074945</v>
      </c>
      <c r="I2132" s="18">
        <f t="shared" si="936"/>
        <v>1.8944099378878556E-2</v>
      </c>
      <c r="J2132" s="17">
        <f t="shared" si="937"/>
        <v>157050.92457715585</v>
      </c>
      <c r="K2132" s="16">
        <f t="shared" si="938"/>
        <v>31.695910092233252</v>
      </c>
      <c r="L2132" s="15">
        <f t="shared" si="939"/>
        <v>1.6977116497596229E-270</v>
      </c>
      <c r="M2132" s="14">
        <f t="shared" si="940"/>
        <v>4.0352908203136474E-273</v>
      </c>
      <c r="N2132" s="13">
        <f t="shared" si="947"/>
        <v>0</v>
      </c>
      <c r="O2132" s="12">
        <f t="shared" si="948"/>
        <v>0</v>
      </c>
      <c r="P2132" s="4">
        <f t="shared" si="949"/>
        <v>1.5281018252486896E-272</v>
      </c>
      <c r="Q2132" s="11">
        <f t="shared" si="941"/>
        <v>2.2456729689280475E-271</v>
      </c>
      <c r="R2132" s="10">
        <f t="shared" si="950"/>
        <v>-1.0555711628886379E-267</v>
      </c>
      <c r="S2132" s="9">
        <f t="shared" si="951"/>
        <v>151.358709016955</v>
      </c>
      <c r="T2132" s="8">
        <f t="shared" si="952"/>
        <v>29848.137439293027</v>
      </c>
      <c r="U2132" s="7">
        <f t="shared" si="953"/>
        <v>-31.695910092233252</v>
      </c>
      <c r="V2132" s="9">
        <f t="shared" si="954"/>
        <v>-2322.7758864788234</v>
      </c>
      <c r="W2132" s="8">
        <f t="shared" si="955"/>
        <v>157050.92457715585</v>
      </c>
      <c r="X2132" s="7">
        <f t="shared" si="956"/>
        <v>-31.695910092233252</v>
      </c>
      <c r="Y2132" s="6">
        <f t="shared" si="942"/>
        <v>2327.702145379164</v>
      </c>
      <c r="Z2132" s="4">
        <f t="shared" si="943"/>
        <v>-1</v>
      </c>
      <c r="AA2132" s="4">
        <f t="shared" si="957"/>
        <v>0</v>
      </c>
      <c r="AB2132" s="5">
        <f t="shared" si="958"/>
        <v>3.3525996774793437E-265</v>
      </c>
      <c r="AC2132" s="418">
        <f t="shared" si="962"/>
        <v>1.9760412558050716E-265</v>
      </c>
      <c r="AD2132" s="628">
        <f t="shared" si="959"/>
        <v>1.0902312973834177E-266</v>
      </c>
      <c r="AE2132" s="4">
        <f t="shared" si="944"/>
        <v>21.975881621607353</v>
      </c>
      <c r="AF2132" s="3">
        <f t="shared" si="960"/>
        <v>4.67</v>
      </c>
      <c r="AG2132" s="2">
        <f t="shared" si="945"/>
        <v>105.92076283713217</v>
      </c>
      <c r="AH2132" s="1">
        <f t="shared" si="934"/>
        <v>41.207802159284263</v>
      </c>
    </row>
    <row r="2133" spans="6:34" ht="15" thickBot="1" x14ac:dyDescent="0.4">
      <c r="F2133" s="21">
        <f t="shared" si="946"/>
        <v>210.29999999999234</v>
      </c>
      <c r="G2133" s="20">
        <f t="shared" si="961"/>
        <v>356.63043478260749</v>
      </c>
      <c r="H2133" s="19">
        <f t="shared" si="935"/>
        <v>6.6304347826074945</v>
      </c>
      <c r="I2133" s="18">
        <f t="shared" si="936"/>
        <v>1.8944099378878556E-2</v>
      </c>
      <c r="J2133" s="17">
        <f t="shared" si="937"/>
        <v>156818.64698850797</v>
      </c>
      <c r="K2133" s="16">
        <f t="shared" si="938"/>
        <v>31.696609296641029</v>
      </c>
      <c r="L2133" s="15">
        <f t="shared" si="939"/>
        <v>4.196724336030971E-270</v>
      </c>
      <c r="M2133" s="14">
        <f t="shared" si="940"/>
        <v>9.9751940743120146E-273</v>
      </c>
      <c r="N2133" s="13">
        <f t="shared" si="947"/>
        <v>0</v>
      </c>
      <c r="O2133" s="12">
        <f t="shared" si="948"/>
        <v>0</v>
      </c>
      <c r="P2133" s="4">
        <f t="shared" si="949"/>
        <v>3.7774507342648766E-272</v>
      </c>
      <c r="Q2133" s="11">
        <f t="shared" si="941"/>
        <v>5.5512786289719223E-271</v>
      </c>
      <c r="R2133" s="10">
        <f t="shared" si="950"/>
        <v>-2.6218003983929296E-267</v>
      </c>
      <c r="S2133" s="9">
        <f t="shared" si="951"/>
        <v>151.358709016955</v>
      </c>
      <c r="T2133" s="8">
        <f t="shared" si="952"/>
        <v>29863.273310194723</v>
      </c>
      <c r="U2133" s="7">
        <f t="shared" si="953"/>
        <v>-31.696609296641029</v>
      </c>
      <c r="V2133" s="9">
        <f t="shared" si="954"/>
        <v>-2325.9454774880469</v>
      </c>
      <c r="W2133" s="8">
        <f t="shared" si="955"/>
        <v>156818.64698850797</v>
      </c>
      <c r="X2133" s="7">
        <f t="shared" si="956"/>
        <v>-31.696609296641029</v>
      </c>
      <c r="Y2133" s="6">
        <f t="shared" si="942"/>
        <v>2330.8650375005368</v>
      </c>
      <c r="Z2133" s="4">
        <f t="shared" si="943"/>
        <v>-1</v>
      </c>
      <c r="AA2133" s="4">
        <f t="shared" si="957"/>
        <v>0</v>
      </c>
      <c r="AB2133" s="5">
        <f t="shared" si="958"/>
        <v>8.3271005111710091E-265</v>
      </c>
      <c r="AC2133" s="418">
        <f t="shared" si="962"/>
        <v>4.9103751859166984E-265</v>
      </c>
      <c r="AD2133" s="628">
        <f t="shared" si="959"/>
        <v>2.7023784688498286E-266</v>
      </c>
      <c r="AE2133" s="4">
        <f t="shared" si="944"/>
        <v>22.005742548177871</v>
      </c>
      <c r="AF2133" s="3">
        <f t="shared" si="960"/>
        <v>4.67</v>
      </c>
      <c r="AG2133" s="2">
        <f t="shared" si="945"/>
        <v>105.92076283713217</v>
      </c>
      <c r="AH2133" s="1">
        <f t="shared" ref="AH2133:AH2196" si="963">DragCoefficient*AE2133^(3/2)</f>
        <v>41.29182070408887</v>
      </c>
    </row>
    <row r="2134" spans="6:34" ht="15" thickBot="1" x14ac:dyDescent="0.4">
      <c r="F2134" s="21">
        <f t="shared" si="946"/>
        <v>210.39999999999233</v>
      </c>
      <c r="G2134" s="20">
        <f t="shared" si="961"/>
        <v>356.63043478260749</v>
      </c>
      <c r="H2134" s="19">
        <f t="shared" si="935"/>
        <v>6.6304347826074945</v>
      </c>
      <c r="I2134" s="18">
        <f t="shared" si="936"/>
        <v>1.8944099378878556E-2</v>
      </c>
      <c r="J2134" s="17">
        <f t="shared" si="937"/>
        <v>156586.05244075917</v>
      </c>
      <c r="K2134" s="16">
        <f t="shared" si="938"/>
        <v>31.69730947834644</v>
      </c>
      <c r="L2134" s="15">
        <f t="shared" si="939"/>
        <v>1.0387492898674981E-269</v>
      </c>
      <c r="M2134" s="14">
        <f t="shared" si="940"/>
        <v>2.469003187086056E-272</v>
      </c>
      <c r="N2134" s="13">
        <f t="shared" si="947"/>
        <v>0</v>
      </c>
      <c r="O2134" s="12">
        <f t="shared" si="948"/>
        <v>0</v>
      </c>
      <c r="P2134" s="4">
        <f t="shared" si="949"/>
        <v>9.3497307746403816E-272</v>
      </c>
      <c r="Q2134" s="11">
        <f t="shared" si="941"/>
        <v>1.3740208486399492E-270</v>
      </c>
      <c r="R2134" s="10">
        <f t="shared" si="950"/>
        <v>-6.5202278020921245E-267</v>
      </c>
      <c r="S2134" s="9">
        <f t="shared" si="951"/>
        <v>151.358709016955</v>
      </c>
      <c r="T2134" s="8">
        <f t="shared" si="952"/>
        <v>29878.40918109642</v>
      </c>
      <c r="U2134" s="7">
        <f t="shared" si="953"/>
        <v>-31.69730947834644</v>
      </c>
      <c r="V2134" s="9">
        <f t="shared" si="954"/>
        <v>-2329.115138417711</v>
      </c>
      <c r="W2134" s="8">
        <f t="shared" si="955"/>
        <v>156586.05244075917</v>
      </c>
      <c r="X2134" s="7">
        <f t="shared" si="956"/>
        <v>-31.69730947834644</v>
      </c>
      <c r="Y2134" s="6">
        <f t="shared" si="942"/>
        <v>2334.0280175700191</v>
      </c>
      <c r="Z2134" s="4">
        <f t="shared" si="943"/>
        <v>-1</v>
      </c>
      <c r="AA2134" s="4">
        <f t="shared" si="957"/>
        <v>0</v>
      </c>
      <c r="AB2134" s="5">
        <f t="shared" si="958"/>
        <v>2.0708896183337753E-264</v>
      </c>
      <c r="AC2134" s="418">
        <f t="shared" si="962"/>
        <v>1.221755445417918E-264</v>
      </c>
      <c r="AD2134" s="628">
        <f t="shared" si="959"/>
        <v>6.7069629931564444E-266</v>
      </c>
      <c r="AE2134" s="4">
        <f t="shared" si="944"/>
        <v>22.035604305068215</v>
      </c>
      <c r="AF2134" s="3">
        <f t="shared" si="960"/>
        <v>4.67</v>
      </c>
      <c r="AG2134" s="2">
        <f t="shared" si="945"/>
        <v>105.92076283713217</v>
      </c>
      <c r="AH2134" s="1">
        <f t="shared" si="963"/>
        <v>41.375898611795812</v>
      </c>
    </row>
    <row r="2135" spans="6:34" ht="15" thickBot="1" x14ac:dyDescent="0.4">
      <c r="F2135" s="21">
        <f t="shared" si="946"/>
        <v>210.49999999999233</v>
      </c>
      <c r="G2135" s="20">
        <f t="shared" si="961"/>
        <v>356.63043478260749</v>
      </c>
      <c r="H2135" s="19">
        <f t="shared" si="935"/>
        <v>6.6304347826074945</v>
      </c>
      <c r="I2135" s="18">
        <f t="shared" si="936"/>
        <v>1.8944099378878556E-2</v>
      </c>
      <c r="J2135" s="17">
        <f t="shared" si="937"/>
        <v>156353.1409269174</v>
      </c>
      <c r="K2135" s="16">
        <f t="shared" si="938"/>
        <v>31.698010637466417</v>
      </c>
      <c r="L2135" s="15">
        <f t="shared" si="939"/>
        <v>2.5743340596867721E-269</v>
      </c>
      <c r="M2135" s="14">
        <f t="shared" si="940"/>
        <v>6.1189346264694881E-272</v>
      </c>
      <c r="N2135" s="13">
        <f t="shared" si="947"/>
        <v>0</v>
      </c>
      <c r="O2135" s="12">
        <f t="shared" si="948"/>
        <v>0</v>
      </c>
      <c r="P2135" s="4">
        <f t="shared" si="949"/>
        <v>2.3171453031875072E-271</v>
      </c>
      <c r="Q2135" s="11">
        <f t="shared" si="941"/>
        <v>3.4052381107521567E-270</v>
      </c>
      <c r="R2135" s="10">
        <f t="shared" si="950"/>
        <v>-1.6235925173630776E-266</v>
      </c>
      <c r="S2135" s="9">
        <f t="shared" si="951"/>
        <v>151.358709016955</v>
      </c>
      <c r="T2135" s="8">
        <f t="shared" si="952"/>
        <v>29893.545051998117</v>
      </c>
      <c r="U2135" s="7">
        <f t="shared" si="953"/>
        <v>-31.698010637466417</v>
      </c>
      <c r="V2135" s="9">
        <f t="shared" si="954"/>
        <v>-2332.2848693655455</v>
      </c>
      <c r="W2135" s="8">
        <f t="shared" si="955"/>
        <v>156353.1409269174</v>
      </c>
      <c r="X2135" s="7">
        <f t="shared" si="956"/>
        <v>-31.698010637466417</v>
      </c>
      <c r="Y2135" s="6">
        <f t="shared" si="942"/>
        <v>2337.1910856125432</v>
      </c>
      <c r="Z2135" s="4">
        <f t="shared" si="943"/>
        <v>-1</v>
      </c>
      <c r="AA2135" s="4">
        <f t="shared" si="957"/>
        <v>0</v>
      </c>
      <c r="AB2135" s="5">
        <f t="shared" si="958"/>
        <v>5.1566923590196544E-264</v>
      </c>
      <c r="AC2135" s="418">
        <f t="shared" si="962"/>
        <v>3.043721555159138E-264</v>
      </c>
      <c r="AD2135" s="628">
        <f t="shared" si="959"/>
        <v>1.6667019656961022E-265</v>
      </c>
      <c r="AE2135" s="4">
        <f t="shared" si="944"/>
        <v>22.065466892513772</v>
      </c>
      <c r="AF2135" s="3">
        <f t="shared" si="960"/>
        <v>4.67</v>
      </c>
      <c r="AG2135" s="2">
        <f t="shared" si="945"/>
        <v>105.92076283713217</v>
      </c>
      <c r="AH2135" s="1">
        <f t="shared" si="963"/>
        <v>41.460035849170175</v>
      </c>
    </row>
    <row r="2136" spans="6:34" ht="15" thickBot="1" x14ac:dyDescent="0.4">
      <c r="F2136" s="21">
        <f t="shared" si="946"/>
        <v>210.59999999999232</v>
      </c>
      <c r="G2136" s="20">
        <f t="shared" si="961"/>
        <v>356.63043478260749</v>
      </c>
      <c r="H2136" s="19">
        <f t="shared" si="935"/>
        <v>6.6304347826074945</v>
      </c>
      <c r="I2136" s="18">
        <f t="shared" si="936"/>
        <v>1.8944099378878556E-2</v>
      </c>
      <c r="J2136" s="17">
        <f t="shared" si="937"/>
        <v>156119.91243998084</v>
      </c>
      <c r="K2136" s="16">
        <f t="shared" si="938"/>
        <v>31.698712774118043</v>
      </c>
      <c r="L2136" s="15">
        <f t="shared" si="939"/>
        <v>6.3881192654971283E-269</v>
      </c>
      <c r="M2136" s="14">
        <f t="shared" si="940"/>
        <v>1.5183920682160123E-271</v>
      </c>
      <c r="N2136" s="13">
        <f t="shared" si="947"/>
        <v>0</v>
      </c>
      <c r="O2136" s="12">
        <f t="shared" si="948"/>
        <v>0</v>
      </c>
      <c r="P2136" s="4">
        <f t="shared" si="949"/>
        <v>5.7499144279858288E-271</v>
      </c>
      <c r="Q2136" s="11">
        <f t="shared" si="941"/>
        <v>8.4499783922944597E-270</v>
      </c>
      <c r="R2136" s="10">
        <f t="shared" si="950"/>
        <v>-4.048018906270114E-266</v>
      </c>
      <c r="S2136" s="9">
        <f t="shared" si="951"/>
        <v>151.358709016955</v>
      </c>
      <c r="T2136" s="8">
        <f t="shared" si="952"/>
        <v>29908.680922899814</v>
      </c>
      <c r="U2136" s="7">
        <f t="shared" si="953"/>
        <v>-31.698712774118043</v>
      </c>
      <c r="V2136" s="9">
        <f t="shared" si="954"/>
        <v>-2335.454670429292</v>
      </c>
      <c r="W2136" s="8">
        <f t="shared" si="955"/>
        <v>156119.91243998084</v>
      </c>
      <c r="X2136" s="7">
        <f t="shared" si="956"/>
        <v>-31.698712774118043</v>
      </c>
      <c r="Y2136" s="6">
        <f t="shared" si="942"/>
        <v>2340.3542416534451</v>
      </c>
      <c r="Z2136" s="4">
        <f t="shared" si="943"/>
        <v>-1</v>
      </c>
      <c r="AA2136" s="4">
        <f t="shared" si="957"/>
        <v>0</v>
      </c>
      <c r="AB2136" s="5">
        <f t="shared" si="958"/>
        <v>1.2856913258649948E-263</v>
      </c>
      <c r="AC2136" s="418">
        <f t="shared" si="962"/>
        <v>7.5923579935686138E-264</v>
      </c>
      <c r="AD2136" s="628">
        <f t="shared" si="959"/>
        <v>4.1470796164351984E-265</v>
      </c>
      <c r="AE2136" s="4">
        <f t="shared" si="944"/>
        <v>22.095330310753742</v>
      </c>
      <c r="AF2136" s="3">
        <f t="shared" si="960"/>
        <v>4.67</v>
      </c>
      <c r="AG2136" s="2">
        <f t="shared" si="945"/>
        <v>105.92076283713217</v>
      </c>
      <c r="AH2136" s="1">
        <f t="shared" si="963"/>
        <v>41.544232383061846</v>
      </c>
    </row>
    <row r="2137" spans="6:34" ht="15" thickBot="1" x14ac:dyDescent="0.4">
      <c r="F2137" s="21">
        <f t="shared" si="946"/>
        <v>210.69999999999231</v>
      </c>
      <c r="G2137" s="20">
        <f t="shared" si="961"/>
        <v>356.63043478260749</v>
      </c>
      <c r="H2137" s="19">
        <f t="shared" si="935"/>
        <v>6.6304347826074945</v>
      </c>
      <c r="I2137" s="18">
        <f t="shared" si="936"/>
        <v>1.8944099378878556E-2</v>
      </c>
      <c r="J2137" s="17">
        <f t="shared" si="937"/>
        <v>155886.36697293792</v>
      </c>
      <c r="K2137" s="16">
        <f t="shared" si="938"/>
        <v>31.699415888418578</v>
      </c>
      <c r="L2137" s="15">
        <f t="shared" si="939"/>
        <v>1.5872128233065071E-268</v>
      </c>
      <c r="M2137" s="14">
        <f t="shared" si="940"/>
        <v>3.7726461597172369E-271</v>
      </c>
      <c r="N2137" s="13">
        <f t="shared" si="947"/>
        <v>0</v>
      </c>
      <c r="O2137" s="12">
        <f t="shared" si="948"/>
        <v>0</v>
      </c>
      <c r="P2137" s="4">
        <f t="shared" si="949"/>
        <v>1.4286423802865536E-270</v>
      </c>
      <c r="Q2137" s="11">
        <f t="shared" si="941"/>
        <v>2.0995090266006398E-269</v>
      </c>
      <c r="R2137" s="10">
        <f t="shared" si="950"/>
        <v>-1.0105535548991037E-265</v>
      </c>
      <c r="S2137" s="9">
        <f t="shared" si="951"/>
        <v>151.358709016955</v>
      </c>
      <c r="T2137" s="8">
        <f t="shared" si="952"/>
        <v>29923.81679380151</v>
      </c>
      <c r="U2137" s="7">
        <f t="shared" si="953"/>
        <v>-31.699415888418578</v>
      </c>
      <c r="V2137" s="9">
        <f t="shared" si="954"/>
        <v>-2338.6245417067039</v>
      </c>
      <c r="W2137" s="8">
        <f t="shared" si="955"/>
        <v>155886.36697293792</v>
      </c>
      <c r="X2137" s="7">
        <f t="shared" si="956"/>
        <v>-31.699415888418578</v>
      </c>
      <c r="Y2137" s="6">
        <f t="shared" si="942"/>
        <v>2343.5174857184593</v>
      </c>
      <c r="Z2137" s="4">
        <f t="shared" si="943"/>
        <v>-1</v>
      </c>
      <c r="AA2137" s="4">
        <f t="shared" si="957"/>
        <v>0</v>
      </c>
      <c r="AB2137" s="5">
        <f t="shared" si="958"/>
        <v>3.2096192481792624E-263</v>
      </c>
      <c r="AC2137" s="418">
        <f t="shared" si="962"/>
        <v>1.8962677035783004E-263</v>
      </c>
      <c r="AD2137" s="628">
        <f t="shared" si="959"/>
        <v>1.0331878135270703E-264</v>
      </c>
      <c r="AE2137" s="4">
        <f t="shared" si="944"/>
        <v>22.125194560031083</v>
      </c>
      <c r="AF2137" s="3">
        <f t="shared" si="960"/>
        <v>4.67</v>
      </c>
      <c r="AG2137" s="2">
        <f t="shared" si="945"/>
        <v>105.92076283713217</v>
      </c>
      <c r="AH2137" s="1">
        <f t="shared" si="963"/>
        <v>41.628488180404901</v>
      </c>
    </row>
    <row r="2138" spans="6:34" ht="15" thickBot="1" x14ac:dyDescent="0.4">
      <c r="F2138" s="21">
        <f t="shared" si="946"/>
        <v>210.79999999999231</v>
      </c>
      <c r="G2138" s="20">
        <f t="shared" si="961"/>
        <v>356.63043478260749</v>
      </c>
      <c r="H2138" s="19">
        <f t="shared" si="935"/>
        <v>6.6304347826074945</v>
      </c>
      <c r="I2138" s="18">
        <f t="shared" si="936"/>
        <v>1.8944099378878556E-2</v>
      </c>
      <c r="J2138" s="17">
        <f t="shared" si="937"/>
        <v>155652.50451876724</v>
      </c>
      <c r="K2138" s="16">
        <f t="shared" si="938"/>
        <v>31.700119980485461</v>
      </c>
      <c r="L2138" s="15">
        <f t="shared" si="939"/>
        <v>3.9486753662477324E-268</v>
      </c>
      <c r="M2138" s="14">
        <f t="shared" si="940"/>
        <v>9.385606478034235E-271</v>
      </c>
      <c r="N2138" s="13">
        <f t="shared" si="947"/>
        <v>0</v>
      </c>
      <c r="O2138" s="12">
        <f t="shared" si="948"/>
        <v>0</v>
      </c>
      <c r="P2138" s="4">
        <f t="shared" si="949"/>
        <v>3.5541830883542812E-270</v>
      </c>
      <c r="Q2138" s="11">
        <f t="shared" si="941"/>
        <v>5.223168218413369E-269</v>
      </c>
      <c r="R2138" s="10">
        <f t="shared" si="950"/>
        <v>-2.5259662217729584E-265</v>
      </c>
      <c r="S2138" s="9">
        <f t="shared" si="951"/>
        <v>151.358709016955</v>
      </c>
      <c r="T2138" s="8">
        <f t="shared" si="952"/>
        <v>29938.952664703207</v>
      </c>
      <c r="U2138" s="7">
        <f t="shared" si="953"/>
        <v>-31.700119980485461</v>
      </c>
      <c r="V2138" s="9">
        <f t="shared" si="954"/>
        <v>-2341.7944832955459</v>
      </c>
      <c r="W2138" s="8">
        <f t="shared" si="955"/>
        <v>155652.50451876724</v>
      </c>
      <c r="X2138" s="7">
        <f t="shared" si="956"/>
        <v>-31.700119980485461</v>
      </c>
      <c r="Y2138" s="6">
        <f t="shared" si="942"/>
        <v>2346.6808178337187</v>
      </c>
      <c r="Z2138" s="4">
        <f t="shared" si="943"/>
        <v>-1</v>
      </c>
      <c r="AA2138" s="4">
        <f t="shared" si="957"/>
        <v>0</v>
      </c>
      <c r="AB2138" s="5">
        <f t="shared" si="958"/>
        <v>8.0227215730912923E-263</v>
      </c>
      <c r="AC2138" s="418">
        <f t="shared" si="962"/>
        <v>4.7421351142913179E-263</v>
      </c>
      <c r="AD2138" s="628">
        <f t="shared" si="959"/>
        <v>2.5773223622220504E-264</v>
      </c>
      <c r="AE2138" s="4">
        <f t="shared" si="944"/>
        <v>22.155059640592516</v>
      </c>
      <c r="AF2138" s="3">
        <f t="shared" si="960"/>
        <v>4.67</v>
      </c>
      <c r="AG2138" s="2">
        <f t="shared" si="945"/>
        <v>105.92076283713217</v>
      </c>
      <c r="AH2138" s="1">
        <f t="shared" si="963"/>
        <v>41.712803208217736</v>
      </c>
    </row>
    <row r="2139" spans="6:34" ht="15" thickBot="1" x14ac:dyDescent="0.4">
      <c r="F2139" s="21">
        <f t="shared" si="946"/>
        <v>210.8999999999923</v>
      </c>
      <c r="G2139" s="20">
        <f t="shared" si="961"/>
        <v>356.63043478260749</v>
      </c>
      <c r="H2139" s="19">
        <f t="shared" si="935"/>
        <v>6.6304347826074945</v>
      </c>
      <c r="I2139" s="18">
        <f t="shared" si="936"/>
        <v>1.8944099378878556E-2</v>
      </c>
      <c r="J2139" s="17">
        <f t="shared" si="937"/>
        <v>155418.32507043768</v>
      </c>
      <c r="K2139" s="16">
        <f t="shared" si="938"/>
        <v>31.700825050436279</v>
      </c>
      <c r="L2139" s="15">
        <f t="shared" si="939"/>
        <v>9.836076570320653E-268</v>
      </c>
      <c r="M2139" s="14">
        <f t="shared" si="940"/>
        <v>2.337937039999516E-270</v>
      </c>
      <c r="N2139" s="13">
        <f t="shared" si="947"/>
        <v>0</v>
      </c>
      <c r="O2139" s="12">
        <f t="shared" si="948"/>
        <v>0</v>
      </c>
      <c r="P2139" s="4">
        <f t="shared" si="949"/>
        <v>8.8534036757779312E-270</v>
      </c>
      <c r="Q2139" s="11">
        <f t="shared" si="941"/>
        <v>1.3010814455683973E-268</v>
      </c>
      <c r="R2139" s="10">
        <f t="shared" si="950"/>
        <v>-6.3218944067968149E-265</v>
      </c>
      <c r="S2139" s="9">
        <f t="shared" si="951"/>
        <v>151.358709016955</v>
      </c>
      <c r="T2139" s="8">
        <f t="shared" si="952"/>
        <v>29954.088535604904</v>
      </c>
      <c r="U2139" s="7">
        <f t="shared" si="953"/>
        <v>-31.700825050436279</v>
      </c>
      <c r="V2139" s="9">
        <f t="shared" si="954"/>
        <v>-2344.9644952935946</v>
      </c>
      <c r="W2139" s="8">
        <f t="shared" si="955"/>
        <v>155418.32507043768</v>
      </c>
      <c r="X2139" s="7">
        <f t="shared" si="956"/>
        <v>-31.700825050436279</v>
      </c>
      <c r="Y2139" s="6">
        <f t="shared" si="942"/>
        <v>2349.8442380257507</v>
      </c>
      <c r="Z2139" s="4">
        <f t="shared" si="943"/>
        <v>-1</v>
      </c>
      <c r="AA2139" s="4">
        <f t="shared" si="957"/>
        <v>0</v>
      </c>
      <c r="AB2139" s="5">
        <f t="shared" si="958"/>
        <v>2.0078969466430477E-262</v>
      </c>
      <c r="AC2139" s="418">
        <f t="shared" si="962"/>
        <v>1.1874069758099492E-262</v>
      </c>
      <c r="AD2139" s="628">
        <f t="shared" si="959"/>
        <v>6.4374054387067962E-264</v>
      </c>
      <c r="AE2139" s="4">
        <f t="shared" si="944"/>
        <v>22.184925552688487</v>
      </c>
      <c r="AF2139" s="3">
        <f t="shared" si="960"/>
        <v>4.67</v>
      </c>
      <c r="AG2139" s="2">
        <f t="shared" si="945"/>
        <v>105.92076283713217</v>
      </c>
      <c r="AH2139" s="1">
        <f t="shared" si="963"/>
        <v>41.797177433602542</v>
      </c>
    </row>
    <row r="2140" spans="6:34" ht="15" thickBot="1" x14ac:dyDescent="0.4">
      <c r="F2140" s="21">
        <f t="shared" si="946"/>
        <v>210.9999999999923</v>
      </c>
      <c r="G2140" s="20">
        <f t="shared" si="961"/>
        <v>356.63043478260749</v>
      </c>
      <c r="H2140" s="19">
        <f t="shared" si="935"/>
        <v>6.6304347826074945</v>
      </c>
      <c r="I2140" s="18">
        <f t="shared" si="936"/>
        <v>1.8944099378878556E-2</v>
      </c>
      <c r="J2140" s="17">
        <f t="shared" si="937"/>
        <v>155183.82862090832</v>
      </c>
      <c r="K2140" s="16">
        <f t="shared" si="938"/>
        <v>31.701531098388809</v>
      </c>
      <c r="L2140" s="15">
        <f t="shared" si="939"/>
        <v>2.4532774093393694E-267</v>
      </c>
      <c r="M2140" s="14">
        <f t="shared" si="940"/>
        <v>5.8311950742587471E-270</v>
      </c>
      <c r="N2140" s="13">
        <f t="shared" si="947"/>
        <v>0</v>
      </c>
      <c r="O2140" s="12">
        <f t="shared" si="948"/>
        <v>0</v>
      </c>
      <c r="P2140" s="4">
        <f t="shared" si="949"/>
        <v>2.2081828133674312E-269</v>
      </c>
      <c r="Q2140" s="11">
        <f t="shared" si="941"/>
        <v>3.2451086521172783E-268</v>
      </c>
      <c r="R2140" s="10">
        <f t="shared" si="950"/>
        <v>-1.5842310570677205E-264</v>
      </c>
      <c r="S2140" s="9">
        <f t="shared" si="951"/>
        <v>151.358709016955</v>
      </c>
      <c r="T2140" s="8">
        <f t="shared" si="952"/>
        <v>29969.224406506601</v>
      </c>
      <c r="U2140" s="7">
        <f t="shared" si="953"/>
        <v>-31.701531098388809</v>
      </c>
      <c r="V2140" s="9">
        <f t="shared" si="954"/>
        <v>-2348.134577798638</v>
      </c>
      <c r="W2140" s="8">
        <f t="shared" si="955"/>
        <v>155183.82862090832</v>
      </c>
      <c r="X2140" s="7">
        <f t="shared" si="956"/>
        <v>-31.701531098388809</v>
      </c>
      <c r="Y2140" s="6">
        <f t="shared" si="942"/>
        <v>2353.0077463214752</v>
      </c>
      <c r="Z2140" s="4">
        <f t="shared" si="943"/>
        <v>-1</v>
      </c>
      <c r="AA2140" s="4">
        <f t="shared" si="957"/>
        <v>0</v>
      </c>
      <c r="AB2140" s="5">
        <f t="shared" si="958"/>
        <v>5.0316764209845502E-262</v>
      </c>
      <c r="AC2140" s="418">
        <f t="shared" si="962"/>
        <v>2.9769857569079198E-262</v>
      </c>
      <c r="AD2140" s="628">
        <f t="shared" si="959"/>
        <v>1.6099253015160638E-263</v>
      </c>
      <c r="AE2140" s="4">
        <f t="shared" si="944"/>
        <v>22.214792296573147</v>
      </c>
      <c r="AF2140" s="3">
        <f t="shared" si="960"/>
        <v>4.67</v>
      </c>
      <c r="AG2140" s="2">
        <f t="shared" si="945"/>
        <v>105.92076283713217</v>
      </c>
      <c r="AH2140" s="1">
        <f t="shared" si="963"/>
        <v>41.881610823745163</v>
      </c>
    </row>
    <row r="2141" spans="6:34" ht="15" thickBot="1" x14ac:dyDescent="0.4">
      <c r="F2141" s="21">
        <f t="shared" si="946"/>
        <v>211.09999999999229</v>
      </c>
      <c r="G2141" s="20">
        <f t="shared" si="961"/>
        <v>356.63043478260749</v>
      </c>
      <c r="H2141" s="19">
        <f t="shared" si="935"/>
        <v>6.6304347826074945</v>
      </c>
      <c r="I2141" s="18">
        <f t="shared" si="936"/>
        <v>1.8944099378878556E-2</v>
      </c>
      <c r="J2141" s="17">
        <f t="shared" si="937"/>
        <v>154949.01516312844</v>
      </c>
      <c r="K2141" s="16">
        <f t="shared" si="938"/>
        <v>31.702238124460997</v>
      </c>
      <c r="L2141" s="15">
        <f t="shared" si="939"/>
        <v>6.1266883819538204E-267</v>
      </c>
      <c r="M2141" s="14">
        <f t="shared" si="940"/>
        <v>1.4562525615066036E-269</v>
      </c>
      <c r="N2141" s="13">
        <f t="shared" si="947"/>
        <v>0</v>
      </c>
      <c r="O2141" s="12">
        <f t="shared" si="948"/>
        <v>0</v>
      </c>
      <c r="P2141" s="4">
        <f t="shared" si="949"/>
        <v>5.5146017879533066E-269</v>
      </c>
      <c r="Q2141" s="11">
        <f t="shared" si="941"/>
        <v>8.1041668591643747E-268</v>
      </c>
      <c r="R2141" s="10">
        <f t="shared" si="950"/>
        <v>-3.9750398465266431E-264</v>
      </c>
      <c r="S2141" s="9">
        <f t="shared" si="951"/>
        <v>151.358709016955</v>
      </c>
      <c r="T2141" s="8">
        <f t="shared" si="952"/>
        <v>29984.360277408297</v>
      </c>
      <c r="U2141" s="7">
        <f t="shared" si="953"/>
        <v>-31.702238124460997</v>
      </c>
      <c r="V2141" s="9">
        <f t="shared" si="954"/>
        <v>-2351.3047309084768</v>
      </c>
      <c r="W2141" s="8">
        <f t="shared" si="955"/>
        <v>154949.01516312844</v>
      </c>
      <c r="X2141" s="7">
        <f t="shared" si="956"/>
        <v>-31.702238124460997</v>
      </c>
      <c r="Y2141" s="6">
        <f t="shared" si="942"/>
        <v>2356.1713427482018</v>
      </c>
      <c r="Z2141" s="4">
        <f t="shared" si="943"/>
        <v>-1</v>
      </c>
      <c r="AA2141" s="4">
        <f t="shared" si="957"/>
        <v>0</v>
      </c>
      <c r="AB2141" s="5">
        <f t="shared" si="958"/>
        <v>1.262512445959906E-261</v>
      </c>
      <c r="AC2141" s="418">
        <f t="shared" si="962"/>
        <v>7.473180955646362E-262</v>
      </c>
      <c r="AD2141" s="628">
        <f t="shared" si="959"/>
        <v>4.0313770624519033E-263</v>
      </c>
      <c r="AE2141" s="4">
        <f t="shared" si="944"/>
        <v>22.244659872504329</v>
      </c>
      <c r="AF2141" s="3">
        <f t="shared" si="960"/>
        <v>4.67</v>
      </c>
      <c r="AG2141" s="2">
        <f t="shared" si="945"/>
        <v>105.92076283713217</v>
      </c>
      <c r="AH2141" s="1">
        <f t="shared" si="963"/>
        <v>41.966103345914647</v>
      </c>
    </row>
    <row r="2142" spans="6:34" ht="15" thickBot="1" x14ac:dyDescent="0.4">
      <c r="F2142" s="21">
        <f t="shared" si="946"/>
        <v>211.19999999999229</v>
      </c>
      <c r="G2142" s="20">
        <f t="shared" si="961"/>
        <v>356.63043478260749</v>
      </c>
      <c r="H2142" s="19">
        <f t="shared" ref="H2142:H2205" si="964">G2142-(TotalWeightE-PropellantWeight)</f>
        <v>6.6304347826074945</v>
      </c>
      <c r="I2142" s="18">
        <f t="shared" ref="I2142:I2205" si="965">(G2142-(TotalWeightE-PropellantWeight))/(PropellantWeight)</f>
        <v>1.8944099378878556E-2</v>
      </c>
      <c r="J2142" s="17">
        <f t="shared" ref="J2142:J2205" si="966">W2142</f>
        <v>154713.88469003758</v>
      </c>
      <c r="K2142" s="16">
        <f t="shared" ref="K2142:K2205" si="967">$L$23*(20902231^2)/((20902231+W2142)^2)</f>
        <v>31.70294612877094</v>
      </c>
      <c r="L2142" s="15">
        <f t="shared" ref="L2142:L2205" si="968">M2142/$L$22</f>
        <v>1.5320021740049381E-266</v>
      </c>
      <c r="M2142" s="14">
        <f t="shared" ref="M2142:M2205" si="969">$L$22*(EXP(-K2142*(W2142-0)/($L$25*AF2142)))</f>
        <v>3.6414159673923372E-269</v>
      </c>
      <c r="N2142" s="13">
        <f t="shared" si="947"/>
        <v>0</v>
      </c>
      <c r="O2142" s="12">
        <f t="shared" si="948"/>
        <v>0</v>
      </c>
      <c r="P2142" s="4">
        <f t="shared" si="949"/>
        <v>1.3789475490218696E-268</v>
      </c>
      <c r="Q2142" s="11">
        <f t="shared" ref="Q2142:Q2205" si="970">(M2142*$L$25*AF2142)/144</f>
        <v>2.0264783309868973E-267</v>
      </c>
      <c r="R2142" s="10">
        <f t="shared" si="950"/>
        <v>-9.9865670094133479E-264</v>
      </c>
      <c r="S2142" s="9">
        <f t="shared" si="951"/>
        <v>151.358709016955</v>
      </c>
      <c r="T2142" s="8">
        <f t="shared" si="952"/>
        <v>29999.496148309994</v>
      </c>
      <c r="U2142" s="7">
        <f t="shared" si="953"/>
        <v>-31.70294612877094</v>
      </c>
      <c r="V2142" s="9">
        <f t="shared" si="954"/>
        <v>-2354.4749547209231</v>
      </c>
      <c r="W2142" s="8">
        <f t="shared" si="955"/>
        <v>154713.88469003758</v>
      </c>
      <c r="X2142" s="7">
        <f t="shared" si="956"/>
        <v>-31.70294612877094</v>
      </c>
      <c r="Y2142" s="6">
        <f t="shared" ref="Y2142:Y2205" si="971">SQRT((S2142^2)+(V2142^2))</f>
        <v>2359.3350273336282</v>
      </c>
      <c r="Z2142" s="4">
        <f t="shared" ref="Z2142:Z2205" si="972">X2142/K2142</f>
        <v>-1</v>
      </c>
      <c r="AA2142" s="4">
        <f t="shared" si="957"/>
        <v>0</v>
      </c>
      <c r="AB2142" s="5">
        <f t="shared" si="958"/>
        <v>3.1718336491177213E-261</v>
      </c>
      <c r="AC2142" s="418">
        <f t="shared" si="962"/>
        <v>1.8783906289489464E-261</v>
      </c>
      <c r="AD2142" s="628">
        <f t="shared" si="959"/>
        <v>1.0107739383639128E-262</v>
      </c>
      <c r="AE2142" s="4">
        <f t="shared" ref="AE2142:AE2205" si="973">Y2142/AG2142</f>
        <v>22.274528280743525</v>
      </c>
      <c r="AF2142" s="3">
        <f t="shared" si="960"/>
        <v>4.67</v>
      </c>
      <c r="AG2142" s="2">
        <f t="shared" ref="AG2142:AG2205" si="974">SQRT($L$27*$L$25*AF2142)</f>
        <v>105.92076283713217</v>
      </c>
      <c r="AH2142" s="1">
        <f t="shared" si="963"/>
        <v>42.050654967463245</v>
      </c>
    </row>
    <row r="2143" spans="6:34" ht="15" thickBot="1" x14ac:dyDescent="0.4">
      <c r="F2143" s="21">
        <f t="shared" ref="F2143:F2206" si="975">F2142+$G$28</f>
        <v>211.29999999999228</v>
      </c>
      <c r="G2143" s="20">
        <f t="shared" si="961"/>
        <v>356.63043478260749</v>
      </c>
      <c r="H2143" s="19">
        <f t="shared" si="964"/>
        <v>6.6304347826074945</v>
      </c>
      <c r="I2143" s="18">
        <f t="shared" si="965"/>
        <v>1.8944099378878556E-2</v>
      </c>
      <c r="J2143" s="17">
        <f t="shared" si="966"/>
        <v>154478.43719456549</v>
      </c>
      <c r="K2143" s="16">
        <f t="shared" si="967"/>
        <v>31.70365511143693</v>
      </c>
      <c r="L2143" s="15">
        <f t="shared" si="968"/>
        <v>3.8357254546943207E-266</v>
      </c>
      <c r="M2143" s="14">
        <f t="shared" si="969"/>
        <v>9.1171358332629308E-269</v>
      </c>
      <c r="N2143" s="13">
        <f t="shared" ref="N2143:N2206" si="976">IF(I2142&gt;0.02,(WeightFlowRate/$L$23)*ExhaustVelocityE+(ExitPressureE-Q2143)*ExitAreaE,0)</f>
        <v>0</v>
      </c>
      <c r="O2143" s="12">
        <f t="shared" ref="O2143:O2206" si="977">N2143/WeightFlowRate</f>
        <v>0</v>
      </c>
      <c r="P2143" s="4">
        <f t="shared" ref="P2143:P2206" si="978">Q2143/$L$21</f>
        <v>3.4525174338652607E-268</v>
      </c>
      <c r="Q2143" s="11">
        <f t="shared" si="970"/>
        <v>5.0737620673427648E-267</v>
      </c>
      <c r="R2143" s="10">
        <f t="shared" ref="R2143:R2206" si="979">IF(W2143&lt;InitialAltitudeE,0,(((N2143-AB2143)*COS(ElevationAngleR)*$L$23)/(G2143)))</f>
        <v>-2.5121340903296802E-263</v>
      </c>
      <c r="S2143" s="9">
        <f t="shared" ref="S2143:S2206" si="980">IF(W2142&lt;InitialAltitudeE,0,S2142+(R2142*TimeStep))</f>
        <v>151.358709016955</v>
      </c>
      <c r="T2143" s="8">
        <f t="shared" ref="T2143:T2206" si="981">T2142+(S2143*TimeStep)</f>
        <v>30014.632019211691</v>
      </c>
      <c r="U2143" s="7">
        <f t="shared" ref="U2143:U2206" si="982">IF(W2142&lt;InitialAltitudeE,-K2143,(((N2143-AB2143)*SIN(ElevationAngleR)*$L$23)/G2143)-K2143)</f>
        <v>-31.70365511143693</v>
      </c>
      <c r="V2143" s="9">
        <f t="shared" ref="V2143:V2206" si="983">IF(W2142&lt;InitialAltitudeE,0,V2142+(U2142*TimeStep))</f>
        <v>-2357.6452493338002</v>
      </c>
      <c r="W2143" s="8">
        <f t="shared" ref="W2143:W2206" si="984">IF(P2142&gt;0.913499,W2142,W2142+V2142*TimeStep)</f>
        <v>154478.43719456549</v>
      </c>
      <c r="X2143" s="7">
        <f t="shared" ref="X2143:X2206" si="985">IF(N2143&gt;0.002,SQRT((U2143^2)+(R2143^2)),-SQRT((U2143^2)+(R2143^2)))</f>
        <v>-31.70365511143693</v>
      </c>
      <c r="Y2143" s="6">
        <f t="shared" si="971"/>
        <v>2362.4988001058364</v>
      </c>
      <c r="Z2143" s="4">
        <f t="shared" si="972"/>
        <v>-1</v>
      </c>
      <c r="AA2143" s="4">
        <f t="shared" ref="AA2143:AA2206" si="986">N2143/G2143</f>
        <v>0</v>
      </c>
      <c r="AB2143" s="5">
        <f t="shared" ref="AB2143:AB2206" si="987">0.5*M2143*(Y2142^2)*CrossSectionalAreaE*AH2143</f>
        <v>7.9787893390117993E-261</v>
      </c>
      <c r="AC2143" s="418">
        <f t="shared" si="962"/>
        <v>4.727353649334003E-261</v>
      </c>
      <c r="AD2143" s="628">
        <f t="shared" ref="AD2143:AD2206" si="988">(1/2)*M2143*(Y2142^2)</f>
        <v>2.537509403936325E-262</v>
      </c>
      <c r="AE2143" s="4">
        <f t="shared" si="973"/>
        <v>22.304397521555856</v>
      </c>
      <c r="AF2143" s="3">
        <f t="shared" ref="AF2143:AF2206" si="989">IF(AF2142&gt;4.67,$L$20+($L$26/1000)*W2143,4.67)</f>
        <v>4.67</v>
      </c>
      <c r="AG2143" s="2">
        <f t="shared" si="974"/>
        <v>105.92076283713217</v>
      </c>
      <c r="AH2143" s="1">
        <f t="shared" si="963"/>
        <v>42.135265655825869</v>
      </c>
    </row>
    <row r="2144" spans="6:34" ht="15" thickBot="1" x14ac:dyDescent="0.4">
      <c r="F2144" s="21">
        <f t="shared" si="975"/>
        <v>211.39999999999227</v>
      </c>
      <c r="G2144" s="20">
        <f t="shared" ref="G2144:G2207" si="990">IF(I2143&gt;0.02,G2143-((N2143/O2143)*TimeStep),G2143)</f>
        <v>356.63043478260749</v>
      </c>
      <c r="H2144" s="19">
        <f t="shared" si="964"/>
        <v>6.6304347826074945</v>
      </c>
      <c r="I2144" s="18">
        <f t="shared" si="965"/>
        <v>1.8944099378878556E-2</v>
      </c>
      <c r="J2144" s="17">
        <f t="shared" si="966"/>
        <v>154242.6726696321</v>
      </c>
      <c r="K2144" s="16">
        <f t="shared" si="967"/>
        <v>31.704365072577435</v>
      </c>
      <c r="L2144" s="15">
        <f t="shared" si="968"/>
        <v>9.6159074754889679E-266</v>
      </c>
      <c r="M2144" s="14">
        <f t="shared" si="969"/>
        <v>2.2856050478489727E-268</v>
      </c>
      <c r="N2144" s="13">
        <f t="shared" si="976"/>
        <v>0</v>
      </c>
      <c r="O2144" s="12">
        <f t="shared" si="977"/>
        <v>0</v>
      </c>
      <c r="P2144" s="4">
        <f t="shared" si="978"/>
        <v>8.6552305668620052E-268</v>
      </c>
      <c r="Q2144" s="11">
        <f t="shared" si="970"/>
        <v>1.2719582558366854E-266</v>
      </c>
      <c r="R2144" s="10">
        <f t="shared" si="979"/>
        <v>-6.3273428645828539E-263</v>
      </c>
      <c r="S2144" s="9">
        <f t="shared" si="980"/>
        <v>151.358709016955</v>
      </c>
      <c r="T2144" s="8">
        <f t="shared" si="981"/>
        <v>30029.767890113388</v>
      </c>
      <c r="U2144" s="7">
        <f t="shared" si="982"/>
        <v>-31.704365072577435</v>
      </c>
      <c r="V2144" s="9">
        <f t="shared" si="983"/>
        <v>-2360.8156148449439</v>
      </c>
      <c r="W2144" s="8">
        <f t="shared" si="984"/>
        <v>154242.6726696321</v>
      </c>
      <c r="X2144" s="7">
        <f t="shared" si="985"/>
        <v>-31.704365072577435</v>
      </c>
      <c r="Y2144" s="6">
        <f t="shared" si="971"/>
        <v>2365.6626610932908</v>
      </c>
      <c r="Z2144" s="4">
        <f t="shared" si="972"/>
        <v>-1</v>
      </c>
      <c r="AA2144" s="4">
        <f t="shared" si="986"/>
        <v>0</v>
      </c>
      <c r="AB2144" s="5">
        <f t="shared" si="987"/>
        <v>2.0096274313757156E-260</v>
      </c>
      <c r="AC2144" s="418">
        <f t="shared" ref="AC2144:AC2207" si="991">(AB2144/G2144)*F2144</f>
        <v>1.1912478508789614E-260</v>
      </c>
      <c r="AD2144" s="628">
        <f t="shared" si="988"/>
        <v>6.3784386704307262E-262</v>
      </c>
      <c r="AE2144" s="4">
        <f t="shared" si="973"/>
        <v>22.334267595210058</v>
      </c>
      <c r="AF2144" s="3">
        <f t="shared" si="989"/>
        <v>4.67</v>
      </c>
      <c r="AG2144" s="2">
        <f t="shared" si="974"/>
        <v>105.92076283713217</v>
      </c>
      <c r="AH2144" s="1">
        <f t="shared" si="963"/>
        <v>42.219935378519992</v>
      </c>
    </row>
    <row r="2145" spans="6:34" ht="15" thickBot="1" x14ac:dyDescent="0.4">
      <c r="F2145" s="21">
        <f t="shared" si="975"/>
        <v>211.49999999999227</v>
      </c>
      <c r="G2145" s="20">
        <f t="shared" si="990"/>
        <v>356.63043478260749</v>
      </c>
      <c r="H2145" s="19">
        <f t="shared" si="964"/>
        <v>6.6304347826074945</v>
      </c>
      <c r="I2145" s="18">
        <f t="shared" si="965"/>
        <v>1.8944099378878556E-2</v>
      </c>
      <c r="J2145" s="17">
        <f t="shared" si="966"/>
        <v>154006.59110814761</v>
      </c>
      <c r="K2145" s="16">
        <f t="shared" si="967"/>
        <v>31.705076012311039</v>
      </c>
      <c r="L2145" s="15">
        <f t="shared" si="968"/>
        <v>2.4137247891300314E-265</v>
      </c>
      <c r="M2145" s="14">
        <f t="shared" si="969"/>
        <v>5.7371824512831717E-268</v>
      </c>
      <c r="N2145" s="13">
        <f t="shared" si="976"/>
        <v>0</v>
      </c>
      <c r="O2145" s="12">
        <f t="shared" si="977"/>
        <v>0</v>
      </c>
      <c r="P2145" s="4">
        <f t="shared" si="978"/>
        <v>2.1725816963321469E-267</v>
      </c>
      <c r="Q2145" s="11">
        <f t="shared" si="970"/>
        <v>3.1927898439928454E-266</v>
      </c>
      <c r="R2145" s="10">
        <f t="shared" si="979"/>
        <v>-1.5957026538669234E-262</v>
      </c>
      <c r="S2145" s="9">
        <f t="shared" si="980"/>
        <v>151.358709016955</v>
      </c>
      <c r="T2145" s="8">
        <f t="shared" si="981"/>
        <v>30044.903761015084</v>
      </c>
      <c r="U2145" s="7">
        <f t="shared" si="982"/>
        <v>-31.705076012311039</v>
      </c>
      <c r="V2145" s="9">
        <f t="shared" si="983"/>
        <v>-2363.9860513522017</v>
      </c>
      <c r="W2145" s="8">
        <f t="shared" si="984"/>
        <v>154006.59110814761</v>
      </c>
      <c r="X2145" s="7">
        <f t="shared" si="985"/>
        <v>-31.705076012311039</v>
      </c>
      <c r="Y2145" s="6">
        <f t="shared" si="971"/>
        <v>2368.8266103248361</v>
      </c>
      <c r="Z2145" s="4">
        <f t="shared" si="972"/>
        <v>-1</v>
      </c>
      <c r="AA2145" s="4">
        <f t="shared" si="986"/>
        <v>0</v>
      </c>
      <c r="AB2145" s="5">
        <f t="shared" si="987"/>
        <v>5.0681113607416505E-260</v>
      </c>
      <c r="AC2145" s="418">
        <f t="shared" si="991"/>
        <v>3.0056479993083744E-260</v>
      </c>
      <c r="AD2145" s="628">
        <f t="shared" si="988"/>
        <v>1.6053668692657684E-261</v>
      </c>
      <c r="AE2145" s="4">
        <f t="shared" si="973"/>
        <v>22.364138501978452</v>
      </c>
      <c r="AF2145" s="3">
        <f t="shared" si="989"/>
        <v>4.67</v>
      </c>
      <c r="AG2145" s="2">
        <f t="shared" si="974"/>
        <v>105.92076283713217</v>
      </c>
      <c r="AH2145" s="1">
        <f t="shared" si="963"/>
        <v>42.304664103145271</v>
      </c>
    </row>
    <row r="2146" spans="6:34" ht="15" thickBot="1" x14ac:dyDescent="0.4">
      <c r="F2146" s="21">
        <f t="shared" si="975"/>
        <v>211.59999999999226</v>
      </c>
      <c r="G2146" s="20">
        <f t="shared" si="990"/>
        <v>356.63043478260749</v>
      </c>
      <c r="H2146" s="19">
        <f t="shared" si="964"/>
        <v>6.6304347826074945</v>
      </c>
      <c r="I2146" s="18">
        <f t="shared" si="965"/>
        <v>1.8944099378878556E-2</v>
      </c>
      <c r="J2146" s="17">
        <f t="shared" si="966"/>
        <v>153770.1925030124</v>
      </c>
      <c r="K2146" s="16">
        <f t="shared" si="967"/>
        <v>31.705787930756554</v>
      </c>
      <c r="L2146" s="15">
        <f t="shared" si="968"/>
        <v>6.0665254580945824E-265</v>
      </c>
      <c r="M2146" s="14">
        <f t="shared" si="969"/>
        <v>1.4419524361345013E-267</v>
      </c>
      <c r="N2146" s="13">
        <f t="shared" si="976"/>
        <v>0</v>
      </c>
      <c r="O2146" s="12">
        <f t="shared" si="977"/>
        <v>0</v>
      </c>
      <c r="P2146" s="4">
        <f t="shared" si="978"/>
        <v>5.4604494389518644E-267</v>
      </c>
      <c r="Q2146" s="11">
        <f t="shared" si="970"/>
        <v>8.0245854697915123E-266</v>
      </c>
      <c r="R2146" s="10">
        <f t="shared" si="979"/>
        <v>-4.0293473362056343E-262</v>
      </c>
      <c r="S2146" s="9">
        <f t="shared" si="980"/>
        <v>151.358709016955</v>
      </c>
      <c r="T2146" s="8">
        <f t="shared" si="981"/>
        <v>30060.039631916781</v>
      </c>
      <c r="U2146" s="7">
        <f t="shared" si="982"/>
        <v>-31.705787930756554</v>
      </c>
      <c r="V2146" s="9">
        <f t="shared" si="983"/>
        <v>-2367.156558953433</v>
      </c>
      <c r="W2146" s="8">
        <f t="shared" si="984"/>
        <v>153770.1925030124</v>
      </c>
      <c r="X2146" s="7">
        <f t="shared" si="985"/>
        <v>-31.705787930756554</v>
      </c>
      <c r="Y2146" s="6">
        <f t="shared" si="971"/>
        <v>2371.9906478296953</v>
      </c>
      <c r="Z2146" s="4">
        <f t="shared" si="972"/>
        <v>-1</v>
      </c>
      <c r="AA2146" s="4">
        <f t="shared" si="986"/>
        <v>0</v>
      </c>
      <c r="AB2146" s="5">
        <f t="shared" si="987"/>
        <v>1.2797610483074968E-259</v>
      </c>
      <c r="AC2146" s="418">
        <f t="shared" si="991"/>
        <v>7.5932228831486977E-260</v>
      </c>
      <c r="AD2146" s="628">
        <f t="shared" si="988"/>
        <v>4.0456423380547259E-261</v>
      </c>
      <c r="AE2146" s="4">
        <f t="shared" si="973"/>
        <v>22.394010242136936</v>
      </c>
      <c r="AF2146" s="3">
        <f t="shared" si="989"/>
        <v>4.67</v>
      </c>
      <c r="AG2146" s="2">
        <f t="shared" si="974"/>
        <v>105.92076283713217</v>
      </c>
      <c r="AH2146" s="1">
        <f t="shared" si="963"/>
        <v>42.38945179738333</v>
      </c>
    </row>
    <row r="2147" spans="6:34" ht="15" thickBot="1" x14ac:dyDescent="0.4">
      <c r="F2147" s="21">
        <f t="shared" si="975"/>
        <v>211.69999999999226</v>
      </c>
      <c r="G2147" s="20">
        <f t="shared" si="990"/>
        <v>356.63043478260749</v>
      </c>
      <c r="H2147" s="19">
        <f t="shared" si="964"/>
        <v>6.6304347826074945</v>
      </c>
      <c r="I2147" s="18">
        <f t="shared" si="965"/>
        <v>1.8944099378878556E-2</v>
      </c>
      <c r="J2147" s="17">
        <f t="shared" si="966"/>
        <v>153533.47684711704</v>
      </c>
      <c r="K2147" s="16">
        <f t="shared" si="967"/>
        <v>31.706500828032954</v>
      </c>
      <c r="L2147" s="15">
        <f t="shared" si="968"/>
        <v>1.5266770698576122E-264</v>
      </c>
      <c r="M2147" s="14">
        <f t="shared" si="969"/>
        <v>3.6287587273445581E-267</v>
      </c>
      <c r="N2147" s="13">
        <f t="shared" si="976"/>
        <v>0</v>
      </c>
      <c r="O2147" s="12">
        <f t="shared" si="977"/>
        <v>0</v>
      </c>
      <c r="P2147" s="4">
        <f t="shared" si="978"/>
        <v>1.3741544492229018E-266</v>
      </c>
      <c r="Q2147" s="11">
        <f t="shared" si="970"/>
        <v>2.019434471423308E-265</v>
      </c>
      <c r="R2147" s="10">
        <f t="shared" si="979"/>
        <v>-1.0187548206183014E-261</v>
      </c>
      <c r="S2147" s="9">
        <f t="shared" si="980"/>
        <v>151.358709016955</v>
      </c>
      <c r="T2147" s="8">
        <f t="shared" si="981"/>
        <v>30075.175502818478</v>
      </c>
      <c r="U2147" s="7">
        <f t="shared" si="982"/>
        <v>-31.706500828032954</v>
      </c>
      <c r="V2147" s="9">
        <f t="shared" si="983"/>
        <v>-2370.3271377465085</v>
      </c>
      <c r="W2147" s="8">
        <f t="shared" si="984"/>
        <v>153533.47684711704</v>
      </c>
      <c r="X2147" s="7">
        <f t="shared" si="985"/>
        <v>-31.706500828032954</v>
      </c>
      <c r="Y2147" s="6">
        <f t="shared" si="971"/>
        <v>2375.1547736374641</v>
      </c>
      <c r="Z2147" s="4">
        <f t="shared" si="972"/>
        <v>-1</v>
      </c>
      <c r="AA2147" s="4">
        <f t="shared" si="986"/>
        <v>0</v>
      </c>
      <c r="AB2147" s="5">
        <f t="shared" si="987"/>
        <v>3.2356672890615669E-259</v>
      </c>
      <c r="AC2147" s="418">
        <f t="shared" si="991"/>
        <v>1.9207299722242185E-259</v>
      </c>
      <c r="AD2147" s="628">
        <f t="shared" si="988"/>
        <v>1.0208314523837062E-260</v>
      </c>
      <c r="AE2147" s="4">
        <f t="shared" si="973"/>
        <v>22.423882815964923</v>
      </c>
      <c r="AF2147" s="3">
        <f t="shared" si="989"/>
        <v>4.67</v>
      </c>
      <c r="AG2147" s="2">
        <f t="shared" si="974"/>
        <v>105.92076283713217</v>
      </c>
      <c r="AH2147" s="1">
        <f t="shared" si="963"/>
        <v>42.474298428997578</v>
      </c>
    </row>
    <row r="2148" spans="6:34" ht="15" thickBot="1" x14ac:dyDescent="0.4">
      <c r="F2148" s="21">
        <f t="shared" si="975"/>
        <v>211.79999999999225</v>
      </c>
      <c r="G2148" s="20">
        <f t="shared" si="990"/>
        <v>356.63043478260749</v>
      </c>
      <c r="H2148" s="19">
        <f t="shared" si="964"/>
        <v>6.6304347826074945</v>
      </c>
      <c r="I2148" s="18">
        <f t="shared" si="965"/>
        <v>1.8944099378878556E-2</v>
      </c>
      <c r="J2148" s="17">
        <f t="shared" si="966"/>
        <v>153296.44413334239</v>
      </c>
      <c r="K2148" s="16">
        <f t="shared" si="967"/>
        <v>31.70721470425935</v>
      </c>
      <c r="L2148" s="15">
        <f t="shared" si="968"/>
        <v>3.8468859524408109E-264</v>
      </c>
      <c r="M2148" s="14">
        <f t="shared" si="969"/>
        <v>9.1436632203565635E-267</v>
      </c>
      <c r="N2148" s="13">
        <f t="shared" si="976"/>
        <v>0</v>
      </c>
      <c r="O2148" s="12">
        <f t="shared" si="977"/>
        <v>0</v>
      </c>
      <c r="P2148" s="4">
        <f t="shared" si="978"/>
        <v>3.4625629424647395E-266</v>
      </c>
      <c r="Q2148" s="11">
        <f t="shared" si="970"/>
        <v>5.0885247793219302E-265</v>
      </c>
      <c r="R2148" s="10">
        <f t="shared" si="979"/>
        <v>-2.5790334365058418E-261</v>
      </c>
      <c r="S2148" s="9">
        <f t="shared" si="980"/>
        <v>151.358709016955</v>
      </c>
      <c r="T2148" s="8">
        <f t="shared" si="981"/>
        <v>30090.311373720175</v>
      </c>
      <c r="U2148" s="7">
        <f t="shared" si="982"/>
        <v>-31.70721470425935</v>
      </c>
      <c r="V2148" s="9">
        <f t="shared" si="983"/>
        <v>-2373.4977878293116</v>
      </c>
      <c r="W2148" s="8">
        <f t="shared" si="984"/>
        <v>153296.44413334239</v>
      </c>
      <c r="X2148" s="7">
        <f t="shared" si="985"/>
        <v>-31.70721470425935</v>
      </c>
      <c r="Y2148" s="6">
        <f t="shared" si="971"/>
        <v>2378.3189877781147</v>
      </c>
      <c r="Z2148" s="4">
        <f t="shared" si="972"/>
        <v>-1</v>
      </c>
      <c r="AA2148" s="4">
        <f t="shared" si="986"/>
        <v>0</v>
      </c>
      <c r="AB2148" s="5">
        <f t="shared" si="987"/>
        <v>8.1912683591851086E-259</v>
      </c>
      <c r="AC2148" s="418">
        <f t="shared" si="991"/>
        <v>4.8647296171817143E-259</v>
      </c>
      <c r="AD2148" s="628">
        <f t="shared" si="988"/>
        <v>2.5791348880968402E-260</v>
      </c>
      <c r="AE2148" s="4">
        <f t="shared" si="973"/>
        <v>22.453756223745376</v>
      </c>
      <c r="AF2148" s="3">
        <f t="shared" si="989"/>
        <v>4.67</v>
      </c>
      <c r="AG2148" s="2">
        <f t="shared" si="974"/>
        <v>105.92076283713217</v>
      </c>
      <c r="AH2148" s="1">
        <f t="shared" si="963"/>
        <v>42.559203965832729</v>
      </c>
    </row>
    <row r="2149" spans="6:34" ht="15" thickBot="1" x14ac:dyDescent="0.4">
      <c r="F2149" s="21">
        <f t="shared" si="975"/>
        <v>211.89999999999225</v>
      </c>
      <c r="G2149" s="20">
        <f t="shared" si="990"/>
        <v>356.63043478260749</v>
      </c>
      <c r="H2149" s="19">
        <f t="shared" si="964"/>
        <v>6.6304347826074945</v>
      </c>
      <c r="I2149" s="18">
        <f t="shared" si="965"/>
        <v>1.8944099378878556E-2</v>
      </c>
      <c r="J2149" s="17">
        <f t="shared" si="966"/>
        <v>153059.09435455946</v>
      </c>
      <c r="K2149" s="16">
        <f t="shared" si="967"/>
        <v>31.707929559555062</v>
      </c>
      <c r="L2149" s="15">
        <f t="shared" si="968"/>
        <v>9.70569177885408E-264</v>
      </c>
      <c r="M2149" s="14">
        <f t="shared" si="969"/>
        <v>2.306945878915826E-266</v>
      </c>
      <c r="N2149" s="13">
        <f t="shared" si="976"/>
        <v>0</v>
      </c>
      <c r="O2149" s="12">
        <f t="shared" si="977"/>
        <v>0</v>
      </c>
      <c r="P2149" s="4">
        <f t="shared" si="978"/>
        <v>8.736044972459288E-266</v>
      </c>
      <c r="Q2149" s="11">
        <f t="shared" si="970"/>
        <v>1.283834606165648E-264</v>
      </c>
      <c r="R2149" s="10">
        <f t="shared" si="979"/>
        <v>-6.5372739734994822E-261</v>
      </c>
      <c r="S2149" s="9">
        <f t="shared" si="980"/>
        <v>151.358709016955</v>
      </c>
      <c r="T2149" s="8">
        <f t="shared" si="981"/>
        <v>30105.447244621872</v>
      </c>
      <c r="U2149" s="7">
        <f t="shared" si="982"/>
        <v>-31.707929559555062</v>
      </c>
      <c r="V2149" s="9">
        <f t="shared" si="983"/>
        <v>-2376.6685092997377</v>
      </c>
      <c r="W2149" s="8">
        <f t="shared" si="984"/>
        <v>153059.09435455946</v>
      </c>
      <c r="X2149" s="7">
        <f t="shared" si="985"/>
        <v>-31.707929559555062</v>
      </c>
      <c r="Y2149" s="6">
        <f t="shared" si="971"/>
        <v>2381.4832902819867</v>
      </c>
      <c r="Z2149" s="4">
        <f t="shared" si="972"/>
        <v>-1</v>
      </c>
      <c r="AA2149" s="4">
        <f t="shared" si="986"/>
        <v>0</v>
      </c>
      <c r="AB2149" s="5">
        <f t="shared" si="987"/>
        <v>2.0763036530073048E-258</v>
      </c>
      <c r="AC2149" s="418">
        <f t="shared" si="991"/>
        <v>1.2336825496691697E-258</v>
      </c>
      <c r="AD2149" s="628">
        <f t="shared" si="988"/>
        <v>6.524505727713554E-260</v>
      </c>
      <c r="AE2149" s="4">
        <f t="shared" si="973"/>
        <v>22.48363046576474</v>
      </c>
      <c r="AF2149" s="3">
        <f t="shared" si="989"/>
        <v>4.67</v>
      </c>
      <c r="AG2149" s="2">
        <f t="shared" si="974"/>
        <v>105.92076283713217</v>
      </c>
      <c r="AH2149" s="1">
        <f t="shared" si="963"/>
        <v>42.644168375814779</v>
      </c>
    </row>
    <row r="2150" spans="6:34" ht="15" thickBot="1" x14ac:dyDescent="0.4">
      <c r="F2150" s="21">
        <f t="shared" si="975"/>
        <v>211.99999999999224</v>
      </c>
      <c r="G2150" s="20">
        <f t="shared" si="990"/>
        <v>356.63043478260749</v>
      </c>
      <c r="H2150" s="19">
        <f t="shared" si="964"/>
        <v>6.6304347826074945</v>
      </c>
      <c r="I2150" s="18">
        <f t="shared" si="965"/>
        <v>1.8944099378878556E-2</v>
      </c>
      <c r="J2150" s="17">
        <f t="shared" si="966"/>
        <v>152821.4275036295</v>
      </c>
      <c r="K2150" s="16">
        <f t="shared" si="967"/>
        <v>31.70864539403955</v>
      </c>
      <c r="L2150" s="15">
        <f t="shared" si="968"/>
        <v>2.4518778009346045E-263</v>
      </c>
      <c r="M2150" s="14">
        <f t="shared" si="969"/>
        <v>5.8278683450414611E-266</v>
      </c>
      <c r="N2150" s="13">
        <f t="shared" si="976"/>
        <v>0</v>
      </c>
      <c r="O2150" s="12">
        <f t="shared" si="977"/>
        <v>0</v>
      </c>
      <c r="P2150" s="4">
        <f t="shared" si="978"/>
        <v>2.2069230327926456E-265</v>
      </c>
      <c r="Q2150" s="11">
        <f t="shared" si="970"/>
        <v>3.2432572995851152E-264</v>
      </c>
      <c r="R2150" s="10">
        <f t="shared" si="979"/>
        <v>-1.6591624518491745E-260</v>
      </c>
      <c r="S2150" s="9">
        <f t="shared" si="980"/>
        <v>151.358709016955</v>
      </c>
      <c r="T2150" s="8">
        <f t="shared" si="981"/>
        <v>30120.583115523568</v>
      </c>
      <c r="U2150" s="7">
        <f t="shared" si="982"/>
        <v>-31.70864539403955</v>
      </c>
      <c r="V2150" s="9">
        <f t="shared" si="983"/>
        <v>-2379.8393022556934</v>
      </c>
      <c r="W2150" s="8">
        <f t="shared" si="984"/>
        <v>152821.4275036295</v>
      </c>
      <c r="X2150" s="7">
        <f t="shared" si="985"/>
        <v>-31.70864539403955</v>
      </c>
      <c r="Y2150" s="6">
        <f t="shared" si="971"/>
        <v>2384.6476811797888</v>
      </c>
      <c r="Z2150" s="4">
        <f t="shared" si="972"/>
        <v>-1</v>
      </c>
      <c r="AA2150" s="4">
        <f t="shared" si="986"/>
        <v>0</v>
      </c>
      <c r="AB2150" s="5">
        <f t="shared" si="987"/>
        <v>5.2696660315475304E-258</v>
      </c>
      <c r="AC2150" s="418">
        <f t="shared" si="991"/>
        <v>3.1325683108594824E-258</v>
      </c>
      <c r="AD2150" s="628">
        <f t="shared" si="988"/>
        <v>1.6526268858663408E-259</v>
      </c>
      <c r="AE2150" s="4">
        <f t="shared" si="973"/>
        <v>22.513505542312931</v>
      </c>
      <c r="AF2150" s="3">
        <f t="shared" si="989"/>
        <v>4.67</v>
      </c>
      <c r="AG2150" s="2">
        <f t="shared" si="974"/>
        <v>105.92076283713217</v>
      </c>
      <c r="AH2150" s="1">
        <f t="shared" si="963"/>
        <v>42.729191626950531</v>
      </c>
    </row>
    <row r="2151" spans="6:34" ht="15" thickBot="1" x14ac:dyDescent="0.4">
      <c r="F2151" s="21">
        <f t="shared" si="975"/>
        <v>212.09999999999224</v>
      </c>
      <c r="G2151" s="20">
        <f t="shared" si="990"/>
        <v>356.63043478260749</v>
      </c>
      <c r="H2151" s="19">
        <f t="shared" si="964"/>
        <v>6.6304347826074945</v>
      </c>
      <c r="I2151" s="18">
        <f t="shared" si="965"/>
        <v>1.8944099378878556E-2</v>
      </c>
      <c r="J2151" s="17">
        <f t="shared" si="966"/>
        <v>152583.44357340393</v>
      </c>
      <c r="K2151" s="16">
        <f t="shared" si="967"/>
        <v>31.709362207832474</v>
      </c>
      <c r="L2151" s="15">
        <f t="shared" si="968"/>
        <v>6.2019230813732962E-263</v>
      </c>
      <c r="M2151" s="14">
        <f t="shared" si="969"/>
        <v>1.4741350972116188E-265</v>
      </c>
      <c r="N2151" s="13">
        <f t="shared" si="976"/>
        <v>0</v>
      </c>
      <c r="O2151" s="12">
        <f t="shared" si="977"/>
        <v>0</v>
      </c>
      <c r="P2151" s="4">
        <f t="shared" si="978"/>
        <v>5.5823201672912901E-265</v>
      </c>
      <c r="Q2151" s="11">
        <f t="shared" si="970"/>
        <v>8.2036846605740917E-264</v>
      </c>
      <c r="R2151" s="10">
        <f t="shared" si="979"/>
        <v>-4.2163216912367524E-260</v>
      </c>
      <c r="S2151" s="9">
        <f t="shared" si="980"/>
        <v>151.358709016955</v>
      </c>
      <c r="T2151" s="8">
        <f t="shared" si="981"/>
        <v>30135.718986425265</v>
      </c>
      <c r="U2151" s="7">
        <f t="shared" si="982"/>
        <v>-31.709362207832474</v>
      </c>
      <c r="V2151" s="9">
        <f t="shared" si="983"/>
        <v>-2383.0101667950971</v>
      </c>
      <c r="W2151" s="8">
        <f t="shared" si="984"/>
        <v>152583.44357340393</v>
      </c>
      <c r="X2151" s="7">
        <f t="shared" si="985"/>
        <v>-31.709362207832474</v>
      </c>
      <c r="Y2151" s="6">
        <f t="shared" si="971"/>
        <v>2387.8121605025963</v>
      </c>
      <c r="Z2151" s="4">
        <f t="shared" si="972"/>
        <v>-1</v>
      </c>
      <c r="AA2151" s="4">
        <f t="shared" si="986"/>
        <v>0</v>
      </c>
      <c r="AB2151" s="5">
        <f t="shared" si="987"/>
        <v>1.3391459751047406E-257</v>
      </c>
      <c r="AC2151" s="418">
        <f t="shared" si="991"/>
        <v>7.964347223838145E-258</v>
      </c>
      <c r="AD2151" s="628">
        <f t="shared" si="988"/>
        <v>4.1913674613506051E-259</v>
      </c>
      <c r="AE2151" s="4">
        <f t="shared" si="973"/>
        <v>22.543381453683335</v>
      </c>
      <c r="AF2151" s="3">
        <f t="shared" si="989"/>
        <v>4.67</v>
      </c>
      <c r="AG2151" s="2">
        <f t="shared" si="974"/>
        <v>105.92076283713217</v>
      </c>
      <c r="AH2151" s="1">
        <f t="shared" si="963"/>
        <v>42.814273687327521</v>
      </c>
    </row>
    <row r="2152" spans="6:34" ht="15" thickBot="1" x14ac:dyDescent="0.4">
      <c r="F2152" s="21">
        <f t="shared" si="975"/>
        <v>212.19999999999223</v>
      </c>
      <c r="G2152" s="20">
        <f t="shared" si="990"/>
        <v>356.63043478260749</v>
      </c>
      <c r="H2152" s="19">
        <f t="shared" si="964"/>
        <v>6.6304347826074945</v>
      </c>
      <c r="I2152" s="18">
        <f t="shared" si="965"/>
        <v>1.8944099378878556E-2</v>
      </c>
      <c r="J2152" s="17">
        <f t="shared" si="966"/>
        <v>152345.14255672443</v>
      </c>
      <c r="K2152" s="16">
        <f t="shared" si="967"/>
        <v>31.710080001053647</v>
      </c>
      <c r="L2152" s="15">
        <f t="shared" si="968"/>
        <v>1.5707578677775855E-262</v>
      </c>
      <c r="M2152" s="14">
        <f t="shared" si="969"/>
        <v>3.733534375920543E-265</v>
      </c>
      <c r="N2152" s="13">
        <f t="shared" si="976"/>
        <v>0</v>
      </c>
      <c r="O2152" s="12">
        <f t="shared" si="977"/>
        <v>0</v>
      </c>
      <c r="P2152" s="4">
        <f t="shared" si="978"/>
        <v>1.4138313565289614E-264</v>
      </c>
      <c r="Q2152" s="11">
        <f t="shared" si="970"/>
        <v>2.0777429929862483E-263</v>
      </c>
      <c r="R2152" s="10">
        <f t="shared" si="979"/>
        <v>-1.0728308743104389E-259</v>
      </c>
      <c r="S2152" s="9">
        <f t="shared" si="980"/>
        <v>151.358709016955</v>
      </c>
      <c r="T2152" s="8">
        <f t="shared" si="981"/>
        <v>30150.854857326962</v>
      </c>
      <c r="U2152" s="7">
        <f t="shared" si="982"/>
        <v>-31.710080001053647</v>
      </c>
      <c r="V2152" s="9">
        <f t="shared" si="983"/>
        <v>-2386.1811030158806</v>
      </c>
      <c r="W2152" s="8">
        <f t="shared" si="984"/>
        <v>152345.14255672443</v>
      </c>
      <c r="X2152" s="7">
        <f t="shared" si="985"/>
        <v>-31.710080001053647</v>
      </c>
      <c r="Y2152" s="6">
        <f t="shared" si="971"/>
        <v>2390.9767282818466</v>
      </c>
      <c r="Z2152" s="4">
        <f t="shared" si="972"/>
        <v>-1</v>
      </c>
      <c r="AA2152" s="4">
        <f t="shared" si="986"/>
        <v>0</v>
      </c>
      <c r="AB2152" s="5">
        <f t="shared" si="987"/>
        <v>3.4074182486761609E-257</v>
      </c>
      <c r="AC2152" s="418">
        <f t="shared" si="991"/>
        <v>2.0274605918303345E-257</v>
      </c>
      <c r="AD2152" s="628">
        <f t="shared" si="988"/>
        <v>1.0643647376099068E-258</v>
      </c>
      <c r="AE2152" s="4">
        <f t="shared" si="973"/>
        <v>22.573258200172749</v>
      </c>
      <c r="AF2152" s="3">
        <f t="shared" si="989"/>
        <v>4.67</v>
      </c>
      <c r="AG2152" s="2">
        <f t="shared" si="974"/>
        <v>105.92076283713217</v>
      </c>
      <c r="AH2152" s="1">
        <f t="shared" si="963"/>
        <v>42.899414525113627</v>
      </c>
    </row>
    <row r="2153" spans="6:34" ht="15" thickBot="1" x14ac:dyDescent="0.4">
      <c r="F2153" s="21">
        <f t="shared" si="975"/>
        <v>212.29999999999222</v>
      </c>
      <c r="G2153" s="20">
        <f t="shared" si="990"/>
        <v>356.63043478260749</v>
      </c>
      <c r="H2153" s="19">
        <f t="shared" si="964"/>
        <v>6.6304347826074945</v>
      </c>
      <c r="I2153" s="18">
        <f t="shared" si="965"/>
        <v>1.8944099378878556E-2</v>
      </c>
      <c r="J2153" s="17">
        <f t="shared" si="966"/>
        <v>152106.52444642285</v>
      </c>
      <c r="K2153" s="16">
        <f t="shared" si="967"/>
        <v>31.710798773823043</v>
      </c>
      <c r="L2153" s="15">
        <f t="shared" si="968"/>
        <v>3.9833412356062518E-262</v>
      </c>
      <c r="M2153" s="14">
        <f t="shared" si="969"/>
        <v>9.4680037829124993E-265</v>
      </c>
      <c r="N2153" s="13">
        <f t="shared" si="976"/>
        <v>0</v>
      </c>
      <c r="O2153" s="12">
        <f t="shared" si="977"/>
        <v>0</v>
      </c>
      <c r="P2153" s="4">
        <f t="shared" si="978"/>
        <v>3.5853856652159558E-264</v>
      </c>
      <c r="Q2153" s="11">
        <f t="shared" si="970"/>
        <v>5.2690230052223298E-263</v>
      </c>
      <c r="R2153" s="10">
        <f t="shared" si="979"/>
        <v>-2.7332639778075811E-259</v>
      </c>
      <c r="S2153" s="9">
        <f t="shared" si="980"/>
        <v>151.358709016955</v>
      </c>
      <c r="T2153" s="8">
        <f t="shared" si="981"/>
        <v>30165.990728228659</v>
      </c>
      <c r="U2153" s="7">
        <f t="shared" si="982"/>
        <v>-31.710798773823043</v>
      </c>
      <c r="V2153" s="9">
        <f t="shared" si="983"/>
        <v>-2389.3521110159859</v>
      </c>
      <c r="W2153" s="8">
        <f t="shared" si="984"/>
        <v>152106.52444642285</v>
      </c>
      <c r="X2153" s="7">
        <f t="shared" si="985"/>
        <v>-31.710798773823043</v>
      </c>
      <c r="Y2153" s="6">
        <f t="shared" si="971"/>
        <v>2394.1413845493394</v>
      </c>
      <c r="Z2153" s="4">
        <f t="shared" si="972"/>
        <v>-1</v>
      </c>
      <c r="AA2153" s="4">
        <f t="shared" si="986"/>
        <v>0</v>
      </c>
      <c r="AB2153" s="5">
        <f t="shared" si="987"/>
        <v>8.6811199970516384E-257</v>
      </c>
      <c r="AC2153" s="418">
        <f t="shared" si="991"/>
        <v>5.1678196688329214E-257</v>
      </c>
      <c r="AD2153" s="628">
        <f t="shared" si="988"/>
        <v>2.7063198644707314E-258</v>
      </c>
      <c r="AE2153" s="4">
        <f t="shared" si="973"/>
        <v>22.603135782081395</v>
      </c>
      <c r="AF2153" s="3">
        <f t="shared" si="989"/>
        <v>4.67</v>
      </c>
      <c r="AG2153" s="2">
        <f t="shared" si="974"/>
        <v>105.92076283713217</v>
      </c>
      <c r="AH2153" s="1">
        <f t="shared" si="963"/>
        <v>42.984614108556904</v>
      </c>
    </row>
    <row r="2154" spans="6:34" ht="15" thickBot="1" x14ac:dyDescent="0.4">
      <c r="F2154" s="21">
        <f t="shared" si="975"/>
        <v>212.39999999999222</v>
      </c>
      <c r="G2154" s="20">
        <f t="shared" si="990"/>
        <v>356.63043478260749</v>
      </c>
      <c r="H2154" s="19">
        <f t="shared" si="964"/>
        <v>6.6304347826074945</v>
      </c>
      <c r="I2154" s="18">
        <f t="shared" si="965"/>
        <v>1.8944099378878556E-2</v>
      </c>
      <c r="J2154" s="17">
        <f t="shared" si="966"/>
        <v>151867.58923532124</v>
      </c>
      <c r="K2154" s="16">
        <f t="shared" si="967"/>
        <v>31.711518526260836</v>
      </c>
      <c r="L2154" s="15">
        <f t="shared" si="968"/>
        <v>1.0114426603758802E-261</v>
      </c>
      <c r="M2154" s="14">
        <f t="shared" si="969"/>
        <v>2.4040980594474297E-264</v>
      </c>
      <c r="N2154" s="13">
        <f t="shared" si="976"/>
        <v>0</v>
      </c>
      <c r="O2154" s="12">
        <f t="shared" si="977"/>
        <v>0</v>
      </c>
      <c r="P2154" s="4">
        <f t="shared" si="978"/>
        <v>9.103945158611659E-264</v>
      </c>
      <c r="Q2154" s="11">
        <f t="shared" si="970"/>
        <v>1.33790060423299E-262</v>
      </c>
      <c r="R2154" s="10">
        <f t="shared" si="979"/>
        <v>-6.9724398321872901E-259</v>
      </c>
      <c r="S2154" s="9">
        <f t="shared" si="980"/>
        <v>151.358709016955</v>
      </c>
      <c r="T2154" s="8">
        <f t="shared" si="981"/>
        <v>30181.126599130355</v>
      </c>
      <c r="U2154" s="7">
        <f t="shared" si="982"/>
        <v>-31.711518526260836</v>
      </c>
      <c r="V2154" s="9">
        <f t="shared" si="983"/>
        <v>-2392.5231908933683</v>
      </c>
      <c r="W2154" s="8">
        <f t="shared" si="984"/>
        <v>151867.58923532124</v>
      </c>
      <c r="X2154" s="7">
        <f t="shared" si="985"/>
        <v>-31.711518526260836</v>
      </c>
      <c r="Y2154" s="6">
        <f t="shared" si="971"/>
        <v>2397.3061293372325</v>
      </c>
      <c r="Z2154" s="4">
        <f t="shared" si="972"/>
        <v>-1</v>
      </c>
      <c r="AA2154" s="4">
        <f t="shared" si="986"/>
        <v>0</v>
      </c>
      <c r="AB2154" s="5">
        <f t="shared" si="987"/>
        <v>2.2145166857974667E-256</v>
      </c>
      <c r="AC2154" s="418">
        <f t="shared" si="991"/>
        <v>1.318909712094779E-256</v>
      </c>
      <c r="AD2154" s="628">
        <f t="shared" si="988"/>
        <v>6.8900404231018548E-258</v>
      </c>
      <c r="AE2154" s="4">
        <f t="shared" si="973"/>
        <v>22.633014199712878</v>
      </c>
      <c r="AF2154" s="3">
        <f t="shared" si="989"/>
        <v>4.67</v>
      </c>
      <c r="AG2154" s="2">
        <f t="shared" si="974"/>
        <v>105.92076283713217</v>
      </c>
      <c r="AH2154" s="1">
        <f t="shared" si="963"/>
        <v>43.069872405985151</v>
      </c>
    </row>
    <row r="2155" spans="6:34" ht="15" thickBot="1" x14ac:dyDescent="0.4">
      <c r="F2155" s="21">
        <f t="shared" si="975"/>
        <v>212.49999999999221</v>
      </c>
      <c r="G2155" s="20">
        <f t="shared" si="990"/>
        <v>356.63043478260749</v>
      </c>
      <c r="H2155" s="19">
        <f t="shared" si="964"/>
        <v>6.6304347826074945</v>
      </c>
      <c r="I2155" s="18">
        <f t="shared" si="965"/>
        <v>1.8944099378878556E-2</v>
      </c>
      <c r="J2155" s="17">
        <f t="shared" si="966"/>
        <v>151628.3369162319</v>
      </c>
      <c r="K2155" s="16">
        <f t="shared" si="967"/>
        <v>31.712239258487344</v>
      </c>
      <c r="L2155" s="15">
        <f t="shared" si="968"/>
        <v>2.5715240809162227E-261</v>
      </c>
      <c r="M2155" s="14">
        <f t="shared" si="969"/>
        <v>6.1122555879297696E-264</v>
      </c>
      <c r="N2155" s="13">
        <f t="shared" si="976"/>
        <v>0</v>
      </c>
      <c r="O2155" s="12">
        <f t="shared" si="977"/>
        <v>0</v>
      </c>
      <c r="P2155" s="4">
        <f t="shared" si="978"/>
        <v>2.3146160552502662E-263</v>
      </c>
      <c r="Q2155" s="11">
        <f t="shared" si="970"/>
        <v>3.40152117014615E-262</v>
      </c>
      <c r="R2155" s="10">
        <f t="shared" si="979"/>
        <v>-1.780905803647917E-258</v>
      </c>
      <c r="S2155" s="9">
        <f t="shared" si="980"/>
        <v>151.358709016955</v>
      </c>
      <c r="T2155" s="8">
        <f t="shared" si="981"/>
        <v>30196.262470032052</v>
      </c>
      <c r="U2155" s="7">
        <f t="shared" si="982"/>
        <v>-31.712239258487344</v>
      </c>
      <c r="V2155" s="9">
        <f t="shared" si="983"/>
        <v>-2395.6943427459946</v>
      </c>
      <c r="W2155" s="8">
        <f t="shared" si="984"/>
        <v>151628.3369162319</v>
      </c>
      <c r="X2155" s="7">
        <f t="shared" si="985"/>
        <v>-31.712239258487344</v>
      </c>
      <c r="Y2155" s="6">
        <f t="shared" si="971"/>
        <v>2400.4709626780414</v>
      </c>
      <c r="Z2155" s="4">
        <f t="shared" si="972"/>
        <v>-1</v>
      </c>
      <c r="AA2155" s="4">
        <f t="shared" si="986"/>
        <v>0</v>
      </c>
      <c r="AB2155" s="5">
        <f t="shared" si="987"/>
        <v>5.656335103539581E-256</v>
      </c>
      <c r="AC2155" s="418">
        <f t="shared" si="991"/>
        <v>3.3703551135079283E-256</v>
      </c>
      <c r="AD2155" s="628">
        <f t="shared" si="988"/>
        <v>1.756380076894318E-257</v>
      </c>
      <c r="AE2155" s="4">
        <f t="shared" si="973"/>
        <v>22.662893453374174</v>
      </c>
      <c r="AF2155" s="3">
        <f t="shared" si="989"/>
        <v>4.67</v>
      </c>
      <c r="AG2155" s="2">
        <f t="shared" si="974"/>
        <v>105.92076283713217</v>
      </c>
      <c r="AH2155" s="1">
        <f t="shared" si="963"/>
        <v>43.155189385805897</v>
      </c>
    </row>
    <row r="2156" spans="6:34" ht="15" thickBot="1" x14ac:dyDescent="0.4">
      <c r="F2156" s="21">
        <f t="shared" si="975"/>
        <v>212.59999999999221</v>
      </c>
      <c r="G2156" s="20">
        <f t="shared" si="990"/>
        <v>356.63043478260749</v>
      </c>
      <c r="H2156" s="19">
        <f t="shared" si="964"/>
        <v>6.6304347826074945</v>
      </c>
      <c r="I2156" s="18">
        <f t="shared" si="965"/>
        <v>1.8944099378878556E-2</v>
      </c>
      <c r="J2156" s="17">
        <f t="shared" si="966"/>
        <v>151388.7674819573</v>
      </c>
      <c r="K2156" s="16">
        <f t="shared" si="967"/>
        <v>31.712960970623065</v>
      </c>
      <c r="L2156" s="15">
        <f t="shared" si="968"/>
        <v>6.5462951740998986E-261</v>
      </c>
      <c r="M2156" s="14">
        <f t="shared" si="969"/>
        <v>1.5559888999318048E-263</v>
      </c>
      <c r="N2156" s="13">
        <f t="shared" si="976"/>
        <v>0</v>
      </c>
      <c r="O2156" s="12">
        <f t="shared" si="977"/>
        <v>0</v>
      </c>
      <c r="P2156" s="4">
        <f t="shared" si="978"/>
        <v>5.8922877778303021E-263</v>
      </c>
      <c r="Q2156" s="11">
        <f t="shared" si="970"/>
        <v>8.6592078938621555E-262</v>
      </c>
      <c r="R2156" s="10">
        <f t="shared" si="979"/>
        <v>-4.5545994881730994E-258</v>
      </c>
      <c r="S2156" s="9">
        <f t="shared" si="980"/>
        <v>151.358709016955</v>
      </c>
      <c r="T2156" s="8">
        <f t="shared" si="981"/>
        <v>30211.398340933749</v>
      </c>
      <c r="U2156" s="7">
        <f t="shared" si="982"/>
        <v>-31.712960970623065</v>
      </c>
      <c r="V2156" s="9">
        <f t="shared" si="983"/>
        <v>-2398.8655666718432</v>
      </c>
      <c r="W2156" s="8">
        <f t="shared" si="984"/>
        <v>151388.7674819573</v>
      </c>
      <c r="X2156" s="7">
        <f t="shared" si="985"/>
        <v>-31.712960970623065</v>
      </c>
      <c r="Y2156" s="6">
        <f t="shared" si="971"/>
        <v>2403.6358846046342</v>
      </c>
      <c r="Z2156" s="4">
        <f t="shared" si="972"/>
        <v>-1</v>
      </c>
      <c r="AA2156" s="4">
        <f t="shared" si="986"/>
        <v>0</v>
      </c>
      <c r="AB2156" s="5">
        <f t="shared" si="987"/>
        <v>1.4465863896196329E-255</v>
      </c>
      <c r="AC2156" s="418">
        <f t="shared" si="991"/>
        <v>8.6236124693225799E-256</v>
      </c>
      <c r="AD2156" s="628">
        <f t="shared" si="988"/>
        <v>4.4830069548456683E-257</v>
      </c>
      <c r="AE2156" s="4">
        <f t="shared" si="973"/>
        <v>22.692773543375598</v>
      </c>
      <c r="AF2156" s="3">
        <f t="shared" si="989"/>
        <v>4.67</v>
      </c>
      <c r="AG2156" s="2">
        <f t="shared" si="974"/>
        <v>105.92076283713217</v>
      </c>
      <c r="AH2156" s="1">
        <f t="shared" si="963"/>
        <v>43.240565016505947</v>
      </c>
    </row>
    <row r="2157" spans="6:34" ht="15" thickBot="1" x14ac:dyDescent="0.4">
      <c r="F2157" s="21">
        <f t="shared" si="975"/>
        <v>212.6999999999922</v>
      </c>
      <c r="G2157" s="20">
        <f t="shared" si="990"/>
        <v>356.63043478260749</v>
      </c>
      <c r="H2157" s="19">
        <f t="shared" si="964"/>
        <v>6.6304347826074945</v>
      </c>
      <c r="I2157" s="18">
        <f t="shared" si="965"/>
        <v>1.8944099378878556E-2</v>
      </c>
      <c r="J2157" s="17">
        <f t="shared" si="966"/>
        <v>151148.88092529011</v>
      </c>
      <c r="K2157" s="16">
        <f t="shared" si="967"/>
        <v>31.713683662788668</v>
      </c>
      <c r="L2157" s="15">
        <f t="shared" si="968"/>
        <v>1.6686156740430502E-260</v>
      </c>
      <c r="M2157" s="14">
        <f t="shared" si="969"/>
        <v>3.9661325956329262E-263</v>
      </c>
      <c r="N2157" s="13">
        <f t="shared" si="976"/>
        <v>0</v>
      </c>
      <c r="O2157" s="12">
        <f t="shared" si="977"/>
        <v>0</v>
      </c>
      <c r="P2157" s="4">
        <f t="shared" si="978"/>
        <v>1.5019126819944853E-262</v>
      </c>
      <c r="Q2157" s="11">
        <f t="shared" si="970"/>
        <v>2.2071858405746869E-261</v>
      </c>
      <c r="R2157" s="10">
        <f t="shared" si="979"/>
        <v>-1.1663062427278411E-257</v>
      </c>
      <c r="S2157" s="9">
        <f t="shared" si="980"/>
        <v>151.358709016955</v>
      </c>
      <c r="T2157" s="8">
        <f t="shared" si="981"/>
        <v>30226.534211835446</v>
      </c>
      <c r="U2157" s="7">
        <f t="shared" si="982"/>
        <v>-31.713683662788668</v>
      </c>
      <c r="V2157" s="9">
        <f t="shared" si="983"/>
        <v>-2402.0368627689054</v>
      </c>
      <c r="W2157" s="8">
        <f t="shared" si="984"/>
        <v>151148.88092529011</v>
      </c>
      <c r="X2157" s="7">
        <f t="shared" si="985"/>
        <v>-31.713683662788668</v>
      </c>
      <c r="Y2157" s="6">
        <f t="shared" si="971"/>
        <v>2406.8008951502334</v>
      </c>
      <c r="Z2157" s="4">
        <f t="shared" si="972"/>
        <v>-1</v>
      </c>
      <c r="AA2157" s="4">
        <f t="shared" si="986"/>
        <v>0</v>
      </c>
      <c r="AB2157" s="5">
        <f t="shared" si="987"/>
        <v>3.7043053757845266E-255</v>
      </c>
      <c r="AC2157" s="418">
        <f t="shared" si="991"/>
        <v>2.2093059834044354E-255</v>
      </c>
      <c r="AD2157" s="628">
        <f t="shared" si="988"/>
        <v>1.1457097051945371E-256</v>
      </c>
      <c r="AE2157" s="4">
        <f t="shared" si="973"/>
        <v>22.722654470030797</v>
      </c>
      <c r="AF2157" s="3">
        <f t="shared" si="989"/>
        <v>4.67</v>
      </c>
      <c r="AG2157" s="2">
        <f t="shared" si="974"/>
        <v>105.92076283713217</v>
      </c>
      <c r="AH2157" s="1">
        <f t="shared" si="963"/>
        <v>43.325999266651316</v>
      </c>
    </row>
    <row r="2158" spans="6:34" ht="15" thickBot="1" x14ac:dyDescent="0.4">
      <c r="F2158" s="21">
        <f t="shared" si="975"/>
        <v>212.7999999999922</v>
      </c>
      <c r="G2158" s="20">
        <f t="shared" si="990"/>
        <v>356.63043478260749</v>
      </c>
      <c r="H2158" s="19">
        <f t="shared" si="964"/>
        <v>6.6304347826074945</v>
      </c>
      <c r="I2158" s="18">
        <f t="shared" si="965"/>
        <v>1.8944099378878556E-2</v>
      </c>
      <c r="J2158" s="17">
        <f t="shared" si="966"/>
        <v>150908.67723901322</v>
      </c>
      <c r="K2158" s="16">
        <f t="shared" si="967"/>
        <v>31.714407335105008</v>
      </c>
      <c r="L2158" s="15">
        <f t="shared" si="968"/>
        <v>4.2586592030827271E-260</v>
      </c>
      <c r="M2158" s="14">
        <f t="shared" si="969"/>
        <v>1.0122407059807333E-262</v>
      </c>
      <c r="N2158" s="13">
        <f t="shared" si="976"/>
        <v>0</v>
      </c>
      <c r="O2158" s="12">
        <f t="shared" si="977"/>
        <v>0</v>
      </c>
      <c r="P2158" s="4">
        <f t="shared" si="978"/>
        <v>3.833198000534577E-262</v>
      </c>
      <c r="Q2158" s="11">
        <f t="shared" si="970"/>
        <v>5.6332038821749455E-261</v>
      </c>
      <c r="R2158" s="10">
        <f t="shared" si="979"/>
        <v>-2.990392979764953E-257</v>
      </c>
      <c r="S2158" s="9">
        <f t="shared" si="980"/>
        <v>151.358709016955</v>
      </c>
      <c r="T2158" s="8">
        <f t="shared" si="981"/>
        <v>30241.670082737142</v>
      </c>
      <c r="U2158" s="7">
        <f t="shared" si="982"/>
        <v>-31.714407335105008</v>
      </c>
      <c r="V2158" s="9">
        <f t="shared" si="983"/>
        <v>-2405.2082311351842</v>
      </c>
      <c r="W2158" s="8">
        <f t="shared" si="984"/>
        <v>150908.67723901322</v>
      </c>
      <c r="X2158" s="7">
        <f t="shared" si="985"/>
        <v>-31.714407335105008</v>
      </c>
      <c r="Y2158" s="6">
        <f t="shared" si="971"/>
        <v>2409.9659943484098</v>
      </c>
      <c r="Z2158" s="4">
        <f t="shared" si="972"/>
        <v>-1</v>
      </c>
      <c r="AA2158" s="4">
        <f t="shared" si="986"/>
        <v>0</v>
      </c>
      <c r="AB2158" s="5">
        <f t="shared" si="987"/>
        <v>9.4977874462398236E-255</v>
      </c>
      <c r="AC2158" s="418">
        <f t="shared" si="991"/>
        <v>5.6672930054098928E-255</v>
      </c>
      <c r="AD2158" s="628">
        <f t="shared" si="988"/>
        <v>2.9317985853711863E-256</v>
      </c>
      <c r="AE2158" s="4">
        <f t="shared" si="973"/>
        <v>22.75253623365672</v>
      </c>
      <c r="AF2158" s="3">
        <f t="shared" si="989"/>
        <v>4.67</v>
      </c>
      <c r="AG2158" s="2">
        <f t="shared" si="974"/>
        <v>105.92076283713217</v>
      </c>
      <c r="AH2158" s="1">
        <f t="shared" si="963"/>
        <v>43.411492104886747</v>
      </c>
    </row>
    <row r="2159" spans="6:34" ht="15" thickBot="1" x14ac:dyDescent="0.4">
      <c r="F2159" s="21">
        <f t="shared" si="975"/>
        <v>212.89999999999219</v>
      </c>
      <c r="G2159" s="20">
        <f t="shared" si="990"/>
        <v>356.63043478260749</v>
      </c>
      <c r="H2159" s="19">
        <f t="shared" si="964"/>
        <v>6.6304347826074945</v>
      </c>
      <c r="I2159" s="18">
        <f t="shared" si="965"/>
        <v>1.8944099378878556E-2</v>
      </c>
      <c r="J2159" s="17">
        <f t="shared" si="966"/>
        <v>150668.15641589969</v>
      </c>
      <c r="K2159" s="16">
        <f t="shared" si="967"/>
        <v>31.715131987693081</v>
      </c>
      <c r="L2159" s="15">
        <f t="shared" si="968"/>
        <v>1.088291848819744E-259</v>
      </c>
      <c r="M2159" s="14">
        <f t="shared" si="969"/>
        <v>2.5867608954596494E-262</v>
      </c>
      <c r="N2159" s="13">
        <f t="shared" si="976"/>
        <v>0</v>
      </c>
      <c r="O2159" s="12">
        <f t="shared" si="977"/>
        <v>0</v>
      </c>
      <c r="P2159" s="4">
        <f t="shared" si="978"/>
        <v>9.7956608875257888E-262</v>
      </c>
      <c r="Q2159" s="11">
        <f t="shared" si="970"/>
        <v>1.4395539946640904E-260</v>
      </c>
      <c r="R2159" s="10">
        <f t="shared" si="979"/>
        <v>-7.6771014475855978E-257</v>
      </c>
      <c r="S2159" s="9">
        <f t="shared" si="980"/>
        <v>151.358709016955</v>
      </c>
      <c r="T2159" s="8">
        <f t="shared" si="981"/>
        <v>30256.805953638839</v>
      </c>
      <c r="U2159" s="7">
        <f t="shared" si="982"/>
        <v>-31.715131987693081</v>
      </c>
      <c r="V2159" s="9">
        <f t="shared" si="983"/>
        <v>-2408.3796718686945</v>
      </c>
      <c r="W2159" s="8">
        <f t="shared" si="984"/>
        <v>150668.15641589969</v>
      </c>
      <c r="X2159" s="7">
        <f t="shared" si="985"/>
        <v>-31.715131987693081</v>
      </c>
      <c r="Y2159" s="6">
        <f t="shared" si="971"/>
        <v>2413.1311822330836</v>
      </c>
      <c r="Z2159" s="4">
        <f t="shared" si="972"/>
        <v>-1</v>
      </c>
      <c r="AA2159" s="4">
        <f t="shared" si="986"/>
        <v>0</v>
      </c>
      <c r="AB2159" s="5">
        <f t="shared" si="987"/>
        <v>2.43832426860898E-254</v>
      </c>
      <c r="AC2159" s="418">
        <f t="shared" si="991"/>
        <v>1.4556223646567746E-254</v>
      </c>
      <c r="AD2159" s="628">
        <f t="shared" si="988"/>
        <v>7.5118709855349223E-256</v>
      </c>
      <c r="AE2159" s="4">
        <f t="shared" si="973"/>
        <v>22.782418834573601</v>
      </c>
      <c r="AF2159" s="3">
        <f t="shared" si="989"/>
        <v>4.67</v>
      </c>
      <c r="AG2159" s="2">
        <f t="shared" si="974"/>
        <v>105.92076283713217</v>
      </c>
      <c r="AH2159" s="1">
        <f t="shared" si="963"/>
        <v>43.497043499935621</v>
      </c>
    </row>
    <row r="2160" spans="6:34" ht="15" thickBot="1" x14ac:dyDescent="0.4">
      <c r="F2160" s="21">
        <f t="shared" si="975"/>
        <v>212.99999999999218</v>
      </c>
      <c r="G2160" s="20">
        <f t="shared" si="990"/>
        <v>356.63043478260749</v>
      </c>
      <c r="H2160" s="19">
        <f t="shared" si="964"/>
        <v>6.6304347826074945</v>
      </c>
      <c r="I2160" s="18">
        <f t="shared" si="965"/>
        <v>1.8944099378878556E-2</v>
      </c>
      <c r="J2160" s="17">
        <f t="shared" si="966"/>
        <v>150427.31844871282</v>
      </c>
      <c r="K2160" s="16">
        <f t="shared" si="967"/>
        <v>31.715857620674075</v>
      </c>
      <c r="L2160" s="15">
        <f t="shared" si="968"/>
        <v>2.7846708792221069E-259</v>
      </c>
      <c r="M2160" s="14">
        <f t="shared" si="969"/>
        <v>6.6188842128230261E-262</v>
      </c>
      <c r="N2160" s="13">
        <f t="shared" si="976"/>
        <v>0</v>
      </c>
      <c r="O2160" s="12">
        <f t="shared" si="977"/>
        <v>0</v>
      </c>
      <c r="P2160" s="4">
        <f t="shared" si="978"/>
        <v>2.5064684299354795E-261</v>
      </c>
      <c r="Q2160" s="11">
        <f t="shared" si="970"/>
        <v>3.683464221804454E-260</v>
      </c>
      <c r="R2160" s="10">
        <f t="shared" si="979"/>
        <v>-1.973420971969468E-256</v>
      </c>
      <c r="S2160" s="9">
        <f t="shared" si="980"/>
        <v>151.358709016955</v>
      </c>
      <c r="T2160" s="8">
        <f t="shared" si="981"/>
        <v>30271.941824540536</v>
      </c>
      <c r="U2160" s="7">
        <f t="shared" si="982"/>
        <v>-31.715857620674075</v>
      </c>
      <c r="V2160" s="9">
        <f t="shared" si="983"/>
        <v>-2411.5511850674638</v>
      </c>
      <c r="W2160" s="8">
        <f t="shared" si="984"/>
        <v>150427.31844871282</v>
      </c>
      <c r="X2160" s="7">
        <f t="shared" si="985"/>
        <v>-31.715857620674075</v>
      </c>
      <c r="Y2160" s="6">
        <f t="shared" si="971"/>
        <v>2416.2964588385194</v>
      </c>
      <c r="Z2160" s="4">
        <f t="shared" si="972"/>
        <v>-1</v>
      </c>
      <c r="AA2160" s="4">
        <f t="shared" si="986"/>
        <v>0</v>
      </c>
      <c r="AB2160" s="5">
        <f t="shared" si="987"/>
        <v>6.2677825491655702E-254</v>
      </c>
      <c r="AC2160" s="418">
        <f t="shared" si="991"/>
        <v>3.7434765874259197E-254</v>
      </c>
      <c r="AD2160" s="628">
        <f t="shared" si="988"/>
        <v>1.9271550232705727E-255</v>
      </c>
      <c r="AE2160" s="4">
        <f t="shared" si="973"/>
        <v>22.812302273104937</v>
      </c>
      <c r="AF2160" s="3">
        <f t="shared" si="989"/>
        <v>4.67</v>
      </c>
      <c r="AG2160" s="2">
        <f t="shared" si="974"/>
        <v>105.92076283713217</v>
      </c>
      <c r="AH2160" s="1">
        <f t="shared" si="963"/>
        <v>43.582653420599662</v>
      </c>
    </row>
    <row r="2161" spans="6:34" ht="15" thickBot="1" x14ac:dyDescent="0.4">
      <c r="F2161" s="21">
        <f t="shared" si="975"/>
        <v>213.09999999999218</v>
      </c>
      <c r="G2161" s="20">
        <f t="shared" si="990"/>
        <v>356.63043478260749</v>
      </c>
      <c r="H2161" s="19">
        <f t="shared" si="964"/>
        <v>6.6304347826074945</v>
      </c>
      <c r="I2161" s="18">
        <f t="shared" si="965"/>
        <v>1.8944099378878556E-2</v>
      </c>
      <c r="J2161" s="17">
        <f t="shared" si="966"/>
        <v>150186.16333020607</v>
      </c>
      <c r="K2161" s="16">
        <f t="shared" si="967"/>
        <v>31.716584234169339</v>
      </c>
      <c r="L2161" s="15">
        <f t="shared" si="968"/>
        <v>7.1344165923131463E-259</v>
      </c>
      <c r="M2161" s="14">
        <f t="shared" si="969"/>
        <v>1.6957794798269117E-261</v>
      </c>
      <c r="N2161" s="13">
        <f t="shared" si="976"/>
        <v>0</v>
      </c>
      <c r="O2161" s="12">
        <f t="shared" si="977"/>
        <v>0</v>
      </c>
      <c r="P2161" s="4">
        <f t="shared" si="978"/>
        <v>6.4216529458002326E-261</v>
      </c>
      <c r="Q2161" s="11">
        <f t="shared" si="970"/>
        <v>9.4371541201934157E-260</v>
      </c>
      <c r="R2161" s="10">
        <f t="shared" si="979"/>
        <v>-5.0792049519525607E-256</v>
      </c>
      <c r="S2161" s="9">
        <f t="shared" si="980"/>
        <v>151.358709016955</v>
      </c>
      <c r="T2161" s="8">
        <f t="shared" si="981"/>
        <v>30287.077695442233</v>
      </c>
      <c r="U2161" s="7">
        <f t="shared" si="982"/>
        <v>-31.716584234169339</v>
      </c>
      <c r="V2161" s="9">
        <f t="shared" si="983"/>
        <v>-2414.7227708295313</v>
      </c>
      <c r="W2161" s="8">
        <f t="shared" si="984"/>
        <v>150186.16333020607</v>
      </c>
      <c r="X2161" s="7">
        <f t="shared" si="985"/>
        <v>-31.716584234169339</v>
      </c>
      <c r="Y2161" s="6">
        <f t="shared" si="971"/>
        <v>2419.4618241993257</v>
      </c>
      <c r="Z2161" s="4">
        <f t="shared" si="972"/>
        <v>-1</v>
      </c>
      <c r="AA2161" s="4">
        <f t="shared" si="986"/>
        <v>0</v>
      </c>
      <c r="AB2161" s="5">
        <f t="shared" si="987"/>
        <v>1.6132063362898199E-253</v>
      </c>
      <c r="AC2161" s="418">
        <f t="shared" si="991"/>
        <v>9.6395101689204878E-254</v>
      </c>
      <c r="AD2161" s="628">
        <f t="shared" si="988"/>
        <v>4.9503945610364553E-255</v>
      </c>
      <c r="AE2161" s="4">
        <f t="shared" si="973"/>
        <v>22.84218654957747</v>
      </c>
      <c r="AF2161" s="3">
        <f t="shared" si="989"/>
        <v>4.67</v>
      </c>
      <c r="AG2161" s="2">
        <f t="shared" si="974"/>
        <v>105.92076283713217</v>
      </c>
      <c r="AH2161" s="1">
        <f t="shared" si="963"/>
        <v>43.668321835758789</v>
      </c>
    </row>
    <row r="2162" spans="6:34" ht="15" thickBot="1" x14ac:dyDescent="0.4">
      <c r="F2162" s="21">
        <f t="shared" si="975"/>
        <v>213.19999999999217</v>
      </c>
      <c r="G2162" s="20">
        <f t="shared" si="990"/>
        <v>356.63043478260749</v>
      </c>
      <c r="H2162" s="19">
        <f t="shared" si="964"/>
        <v>6.6304347826074945</v>
      </c>
      <c r="I2162" s="18">
        <f t="shared" si="965"/>
        <v>1.8944099378878556E-2</v>
      </c>
      <c r="J2162" s="17">
        <f t="shared" si="966"/>
        <v>149944.69105312313</v>
      </c>
      <c r="K2162" s="16">
        <f t="shared" si="967"/>
        <v>31.71731182830041</v>
      </c>
      <c r="L2162" s="15">
        <f t="shared" si="968"/>
        <v>1.8302029004667717E-258</v>
      </c>
      <c r="M2162" s="14">
        <f t="shared" si="969"/>
        <v>4.3502092741194695E-261</v>
      </c>
      <c r="N2162" s="13">
        <f t="shared" si="976"/>
        <v>0</v>
      </c>
      <c r="O2162" s="12">
        <f t="shared" si="977"/>
        <v>0</v>
      </c>
      <c r="P2162" s="4">
        <f t="shared" si="978"/>
        <v>1.647356542069265E-260</v>
      </c>
      <c r="Q2162" s="11">
        <f t="shared" si="970"/>
        <v>2.4209277127914356E-259</v>
      </c>
      <c r="R2162" s="10">
        <f t="shared" si="979"/>
        <v>-1.308956964937744E-255</v>
      </c>
      <c r="S2162" s="9">
        <f t="shared" si="980"/>
        <v>151.358709016955</v>
      </c>
      <c r="T2162" s="8">
        <f t="shared" si="981"/>
        <v>30302.213566343929</v>
      </c>
      <c r="U2162" s="7">
        <f t="shared" si="982"/>
        <v>-31.71731182830041</v>
      </c>
      <c r="V2162" s="9">
        <f t="shared" si="983"/>
        <v>-2417.8944292529482</v>
      </c>
      <c r="W2162" s="8">
        <f t="shared" si="984"/>
        <v>149944.69105312313</v>
      </c>
      <c r="X2162" s="7">
        <f t="shared" si="985"/>
        <v>-31.71731182830041</v>
      </c>
      <c r="Y2162" s="6">
        <f t="shared" si="971"/>
        <v>2422.6272783504519</v>
      </c>
      <c r="Z2162" s="4">
        <f t="shared" si="972"/>
        <v>-1</v>
      </c>
      <c r="AA2162" s="4">
        <f t="shared" si="986"/>
        <v>0</v>
      </c>
      <c r="AB2162" s="5">
        <f t="shared" si="987"/>
        <v>4.1573783490593485E-253</v>
      </c>
      <c r="AC2162" s="418">
        <f t="shared" si="991"/>
        <v>2.4853545226999988E-253</v>
      </c>
      <c r="AD2162" s="628">
        <f t="shared" si="988"/>
        <v>1.2732617777249868E-254</v>
      </c>
      <c r="AE2162" s="4">
        <f t="shared" si="973"/>
        <v>22.872071664321155</v>
      </c>
      <c r="AF2162" s="3">
        <f t="shared" si="989"/>
        <v>4.67</v>
      </c>
      <c r="AG2162" s="2">
        <f t="shared" si="974"/>
        <v>105.92076283713217</v>
      </c>
      <c r="AH2162" s="1">
        <f t="shared" si="963"/>
        <v>43.754048714370541</v>
      </c>
    </row>
    <row r="2163" spans="6:34" ht="15" thickBot="1" x14ac:dyDescent="0.4">
      <c r="F2163" s="21">
        <f t="shared" si="975"/>
        <v>213.29999999999217</v>
      </c>
      <c r="G2163" s="20">
        <f t="shared" si="990"/>
        <v>356.63043478260749</v>
      </c>
      <c r="H2163" s="19">
        <f t="shared" si="964"/>
        <v>6.6304347826074945</v>
      </c>
      <c r="I2163" s="18">
        <f t="shared" si="965"/>
        <v>1.8944099378878556E-2</v>
      </c>
      <c r="J2163" s="17">
        <f t="shared" si="966"/>
        <v>149702.90161019782</v>
      </c>
      <c r="K2163" s="16">
        <f t="shared" si="967"/>
        <v>31.718040403188969</v>
      </c>
      <c r="L2163" s="15">
        <f t="shared" si="968"/>
        <v>4.7010652963134948E-258</v>
      </c>
      <c r="M2163" s="14">
        <f t="shared" si="969"/>
        <v>1.1173962102807545E-260</v>
      </c>
      <c r="N2163" s="13">
        <f t="shared" si="976"/>
        <v>0</v>
      </c>
      <c r="O2163" s="12">
        <f t="shared" si="977"/>
        <v>0</v>
      </c>
      <c r="P2163" s="4">
        <f t="shared" si="978"/>
        <v>4.2314055280984007E-260</v>
      </c>
      <c r="Q2163" s="11">
        <f t="shared" si="970"/>
        <v>6.2184030265632567E-259</v>
      </c>
      <c r="R2163" s="10">
        <f t="shared" si="979"/>
        <v>-3.3776039658735129E-255</v>
      </c>
      <c r="S2163" s="9">
        <f t="shared" si="980"/>
        <v>151.358709016955</v>
      </c>
      <c r="T2163" s="8">
        <f t="shared" si="981"/>
        <v>30317.349437245626</v>
      </c>
      <c r="U2163" s="7">
        <f t="shared" si="982"/>
        <v>-31.718040403188969</v>
      </c>
      <c r="V2163" s="9">
        <f t="shared" si="983"/>
        <v>-2421.0661604357783</v>
      </c>
      <c r="W2163" s="8">
        <f t="shared" si="984"/>
        <v>149702.90161019782</v>
      </c>
      <c r="X2163" s="7">
        <f t="shared" si="985"/>
        <v>-31.718040403188969</v>
      </c>
      <c r="Y2163" s="6">
        <f t="shared" si="971"/>
        <v>2425.7928213271884</v>
      </c>
      <c r="Z2163" s="4">
        <f t="shared" si="972"/>
        <v>-1</v>
      </c>
      <c r="AA2163" s="4">
        <f t="shared" si="986"/>
        <v>0</v>
      </c>
      <c r="AB2163" s="5">
        <f t="shared" si="987"/>
        <v>1.072760829848015E-252</v>
      </c>
      <c r="AC2163" s="418">
        <f t="shared" si="991"/>
        <v>6.4161625786665055E-253</v>
      </c>
      <c r="AD2163" s="628">
        <f t="shared" si="988"/>
        <v>3.2790678597195114E-254</v>
      </c>
      <c r="AE2163" s="4">
        <f t="shared" si="973"/>
        <v>22.901957617669169</v>
      </c>
      <c r="AF2163" s="3">
        <f t="shared" si="989"/>
        <v>4.67</v>
      </c>
      <c r="AG2163" s="2">
        <f t="shared" si="974"/>
        <v>105.92076283713217</v>
      </c>
      <c r="AH2163" s="1">
        <f t="shared" si="963"/>
        <v>43.839834025470317</v>
      </c>
    </row>
    <row r="2164" spans="6:34" ht="15" thickBot="1" x14ac:dyDescent="0.4">
      <c r="F2164" s="21">
        <f t="shared" si="975"/>
        <v>213.39999999999216</v>
      </c>
      <c r="G2164" s="20">
        <f t="shared" si="990"/>
        <v>356.63043478260749</v>
      </c>
      <c r="H2164" s="19">
        <f t="shared" si="964"/>
        <v>6.6304347826074945</v>
      </c>
      <c r="I2164" s="18">
        <f t="shared" si="965"/>
        <v>1.8944099378878556E-2</v>
      </c>
      <c r="J2164" s="17">
        <f t="shared" si="966"/>
        <v>149460.79499415425</v>
      </c>
      <c r="K2164" s="16">
        <f t="shared" si="967"/>
        <v>31.718769958956909</v>
      </c>
      <c r="L2164" s="15">
        <f t="shared" si="968"/>
        <v>1.2090650996100153E-257</v>
      </c>
      <c r="M2164" s="14">
        <f t="shared" si="969"/>
        <v>2.8738268352630453E-260</v>
      </c>
      <c r="N2164" s="13">
        <f t="shared" si="976"/>
        <v>0</v>
      </c>
      <c r="O2164" s="12">
        <f t="shared" si="977"/>
        <v>0</v>
      </c>
      <c r="P2164" s="4">
        <f t="shared" si="978"/>
        <v>1.088273492038621E-259</v>
      </c>
      <c r="Q2164" s="11">
        <f t="shared" si="970"/>
        <v>1.5993085823808451E-258</v>
      </c>
      <c r="R2164" s="10">
        <f t="shared" si="979"/>
        <v>-8.7266167723798799E-255</v>
      </c>
      <c r="S2164" s="9">
        <f t="shared" si="980"/>
        <v>151.358709016955</v>
      </c>
      <c r="T2164" s="8">
        <f t="shared" si="981"/>
        <v>30332.485308147323</v>
      </c>
      <c r="U2164" s="7">
        <f t="shared" si="982"/>
        <v>-31.718769958956909</v>
      </c>
      <c r="V2164" s="9">
        <f t="shared" si="983"/>
        <v>-2424.2379644760972</v>
      </c>
      <c r="W2164" s="8">
        <f t="shared" si="984"/>
        <v>149460.79499415425</v>
      </c>
      <c r="X2164" s="7">
        <f t="shared" si="985"/>
        <v>-31.718769958956909</v>
      </c>
      <c r="Y2164" s="6">
        <f t="shared" si="971"/>
        <v>2428.9584531651608</v>
      </c>
      <c r="Z2164" s="4">
        <f t="shared" si="972"/>
        <v>-1</v>
      </c>
      <c r="AA2164" s="4">
        <f t="shared" si="986"/>
        <v>0</v>
      </c>
      <c r="AB2164" s="5">
        <f t="shared" si="987"/>
        <v>2.7716608415583632E-252</v>
      </c>
      <c r="AC2164" s="418">
        <f t="shared" si="991"/>
        <v>1.6585023764140571E-252</v>
      </c>
      <c r="AD2164" s="628">
        <f t="shared" si="988"/>
        <v>8.4554750654274835E-254</v>
      </c>
      <c r="AE2164" s="4">
        <f t="shared" si="973"/>
        <v>22.931844409957851</v>
      </c>
      <c r="AF2164" s="3">
        <f t="shared" si="989"/>
        <v>4.67</v>
      </c>
      <c r="AG2164" s="2">
        <f t="shared" si="974"/>
        <v>105.92076283713217</v>
      </c>
      <c r="AH2164" s="1">
        <f t="shared" si="963"/>
        <v>43.925677738170712</v>
      </c>
    </row>
    <row r="2165" spans="6:34" ht="15" thickBot="1" x14ac:dyDescent="0.4">
      <c r="F2165" s="21">
        <f t="shared" si="975"/>
        <v>213.49999999999216</v>
      </c>
      <c r="G2165" s="20">
        <f t="shared" si="990"/>
        <v>356.63043478260749</v>
      </c>
      <c r="H2165" s="19">
        <f t="shared" si="964"/>
        <v>6.6304347826074945</v>
      </c>
      <c r="I2165" s="18">
        <f t="shared" si="965"/>
        <v>1.8944099378878556E-2</v>
      </c>
      <c r="J2165" s="17">
        <f t="shared" si="966"/>
        <v>149218.37119770664</v>
      </c>
      <c r="K2165" s="16">
        <f t="shared" si="967"/>
        <v>31.719500495726233</v>
      </c>
      <c r="L2165" s="15">
        <f t="shared" si="968"/>
        <v>3.1135764392425844E-257</v>
      </c>
      <c r="M2165" s="14">
        <f t="shared" si="969"/>
        <v>7.4006598384356986E-260</v>
      </c>
      <c r="N2165" s="13">
        <f t="shared" si="976"/>
        <v>0</v>
      </c>
      <c r="O2165" s="12">
        <f t="shared" si="977"/>
        <v>0</v>
      </c>
      <c r="P2165" s="4">
        <f t="shared" si="978"/>
        <v>2.8025146911912684E-259</v>
      </c>
      <c r="Q2165" s="11">
        <f t="shared" si="970"/>
        <v>4.1185288722547863E-258</v>
      </c>
      <c r="R2165" s="10">
        <f t="shared" si="979"/>
        <v>-2.2575480270094308E-254</v>
      </c>
      <c r="S2165" s="9">
        <f t="shared" si="980"/>
        <v>151.358709016955</v>
      </c>
      <c r="T2165" s="8">
        <f t="shared" si="981"/>
        <v>30347.62117904902</v>
      </c>
      <c r="U2165" s="7">
        <f t="shared" si="982"/>
        <v>-31.719500495726233</v>
      </c>
      <c r="V2165" s="9">
        <f t="shared" si="983"/>
        <v>-2427.4098414719929</v>
      </c>
      <c r="W2165" s="8">
        <f t="shared" si="984"/>
        <v>149218.37119770664</v>
      </c>
      <c r="X2165" s="7">
        <f t="shared" si="985"/>
        <v>-31.719500495726233</v>
      </c>
      <c r="Y2165" s="6">
        <f t="shared" si="971"/>
        <v>2432.1241739003303</v>
      </c>
      <c r="Z2165" s="4">
        <f t="shared" si="972"/>
        <v>-1</v>
      </c>
      <c r="AA2165" s="4">
        <f t="shared" si="986"/>
        <v>0</v>
      </c>
      <c r="AB2165" s="5">
        <f t="shared" si="987"/>
        <v>7.1701985174868168E-252</v>
      </c>
      <c r="AC2165" s="418">
        <f t="shared" si="991"/>
        <v>4.2925034830987918E-252</v>
      </c>
      <c r="AD2165" s="628">
        <f t="shared" si="988"/>
        <v>2.1831351388972693E-253</v>
      </c>
      <c r="AE2165" s="4">
        <f t="shared" si="973"/>
        <v>22.961732041526719</v>
      </c>
      <c r="AF2165" s="3">
        <f t="shared" si="989"/>
        <v>4.67</v>
      </c>
      <c r="AG2165" s="2">
        <f t="shared" si="974"/>
        <v>105.92076283713217</v>
      </c>
      <c r="AH2165" s="1">
        <f t="shared" si="963"/>
        <v>44.011579821661392</v>
      </c>
    </row>
    <row r="2166" spans="6:34" ht="15" thickBot="1" x14ac:dyDescent="0.4">
      <c r="F2166" s="21">
        <f t="shared" si="975"/>
        <v>213.59999999999215</v>
      </c>
      <c r="G2166" s="20">
        <f t="shared" si="990"/>
        <v>356.63043478260749</v>
      </c>
      <c r="H2166" s="19">
        <f t="shared" si="964"/>
        <v>6.6304347826074945</v>
      </c>
      <c r="I2166" s="18">
        <f t="shared" si="965"/>
        <v>1.8944099378878556E-2</v>
      </c>
      <c r="J2166" s="17">
        <f t="shared" si="966"/>
        <v>148975.63021355943</v>
      </c>
      <c r="K2166" s="16">
        <f t="shared" si="967"/>
        <v>31.720232013619185</v>
      </c>
      <c r="L2166" s="15">
        <f t="shared" si="968"/>
        <v>8.0283428834536159E-257</v>
      </c>
      <c r="M2166" s="14">
        <f t="shared" si="969"/>
        <v>1.90825681996809E-259</v>
      </c>
      <c r="N2166" s="13">
        <f t="shared" si="976"/>
        <v>0</v>
      </c>
      <c r="O2166" s="12">
        <f t="shared" si="977"/>
        <v>0</v>
      </c>
      <c r="P2166" s="4">
        <f t="shared" si="978"/>
        <v>7.226271561289473E-259</v>
      </c>
      <c r="Q2166" s="11">
        <f t="shared" si="970"/>
        <v>1.0619608224524084E-257</v>
      </c>
      <c r="R2166" s="10">
        <f t="shared" si="979"/>
        <v>-5.847659841834809E-254</v>
      </c>
      <c r="S2166" s="9">
        <f t="shared" si="980"/>
        <v>151.358709016955</v>
      </c>
      <c r="T2166" s="8">
        <f t="shared" si="981"/>
        <v>30362.757049950716</v>
      </c>
      <c r="U2166" s="7">
        <f t="shared" si="982"/>
        <v>-31.720232013619185</v>
      </c>
      <c r="V2166" s="9">
        <f t="shared" si="983"/>
        <v>-2430.5817915215657</v>
      </c>
      <c r="W2166" s="8">
        <f t="shared" si="984"/>
        <v>148975.63021355943</v>
      </c>
      <c r="X2166" s="7">
        <f t="shared" si="985"/>
        <v>-31.720232013619185</v>
      </c>
      <c r="Y2166" s="6">
        <f t="shared" si="971"/>
        <v>2435.2899835689923</v>
      </c>
      <c r="Z2166" s="4">
        <f t="shared" si="972"/>
        <v>-1</v>
      </c>
      <c r="AA2166" s="4">
        <f t="shared" si="986"/>
        <v>0</v>
      </c>
      <c r="AB2166" s="5">
        <f t="shared" si="987"/>
        <v>1.8572753016570043E-251</v>
      </c>
      <c r="AC2166" s="418">
        <f t="shared" si="991"/>
        <v>1.1123952577848493E-251</v>
      </c>
      <c r="AD2166" s="628">
        <f t="shared" si="988"/>
        <v>5.6438870837286793E-253</v>
      </c>
      <c r="AE2166" s="4">
        <f t="shared" si="973"/>
        <v>22.991620512718431</v>
      </c>
      <c r="AF2166" s="3">
        <f t="shared" si="989"/>
        <v>4.67</v>
      </c>
      <c r="AG2166" s="2">
        <f t="shared" si="974"/>
        <v>105.92076283713217</v>
      </c>
      <c r="AH2166" s="1">
        <f t="shared" si="963"/>
        <v>44.097540245209075</v>
      </c>
    </row>
    <row r="2167" spans="6:34" ht="15" thickBot="1" x14ac:dyDescent="0.4">
      <c r="F2167" s="21">
        <f t="shared" si="975"/>
        <v>213.69999999999214</v>
      </c>
      <c r="G2167" s="20">
        <f t="shared" si="990"/>
        <v>356.63043478260749</v>
      </c>
      <c r="H2167" s="19">
        <f t="shared" si="964"/>
        <v>6.6304347826074945</v>
      </c>
      <c r="I2167" s="18">
        <f t="shared" si="965"/>
        <v>1.8944099378878556E-2</v>
      </c>
      <c r="J2167" s="17">
        <f t="shared" si="966"/>
        <v>148732.57203440726</v>
      </c>
      <c r="K2167" s="16">
        <f t="shared" si="967"/>
        <v>31.720964512758126</v>
      </c>
      <c r="L2167" s="15">
        <f t="shared" si="968"/>
        <v>2.0727594989475328E-256</v>
      </c>
      <c r="M2167" s="14">
        <f t="shared" si="969"/>
        <v>4.9267420530483906E-259</v>
      </c>
      <c r="N2167" s="13">
        <f t="shared" si="976"/>
        <v>0</v>
      </c>
      <c r="O2167" s="12">
        <f t="shared" si="977"/>
        <v>0</v>
      </c>
      <c r="P2167" s="4">
        <f t="shared" si="978"/>
        <v>1.8656805318451757E-258</v>
      </c>
      <c r="Q2167" s="11">
        <f t="shared" si="970"/>
        <v>2.7417730087052046E-257</v>
      </c>
      <c r="R2167" s="10">
        <f t="shared" si="979"/>
        <v>-1.5166358221215956E-253</v>
      </c>
      <c r="S2167" s="9">
        <f t="shared" si="980"/>
        <v>151.358709016955</v>
      </c>
      <c r="T2167" s="8">
        <f t="shared" si="981"/>
        <v>30377.892920852413</v>
      </c>
      <c r="U2167" s="7">
        <f t="shared" si="982"/>
        <v>-31.720964512758126</v>
      </c>
      <c r="V2167" s="9">
        <f t="shared" si="983"/>
        <v>-2433.7538147229275</v>
      </c>
      <c r="W2167" s="8">
        <f t="shared" si="984"/>
        <v>148732.57203440726</v>
      </c>
      <c r="X2167" s="7">
        <f t="shared" si="985"/>
        <v>-31.720964512758126</v>
      </c>
      <c r="Y2167" s="6">
        <f t="shared" si="971"/>
        <v>2438.4558822077715</v>
      </c>
      <c r="Z2167" s="4">
        <f t="shared" si="972"/>
        <v>-1</v>
      </c>
      <c r="AA2167" s="4">
        <f t="shared" si="986"/>
        <v>0</v>
      </c>
      <c r="AB2167" s="5">
        <f t="shared" si="987"/>
        <v>4.8169871884184006E-251</v>
      </c>
      <c r="AC2167" s="418">
        <f t="shared" si="991"/>
        <v>2.886433859164217E-251</v>
      </c>
      <c r="AD2167" s="628">
        <f t="shared" si="988"/>
        <v>1.4609360103673206E-252</v>
      </c>
      <c r="AE2167" s="4">
        <f t="shared" si="973"/>
        <v>23.02150982387877</v>
      </c>
      <c r="AF2167" s="3">
        <f t="shared" si="989"/>
        <v>4.67</v>
      </c>
      <c r="AG2167" s="2">
        <f t="shared" si="974"/>
        <v>105.92076283713217</v>
      </c>
      <c r="AH2167" s="1">
        <f t="shared" si="963"/>
        <v>44.183558978156981</v>
      </c>
    </row>
    <row r="2168" spans="6:34" ht="15" thickBot="1" x14ac:dyDescent="0.4">
      <c r="F2168" s="21">
        <f t="shared" si="975"/>
        <v>213.79999999999214</v>
      </c>
      <c r="G2168" s="20">
        <f t="shared" si="990"/>
        <v>356.63043478260749</v>
      </c>
      <c r="H2168" s="19">
        <f t="shared" si="964"/>
        <v>6.6304347826074945</v>
      </c>
      <c r="I2168" s="18">
        <f t="shared" si="965"/>
        <v>1.8944099378878556E-2</v>
      </c>
      <c r="J2168" s="17">
        <f t="shared" si="966"/>
        <v>148489.19665293497</v>
      </c>
      <c r="K2168" s="16">
        <f t="shared" si="967"/>
        <v>31.721697993265625</v>
      </c>
      <c r="L2168" s="15">
        <f t="shared" si="968"/>
        <v>5.3583197384940875E-256</v>
      </c>
      <c r="M2168" s="14">
        <f t="shared" si="969"/>
        <v>1.2736190186426595E-258</v>
      </c>
      <c r="N2168" s="13">
        <f t="shared" si="976"/>
        <v>0</v>
      </c>
      <c r="O2168" s="12">
        <f t="shared" si="977"/>
        <v>0</v>
      </c>
      <c r="P2168" s="4">
        <f t="shared" si="978"/>
        <v>4.822996987632284E-258</v>
      </c>
      <c r="Q2168" s="11">
        <f t="shared" si="970"/>
        <v>7.0877959736646213E-257</v>
      </c>
      <c r="R2168" s="10">
        <f t="shared" si="979"/>
        <v>-3.9385350637183843E-253</v>
      </c>
      <c r="S2168" s="9">
        <f t="shared" si="980"/>
        <v>151.358709016955</v>
      </c>
      <c r="T2168" s="8">
        <f t="shared" si="981"/>
        <v>30393.02879175411</v>
      </c>
      <c r="U2168" s="7">
        <f t="shared" si="982"/>
        <v>-31.721697993265625</v>
      </c>
      <c r="V2168" s="9">
        <f t="shared" si="983"/>
        <v>-2436.9259111742031</v>
      </c>
      <c r="W2168" s="8">
        <f t="shared" si="984"/>
        <v>148489.19665293497</v>
      </c>
      <c r="X2168" s="7">
        <f t="shared" si="985"/>
        <v>-31.721697993265625</v>
      </c>
      <c r="Y2168" s="6">
        <f t="shared" si="971"/>
        <v>2441.6218698536222</v>
      </c>
      <c r="Z2168" s="4">
        <f t="shared" si="972"/>
        <v>-1</v>
      </c>
      <c r="AA2168" s="4">
        <f t="shared" si="986"/>
        <v>0</v>
      </c>
      <c r="AB2168" s="5">
        <f t="shared" si="987"/>
        <v>1.2509181615220377E-250</v>
      </c>
      <c r="AC2168" s="418">
        <f t="shared" si="991"/>
        <v>7.499256284630617E-251</v>
      </c>
      <c r="AD2168" s="628">
        <f t="shared" si="988"/>
        <v>3.7865120656394426E-252</v>
      </c>
      <c r="AE2168" s="4">
        <f t="shared" si="973"/>
        <v>23.051399975356613</v>
      </c>
      <c r="AF2168" s="3">
        <f t="shared" si="989"/>
        <v>4.67</v>
      </c>
      <c r="AG2168" s="2">
        <f t="shared" si="974"/>
        <v>105.92076283713217</v>
      </c>
      <c r="AH2168" s="1">
        <f t="shared" si="963"/>
        <v>44.269635989924645</v>
      </c>
    </row>
    <row r="2169" spans="6:34" ht="15" thickBot="1" x14ac:dyDescent="0.4">
      <c r="F2169" s="21">
        <f t="shared" si="975"/>
        <v>213.89999999999213</v>
      </c>
      <c r="G2169" s="20">
        <f t="shared" si="990"/>
        <v>356.63043478260749</v>
      </c>
      <c r="H2169" s="19">
        <f t="shared" si="964"/>
        <v>6.6304347826074945</v>
      </c>
      <c r="I2169" s="18">
        <f t="shared" si="965"/>
        <v>1.8944099378878556E-2</v>
      </c>
      <c r="J2169" s="17">
        <f t="shared" si="966"/>
        <v>148245.50406181754</v>
      </c>
      <c r="K2169" s="16">
        <f t="shared" si="967"/>
        <v>31.722432455264389</v>
      </c>
      <c r="L2169" s="15">
        <f t="shared" si="968"/>
        <v>1.3869638240207809E-255</v>
      </c>
      <c r="M2169" s="14">
        <f t="shared" si="969"/>
        <v>3.2966743133149938E-258</v>
      </c>
      <c r="N2169" s="13">
        <f t="shared" si="976"/>
        <v>0</v>
      </c>
      <c r="O2169" s="12">
        <f t="shared" si="977"/>
        <v>0</v>
      </c>
      <c r="P2169" s="4">
        <f t="shared" si="978"/>
        <v>1.2483992504499478E-257</v>
      </c>
      <c r="Q2169" s="11">
        <f t="shared" si="970"/>
        <v>1.8346267276457383E-256</v>
      </c>
      <c r="R2169" s="10">
        <f t="shared" si="979"/>
        <v>-1.0241001187180983E-252</v>
      </c>
      <c r="S2169" s="9">
        <f t="shared" si="980"/>
        <v>151.358709016955</v>
      </c>
      <c r="T2169" s="8">
        <f t="shared" si="981"/>
        <v>30408.164662655807</v>
      </c>
      <c r="U2169" s="7">
        <f t="shared" si="982"/>
        <v>-31.722432455264389</v>
      </c>
      <c r="V2169" s="9">
        <f t="shared" si="983"/>
        <v>-2440.0980809735297</v>
      </c>
      <c r="W2169" s="8">
        <f t="shared" si="984"/>
        <v>148245.50406181754</v>
      </c>
      <c r="X2169" s="7">
        <f t="shared" si="985"/>
        <v>-31.722432455264389</v>
      </c>
      <c r="Y2169" s="6">
        <f t="shared" si="971"/>
        <v>2444.7879465438268</v>
      </c>
      <c r="Z2169" s="4">
        <f t="shared" si="972"/>
        <v>-1</v>
      </c>
      <c r="AA2169" s="4">
        <f t="shared" si="986"/>
        <v>0</v>
      </c>
      <c r="AB2169" s="5">
        <f t="shared" si="987"/>
        <v>3.252644490898314E-250</v>
      </c>
      <c r="AC2169" s="418">
        <f t="shared" si="991"/>
        <v>1.9508729170218716E-250</v>
      </c>
      <c r="AD2169" s="628">
        <f t="shared" si="988"/>
        <v>9.8265905668778154E-252</v>
      </c>
      <c r="AE2169" s="4">
        <f t="shared" si="973"/>
        <v>23.08129096750395</v>
      </c>
      <c r="AF2169" s="3">
        <f t="shared" si="989"/>
        <v>4.67</v>
      </c>
      <c r="AG2169" s="2">
        <f t="shared" si="974"/>
        <v>105.92076283713217</v>
      </c>
      <c r="AH2169" s="1">
        <f t="shared" si="963"/>
        <v>44.355771250007926</v>
      </c>
    </row>
    <row r="2170" spans="6:34" ht="15" thickBot="1" x14ac:dyDescent="0.4">
      <c r="F2170" s="21">
        <f t="shared" si="975"/>
        <v>213.99999999999213</v>
      </c>
      <c r="G2170" s="20">
        <f t="shared" si="990"/>
        <v>356.63043478260749</v>
      </c>
      <c r="H2170" s="19">
        <f t="shared" si="964"/>
        <v>6.6304347826074945</v>
      </c>
      <c r="I2170" s="18">
        <f t="shared" si="965"/>
        <v>1.8944099378878556E-2</v>
      </c>
      <c r="J2170" s="17">
        <f t="shared" si="966"/>
        <v>148001.49425372019</v>
      </c>
      <c r="K2170" s="16">
        <f t="shared" si="967"/>
        <v>31.723167898877328</v>
      </c>
      <c r="L2170" s="15">
        <f t="shared" si="968"/>
        <v>3.5946658697170202E-255</v>
      </c>
      <c r="M2170" s="14">
        <f t="shared" si="969"/>
        <v>8.5441613057303851E-258</v>
      </c>
      <c r="N2170" s="13">
        <f t="shared" si="976"/>
        <v>0</v>
      </c>
      <c r="O2170" s="12">
        <f t="shared" si="977"/>
        <v>0</v>
      </c>
      <c r="P2170" s="4">
        <f t="shared" si="978"/>
        <v>3.235540898509765E-257</v>
      </c>
      <c r="Q2170" s="11">
        <f t="shared" si="970"/>
        <v>4.7548969679831728E-256</v>
      </c>
      <c r="R2170" s="10">
        <f t="shared" si="979"/>
        <v>-2.6662723268195387E-252</v>
      </c>
      <c r="S2170" s="9">
        <f t="shared" si="980"/>
        <v>151.358709016955</v>
      </c>
      <c r="T2170" s="8">
        <f t="shared" si="981"/>
        <v>30423.300533557504</v>
      </c>
      <c r="U2170" s="7">
        <f t="shared" si="982"/>
        <v>-31.723167898877328</v>
      </c>
      <c r="V2170" s="9">
        <f t="shared" si="983"/>
        <v>-2443.270324219056</v>
      </c>
      <c r="W2170" s="8">
        <f t="shared" si="984"/>
        <v>148001.49425372019</v>
      </c>
      <c r="X2170" s="7">
        <f t="shared" si="985"/>
        <v>-31.723167898877328</v>
      </c>
      <c r="Y2170" s="6">
        <f t="shared" si="971"/>
        <v>2447.9541123159906</v>
      </c>
      <c r="Z2170" s="4">
        <f t="shared" si="972"/>
        <v>-1</v>
      </c>
      <c r="AA2170" s="4">
        <f t="shared" si="986"/>
        <v>0</v>
      </c>
      <c r="AB2170" s="5">
        <f t="shared" si="987"/>
        <v>8.4683478075559544E-250</v>
      </c>
      <c r="AC2170" s="418">
        <f t="shared" si="991"/>
        <v>5.081524889824933E-250</v>
      </c>
      <c r="AD2170" s="628">
        <f t="shared" si="988"/>
        <v>2.5534175239649647E-251</v>
      </c>
      <c r="AE2170" s="4">
        <f t="shared" si="973"/>
        <v>23.11118280067581</v>
      </c>
      <c r="AF2170" s="3">
        <f t="shared" si="989"/>
        <v>4.67</v>
      </c>
      <c r="AG2170" s="2">
        <f t="shared" si="974"/>
        <v>105.92076283713217</v>
      </c>
      <c r="AH2170" s="1">
        <f t="shared" si="963"/>
        <v>44.441964727978387</v>
      </c>
    </row>
    <row r="2171" spans="6:34" ht="15" thickBot="1" x14ac:dyDescent="0.4">
      <c r="F2171" s="21">
        <f t="shared" si="975"/>
        <v>214.09999999999212</v>
      </c>
      <c r="G2171" s="20">
        <f t="shared" si="990"/>
        <v>356.63043478260749</v>
      </c>
      <c r="H2171" s="19">
        <f t="shared" si="964"/>
        <v>6.6304347826074945</v>
      </c>
      <c r="I2171" s="18">
        <f t="shared" si="965"/>
        <v>1.8944099378878556E-2</v>
      </c>
      <c r="J2171" s="17">
        <f t="shared" si="966"/>
        <v>147757.16722129827</v>
      </c>
      <c r="K2171" s="16">
        <f t="shared" si="967"/>
        <v>31.723904324227512</v>
      </c>
      <c r="L2171" s="15">
        <f t="shared" si="968"/>
        <v>9.3284373112596338E-255</v>
      </c>
      <c r="M2171" s="14">
        <f t="shared" si="969"/>
        <v>2.2172762645133023E-257</v>
      </c>
      <c r="N2171" s="13">
        <f t="shared" si="976"/>
        <v>0</v>
      </c>
      <c r="O2171" s="12">
        <f t="shared" si="977"/>
        <v>0</v>
      </c>
      <c r="P2171" s="4">
        <f t="shared" si="978"/>
        <v>8.3964800995929711E-257</v>
      </c>
      <c r="Q2171" s="11">
        <f t="shared" si="970"/>
        <v>1.2339327185038571E-255</v>
      </c>
      <c r="R2171" s="10">
        <f t="shared" si="979"/>
        <v>-6.9505804935859477E-252</v>
      </c>
      <c r="S2171" s="9">
        <f t="shared" si="980"/>
        <v>151.358709016955</v>
      </c>
      <c r="T2171" s="8">
        <f t="shared" si="981"/>
        <v>30438.4364044592</v>
      </c>
      <c r="U2171" s="7">
        <f t="shared" si="982"/>
        <v>-31.723904324227512</v>
      </c>
      <c r="V2171" s="9">
        <f t="shared" si="983"/>
        <v>-2446.4426410089436</v>
      </c>
      <c r="W2171" s="8">
        <f t="shared" si="984"/>
        <v>147757.16722129827</v>
      </c>
      <c r="X2171" s="7">
        <f t="shared" si="985"/>
        <v>-31.723904324227512</v>
      </c>
      <c r="Y2171" s="6">
        <f t="shared" si="971"/>
        <v>2451.1203672080437</v>
      </c>
      <c r="Z2171" s="4">
        <f t="shared" si="972"/>
        <v>-1</v>
      </c>
      <c r="AA2171" s="4">
        <f t="shared" si="986"/>
        <v>0</v>
      </c>
      <c r="AB2171" s="5">
        <f t="shared" si="987"/>
        <v>2.2075739410426532E-249</v>
      </c>
      <c r="AC2171" s="418">
        <f t="shared" si="991"/>
        <v>1.3252979406127369E-249</v>
      </c>
      <c r="AD2171" s="628">
        <f t="shared" si="988"/>
        <v>6.6434910986549048E-251</v>
      </c>
      <c r="AE2171" s="4">
        <f t="shared" si="973"/>
        <v>23.141075475230295</v>
      </c>
      <c r="AF2171" s="3">
        <f t="shared" si="989"/>
        <v>4.67</v>
      </c>
      <c r="AG2171" s="2">
        <f t="shared" si="974"/>
        <v>105.92076283713217</v>
      </c>
      <c r="AH2171" s="1">
        <f t="shared" si="963"/>
        <v>44.528216393483426</v>
      </c>
    </row>
    <row r="2172" spans="6:34" ht="15" thickBot="1" x14ac:dyDescent="0.4">
      <c r="F2172" s="21">
        <f t="shared" si="975"/>
        <v>214.19999999999212</v>
      </c>
      <c r="G2172" s="20">
        <f t="shared" si="990"/>
        <v>356.63043478260749</v>
      </c>
      <c r="H2172" s="19">
        <f t="shared" si="964"/>
        <v>6.6304347826074945</v>
      </c>
      <c r="I2172" s="18">
        <f t="shared" si="965"/>
        <v>1.8944099378878556E-2</v>
      </c>
      <c r="J2172" s="17">
        <f t="shared" si="966"/>
        <v>147512.52295719736</v>
      </c>
      <c r="K2172" s="16">
        <f t="shared" si="967"/>
        <v>31.724641731438165</v>
      </c>
      <c r="L2172" s="15">
        <f t="shared" si="968"/>
        <v>2.4239091030255783E-254</v>
      </c>
      <c r="M2172" s="14">
        <f t="shared" si="969"/>
        <v>5.7613895469814973E-257</v>
      </c>
      <c r="N2172" s="13">
        <f t="shared" si="976"/>
        <v>0</v>
      </c>
      <c r="O2172" s="12">
        <f t="shared" si="977"/>
        <v>0</v>
      </c>
      <c r="P2172" s="4">
        <f t="shared" si="978"/>
        <v>2.1817485466950426E-256</v>
      </c>
      <c r="Q2172" s="11">
        <f t="shared" si="970"/>
        <v>3.206261294474761E-255</v>
      </c>
      <c r="R2172" s="10">
        <f t="shared" si="979"/>
        <v>-1.8142295132327235E-251</v>
      </c>
      <c r="S2172" s="9">
        <f t="shared" si="980"/>
        <v>151.358709016955</v>
      </c>
      <c r="T2172" s="8">
        <f t="shared" si="981"/>
        <v>30453.572275360897</v>
      </c>
      <c r="U2172" s="7">
        <f t="shared" si="982"/>
        <v>-31.724641731438165</v>
      </c>
      <c r="V2172" s="9">
        <f t="shared" si="983"/>
        <v>-2449.6150314413662</v>
      </c>
      <c r="W2172" s="8">
        <f t="shared" si="984"/>
        <v>147512.52295719736</v>
      </c>
      <c r="X2172" s="7">
        <f t="shared" si="985"/>
        <v>-31.724641731438165</v>
      </c>
      <c r="Y2172" s="6">
        <f t="shared" si="971"/>
        <v>2454.2867112582353</v>
      </c>
      <c r="Z2172" s="4">
        <f t="shared" si="972"/>
        <v>-1</v>
      </c>
      <c r="AA2172" s="4">
        <f t="shared" si="986"/>
        <v>0</v>
      </c>
      <c r="AB2172" s="5">
        <f t="shared" si="987"/>
        <v>5.7621745409307136E-249</v>
      </c>
      <c r="AC2172" s="418">
        <f t="shared" si="991"/>
        <v>3.4608874237547463E-249</v>
      </c>
      <c r="AD2172" s="628">
        <f t="shared" si="988"/>
        <v>1.7307188429998587E-250</v>
      </c>
      <c r="AE2172" s="4">
        <f t="shared" si="973"/>
        <v>23.170968991528515</v>
      </c>
      <c r="AF2172" s="3">
        <f t="shared" si="989"/>
        <v>4.67</v>
      </c>
      <c r="AG2172" s="2">
        <f t="shared" si="974"/>
        <v>105.92076283713217</v>
      </c>
      <c r="AH2172" s="1">
        <f t="shared" si="963"/>
        <v>44.614526216245814</v>
      </c>
    </row>
    <row r="2173" spans="6:34" ht="15" thickBot="1" x14ac:dyDescent="0.4">
      <c r="F2173" s="21">
        <f t="shared" si="975"/>
        <v>214.29999999999211</v>
      </c>
      <c r="G2173" s="20">
        <f t="shared" si="990"/>
        <v>356.63043478260749</v>
      </c>
      <c r="H2173" s="19">
        <f t="shared" si="964"/>
        <v>6.6304347826074945</v>
      </c>
      <c r="I2173" s="18">
        <f t="shared" si="965"/>
        <v>1.8944099378878556E-2</v>
      </c>
      <c r="J2173" s="17">
        <f t="shared" si="966"/>
        <v>147267.56145405321</v>
      </c>
      <c r="K2173" s="16">
        <f t="shared" si="967"/>
        <v>31.72538012063271</v>
      </c>
      <c r="L2173" s="15">
        <f t="shared" si="968"/>
        <v>6.3063912935934025E-254</v>
      </c>
      <c r="M2173" s="14">
        <f t="shared" si="969"/>
        <v>1.4989661465742157E-256</v>
      </c>
      <c r="N2173" s="13">
        <f t="shared" si="976"/>
        <v>0</v>
      </c>
      <c r="O2173" s="12">
        <f t="shared" si="977"/>
        <v>0</v>
      </c>
      <c r="P2173" s="4">
        <f t="shared" si="978"/>
        <v>5.6763514863298412E-256</v>
      </c>
      <c r="Q2173" s="11">
        <f t="shared" si="970"/>
        <v>8.3418715195310577E-255</v>
      </c>
      <c r="R2173" s="10">
        <f t="shared" si="979"/>
        <v>-4.7415250740359601E-251</v>
      </c>
      <c r="S2173" s="9">
        <f t="shared" si="980"/>
        <v>151.358709016955</v>
      </c>
      <c r="T2173" s="8">
        <f t="shared" si="981"/>
        <v>30468.708146262594</v>
      </c>
      <c r="U2173" s="7">
        <f t="shared" si="982"/>
        <v>-31.72538012063271</v>
      </c>
      <c r="V2173" s="9">
        <f t="shared" si="983"/>
        <v>-2452.7874956145101</v>
      </c>
      <c r="W2173" s="8">
        <f t="shared" si="984"/>
        <v>147267.56145405321</v>
      </c>
      <c r="X2173" s="7">
        <f t="shared" si="985"/>
        <v>-31.72538012063271</v>
      </c>
      <c r="Y2173" s="6">
        <f t="shared" si="971"/>
        <v>2457.4531445051357</v>
      </c>
      <c r="Z2173" s="4">
        <f t="shared" si="972"/>
        <v>-1</v>
      </c>
      <c r="AA2173" s="4">
        <f t="shared" si="986"/>
        <v>0</v>
      </c>
      <c r="AB2173" s="5">
        <f t="shared" si="987"/>
        <v>1.5059558268408521E-248</v>
      </c>
      <c r="AC2173" s="418">
        <f t="shared" si="991"/>
        <v>9.0493211519849162E-249</v>
      </c>
      <c r="AD2173" s="628">
        <f t="shared" si="988"/>
        <v>4.5145287257147048E-250</v>
      </c>
      <c r="AE2173" s="4">
        <f t="shared" si="973"/>
        <v>23.200863349934611</v>
      </c>
      <c r="AF2173" s="3">
        <f t="shared" si="989"/>
        <v>4.67</v>
      </c>
      <c r="AG2173" s="2">
        <f t="shared" si="974"/>
        <v>105.92076283713217</v>
      </c>
      <c r="AH2173" s="1">
        <f t="shared" si="963"/>
        <v>44.700894166063435</v>
      </c>
    </row>
    <row r="2174" spans="6:34" ht="15" thickBot="1" x14ac:dyDescent="0.4">
      <c r="F2174" s="21">
        <f t="shared" si="975"/>
        <v>214.3999999999921</v>
      </c>
      <c r="G2174" s="20">
        <f t="shared" si="990"/>
        <v>356.63043478260749</v>
      </c>
      <c r="H2174" s="19">
        <f t="shared" si="964"/>
        <v>6.6304347826074945</v>
      </c>
      <c r="I2174" s="18">
        <f t="shared" si="965"/>
        <v>1.8944099378878556E-2</v>
      </c>
      <c r="J2174" s="17">
        <f t="shared" si="966"/>
        <v>147022.28270449175</v>
      </c>
      <c r="K2174" s="16">
        <f t="shared" si="967"/>
        <v>31.726119491934735</v>
      </c>
      <c r="L2174" s="15">
        <f t="shared" si="968"/>
        <v>1.6428682597393264E-253</v>
      </c>
      <c r="M2174" s="14">
        <f t="shared" si="969"/>
        <v>3.9049335665744048E-256</v>
      </c>
      <c r="N2174" s="13">
        <f t="shared" si="976"/>
        <v>0</v>
      </c>
      <c r="O2174" s="12">
        <f t="shared" si="977"/>
        <v>0</v>
      </c>
      <c r="P2174" s="4">
        <f t="shared" si="978"/>
        <v>1.4787375622392989E-255</v>
      </c>
      <c r="Q2174" s="11">
        <f t="shared" si="970"/>
        <v>2.1731280709117113E-254</v>
      </c>
      <c r="R2174" s="10">
        <f t="shared" si="979"/>
        <v>-1.2407910271104074E-250</v>
      </c>
      <c r="S2174" s="9">
        <f t="shared" si="980"/>
        <v>151.358709016955</v>
      </c>
      <c r="T2174" s="8">
        <f t="shared" si="981"/>
        <v>30483.844017164291</v>
      </c>
      <c r="U2174" s="7">
        <f t="shared" si="982"/>
        <v>-31.726119491934735</v>
      </c>
      <c r="V2174" s="9">
        <f t="shared" si="983"/>
        <v>-2455.9600336265735</v>
      </c>
      <c r="W2174" s="8">
        <f t="shared" si="984"/>
        <v>147022.28270449175</v>
      </c>
      <c r="X2174" s="7">
        <f t="shared" si="985"/>
        <v>-31.726119491934735</v>
      </c>
      <c r="Y2174" s="6">
        <f t="shared" si="971"/>
        <v>2460.6196669876308</v>
      </c>
      <c r="Z2174" s="4">
        <f t="shared" si="972"/>
        <v>-1</v>
      </c>
      <c r="AA2174" s="4">
        <f t="shared" si="986"/>
        <v>0</v>
      </c>
      <c r="AB2174" s="5">
        <f t="shared" si="987"/>
        <v>3.9408765070143173E-248</v>
      </c>
      <c r="AC2174" s="418">
        <f t="shared" si="991"/>
        <v>2.3691862519217739E-248</v>
      </c>
      <c r="AD2174" s="628">
        <f t="shared" si="988"/>
        <v>1.1791095208646405E-249</v>
      </c>
      <c r="AE2174" s="4">
        <f t="shared" si="973"/>
        <v>23.230758550815708</v>
      </c>
      <c r="AF2174" s="3">
        <f t="shared" si="989"/>
        <v>4.67</v>
      </c>
      <c r="AG2174" s="2">
        <f t="shared" si="974"/>
        <v>105.92076283713217</v>
      </c>
      <c r="AH2174" s="1">
        <f t="shared" si="963"/>
        <v>44.787320212809263</v>
      </c>
    </row>
    <row r="2175" spans="6:34" ht="15" thickBot="1" x14ac:dyDescent="0.4">
      <c r="F2175" s="21">
        <f t="shared" si="975"/>
        <v>214.4999999999921</v>
      </c>
      <c r="G2175" s="20">
        <f t="shared" si="990"/>
        <v>356.63043478260749</v>
      </c>
      <c r="H2175" s="19">
        <f t="shared" si="964"/>
        <v>6.6304347826074945</v>
      </c>
      <c r="I2175" s="18">
        <f t="shared" si="965"/>
        <v>1.8944099378878556E-2</v>
      </c>
      <c r="J2175" s="17">
        <f t="shared" si="966"/>
        <v>146776.6867011291</v>
      </c>
      <c r="K2175" s="16">
        <f t="shared" si="967"/>
        <v>31.726859845467985</v>
      </c>
      <c r="L2175" s="15">
        <f t="shared" si="968"/>
        <v>4.2853065441213469E-253</v>
      </c>
      <c r="M2175" s="14">
        <f t="shared" si="969"/>
        <v>1.0185745124722029E-255</v>
      </c>
      <c r="N2175" s="13">
        <f t="shared" si="976"/>
        <v>0</v>
      </c>
      <c r="O2175" s="12">
        <f t="shared" si="977"/>
        <v>0</v>
      </c>
      <c r="P2175" s="4">
        <f t="shared" si="978"/>
        <v>3.8571831398748799E-255</v>
      </c>
      <c r="Q2175" s="11">
        <f t="shared" si="970"/>
        <v>5.6684520431171816E-254</v>
      </c>
      <c r="R2175" s="10">
        <f t="shared" si="979"/>
        <v>-3.2511282430569854E-250</v>
      </c>
      <c r="S2175" s="9">
        <f t="shared" si="980"/>
        <v>151.358709016955</v>
      </c>
      <c r="T2175" s="8">
        <f t="shared" si="981"/>
        <v>30498.979888065987</v>
      </c>
      <c r="U2175" s="7">
        <f t="shared" si="982"/>
        <v>-31.726859845467985</v>
      </c>
      <c r="V2175" s="9">
        <f t="shared" si="983"/>
        <v>-2459.1326455757671</v>
      </c>
      <c r="W2175" s="8">
        <f t="shared" si="984"/>
        <v>146776.6867011291</v>
      </c>
      <c r="X2175" s="7">
        <f t="shared" si="985"/>
        <v>-31.726859845467985</v>
      </c>
      <c r="Y2175" s="6">
        <f t="shared" si="971"/>
        <v>2463.7862787449221</v>
      </c>
      <c r="Z2175" s="4">
        <f t="shared" si="972"/>
        <v>-1</v>
      </c>
      <c r="AA2175" s="4">
        <f t="shared" si="986"/>
        <v>0</v>
      </c>
      <c r="AB2175" s="5">
        <f t="shared" si="987"/>
        <v>1.0325908742418679E-247</v>
      </c>
      <c r="AC2175" s="418">
        <f t="shared" si="991"/>
        <v>6.2106517257812683E-248</v>
      </c>
      <c r="AD2175" s="628">
        <f t="shared" si="988"/>
        <v>3.0835556508177266E-249</v>
      </c>
      <c r="AE2175" s="4">
        <f t="shared" si="973"/>
        <v>23.260654594541908</v>
      </c>
      <c r="AF2175" s="3">
        <f t="shared" si="989"/>
        <v>4.67</v>
      </c>
      <c r="AG2175" s="2">
        <f t="shared" si="974"/>
        <v>105.92076283713217</v>
      </c>
      <c r="AH2175" s="1">
        <f t="shared" si="963"/>
        <v>44.873804326430886</v>
      </c>
    </row>
    <row r="2176" spans="6:34" ht="15" thickBot="1" x14ac:dyDescent="0.4">
      <c r="F2176" s="21">
        <f t="shared" si="975"/>
        <v>214.59999999999209</v>
      </c>
      <c r="G2176" s="20">
        <f t="shared" si="990"/>
        <v>356.63043478260749</v>
      </c>
      <c r="H2176" s="19">
        <f t="shared" si="964"/>
        <v>6.6304347826074945</v>
      </c>
      <c r="I2176" s="18">
        <f t="shared" si="965"/>
        <v>1.8944099378878556E-2</v>
      </c>
      <c r="J2176" s="17">
        <f t="shared" si="966"/>
        <v>146530.77343657153</v>
      </c>
      <c r="K2176" s="16">
        <f t="shared" si="967"/>
        <v>31.727601181356388</v>
      </c>
      <c r="L2176" s="15">
        <f t="shared" si="968"/>
        <v>1.1192277463667191E-252</v>
      </c>
      <c r="M2176" s="14">
        <f t="shared" si="969"/>
        <v>2.6602924303390546E-255</v>
      </c>
      <c r="N2176" s="13">
        <f t="shared" si="976"/>
        <v>0</v>
      </c>
      <c r="O2176" s="12">
        <f t="shared" si="977"/>
        <v>0</v>
      </c>
      <c r="P2176" s="4">
        <f t="shared" si="978"/>
        <v>1.0074113365094241E-254</v>
      </c>
      <c r="Q2176" s="11">
        <f t="shared" si="970"/>
        <v>1.4804749065872701E-253</v>
      </c>
      <c r="R2176" s="10">
        <f t="shared" si="979"/>
        <v>-8.5295185312485804E-250</v>
      </c>
      <c r="S2176" s="9">
        <f t="shared" si="980"/>
        <v>151.358709016955</v>
      </c>
      <c r="T2176" s="8">
        <f t="shared" si="981"/>
        <v>30514.115758967684</v>
      </c>
      <c r="U2176" s="7">
        <f t="shared" si="982"/>
        <v>-31.727601181356388</v>
      </c>
      <c r="V2176" s="9">
        <f t="shared" si="983"/>
        <v>-2462.3053315603138</v>
      </c>
      <c r="W2176" s="8">
        <f t="shared" si="984"/>
        <v>146530.77343657153</v>
      </c>
      <c r="X2176" s="7">
        <f t="shared" si="985"/>
        <v>-31.727601181356388</v>
      </c>
      <c r="Y2176" s="6">
        <f t="shared" si="971"/>
        <v>2466.9529798165236</v>
      </c>
      <c r="Z2176" s="4">
        <f t="shared" si="972"/>
        <v>-1</v>
      </c>
      <c r="AA2176" s="4">
        <f t="shared" si="986"/>
        <v>0</v>
      </c>
      <c r="AB2176" s="5">
        <f t="shared" si="987"/>
        <v>2.7090604671941908E-247</v>
      </c>
      <c r="AC2176" s="418">
        <f t="shared" si="991"/>
        <v>1.6301591775649666E-247</v>
      </c>
      <c r="AD2176" s="628">
        <f t="shared" si="988"/>
        <v>8.0743105219352993E-249</v>
      </c>
      <c r="AE2176" s="4">
        <f t="shared" si="973"/>
        <v>23.290551481486261</v>
      </c>
      <c r="AF2176" s="3">
        <f t="shared" si="989"/>
        <v>4.67</v>
      </c>
      <c r="AG2176" s="2">
        <f t="shared" si="974"/>
        <v>105.92076283713217</v>
      </c>
      <c r="AH2176" s="1">
        <f t="shared" si="963"/>
        <v>44.960346476950427</v>
      </c>
    </row>
    <row r="2177" spans="6:34" ht="15" thickBot="1" x14ac:dyDescent="0.4">
      <c r="F2177" s="21">
        <f t="shared" si="975"/>
        <v>214.69999999999209</v>
      </c>
      <c r="G2177" s="20">
        <f t="shared" si="990"/>
        <v>356.63043478260749</v>
      </c>
      <c r="H2177" s="19">
        <f t="shared" si="964"/>
        <v>6.6304347826074945</v>
      </c>
      <c r="I2177" s="18">
        <f t="shared" si="965"/>
        <v>1.8944099378878556E-2</v>
      </c>
      <c r="J2177" s="17">
        <f t="shared" si="966"/>
        <v>146284.54290341551</v>
      </c>
      <c r="K2177" s="16">
        <f t="shared" si="967"/>
        <v>31.728343499724051</v>
      </c>
      <c r="L2177" s="15">
        <f t="shared" si="968"/>
        <v>2.9269314437454831E-252</v>
      </c>
      <c r="M2177" s="14">
        <f t="shared" si="969"/>
        <v>6.9570233486386389E-255</v>
      </c>
      <c r="N2177" s="13">
        <f t="shared" si="976"/>
        <v>0</v>
      </c>
      <c r="O2177" s="12">
        <f t="shared" si="977"/>
        <v>0</v>
      </c>
      <c r="P2177" s="4">
        <f t="shared" si="978"/>
        <v>2.6345164576084121E-254</v>
      </c>
      <c r="Q2177" s="11">
        <f t="shared" si="970"/>
        <v>3.8716414687119741E-253</v>
      </c>
      <c r="R2177" s="10">
        <f t="shared" si="979"/>
        <v>-2.2406291838909933E-249</v>
      </c>
      <c r="S2177" s="9">
        <f t="shared" si="980"/>
        <v>151.358709016955</v>
      </c>
      <c r="T2177" s="8">
        <f t="shared" si="981"/>
        <v>30529.251629869381</v>
      </c>
      <c r="U2177" s="7">
        <f t="shared" si="982"/>
        <v>-31.728343499724051</v>
      </c>
      <c r="V2177" s="9">
        <f t="shared" si="983"/>
        <v>-2465.4780916784493</v>
      </c>
      <c r="W2177" s="8">
        <f t="shared" si="984"/>
        <v>146284.54290341551</v>
      </c>
      <c r="X2177" s="7">
        <f t="shared" si="985"/>
        <v>-31.728343499724051</v>
      </c>
      <c r="Y2177" s="6">
        <f t="shared" si="971"/>
        <v>2470.1197702422623</v>
      </c>
      <c r="Z2177" s="4">
        <f t="shared" si="972"/>
        <v>-1</v>
      </c>
      <c r="AA2177" s="4">
        <f t="shared" si="986"/>
        <v>0</v>
      </c>
      <c r="AB2177" s="5">
        <f t="shared" si="987"/>
        <v>7.1164625781428758E-247</v>
      </c>
      <c r="AC2177" s="418">
        <f t="shared" si="991"/>
        <v>4.2842796534137344E-247</v>
      </c>
      <c r="AD2177" s="628">
        <f t="shared" si="988"/>
        <v>2.1169724638828241E-248</v>
      </c>
      <c r="AE2177" s="4">
        <f t="shared" si="973"/>
        <v>23.320449212024776</v>
      </c>
      <c r="AF2177" s="3">
        <f t="shared" si="989"/>
        <v>4.67</v>
      </c>
      <c r="AG2177" s="2">
        <f t="shared" si="974"/>
        <v>105.92076283713217</v>
      </c>
      <c r="AH2177" s="1">
        <f t="shared" si="963"/>
        <v>45.046946634464234</v>
      </c>
    </row>
    <row r="2178" spans="6:34" ht="15" thickBot="1" x14ac:dyDescent="0.4">
      <c r="F2178" s="21">
        <f t="shared" si="975"/>
        <v>214.79999999999208</v>
      </c>
      <c r="G2178" s="20">
        <f t="shared" si="990"/>
        <v>356.63043478260749</v>
      </c>
      <c r="H2178" s="19">
        <f t="shared" si="964"/>
        <v>6.6304347826074945</v>
      </c>
      <c r="I2178" s="18">
        <f t="shared" si="965"/>
        <v>1.8944099378878556E-2</v>
      </c>
      <c r="J2178" s="17">
        <f t="shared" si="966"/>
        <v>146037.99509424766</v>
      </c>
      <c r="K2178" s="16">
        <f t="shared" si="967"/>
        <v>31.729086800695239</v>
      </c>
      <c r="L2178" s="15">
        <f t="shared" si="968"/>
        <v>7.664154131029352E-252</v>
      </c>
      <c r="M2178" s="14">
        <f t="shared" si="969"/>
        <v>1.8216927954043666E-254</v>
      </c>
      <c r="N2178" s="13">
        <f t="shared" si="976"/>
        <v>0</v>
      </c>
      <c r="O2178" s="12">
        <f t="shared" si="977"/>
        <v>0</v>
      </c>
      <c r="P2178" s="4">
        <f t="shared" si="978"/>
        <v>6.8984670737645402E-254</v>
      </c>
      <c r="Q2178" s="11">
        <f t="shared" si="970"/>
        <v>1.013787221415825E-252</v>
      </c>
      <c r="R2178" s="10">
        <f t="shared" si="979"/>
        <v>-5.8934636628829728E-249</v>
      </c>
      <c r="S2178" s="9">
        <f t="shared" si="980"/>
        <v>151.358709016955</v>
      </c>
      <c r="T2178" s="8">
        <f t="shared" si="981"/>
        <v>30544.387500771078</v>
      </c>
      <c r="U2178" s="7">
        <f t="shared" si="982"/>
        <v>-31.729086800695239</v>
      </c>
      <c r="V2178" s="9">
        <f t="shared" si="983"/>
        <v>-2468.650926028422</v>
      </c>
      <c r="W2178" s="8">
        <f t="shared" si="984"/>
        <v>146037.99509424766</v>
      </c>
      <c r="X2178" s="7">
        <f t="shared" si="985"/>
        <v>-31.729086800695239</v>
      </c>
      <c r="Y2178" s="6">
        <f t="shared" si="971"/>
        <v>2473.286650062274</v>
      </c>
      <c r="Z2178" s="4">
        <f t="shared" si="972"/>
        <v>-1</v>
      </c>
      <c r="AA2178" s="4">
        <f t="shared" si="986"/>
        <v>0</v>
      </c>
      <c r="AB2178" s="5">
        <f t="shared" si="987"/>
        <v>1.8718230537245351E-246</v>
      </c>
      <c r="AC2178" s="418">
        <f t="shared" si="991"/>
        <v>1.1274068411606685E-246</v>
      </c>
      <c r="AD2178" s="628">
        <f t="shared" si="988"/>
        <v>5.5575217167382204E-248</v>
      </c>
      <c r="AE2178" s="4">
        <f t="shared" si="973"/>
        <v>23.350347786536378</v>
      </c>
      <c r="AF2178" s="3">
        <f t="shared" si="989"/>
        <v>4.67</v>
      </c>
      <c r="AG2178" s="2">
        <f t="shared" si="974"/>
        <v>105.92076283713217</v>
      </c>
      <c r="AH2178" s="1">
        <f t="shared" si="963"/>
        <v>45.13360476914287</v>
      </c>
    </row>
    <row r="2179" spans="6:34" ht="15" thickBot="1" x14ac:dyDescent="0.4">
      <c r="F2179" s="21">
        <f t="shared" si="975"/>
        <v>214.89999999999208</v>
      </c>
      <c r="G2179" s="20">
        <f t="shared" si="990"/>
        <v>356.63043478260749</v>
      </c>
      <c r="H2179" s="19">
        <f t="shared" si="964"/>
        <v>6.6304347826074945</v>
      </c>
      <c r="I2179" s="18">
        <f t="shared" si="965"/>
        <v>1.8944099378878556E-2</v>
      </c>
      <c r="J2179" s="17">
        <f t="shared" si="966"/>
        <v>145791.13000164481</v>
      </c>
      <c r="K2179" s="16">
        <f t="shared" si="967"/>
        <v>31.729831084394391</v>
      </c>
      <c r="L2179" s="15">
        <f t="shared" si="968"/>
        <v>2.0094333094123606E-251</v>
      </c>
      <c r="M2179" s="14">
        <f t="shared" si="969"/>
        <v>4.7762220331422402E-254</v>
      </c>
      <c r="N2179" s="13">
        <f t="shared" si="976"/>
        <v>0</v>
      </c>
      <c r="O2179" s="12">
        <f t="shared" si="977"/>
        <v>0</v>
      </c>
      <c r="P2179" s="4">
        <f t="shared" si="978"/>
        <v>1.8086809431173476E-253</v>
      </c>
      <c r="Q2179" s="11">
        <f t="shared" si="970"/>
        <v>2.6580073632939325E-252</v>
      </c>
      <c r="R2179" s="10">
        <f t="shared" si="979"/>
        <v>-1.5521242290170806E-248</v>
      </c>
      <c r="S2179" s="9">
        <f t="shared" si="980"/>
        <v>151.358709016955</v>
      </c>
      <c r="T2179" s="8">
        <f t="shared" si="981"/>
        <v>30559.523371672774</v>
      </c>
      <c r="U2179" s="7">
        <f t="shared" si="982"/>
        <v>-31.729831084394391</v>
      </c>
      <c r="V2179" s="9">
        <f t="shared" si="983"/>
        <v>-2471.8238347084916</v>
      </c>
      <c r="W2179" s="8">
        <f t="shared" si="984"/>
        <v>145791.13000164481</v>
      </c>
      <c r="X2179" s="7">
        <f t="shared" si="985"/>
        <v>-31.729831084394391</v>
      </c>
      <c r="Y2179" s="6">
        <f t="shared" si="971"/>
        <v>2476.4536193170006</v>
      </c>
      <c r="Z2179" s="4">
        <f t="shared" si="972"/>
        <v>-1</v>
      </c>
      <c r="AA2179" s="4">
        <f t="shared" si="986"/>
        <v>0</v>
      </c>
      <c r="AB2179" s="5">
        <f t="shared" si="987"/>
        <v>4.9297019211574688E-246</v>
      </c>
      <c r="AC2179" s="418">
        <f t="shared" si="991"/>
        <v>2.9705623511983183E-246</v>
      </c>
      <c r="AD2179" s="628">
        <f t="shared" si="988"/>
        <v>1.4608425790531222E-247</v>
      </c>
      <c r="AE2179" s="4">
        <f t="shared" si="973"/>
        <v>23.380247205402878</v>
      </c>
      <c r="AF2179" s="3">
        <f t="shared" si="989"/>
        <v>4.67</v>
      </c>
      <c r="AG2179" s="2">
        <f t="shared" si="974"/>
        <v>105.92076283713217</v>
      </c>
      <c r="AH2179" s="1">
        <f t="shared" si="963"/>
        <v>45.220320851230369</v>
      </c>
    </row>
    <row r="2180" spans="6:34" ht="15" thickBot="1" x14ac:dyDescent="0.4">
      <c r="F2180" s="21">
        <f t="shared" si="975"/>
        <v>214.99999999999207</v>
      </c>
      <c r="G2180" s="20">
        <f t="shared" si="990"/>
        <v>356.63043478260749</v>
      </c>
      <c r="H2180" s="19">
        <f t="shared" si="964"/>
        <v>6.6304347826074945</v>
      </c>
      <c r="I2180" s="18">
        <f t="shared" si="965"/>
        <v>1.8944099378878556E-2</v>
      </c>
      <c r="J2180" s="17">
        <f t="shared" si="966"/>
        <v>145543.94761817396</v>
      </c>
      <c r="K2180" s="16">
        <f t="shared" si="967"/>
        <v>31.730576350946123</v>
      </c>
      <c r="L2180" s="15">
        <f t="shared" si="968"/>
        <v>5.2752219978680614E-251</v>
      </c>
      <c r="M2180" s="14">
        <f t="shared" si="969"/>
        <v>1.2538675166732595E-253</v>
      </c>
      <c r="N2180" s="13">
        <f t="shared" si="976"/>
        <v>0</v>
      </c>
      <c r="O2180" s="12">
        <f t="shared" si="977"/>
        <v>0</v>
      </c>
      <c r="P2180" s="4">
        <f t="shared" si="978"/>
        <v>4.7482011239515158E-253</v>
      </c>
      <c r="Q2180" s="11">
        <f t="shared" si="970"/>
        <v>6.9778772192464114E-252</v>
      </c>
      <c r="R2180" s="10">
        <f t="shared" si="979"/>
        <v>-4.0929617764549595E-248</v>
      </c>
      <c r="S2180" s="9">
        <f t="shared" si="980"/>
        <v>151.358709016955</v>
      </c>
      <c r="T2180" s="8">
        <f t="shared" si="981"/>
        <v>30574.659242574471</v>
      </c>
      <c r="U2180" s="7">
        <f t="shared" si="982"/>
        <v>-31.730576350946123</v>
      </c>
      <c r="V2180" s="9">
        <f t="shared" si="983"/>
        <v>-2474.9968178169311</v>
      </c>
      <c r="W2180" s="8">
        <f t="shared" si="984"/>
        <v>145543.94761817396</v>
      </c>
      <c r="X2180" s="7">
        <f t="shared" si="985"/>
        <v>-31.730576350946123</v>
      </c>
      <c r="Y2180" s="6">
        <f t="shared" si="971"/>
        <v>2479.6206780471916</v>
      </c>
      <c r="Z2180" s="4">
        <f t="shared" si="972"/>
        <v>-1</v>
      </c>
      <c r="AA2180" s="4">
        <f t="shared" si="986"/>
        <v>0</v>
      </c>
      <c r="AB2180" s="5">
        <f t="shared" si="987"/>
        <v>1.2999656313200981E-245</v>
      </c>
      <c r="AC2180" s="418">
        <f t="shared" si="991"/>
        <v>7.8370375457210234E-246</v>
      </c>
      <c r="AD2180" s="628">
        <f t="shared" si="988"/>
        <v>3.8448734770844759E-247</v>
      </c>
      <c r="AE2180" s="4">
        <f t="shared" si="973"/>
        <v>23.410147469008994</v>
      </c>
      <c r="AF2180" s="3">
        <f t="shared" si="989"/>
        <v>4.67</v>
      </c>
      <c r="AG2180" s="2">
        <f t="shared" si="974"/>
        <v>105.92076283713217</v>
      </c>
      <c r="AH2180" s="1">
        <f t="shared" si="963"/>
        <v>45.307094851044653</v>
      </c>
    </row>
    <row r="2181" spans="6:34" ht="15" thickBot="1" x14ac:dyDescent="0.4">
      <c r="F2181" s="21">
        <f t="shared" si="975"/>
        <v>215.09999999999206</v>
      </c>
      <c r="G2181" s="20">
        <f t="shared" si="990"/>
        <v>356.63043478260749</v>
      </c>
      <c r="H2181" s="19">
        <f t="shared" si="964"/>
        <v>6.6304347826074945</v>
      </c>
      <c r="I2181" s="18">
        <f t="shared" si="965"/>
        <v>1.8944099378878556E-2</v>
      </c>
      <c r="J2181" s="17">
        <f t="shared" si="966"/>
        <v>145296.44793639227</v>
      </c>
      <c r="K2181" s="16">
        <f t="shared" si="967"/>
        <v>31.731322600475234</v>
      </c>
      <c r="L2181" s="15">
        <f t="shared" si="968"/>
        <v>1.3866464722659743E-250</v>
      </c>
      <c r="M2181" s="14">
        <f t="shared" si="969"/>
        <v>3.2959199999289941E-253</v>
      </c>
      <c r="N2181" s="13">
        <f t="shared" si="976"/>
        <v>0</v>
      </c>
      <c r="O2181" s="12">
        <f t="shared" si="977"/>
        <v>0</v>
      </c>
      <c r="P2181" s="4">
        <f t="shared" si="978"/>
        <v>1.2481136037113896E-252</v>
      </c>
      <c r="Q2181" s="11">
        <f t="shared" si="970"/>
        <v>1.8342069459604844E-251</v>
      </c>
      <c r="R2181" s="10">
        <f t="shared" si="979"/>
        <v>-1.0806979744003594E-247</v>
      </c>
      <c r="S2181" s="9">
        <f t="shared" si="980"/>
        <v>151.358709016955</v>
      </c>
      <c r="T2181" s="8">
        <f t="shared" si="981"/>
        <v>30589.795113476168</v>
      </c>
      <c r="U2181" s="7">
        <f t="shared" si="982"/>
        <v>-31.731322600475234</v>
      </c>
      <c r="V2181" s="9">
        <f t="shared" si="983"/>
        <v>-2478.1698754520257</v>
      </c>
      <c r="W2181" s="8">
        <f t="shared" si="984"/>
        <v>145296.44793639227</v>
      </c>
      <c r="X2181" s="7">
        <f t="shared" si="985"/>
        <v>-31.731322600475234</v>
      </c>
      <c r="Y2181" s="6">
        <f t="shared" si="971"/>
        <v>2482.7878262938998</v>
      </c>
      <c r="Z2181" s="4">
        <f t="shared" si="972"/>
        <v>-1</v>
      </c>
      <c r="AA2181" s="4">
        <f t="shared" si="986"/>
        <v>0</v>
      </c>
      <c r="AB2181" s="5">
        <f t="shared" si="987"/>
        <v>3.4324049460694346E-245</v>
      </c>
      <c r="AC2181" s="418">
        <f t="shared" si="991"/>
        <v>2.0702391941101789E-245</v>
      </c>
      <c r="AD2181" s="628">
        <f t="shared" si="988"/>
        <v>1.0132512888168135E-246</v>
      </c>
      <c r="AE2181" s="4">
        <f t="shared" si="973"/>
        <v>23.440048577742303</v>
      </c>
      <c r="AF2181" s="3">
        <f t="shared" si="989"/>
        <v>4.67</v>
      </c>
      <c r="AG2181" s="2">
        <f t="shared" si="974"/>
        <v>105.92076283713217</v>
      </c>
      <c r="AH2181" s="1">
        <f t="shared" si="963"/>
        <v>45.393926738976781</v>
      </c>
    </row>
    <row r="2182" spans="6:34" ht="15" thickBot="1" x14ac:dyDescent="0.4">
      <c r="F2182" s="21">
        <f t="shared" si="975"/>
        <v>215.19999999999206</v>
      </c>
      <c r="G2182" s="20">
        <f t="shared" si="990"/>
        <v>356.63043478260749</v>
      </c>
      <c r="H2182" s="19">
        <f t="shared" si="964"/>
        <v>6.6304347826074945</v>
      </c>
      <c r="I2182" s="18">
        <f t="shared" si="965"/>
        <v>1.8944099378878556E-2</v>
      </c>
      <c r="J2182" s="17">
        <f t="shared" si="966"/>
        <v>145048.63094884707</v>
      </c>
      <c r="K2182" s="16">
        <f t="shared" si="967"/>
        <v>31.732069833106682</v>
      </c>
      <c r="L2182" s="15">
        <f t="shared" si="968"/>
        <v>3.6496289912877662E-250</v>
      </c>
      <c r="M2182" s="14">
        <f t="shared" si="969"/>
        <v>8.6748031493918907E-253</v>
      </c>
      <c r="N2182" s="13">
        <f t="shared" si="976"/>
        <v>0</v>
      </c>
      <c r="O2182" s="12">
        <f t="shared" si="977"/>
        <v>0</v>
      </c>
      <c r="P2182" s="4">
        <f t="shared" si="978"/>
        <v>3.2850129312931391E-252</v>
      </c>
      <c r="Q2182" s="11">
        <f t="shared" si="970"/>
        <v>4.8276002426628324E-251</v>
      </c>
      <c r="R2182" s="10">
        <f t="shared" si="979"/>
        <v>-2.8571070987449804E-247</v>
      </c>
      <c r="S2182" s="9">
        <f t="shared" si="980"/>
        <v>151.358709016955</v>
      </c>
      <c r="T2182" s="8">
        <f t="shared" si="981"/>
        <v>30604.930984377865</v>
      </c>
      <c r="U2182" s="7">
        <f t="shared" si="982"/>
        <v>-31.732069833106682</v>
      </c>
      <c r="V2182" s="9">
        <f t="shared" si="983"/>
        <v>-2481.3430077120734</v>
      </c>
      <c r="W2182" s="8">
        <f t="shared" si="984"/>
        <v>145048.63094884707</v>
      </c>
      <c r="X2182" s="7">
        <f t="shared" si="985"/>
        <v>-31.732069833106682</v>
      </c>
      <c r="Y2182" s="6">
        <f t="shared" si="971"/>
        <v>2485.9550640984799</v>
      </c>
      <c r="Z2182" s="4">
        <f t="shared" si="972"/>
        <v>-1</v>
      </c>
      <c r="AA2182" s="4">
        <f t="shared" si="986"/>
        <v>0</v>
      </c>
      <c r="AB2182" s="5">
        <f t="shared" si="987"/>
        <v>9.0744581460178801E-245</v>
      </c>
      <c r="AC2182" s="418">
        <f t="shared" si="991"/>
        <v>5.4757620285923309E-245</v>
      </c>
      <c r="AD2182" s="628">
        <f t="shared" si="988"/>
        <v>2.6736764289087891E-246</v>
      </c>
      <c r="AE2182" s="4">
        <f t="shared" si="973"/>
        <v>23.469950531993238</v>
      </c>
      <c r="AF2182" s="3">
        <f t="shared" si="989"/>
        <v>4.67</v>
      </c>
      <c r="AG2182" s="2">
        <f t="shared" si="974"/>
        <v>105.92076283713217</v>
      </c>
      <c r="AH2182" s="1">
        <f t="shared" si="963"/>
        <v>45.480816485491033</v>
      </c>
    </row>
    <row r="2183" spans="6:34" ht="15" thickBot="1" x14ac:dyDescent="0.4">
      <c r="F2183" s="21">
        <f t="shared" si="975"/>
        <v>215.29999999999205</v>
      </c>
      <c r="G2183" s="20">
        <f t="shared" si="990"/>
        <v>356.63043478260749</v>
      </c>
      <c r="H2183" s="19">
        <f t="shared" si="964"/>
        <v>6.6304347826074945</v>
      </c>
      <c r="I2183" s="18">
        <f t="shared" si="965"/>
        <v>1.8944099378878556E-2</v>
      </c>
      <c r="J2183" s="17">
        <f t="shared" si="966"/>
        <v>144800.49664807587</v>
      </c>
      <c r="K2183" s="16">
        <f t="shared" si="967"/>
        <v>31.732818048965576</v>
      </c>
      <c r="L2183" s="15">
        <f t="shared" si="968"/>
        <v>9.6181098065844825E-250</v>
      </c>
      <c r="M2183" s="14">
        <f t="shared" si="969"/>
        <v>2.2861285199270657E-252</v>
      </c>
      <c r="N2183" s="13">
        <f t="shared" si="976"/>
        <v>0</v>
      </c>
      <c r="O2183" s="12">
        <f t="shared" si="977"/>
        <v>0</v>
      </c>
      <c r="P2183" s="4">
        <f t="shared" si="978"/>
        <v>8.6572128741444788E-252</v>
      </c>
      <c r="Q2183" s="11">
        <f t="shared" si="970"/>
        <v>1.2722495724104115E-250</v>
      </c>
      <c r="R2183" s="10">
        <f t="shared" si="979"/>
        <v>-7.5631782029601354E-247</v>
      </c>
      <c r="S2183" s="9">
        <f t="shared" si="980"/>
        <v>151.358709016955</v>
      </c>
      <c r="T2183" s="8">
        <f t="shared" si="981"/>
        <v>30620.066855279561</v>
      </c>
      <c r="U2183" s="7">
        <f t="shared" si="982"/>
        <v>-31.732818048965576</v>
      </c>
      <c r="V2183" s="9">
        <f t="shared" si="983"/>
        <v>-2484.516214695384</v>
      </c>
      <c r="W2183" s="8">
        <f t="shared" si="984"/>
        <v>144800.49664807587</v>
      </c>
      <c r="X2183" s="7">
        <f t="shared" si="985"/>
        <v>-31.732818048965576</v>
      </c>
      <c r="Y2183" s="6">
        <f t="shared" si="971"/>
        <v>2489.1223915025871</v>
      </c>
      <c r="Z2183" s="4">
        <f t="shared" si="972"/>
        <v>-1</v>
      </c>
      <c r="AA2183" s="4">
        <f t="shared" si="986"/>
        <v>0</v>
      </c>
      <c r="AB2183" s="5">
        <f t="shared" si="987"/>
        <v>2.4021411057283715E-244</v>
      </c>
      <c r="AC2183" s="418">
        <f t="shared" si="991"/>
        <v>1.4501874479068483E-244</v>
      </c>
      <c r="AD2183" s="628">
        <f t="shared" si="988"/>
        <v>7.064105784572062E-246</v>
      </c>
      <c r="AE2183" s="4">
        <f t="shared" si="973"/>
        <v>23.499853332155066</v>
      </c>
      <c r="AF2183" s="3">
        <f t="shared" si="989"/>
        <v>4.67</v>
      </c>
      <c r="AG2183" s="2">
        <f t="shared" si="974"/>
        <v>105.92076283713217</v>
      </c>
      <c r="AH2183" s="1">
        <f t="shared" si="963"/>
        <v>45.567764061124564</v>
      </c>
    </row>
    <row r="2184" spans="6:34" ht="15" thickBot="1" x14ac:dyDescent="0.4">
      <c r="F2184" s="21">
        <f t="shared" si="975"/>
        <v>215.39999999999205</v>
      </c>
      <c r="G2184" s="20">
        <f t="shared" si="990"/>
        <v>356.63043478260749</v>
      </c>
      <c r="H2184" s="19">
        <f t="shared" si="964"/>
        <v>6.6304347826074945</v>
      </c>
      <c r="I2184" s="18">
        <f t="shared" si="965"/>
        <v>1.8944099378878556E-2</v>
      </c>
      <c r="J2184" s="17">
        <f t="shared" si="966"/>
        <v>144552.04502660633</v>
      </c>
      <c r="K2184" s="16">
        <f t="shared" si="967"/>
        <v>31.733567248177241</v>
      </c>
      <c r="L2184" s="15">
        <f t="shared" si="968"/>
        <v>2.5379840045026752E-249</v>
      </c>
      <c r="M2184" s="14">
        <f t="shared" si="969"/>
        <v>6.0325341803024081E-252</v>
      </c>
      <c r="N2184" s="13">
        <f t="shared" si="976"/>
        <v>0</v>
      </c>
      <c r="O2184" s="12">
        <f t="shared" si="977"/>
        <v>0</v>
      </c>
      <c r="P2184" s="4">
        <f t="shared" si="978"/>
        <v>2.284426799027762E-251</v>
      </c>
      <c r="Q2184" s="11">
        <f t="shared" si="970"/>
        <v>3.3571555424564593E-250</v>
      </c>
      <c r="R2184" s="10">
        <f t="shared" si="979"/>
        <v>-2.0046468364971653E-246</v>
      </c>
      <c r="S2184" s="9">
        <f t="shared" si="980"/>
        <v>151.358709016955</v>
      </c>
      <c r="T2184" s="8">
        <f t="shared" si="981"/>
        <v>30635.202726181258</v>
      </c>
      <c r="U2184" s="7">
        <f t="shared" si="982"/>
        <v>-31.733567248177241</v>
      </c>
      <c r="V2184" s="9">
        <f t="shared" si="983"/>
        <v>-2487.6894965002807</v>
      </c>
      <c r="W2184" s="8">
        <f t="shared" si="984"/>
        <v>144552.04502660633</v>
      </c>
      <c r="X2184" s="7">
        <f t="shared" si="985"/>
        <v>-31.733567248177241</v>
      </c>
      <c r="Y2184" s="6">
        <f t="shared" si="971"/>
        <v>2492.2898085481752</v>
      </c>
      <c r="Z2184" s="4">
        <f t="shared" si="972"/>
        <v>-1</v>
      </c>
      <c r="AA2184" s="4">
        <f t="shared" si="986"/>
        <v>0</v>
      </c>
      <c r="AB2184" s="5">
        <f t="shared" si="987"/>
        <v>6.3669590206581101E-244</v>
      </c>
      <c r="AC2184" s="418">
        <f t="shared" si="991"/>
        <v>3.8455578640833103E-244</v>
      </c>
      <c r="AD2184" s="628">
        <f t="shared" si="988"/>
        <v>1.8687977342654023E-245</v>
      </c>
      <c r="AE2184" s="4">
        <f t="shared" si="973"/>
        <v>23.529756978623876</v>
      </c>
      <c r="AF2184" s="3">
        <f t="shared" si="989"/>
        <v>4.67</v>
      </c>
      <c r="AG2184" s="2">
        <f t="shared" si="974"/>
        <v>105.92076283713217</v>
      </c>
      <c r="AH2184" s="1">
        <f t="shared" si="963"/>
        <v>45.654769436487136</v>
      </c>
    </row>
    <row r="2185" spans="6:34" ht="15" thickBot="1" x14ac:dyDescent="0.4">
      <c r="F2185" s="21">
        <f t="shared" si="975"/>
        <v>215.49999999999204</v>
      </c>
      <c r="G2185" s="20">
        <f t="shared" si="990"/>
        <v>356.63043478260749</v>
      </c>
      <c r="H2185" s="19">
        <f t="shared" si="964"/>
        <v>6.6304347826074945</v>
      </c>
      <c r="I2185" s="18">
        <f t="shared" si="965"/>
        <v>1.8944099378878556E-2</v>
      </c>
      <c r="J2185" s="17">
        <f t="shared" si="966"/>
        <v>144303.2760769563</v>
      </c>
      <c r="K2185" s="16">
        <f t="shared" si="967"/>
        <v>31.734317430867151</v>
      </c>
      <c r="L2185" s="15">
        <f t="shared" si="968"/>
        <v>6.7057329984123038E-249</v>
      </c>
      <c r="M2185" s="14">
        <f t="shared" si="969"/>
        <v>1.5938856763926205E-251</v>
      </c>
      <c r="N2185" s="13">
        <f t="shared" si="976"/>
        <v>0</v>
      </c>
      <c r="O2185" s="12">
        <f t="shared" si="977"/>
        <v>0</v>
      </c>
      <c r="P2185" s="4">
        <f t="shared" si="978"/>
        <v>6.0357969717384437E-251</v>
      </c>
      <c r="Q2185" s="11">
        <f t="shared" si="970"/>
        <v>8.8701066129312987E-250</v>
      </c>
      <c r="R2185" s="10">
        <f t="shared" si="979"/>
        <v>-5.320191139270559E-246</v>
      </c>
      <c r="S2185" s="9">
        <f t="shared" si="980"/>
        <v>151.358709016955</v>
      </c>
      <c r="T2185" s="8">
        <f t="shared" si="981"/>
        <v>30650.338597082955</v>
      </c>
      <c r="U2185" s="7">
        <f t="shared" si="982"/>
        <v>-31.734317430867151</v>
      </c>
      <c r="V2185" s="9">
        <f t="shared" si="983"/>
        <v>-2490.8628532250987</v>
      </c>
      <c r="W2185" s="8">
        <f t="shared" si="984"/>
        <v>144303.2760769563</v>
      </c>
      <c r="X2185" s="7">
        <f t="shared" si="985"/>
        <v>-31.734317430867151</v>
      </c>
      <c r="Y2185" s="6">
        <f t="shared" si="971"/>
        <v>2495.4573152774942</v>
      </c>
      <c r="Z2185" s="4">
        <f t="shared" si="972"/>
        <v>-1</v>
      </c>
      <c r="AA2185" s="4">
        <f t="shared" si="986"/>
        <v>0</v>
      </c>
      <c r="AB2185" s="5">
        <f t="shared" si="987"/>
        <v>1.6897459616873485E-243</v>
      </c>
      <c r="AC2185" s="418">
        <f t="shared" si="991"/>
        <v>1.0210577091256398E-243</v>
      </c>
      <c r="AD2185" s="628">
        <f t="shared" si="988"/>
        <v>4.9502172053361891E-245</v>
      </c>
      <c r="AE2185" s="4">
        <f t="shared" si="973"/>
        <v>23.559661471798545</v>
      </c>
      <c r="AF2185" s="3">
        <f t="shared" si="989"/>
        <v>4.67</v>
      </c>
      <c r="AG2185" s="2">
        <f t="shared" si="974"/>
        <v>105.92076283713217</v>
      </c>
      <c r="AH2185" s="1">
        <f t="shared" si="963"/>
        <v>45.741832582261132</v>
      </c>
    </row>
    <row r="2186" spans="6:34" ht="15" thickBot="1" x14ac:dyDescent="0.4">
      <c r="F2186" s="21">
        <f t="shared" si="975"/>
        <v>215.59999999999204</v>
      </c>
      <c r="G2186" s="20">
        <f t="shared" si="990"/>
        <v>356.63043478260749</v>
      </c>
      <c r="H2186" s="19">
        <f t="shared" si="964"/>
        <v>6.6304347826074945</v>
      </c>
      <c r="I2186" s="18">
        <f t="shared" si="965"/>
        <v>1.8944099378878556E-2</v>
      </c>
      <c r="J2186" s="17">
        <f t="shared" si="966"/>
        <v>144054.18979163381</v>
      </c>
      <c r="K2186" s="16">
        <f t="shared" si="967"/>
        <v>31.735068597160954</v>
      </c>
      <c r="L2186" s="15">
        <f t="shared" si="968"/>
        <v>1.7740340486618266E-248</v>
      </c>
      <c r="M2186" s="14">
        <f t="shared" si="969"/>
        <v>4.2167015302642955E-251</v>
      </c>
      <c r="N2186" s="13">
        <f t="shared" si="976"/>
        <v>0</v>
      </c>
      <c r="O2186" s="12">
        <f t="shared" si="977"/>
        <v>0</v>
      </c>
      <c r="P2186" s="4">
        <f t="shared" si="978"/>
        <v>1.596799237489649E-250</v>
      </c>
      <c r="Q2186" s="11">
        <f t="shared" si="970"/>
        <v>2.3466295407714992E-249</v>
      </c>
      <c r="R2186" s="10">
        <f t="shared" si="979"/>
        <v>-1.4137496728444441E-245</v>
      </c>
      <c r="S2186" s="9">
        <f t="shared" si="980"/>
        <v>151.358709016955</v>
      </c>
      <c r="T2186" s="8">
        <f t="shared" si="981"/>
        <v>30665.474467984652</v>
      </c>
      <c r="U2186" s="7">
        <f t="shared" si="982"/>
        <v>-31.735068597160954</v>
      </c>
      <c r="V2186" s="9">
        <f t="shared" si="983"/>
        <v>-2494.0362849681856</v>
      </c>
      <c r="W2186" s="8">
        <f t="shared" si="984"/>
        <v>144054.18979163381</v>
      </c>
      <c r="X2186" s="7">
        <f t="shared" si="985"/>
        <v>-31.735068597160954</v>
      </c>
      <c r="Y2186" s="6">
        <f t="shared" si="971"/>
        <v>2498.624911733089</v>
      </c>
      <c r="Z2186" s="4">
        <f t="shared" si="972"/>
        <v>-1</v>
      </c>
      <c r="AA2186" s="4">
        <f t="shared" si="986"/>
        <v>0</v>
      </c>
      <c r="AB2186" s="5">
        <f t="shared" si="987"/>
        <v>4.490210479267186E-243</v>
      </c>
      <c r="AC2186" s="418">
        <f t="shared" si="991"/>
        <v>2.7145450441437823E-243</v>
      </c>
      <c r="AD2186" s="628">
        <f t="shared" si="988"/>
        <v>1.3129347925917363E-244</v>
      </c>
      <c r="AE2186" s="4">
        <f t="shared" si="973"/>
        <v>23.589566812080747</v>
      </c>
      <c r="AF2186" s="3">
        <f t="shared" si="989"/>
        <v>4.67</v>
      </c>
      <c r="AG2186" s="2">
        <f t="shared" si="974"/>
        <v>105.92076283713217</v>
      </c>
      <c r="AH2186" s="1">
        <f t="shared" si="963"/>
        <v>45.828953469200947</v>
      </c>
    </row>
    <row r="2187" spans="6:34" ht="15" thickBot="1" x14ac:dyDescent="0.4">
      <c r="F2187" s="21">
        <f t="shared" si="975"/>
        <v>215.69999999999203</v>
      </c>
      <c r="G2187" s="20">
        <f t="shared" si="990"/>
        <v>356.63043478260749</v>
      </c>
      <c r="H2187" s="19">
        <f t="shared" si="964"/>
        <v>6.6304347826074945</v>
      </c>
      <c r="I2187" s="18">
        <f t="shared" si="965"/>
        <v>1.8944099378878556E-2</v>
      </c>
      <c r="J2187" s="17">
        <f t="shared" si="966"/>
        <v>143804.78616313697</v>
      </c>
      <c r="K2187" s="16">
        <f t="shared" si="967"/>
        <v>31.735820747184469</v>
      </c>
      <c r="L2187" s="15">
        <f t="shared" si="968"/>
        <v>4.699331178182365E-248</v>
      </c>
      <c r="M2187" s="14">
        <f t="shared" si="969"/>
        <v>1.1169840277421662E-250</v>
      </c>
      <c r="N2187" s="13">
        <f t="shared" si="976"/>
        <v>0</v>
      </c>
      <c r="O2187" s="12">
        <f t="shared" si="977"/>
        <v>0</v>
      </c>
      <c r="P2187" s="4">
        <f t="shared" si="978"/>
        <v>4.2298446569800613E-250</v>
      </c>
      <c r="Q2187" s="11">
        <f t="shared" si="970"/>
        <v>6.2161091963874664E-249</v>
      </c>
      <c r="R2187" s="10">
        <f t="shared" si="979"/>
        <v>-3.7616104234994737E-245</v>
      </c>
      <c r="S2187" s="9">
        <f t="shared" si="980"/>
        <v>151.358709016955</v>
      </c>
      <c r="T2187" s="8">
        <f t="shared" si="981"/>
        <v>30680.610338886348</v>
      </c>
      <c r="U2187" s="7">
        <f t="shared" si="982"/>
        <v>-31.735820747184469</v>
      </c>
      <c r="V2187" s="9">
        <f t="shared" si="983"/>
        <v>-2497.2097918279014</v>
      </c>
      <c r="W2187" s="8">
        <f t="shared" si="984"/>
        <v>143804.78616313697</v>
      </c>
      <c r="X2187" s="7">
        <f t="shared" si="985"/>
        <v>-31.735820747184469</v>
      </c>
      <c r="Y2187" s="6">
        <f t="shared" si="971"/>
        <v>2501.7925979577981</v>
      </c>
      <c r="Z2187" s="4">
        <f t="shared" si="972"/>
        <v>-1</v>
      </c>
      <c r="AA2187" s="4">
        <f t="shared" si="986"/>
        <v>0</v>
      </c>
      <c r="AB2187" s="5">
        <f t="shared" si="987"/>
        <v>1.1947251247481971E-242</v>
      </c>
      <c r="AC2187" s="418">
        <f t="shared" si="991"/>
        <v>7.226029645093669E-243</v>
      </c>
      <c r="AD2187" s="628">
        <f t="shared" si="988"/>
        <v>3.4867362636516148E-244</v>
      </c>
      <c r="AE2187" s="4">
        <f t="shared" si="973"/>
        <v>23.619472999874919</v>
      </c>
      <c r="AF2187" s="3">
        <f t="shared" si="989"/>
        <v>4.67</v>
      </c>
      <c r="AG2187" s="2">
        <f t="shared" si="974"/>
        <v>105.92076283713217</v>
      </c>
      <c r="AH2187" s="1">
        <f t="shared" si="963"/>
        <v>45.916132068133095</v>
      </c>
    </row>
    <row r="2188" spans="6:34" ht="15" thickBot="1" x14ac:dyDescent="0.4">
      <c r="F2188" s="21">
        <f t="shared" si="975"/>
        <v>215.79999999999202</v>
      </c>
      <c r="G2188" s="20">
        <f t="shared" si="990"/>
        <v>356.63043478260749</v>
      </c>
      <c r="H2188" s="19">
        <f t="shared" si="964"/>
        <v>6.6304347826074945</v>
      </c>
      <c r="I2188" s="18">
        <f t="shared" si="965"/>
        <v>1.8944099378878556E-2</v>
      </c>
      <c r="J2188" s="17">
        <f t="shared" si="966"/>
        <v>143555.0651839542</v>
      </c>
      <c r="K2188" s="16">
        <f t="shared" si="967"/>
        <v>31.736573881063684</v>
      </c>
      <c r="L2188" s="15">
        <f t="shared" si="968"/>
        <v>1.2464321776512206E-247</v>
      </c>
      <c r="M2188" s="14">
        <f t="shared" si="969"/>
        <v>2.9626446430591859E-250</v>
      </c>
      <c r="N2188" s="13">
        <f t="shared" si="976"/>
        <v>0</v>
      </c>
      <c r="O2188" s="12">
        <f t="shared" si="977"/>
        <v>0</v>
      </c>
      <c r="P2188" s="4">
        <f t="shared" si="978"/>
        <v>1.1219074134215961E-249</v>
      </c>
      <c r="Q2188" s="11">
        <f t="shared" si="970"/>
        <v>1.6487364325677958E-248</v>
      </c>
      <c r="R2188" s="10">
        <f t="shared" si="979"/>
        <v>-1.0021465265620179E-244</v>
      </c>
      <c r="S2188" s="9">
        <f t="shared" si="980"/>
        <v>151.358709016955</v>
      </c>
      <c r="T2188" s="8">
        <f t="shared" si="981"/>
        <v>30695.746209788045</v>
      </c>
      <c r="U2188" s="7">
        <f t="shared" si="982"/>
        <v>-31.736573881063684</v>
      </c>
      <c r="V2188" s="9">
        <f t="shared" si="983"/>
        <v>-2500.38337390262</v>
      </c>
      <c r="W2188" s="8">
        <f t="shared" si="984"/>
        <v>143555.0651839542</v>
      </c>
      <c r="X2188" s="7">
        <f t="shared" si="985"/>
        <v>-31.736573881063684</v>
      </c>
      <c r="Y2188" s="6">
        <f t="shared" si="971"/>
        <v>2504.960373994752</v>
      </c>
      <c r="Z2188" s="4">
        <f t="shared" si="972"/>
        <v>-1</v>
      </c>
      <c r="AA2188" s="4">
        <f t="shared" si="986"/>
        <v>0</v>
      </c>
      <c r="AB2188" s="5">
        <f t="shared" si="987"/>
        <v>3.1829176846254207E-242</v>
      </c>
      <c r="AC2188" s="418">
        <f t="shared" si="991"/>
        <v>1.9260095868173464E-242</v>
      </c>
      <c r="AD2188" s="628">
        <f t="shared" si="988"/>
        <v>9.2715463464941959E-244</v>
      </c>
      <c r="AE2188" s="4">
        <f t="shared" si="973"/>
        <v>23.649380035588255</v>
      </c>
      <c r="AF2188" s="3">
        <f t="shared" si="989"/>
        <v>4.67</v>
      </c>
      <c r="AG2188" s="2">
        <f t="shared" si="974"/>
        <v>105.92076283713217</v>
      </c>
      <c r="AH2188" s="1">
        <f t="shared" si="963"/>
        <v>46.003368349955828</v>
      </c>
    </row>
    <row r="2189" spans="6:34" ht="15" thickBot="1" x14ac:dyDescent="0.4">
      <c r="F2189" s="21">
        <f t="shared" si="975"/>
        <v>215.89999999999202</v>
      </c>
      <c r="G2189" s="20">
        <f t="shared" si="990"/>
        <v>356.63043478260749</v>
      </c>
      <c r="H2189" s="19">
        <f t="shared" si="964"/>
        <v>6.6304347826074945</v>
      </c>
      <c r="I2189" s="18">
        <f t="shared" si="965"/>
        <v>1.8944099378878556E-2</v>
      </c>
      <c r="J2189" s="17">
        <f t="shared" si="966"/>
        <v>143305.02684656394</v>
      </c>
      <c r="K2189" s="16">
        <f t="shared" si="967"/>
        <v>31.737327998924766</v>
      </c>
      <c r="L2189" s="15">
        <f t="shared" si="968"/>
        <v>3.3102427346282337E-247</v>
      </c>
      <c r="M2189" s="14">
        <f t="shared" si="969"/>
        <v>7.868115955937848E-250</v>
      </c>
      <c r="N2189" s="13">
        <f t="shared" si="976"/>
        <v>0</v>
      </c>
      <c r="O2189" s="12">
        <f t="shared" si="977"/>
        <v>0</v>
      </c>
      <c r="P2189" s="4">
        <f t="shared" si="978"/>
        <v>2.9795330470388353E-249</v>
      </c>
      <c r="Q2189" s="11">
        <f t="shared" si="970"/>
        <v>4.3786720971123781E-248</v>
      </c>
      <c r="R2189" s="10">
        <f t="shared" si="979"/>
        <v>-2.6732824370458065E-244</v>
      </c>
      <c r="S2189" s="9">
        <f t="shared" si="980"/>
        <v>151.358709016955</v>
      </c>
      <c r="T2189" s="8">
        <f t="shared" si="981"/>
        <v>30710.882080689742</v>
      </c>
      <c r="U2189" s="7">
        <f t="shared" si="982"/>
        <v>-31.737327998924766</v>
      </c>
      <c r="V2189" s="9">
        <f t="shared" si="983"/>
        <v>-2503.5570312907262</v>
      </c>
      <c r="W2189" s="8">
        <f t="shared" si="984"/>
        <v>143305.02684656394</v>
      </c>
      <c r="X2189" s="7">
        <f t="shared" si="985"/>
        <v>-31.737327998924766</v>
      </c>
      <c r="Y2189" s="6">
        <f t="shared" si="971"/>
        <v>2508.1282398873691</v>
      </c>
      <c r="Z2189" s="4">
        <f t="shared" si="972"/>
        <v>-1</v>
      </c>
      <c r="AA2189" s="4">
        <f t="shared" si="986"/>
        <v>0</v>
      </c>
      <c r="AB2189" s="5">
        <f t="shared" si="987"/>
        <v>8.4906126193563878E-242</v>
      </c>
      <c r="AC2189" s="418">
        <f t="shared" si="991"/>
        <v>5.1401200955728864E-242</v>
      </c>
      <c r="AD2189" s="628">
        <f t="shared" si="988"/>
        <v>2.4685531155461361E-243</v>
      </c>
      <c r="AE2189" s="4">
        <f t="shared" si="973"/>
        <v>23.679287919630671</v>
      </c>
      <c r="AF2189" s="3">
        <f t="shared" si="989"/>
        <v>4.67</v>
      </c>
      <c r="AG2189" s="2">
        <f t="shared" si="974"/>
        <v>105.92076283713217</v>
      </c>
      <c r="AH2189" s="1">
        <f t="shared" si="963"/>
        <v>46.09066228563907</v>
      </c>
    </row>
    <row r="2190" spans="6:34" ht="15" thickBot="1" x14ac:dyDescent="0.4">
      <c r="F2190" s="21">
        <f t="shared" si="975"/>
        <v>215.99999999999201</v>
      </c>
      <c r="G2190" s="20">
        <f t="shared" si="990"/>
        <v>356.63043478260749</v>
      </c>
      <c r="H2190" s="19">
        <f t="shared" si="964"/>
        <v>6.6304347826074945</v>
      </c>
      <c r="I2190" s="18">
        <f t="shared" si="965"/>
        <v>1.8944099378878556E-2</v>
      </c>
      <c r="J2190" s="17">
        <f t="shared" si="966"/>
        <v>143054.67114343485</v>
      </c>
      <c r="K2190" s="16">
        <f t="shared" si="967"/>
        <v>31.738083100894066</v>
      </c>
      <c r="L2190" s="15">
        <f t="shared" si="968"/>
        <v>8.8025745113466026E-247</v>
      </c>
      <c r="M2190" s="14">
        <f t="shared" si="969"/>
        <v>2.0922839356019738E-249</v>
      </c>
      <c r="N2190" s="13">
        <f t="shared" si="976"/>
        <v>0</v>
      </c>
      <c r="O2190" s="12">
        <f t="shared" si="977"/>
        <v>0</v>
      </c>
      <c r="P2190" s="4">
        <f t="shared" si="978"/>
        <v>7.9231536047837558E-249</v>
      </c>
      <c r="Q2190" s="11">
        <f t="shared" si="970"/>
        <v>1.1643734458619616E-247</v>
      </c>
      <c r="R2190" s="10">
        <f t="shared" si="979"/>
        <v>-7.1402722452093009E-244</v>
      </c>
      <c r="S2190" s="9">
        <f t="shared" si="980"/>
        <v>151.358709016955</v>
      </c>
      <c r="T2190" s="8">
        <f t="shared" si="981"/>
        <v>30726.017951591439</v>
      </c>
      <c r="U2190" s="7">
        <f t="shared" si="982"/>
        <v>-31.738083100894066</v>
      </c>
      <c r="V2190" s="9">
        <f t="shared" si="983"/>
        <v>-2506.7307640906188</v>
      </c>
      <c r="W2190" s="8">
        <f t="shared" si="984"/>
        <v>143054.67114343485</v>
      </c>
      <c r="X2190" s="7">
        <f t="shared" si="985"/>
        <v>-31.738083100894066</v>
      </c>
      <c r="Y2190" s="6">
        <f t="shared" si="971"/>
        <v>2511.2961956793579</v>
      </c>
      <c r="Z2190" s="4">
        <f t="shared" si="972"/>
        <v>-1</v>
      </c>
      <c r="AA2190" s="4">
        <f t="shared" si="986"/>
        <v>0</v>
      </c>
      <c r="AB2190" s="5">
        <f t="shared" si="987"/>
        <v>2.2678219401991097E-241</v>
      </c>
      <c r="AC2190" s="418">
        <f t="shared" si="991"/>
        <v>1.3735494543015906E-241</v>
      </c>
      <c r="AD2190" s="628">
        <f t="shared" si="988"/>
        <v>6.580972879913106E-243</v>
      </c>
      <c r="AE2190" s="4">
        <f t="shared" si="973"/>
        <v>23.709196652414818</v>
      </c>
      <c r="AF2190" s="3">
        <f t="shared" si="989"/>
        <v>4.67</v>
      </c>
      <c r="AG2190" s="2">
        <f t="shared" si="974"/>
        <v>105.92076283713217</v>
      </c>
      <c r="AH2190" s="1">
        <f t="shared" si="963"/>
        <v>46.178013846223948</v>
      </c>
    </row>
    <row r="2191" spans="6:34" ht="15" thickBot="1" x14ac:dyDescent="0.4">
      <c r="F2191" s="21">
        <f t="shared" si="975"/>
        <v>216.09999999999201</v>
      </c>
      <c r="G2191" s="20">
        <f t="shared" si="990"/>
        <v>356.63043478260749</v>
      </c>
      <c r="H2191" s="19">
        <f t="shared" si="964"/>
        <v>6.6304347826074945</v>
      </c>
      <c r="I2191" s="18">
        <f t="shared" si="965"/>
        <v>1.8944099378878556E-2</v>
      </c>
      <c r="J2191" s="17">
        <f t="shared" si="966"/>
        <v>142803.99806702579</v>
      </c>
      <c r="K2191" s="16">
        <f t="shared" si="967"/>
        <v>31.738839187098087</v>
      </c>
      <c r="L2191" s="15">
        <f t="shared" si="968"/>
        <v>2.3437881266597491E-246</v>
      </c>
      <c r="M2191" s="14">
        <f t="shared" si="969"/>
        <v>5.5709499982575575E-249</v>
      </c>
      <c r="N2191" s="13">
        <f t="shared" si="976"/>
        <v>0</v>
      </c>
      <c r="O2191" s="12">
        <f t="shared" si="977"/>
        <v>0</v>
      </c>
      <c r="P2191" s="4">
        <f t="shared" si="978"/>
        <v>2.1096320537425049E-248</v>
      </c>
      <c r="Q2191" s="11">
        <f t="shared" si="970"/>
        <v>3.1002800986136491E-247</v>
      </c>
      <c r="R2191" s="10">
        <f t="shared" si="979"/>
        <v>-1.9095942565938226E-243</v>
      </c>
      <c r="S2191" s="9">
        <f t="shared" si="980"/>
        <v>151.358709016955</v>
      </c>
      <c r="T2191" s="8">
        <f t="shared" si="981"/>
        <v>30741.153822493136</v>
      </c>
      <c r="U2191" s="7">
        <f t="shared" si="982"/>
        <v>-31.738839187098087</v>
      </c>
      <c r="V2191" s="9">
        <f t="shared" si="983"/>
        <v>-2509.9045724007083</v>
      </c>
      <c r="W2191" s="8">
        <f t="shared" si="984"/>
        <v>142803.99806702579</v>
      </c>
      <c r="X2191" s="7">
        <f t="shared" si="985"/>
        <v>-31.738839187098087</v>
      </c>
      <c r="Y2191" s="6">
        <f t="shared" si="971"/>
        <v>2514.464241414712</v>
      </c>
      <c r="Z2191" s="4">
        <f t="shared" si="972"/>
        <v>-1</v>
      </c>
      <c r="AA2191" s="4">
        <f t="shared" si="986"/>
        <v>0</v>
      </c>
      <c r="AB2191" s="5">
        <f t="shared" si="987"/>
        <v>6.0650625119893281E-241</v>
      </c>
      <c r="AC2191" s="418">
        <f t="shared" si="991"/>
        <v>3.6751210244851627E-241</v>
      </c>
      <c r="AD2191" s="628">
        <f t="shared" si="988"/>
        <v>1.7566900535659825E-242</v>
      </c>
      <c r="AE2191" s="4">
        <f t="shared" si="973"/>
        <v>23.73910623435604</v>
      </c>
      <c r="AF2191" s="3">
        <f t="shared" si="989"/>
        <v>4.67</v>
      </c>
      <c r="AG2191" s="2">
        <f t="shared" si="974"/>
        <v>105.92076283713217</v>
      </c>
      <c r="AH2191" s="1">
        <f t="shared" si="963"/>
        <v>46.265423002822835</v>
      </c>
    </row>
    <row r="2192" spans="6:34" ht="15" thickBot="1" x14ac:dyDescent="0.4">
      <c r="F2192" s="21">
        <f t="shared" si="975"/>
        <v>216.199999999992</v>
      </c>
      <c r="G2192" s="20">
        <f t="shared" si="990"/>
        <v>356.63043478260749</v>
      </c>
      <c r="H2192" s="19">
        <f t="shared" si="964"/>
        <v>6.6304347826074945</v>
      </c>
      <c r="I2192" s="18">
        <f t="shared" si="965"/>
        <v>1.8944099378878556E-2</v>
      </c>
      <c r="J2192" s="17">
        <f t="shared" si="966"/>
        <v>142553.00760978571</v>
      </c>
      <c r="K2192" s="16">
        <f t="shared" si="967"/>
        <v>31.739596257663511</v>
      </c>
      <c r="L2192" s="15">
        <f t="shared" si="968"/>
        <v>6.2486449971155175E-246</v>
      </c>
      <c r="M2192" s="14">
        <f t="shared" si="969"/>
        <v>1.4852404293643873E-248</v>
      </c>
      <c r="N2192" s="13">
        <f t="shared" si="976"/>
        <v>0</v>
      </c>
      <c r="O2192" s="12">
        <f t="shared" si="977"/>
        <v>0</v>
      </c>
      <c r="P2192" s="4">
        <f t="shared" si="978"/>
        <v>5.6243743316335766E-248</v>
      </c>
      <c r="Q2192" s="11">
        <f t="shared" si="970"/>
        <v>8.2654867594485957E-247</v>
      </c>
      <c r="R2192" s="10">
        <f t="shared" si="979"/>
        <v>-5.1135667432816801E-243</v>
      </c>
      <c r="S2192" s="9">
        <f t="shared" si="980"/>
        <v>151.358709016955</v>
      </c>
      <c r="T2192" s="8">
        <f t="shared" si="981"/>
        <v>30756.289693394832</v>
      </c>
      <c r="U2192" s="7">
        <f t="shared" si="982"/>
        <v>-31.739596257663511</v>
      </c>
      <c r="V2192" s="9">
        <f t="shared" si="983"/>
        <v>-2513.0784563194179</v>
      </c>
      <c r="W2192" s="8">
        <f t="shared" si="984"/>
        <v>142553.00760978571</v>
      </c>
      <c r="X2192" s="7">
        <f t="shared" si="985"/>
        <v>-31.739596257663511</v>
      </c>
      <c r="Y2192" s="6">
        <f t="shared" si="971"/>
        <v>2517.6323771377083</v>
      </c>
      <c r="Z2192" s="4">
        <f t="shared" si="972"/>
        <v>-1</v>
      </c>
      <c r="AA2192" s="4">
        <f t="shared" si="986"/>
        <v>0</v>
      </c>
      <c r="AB2192" s="5">
        <f t="shared" si="987"/>
        <v>1.6241199851822699E-240</v>
      </c>
      <c r="AC2192" s="418">
        <f t="shared" si="991"/>
        <v>9.8458994676221687E-241</v>
      </c>
      <c r="AD2192" s="628">
        <f t="shared" si="988"/>
        <v>4.6952388988400608E-242</v>
      </c>
      <c r="AE2192" s="4">
        <f t="shared" si="973"/>
        <v>23.769016665872361</v>
      </c>
      <c r="AF2192" s="3">
        <f t="shared" si="989"/>
        <v>4.67</v>
      </c>
      <c r="AG2192" s="2">
        <f t="shared" si="974"/>
        <v>105.92076283713217</v>
      </c>
      <c r="AH2192" s="1">
        <f t="shared" si="963"/>
        <v>46.352889726618926</v>
      </c>
    </row>
    <row r="2193" spans="6:34" ht="15" thickBot="1" x14ac:dyDescent="0.4">
      <c r="F2193" s="21">
        <f t="shared" si="975"/>
        <v>216.299999999992</v>
      </c>
      <c r="G2193" s="20">
        <f t="shared" si="990"/>
        <v>356.63043478260749</v>
      </c>
      <c r="H2193" s="19">
        <f t="shared" si="964"/>
        <v>6.6304347826074945</v>
      </c>
      <c r="I2193" s="18">
        <f t="shared" si="965"/>
        <v>1.8944099378878556E-2</v>
      </c>
      <c r="J2193" s="17">
        <f t="shared" si="966"/>
        <v>142301.69976415377</v>
      </c>
      <c r="K2193" s="16">
        <f t="shared" si="967"/>
        <v>31.740354312717187</v>
      </c>
      <c r="L2193" s="15">
        <f t="shared" si="968"/>
        <v>1.6680624551346845E-245</v>
      </c>
      <c r="M2193" s="14">
        <f t="shared" si="969"/>
        <v>3.9648176496096312E-248</v>
      </c>
      <c r="N2193" s="13">
        <f t="shared" si="976"/>
        <v>0</v>
      </c>
      <c r="O2193" s="12">
        <f t="shared" si="977"/>
        <v>0</v>
      </c>
      <c r="P2193" s="4">
        <f t="shared" si="978"/>
        <v>1.501414732402306E-247</v>
      </c>
      <c r="Q2193" s="11">
        <f t="shared" si="970"/>
        <v>2.2064540621548398E-246</v>
      </c>
      <c r="R2193" s="10">
        <f t="shared" si="979"/>
        <v>-1.3710817659136612E-242</v>
      </c>
      <c r="S2193" s="9">
        <f t="shared" si="980"/>
        <v>151.358709016955</v>
      </c>
      <c r="T2193" s="8">
        <f t="shared" si="981"/>
        <v>30771.425564296529</v>
      </c>
      <c r="U2193" s="7">
        <f t="shared" si="982"/>
        <v>-31.740354312717187</v>
      </c>
      <c r="V2193" s="9">
        <f t="shared" si="983"/>
        <v>-2516.2524159451841</v>
      </c>
      <c r="W2193" s="8">
        <f t="shared" si="984"/>
        <v>142301.69976415377</v>
      </c>
      <c r="X2193" s="7">
        <f t="shared" si="985"/>
        <v>-31.740354312717187</v>
      </c>
      <c r="Y2193" s="6">
        <f t="shared" si="971"/>
        <v>2520.8006028929094</v>
      </c>
      <c r="Z2193" s="4">
        <f t="shared" si="972"/>
        <v>-1</v>
      </c>
      <c r="AA2193" s="4">
        <f t="shared" si="986"/>
        <v>0</v>
      </c>
      <c r="AB2193" s="5">
        <f t="shared" si="987"/>
        <v>4.3546929357380511E-240</v>
      </c>
      <c r="AC2193" s="418">
        <f t="shared" si="991"/>
        <v>2.6411657282538867E-240</v>
      </c>
      <c r="AD2193" s="628">
        <f t="shared" si="988"/>
        <v>1.2565444387568452E-241</v>
      </c>
      <c r="AE2193" s="4">
        <f t="shared" si="973"/>
        <v>23.798927947384492</v>
      </c>
      <c r="AF2193" s="3">
        <f t="shared" si="989"/>
        <v>4.67</v>
      </c>
      <c r="AG2193" s="2">
        <f t="shared" si="974"/>
        <v>105.92076283713217</v>
      </c>
      <c r="AH2193" s="1">
        <f t="shared" si="963"/>
        <v>46.44041398886619</v>
      </c>
    </row>
    <row r="2194" spans="6:34" ht="15" thickBot="1" x14ac:dyDescent="0.4">
      <c r="F2194" s="21">
        <f t="shared" si="975"/>
        <v>216.39999999999199</v>
      </c>
      <c r="G2194" s="20">
        <f t="shared" si="990"/>
        <v>356.63043478260749</v>
      </c>
      <c r="H2194" s="19">
        <f t="shared" si="964"/>
        <v>6.6304347826074945</v>
      </c>
      <c r="I2194" s="18">
        <f t="shared" si="965"/>
        <v>1.8944099378878556E-2</v>
      </c>
      <c r="J2194" s="17">
        <f t="shared" si="966"/>
        <v>142050.07452255927</v>
      </c>
      <c r="K2194" s="16">
        <f t="shared" si="967"/>
        <v>31.741113352386172</v>
      </c>
      <c r="L2194" s="15">
        <f t="shared" si="968"/>
        <v>4.4585927713691777E-245</v>
      </c>
      <c r="M2194" s="14">
        <f t="shared" si="969"/>
        <v>1.0597629158267398E-247</v>
      </c>
      <c r="N2194" s="13">
        <f t="shared" si="976"/>
        <v>0</v>
      </c>
      <c r="O2194" s="12">
        <f t="shared" si="977"/>
        <v>0</v>
      </c>
      <c r="P2194" s="4">
        <f t="shared" si="978"/>
        <v>4.0131572124951402E-247</v>
      </c>
      <c r="Q2194" s="11">
        <f t="shared" si="970"/>
        <v>5.8976689401521259E-246</v>
      </c>
      <c r="R2194" s="10">
        <f t="shared" si="979"/>
        <v>-3.6809462524957861E-242</v>
      </c>
      <c r="S2194" s="9">
        <f t="shared" si="980"/>
        <v>151.358709016955</v>
      </c>
      <c r="T2194" s="8">
        <f t="shared" si="981"/>
        <v>30786.561435198226</v>
      </c>
      <c r="U2194" s="7">
        <f t="shared" si="982"/>
        <v>-31.741113352386172</v>
      </c>
      <c r="V2194" s="9">
        <f t="shared" si="983"/>
        <v>-2519.426451376456</v>
      </c>
      <c r="W2194" s="8">
        <f t="shared" si="984"/>
        <v>142050.07452255927</v>
      </c>
      <c r="X2194" s="7">
        <f t="shared" si="985"/>
        <v>-31.741113352386172</v>
      </c>
      <c r="Y2194" s="6">
        <f t="shared" si="971"/>
        <v>2523.9689187251574</v>
      </c>
      <c r="Z2194" s="4">
        <f t="shared" si="972"/>
        <v>-1</v>
      </c>
      <c r="AA2194" s="4">
        <f t="shared" si="986"/>
        <v>0</v>
      </c>
      <c r="AB2194" s="5">
        <f t="shared" si="987"/>
        <v>1.1691053765778285E-239</v>
      </c>
      <c r="AC2194" s="418">
        <f t="shared" si="991"/>
        <v>7.0940216766875609E-240</v>
      </c>
      <c r="AD2194" s="628">
        <f t="shared" si="988"/>
        <v>3.3670976420941751E-241</v>
      </c>
      <c r="AE2194" s="4">
        <f t="shared" si="973"/>
        <v>23.828840079315789</v>
      </c>
      <c r="AF2194" s="3">
        <f t="shared" si="989"/>
        <v>4.67</v>
      </c>
      <c r="AG2194" s="2">
        <f t="shared" si="974"/>
        <v>105.92076283713217</v>
      </c>
      <c r="AH2194" s="1">
        <f t="shared" si="963"/>
        <v>46.527995760889006</v>
      </c>
    </row>
    <row r="2195" spans="6:34" ht="15" thickBot="1" x14ac:dyDescent="0.4">
      <c r="F2195" s="21">
        <f t="shared" si="975"/>
        <v>216.49999999999199</v>
      </c>
      <c r="G2195" s="20">
        <f t="shared" si="990"/>
        <v>356.63043478260749</v>
      </c>
      <c r="H2195" s="19">
        <f t="shared" si="964"/>
        <v>6.6304347826074945</v>
      </c>
      <c r="I2195" s="18">
        <f t="shared" si="965"/>
        <v>1.8944099378878556E-2</v>
      </c>
      <c r="J2195" s="17">
        <f t="shared" si="966"/>
        <v>141798.13187742163</v>
      </c>
      <c r="K2195" s="16">
        <f t="shared" si="967"/>
        <v>31.741873376797638</v>
      </c>
      <c r="L2195" s="15">
        <f t="shared" si="968"/>
        <v>1.1932802264885697E-244</v>
      </c>
      <c r="M2195" s="14">
        <f t="shared" si="969"/>
        <v>2.8363077703406812E-247</v>
      </c>
      <c r="N2195" s="13">
        <f t="shared" si="976"/>
        <v>0</v>
      </c>
      <c r="O2195" s="12">
        <f t="shared" si="977"/>
        <v>0</v>
      </c>
      <c r="P2195" s="4">
        <f t="shared" si="978"/>
        <v>1.0740656061284224E-246</v>
      </c>
      <c r="Q2195" s="11">
        <f t="shared" si="970"/>
        <v>1.5784289100926753E-245</v>
      </c>
      <c r="R2195" s="10">
        <f t="shared" si="979"/>
        <v>-9.8949223178668749E-242</v>
      </c>
      <c r="S2195" s="9">
        <f t="shared" si="980"/>
        <v>151.358709016955</v>
      </c>
      <c r="T2195" s="8">
        <f t="shared" si="981"/>
        <v>30801.697306099923</v>
      </c>
      <c r="U2195" s="7">
        <f t="shared" si="982"/>
        <v>-31.741873376797638</v>
      </c>
      <c r="V2195" s="9">
        <f t="shared" si="983"/>
        <v>-2522.6005627116947</v>
      </c>
      <c r="W2195" s="8">
        <f t="shared" si="984"/>
        <v>141798.13187742163</v>
      </c>
      <c r="X2195" s="7">
        <f t="shared" si="985"/>
        <v>-31.741873376797638</v>
      </c>
      <c r="Y2195" s="6">
        <f t="shared" si="971"/>
        <v>2527.1373246795747</v>
      </c>
      <c r="Z2195" s="4">
        <f t="shared" si="972"/>
        <v>-1</v>
      </c>
      <c r="AA2195" s="4">
        <f t="shared" si="986"/>
        <v>0</v>
      </c>
      <c r="AB2195" s="5">
        <f t="shared" si="987"/>
        <v>3.1427263777064227E-239</v>
      </c>
      <c r="AC2195" s="418">
        <f t="shared" si="991"/>
        <v>1.9078580917755081E-239</v>
      </c>
      <c r="AD2195" s="628">
        <f t="shared" si="988"/>
        <v>9.0342346006440865E-241</v>
      </c>
      <c r="AE2195" s="4">
        <f t="shared" si="973"/>
        <v>23.858753062092255</v>
      </c>
      <c r="AF2195" s="3">
        <f t="shared" si="989"/>
        <v>4.67</v>
      </c>
      <c r="AG2195" s="2">
        <f t="shared" si="974"/>
        <v>105.92076283713217</v>
      </c>
      <c r="AH2195" s="1">
        <f t="shared" si="963"/>
        <v>46.615635014082073</v>
      </c>
    </row>
    <row r="2196" spans="6:34" ht="15" thickBot="1" x14ac:dyDescent="0.4">
      <c r="F2196" s="21">
        <f t="shared" si="975"/>
        <v>216.59999999999198</v>
      </c>
      <c r="G2196" s="20">
        <f t="shared" si="990"/>
        <v>356.63043478260749</v>
      </c>
      <c r="H2196" s="19">
        <f t="shared" si="964"/>
        <v>6.6304347826074945</v>
      </c>
      <c r="I2196" s="18">
        <f t="shared" si="965"/>
        <v>1.8944099378878556E-2</v>
      </c>
      <c r="J2196" s="17">
        <f t="shared" si="966"/>
        <v>141545.87182115047</v>
      </c>
      <c r="K2196" s="16">
        <f t="shared" si="967"/>
        <v>31.742634386078983</v>
      </c>
      <c r="L2196" s="15">
        <f t="shared" si="968"/>
        <v>3.1977632607752261E-244</v>
      </c>
      <c r="M2196" s="14">
        <f t="shared" si="969"/>
        <v>7.6007634945366344E-247</v>
      </c>
      <c r="N2196" s="13">
        <f t="shared" si="976"/>
        <v>0</v>
      </c>
      <c r="O2196" s="12">
        <f t="shared" si="977"/>
        <v>0</v>
      </c>
      <c r="P2196" s="4">
        <f t="shared" si="978"/>
        <v>2.878290831187793E-246</v>
      </c>
      <c r="Q2196" s="11">
        <f t="shared" si="970"/>
        <v>4.2298882244054249E-245</v>
      </c>
      <c r="R2196" s="10">
        <f t="shared" si="979"/>
        <v>-2.6633128923808696E-241</v>
      </c>
      <c r="S2196" s="9">
        <f t="shared" si="980"/>
        <v>151.358709016955</v>
      </c>
      <c r="T2196" s="8">
        <f t="shared" si="981"/>
        <v>30816.833177001619</v>
      </c>
      <c r="U2196" s="7">
        <f t="shared" si="982"/>
        <v>-31.742634386078983</v>
      </c>
      <c r="V2196" s="9">
        <f t="shared" si="983"/>
        <v>-2525.7747500493742</v>
      </c>
      <c r="W2196" s="8">
        <f t="shared" si="984"/>
        <v>141545.87182115047</v>
      </c>
      <c r="X2196" s="7">
        <f t="shared" si="985"/>
        <v>-31.742634386078983</v>
      </c>
      <c r="Y2196" s="6">
        <f t="shared" si="971"/>
        <v>2530.3058208015605</v>
      </c>
      <c r="Z2196" s="4">
        <f t="shared" si="972"/>
        <v>-1</v>
      </c>
      <c r="AA2196" s="4">
        <f t="shared" si="986"/>
        <v>0</v>
      </c>
      <c r="AB2196" s="5">
        <f t="shared" si="987"/>
        <v>8.4589483475352286E-239</v>
      </c>
      <c r="AC2196" s="418">
        <f t="shared" si="991"/>
        <v>5.137554267326983E-239</v>
      </c>
      <c r="AD2196" s="628">
        <f t="shared" si="988"/>
        <v>2.4270845619153455E-240</v>
      </c>
      <c r="AE2196" s="4">
        <f t="shared" si="973"/>
        <v>23.888666896142503</v>
      </c>
      <c r="AF2196" s="3">
        <f t="shared" si="989"/>
        <v>4.67</v>
      </c>
      <c r="AG2196" s="2">
        <f t="shared" si="974"/>
        <v>105.92076283713217</v>
      </c>
      <c r="AH2196" s="1">
        <f t="shared" si="963"/>
        <v>46.703331719910182</v>
      </c>
    </row>
    <row r="2197" spans="6:34" ht="15" thickBot="1" x14ac:dyDescent="0.4">
      <c r="F2197" s="21">
        <f t="shared" si="975"/>
        <v>216.69999999999197</v>
      </c>
      <c r="G2197" s="20">
        <f t="shared" si="990"/>
        <v>356.63043478260749</v>
      </c>
      <c r="H2197" s="19">
        <f t="shared" si="964"/>
        <v>6.6304347826074945</v>
      </c>
      <c r="I2197" s="18">
        <f t="shared" si="965"/>
        <v>1.8944099378878556E-2</v>
      </c>
      <c r="J2197" s="17">
        <f t="shared" si="966"/>
        <v>141293.29434614553</v>
      </c>
      <c r="K2197" s="16">
        <f t="shared" si="967"/>
        <v>31.743396380357737</v>
      </c>
      <c r="L2197" s="15">
        <f t="shared" si="968"/>
        <v>8.58043869530845E-244</v>
      </c>
      <c r="M2197" s="14">
        <f t="shared" si="969"/>
        <v>2.0394844734878655E-246</v>
      </c>
      <c r="N2197" s="13">
        <f t="shared" si="976"/>
        <v>0</v>
      </c>
      <c r="O2197" s="12">
        <f t="shared" si="977"/>
        <v>0</v>
      </c>
      <c r="P2197" s="4">
        <f t="shared" si="978"/>
        <v>7.7232102598764704E-246</v>
      </c>
      <c r="Q2197" s="11">
        <f t="shared" si="970"/>
        <v>1.1349901051999429E-244</v>
      </c>
      <c r="R2197" s="10">
        <f t="shared" si="979"/>
        <v>-7.1777607910908867E-241</v>
      </c>
      <c r="S2197" s="9">
        <f t="shared" si="980"/>
        <v>151.358709016955</v>
      </c>
      <c r="T2197" s="8">
        <f t="shared" si="981"/>
        <v>30831.969047903316</v>
      </c>
      <c r="U2197" s="7">
        <f t="shared" si="982"/>
        <v>-31.743396380357737</v>
      </c>
      <c r="V2197" s="9">
        <f t="shared" si="983"/>
        <v>-2528.949013487982</v>
      </c>
      <c r="W2197" s="8">
        <f t="shared" si="984"/>
        <v>141293.29434614553</v>
      </c>
      <c r="X2197" s="7">
        <f t="shared" si="985"/>
        <v>-31.743396380357737</v>
      </c>
      <c r="Y2197" s="6">
        <f t="shared" si="971"/>
        <v>2533.4744071367913</v>
      </c>
      <c r="Z2197" s="4">
        <f t="shared" si="972"/>
        <v>-1</v>
      </c>
      <c r="AA2197" s="4">
        <f t="shared" si="986"/>
        <v>0</v>
      </c>
      <c r="AB2197" s="5">
        <f t="shared" si="987"/>
        <v>2.2797286776366725E-238</v>
      </c>
      <c r="AC2197" s="418">
        <f t="shared" si="991"/>
        <v>1.3852356845118632E-238</v>
      </c>
      <c r="AD2197" s="628">
        <f t="shared" si="988"/>
        <v>6.5288461819914461E-240</v>
      </c>
      <c r="AE2197" s="4">
        <f t="shared" si="973"/>
        <v>23.918581581897769</v>
      </c>
      <c r="AF2197" s="3">
        <f t="shared" si="989"/>
        <v>4.67</v>
      </c>
      <c r="AG2197" s="2">
        <f t="shared" si="974"/>
        <v>105.92076283713217</v>
      </c>
      <c r="AH2197" s="1">
        <f t="shared" ref="AH2197:AH2260" si="992">DragCoefficient*AE2197^(3/2)</f>
        <v>46.791085849907859</v>
      </c>
    </row>
    <row r="2198" spans="6:34" ht="15" thickBot="1" x14ac:dyDescent="0.4">
      <c r="F2198" s="21">
        <f t="shared" si="975"/>
        <v>216.79999999999197</v>
      </c>
      <c r="G2198" s="20">
        <f t="shared" si="990"/>
        <v>356.63043478260749</v>
      </c>
      <c r="H2198" s="19">
        <f t="shared" si="964"/>
        <v>6.6304347826074945</v>
      </c>
      <c r="I2198" s="18">
        <f t="shared" si="965"/>
        <v>1.8944099378878556E-2</v>
      </c>
      <c r="J2198" s="17">
        <f t="shared" si="966"/>
        <v>141040.39944479673</v>
      </c>
      <c r="K2198" s="16">
        <f t="shared" si="967"/>
        <v>31.744159359761635</v>
      </c>
      <c r="L2198" s="15">
        <f t="shared" si="968"/>
        <v>2.3053246205728748E-243</v>
      </c>
      <c r="M2198" s="14">
        <f t="shared" si="969"/>
        <v>5.4795260906396661E-246</v>
      </c>
      <c r="N2198" s="13">
        <f t="shared" si="976"/>
        <v>0</v>
      </c>
      <c r="O2198" s="12">
        <f t="shared" si="977"/>
        <v>0</v>
      </c>
      <c r="P2198" s="4">
        <f t="shared" si="978"/>
        <v>2.0750112429203973E-245</v>
      </c>
      <c r="Q2198" s="11">
        <f t="shared" si="970"/>
        <v>3.0494019321583965E-244</v>
      </c>
      <c r="R2198" s="10">
        <f t="shared" si="979"/>
        <v>-1.9369252238471836E-240</v>
      </c>
      <c r="S2198" s="9">
        <f t="shared" si="980"/>
        <v>151.358709016955</v>
      </c>
      <c r="T2198" s="8">
        <f t="shared" si="981"/>
        <v>30847.104918805013</v>
      </c>
      <c r="U2198" s="7">
        <f t="shared" si="982"/>
        <v>-31.744159359761635</v>
      </c>
      <c r="V2198" s="9">
        <f t="shared" si="983"/>
        <v>-2532.1233531260177</v>
      </c>
      <c r="W2198" s="8">
        <f t="shared" si="984"/>
        <v>141040.39944479673</v>
      </c>
      <c r="X2198" s="7">
        <f t="shared" si="985"/>
        <v>-31.744159359761635</v>
      </c>
      <c r="Y2198" s="6">
        <f t="shared" si="971"/>
        <v>2536.6430837312187</v>
      </c>
      <c r="Z2198" s="4">
        <f t="shared" si="972"/>
        <v>-1</v>
      </c>
      <c r="AA2198" s="4">
        <f t="shared" si="986"/>
        <v>0</v>
      </c>
      <c r="AB2198" s="5">
        <f t="shared" si="987"/>
        <v>6.1518683998539265E-238</v>
      </c>
      <c r="AC2198" s="418">
        <f t="shared" si="991"/>
        <v>3.7397959876904103E-238</v>
      </c>
      <c r="AD2198" s="628">
        <f t="shared" si="988"/>
        <v>1.7585148754376438E-239</v>
      </c>
      <c r="AE2198" s="4">
        <f t="shared" si="973"/>
        <v>23.948497119791881</v>
      </c>
      <c r="AF2198" s="3">
        <f t="shared" si="989"/>
        <v>4.67</v>
      </c>
      <c r="AG2198" s="2">
        <f t="shared" si="974"/>
        <v>105.92076283713217</v>
      </c>
      <c r="AH2198" s="1">
        <f t="shared" si="992"/>
        <v>46.878897375679472</v>
      </c>
    </row>
    <row r="2199" spans="6:34" ht="15" thickBot="1" x14ac:dyDescent="0.4">
      <c r="F2199" s="21">
        <f t="shared" si="975"/>
        <v>216.89999999999196</v>
      </c>
      <c r="G2199" s="20">
        <f t="shared" si="990"/>
        <v>356.63043478260749</v>
      </c>
      <c r="H2199" s="19">
        <f t="shared" si="964"/>
        <v>6.6304347826074945</v>
      </c>
      <c r="I2199" s="18">
        <f t="shared" si="965"/>
        <v>1.8944099378878556E-2</v>
      </c>
      <c r="J2199" s="17">
        <f t="shared" si="966"/>
        <v>140787.18710948413</v>
      </c>
      <c r="K2199" s="16">
        <f t="shared" si="967"/>
        <v>31.744923324418565</v>
      </c>
      <c r="L2199" s="15">
        <f t="shared" si="968"/>
        <v>6.2017490367314588E-243</v>
      </c>
      <c r="M2199" s="14">
        <f t="shared" si="969"/>
        <v>1.4740937285407004E-245</v>
      </c>
      <c r="N2199" s="13">
        <f t="shared" si="976"/>
        <v>0</v>
      </c>
      <c r="O2199" s="12">
        <f t="shared" si="977"/>
        <v>0</v>
      </c>
      <c r="P2199" s="4">
        <f t="shared" si="978"/>
        <v>5.5821635105734657E-245</v>
      </c>
      <c r="Q2199" s="11">
        <f t="shared" si="970"/>
        <v>8.203454440473044E-244</v>
      </c>
      <c r="R2199" s="10">
        <f t="shared" si="979"/>
        <v>-5.2335202800640021E-240</v>
      </c>
      <c r="S2199" s="9">
        <f t="shared" si="980"/>
        <v>151.358709016955</v>
      </c>
      <c r="T2199" s="8">
        <f t="shared" si="981"/>
        <v>30862.24078970671</v>
      </c>
      <c r="U2199" s="7">
        <f t="shared" si="982"/>
        <v>-31.744923324418565</v>
      </c>
      <c r="V2199" s="9">
        <f t="shared" si="983"/>
        <v>-2535.2977690619937</v>
      </c>
      <c r="W2199" s="8">
        <f t="shared" si="984"/>
        <v>140787.18710948413</v>
      </c>
      <c r="X2199" s="7">
        <f t="shared" si="985"/>
        <v>-31.744923324418565</v>
      </c>
      <c r="Y2199" s="6">
        <f t="shared" si="971"/>
        <v>2539.8118506310661</v>
      </c>
      <c r="Z2199" s="4">
        <f t="shared" si="972"/>
        <v>-1</v>
      </c>
      <c r="AA2199" s="4">
        <f t="shared" si="986"/>
        <v>0</v>
      </c>
      <c r="AB2199" s="5">
        <f t="shared" si="987"/>
        <v>1.6622184292159621E-237</v>
      </c>
      <c r="AC2199" s="418">
        <f t="shared" si="991"/>
        <v>1.0109489884583225E-237</v>
      </c>
      <c r="AD2199" s="628">
        <f t="shared" si="988"/>
        <v>4.7425708958079186E-239</v>
      </c>
      <c r="AE2199" s="4">
        <f t="shared" si="973"/>
        <v>23.978413510261234</v>
      </c>
      <c r="AF2199" s="3">
        <f t="shared" si="989"/>
        <v>4.67</v>
      </c>
      <c r="AG2199" s="2">
        <f t="shared" si="974"/>
        <v>105.92076283713217</v>
      </c>
      <c r="AH2199" s="1">
        <f t="shared" si="992"/>
        <v>46.966766268898589</v>
      </c>
    </row>
    <row r="2200" spans="6:34" ht="15" thickBot="1" x14ac:dyDescent="0.4">
      <c r="F2200" s="21">
        <f t="shared" si="975"/>
        <v>216.99999999999196</v>
      </c>
      <c r="G2200" s="20">
        <f t="shared" si="990"/>
        <v>356.63043478260749</v>
      </c>
      <c r="H2200" s="19">
        <f t="shared" si="964"/>
        <v>6.6304347826074945</v>
      </c>
      <c r="I2200" s="18">
        <f t="shared" si="965"/>
        <v>1.8944099378878556E-2</v>
      </c>
      <c r="J2200" s="17">
        <f t="shared" si="966"/>
        <v>140533.65733257795</v>
      </c>
      <c r="K2200" s="16">
        <f t="shared" si="967"/>
        <v>31.745688274456601</v>
      </c>
      <c r="L2200" s="15">
        <f t="shared" si="968"/>
        <v>1.6705361686830456E-242</v>
      </c>
      <c r="M2200" s="14">
        <f t="shared" si="969"/>
        <v>3.9706974193427309E-245</v>
      </c>
      <c r="N2200" s="13">
        <f t="shared" si="976"/>
        <v>0</v>
      </c>
      <c r="O2200" s="12">
        <f t="shared" si="977"/>
        <v>0</v>
      </c>
      <c r="P2200" s="4">
        <f t="shared" si="978"/>
        <v>1.5036413096829226E-244</v>
      </c>
      <c r="Q2200" s="11">
        <f t="shared" si="970"/>
        <v>2.2097262030093905E-243</v>
      </c>
      <c r="R2200" s="10">
        <f t="shared" si="979"/>
        <v>-1.4158989130536301E-239</v>
      </c>
      <c r="S2200" s="9">
        <f t="shared" si="980"/>
        <v>151.358709016955</v>
      </c>
      <c r="T2200" s="8">
        <f t="shared" si="981"/>
        <v>30877.376660608406</v>
      </c>
      <c r="U2200" s="7">
        <f t="shared" si="982"/>
        <v>-31.745688274456601</v>
      </c>
      <c r="V2200" s="9">
        <f t="shared" si="983"/>
        <v>-2538.4722613944355</v>
      </c>
      <c r="W2200" s="8">
        <f t="shared" si="984"/>
        <v>140533.65733257795</v>
      </c>
      <c r="X2200" s="7">
        <f t="shared" si="985"/>
        <v>-31.745688274456601</v>
      </c>
      <c r="Y2200" s="6">
        <f t="shared" si="971"/>
        <v>2542.9807078828298</v>
      </c>
      <c r="Z2200" s="4">
        <f t="shared" si="972"/>
        <v>-1</v>
      </c>
      <c r="AA2200" s="4">
        <f t="shared" si="986"/>
        <v>0</v>
      </c>
      <c r="AB2200" s="5">
        <f t="shared" si="987"/>
        <v>4.4970366813135026E-237</v>
      </c>
      <c r="AC2200" s="418">
        <f t="shared" si="991"/>
        <v>2.7363255198335796E-237</v>
      </c>
      <c r="AD2200" s="628">
        <f t="shared" si="988"/>
        <v>1.2806778211694753E-238</v>
      </c>
      <c r="AE2200" s="4">
        <f t="shared" si="973"/>
        <v>24.008330753744801</v>
      </c>
      <c r="AF2200" s="3">
        <f t="shared" si="989"/>
        <v>4.67</v>
      </c>
      <c r="AG2200" s="2">
        <f t="shared" si="974"/>
        <v>105.92076283713217</v>
      </c>
      <c r="AH2200" s="1">
        <f t="shared" si="992"/>
        <v>47.054692501308125</v>
      </c>
    </row>
    <row r="2201" spans="6:34" ht="15" thickBot="1" x14ac:dyDescent="0.4">
      <c r="F2201" s="21">
        <f t="shared" si="975"/>
        <v>217.09999999999195</v>
      </c>
      <c r="G2201" s="20">
        <f t="shared" si="990"/>
        <v>356.63043478260749</v>
      </c>
      <c r="H2201" s="19">
        <f t="shared" si="964"/>
        <v>6.6304347826074945</v>
      </c>
      <c r="I2201" s="18">
        <f t="shared" si="965"/>
        <v>1.8944099378878556E-2</v>
      </c>
      <c r="J2201" s="17">
        <f t="shared" si="966"/>
        <v>140279.8101064385</v>
      </c>
      <c r="K2201" s="16">
        <f t="shared" si="967"/>
        <v>31.746454210003971</v>
      </c>
      <c r="L2201" s="15">
        <f t="shared" si="968"/>
        <v>4.5056480647541019E-242</v>
      </c>
      <c r="M2201" s="14">
        <f t="shared" si="969"/>
        <v>1.0709474885114024E-244</v>
      </c>
      <c r="N2201" s="13">
        <f t="shared" si="976"/>
        <v>0</v>
      </c>
      <c r="O2201" s="12">
        <f t="shared" si="977"/>
        <v>0</v>
      </c>
      <c r="P2201" s="4">
        <f t="shared" si="978"/>
        <v>4.0555114483980957E-244</v>
      </c>
      <c r="Q2201" s="11">
        <f t="shared" si="970"/>
        <v>5.9599120191899971E-243</v>
      </c>
      <c r="R2201" s="10">
        <f t="shared" si="979"/>
        <v>-3.8355527831319937E-239</v>
      </c>
      <c r="S2201" s="9">
        <f t="shared" si="980"/>
        <v>151.358709016955</v>
      </c>
      <c r="T2201" s="8">
        <f t="shared" si="981"/>
        <v>30892.512531510103</v>
      </c>
      <c r="U2201" s="7">
        <f t="shared" si="982"/>
        <v>-31.746454210003971</v>
      </c>
      <c r="V2201" s="9">
        <f t="shared" si="983"/>
        <v>-2541.6468302218809</v>
      </c>
      <c r="W2201" s="8">
        <f t="shared" si="984"/>
        <v>140279.8101064385</v>
      </c>
      <c r="X2201" s="7">
        <f t="shared" si="985"/>
        <v>-31.746454210003971</v>
      </c>
      <c r="Y2201" s="6">
        <f t="shared" si="971"/>
        <v>2546.1496555332747</v>
      </c>
      <c r="Z2201" s="4">
        <f t="shared" si="972"/>
        <v>-1</v>
      </c>
      <c r="AA2201" s="4">
        <f t="shared" si="986"/>
        <v>0</v>
      </c>
      <c r="AB2201" s="5">
        <f t="shared" si="987"/>
        <v>1.2182099583408142E-236</v>
      </c>
      <c r="AC2201" s="418">
        <f t="shared" si="991"/>
        <v>7.4158948917805335E-237</v>
      </c>
      <c r="AD2201" s="628">
        <f t="shared" si="988"/>
        <v>3.4627753072381433E-238</v>
      </c>
      <c r="AE2201" s="4">
        <f t="shared" si="973"/>
        <v>24.038248850684091</v>
      </c>
      <c r="AF2201" s="3">
        <f t="shared" si="989"/>
        <v>4.67</v>
      </c>
      <c r="AG2201" s="2">
        <f t="shared" si="974"/>
        <v>105.92076283713217</v>
      </c>
      <c r="AH2201" s="1">
        <f t="shared" si="992"/>
        <v>47.142676044720012</v>
      </c>
    </row>
    <row r="2202" spans="6:34" ht="15" thickBot="1" x14ac:dyDescent="0.4">
      <c r="F2202" s="21">
        <f t="shared" si="975"/>
        <v>217.19999999999195</v>
      </c>
      <c r="G2202" s="20">
        <f t="shared" si="990"/>
        <v>356.63043478260749</v>
      </c>
      <c r="H2202" s="19">
        <f t="shared" si="964"/>
        <v>6.6304347826074945</v>
      </c>
      <c r="I2202" s="18">
        <f t="shared" si="965"/>
        <v>1.8944099378878556E-2</v>
      </c>
      <c r="J2202" s="17">
        <f t="shared" si="966"/>
        <v>140025.64542341631</v>
      </c>
      <c r="K2202" s="16">
        <f t="shared" si="967"/>
        <v>31.7472211311891</v>
      </c>
      <c r="L2202" s="15">
        <f t="shared" si="968"/>
        <v>1.2167978384453528E-241</v>
      </c>
      <c r="M2202" s="14">
        <f t="shared" si="969"/>
        <v>2.8922067822007589E-244</v>
      </c>
      <c r="N2202" s="13">
        <f t="shared" si="976"/>
        <v>0</v>
      </c>
      <c r="O2202" s="12">
        <f t="shared" si="977"/>
        <v>0</v>
      </c>
      <c r="P2202" s="4">
        <f t="shared" si="978"/>
        <v>1.095233691864147E-243</v>
      </c>
      <c r="Q2202" s="11">
        <f t="shared" si="970"/>
        <v>1.6095371760179072E-242</v>
      </c>
      <c r="R2202" s="10">
        <f t="shared" si="979"/>
        <v>-1.0403540339772236E-238</v>
      </c>
      <c r="S2202" s="9">
        <f t="shared" si="980"/>
        <v>151.358709016955</v>
      </c>
      <c r="T2202" s="8">
        <f t="shared" si="981"/>
        <v>30907.6484024118</v>
      </c>
      <c r="U2202" s="7">
        <f t="shared" si="982"/>
        <v>-31.7472211311891</v>
      </c>
      <c r="V2202" s="9">
        <f t="shared" si="983"/>
        <v>-2544.8214756428815</v>
      </c>
      <c r="W2202" s="8">
        <f t="shared" si="984"/>
        <v>140025.64542341631</v>
      </c>
      <c r="X2202" s="7">
        <f t="shared" si="985"/>
        <v>-31.7472211311891</v>
      </c>
      <c r="Y2202" s="6">
        <f t="shared" si="971"/>
        <v>2549.3186936294355</v>
      </c>
      <c r="Z2202" s="4">
        <f t="shared" si="972"/>
        <v>-1</v>
      </c>
      <c r="AA2202" s="4">
        <f t="shared" si="986"/>
        <v>0</v>
      </c>
      <c r="AB2202" s="5">
        <f t="shared" si="987"/>
        <v>3.3042685528008735E-236</v>
      </c>
      <c r="AC2202" s="418">
        <f t="shared" si="991"/>
        <v>2.0124113358575419E-236</v>
      </c>
      <c r="AD2202" s="628">
        <f t="shared" si="988"/>
        <v>9.3749119587633347E-238</v>
      </c>
      <c r="AE2202" s="4">
        <f t="shared" si="973"/>
        <v>24.06816780152316</v>
      </c>
      <c r="AF2202" s="3">
        <f t="shared" si="989"/>
        <v>4.67</v>
      </c>
      <c r="AG2202" s="2">
        <f t="shared" si="974"/>
        <v>105.92076283713217</v>
      </c>
      <c r="AH2202" s="1">
        <f t="shared" si="992"/>
        <v>47.230716871014948</v>
      </c>
    </row>
    <row r="2203" spans="6:34" ht="15" thickBot="1" x14ac:dyDescent="0.4">
      <c r="F2203" s="21">
        <f t="shared" si="975"/>
        <v>217.29999999999194</v>
      </c>
      <c r="G2203" s="20">
        <f t="shared" si="990"/>
        <v>356.63043478260749</v>
      </c>
      <c r="H2203" s="19">
        <f t="shared" si="964"/>
        <v>6.6304347826074945</v>
      </c>
      <c r="I2203" s="18">
        <f t="shared" si="965"/>
        <v>1.8944099378878556E-2</v>
      </c>
      <c r="J2203" s="17">
        <f t="shared" si="966"/>
        <v>139771.16327585201</v>
      </c>
      <c r="K2203" s="16">
        <f t="shared" si="967"/>
        <v>31.747989038140567</v>
      </c>
      <c r="L2203" s="15">
        <f t="shared" si="968"/>
        <v>3.2903300661964611E-241</v>
      </c>
      <c r="M2203" s="14">
        <f t="shared" si="969"/>
        <v>7.8207855343423677E-244</v>
      </c>
      <c r="N2203" s="13">
        <f t="shared" si="976"/>
        <v>0</v>
      </c>
      <c r="O2203" s="12">
        <f t="shared" si="977"/>
        <v>0</v>
      </c>
      <c r="P2203" s="4">
        <f t="shared" si="978"/>
        <v>2.9616097530681116E-243</v>
      </c>
      <c r="Q2203" s="11">
        <f t="shared" si="970"/>
        <v>4.3523323230743133E-242</v>
      </c>
      <c r="R2203" s="10">
        <f t="shared" si="979"/>
        <v>-2.8254779471270184E-238</v>
      </c>
      <c r="S2203" s="9">
        <f t="shared" si="980"/>
        <v>151.358709016955</v>
      </c>
      <c r="T2203" s="8">
        <f t="shared" si="981"/>
        <v>30922.784273313497</v>
      </c>
      <c r="U2203" s="7">
        <f t="shared" si="982"/>
        <v>-31.747989038140567</v>
      </c>
      <c r="V2203" s="9">
        <f t="shared" si="983"/>
        <v>-2547.9961977560006</v>
      </c>
      <c r="W2203" s="8">
        <f t="shared" si="984"/>
        <v>139771.16327585201</v>
      </c>
      <c r="X2203" s="7">
        <f t="shared" si="985"/>
        <v>-31.747989038140567</v>
      </c>
      <c r="Y2203" s="6">
        <f t="shared" si="971"/>
        <v>2552.4878222186126</v>
      </c>
      <c r="Z2203" s="4">
        <f t="shared" si="972"/>
        <v>-1</v>
      </c>
      <c r="AA2203" s="4">
        <f t="shared" si="986"/>
        <v>0</v>
      </c>
      <c r="AB2203" s="5">
        <f t="shared" si="987"/>
        <v>8.9740007943570593E-236</v>
      </c>
      <c r="AC2203" s="418">
        <f t="shared" si="991"/>
        <v>5.4679864151314399E-236</v>
      </c>
      <c r="AD2203" s="628">
        <f t="shared" si="988"/>
        <v>2.5413743488581581E-237</v>
      </c>
      <c r="AE2203" s="4">
        <f t="shared" si="973"/>
        <v>24.098087606708571</v>
      </c>
      <c r="AF2203" s="3">
        <f t="shared" si="989"/>
        <v>4.67</v>
      </c>
      <c r="AG2203" s="2">
        <f t="shared" si="974"/>
        <v>105.92076283713217</v>
      </c>
      <c r="AH2203" s="1">
        <f t="shared" si="992"/>
        <v>47.318814952142247</v>
      </c>
    </row>
    <row r="2204" spans="6:34" ht="15" thickBot="1" x14ac:dyDescent="0.4">
      <c r="F2204" s="21">
        <f t="shared" si="975"/>
        <v>217.39999999999193</v>
      </c>
      <c r="G2204" s="20">
        <f t="shared" si="990"/>
        <v>356.63043478260749</v>
      </c>
      <c r="H2204" s="19">
        <f t="shared" si="964"/>
        <v>6.6304347826074945</v>
      </c>
      <c r="I2204" s="18">
        <f t="shared" si="965"/>
        <v>1.8944099378878556E-2</v>
      </c>
      <c r="J2204" s="17">
        <f t="shared" si="966"/>
        <v>139516.36365607643</v>
      </c>
      <c r="K2204" s="16">
        <f t="shared" si="967"/>
        <v>31.748757930987139</v>
      </c>
      <c r="L2204" s="15">
        <f t="shared" si="968"/>
        <v>8.908825819100561E-241</v>
      </c>
      <c r="M2204" s="14">
        <f t="shared" si="969"/>
        <v>2.1175388089420124E-243</v>
      </c>
      <c r="N2204" s="13">
        <f t="shared" si="976"/>
        <v>0</v>
      </c>
      <c r="O2204" s="12">
        <f t="shared" si="977"/>
        <v>0</v>
      </c>
      <c r="P2204" s="4">
        <f t="shared" si="978"/>
        <v>8.0187898792576198E-243</v>
      </c>
      <c r="Q2204" s="11">
        <f t="shared" si="970"/>
        <v>1.1784279933329711E-241</v>
      </c>
      <c r="R2204" s="10">
        <f t="shared" si="979"/>
        <v>-7.6835223953016741E-238</v>
      </c>
      <c r="S2204" s="9">
        <f t="shared" si="980"/>
        <v>151.358709016955</v>
      </c>
      <c r="T2204" s="8">
        <f t="shared" si="981"/>
        <v>30937.920144215193</v>
      </c>
      <c r="U2204" s="7">
        <f t="shared" si="982"/>
        <v>-31.748757930987139</v>
      </c>
      <c r="V2204" s="9">
        <f t="shared" si="983"/>
        <v>-2551.1709966598146</v>
      </c>
      <c r="W2204" s="8">
        <f t="shared" si="984"/>
        <v>139516.36365607643</v>
      </c>
      <c r="X2204" s="7">
        <f t="shared" si="985"/>
        <v>-31.748757930987139</v>
      </c>
      <c r="Y2204" s="6">
        <f t="shared" si="971"/>
        <v>2555.6570413483714</v>
      </c>
      <c r="Z2204" s="4">
        <f t="shared" si="972"/>
        <v>-1</v>
      </c>
      <c r="AA2204" s="4">
        <f t="shared" si="986"/>
        <v>0</v>
      </c>
      <c r="AB2204" s="5">
        <f t="shared" si="987"/>
        <v>2.4403636258781872E-235</v>
      </c>
      <c r="AC2204" s="418">
        <f t="shared" si="991"/>
        <v>1.4876325756922525E-235</v>
      </c>
      <c r="AD2204" s="628">
        <f t="shared" si="988"/>
        <v>6.8980881588202319E-237</v>
      </c>
      <c r="AE2204" s="4">
        <f t="shared" si="973"/>
        <v>24.128008266689392</v>
      </c>
      <c r="AF2204" s="3">
        <f t="shared" si="989"/>
        <v>4.67</v>
      </c>
      <c r="AG2204" s="2">
        <f t="shared" si="974"/>
        <v>105.92076283713217</v>
      </c>
      <c r="AH2204" s="1">
        <f t="shared" si="992"/>
        <v>47.406970260119614</v>
      </c>
    </row>
    <row r="2205" spans="6:34" ht="15" thickBot="1" x14ac:dyDescent="0.4">
      <c r="F2205" s="21">
        <f t="shared" si="975"/>
        <v>217.49999999999193</v>
      </c>
      <c r="G2205" s="20">
        <f t="shared" si="990"/>
        <v>356.63043478260749</v>
      </c>
      <c r="H2205" s="19">
        <f t="shared" si="964"/>
        <v>6.6304347826074945</v>
      </c>
      <c r="I2205" s="18">
        <f t="shared" si="965"/>
        <v>1.8944099378878556E-2</v>
      </c>
      <c r="J2205" s="17">
        <f t="shared" si="966"/>
        <v>139261.24655641045</v>
      </c>
      <c r="K2205" s="16">
        <f t="shared" si="967"/>
        <v>31.74952780985776</v>
      </c>
      <c r="L2205" s="15">
        <f t="shared" si="968"/>
        <v>2.415246871221244E-240</v>
      </c>
      <c r="M2205" s="14">
        <f t="shared" si="969"/>
        <v>5.7408002882057747E-243</v>
      </c>
      <c r="N2205" s="13">
        <f t="shared" si="976"/>
        <v>0</v>
      </c>
      <c r="O2205" s="12">
        <f t="shared" si="977"/>
        <v>0</v>
      </c>
      <c r="P2205" s="4">
        <f t="shared" si="978"/>
        <v>2.1739517148639103E-242</v>
      </c>
      <c r="Q2205" s="11">
        <f t="shared" si="970"/>
        <v>3.1948032003889157E-241</v>
      </c>
      <c r="R2205" s="10">
        <f t="shared" si="979"/>
        <v>-2.0921199091247276E-237</v>
      </c>
      <c r="S2205" s="9">
        <f t="shared" si="980"/>
        <v>151.358709016955</v>
      </c>
      <c r="T2205" s="8">
        <f t="shared" si="981"/>
        <v>30953.05601511689</v>
      </c>
      <c r="U2205" s="7">
        <f t="shared" si="982"/>
        <v>-31.74952780985776</v>
      </c>
      <c r="V2205" s="9">
        <f t="shared" si="983"/>
        <v>-2554.3458724529132</v>
      </c>
      <c r="W2205" s="8">
        <f t="shared" si="984"/>
        <v>139261.24655641045</v>
      </c>
      <c r="X2205" s="7">
        <f t="shared" si="985"/>
        <v>-31.74952780985776</v>
      </c>
      <c r="Y2205" s="6">
        <f t="shared" si="971"/>
        <v>2558.826351066542</v>
      </c>
      <c r="Z2205" s="4">
        <f t="shared" si="972"/>
        <v>-1</v>
      </c>
      <c r="AA2205" s="4">
        <f t="shared" si="986"/>
        <v>0</v>
      </c>
      <c r="AB2205" s="5">
        <f t="shared" si="987"/>
        <v>6.6447822554997681E-235</v>
      </c>
      <c r="AC2205" s="418">
        <f t="shared" si="991"/>
        <v>4.0524868312266337E-235</v>
      </c>
      <c r="AD2205" s="628">
        <f t="shared" si="988"/>
        <v>1.8747682454647712E-236</v>
      </c>
      <c r="AE2205" s="4">
        <f t="shared" si="973"/>
        <v>24.157929781917183</v>
      </c>
      <c r="AF2205" s="3">
        <f t="shared" si="989"/>
        <v>4.67</v>
      </c>
      <c r="AG2205" s="2">
        <f t="shared" si="974"/>
        <v>105.92076283713217</v>
      </c>
      <c r="AH2205" s="1">
        <f t="shared" si="992"/>
        <v>47.495182767032958</v>
      </c>
    </row>
    <row r="2206" spans="6:34" ht="15" thickBot="1" x14ac:dyDescent="0.4">
      <c r="F2206" s="21">
        <f t="shared" si="975"/>
        <v>217.59999999999192</v>
      </c>
      <c r="G2206" s="20">
        <f t="shared" si="990"/>
        <v>356.63043478260749</v>
      </c>
      <c r="H2206" s="19">
        <f t="shared" ref="H2206:H2269" si="993">G2206-(TotalWeightE-PropellantWeight)</f>
        <v>6.6304347826074945</v>
      </c>
      <c r="I2206" s="18">
        <f t="shared" ref="I2206:I2269" si="994">(G2206-(TotalWeightE-PropellantWeight))/(PropellantWeight)</f>
        <v>1.8944099378878556E-2</v>
      </c>
      <c r="J2206" s="17">
        <f t="shared" ref="J2206:J2269" si="995">W2206</f>
        <v>139005.81196916517</v>
      </c>
      <c r="K2206" s="16">
        <f t="shared" ref="K2206:K2269" si="996">$L$23*(20902231^2)/((20902231+W2206)^2)</f>
        <v>31.75029867488151</v>
      </c>
      <c r="L2206" s="15">
        <f t="shared" ref="L2206:L2269" si="997">M2206/$L$22</f>
        <v>6.5563592097480837E-240</v>
      </c>
      <c r="M2206" s="14">
        <f t="shared" ref="M2206:M2269" si="998">$L$22*(EXP(-K2206*(W2206-0)/($L$25*AF2206)))</f>
        <v>1.5583810205650221E-242</v>
      </c>
      <c r="N2206" s="13">
        <f t="shared" si="976"/>
        <v>0</v>
      </c>
      <c r="O2206" s="12">
        <f t="shared" si="977"/>
        <v>0</v>
      </c>
      <c r="P2206" s="4">
        <f t="shared" si="978"/>
        <v>5.9013463663400385E-242</v>
      </c>
      <c r="Q2206" s="11">
        <f t="shared" ref="Q2206:Q2269" si="999">(M2206*$L$25*AF2206)/144</f>
        <v>8.6725202445293941E-241</v>
      </c>
      <c r="R2206" s="10">
        <f t="shared" si="979"/>
        <v>-5.7038835861175878E-237</v>
      </c>
      <c r="S2206" s="9">
        <f t="shared" si="980"/>
        <v>151.358709016955</v>
      </c>
      <c r="T2206" s="8">
        <f t="shared" si="981"/>
        <v>30968.191886018587</v>
      </c>
      <c r="U2206" s="7">
        <f t="shared" si="982"/>
        <v>-31.75029867488151</v>
      </c>
      <c r="V2206" s="9">
        <f t="shared" si="983"/>
        <v>-2557.5208252338989</v>
      </c>
      <c r="W2206" s="8">
        <f t="shared" si="984"/>
        <v>139005.81196916517</v>
      </c>
      <c r="X2206" s="7">
        <f t="shared" si="985"/>
        <v>-31.75029867488151</v>
      </c>
      <c r="Y2206" s="6">
        <f t="shared" ref="Y2206:Y2269" si="1000">SQRT((S2206^2)+(V2206^2))</f>
        <v>2561.995751421216</v>
      </c>
      <c r="Z2206" s="4">
        <f t="shared" ref="Z2206:Z2269" si="1001">X2206/K2206</f>
        <v>-1</v>
      </c>
      <c r="AA2206" s="4">
        <f t="shared" si="986"/>
        <v>0</v>
      </c>
      <c r="AB2206" s="5">
        <f t="shared" si="987"/>
        <v>1.8116105236208501E-234</v>
      </c>
      <c r="AC2206" s="418">
        <f t="shared" si="991"/>
        <v>1.1053640168993994E-234</v>
      </c>
      <c r="AD2206" s="628">
        <f t="shared" si="988"/>
        <v>5.1018217813947199E-236</v>
      </c>
      <c r="AE2206" s="4">
        <f t="shared" ref="AE2206:AE2269" si="1002">Y2206/AG2206</f>
        <v>24.187852152845981</v>
      </c>
      <c r="AF2206" s="3">
        <f t="shared" si="989"/>
        <v>4.67</v>
      </c>
      <c r="AG2206" s="2">
        <f t="shared" ref="AG2206:AG2269" si="1003">SQRT($L$27*$L$25*AF2206)</f>
        <v>105.92076283713217</v>
      </c>
      <c r="AH2206" s="1">
        <f t="shared" si="992"/>
        <v>47.583452445036116</v>
      </c>
    </row>
    <row r="2207" spans="6:34" ht="15" thickBot="1" x14ac:dyDescent="0.4">
      <c r="F2207" s="21">
        <f t="shared" ref="F2207:F2270" si="1004">F2206+$G$28</f>
        <v>217.69999999999192</v>
      </c>
      <c r="G2207" s="20">
        <f t="shared" si="990"/>
        <v>356.63043478260749</v>
      </c>
      <c r="H2207" s="19">
        <f t="shared" si="993"/>
        <v>6.6304347826074945</v>
      </c>
      <c r="I2207" s="18">
        <f t="shared" si="994"/>
        <v>1.8944099378878556E-2</v>
      </c>
      <c r="J2207" s="17">
        <f t="shared" si="995"/>
        <v>138750.05988664177</v>
      </c>
      <c r="K2207" s="16">
        <f t="shared" si="996"/>
        <v>31.751070526187689</v>
      </c>
      <c r="L2207" s="15">
        <f t="shared" si="997"/>
        <v>1.7820676865182438E-239</v>
      </c>
      <c r="M2207" s="14">
        <f t="shared" si="998"/>
        <v>4.2357966840852136E-242</v>
      </c>
      <c r="N2207" s="13">
        <f t="shared" ref="N2207:N2270" si="1005">IF(I2206&gt;0.02,(WeightFlowRate/$L$23)*ExhaustVelocityE+(ExitPressureE-Q2207)*ExitAreaE,0)</f>
        <v>0</v>
      </c>
      <c r="O2207" s="12">
        <f t="shared" ref="O2207:O2270" si="1006">N2207/WeightFlowRate</f>
        <v>0</v>
      </c>
      <c r="P2207" s="4">
        <f t="shared" ref="P2207:P2270" si="1007">Q2207/$L$21</f>
        <v>1.6040302750298083E-241</v>
      </c>
      <c r="Q2207" s="11">
        <f t="shared" si="999"/>
        <v>2.3572561529991218E-240</v>
      </c>
      <c r="R2207" s="10">
        <f t="shared" ref="R2207:R2270" si="1008">IF(W2207&lt;InitialAltitudeE,0,(((N2207-AB2207)*COS(ElevationAngleR)*$L$23)/(G2207)))</f>
        <v>-1.5570863679586661E-236</v>
      </c>
      <c r="S2207" s="9">
        <f t="shared" ref="S2207:S2270" si="1009">IF(W2206&lt;InitialAltitudeE,0,S2206+(R2206*TimeStep))</f>
        <v>151.358709016955</v>
      </c>
      <c r="T2207" s="8">
        <f t="shared" ref="T2207:T2270" si="1010">T2206+(S2207*TimeStep)</f>
        <v>30983.327756920284</v>
      </c>
      <c r="U2207" s="7">
        <f t="shared" ref="U2207:U2270" si="1011">IF(W2206&lt;InitialAltitudeE,-K2207,(((N2207-AB2207)*SIN(ElevationAngleR)*$L$23)/G2207)-K2207)</f>
        <v>-31.751070526187689</v>
      </c>
      <c r="V2207" s="9">
        <f t="shared" ref="V2207:V2270" si="1012">IF(W2206&lt;InitialAltitudeE,0,V2206+(U2206*TimeStep))</f>
        <v>-2560.6958551013872</v>
      </c>
      <c r="W2207" s="8">
        <f t="shared" ref="W2207:W2270" si="1013">IF(P2206&gt;0.913499,W2206,W2206+V2206*TimeStep)</f>
        <v>138750.05988664177</v>
      </c>
      <c r="X2207" s="7">
        <f t="shared" ref="X2207:X2270" si="1014">IF(N2207&gt;0.002,SQRT((U2207^2)+(R2207^2)),-SQRT((U2207^2)+(R2207^2)))</f>
        <v>-31.751070526187689</v>
      </c>
      <c r="Y2207" s="6">
        <f t="shared" si="1000"/>
        <v>2565.1652424607473</v>
      </c>
      <c r="Z2207" s="4">
        <f t="shared" si="1001"/>
        <v>-1</v>
      </c>
      <c r="AA2207" s="4">
        <f t="shared" ref="AA2207:AA2270" si="1015">N2207/G2207</f>
        <v>0</v>
      </c>
      <c r="AB2207" s="5">
        <f t="shared" ref="AB2207:AB2270" si="1016">0.5*M2207*(Y2206^2)*CrossSectionalAreaE*AH2207</f>
        <v>4.9454621711529688E-234</v>
      </c>
      <c r="AC2207" s="418">
        <f t="shared" si="991"/>
        <v>3.0188873681413221E-234</v>
      </c>
      <c r="AD2207" s="628">
        <f t="shared" ref="AD2207:AD2270" si="1017">(1/2)*M2207*(Y2206^2)</f>
        <v>1.3901508219015541E-235</v>
      </c>
      <c r="AE2207" s="4">
        <f t="shared" si="1002"/>
        <v>24.217775379932299</v>
      </c>
      <c r="AF2207" s="3">
        <f t="shared" ref="AF2207:AF2270" si="1018">IF(AF2206&gt;4.67,$L$20+($L$26/1000)*W2207,4.67)</f>
        <v>4.67</v>
      </c>
      <c r="AG2207" s="2">
        <f t="shared" si="1003"/>
        <v>105.92076283713217</v>
      </c>
      <c r="AH2207" s="1">
        <f t="shared" si="992"/>
        <v>47.671779266350882</v>
      </c>
    </row>
    <row r="2208" spans="6:34" ht="15" thickBot="1" x14ac:dyDescent="0.4">
      <c r="F2208" s="21">
        <f t="shared" si="1004"/>
        <v>217.79999999999191</v>
      </c>
      <c r="G2208" s="20">
        <f t="shared" ref="G2208:G2271" si="1019">IF(I2207&gt;0.02,G2207-((N2207/O2207)*TimeStep),G2207)</f>
        <v>356.63043478260749</v>
      </c>
      <c r="H2208" s="19">
        <f t="shared" si="993"/>
        <v>6.6304347826074945</v>
      </c>
      <c r="I2208" s="18">
        <f t="shared" si="994"/>
        <v>1.8944099378878556E-2</v>
      </c>
      <c r="J2208" s="17">
        <f t="shared" si="995"/>
        <v>138493.99030113162</v>
      </c>
      <c r="K2208" s="16">
        <f t="shared" si="996"/>
        <v>31.751843363905746</v>
      </c>
      <c r="L2208" s="15">
        <f t="shared" si="997"/>
        <v>4.8500474610289741E-239</v>
      </c>
      <c r="M2208" s="14">
        <f t="shared" si="998"/>
        <v>1.1528077810119769E-241</v>
      </c>
      <c r="N2208" s="13">
        <f t="shared" si="1005"/>
        <v>0</v>
      </c>
      <c r="O2208" s="12">
        <f t="shared" si="1006"/>
        <v>0</v>
      </c>
      <c r="P2208" s="4">
        <f t="shared" si="1007"/>
        <v>4.3655036347253178E-241</v>
      </c>
      <c r="Q2208" s="11">
        <f t="shared" si="999"/>
        <v>6.4154713686467363E-240</v>
      </c>
      <c r="R2208" s="10">
        <f t="shared" si="1008"/>
        <v>-4.2561097583888349E-236</v>
      </c>
      <c r="S2208" s="9">
        <f t="shared" si="1009"/>
        <v>151.358709016955</v>
      </c>
      <c r="T2208" s="8">
        <f t="shared" si="1010"/>
        <v>30998.46362782198</v>
      </c>
      <c r="U2208" s="7">
        <f t="shared" si="1011"/>
        <v>-31.751843363905746</v>
      </c>
      <c r="V2208" s="9">
        <f t="shared" si="1012"/>
        <v>-2563.8709621540061</v>
      </c>
      <c r="W2208" s="8">
        <f t="shared" si="1013"/>
        <v>138493.99030113162</v>
      </c>
      <c r="X2208" s="7">
        <f t="shared" si="1014"/>
        <v>-31.751843363905746</v>
      </c>
      <c r="Y2208" s="6">
        <f t="shared" si="1000"/>
        <v>2568.3348242337461</v>
      </c>
      <c r="Z2208" s="4">
        <f t="shared" si="1001"/>
        <v>-1</v>
      </c>
      <c r="AA2208" s="4">
        <f t="shared" si="1015"/>
        <v>0</v>
      </c>
      <c r="AB2208" s="5">
        <f t="shared" si="1016"/>
        <v>1.3517830635163413E-233</v>
      </c>
      <c r="AC2208" s="418">
        <f t="shared" ref="AC2208:AC2271" si="1020">(AB2208/G2208)*F2208</f>
        <v>8.2555587666912906E-234</v>
      </c>
      <c r="AD2208" s="628">
        <f t="shared" si="1017"/>
        <v>3.7927795162709117E-235</v>
      </c>
      <c r="AE2208" s="4">
        <f t="shared" si="1002"/>
        <v>24.247699463635058</v>
      </c>
      <c r="AF2208" s="3">
        <f t="shared" si="1018"/>
        <v>4.67</v>
      </c>
      <c r="AG2208" s="2">
        <f t="shared" si="1003"/>
        <v>105.92076283713217</v>
      </c>
      <c r="AH2208" s="1">
        <f t="shared" si="992"/>
        <v>47.760163203266401</v>
      </c>
    </row>
    <row r="2209" spans="6:34" ht="15" thickBot="1" x14ac:dyDescent="0.4">
      <c r="F2209" s="21">
        <f t="shared" si="1004"/>
        <v>217.89999999999191</v>
      </c>
      <c r="G2209" s="20">
        <f t="shared" si="1019"/>
        <v>356.63043478260749</v>
      </c>
      <c r="H2209" s="19">
        <f t="shared" si="993"/>
        <v>6.6304347826074945</v>
      </c>
      <c r="I2209" s="18">
        <f t="shared" si="994"/>
        <v>1.8944099378878556E-2</v>
      </c>
      <c r="J2209" s="17">
        <f t="shared" si="995"/>
        <v>138237.60320491623</v>
      </c>
      <c r="K2209" s="16">
        <f t="shared" si="996"/>
        <v>31.75261718816531</v>
      </c>
      <c r="L2209" s="15">
        <f t="shared" si="997"/>
        <v>1.3216857641273143E-238</v>
      </c>
      <c r="M2209" s="14">
        <f t="shared" si="998"/>
        <v>3.1415148927542134E-241</v>
      </c>
      <c r="N2209" s="13">
        <f t="shared" si="1005"/>
        <v>0</v>
      </c>
      <c r="O2209" s="12">
        <f t="shared" si="1006"/>
        <v>0</v>
      </c>
      <c r="P2209" s="4">
        <f t="shared" si="1007"/>
        <v>1.1896427929054507E-240</v>
      </c>
      <c r="Q2209" s="11">
        <f t="shared" si="999"/>
        <v>1.7482792171084927E-239</v>
      </c>
      <c r="R2209" s="10">
        <f t="shared" si="1008"/>
        <v>-1.1648529449558947E-235</v>
      </c>
      <c r="S2209" s="9">
        <f t="shared" si="1009"/>
        <v>151.358709016955</v>
      </c>
      <c r="T2209" s="8">
        <f t="shared" si="1010"/>
        <v>31013.599498723677</v>
      </c>
      <c r="U2209" s="7">
        <f t="shared" si="1011"/>
        <v>-31.75261718816531</v>
      </c>
      <c r="V2209" s="9">
        <f t="shared" si="1012"/>
        <v>-2567.0461464903965</v>
      </c>
      <c r="W2209" s="8">
        <f t="shared" si="1013"/>
        <v>138237.60320491623</v>
      </c>
      <c r="X2209" s="7">
        <f t="shared" si="1014"/>
        <v>-31.75261718816531</v>
      </c>
      <c r="Y2209" s="6">
        <f t="shared" si="1000"/>
        <v>2571.5044967890826</v>
      </c>
      <c r="Z2209" s="4">
        <f t="shared" si="1001"/>
        <v>-1</v>
      </c>
      <c r="AA2209" s="4">
        <f t="shared" si="1015"/>
        <v>0</v>
      </c>
      <c r="AB2209" s="5">
        <f t="shared" si="1016"/>
        <v>3.699689556583692E-233</v>
      </c>
      <c r="AC2209" s="418">
        <f t="shared" si="1020"/>
        <v>2.2604979153587153E-233</v>
      </c>
      <c r="AD2209" s="628">
        <f t="shared" si="1017"/>
        <v>1.0361256094603967E-234</v>
      </c>
      <c r="AE2209" s="4">
        <f t="shared" si="1002"/>
        <v>24.277624404415654</v>
      </c>
      <c r="AF2209" s="3">
        <f t="shared" si="1018"/>
        <v>4.67</v>
      </c>
      <c r="AG2209" s="2">
        <f t="shared" si="1003"/>
        <v>105.92076283713217</v>
      </c>
      <c r="AH2209" s="1">
        <f t="shared" si="992"/>
        <v>47.848604228139429</v>
      </c>
    </row>
    <row r="2210" spans="6:34" ht="15" thickBot="1" x14ac:dyDescent="0.4">
      <c r="F2210" s="21">
        <f t="shared" si="1004"/>
        <v>217.9999999999919</v>
      </c>
      <c r="G2210" s="20">
        <f t="shared" si="1019"/>
        <v>356.63043478260749</v>
      </c>
      <c r="H2210" s="19">
        <f t="shared" si="993"/>
        <v>6.6304347826074945</v>
      </c>
      <c r="I2210" s="18">
        <f t="shared" si="994"/>
        <v>1.8944099378878556E-2</v>
      </c>
      <c r="J2210" s="17">
        <f t="shared" si="995"/>
        <v>137980.8985902672</v>
      </c>
      <c r="K2210" s="16">
        <f t="shared" si="996"/>
        <v>31.753391999096188</v>
      </c>
      <c r="L2210" s="15">
        <f t="shared" si="997"/>
        <v>3.6063756332636557E-238</v>
      </c>
      <c r="M2210" s="14">
        <f t="shared" si="998"/>
        <v>8.5719942427043834E-241</v>
      </c>
      <c r="N2210" s="13">
        <f t="shared" si="1005"/>
        <v>0</v>
      </c>
      <c r="O2210" s="12">
        <f t="shared" si="1006"/>
        <v>0</v>
      </c>
      <c r="P2210" s="4">
        <f t="shared" si="1007"/>
        <v>3.2460807985283448E-240</v>
      </c>
      <c r="Q2210" s="11">
        <f t="shared" si="999"/>
        <v>4.7703862293503442E-239</v>
      </c>
      <c r="R2210" s="10">
        <f t="shared" si="1008"/>
        <v>-3.192182040219093E-235</v>
      </c>
      <c r="S2210" s="9">
        <f t="shared" si="1009"/>
        <v>151.358709016955</v>
      </c>
      <c r="T2210" s="8">
        <f t="shared" si="1010"/>
        <v>31028.735369625374</v>
      </c>
      <c r="U2210" s="7">
        <f t="shared" si="1011"/>
        <v>-31.753391999096188</v>
      </c>
      <c r="V2210" s="9">
        <f t="shared" si="1012"/>
        <v>-2570.2214082092132</v>
      </c>
      <c r="W2210" s="8">
        <f t="shared" si="1013"/>
        <v>137980.8985902672</v>
      </c>
      <c r="X2210" s="7">
        <f t="shared" si="1014"/>
        <v>-31.753391999096188</v>
      </c>
      <c r="Y2210" s="6">
        <f t="shared" si="1000"/>
        <v>2574.6742601758829</v>
      </c>
      <c r="Z2210" s="4">
        <f t="shared" si="1001"/>
        <v>-1</v>
      </c>
      <c r="AA2210" s="4">
        <f t="shared" si="1015"/>
        <v>0</v>
      </c>
      <c r="AB2210" s="5">
        <f t="shared" si="1016"/>
        <v>1.0138689701608448E-232</v>
      </c>
      <c r="AC2210" s="418">
        <f t="shared" si="1020"/>
        <v>6.1975483284197553E-233</v>
      </c>
      <c r="AD2210" s="628">
        <f t="shared" si="1017"/>
        <v>2.834173619040141E-234</v>
      </c>
      <c r="AE2210" s="4">
        <f t="shared" si="1002"/>
        <v>24.307550202737879</v>
      </c>
      <c r="AF2210" s="3">
        <f t="shared" si="1018"/>
        <v>4.67</v>
      </c>
      <c r="AG2210" s="2">
        <f t="shared" si="1003"/>
        <v>105.92076283713217</v>
      </c>
      <c r="AH2210" s="1">
        <f t="shared" si="992"/>
        <v>47.937102313393773</v>
      </c>
    </row>
    <row r="2211" spans="6:34" ht="15" thickBot="1" x14ac:dyDescent="0.4">
      <c r="F2211" s="21">
        <f t="shared" si="1004"/>
        <v>218.09999999999189</v>
      </c>
      <c r="G2211" s="20">
        <f t="shared" si="1019"/>
        <v>356.63043478260749</v>
      </c>
      <c r="H2211" s="19">
        <f t="shared" si="993"/>
        <v>6.6304347826074945</v>
      </c>
      <c r="I2211" s="18">
        <f t="shared" si="994"/>
        <v>1.8944099378878556E-2</v>
      </c>
      <c r="J2211" s="17">
        <f t="shared" si="995"/>
        <v>137723.87644944628</v>
      </c>
      <c r="K2211" s="16">
        <f t="shared" si="996"/>
        <v>31.754167796828341</v>
      </c>
      <c r="L2211" s="15">
        <f t="shared" si="997"/>
        <v>9.8531325543369333E-238</v>
      </c>
      <c r="M2211" s="14">
        <f t="shared" si="998"/>
        <v>2.3419910768403455E-240</v>
      </c>
      <c r="N2211" s="13">
        <f t="shared" si="1005"/>
        <v>0</v>
      </c>
      <c r="O2211" s="12">
        <f t="shared" si="1006"/>
        <v>0</v>
      </c>
      <c r="P2211" s="4">
        <f t="shared" si="1007"/>
        <v>8.868755682292335E-240</v>
      </c>
      <c r="Q2211" s="11">
        <f t="shared" si="999"/>
        <v>1.3033375508539592E-238</v>
      </c>
      <c r="R2211" s="10">
        <f t="shared" si="1008"/>
        <v>-8.7591620638242004E-235</v>
      </c>
      <c r="S2211" s="9">
        <f t="shared" si="1009"/>
        <v>151.358709016955</v>
      </c>
      <c r="T2211" s="8">
        <f t="shared" si="1010"/>
        <v>31043.871240527071</v>
      </c>
      <c r="U2211" s="7">
        <f t="shared" si="1011"/>
        <v>-31.754167796828341</v>
      </c>
      <c r="V2211" s="9">
        <f t="shared" si="1012"/>
        <v>-2573.3967474091228</v>
      </c>
      <c r="W2211" s="8">
        <f t="shared" si="1013"/>
        <v>137723.87644944628</v>
      </c>
      <c r="X2211" s="7">
        <f t="shared" si="1014"/>
        <v>-31.754167796828341</v>
      </c>
      <c r="Y2211" s="6">
        <f t="shared" si="1000"/>
        <v>2577.8441144435269</v>
      </c>
      <c r="Z2211" s="4">
        <f t="shared" si="1001"/>
        <v>-1</v>
      </c>
      <c r="AA2211" s="4">
        <f t="shared" si="1015"/>
        <v>0</v>
      </c>
      <c r="AB2211" s="5">
        <f t="shared" si="1016"/>
        <v>2.7819975519039842E-232</v>
      </c>
      <c r="AC2211" s="418">
        <f t="shared" si="1020"/>
        <v>1.7013513343024059E-232</v>
      </c>
      <c r="AD2211" s="628">
        <f t="shared" si="1017"/>
        <v>7.7624680008016748E-234</v>
      </c>
      <c r="AE2211" s="4">
        <f t="shared" si="1002"/>
        <v>24.337476859067934</v>
      </c>
      <c r="AF2211" s="3">
        <f t="shared" si="1018"/>
        <v>4.67</v>
      </c>
      <c r="AG2211" s="2">
        <f t="shared" si="1003"/>
        <v>105.92076283713217</v>
      </c>
      <c r="AH2211" s="1">
        <f t="shared" si="992"/>
        <v>48.025657431520287</v>
      </c>
    </row>
    <row r="2212" spans="6:34" ht="15" thickBot="1" x14ac:dyDescent="0.4">
      <c r="F2212" s="21">
        <f t="shared" si="1004"/>
        <v>218.19999999999189</v>
      </c>
      <c r="G2212" s="20">
        <f t="shared" si="1019"/>
        <v>356.63043478260749</v>
      </c>
      <c r="H2212" s="19">
        <f t="shared" si="993"/>
        <v>6.6304347826074945</v>
      </c>
      <c r="I2212" s="18">
        <f t="shared" si="994"/>
        <v>1.8944099378878556E-2</v>
      </c>
      <c r="J2212" s="17">
        <f t="shared" si="995"/>
        <v>137466.53677470537</v>
      </c>
      <c r="K2212" s="16">
        <f t="shared" si="996"/>
        <v>31.754944581491934</v>
      </c>
      <c r="L2212" s="15">
        <f t="shared" si="997"/>
        <v>2.6954942019034908E-237</v>
      </c>
      <c r="M2212" s="14">
        <f t="shared" si="998"/>
        <v>6.4069201685044068E-240</v>
      </c>
      <c r="N2212" s="13">
        <f t="shared" si="1005"/>
        <v>0</v>
      </c>
      <c r="O2212" s="12">
        <f t="shared" si="1006"/>
        <v>0</v>
      </c>
      <c r="P2212" s="4">
        <f t="shared" si="1007"/>
        <v>2.4262009455252237E-239</v>
      </c>
      <c r="Q2212" s="11">
        <f t="shared" si="999"/>
        <v>3.5655044647741069E-238</v>
      </c>
      <c r="R2212" s="10">
        <f t="shared" si="1008"/>
        <v>-2.4065558060883163E-234</v>
      </c>
      <c r="S2212" s="9">
        <f t="shared" si="1009"/>
        <v>151.358709016955</v>
      </c>
      <c r="T2212" s="8">
        <f t="shared" si="1010"/>
        <v>31059.007111428768</v>
      </c>
      <c r="U2212" s="7">
        <f t="shared" si="1011"/>
        <v>-31.754944581491934</v>
      </c>
      <c r="V2212" s="9">
        <f t="shared" si="1012"/>
        <v>-2576.5721641888058</v>
      </c>
      <c r="W2212" s="8">
        <f t="shared" si="1013"/>
        <v>137466.53677470537</v>
      </c>
      <c r="X2212" s="7">
        <f t="shared" si="1014"/>
        <v>-31.754944581491934</v>
      </c>
      <c r="Y2212" s="6">
        <f t="shared" si="1000"/>
        <v>2581.0140596416491</v>
      </c>
      <c r="Z2212" s="4">
        <f t="shared" si="1001"/>
        <v>-1</v>
      </c>
      <c r="AA2212" s="4">
        <f t="shared" si="1015"/>
        <v>0</v>
      </c>
      <c r="AB2212" s="5">
        <f t="shared" si="1016"/>
        <v>7.6434621397277834E-232</v>
      </c>
      <c r="AC2212" s="418">
        <f t="shared" si="1020"/>
        <v>4.6765594750913206E-232</v>
      </c>
      <c r="AD2212" s="628">
        <f t="shared" si="1017"/>
        <v>2.1287890120430289E-233</v>
      </c>
      <c r="AE2212" s="4">
        <f t="shared" si="1002"/>
        <v>24.367404373874415</v>
      </c>
      <c r="AF2212" s="3">
        <f t="shared" si="1018"/>
        <v>4.67</v>
      </c>
      <c r="AG2212" s="2">
        <f t="shared" si="1003"/>
        <v>105.92076283713217</v>
      </c>
      <c r="AH2212" s="1">
        <f t="shared" si="992"/>
        <v>48.114269555076568</v>
      </c>
    </row>
    <row r="2213" spans="6:34" ht="15" thickBot="1" x14ac:dyDescent="0.4">
      <c r="F2213" s="21">
        <f t="shared" si="1004"/>
        <v>218.29999999999188</v>
      </c>
      <c r="G2213" s="20">
        <f t="shared" si="1019"/>
        <v>356.63043478260749</v>
      </c>
      <c r="H2213" s="19">
        <f t="shared" si="993"/>
        <v>6.6304347826074945</v>
      </c>
      <c r="I2213" s="18">
        <f t="shared" si="994"/>
        <v>1.8944099378878556E-2</v>
      </c>
      <c r="J2213" s="17">
        <f t="shared" si="995"/>
        <v>137208.87955828648</v>
      </c>
      <c r="K2213" s="16">
        <f t="shared" si="996"/>
        <v>31.75572235321728</v>
      </c>
      <c r="L2213" s="15">
        <f t="shared" si="997"/>
        <v>7.3835170750843094E-237</v>
      </c>
      <c r="M2213" s="14">
        <f t="shared" si="998"/>
        <v>1.7549881735767895E-239</v>
      </c>
      <c r="N2213" s="13">
        <f t="shared" si="1005"/>
        <v>0</v>
      </c>
      <c r="O2213" s="12">
        <f t="shared" si="1006"/>
        <v>0</v>
      </c>
      <c r="P2213" s="4">
        <f t="shared" si="1007"/>
        <v>6.64586705332953E-239</v>
      </c>
      <c r="Q2213" s="11">
        <f t="shared" si="999"/>
        <v>9.7666554349692989E-238</v>
      </c>
      <c r="R2213" s="10">
        <f t="shared" si="1008"/>
        <v>-6.620455562345587E-234</v>
      </c>
      <c r="S2213" s="9">
        <f t="shared" si="1009"/>
        <v>151.358709016955</v>
      </c>
      <c r="T2213" s="8">
        <f t="shared" si="1010"/>
        <v>31074.142982330464</v>
      </c>
      <c r="U2213" s="7">
        <f t="shared" si="1011"/>
        <v>-31.75572235321728</v>
      </c>
      <c r="V2213" s="9">
        <f t="shared" si="1012"/>
        <v>-2579.7476586469552</v>
      </c>
      <c r="W2213" s="8">
        <f t="shared" si="1013"/>
        <v>137208.87955828648</v>
      </c>
      <c r="X2213" s="7">
        <f t="shared" si="1014"/>
        <v>-31.75572235321728</v>
      </c>
      <c r="Y2213" s="6">
        <f t="shared" si="1000"/>
        <v>2584.1840958201346</v>
      </c>
      <c r="Z2213" s="4">
        <f t="shared" si="1001"/>
        <v>-1</v>
      </c>
      <c r="AA2213" s="4">
        <f t="shared" si="1015"/>
        <v>0</v>
      </c>
      <c r="AB2213" s="5">
        <f t="shared" si="1016"/>
        <v>2.1027229582841287E-231</v>
      </c>
      <c r="AC2213" s="418">
        <f t="shared" si="1020"/>
        <v>1.2871151113987717E-231</v>
      </c>
      <c r="AD2213" s="628">
        <f t="shared" si="1017"/>
        <v>5.8455440713505803E-233</v>
      </c>
      <c r="AE2213" s="4">
        <f t="shared" si="1002"/>
        <v>24.397332747628294</v>
      </c>
      <c r="AF2213" s="3">
        <f t="shared" si="1018"/>
        <v>4.67</v>
      </c>
      <c r="AG2213" s="2">
        <f t="shared" si="1003"/>
        <v>105.92076283713217</v>
      </c>
      <c r="AH2213" s="1">
        <f t="shared" si="992"/>
        <v>48.202938656686882</v>
      </c>
    </row>
    <row r="2214" spans="6:34" ht="15" thickBot="1" x14ac:dyDescent="0.4">
      <c r="F2214" s="21">
        <f t="shared" si="1004"/>
        <v>218.39999999999188</v>
      </c>
      <c r="G2214" s="20">
        <f t="shared" si="1019"/>
        <v>356.63043478260749</v>
      </c>
      <c r="H2214" s="19">
        <f t="shared" si="993"/>
        <v>6.6304347826074945</v>
      </c>
      <c r="I2214" s="18">
        <f t="shared" si="994"/>
        <v>1.8944099378878556E-2</v>
      </c>
      <c r="J2214" s="17">
        <f t="shared" si="995"/>
        <v>136950.90479242179</v>
      </c>
      <c r="K2214" s="16">
        <f t="shared" si="996"/>
        <v>31.756501112134885</v>
      </c>
      <c r="L2214" s="15">
        <f t="shared" si="997"/>
        <v>2.0251120788874516E-236</v>
      </c>
      <c r="M2214" s="14">
        <f t="shared" si="998"/>
        <v>4.8134889003075837E-239</v>
      </c>
      <c r="N2214" s="13">
        <f t="shared" si="1005"/>
        <v>0</v>
      </c>
      <c r="O2214" s="12">
        <f t="shared" si="1006"/>
        <v>0</v>
      </c>
      <c r="P2214" s="4">
        <f t="shared" si="1007"/>
        <v>1.8227933256623654E-238</v>
      </c>
      <c r="Q2214" s="11">
        <f t="shared" si="999"/>
        <v>2.6787466854286733E-237</v>
      </c>
      <c r="R2214" s="10">
        <f t="shared" si="1008"/>
        <v>-1.8236373336361382E-233</v>
      </c>
      <c r="S2214" s="9">
        <f t="shared" si="1009"/>
        <v>151.358709016955</v>
      </c>
      <c r="T2214" s="8">
        <f t="shared" si="1010"/>
        <v>31089.278853232161</v>
      </c>
      <c r="U2214" s="7">
        <f t="shared" si="1011"/>
        <v>-31.756501112134885</v>
      </c>
      <c r="V2214" s="9">
        <f t="shared" si="1012"/>
        <v>-2582.923230882277</v>
      </c>
      <c r="W2214" s="8">
        <f t="shared" si="1013"/>
        <v>136950.90479242179</v>
      </c>
      <c r="X2214" s="7">
        <f t="shared" si="1014"/>
        <v>-31.756501112134885</v>
      </c>
      <c r="Y2214" s="6">
        <f t="shared" si="1000"/>
        <v>2587.35422302912</v>
      </c>
      <c r="Z2214" s="4">
        <f t="shared" si="1001"/>
        <v>-1</v>
      </c>
      <c r="AA2214" s="4">
        <f t="shared" si="1015"/>
        <v>0</v>
      </c>
      <c r="AB2214" s="5">
        <f t="shared" si="1016"/>
        <v>5.7920547202678967E-231</v>
      </c>
      <c r="AC2214" s="418">
        <f t="shared" si="1020"/>
        <v>3.5470465432305659E-231</v>
      </c>
      <c r="AD2214" s="628">
        <f t="shared" si="1017"/>
        <v>1.6072257346928425E-232</v>
      </c>
      <c r="AE2214" s="4">
        <f t="shared" si="1002"/>
        <v>24.427261980802907</v>
      </c>
      <c r="AF2214" s="3">
        <f t="shared" si="1018"/>
        <v>4.67</v>
      </c>
      <c r="AG2214" s="2">
        <f t="shared" si="1003"/>
        <v>105.92076283713217</v>
      </c>
      <c r="AH2214" s="1">
        <f t="shared" si="992"/>
        <v>48.291664709041804</v>
      </c>
    </row>
    <row r="2215" spans="6:34" ht="15" thickBot="1" x14ac:dyDescent="0.4">
      <c r="F2215" s="21">
        <f t="shared" si="1004"/>
        <v>218.49999999999187</v>
      </c>
      <c r="G2215" s="20">
        <f t="shared" si="1019"/>
        <v>356.63043478260749</v>
      </c>
      <c r="H2215" s="19">
        <f t="shared" si="993"/>
        <v>6.6304347826074945</v>
      </c>
      <c r="I2215" s="18">
        <f t="shared" si="994"/>
        <v>1.8944099378878556E-2</v>
      </c>
      <c r="J2215" s="17">
        <f t="shared" si="995"/>
        <v>136692.61246933357</v>
      </c>
      <c r="K2215" s="16">
        <f t="shared" si="996"/>
        <v>31.757280858375399</v>
      </c>
      <c r="L2215" s="15">
        <f t="shared" si="997"/>
        <v>5.5615498902927001E-236</v>
      </c>
      <c r="M2215" s="14">
        <f t="shared" si="998"/>
        <v>1.3219247934236719E-238</v>
      </c>
      <c r="N2215" s="13">
        <f t="shared" si="1005"/>
        <v>0</v>
      </c>
      <c r="O2215" s="12">
        <f t="shared" si="1006"/>
        <v>0</v>
      </c>
      <c r="P2215" s="4">
        <f t="shared" si="1007"/>
        <v>5.0059234380415743E-238</v>
      </c>
      <c r="Q2215" s="11">
        <f t="shared" si="999"/>
        <v>7.3566216358021861E-237</v>
      </c>
      <c r="R2215" s="10">
        <f t="shared" si="1008"/>
        <v>-5.0297666341842969E-233</v>
      </c>
      <c r="S2215" s="9">
        <f t="shared" si="1009"/>
        <v>151.358709016955</v>
      </c>
      <c r="T2215" s="8">
        <f t="shared" si="1010"/>
        <v>31104.414724133858</v>
      </c>
      <c r="U2215" s="7">
        <f t="shared" si="1011"/>
        <v>-31.757280858375399</v>
      </c>
      <c r="V2215" s="9">
        <f t="shared" si="1012"/>
        <v>-2586.0988809934906</v>
      </c>
      <c r="W2215" s="8">
        <f t="shared" si="1013"/>
        <v>136692.61246933357</v>
      </c>
      <c r="X2215" s="7">
        <f t="shared" si="1014"/>
        <v>-31.757280858375399</v>
      </c>
      <c r="Y2215" s="6">
        <f t="shared" si="1000"/>
        <v>2590.5244413189898</v>
      </c>
      <c r="Z2215" s="4">
        <f t="shared" si="1001"/>
        <v>-1</v>
      </c>
      <c r="AA2215" s="4">
        <f t="shared" si="1015"/>
        <v>0</v>
      </c>
      <c r="AB2215" s="5">
        <f t="shared" si="1016"/>
        <v>1.5975042316821661E-230</v>
      </c>
      <c r="AC2215" s="418">
        <f t="shared" si="1020"/>
        <v>9.7875739302876604E-231</v>
      </c>
      <c r="AD2215" s="628">
        <f t="shared" si="1017"/>
        <v>4.4247479081341888E-232</v>
      </c>
      <c r="AE2215" s="4">
        <f t="shared" si="1002"/>
        <v>24.457192073873934</v>
      </c>
      <c r="AF2215" s="3">
        <f t="shared" si="1018"/>
        <v>4.67</v>
      </c>
      <c r="AG2215" s="2">
        <f t="shared" si="1003"/>
        <v>105.92076283713217</v>
      </c>
      <c r="AH2215" s="1">
        <f t="shared" si="992"/>
        <v>48.380447684898186</v>
      </c>
    </row>
    <row r="2216" spans="6:34" ht="15" thickBot="1" x14ac:dyDescent="0.4">
      <c r="F2216" s="21">
        <f t="shared" si="1004"/>
        <v>218.59999999999187</v>
      </c>
      <c r="G2216" s="20">
        <f t="shared" si="1019"/>
        <v>356.63043478260749</v>
      </c>
      <c r="H2216" s="19">
        <f t="shared" si="993"/>
        <v>6.6304347826074945</v>
      </c>
      <c r="I2216" s="18">
        <f t="shared" si="994"/>
        <v>1.8944099378878556E-2</v>
      </c>
      <c r="J2216" s="17">
        <f t="shared" si="995"/>
        <v>136434.00258123424</v>
      </c>
      <c r="K2216" s="16">
        <f t="shared" si="996"/>
        <v>31.758061592069684</v>
      </c>
      <c r="L2216" s="15">
        <f t="shared" si="997"/>
        <v>1.5293387683723034E-235</v>
      </c>
      <c r="M2216" s="14">
        <f t="shared" si="998"/>
        <v>3.6350853185441276E-238</v>
      </c>
      <c r="N2216" s="13">
        <f t="shared" si="1005"/>
        <v>0</v>
      </c>
      <c r="O2216" s="12">
        <f t="shared" si="1006"/>
        <v>0</v>
      </c>
      <c r="P2216" s="4">
        <f t="shared" si="1007"/>
        <v>1.3765502308381939E-237</v>
      </c>
      <c r="Q2216" s="11">
        <f t="shared" si="999"/>
        <v>2.0229552721474618E-236</v>
      </c>
      <c r="R2216" s="10">
        <f t="shared" si="1008"/>
        <v>-1.3890441750459179E-232</v>
      </c>
      <c r="S2216" s="9">
        <f t="shared" si="1009"/>
        <v>151.358709016955</v>
      </c>
      <c r="T2216" s="8">
        <f t="shared" si="1010"/>
        <v>31119.550595035555</v>
      </c>
      <c r="U2216" s="7">
        <f t="shared" si="1011"/>
        <v>-31.758061592069684</v>
      </c>
      <c r="V2216" s="9">
        <f t="shared" si="1012"/>
        <v>-2589.274609079328</v>
      </c>
      <c r="W2216" s="8">
        <f t="shared" si="1013"/>
        <v>136434.00258123424</v>
      </c>
      <c r="X2216" s="7">
        <f t="shared" si="1014"/>
        <v>-31.758061592069684</v>
      </c>
      <c r="Y2216" s="6">
        <f t="shared" si="1000"/>
        <v>2593.694750740377</v>
      </c>
      <c r="Z2216" s="4">
        <f t="shared" si="1001"/>
        <v>-1</v>
      </c>
      <c r="AA2216" s="4">
        <f t="shared" si="1015"/>
        <v>0</v>
      </c>
      <c r="AB2216" s="5">
        <f t="shared" si="1016"/>
        <v>4.4117433452042938E-230</v>
      </c>
      <c r="AC2216" s="418">
        <f t="shared" si="1020"/>
        <v>2.7042198343209265E-230</v>
      </c>
      <c r="AD2216" s="628">
        <f t="shared" si="1017"/>
        <v>1.219719595990976E-231</v>
      </c>
      <c r="AE2216" s="4">
        <f t="shared" si="1002"/>
        <v>24.487123027319409</v>
      </c>
      <c r="AF2216" s="3">
        <f t="shared" si="1018"/>
        <v>4.67</v>
      </c>
      <c r="AG2216" s="2">
        <f t="shared" si="1003"/>
        <v>105.92076283713217</v>
      </c>
      <c r="AH2216" s="1">
        <f t="shared" si="992"/>
        <v>48.469287557078822</v>
      </c>
    </row>
    <row r="2217" spans="6:34" ht="15" thickBot="1" x14ac:dyDescent="0.4">
      <c r="F2217" s="21">
        <f t="shared" si="1004"/>
        <v>218.69999999999186</v>
      </c>
      <c r="G2217" s="20">
        <f t="shared" si="1019"/>
        <v>356.63043478260749</v>
      </c>
      <c r="H2217" s="19">
        <f t="shared" si="993"/>
        <v>6.6304347826074945</v>
      </c>
      <c r="I2217" s="18">
        <f t="shared" si="994"/>
        <v>1.8944099378878556E-2</v>
      </c>
      <c r="J2217" s="17">
        <f t="shared" si="995"/>
        <v>136175.07512032631</v>
      </c>
      <c r="K2217" s="16">
        <f t="shared" si="996"/>
        <v>31.758843313348759</v>
      </c>
      <c r="L2217" s="15">
        <f t="shared" si="997"/>
        <v>4.2108787834552445E-235</v>
      </c>
      <c r="M2217" s="14">
        <f t="shared" si="998"/>
        <v>1.000883778039477E-237</v>
      </c>
      <c r="N2217" s="13">
        <f t="shared" si="1005"/>
        <v>0</v>
      </c>
      <c r="O2217" s="12">
        <f t="shared" si="1006"/>
        <v>0</v>
      </c>
      <c r="P2217" s="4">
        <f t="shared" si="1007"/>
        <v>3.7901910821016134E-237</v>
      </c>
      <c r="Q2217" s="11">
        <f t="shared" si="999"/>
        <v>5.5700016317711922E-236</v>
      </c>
      <c r="R2217" s="10">
        <f t="shared" si="1008"/>
        <v>-3.8409905640017917E-232</v>
      </c>
      <c r="S2217" s="9">
        <f t="shared" si="1009"/>
        <v>151.358709016955</v>
      </c>
      <c r="T2217" s="8">
        <f t="shared" si="1010"/>
        <v>31134.686465937251</v>
      </c>
      <c r="U2217" s="7">
        <f t="shared" si="1011"/>
        <v>-31.758843313348759</v>
      </c>
      <c r="V2217" s="9">
        <f t="shared" si="1012"/>
        <v>-2592.4504152385348</v>
      </c>
      <c r="W2217" s="8">
        <f t="shared" si="1013"/>
        <v>136175.07512032631</v>
      </c>
      <c r="X2217" s="7">
        <f t="shared" si="1014"/>
        <v>-31.758843313348759</v>
      </c>
      <c r="Y2217" s="6">
        <f t="shared" si="1000"/>
        <v>2596.8651513441605</v>
      </c>
      <c r="Z2217" s="4">
        <f t="shared" si="1001"/>
        <v>-1</v>
      </c>
      <c r="AA2217" s="4">
        <f t="shared" si="1015"/>
        <v>0</v>
      </c>
      <c r="AB2217" s="5">
        <f t="shared" si="1016"/>
        <v>1.2199370519780066E-229</v>
      </c>
      <c r="AC2217" s="418">
        <f t="shared" si="1020"/>
        <v>7.481140341547532E-230</v>
      </c>
      <c r="AD2217" s="628">
        <f t="shared" si="1017"/>
        <v>3.3665989290041843E-231</v>
      </c>
      <c r="AE2217" s="4">
        <f t="shared" si="1002"/>
        <v>24.517054841619672</v>
      </c>
      <c r="AF2217" s="3">
        <f t="shared" si="1018"/>
        <v>4.67</v>
      </c>
      <c r="AG2217" s="2">
        <f t="shared" si="1003"/>
        <v>105.92076283713217</v>
      </c>
      <c r="AH2217" s="1">
        <f t="shared" si="992"/>
        <v>48.558184298472412</v>
      </c>
    </row>
    <row r="2218" spans="6:34" ht="15" thickBot="1" x14ac:dyDescent="0.4">
      <c r="F2218" s="21">
        <f t="shared" si="1004"/>
        <v>218.79999999999185</v>
      </c>
      <c r="G2218" s="20">
        <f t="shared" si="1019"/>
        <v>356.63043478260749</v>
      </c>
      <c r="H2218" s="19">
        <f t="shared" si="993"/>
        <v>6.6304347826074945</v>
      </c>
      <c r="I2218" s="18">
        <f t="shared" si="994"/>
        <v>1.8944099378878556E-2</v>
      </c>
      <c r="J2218" s="17">
        <f t="shared" si="995"/>
        <v>135915.83007880245</v>
      </c>
      <c r="K2218" s="16">
        <f t="shared" si="996"/>
        <v>31.759626022343809</v>
      </c>
      <c r="L2218" s="15">
        <f t="shared" si="997"/>
        <v>1.1609220428621001E-234</v>
      </c>
      <c r="M2218" s="14">
        <f t="shared" si="998"/>
        <v>2.7593956036789258E-237</v>
      </c>
      <c r="N2218" s="13">
        <f t="shared" si="1005"/>
        <v>0</v>
      </c>
      <c r="O2218" s="12">
        <f t="shared" si="1006"/>
        <v>0</v>
      </c>
      <c r="P2218" s="4">
        <f t="shared" si="1007"/>
        <v>1.0449401657343827E-236</v>
      </c>
      <c r="Q2218" s="11">
        <f t="shared" si="999"/>
        <v>1.5356266484106861E-235</v>
      </c>
      <c r="R2218" s="10">
        <f t="shared" si="1008"/>
        <v>-1.0634803831177142E-231</v>
      </c>
      <c r="S2218" s="9">
        <f t="shared" si="1009"/>
        <v>151.358709016955</v>
      </c>
      <c r="T2218" s="8">
        <f t="shared" si="1010"/>
        <v>31149.822336838948</v>
      </c>
      <c r="U2218" s="7">
        <f t="shared" si="1011"/>
        <v>-31.759626022343809</v>
      </c>
      <c r="V2218" s="9">
        <f t="shared" si="1012"/>
        <v>-2595.6262995698698</v>
      </c>
      <c r="W2218" s="8">
        <f t="shared" si="1013"/>
        <v>135915.83007880245</v>
      </c>
      <c r="X2218" s="7">
        <f t="shared" si="1014"/>
        <v>-31.759626022343809</v>
      </c>
      <c r="Y2218" s="6">
        <f t="shared" si="1000"/>
        <v>2600.0356431814653</v>
      </c>
      <c r="Z2218" s="4">
        <f t="shared" si="1001"/>
        <v>-1</v>
      </c>
      <c r="AA2218" s="4">
        <f t="shared" si="1015"/>
        <v>0</v>
      </c>
      <c r="AB2218" s="5">
        <f t="shared" si="1016"/>
        <v>3.3777201526508628E-229</v>
      </c>
      <c r="AC2218" s="418">
        <f t="shared" si="1020"/>
        <v>2.0722997739956875E-229</v>
      </c>
      <c r="AD2218" s="628">
        <f t="shared" si="1017"/>
        <v>9.3042799513482773E-231</v>
      </c>
      <c r="AE2218" s="4">
        <f t="shared" si="1002"/>
        <v>24.546987517257403</v>
      </c>
      <c r="AF2218" s="3">
        <f t="shared" si="1018"/>
        <v>4.67</v>
      </c>
      <c r="AG2218" s="2">
        <f t="shared" si="1003"/>
        <v>105.92076283713217</v>
      </c>
      <c r="AH2218" s="1">
        <f t="shared" si="992"/>
        <v>48.647137882033277</v>
      </c>
    </row>
    <row r="2219" spans="6:34" ht="15" thickBot="1" x14ac:dyDescent="0.4">
      <c r="F2219" s="21">
        <f t="shared" si="1004"/>
        <v>218.89999999999185</v>
      </c>
      <c r="G2219" s="20">
        <f t="shared" si="1019"/>
        <v>356.63043478260749</v>
      </c>
      <c r="H2219" s="19">
        <f t="shared" si="993"/>
        <v>6.6304347826074945</v>
      </c>
      <c r="I2219" s="18">
        <f t="shared" si="994"/>
        <v>1.8944099378878556E-2</v>
      </c>
      <c r="J2219" s="17">
        <f t="shared" si="995"/>
        <v>135656.26744884546</v>
      </c>
      <c r="K2219" s="16">
        <f t="shared" si="996"/>
        <v>31.760409719186207</v>
      </c>
      <c r="L2219" s="15">
        <f t="shared" si="997"/>
        <v>3.2047543470252983E-234</v>
      </c>
      <c r="M2219" s="14">
        <f t="shared" si="998"/>
        <v>7.6173806074444312E-237</v>
      </c>
      <c r="N2219" s="13">
        <f t="shared" si="1005"/>
        <v>0</v>
      </c>
      <c r="O2219" s="12">
        <f t="shared" si="1006"/>
        <v>0</v>
      </c>
      <c r="P2219" s="4">
        <f t="shared" si="1007"/>
        <v>2.8845834732043091E-236</v>
      </c>
      <c r="Q2219" s="11">
        <f t="shared" si="999"/>
        <v>4.2391357862145545E-235</v>
      </c>
      <c r="R2219" s="10">
        <f t="shared" si="1008"/>
        <v>-2.9483218213075109E-231</v>
      </c>
      <c r="S2219" s="9">
        <f t="shared" si="1009"/>
        <v>151.358709016955</v>
      </c>
      <c r="T2219" s="8">
        <f t="shared" si="1010"/>
        <v>31164.958207740645</v>
      </c>
      <c r="U2219" s="7">
        <f t="shared" si="1011"/>
        <v>-31.760409719186207</v>
      </c>
      <c r="V2219" s="9">
        <f t="shared" si="1012"/>
        <v>-2598.8022621721043</v>
      </c>
      <c r="W2219" s="8">
        <f t="shared" si="1013"/>
        <v>135656.26744884546</v>
      </c>
      <c r="X2219" s="7">
        <f t="shared" si="1014"/>
        <v>-31.760409719186207</v>
      </c>
      <c r="Y2219" s="6">
        <f t="shared" si="1000"/>
        <v>2603.2062263036569</v>
      </c>
      <c r="Z2219" s="4">
        <f t="shared" si="1001"/>
        <v>-1</v>
      </c>
      <c r="AA2219" s="4">
        <f t="shared" si="1015"/>
        <v>0</v>
      </c>
      <c r="AB2219" s="5">
        <f t="shared" si="1016"/>
        <v>9.3641652355973722E-229</v>
      </c>
      <c r="AC2219" s="418">
        <f t="shared" si="1020"/>
        <v>5.747730900537701E-229</v>
      </c>
      <c r="AD2219" s="628">
        <f t="shared" si="1017"/>
        <v>2.5747452377967005E-230</v>
      </c>
      <c r="AE2219" s="4">
        <f t="shared" si="1002"/>
        <v>24.576921054717541</v>
      </c>
      <c r="AF2219" s="3">
        <f t="shared" si="1018"/>
        <v>4.67</v>
      </c>
      <c r="AG2219" s="2">
        <f t="shared" si="1003"/>
        <v>105.92076283713217</v>
      </c>
      <c r="AH2219" s="1">
        <f t="shared" si="992"/>
        <v>48.736148280781158</v>
      </c>
    </row>
    <row r="2220" spans="6:34" ht="15" thickBot="1" x14ac:dyDescent="0.4">
      <c r="F2220" s="21">
        <f t="shared" si="1004"/>
        <v>218.99999999999184</v>
      </c>
      <c r="G2220" s="20">
        <f t="shared" si="1019"/>
        <v>356.63043478260749</v>
      </c>
      <c r="H2220" s="19">
        <f t="shared" si="993"/>
        <v>6.6304347826074945</v>
      </c>
      <c r="I2220" s="18">
        <f t="shared" si="994"/>
        <v>1.8944099378878556E-2</v>
      </c>
      <c r="J2220" s="17">
        <f t="shared" si="995"/>
        <v>135396.38722262825</v>
      </c>
      <c r="K2220" s="16">
        <f t="shared" si="996"/>
        <v>31.76119440400749</v>
      </c>
      <c r="L2220" s="15">
        <f t="shared" si="997"/>
        <v>8.8582492916727773E-234</v>
      </c>
      <c r="M2220" s="14">
        <f t="shared" si="998"/>
        <v>2.1055172741377023E-236</v>
      </c>
      <c r="N2220" s="13">
        <f t="shared" si="1005"/>
        <v>0</v>
      </c>
      <c r="O2220" s="12">
        <f t="shared" si="1006"/>
        <v>0</v>
      </c>
      <c r="P2220" s="4">
        <f t="shared" si="1007"/>
        <v>7.9732661980788523E-236</v>
      </c>
      <c r="Q2220" s="11">
        <f t="shared" si="999"/>
        <v>1.1717379090349159E-234</v>
      </c>
      <c r="R2220" s="10">
        <f t="shared" si="1008"/>
        <v>-8.1842625034571994E-231</v>
      </c>
      <c r="S2220" s="9">
        <f t="shared" si="1009"/>
        <v>151.358709016955</v>
      </c>
      <c r="T2220" s="8">
        <f t="shared" si="1010"/>
        <v>31180.094078642342</v>
      </c>
      <c r="U2220" s="7">
        <f t="shared" si="1011"/>
        <v>-31.76119440400749</v>
      </c>
      <c r="V2220" s="9">
        <f t="shared" si="1012"/>
        <v>-2601.9783031440229</v>
      </c>
      <c r="W2220" s="8">
        <f t="shared" si="1013"/>
        <v>135396.38722262825</v>
      </c>
      <c r="X2220" s="7">
        <f t="shared" si="1014"/>
        <v>-31.76119440400749</v>
      </c>
      <c r="Y2220" s="6">
        <f t="shared" si="1000"/>
        <v>2606.376900762345</v>
      </c>
      <c r="Z2220" s="4">
        <f t="shared" si="1001"/>
        <v>-1</v>
      </c>
      <c r="AA2220" s="4">
        <f t="shared" si="1015"/>
        <v>0</v>
      </c>
      <c r="AB2220" s="5">
        <f t="shared" si="1016"/>
        <v>2.5994036967066755E-228</v>
      </c>
      <c r="AC2220" s="418">
        <f t="shared" si="1020"/>
        <v>1.5962446108273185E-228</v>
      </c>
      <c r="AD2220" s="628">
        <f t="shared" si="1017"/>
        <v>7.1342111974799528E-230</v>
      </c>
      <c r="AE2220" s="4">
        <f t="shared" si="1002"/>
        <v>24.606855454487334</v>
      </c>
      <c r="AF2220" s="3">
        <f t="shared" si="1018"/>
        <v>4.67</v>
      </c>
      <c r="AG2220" s="2">
        <f t="shared" si="1003"/>
        <v>105.92076283713217</v>
      </c>
      <c r="AH2220" s="1">
        <f t="shared" si="992"/>
        <v>48.825215467800867</v>
      </c>
    </row>
    <row r="2221" spans="6:34" ht="15" thickBot="1" x14ac:dyDescent="0.4">
      <c r="F2221" s="21">
        <f t="shared" si="1004"/>
        <v>219.09999999999184</v>
      </c>
      <c r="G2221" s="20">
        <f t="shared" si="1019"/>
        <v>356.63043478260749</v>
      </c>
      <c r="H2221" s="19">
        <f t="shared" si="993"/>
        <v>6.6304347826074945</v>
      </c>
      <c r="I2221" s="18">
        <f t="shared" si="994"/>
        <v>1.8944099378878556E-2</v>
      </c>
      <c r="J2221" s="17">
        <f t="shared" si="995"/>
        <v>135136.18939231386</v>
      </c>
      <c r="K2221" s="16">
        <f t="shared" si="996"/>
        <v>31.761980076939377</v>
      </c>
      <c r="L2221" s="15">
        <f t="shared" si="997"/>
        <v>2.451673375697773E-233</v>
      </c>
      <c r="M2221" s="14">
        <f t="shared" si="998"/>
        <v>5.8273824466960364E-236</v>
      </c>
      <c r="N2221" s="13">
        <f t="shared" si="1005"/>
        <v>0</v>
      </c>
      <c r="O2221" s="12">
        <f t="shared" si="1006"/>
        <v>0</v>
      </c>
      <c r="P2221" s="4">
        <f t="shared" si="1007"/>
        <v>2.2067390306521327E-235</v>
      </c>
      <c r="Q2221" s="11">
        <f t="shared" si="999"/>
        <v>3.2429868931067331E-234</v>
      </c>
      <c r="R2221" s="10">
        <f t="shared" si="1008"/>
        <v>-2.2748018606703745E-230</v>
      </c>
      <c r="S2221" s="9">
        <f t="shared" si="1009"/>
        <v>151.358709016955</v>
      </c>
      <c r="T2221" s="8">
        <f t="shared" si="1010"/>
        <v>31195.229949544038</v>
      </c>
      <c r="U2221" s="7">
        <f t="shared" si="1011"/>
        <v>-31.761980076939377</v>
      </c>
      <c r="V2221" s="9">
        <f t="shared" si="1012"/>
        <v>-2605.1544225844236</v>
      </c>
      <c r="W2221" s="8">
        <f t="shared" si="1013"/>
        <v>135136.18939231386</v>
      </c>
      <c r="X2221" s="7">
        <f t="shared" si="1014"/>
        <v>-31.761980076939377</v>
      </c>
      <c r="Y2221" s="6">
        <f t="shared" si="1000"/>
        <v>2609.54766660938</v>
      </c>
      <c r="Z2221" s="4">
        <f t="shared" si="1001"/>
        <v>-1</v>
      </c>
      <c r="AA2221" s="4">
        <f t="shared" si="1015"/>
        <v>0</v>
      </c>
      <c r="AB2221" s="5">
        <f t="shared" si="1016"/>
        <v>7.2249984203267789E-228</v>
      </c>
      <c r="AC2221" s="418">
        <f t="shared" si="1020"/>
        <v>4.4387606875405672E-228</v>
      </c>
      <c r="AD2221" s="628">
        <f t="shared" si="1017"/>
        <v>1.9793288817561707E-229</v>
      </c>
      <c r="AE2221" s="4">
        <f t="shared" si="1002"/>
        <v>24.6367907170563</v>
      </c>
      <c r="AF2221" s="3">
        <f t="shared" si="1018"/>
        <v>4.67</v>
      </c>
      <c r="AG2221" s="2">
        <f t="shared" si="1003"/>
        <v>105.92076283713217</v>
      </c>
      <c r="AH2221" s="1">
        <f t="shared" si="992"/>
        <v>48.914339416242484</v>
      </c>
    </row>
    <row r="2222" spans="6:34" ht="15" thickBot="1" x14ac:dyDescent="0.4">
      <c r="F2222" s="21">
        <f t="shared" si="1004"/>
        <v>219.19999999999183</v>
      </c>
      <c r="G2222" s="20">
        <f t="shared" si="1019"/>
        <v>356.63043478260749</v>
      </c>
      <c r="H2222" s="19">
        <f t="shared" si="993"/>
        <v>6.6304347826074945</v>
      </c>
      <c r="I2222" s="18">
        <f t="shared" si="994"/>
        <v>1.8944099378878556E-2</v>
      </c>
      <c r="J2222" s="17">
        <f t="shared" si="995"/>
        <v>134875.67395005541</v>
      </c>
      <c r="K2222" s="16">
        <f t="shared" si="996"/>
        <v>31.762766738113758</v>
      </c>
      <c r="L2222" s="15">
        <f t="shared" si="997"/>
        <v>6.794210185760819E-233</v>
      </c>
      <c r="M2222" s="14">
        <f t="shared" si="998"/>
        <v>1.6149158190534891E-235</v>
      </c>
      <c r="N2222" s="13">
        <f t="shared" si="1005"/>
        <v>0</v>
      </c>
      <c r="O2222" s="12">
        <f t="shared" si="1006"/>
        <v>0</v>
      </c>
      <c r="P2222" s="4">
        <f t="shared" si="1007"/>
        <v>6.1154348487002234E-235</v>
      </c>
      <c r="Q2222" s="11">
        <f t="shared" si="999"/>
        <v>8.9871411093509211E-234</v>
      </c>
      <c r="R2222" s="10">
        <f t="shared" si="1008"/>
        <v>-6.330923412662925E-230</v>
      </c>
      <c r="S2222" s="9">
        <f t="shared" si="1009"/>
        <v>151.358709016955</v>
      </c>
      <c r="T2222" s="8">
        <f t="shared" si="1010"/>
        <v>31210.365820445735</v>
      </c>
      <c r="U2222" s="7">
        <f t="shared" si="1011"/>
        <v>-31.762766738113758</v>
      </c>
      <c r="V2222" s="9">
        <f t="shared" si="1012"/>
        <v>-2608.3306205921176</v>
      </c>
      <c r="W2222" s="8">
        <f t="shared" si="1013"/>
        <v>134875.67395005541</v>
      </c>
      <c r="X2222" s="7">
        <f t="shared" si="1014"/>
        <v>-31.762766738113758</v>
      </c>
      <c r="Y2222" s="6">
        <f t="shared" si="1000"/>
        <v>2612.7185238968509</v>
      </c>
      <c r="Z2222" s="4">
        <f t="shared" si="1001"/>
        <v>-1</v>
      </c>
      <c r="AA2222" s="4">
        <f t="shared" si="1015"/>
        <v>0</v>
      </c>
      <c r="AB2222" s="5">
        <f t="shared" si="1016"/>
        <v>2.010764649287732E-227</v>
      </c>
      <c r="AC2222" s="418">
        <f t="shared" si="1020"/>
        <v>1.2359001592013026E-227</v>
      </c>
      <c r="AD2222" s="628">
        <f t="shared" si="1017"/>
        <v>5.4985776369891875E-229</v>
      </c>
      <c r="AE2222" s="4">
        <f t="shared" si="1002"/>
        <v>24.666726842916219</v>
      </c>
      <c r="AF2222" s="3">
        <f t="shared" si="1018"/>
        <v>4.67</v>
      </c>
      <c r="AG2222" s="2">
        <f t="shared" si="1003"/>
        <v>105.92076283713217</v>
      </c>
      <c r="AH2222" s="1">
        <f t="shared" si="992"/>
        <v>49.003520099320909</v>
      </c>
    </row>
    <row r="2223" spans="6:34" ht="15" thickBot="1" x14ac:dyDescent="0.4">
      <c r="F2223" s="21">
        <f t="shared" si="1004"/>
        <v>219.29999999999183</v>
      </c>
      <c r="G2223" s="20">
        <f t="shared" si="1019"/>
        <v>356.63043478260749</v>
      </c>
      <c r="H2223" s="19">
        <f t="shared" si="993"/>
        <v>6.6304347826074945</v>
      </c>
      <c r="I2223" s="18">
        <f t="shared" si="994"/>
        <v>1.8944099378878556E-2</v>
      </c>
      <c r="J2223" s="17">
        <f t="shared" si="995"/>
        <v>134614.84088799619</v>
      </c>
      <c r="K2223" s="16">
        <f t="shared" si="996"/>
        <v>31.763554387662676</v>
      </c>
      <c r="L2223" s="15">
        <f t="shared" si="997"/>
        <v>1.8852853599817483E-232</v>
      </c>
      <c r="M2223" s="14">
        <f t="shared" si="998"/>
        <v>4.481134772140617E-235</v>
      </c>
      <c r="N2223" s="13">
        <f t="shared" si="1005"/>
        <v>0</v>
      </c>
      <c r="O2223" s="12">
        <f t="shared" si="1006"/>
        <v>0</v>
      </c>
      <c r="P2223" s="4">
        <f t="shared" si="1007"/>
        <v>1.6969359903436172E-234</v>
      </c>
      <c r="Q2223" s="11">
        <f t="shared" si="999"/>
        <v>2.493788843486021E-233</v>
      </c>
      <c r="R2223" s="10">
        <f t="shared" si="1008"/>
        <v>-1.7642092942075484E-229</v>
      </c>
      <c r="S2223" s="9">
        <f t="shared" si="1009"/>
        <v>151.358709016955</v>
      </c>
      <c r="T2223" s="8">
        <f t="shared" si="1010"/>
        <v>31225.501691347432</v>
      </c>
      <c r="U2223" s="7">
        <f t="shared" si="1011"/>
        <v>-31.763554387662676</v>
      </c>
      <c r="V2223" s="9">
        <f t="shared" si="1012"/>
        <v>-2611.5068972659292</v>
      </c>
      <c r="W2223" s="8">
        <f t="shared" si="1013"/>
        <v>134614.84088799619</v>
      </c>
      <c r="X2223" s="7">
        <f t="shared" si="1014"/>
        <v>-31.763554387662676</v>
      </c>
      <c r="Y2223" s="6">
        <f t="shared" si="1000"/>
        <v>2615.8894726770855</v>
      </c>
      <c r="Z2223" s="4">
        <f t="shared" si="1001"/>
        <v>-1</v>
      </c>
      <c r="AA2223" s="4">
        <f t="shared" si="1015"/>
        <v>0</v>
      </c>
      <c r="AB2223" s="5">
        <f t="shared" si="1016"/>
        <v>5.6033053182130969E-227</v>
      </c>
      <c r="AC2223" s="418">
        <f t="shared" si="1020"/>
        <v>3.4455972806502995E-227</v>
      </c>
      <c r="AD2223" s="628">
        <f t="shared" si="1017"/>
        <v>1.5294780857100043E-228</v>
      </c>
      <c r="AE2223" s="4">
        <f t="shared" si="1002"/>
        <v>24.696663832561114</v>
      </c>
      <c r="AF2223" s="3">
        <f t="shared" si="1018"/>
        <v>4.67</v>
      </c>
      <c r="AG2223" s="2">
        <f t="shared" si="1003"/>
        <v>105.92076283713217</v>
      </c>
      <c r="AH2223" s="1">
        <f t="shared" si="992"/>
        <v>49.09275749031579</v>
      </c>
    </row>
    <row r="2224" spans="6:34" ht="15" thickBot="1" x14ac:dyDescent="0.4">
      <c r="F2224" s="21">
        <f t="shared" si="1004"/>
        <v>219.39999999999182</v>
      </c>
      <c r="G2224" s="20">
        <f t="shared" si="1019"/>
        <v>356.63043478260749</v>
      </c>
      <c r="H2224" s="19">
        <f t="shared" si="993"/>
        <v>6.6304347826074945</v>
      </c>
      <c r="I2224" s="18">
        <f t="shared" si="994"/>
        <v>1.8944099378878556E-2</v>
      </c>
      <c r="J2224" s="17">
        <f t="shared" si="995"/>
        <v>134353.69019826961</v>
      </c>
      <c r="K2224" s="16">
        <f t="shared" si="996"/>
        <v>31.7643430257184</v>
      </c>
      <c r="L2224" s="15">
        <f t="shared" si="997"/>
        <v>5.2381394604170909E-232</v>
      </c>
      <c r="M2224" s="14">
        <f t="shared" si="998"/>
        <v>1.2450533683465383E-234</v>
      </c>
      <c r="N2224" s="13">
        <f t="shared" si="1005"/>
        <v>0</v>
      </c>
      <c r="O2224" s="12">
        <f t="shared" si="1006"/>
        <v>0</v>
      </c>
      <c r="P2224" s="4">
        <f t="shared" si="1007"/>
        <v>4.7148233161408057E-234</v>
      </c>
      <c r="Q2224" s="11">
        <f t="shared" si="999"/>
        <v>6.9288257492958481E-233</v>
      </c>
      <c r="R2224" s="10">
        <f t="shared" si="1008"/>
        <v>-4.9225803427964681E-229</v>
      </c>
      <c r="S2224" s="9">
        <f t="shared" si="1009"/>
        <v>151.358709016955</v>
      </c>
      <c r="T2224" s="8">
        <f t="shared" si="1010"/>
        <v>31240.637562249129</v>
      </c>
      <c r="U2224" s="7">
        <f t="shared" si="1011"/>
        <v>-31.7643430257184</v>
      </c>
      <c r="V2224" s="9">
        <f t="shared" si="1012"/>
        <v>-2614.6832527046954</v>
      </c>
      <c r="W2224" s="8">
        <f t="shared" si="1013"/>
        <v>134353.69019826961</v>
      </c>
      <c r="X2224" s="7">
        <f t="shared" si="1014"/>
        <v>-31.7643430257184</v>
      </c>
      <c r="Y2224" s="6">
        <f t="shared" si="1000"/>
        <v>2619.0605130026465</v>
      </c>
      <c r="Z2224" s="4">
        <f t="shared" si="1001"/>
        <v>-1</v>
      </c>
      <c r="AA2224" s="4">
        <f t="shared" si="1015"/>
        <v>0</v>
      </c>
      <c r="AB2224" s="5">
        <f t="shared" si="1016"/>
        <v>1.5634607925876713E-226</v>
      </c>
      <c r="AC2224" s="418">
        <f t="shared" si="1020"/>
        <v>9.6184527297234261E-227</v>
      </c>
      <c r="AD2224" s="628">
        <f t="shared" si="1017"/>
        <v>4.2598739854911873E-228</v>
      </c>
      <c r="AE2224" s="4">
        <f t="shared" si="1002"/>
        <v>24.726601686487232</v>
      </c>
      <c r="AF2224" s="3">
        <f t="shared" si="1018"/>
        <v>4.67</v>
      </c>
      <c r="AG2224" s="2">
        <f t="shared" si="1003"/>
        <v>105.92076283713217</v>
      </c>
      <c r="AH2224" s="1">
        <f t="shared" si="992"/>
        <v>49.182051562571004</v>
      </c>
    </row>
    <row r="2225" spans="6:34" ht="15" thickBot="1" x14ac:dyDescent="0.4">
      <c r="F2225" s="21">
        <f t="shared" si="1004"/>
        <v>219.49999999999181</v>
      </c>
      <c r="G2225" s="20">
        <f t="shared" si="1019"/>
        <v>356.63043478260749</v>
      </c>
      <c r="H2225" s="19">
        <f t="shared" si="993"/>
        <v>6.6304347826074945</v>
      </c>
      <c r="I2225" s="18">
        <f t="shared" si="994"/>
        <v>1.8944099378878556E-2</v>
      </c>
      <c r="J2225" s="17">
        <f t="shared" si="995"/>
        <v>134092.22187299916</v>
      </c>
      <c r="K2225" s="16">
        <f t="shared" si="996"/>
        <v>31.765132652413318</v>
      </c>
      <c r="L2225" s="15">
        <f t="shared" si="997"/>
        <v>1.4572664247604892E-231</v>
      </c>
      <c r="M2225" s="14">
        <f t="shared" si="998"/>
        <v>3.4637765650132066E-234</v>
      </c>
      <c r="N2225" s="13">
        <f t="shared" si="1005"/>
        <v>0</v>
      </c>
      <c r="O2225" s="12">
        <f t="shared" si="1006"/>
        <v>0</v>
      </c>
      <c r="P2225" s="4">
        <f t="shared" si="1007"/>
        <v>1.31167827225868E-233</v>
      </c>
      <c r="Q2225" s="11">
        <f t="shared" si="999"/>
        <v>1.9276205232345577E-232</v>
      </c>
      <c r="R2225" s="10">
        <f t="shared" si="1008"/>
        <v>-1.3752931583665277E-228</v>
      </c>
      <c r="S2225" s="9">
        <f t="shared" si="1009"/>
        <v>151.358709016955</v>
      </c>
      <c r="T2225" s="8">
        <f t="shared" si="1010"/>
        <v>31255.773433150825</v>
      </c>
      <c r="U2225" s="7">
        <f t="shared" si="1011"/>
        <v>-31.765132652413318</v>
      </c>
      <c r="V2225" s="9">
        <f t="shared" si="1012"/>
        <v>-2617.8596870072674</v>
      </c>
      <c r="W2225" s="8">
        <f t="shared" si="1013"/>
        <v>134092.22187299916</v>
      </c>
      <c r="X2225" s="7">
        <f t="shared" si="1014"/>
        <v>-31.765132652413318</v>
      </c>
      <c r="Y2225" s="6">
        <f t="shared" si="1000"/>
        <v>2622.231644926334</v>
      </c>
      <c r="Z2225" s="4">
        <f t="shared" si="1001"/>
        <v>-1</v>
      </c>
      <c r="AA2225" s="4">
        <f t="shared" si="1015"/>
        <v>0</v>
      </c>
      <c r="AB2225" s="5">
        <f t="shared" si="1016"/>
        <v>4.36806873973461E-226</v>
      </c>
      <c r="AC2225" s="418">
        <f t="shared" si="1020"/>
        <v>2.6884724209142861E-226</v>
      </c>
      <c r="AD2225" s="628">
        <f t="shared" si="1017"/>
        <v>1.187984952168819E-227</v>
      </c>
      <c r="AE2225" s="4">
        <f t="shared" si="1002"/>
        <v>24.756540405193057</v>
      </c>
      <c r="AF2225" s="3">
        <f t="shared" si="1018"/>
        <v>4.67</v>
      </c>
      <c r="AG2225" s="2">
        <f t="shared" si="1003"/>
        <v>105.92076283713217</v>
      </c>
      <c r="AH2225" s="1">
        <f t="shared" si="992"/>
        <v>49.271402289494972</v>
      </c>
    </row>
    <row r="2226" spans="6:34" ht="15" thickBot="1" x14ac:dyDescent="0.4">
      <c r="F2226" s="21">
        <f t="shared" si="1004"/>
        <v>219.59999999999181</v>
      </c>
      <c r="G2226" s="20">
        <f t="shared" si="1019"/>
        <v>356.63043478260749</v>
      </c>
      <c r="H2226" s="19">
        <f t="shared" si="993"/>
        <v>6.6304347826074945</v>
      </c>
      <c r="I2226" s="18">
        <f t="shared" si="994"/>
        <v>1.8944099378878556E-2</v>
      </c>
      <c r="J2226" s="17">
        <f t="shared" si="995"/>
        <v>133830.43590429844</v>
      </c>
      <c r="K2226" s="16">
        <f t="shared" si="996"/>
        <v>31.765923267880037</v>
      </c>
      <c r="L2226" s="15">
        <f t="shared" si="997"/>
        <v>4.059409806358033E-231</v>
      </c>
      <c r="M2226" s="14">
        <f t="shared" si="998"/>
        <v>9.6488111687324088E-234</v>
      </c>
      <c r="N2226" s="13">
        <f t="shared" si="1005"/>
        <v>0</v>
      </c>
      <c r="O2226" s="12">
        <f t="shared" si="1006"/>
        <v>0</v>
      </c>
      <c r="P2226" s="4">
        <f t="shared" si="1007"/>
        <v>3.6538546079992106E-233</v>
      </c>
      <c r="Q2226" s="11">
        <f t="shared" si="999"/>
        <v>5.3696438221593248E-232</v>
      </c>
      <c r="R2226" s="10">
        <f t="shared" si="1008"/>
        <v>-3.8473138381740658E-228</v>
      </c>
      <c r="S2226" s="9">
        <f t="shared" si="1009"/>
        <v>151.358709016955</v>
      </c>
      <c r="T2226" s="8">
        <f t="shared" si="1010"/>
        <v>31270.909304052522</v>
      </c>
      <c r="U2226" s="7">
        <f t="shared" si="1011"/>
        <v>-31.765923267880037</v>
      </c>
      <c r="V2226" s="9">
        <f t="shared" si="1012"/>
        <v>-2621.0362002725087</v>
      </c>
      <c r="W2226" s="8">
        <f t="shared" si="1013"/>
        <v>133830.43590429844</v>
      </c>
      <c r="X2226" s="7">
        <f t="shared" si="1014"/>
        <v>-31.765923267880037</v>
      </c>
      <c r="Y2226" s="6">
        <f t="shared" si="1000"/>
        <v>2625.4028685011813</v>
      </c>
      <c r="Z2226" s="4">
        <f t="shared" si="1001"/>
        <v>-1</v>
      </c>
      <c r="AA2226" s="4">
        <f t="shared" si="1015"/>
        <v>0</v>
      </c>
      <c r="AB2226" s="5">
        <f t="shared" si="1016"/>
        <v>1.2219453871519767E-225</v>
      </c>
      <c r="AC2226" s="418">
        <f t="shared" si="1020"/>
        <v>7.5242935220079182E-226</v>
      </c>
      <c r="AD2226" s="628">
        <f t="shared" si="1017"/>
        <v>3.317308944770001E-227</v>
      </c>
      <c r="AE2226" s="4">
        <f t="shared" si="1002"/>
        <v>24.786479989179284</v>
      </c>
      <c r="AF2226" s="3">
        <f t="shared" si="1018"/>
        <v>4.67</v>
      </c>
      <c r="AG2226" s="2">
        <f t="shared" si="1003"/>
        <v>105.92076283713217</v>
      </c>
      <c r="AH2226" s="1">
        <f t="shared" si="992"/>
        <v>49.36080964456022</v>
      </c>
    </row>
    <row r="2227" spans="6:34" ht="15" thickBot="1" x14ac:dyDescent="0.4">
      <c r="F2227" s="21">
        <f t="shared" si="1004"/>
        <v>219.6999999999918</v>
      </c>
      <c r="G2227" s="20">
        <f t="shared" si="1019"/>
        <v>356.63043478260749</v>
      </c>
      <c r="H2227" s="19">
        <f t="shared" si="993"/>
        <v>6.6304347826074945</v>
      </c>
      <c r="I2227" s="18">
        <f t="shared" si="994"/>
        <v>1.8944099378878556E-2</v>
      </c>
      <c r="J2227" s="17">
        <f t="shared" si="995"/>
        <v>133568.33228427119</v>
      </c>
      <c r="K2227" s="16">
        <f t="shared" si="996"/>
        <v>31.766714872251303</v>
      </c>
      <c r="L2227" s="15">
        <f t="shared" si="997"/>
        <v>1.1322673005330635E-230</v>
      </c>
      <c r="M2227" s="14">
        <f t="shared" si="998"/>
        <v>2.6912861466370386E-233</v>
      </c>
      <c r="N2227" s="13">
        <f t="shared" si="1005"/>
        <v>0</v>
      </c>
      <c r="O2227" s="12">
        <f t="shared" si="1006"/>
        <v>0</v>
      </c>
      <c r="P2227" s="4">
        <f t="shared" si="1007"/>
        <v>1.01914817446117E-232</v>
      </c>
      <c r="Q2227" s="11">
        <f t="shared" si="999"/>
        <v>1.4977231679880671E-231</v>
      </c>
      <c r="R2227" s="10">
        <f t="shared" si="1008"/>
        <v>-1.077655401573902E-227</v>
      </c>
      <c r="S2227" s="9">
        <f t="shared" si="1009"/>
        <v>151.358709016955</v>
      </c>
      <c r="T2227" s="8">
        <f t="shared" si="1010"/>
        <v>31286.045174954219</v>
      </c>
      <c r="U2227" s="7">
        <f t="shared" si="1011"/>
        <v>-31.766714872251303</v>
      </c>
      <c r="V2227" s="9">
        <f t="shared" si="1012"/>
        <v>-2624.2127925992968</v>
      </c>
      <c r="W2227" s="8">
        <f t="shared" si="1013"/>
        <v>133568.33228427119</v>
      </c>
      <c r="X2227" s="7">
        <f t="shared" si="1014"/>
        <v>-31.766714872251303</v>
      </c>
      <c r="Y2227" s="6">
        <f t="shared" si="1000"/>
        <v>2628.574183780454</v>
      </c>
      <c r="Z2227" s="4">
        <f t="shared" si="1001"/>
        <v>-1</v>
      </c>
      <c r="AA2227" s="4">
        <f t="shared" si="1015"/>
        <v>0</v>
      </c>
      <c r="AB2227" s="5">
        <f t="shared" si="1016"/>
        <v>3.4227414302068245E-225</v>
      </c>
      <c r="AC2227" s="418">
        <f t="shared" si="1020"/>
        <v>2.1085589419052138E-225</v>
      </c>
      <c r="AD2227" s="628">
        <f t="shared" si="1017"/>
        <v>9.275168135829751E-227</v>
      </c>
      <c r="AE2227" s="4">
        <f t="shared" si="1002"/>
        <v>24.816420438948786</v>
      </c>
      <c r="AF2227" s="3">
        <f t="shared" si="1018"/>
        <v>4.67</v>
      </c>
      <c r="AG2227" s="2">
        <f t="shared" si="1003"/>
        <v>105.92076283713217</v>
      </c>
      <c r="AH2227" s="1">
        <f t="shared" si="992"/>
        <v>49.450273601303024</v>
      </c>
    </row>
    <row r="2228" spans="6:34" ht="15" thickBot="1" x14ac:dyDescent="0.4">
      <c r="F2228" s="21">
        <f t="shared" si="1004"/>
        <v>219.7999999999918</v>
      </c>
      <c r="G2228" s="20">
        <f t="shared" si="1019"/>
        <v>356.63043478260749</v>
      </c>
      <c r="H2228" s="19">
        <f t="shared" si="993"/>
        <v>6.6304347826074945</v>
      </c>
      <c r="I2228" s="18">
        <f t="shared" si="994"/>
        <v>1.8944099378878556E-2</v>
      </c>
      <c r="J2228" s="17">
        <f t="shared" si="995"/>
        <v>133305.91100501126</v>
      </c>
      <c r="K2228" s="16">
        <f t="shared" si="996"/>
        <v>31.76750746566006</v>
      </c>
      <c r="L2228" s="15">
        <f t="shared" si="997"/>
        <v>3.1622577145634643E-230</v>
      </c>
      <c r="M2228" s="14">
        <f t="shared" si="998"/>
        <v>7.5163703617458981E-233</v>
      </c>
      <c r="N2228" s="13">
        <f t="shared" si="1005"/>
        <v>0</v>
      </c>
      <c r="O2228" s="12">
        <f t="shared" si="1006"/>
        <v>0</v>
      </c>
      <c r="P2228" s="4">
        <f t="shared" si="1007"/>
        <v>2.8463324653602827E-232</v>
      </c>
      <c r="Q2228" s="11">
        <f t="shared" si="999"/>
        <v>4.1829227427312737E-231</v>
      </c>
      <c r="R2228" s="10">
        <f t="shared" si="1008"/>
        <v>-3.02247188588287E-227</v>
      </c>
      <c r="S2228" s="9">
        <f t="shared" si="1009"/>
        <v>151.358709016955</v>
      </c>
      <c r="T2228" s="8">
        <f t="shared" si="1010"/>
        <v>31301.181045855916</v>
      </c>
      <c r="U2228" s="7">
        <f t="shared" si="1011"/>
        <v>-31.76750746566006</v>
      </c>
      <c r="V2228" s="9">
        <f t="shared" si="1012"/>
        <v>-2627.3894640865219</v>
      </c>
      <c r="W2228" s="8">
        <f t="shared" si="1013"/>
        <v>133305.91100501126</v>
      </c>
      <c r="X2228" s="7">
        <f t="shared" si="1014"/>
        <v>-31.76750746566006</v>
      </c>
      <c r="Y2228" s="6">
        <f t="shared" si="1000"/>
        <v>2631.7455908176498</v>
      </c>
      <c r="Z2228" s="4">
        <f t="shared" si="1001"/>
        <v>-1</v>
      </c>
      <c r="AA2228" s="4">
        <f t="shared" si="1015"/>
        <v>0</v>
      </c>
      <c r="AB2228" s="5">
        <f t="shared" si="1016"/>
        <v>9.5996732632135525E-225</v>
      </c>
      <c r="AC2228" s="418">
        <f t="shared" si="1020"/>
        <v>5.9165118213774034E-225</v>
      </c>
      <c r="AD2228" s="628">
        <f t="shared" si="1017"/>
        <v>2.5966813105694439E-226</v>
      </c>
      <c r="AE2228" s="4">
        <f t="shared" si="1002"/>
        <v>24.846361755006644</v>
      </c>
      <c r="AF2228" s="3">
        <f t="shared" si="1018"/>
        <v>4.67</v>
      </c>
      <c r="AG2228" s="2">
        <f t="shared" si="1003"/>
        <v>105.92076283713217</v>
      </c>
      <c r="AH2228" s="1">
        <f t="shared" si="992"/>
        <v>49.539794133323632</v>
      </c>
    </row>
    <row r="2229" spans="6:34" ht="15" thickBot="1" x14ac:dyDescent="0.4">
      <c r="F2229" s="21">
        <f t="shared" si="1004"/>
        <v>219.89999999999179</v>
      </c>
      <c r="G2229" s="20">
        <f t="shared" si="1019"/>
        <v>356.63043478260749</v>
      </c>
      <c r="H2229" s="19">
        <f t="shared" si="993"/>
        <v>6.6304347826074945</v>
      </c>
      <c r="I2229" s="18">
        <f t="shared" si="994"/>
        <v>1.8944099378878556E-2</v>
      </c>
      <c r="J2229" s="17">
        <f t="shared" si="995"/>
        <v>133043.17205860262</v>
      </c>
      <c r="K2229" s="16">
        <f t="shared" si="996"/>
        <v>31.768301048239429</v>
      </c>
      <c r="L2229" s="15">
        <f t="shared" si="997"/>
        <v>8.8431680642775655E-230</v>
      </c>
      <c r="M2229" s="14">
        <f t="shared" si="998"/>
        <v>2.1019326171981343E-232</v>
      </c>
      <c r="N2229" s="13">
        <f t="shared" si="1005"/>
        <v>0</v>
      </c>
      <c r="O2229" s="12">
        <f t="shared" si="1006"/>
        <v>0</v>
      </c>
      <c r="P2229" s="4">
        <f t="shared" si="1007"/>
        <v>7.9596916601925869E-232</v>
      </c>
      <c r="Q2229" s="11">
        <f t="shared" si="999"/>
        <v>1.169743017575905E-230</v>
      </c>
      <c r="R2229" s="10">
        <f t="shared" si="1008"/>
        <v>-8.4879887432463298E-227</v>
      </c>
      <c r="S2229" s="9">
        <f t="shared" si="1009"/>
        <v>151.358709016955</v>
      </c>
      <c r="T2229" s="8">
        <f t="shared" si="1010"/>
        <v>31316.316916757612</v>
      </c>
      <c r="U2229" s="7">
        <f t="shared" si="1011"/>
        <v>-31.768301048239429</v>
      </c>
      <c r="V2229" s="9">
        <f t="shared" si="1012"/>
        <v>-2630.566214833088</v>
      </c>
      <c r="W2229" s="8">
        <f t="shared" si="1013"/>
        <v>133043.17205860262</v>
      </c>
      <c r="X2229" s="7">
        <f t="shared" si="1014"/>
        <v>-31.768301048239429</v>
      </c>
      <c r="Y2229" s="6">
        <f t="shared" si="1000"/>
        <v>2634.9170896664964</v>
      </c>
      <c r="Z2229" s="4">
        <f t="shared" si="1001"/>
        <v>-1</v>
      </c>
      <c r="AA2229" s="4">
        <f t="shared" si="1015"/>
        <v>0</v>
      </c>
      <c r="AB2229" s="5">
        <f t="shared" si="1016"/>
        <v>2.6958701908057079E-224</v>
      </c>
      <c r="AC2229" s="418">
        <f t="shared" si="1020"/>
        <v>1.6622862132322543E-224</v>
      </c>
      <c r="AD2229" s="628">
        <f t="shared" si="1017"/>
        <v>7.2790818328805979E-226</v>
      </c>
      <c r="AE2229" s="4">
        <f t="shared" si="1002"/>
        <v>24.876303937860097</v>
      </c>
      <c r="AF2229" s="3">
        <f t="shared" si="1018"/>
        <v>4.67</v>
      </c>
      <c r="AG2229" s="2">
        <f t="shared" si="1003"/>
        <v>105.92076283713217</v>
      </c>
      <c r="AH2229" s="1">
        <f t="shared" si="992"/>
        <v>49.62937121428569</v>
      </c>
    </row>
    <row r="2230" spans="6:34" ht="15" thickBot="1" x14ac:dyDescent="0.4">
      <c r="F2230" s="21">
        <f t="shared" si="1004"/>
        <v>219.99999999999179</v>
      </c>
      <c r="G2230" s="20">
        <f t="shared" si="1019"/>
        <v>356.63043478260749</v>
      </c>
      <c r="H2230" s="19">
        <f t="shared" si="993"/>
        <v>6.6304347826074945</v>
      </c>
      <c r="I2230" s="18">
        <f t="shared" si="994"/>
        <v>1.8944099378878556E-2</v>
      </c>
      <c r="J2230" s="17">
        <f t="shared" si="995"/>
        <v>132780.11543711933</v>
      </c>
      <c r="K2230" s="16">
        <f t="shared" si="996"/>
        <v>31.76909562012267</v>
      </c>
      <c r="L2230" s="15">
        <f t="shared" si="997"/>
        <v>2.4761726106799325E-229</v>
      </c>
      <c r="M2230" s="14">
        <f t="shared" si="998"/>
        <v>5.8856146783251315E-232</v>
      </c>
      <c r="N2230" s="13">
        <f t="shared" si="1005"/>
        <v>0</v>
      </c>
      <c r="O2230" s="12">
        <f t="shared" si="1006"/>
        <v>0</v>
      </c>
      <c r="P2230" s="4">
        <f t="shared" si="1007"/>
        <v>2.2287906703983379E-231</v>
      </c>
      <c r="Q2230" s="11">
        <f t="shared" si="999"/>
        <v>3.275393615276922E-230</v>
      </c>
      <c r="R2230" s="10">
        <f t="shared" si="1008"/>
        <v>-2.3867536003013906E-226</v>
      </c>
      <c r="S2230" s="9">
        <f t="shared" si="1009"/>
        <v>151.358709016955</v>
      </c>
      <c r="T2230" s="8">
        <f t="shared" si="1010"/>
        <v>31331.452787659309</v>
      </c>
      <c r="U2230" s="7">
        <f t="shared" si="1011"/>
        <v>-31.76909562012267</v>
      </c>
      <c r="V2230" s="9">
        <f t="shared" si="1012"/>
        <v>-2633.7430449379121</v>
      </c>
      <c r="W2230" s="8">
        <f t="shared" si="1013"/>
        <v>132780.11543711933</v>
      </c>
      <c r="X2230" s="7">
        <f t="shared" si="1014"/>
        <v>-31.76909562012267</v>
      </c>
      <c r="Y2230" s="6">
        <f t="shared" si="1000"/>
        <v>2638.0886803809503</v>
      </c>
      <c r="Z2230" s="4">
        <f t="shared" si="1001"/>
        <v>-1</v>
      </c>
      <c r="AA2230" s="4">
        <f t="shared" si="1015"/>
        <v>0</v>
      </c>
      <c r="AB2230" s="5">
        <f t="shared" si="1016"/>
        <v>7.5805683519200997E-224</v>
      </c>
      <c r="AC2230" s="418">
        <f t="shared" si="1020"/>
        <v>4.6763396355640845E-224</v>
      </c>
      <c r="AD2230" s="628">
        <f t="shared" si="1017"/>
        <v>2.0431287684929351E-225</v>
      </c>
      <c r="AE2230" s="4">
        <f t="shared" si="1002"/>
        <v>24.906246988018548</v>
      </c>
      <c r="AF2230" s="3">
        <f t="shared" si="1018"/>
        <v>4.67</v>
      </c>
      <c r="AG2230" s="2">
        <f t="shared" si="1003"/>
        <v>105.92076283713217</v>
      </c>
      <c r="AH2230" s="1">
        <f t="shared" si="992"/>
        <v>49.719004817916321</v>
      </c>
    </row>
    <row r="2231" spans="6:34" ht="15" thickBot="1" x14ac:dyDescent="0.4">
      <c r="F2231" s="21">
        <f t="shared" si="1004"/>
        <v>220.09999999999178</v>
      </c>
      <c r="G2231" s="20">
        <f t="shared" si="1019"/>
        <v>356.63043478260749</v>
      </c>
      <c r="H2231" s="19">
        <f t="shared" si="993"/>
        <v>6.6304347826074945</v>
      </c>
      <c r="I2231" s="18">
        <f t="shared" si="994"/>
        <v>1.8944099378878556E-2</v>
      </c>
      <c r="J2231" s="17">
        <f t="shared" si="995"/>
        <v>132516.74113262552</v>
      </c>
      <c r="K2231" s="16">
        <f t="shared" si="996"/>
        <v>31.769891181443263</v>
      </c>
      <c r="L2231" s="15">
        <f t="shared" si="997"/>
        <v>6.9425092442831458E-229</v>
      </c>
      <c r="M2231" s="14">
        <f t="shared" si="998"/>
        <v>1.650165022273661E-231</v>
      </c>
      <c r="N2231" s="13">
        <f t="shared" si="1005"/>
        <v>0</v>
      </c>
      <c r="O2231" s="12">
        <f t="shared" si="1006"/>
        <v>0</v>
      </c>
      <c r="P2231" s="4">
        <f t="shared" si="1007"/>
        <v>6.2489180948349354E-231</v>
      </c>
      <c r="Q2231" s="11">
        <f t="shared" si="999"/>
        <v>9.1833058627047811E-230</v>
      </c>
      <c r="R2231" s="10">
        <f t="shared" si="1008"/>
        <v>-6.7200227809767545E-226</v>
      </c>
      <c r="S2231" s="9">
        <f t="shared" si="1009"/>
        <v>151.358709016955</v>
      </c>
      <c r="T2231" s="8">
        <f t="shared" si="1010"/>
        <v>31346.588658561006</v>
      </c>
      <c r="U2231" s="7">
        <f t="shared" si="1011"/>
        <v>-31.769891181443263</v>
      </c>
      <c r="V2231" s="9">
        <f t="shared" si="1012"/>
        <v>-2636.9199544999242</v>
      </c>
      <c r="W2231" s="8">
        <f t="shared" si="1013"/>
        <v>132516.74113262552</v>
      </c>
      <c r="X2231" s="7">
        <f t="shared" si="1014"/>
        <v>-31.769891181443263</v>
      </c>
      <c r="Y2231" s="6">
        <f t="shared" si="1000"/>
        <v>2641.2603630151953</v>
      </c>
      <c r="Z2231" s="4">
        <f t="shared" si="1001"/>
        <v>-1</v>
      </c>
      <c r="AA2231" s="4">
        <f t="shared" si="1015"/>
        <v>0</v>
      </c>
      <c r="AB2231" s="5">
        <f t="shared" si="1016"/>
        <v>2.134346503603127E-223</v>
      </c>
      <c r="AC2231" s="418">
        <f t="shared" si="1020"/>
        <v>1.317245023491587E-223</v>
      </c>
      <c r="AD2231" s="628">
        <f t="shared" si="1017"/>
        <v>5.7421715428195987E-225</v>
      </c>
      <c r="AE2231" s="4">
        <f t="shared" si="1002"/>
        <v>24.936190905993552</v>
      </c>
      <c r="AF2231" s="3">
        <f t="shared" si="1018"/>
        <v>4.67</v>
      </c>
      <c r="AG2231" s="2">
        <f t="shared" si="1003"/>
        <v>105.92076283713217</v>
      </c>
      <c r="AH2231" s="1">
        <f t="shared" si="992"/>
        <v>49.80869491800582</v>
      </c>
    </row>
    <row r="2232" spans="6:34" ht="15" thickBot="1" x14ac:dyDescent="0.4">
      <c r="F2232" s="21">
        <f t="shared" si="1004"/>
        <v>220.19999999999177</v>
      </c>
      <c r="G2232" s="20">
        <f t="shared" si="1019"/>
        <v>356.63043478260749</v>
      </c>
      <c r="H2232" s="19">
        <f t="shared" si="993"/>
        <v>6.6304347826074945</v>
      </c>
      <c r="I2232" s="18">
        <f t="shared" si="994"/>
        <v>1.8944099378878556E-2</v>
      </c>
      <c r="J2232" s="17">
        <f t="shared" si="995"/>
        <v>132253.04913717552</v>
      </c>
      <c r="K2232" s="16">
        <f t="shared" si="996"/>
        <v>31.770687732334835</v>
      </c>
      <c r="L2232" s="15">
        <f t="shared" si="997"/>
        <v>1.9490125188769382E-228</v>
      </c>
      <c r="M2232" s="14">
        <f t="shared" si="998"/>
        <v>4.6326078561185943E-231</v>
      </c>
      <c r="N2232" s="13">
        <f t="shared" si="1005"/>
        <v>0</v>
      </c>
      <c r="O2232" s="12">
        <f t="shared" si="1006"/>
        <v>0</v>
      </c>
      <c r="P2232" s="4">
        <f t="shared" si="1007"/>
        <v>1.7542964896012161E-230</v>
      </c>
      <c r="Q2232" s="11">
        <f t="shared" si="999"/>
        <v>2.5780848769954657E-229</v>
      </c>
      <c r="R2232" s="10">
        <f t="shared" si="1008"/>
        <v>-1.8944989685124762E-225</v>
      </c>
      <c r="S2232" s="9">
        <f t="shared" si="1009"/>
        <v>151.358709016955</v>
      </c>
      <c r="T2232" s="8">
        <f t="shared" si="1010"/>
        <v>31361.724529462703</v>
      </c>
      <c r="U2232" s="7">
        <f t="shared" si="1011"/>
        <v>-31.770687732334835</v>
      </c>
      <c r="V2232" s="9">
        <f t="shared" si="1012"/>
        <v>-2640.0969436180685</v>
      </c>
      <c r="W2232" s="8">
        <f t="shared" si="1013"/>
        <v>132253.04913717552</v>
      </c>
      <c r="X2232" s="7">
        <f t="shared" si="1014"/>
        <v>-31.770687732334835</v>
      </c>
      <c r="Y2232" s="6">
        <f t="shared" si="1000"/>
        <v>2644.4321376236421</v>
      </c>
      <c r="Z2232" s="4">
        <f t="shared" si="1001"/>
        <v>-1</v>
      </c>
      <c r="AA2232" s="4">
        <f t="shared" si="1015"/>
        <v>0</v>
      </c>
      <c r="AB2232" s="5">
        <f t="shared" si="1016"/>
        <v>6.0171183659835891E-223</v>
      </c>
      <c r="AC2232" s="418">
        <f t="shared" si="1020"/>
        <v>3.7152450687423896E-223</v>
      </c>
      <c r="AD2232" s="628">
        <f t="shared" si="1017"/>
        <v>1.6159129882964645E-224</v>
      </c>
      <c r="AE2232" s="4">
        <f t="shared" si="1002"/>
        <v>24.966135692298803</v>
      </c>
      <c r="AF2232" s="3">
        <f t="shared" si="1018"/>
        <v>4.67</v>
      </c>
      <c r="AG2232" s="2">
        <f t="shared" si="1003"/>
        <v>105.92076283713217</v>
      </c>
      <c r="AH2232" s="1">
        <f t="shared" si="992"/>
        <v>49.898441488407485</v>
      </c>
    </row>
    <row r="2233" spans="6:34" ht="15" thickBot="1" x14ac:dyDescent="0.4">
      <c r="F2233" s="21">
        <f t="shared" si="1004"/>
        <v>220.29999999999177</v>
      </c>
      <c r="G2233" s="20">
        <f t="shared" si="1019"/>
        <v>356.63043478260749</v>
      </c>
      <c r="H2233" s="19">
        <f t="shared" si="993"/>
        <v>6.6304347826074945</v>
      </c>
      <c r="I2233" s="18">
        <f t="shared" si="994"/>
        <v>1.8944099378878556E-2</v>
      </c>
      <c r="J2233" s="17">
        <f t="shared" si="995"/>
        <v>131989.03944281372</v>
      </c>
      <c r="K2233" s="16">
        <f t="shared" si="996"/>
        <v>31.771485272931194</v>
      </c>
      <c r="L2233" s="15">
        <f t="shared" si="997"/>
        <v>5.4786744862109218E-228</v>
      </c>
      <c r="M2233" s="14">
        <f t="shared" si="998"/>
        <v>1.302226138627474E-230</v>
      </c>
      <c r="N2233" s="13">
        <f t="shared" si="1005"/>
        <v>0</v>
      </c>
      <c r="O2233" s="12">
        <f t="shared" si="1006"/>
        <v>0</v>
      </c>
      <c r="P2233" s="4">
        <f t="shared" si="1007"/>
        <v>4.9313276983801775E-230</v>
      </c>
      <c r="Q2233" s="11">
        <f t="shared" si="999"/>
        <v>7.2469969803067777E-229</v>
      </c>
      <c r="R2233" s="10">
        <f t="shared" si="1008"/>
        <v>-5.3478420437010869E-225</v>
      </c>
      <c r="S2233" s="9">
        <f t="shared" si="1009"/>
        <v>151.358709016955</v>
      </c>
      <c r="T2233" s="8">
        <f t="shared" si="1010"/>
        <v>31376.8604003644</v>
      </c>
      <c r="U2233" s="7">
        <f t="shared" si="1011"/>
        <v>-31.771485272931194</v>
      </c>
      <c r="V2233" s="9">
        <f t="shared" si="1012"/>
        <v>-2643.2740123913018</v>
      </c>
      <c r="W2233" s="8">
        <f t="shared" si="1013"/>
        <v>131989.03944281372</v>
      </c>
      <c r="X2233" s="7">
        <f t="shared" si="1014"/>
        <v>-31.771485272931194</v>
      </c>
      <c r="Y2233" s="6">
        <f t="shared" si="1000"/>
        <v>2647.6040042609261</v>
      </c>
      <c r="Z2233" s="4">
        <f t="shared" si="1001"/>
        <v>-1</v>
      </c>
      <c r="AA2233" s="4">
        <f t="shared" si="1015"/>
        <v>0</v>
      </c>
      <c r="AB2233" s="5">
        <f t="shared" si="1016"/>
        <v>1.6985281657238924E-222</v>
      </c>
      <c r="AC2233" s="418">
        <f t="shared" si="1020"/>
        <v>1.0492255242799266E-222</v>
      </c>
      <c r="AD2233" s="628">
        <f t="shared" si="1017"/>
        <v>4.5532475822761685E-224</v>
      </c>
      <c r="AE2233" s="4">
        <f t="shared" si="1002"/>
        <v>24.996081347450108</v>
      </c>
      <c r="AF2233" s="3">
        <f t="shared" si="1018"/>
        <v>4.67</v>
      </c>
      <c r="AG2233" s="2">
        <f t="shared" si="1003"/>
        <v>105.92076283713217</v>
      </c>
      <c r="AH2233" s="1">
        <f t="shared" si="992"/>
        <v>49.988244503037478</v>
      </c>
    </row>
    <row r="2234" spans="6:34" ht="15" thickBot="1" x14ac:dyDescent="0.4">
      <c r="F2234" s="21">
        <f t="shared" si="1004"/>
        <v>220.39999999999176</v>
      </c>
      <c r="G2234" s="20">
        <f t="shared" si="1019"/>
        <v>356.63043478260749</v>
      </c>
      <c r="H2234" s="19">
        <f t="shared" si="993"/>
        <v>6.6304347826074945</v>
      </c>
      <c r="I2234" s="18">
        <f t="shared" si="994"/>
        <v>1.8944099378878556E-2</v>
      </c>
      <c r="J2234" s="17">
        <f t="shared" si="995"/>
        <v>131724.71204157459</v>
      </c>
      <c r="K2234" s="16">
        <f t="shared" si="996"/>
        <v>31.772283803366335</v>
      </c>
      <c r="L2234" s="15">
        <f t="shared" si="997"/>
        <v>1.5420525373452773E-227</v>
      </c>
      <c r="M2234" s="14">
        <f t="shared" si="998"/>
        <v>3.6653046760159894E-230</v>
      </c>
      <c r="N2234" s="13">
        <f t="shared" si="1005"/>
        <v>0</v>
      </c>
      <c r="O2234" s="12">
        <f t="shared" si="1006"/>
        <v>0</v>
      </c>
      <c r="P2234" s="4">
        <f t="shared" si="1007"/>
        <v>1.3879938311552102E-229</v>
      </c>
      <c r="Q2234" s="11">
        <f t="shared" si="999"/>
        <v>2.0397725964085315E-228</v>
      </c>
      <c r="R2234" s="10">
        <f t="shared" si="1008"/>
        <v>-1.5115532143826202E-224</v>
      </c>
      <c r="S2234" s="9">
        <f t="shared" si="1009"/>
        <v>151.358709016955</v>
      </c>
      <c r="T2234" s="8">
        <f t="shared" si="1010"/>
        <v>31391.996271266096</v>
      </c>
      <c r="U2234" s="7">
        <f t="shared" si="1011"/>
        <v>-31.772283803366335</v>
      </c>
      <c r="V2234" s="9">
        <f t="shared" si="1012"/>
        <v>-2646.4511609185947</v>
      </c>
      <c r="W2234" s="8">
        <f t="shared" si="1013"/>
        <v>131724.71204157459</v>
      </c>
      <c r="X2234" s="7">
        <f t="shared" si="1014"/>
        <v>-31.772283803366335</v>
      </c>
      <c r="Y2234" s="6">
        <f t="shared" si="1000"/>
        <v>2650.775962981907</v>
      </c>
      <c r="Z2234" s="4">
        <f t="shared" si="1001"/>
        <v>-1</v>
      </c>
      <c r="AA2234" s="4">
        <f t="shared" si="1015"/>
        <v>0</v>
      </c>
      <c r="AB2234" s="5">
        <f t="shared" si="1016"/>
        <v>4.8008443174632944E-222</v>
      </c>
      <c r="AC2234" s="418">
        <f t="shared" si="1020"/>
        <v>2.9669539791629508E-222</v>
      </c>
      <c r="AD2234" s="628">
        <f t="shared" si="1017"/>
        <v>1.2846539120420312E-223</v>
      </c>
      <c r="AE2234" s="4">
        <f t="shared" si="1002"/>
        <v>25.026027871965404</v>
      </c>
      <c r="AF2234" s="3">
        <f t="shared" si="1018"/>
        <v>4.67</v>
      </c>
      <c r="AG2234" s="2">
        <f t="shared" si="1003"/>
        <v>105.92076283713217</v>
      </c>
      <c r="AH2234" s="1">
        <f t="shared" si="992"/>
        <v>50.078103935874637</v>
      </c>
    </row>
    <row r="2235" spans="6:34" ht="15" thickBot="1" x14ac:dyDescent="0.4">
      <c r="F2235" s="21">
        <f t="shared" si="1004"/>
        <v>220.49999999999176</v>
      </c>
      <c r="G2235" s="20">
        <f t="shared" si="1019"/>
        <v>356.63043478260749</v>
      </c>
      <c r="H2235" s="19">
        <f t="shared" si="993"/>
        <v>6.6304347826074945</v>
      </c>
      <c r="I2235" s="18">
        <f t="shared" si="994"/>
        <v>1.8944099378878556E-2</v>
      </c>
      <c r="J2235" s="17">
        <f t="shared" si="995"/>
        <v>131460.06692548274</v>
      </c>
      <c r="K2235" s="16">
        <f t="shared" si="996"/>
        <v>31.773083323774426</v>
      </c>
      <c r="L2235" s="15">
        <f t="shared" si="997"/>
        <v>4.3459601811630705E-227</v>
      </c>
      <c r="M2235" s="14">
        <f t="shared" si="998"/>
        <v>1.0329912754606502E-229</v>
      </c>
      <c r="N2235" s="13">
        <f t="shared" si="1005"/>
        <v>0</v>
      </c>
      <c r="O2235" s="12">
        <f t="shared" si="1006"/>
        <v>0</v>
      </c>
      <c r="P2235" s="4">
        <f t="shared" si="1007"/>
        <v>3.9117771773750353E-229</v>
      </c>
      <c r="Q2235" s="11">
        <f t="shared" si="999"/>
        <v>5.7486825305448055E-228</v>
      </c>
      <c r="R2235" s="10">
        <f t="shared" si="1008"/>
        <v>-4.2778847931637511E-224</v>
      </c>
      <c r="S2235" s="9">
        <f t="shared" si="1009"/>
        <v>151.358709016955</v>
      </c>
      <c r="T2235" s="8">
        <f t="shared" si="1010"/>
        <v>31407.132142167793</v>
      </c>
      <c r="U2235" s="7">
        <f t="shared" si="1011"/>
        <v>-31.773083323774426</v>
      </c>
      <c r="V2235" s="9">
        <f t="shared" si="1012"/>
        <v>-2649.6283892989313</v>
      </c>
      <c r="W2235" s="8">
        <f t="shared" si="1013"/>
        <v>131460.06692548274</v>
      </c>
      <c r="X2235" s="7">
        <f t="shared" si="1014"/>
        <v>-31.773083323774426</v>
      </c>
      <c r="Y2235" s="6">
        <f t="shared" si="1000"/>
        <v>2653.9480138416666</v>
      </c>
      <c r="Z2235" s="4">
        <f t="shared" si="1001"/>
        <v>-1</v>
      </c>
      <c r="AA2235" s="4">
        <f t="shared" si="1015"/>
        <v>0</v>
      </c>
      <c r="AB2235" s="5">
        <f t="shared" si="1016"/>
        <v>1.3586990325319885E-221</v>
      </c>
      <c r="AC2235" s="418">
        <f t="shared" si="1020"/>
        <v>8.4006609490835055E-222</v>
      </c>
      <c r="AD2235" s="628">
        <f t="shared" si="1017"/>
        <v>3.6292150688773464E-223</v>
      </c>
      <c r="AE2235" s="4">
        <f t="shared" si="1002"/>
        <v>25.055975266364715</v>
      </c>
      <c r="AF2235" s="3">
        <f t="shared" si="1018"/>
        <v>4.67</v>
      </c>
      <c r="AG2235" s="2">
        <f t="shared" si="1003"/>
        <v>105.92076283713217</v>
      </c>
      <c r="AH2235" s="1">
        <f t="shared" si="992"/>
        <v>50.168019760960206</v>
      </c>
    </row>
    <row r="2236" spans="6:34" ht="15" thickBot="1" x14ac:dyDescent="0.4">
      <c r="F2236" s="21">
        <f t="shared" si="1004"/>
        <v>220.59999999999175</v>
      </c>
      <c r="G2236" s="20">
        <f t="shared" si="1019"/>
        <v>356.63043478260749</v>
      </c>
      <c r="H2236" s="19">
        <f t="shared" si="993"/>
        <v>6.6304347826074945</v>
      </c>
      <c r="I2236" s="18">
        <f t="shared" si="994"/>
        <v>1.8944099378878556E-2</v>
      </c>
      <c r="J2236" s="17">
        <f t="shared" si="995"/>
        <v>131195.10408655283</v>
      </c>
      <c r="K2236" s="16">
        <f t="shared" si="996"/>
        <v>31.773883834289773</v>
      </c>
      <c r="L2236" s="15">
        <f t="shared" si="997"/>
        <v>1.2264089528922886E-226</v>
      </c>
      <c r="M2236" s="14">
        <f t="shared" si="998"/>
        <v>2.9150514401296809E-229</v>
      </c>
      <c r="N2236" s="13">
        <f t="shared" si="1005"/>
        <v>0</v>
      </c>
      <c r="O2236" s="12">
        <f t="shared" si="1006"/>
        <v>0</v>
      </c>
      <c r="P2236" s="4">
        <f t="shared" si="1007"/>
        <v>1.1038846082498105E-228</v>
      </c>
      <c r="Q2236" s="11">
        <f t="shared" si="999"/>
        <v>1.622250418527502E-227</v>
      </c>
      <c r="R2236" s="10">
        <f t="shared" si="1008"/>
        <v>-1.2122595190005951E-223</v>
      </c>
      <c r="S2236" s="9">
        <f t="shared" si="1009"/>
        <v>151.358709016955</v>
      </c>
      <c r="T2236" s="8">
        <f t="shared" si="1010"/>
        <v>31422.26801306949</v>
      </c>
      <c r="U2236" s="7">
        <f t="shared" si="1011"/>
        <v>-31.773883834289773</v>
      </c>
      <c r="V2236" s="9">
        <f t="shared" si="1012"/>
        <v>-2652.8056976313087</v>
      </c>
      <c r="W2236" s="8">
        <f t="shared" si="1013"/>
        <v>131195.10408655283</v>
      </c>
      <c r="X2236" s="7">
        <f t="shared" si="1014"/>
        <v>-31.773883834289773</v>
      </c>
      <c r="Y2236" s="6">
        <f t="shared" si="1000"/>
        <v>2657.1201568955089</v>
      </c>
      <c r="Z2236" s="4">
        <f t="shared" si="1001"/>
        <v>-1</v>
      </c>
      <c r="AA2236" s="4">
        <f t="shared" si="1015"/>
        <v>0</v>
      </c>
      <c r="AB2236" s="5">
        <f t="shared" si="1016"/>
        <v>3.8502575812138145E-221</v>
      </c>
      <c r="AC2236" s="418">
        <f t="shared" si="1020"/>
        <v>2.3816442445061853E-221</v>
      </c>
      <c r="AD2236" s="628">
        <f t="shared" si="1017"/>
        <v>1.0265995045438837E-222</v>
      </c>
      <c r="AE2236" s="4">
        <f t="shared" si="1002"/>
        <v>25.08592353117017</v>
      </c>
      <c r="AF2236" s="3">
        <f t="shared" si="1018"/>
        <v>4.67</v>
      </c>
      <c r="AG2236" s="2">
        <f t="shared" si="1003"/>
        <v>105.92076283713217</v>
      </c>
      <c r="AH2236" s="1">
        <f t="shared" si="992"/>
        <v>50.257991952397845</v>
      </c>
    </row>
    <row r="2237" spans="6:34" ht="15" thickBot="1" x14ac:dyDescent="0.4">
      <c r="F2237" s="21">
        <f t="shared" si="1004"/>
        <v>220.69999999999175</v>
      </c>
      <c r="G2237" s="20">
        <f t="shared" si="1019"/>
        <v>356.63043478260749</v>
      </c>
      <c r="H2237" s="19">
        <f t="shared" si="993"/>
        <v>6.6304347826074945</v>
      </c>
      <c r="I2237" s="18">
        <f t="shared" si="994"/>
        <v>1.8944099378878556E-2</v>
      </c>
      <c r="J2237" s="17">
        <f t="shared" si="995"/>
        <v>130929.82351678971</v>
      </c>
      <c r="K2237" s="16">
        <f t="shared" si="996"/>
        <v>31.774685335046897</v>
      </c>
      <c r="L2237" s="15">
        <f t="shared" si="997"/>
        <v>3.4653569444948745E-226</v>
      </c>
      <c r="M2237" s="14">
        <f t="shared" si="998"/>
        <v>8.2368069213698674E-229</v>
      </c>
      <c r="N2237" s="13">
        <f t="shared" si="1005"/>
        <v>0</v>
      </c>
      <c r="O2237" s="12">
        <f t="shared" si="1006"/>
        <v>0</v>
      </c>
      <c r="P2237" s="4">
        <f t="shared" si="1007"/>
        <v>3.1191505770550679E-228</v>
      </c>
      <c r="Q2237" s="11">
        <f t="shared" si="999"/>
        <v>4.5838516918000084E-227</v>
      </c>
      <c r="R2237" s="10">
        <f t="shared" si="1008"/>
        <v>-3.439720055028126E-223</v>
      </c>
      <c r="S2237" s="9">
        <f t="shared" si="1009"/>
        <v>151.358709016955</v>
      </c>
      <c r="T2237" s="8">
        <f t="shared" si="1010"/>
        <v>31437.403883971187</v>
      </c>
      <c r="U2237" s="7">
        <f t="shared" si="1011"/>
        <v>-31.774685335046897</v>
      </c>
      <c r="V2237" s="9">
        <f t="shared" si="1012"/>
        <v>-2655.9830860147376</v>
      </c>
      <c r="W2237" s="8">
        <f t="shared" si="1013"/>
        <v>130929.82351678971</v>
      </c>
      <c r="X2237" s="7">
        <f t="shared" si="1014"/>
        <v>-31.774685335046897</v>
      </c>
      <c r="Y2237" s="6">
        <f t="shared" si="1000"/>
        <v>2660.2923921989568</v>
      </c>
      <c r="Z2237" s="4">
        <f t="shared" si="1001"/>
        <v>-1</v>
      </c>
      <c r="AA2237" s="4">
        <f t="shared" si="1015"/>
        <v>0</v>
      </c>
      <c r="AB2237" s="5">
        <f t="shared" si="1016"/>
        <v>1.0924895215542324E-220</v>
      </c>
      <c r="AC2237" s="418">
        <f t="shared" si="1020"/>
        <v>6.7608485953809821E-221</v>
      </c>
      <c r="AD2237" s="628">
        <f t="shared" si="1017"/>
        <v>2.9077112589488893E-222</v>
      </c>
      <c r="AE2237" s="4">
        <f t="shared" si="1002"/>
        <v>25.115872666905961</v>
      </c>
      <c r="AF2237" s="3">
        <f t="shared" si="1018"/>
        <v>4.67</v>
      </c>
      <c r="AG2237" s="2">
        <f t="shared" si="1003"/>
        <v>105.92076283713217</v>
      </c>
      <c r="AH2237" s="1">
        <f t="shared" si="992"/>
        <v>50.348020484353206</v>
      </c>
    </row>
    <row r="2238" spans="6:34" ht="15" thickBot="1" x14ac:dyDescent="0.4">
      <c r="F2238" s="21">
        <f t="shared" si="1004"/>
        <v>220.79999999999174</v>
      </c>
      <c r="G2238" s="20">
        <f t="shared" si="1019"/>
        <v>356.63043478260749</v>
      </c>
      <c r="H2238" s="19">
        <f t="shared" si="993"/>
        <v>6.6304347826074945</v>
      </c>
      <c r="I2238" s="18">
        <f t="shared" si="994"/>
        <v>1.8944099378878556E-2</v>
      </c>
      <c r="J2238" s="17">
        <f t="shared" si="995"/>
        <v>130664.22520818823</v>
      </c>
      <c r="K2238" s="16">
        <f t="shared" si="996"/>
        <v>31.775487826180495</v>
      </c>
      <c r="L2238" s="15">
        <f t="shared" si="997"/>
        <v>9.8044633770689462E-226</v>
      </c>
      <c r="M2238" s="14">
        <f t="shared" si="998"/>
        <v>2.3304229000955177E-228</v>
      </c>
      <c r="N2238" s="13">
        <f t="shared" si="1005"/>
        <v>0</v>
      </c>
      <c r="O2238" s="12">
        <f t="shared" si="1006"/>
        <v>0</v>
      </c>
      <c r="P2238" s="4">
        <f t="shared" si="1007"/>
        <v>8.8249487975206531E-228</v>
      </c>
      <c r="Q2238" s="11">
        <f t="shared" si="999"/>
        <v>1.2968997640939897E-226</v>
      </c>
      <c r="R2238" s="10">
        <f t="shared" si="1008"/>
        <v>-9.772634876533814E-223</v>
      </c>
      <c r="S2238" s="9">
        <f t="shared" si="1009"/>
        <v>151.358709016955</v>
      </c>
      <c r="T2238" s="8">
        <f t="shared" si="1010"/>
        <v>31452.539754872883</v>
      </c>
      <c r="U2238" s="7">
        <f t="shared" si="1011"/>
        <v>-31.775487826180495</v>
      </c>
      <c r="V2238" s="9">
        <f t="shared" si="1012"/>
        <v>-2659.1605545482425</v>
      </c>
      <c r="W2238" s="8">
        <f t="shared" si="1013"/>
        <v>130664.22520818823</v>
      </c>
      <c r="X2238" s="7">
        <f t="shared" si="1014"/>
        <v>-31.775487826180495</v>
      </c>
      <c r="Y2238" s="6">
        <f t="shared" si="1000"/>
        <v>2663.4647198077537</v>
      </c>
      <c r="Z2238" s="4">
        <f t="shared" si="1001"/>
        <v>-1</v>
      </c>
      <c r="AA2238" s="4">
        <f t="shared" si="1015"/>
        <v>0</v>
      </c>
      <c r="AB2238" s="5">
        <f t="shared" si="1016"/>
        <v>3.1038866622247057E-220</v>
      </c>
      <c r="AC2238" s="418">
        <f t="shared" si="1020"/>
        <v>1.9217041177008725E-220</v>
      </c>
      <c r="AD2238" s="628">
        <f t="shared" si="1017"/>
        <v>8.2463827528624235E-222</v>
      </c>
      <c r="AE2238" s="4">
        <f t="shared" si="1002"/>
        <v>25.145822674098365</v>
      </c>
      <c r="AF2238" s="3">
        <f t="shared" si="1018"/>
        <v>4.67</v>
      </c>
      <c r="AG2238" s="2">
        <f t="shared" si="1003"/>
        <v>105.92076283713217</v>
      </c>
      <c r="AH2238" s="1">
        <f t="shared" si="992"/>
        <v>50.438105331054075</v>
      </c>
    </row>
    <row r="2239" spans="6:34" ht="15" thickBot="1" x14ac:dyDescent="0.4">
      <c r="F2239" s="21">
        <f t="shared" si="1004"/>
        <v>220.89999999999173</v>
      </c>
      <c r="G2239" s="20">
        <f t="shared" si="1019"/>
        <v>356.63043478260749</v>
      </c>
      <c r="H2239" s="19">
        <f t="shared" si="993"/>
        <v>6.6304347826074945</v>
      </c>
      <c r="I2239" s="18">
        <f t="shared" si="994"/>
        <v>1.8944099378878556E-2</v>
      </c>
      <c r="J2239" s="17">
        <f t="shared" si="995"/>
        <v>130398.3091527334</v>
      </c>
      <c r="K2239" s="16">
        <f t="shared" si="996"/>
        <v>31.776291307825424</v>
      </c>
      <c r="L2239" s="15">
        <f t="shared" si="997"/>
        <v>2.7775569329766404E-225</v>
      </c>
      <c r="M2239" s="14">
        <f t="shared" si="998"/>
        <v>6.6019750739921762E-228</v>
      </c>
      <c r="N2239" s="13">
        <f t="shared" si="1005"/>
        <v>0</v>
      </c>
      <c r="O2239" s="12">
        <f t="shared" si="1006"/>
        <v>0</v>
      </c>
      <c r="P2239" s="4">
        <f t="shared" si="1007"/>
        <v>2.5000652022472221E-227</v>
      </c>
      <c r="Q2239" s="11">
        <f t="shared" si="999"/>
        <v>3.6740541451355962E-226</v>
      </c>
      <c r="R2239" s="10">
        <f t="shared" si="1008"/>
        <v>-2.7801064709475474E-222</v>
      </c>
      <c r="S2239" s="9">
        <f t="shared" si="1009"/>
        <v>151.358709016955</v>
      </c>
      <c r="T2239" s="8">
        <f t="shared" si="1010"/>
        <v>31467.67562577458</v>
      </c>
      <c r="U2239" s="7">
        <f t="shared" si="1011"/>
        <v>-31.776291307825424</v>
      </c>
      <c r="V2239" s="9">
        <f t="shared" si="1012"/>
        <v>-2662.3381033308606</v>
      </c>
      <c r="W2239" s="8">
        <f t="shared" si="1013"/>
        <v>130398.3091527334</v>
      </c>
      <c r="X2239" s="7">
        <f t="shared" si="1014"/>
        <v>-31.776291307825424</v>
      </c>
      <c r="Y2239" s="6">
        <f t="shared" si="1000"/>
        <v>2666.6371397778594</v>
      </c>
      <c r="Z2239" s="4">
        <f t="shared" si="1001"/>
        <v>-1</v>
      </c>
      <c r="AA2239" s="4">
        <f t="shared" si="1015"/>
        <v>0</v>
      </c>
      <c r="AB2239" s="5">
        <f t="shared" si="1016"/>
        <v>8.8298964442630403E-220</v>
      </c>
      <c r="AC2239" s="418">
        <f t="shared" si="1020"/>
        <v>5.4693148264999334E-220</v>
      </c>
      <c r="AD2239" s="628">
        <f t="shared" si="1017"/>
        <v>2.3417351866291592E-221</v>
      </c>
      <c r="AE2239" s="4">
        <f t="shared" si="1002"/>
        <v>25.175773553275697</v>
      </c>
      <c r="AF2239" s="3">
        <f t="shared" si="1018"/>
        <v>4.67</v>
      </c>
      <c r="AG2239" s="2">
        <f t="shared" si="1003"/>
        <v>105.92076283713217</v>
      </c>
      <c r="AH2239" s="1">
        <f t="shared" si="992"/>
        <v>50.528246466789795</v>
      </c>
    </row>
    <row r="2240" spans="6:34" ht="15" thickBot="1" x14ac:dyDescent="0.4">
      <c r="F2240" s="21">
        <f t="shared" si="1004"/>
        <v>220.99999999999173</v>
      </c>
      <c r="G2240" s="20">
        <f t="shared" si="1019"/>
        <v>356.63043478260749</v>
      </c>
      <c r="H2240" s="19">
        <f t="shared" si="993"/>
        <v>6.6304347826074945</v>
      </c>
      <c r="I2240" s="18">
        <f t="shared" si="994"/>
        <v>1.8944099378878556E-2</v>
      </c>
      <c r="J2240" s="17">
        <f t="shared" si="995"/>
        <v>130132.07534240032</v>
      </c>
      <c r="K2240" s="16">
        <f t="shared" si="996"/>
        <v>31.777095780116706</v>
      </c>
      <c r="L2240" s="15">
        <f t="shared" si="997"/>
        <v>7.878898314168601E-225</v>
      </c>
      <c r="M2240" s="14">
        <f t="shared" si="998"/>
        <v>1.8727353402947347E-227</v>
      </c>
      <c r="N2240" s="13">
        <f t="shared" si="1005"/>
        <v>0</v>
      </c>
      <c r="O2240" s="12">
        <f t="shared" si="1006"/>
        <v>0</v>
      </c>
      <c r="P2240" s="4">
        <f t="shared" si="1007"/>
        <v>7.091757246605781E-227</v>
      </c>
      <c r="Q2240" s="11">
        <f t="shared" si="999"/>
        <v>1.0421928230018555E-225</v>
      </c>
      <c r="R2240" s="10">
        <f t="shared" si="1008"/>
        <v>-7.9190387373223235E-222</v>
      </c>
      <c r="S2240" s="9">
        <f t="shared" si="1009"/>
        <v>151.358709016955</v>
      </c>
      <c r="T2240" s="8">
        <f t="shared" si="1010"/>
        <v>31482.811496676277</v>
      </c>
      <c r="U2240" s="7">
        <f t="shared" si="1011"/>
        <v>-31.777095780116706</v>
      </c>
      <c r="V2240" s="9">
        <f t="shared" si="1012"/>
        <v>-2665.515732461643</v>
      </c>
      <c r="W2240" s="8">
        <f t="shared" si="1013"/>
        <v>130132.07534240032</v>
      </c>
      <c r="X2240" s="7">
        <f t="shared" si="1014"/>
        <v>-31.777095780116706</v>
      </c>
      <c r="Y2240" s="6">
        <f t="shared" si="1000"/>
        <v>2669.8096521654516</v>
      </c>
      <c r="Z2240" s="4">
        <f t="shared" si="1001"/>
        <v>-1</v>
      </c>
      <c r="AA2240" s="4">
        <f t="shared" si="1015"/>
        <v>0</v>
      </c>
      <c r="AB2240" s="5">
        <f t="shared" si="1016"/>
        <v>2.5151659736553638E-219</v>
      </c>
      <c r="AC2240" s="418">
        <f t="shared" si="1020"/>
        <v>1.558620986783271E-219</v>
      </c>
      <c r="AD2240" s="628">
        <f t="shared" si="1017"/>
        <v>6.6584670879581053E-221</v>
      </c>
      <c r="AE2240" s="4">
        <f t="shared" si="1002"/>
        <v>25.205725304968329</v>
      </c>
      <c r="AF2240" s="3">
        <f t="shared" si="1018"/>
        <v>4.67</v>
      </c>
      <c r="AG2240" s="2">
        <f t="shared" si="1003"/>
        <v>105.92076283713217</v>
      </c>
      <c r="AH2240" s="1">
        <f t="shared" si="992"/>
        <v>50.618443865911466</v>
      </c>
    </row>
    <row r="2241" spans="6:34" ht="15" thickBot="1" x14ac:dyDescent="0.4">
      <c r="F2241" s="21">
        <f t="shared" si="1004"/>
        <v>221.09999999999172</v>
      </c>
      <c r="G2241" s="20">
        <f t="shared" si="1019"/>
        <v>356.63043478260749</v>
      </c>
      <c r="H2241" s="19">
        <f t="shared" si="993"/>
        <v>6.6304347826074945</v>
      </c>
      <c r="I2241" s="18">
        <f t="shared" si="994"/>
        <v>1.8944099378878556E-2</v>
      </c>
      <c r="J2241" s="17">
        <f t="shared" si="995"/>
        <v>129865.52376915416</v>
      </c>
      <c r="K2241" s="16">
        <f t="shared" si="996"/>
        <v>31.777901243189575</v>
      </c>
      <c r="L2241" s="15">
        <f t="shared" si="997"/>
        <v>2.2378527329697784E-224</v>
      </c>
      <c r="M2241" s="14">
        <f t="shared" si="998"/>
        <v>5.3191521609958659E-227</v>
      </c>
      <c r="N2241" s="13">
        <f t="shared" si="1005"/>
        <v>0</v>
      </c>
      <c r="O2241" s="12">
        <f t="shared" si="1006"/>
        <v>0</v>
      </c>
      <c r="P2241" s="4">
        <f t="shared" si="1007"/>
        <v>2.0142801319488344E-226</v>
      </c>
      <c r="Q2241" s="11">
        <f t="shared" si="999"/>
        <v>2.9601525038622078E-225</v>
      </c>
      <c r="R2241" s="10">
        <f t="shared" si="1008"/>
        <v>-2.2586289567518143E-221</v>
      </c>
      <c r="S2241" s="9">
        <f t="shared" si="1009"/>
        <v>151.358709016955</v>
      </c>
      <c r="T2241" s="8">
        <f t="shared" si="1010"/>
        <v>31497.947367577974</v>
      </c>
      <c r="U2241" s="7">
        <f t="shared" si="1011"/>
        <v>-31.777901243189575</v>
      </c>
      <c r="V2241" s="9">
        <f t="shared" si="1012"/>
        <v>-2668.6934420396547</v>
      </c>
      <c r="W2241" s="8">
        <f t="shared" si="1013"/>
        <v>129865.52376915416</v>
      </c>
      <c r="X2241" s="7">
        <f t="shared" si="1014"/>
        <v>-31.777901243189575</v>
      </c>
      <c r="Y2241" s="6">
        <f t="shared" si="1000"/>
        <v>2672.9822570269221</v>
      </c>
      <c r="Z2241" s="4">
        <f t="shared" si="1001"/>
        <v>-1</v>
      </c>
      <c r="AA2241" s="4">
        <f t="shared" si="1015"/>
        <v>0</v>
      </c>
      <c r="AB2241" s="5">
        <f t="shared" si="1016"/>
        <v>7.173631658551202E-219</v>
      </c>
      <c r="AC2241" s="418">
        <f t="shared" si="1020"/>
        <v>4.4474329866783525E-219</v>
      </c>
      <c r="AD2241" s="628">
        <f t="shared" si="1017"/>
        <v>1.8957148670739339E-220</v>
      </c>
      <c r="AE2241" s="4">
        <f t="shared" si="1002"/>
        <v>25.235677929708665</v>
      </c>
      <c r="AF2241" s="3">
        <f t="shared" si="1018"/>
        <v>4.67</v>
      </c>
      <c r="AG2241" s="2">
        <f t="shared" si="1003"/>
        <v>105.92076283713217</v>
      </c>
      <c r="AH2241" s="1">
        <f t="shared" si="992"/>
        <v>50.708697502831534</v>
      </c>
    </row>
    <row r="2242" spans="6:34" ht="15" thickBot="1" x14ac:dyDescent="0.4">
      <c r="F2242" s="21">
        <f t="shared" si="1004"/>
        <v>221.19999999999172</v>
      </c>
      <c r="G2242" s="20">
        <f t="shared" si="1019"/>
        <v>356.63043478260749</v>
      </c>
      <c r="H2242" s="19">
        <f t="shared" si="993"/>
        <v>6.6304347826074945</v>
      </c>
      <c r="I2242" s="18">
        <f t="shared" si="994"/>
        <v>1.8944099378878556E-2</v>
      </c>
      <c r="J2242" s="17">
        <f t="shared" si="995"/>
        <v>129598.65442495019</v>
      </c>
      <c r="K2242" s="16">
        <f t="shared" si="996"/>
        <v>31.778707697179399</v>
      </c>
      <c r="L2242" s="15">
        <f t="shared" si="997"/>
        <v>6.3644531054877272E-224</v>
      </c>
      <c r="M2242" s="14">
        <f t="shared" si="998"/>
        <v>1.5127668586433778E-226</v>
      </c>
      <c r="N2242" s="13">
        <f t="shared" si="1005"/>
        <v>0</v>
      </c>
      <c r="O2242" s="12">
        <f t="shared" si="1006"/>
        <v>0</v>
      </c>
      <c r="P2242" s="4">
        <f t="shared" si="1007"/>
        <v>5.7286126348856207E-226</v>
      </c>
      <c r="Q2242" s="11">
        <f t="shared" si="999"/>
        <v>8.4186736322552845E-225</v>
      </c>
      <c r="R2242" s="10">
        <f t="shared" si="1008"/>
        <v>-6.4502835145222259E-221</v>
      </c>
      <c r="S2242" s="9">
        <f t="shared" si="1009"/>
        <v>151.358709016955</v>
      </c>
      <c r="T2242" s="8">
        <f t="shared" si="1010"/>
        <v>31513.08323847967</v>
      </c>
      <c r="U2242" s="7">
        <f t="shared" si="1011"/>
        <v>-31.778707697179399</v>
      </c>
      <c r="V2242" s="9">
        <f t="shared" si="1012"/>
        <v>-2671.8712321639737</v>
      </c>
      <c r="W2242" s="8">
        <f t="shared" si="1013"/>
        <v>129598.65442495019</v>
      </c>
      <c r="X2242" s="7">
        <f t="shared" si="1014"/>
        <v>-31.778707697179399</v>
      </c>
      <c r="Y2242" s="6">
        <f t="shared" si="1000"/>
        <v>2676.1549544188783</v>
      </c>
      <c r="Z2242" s="4">
        <f t="shared" si="1001"/>
        <v>-1</v>
      </c>
      <c r="AA2242" s="4">
        <f t="shared" si="1015"/>
        <v>0</v>
      </c>
      <c r="AB2242" s="5">
        <f t="shared" si="1016"/>
        <v>2.0486746124495062E-218</v>
      </c>
      <c r="AC2242" s="418">
        <f t="shared" si="1020"/>
        <v>1.2706902722703753E-218</v>
      </c>
      <c r="AD2242" s="628">
        <f t="shared" si="1017"/>
        <v>5.4042341535741645E-220</v>
      </c>
      <c r="AE2242" s="4">
        <f t="shared" si="1002"/>
        <v>25.265631428031128</v>
      </c>
      <c r="AF2242" s="3">
        <f t="shared" si="1018"/>
        <v>4.67</v>
      </c>
      <c r="AG2242" s="2">
        <f t="shared" si="1003"/>
        <v>105.92076283713217</v>
      </c>
      <c r="AH2242" s="1">
        <f t="shared" si="992"/>
        <v>50.79900735202375</v>
      </c>
    </row>
    <row r="2243" spans="6:34" ht="15" thickBot="1" x14ac:dyDescent="0.4">
      <c r="F2243" s="21">
        <f t="shared" si="1004"/>
        <v>221.29999999999171</v>
      </c>
      <c r="G2243" s="20">
        <f t="shared" si="1019"/>
        <v>356.63043478260749</v>
      </c>
      <c r="H2243" s="19">
        <f t="shared" si="993"/>
        <v>6.6304347826074945</v>
      </c>
      <c r="I2243" s="18">
        <f t="shared" si="994"/>
        <v>1.8944099378878556E-2</v>
      </c>
      <c r="J2243" s="17">
        <f t="shared" si="995"/>
        <v>129331.46730173379</v>
      </c>
      <c r="K2243" s="16">
        <f t="shared" si="996"/>
        <v>31.779515142221751</v>
      </c>
      <c r="L2243" s="15">
        <f t="shared" si="997"/>
        <v>1.8124012602376088E-223</v>
      </c>
      <c r="M2243" s="14">
        <f t="shared" si="998"/>
        <v>4.3078965554587726E-226</v>
      </c>
      <c r="N2243" s="13">
        <f t="shared" si="1005"/>
        <v>0</v>
      </c>
      <c r="O2243" s="12">
        <f t="shared" si="1006"/>
        <v>0</v>
      </c>
      <c r="P2243" s="4">
        <f t="shared" si="1007"/>
        <v>1.631333374100514E-225</v>
      </c>
      <c r="Q2243" s="11">
        <f t="shared" si="999"/>
        <v>2.3973803322507691E-224</v>
      </c>
      <c r="R2243" s="10">
        <f t="shared" si="1008"/>
        <v>-1.844481512635825E-220</v>
      </c>
      <c r="S2243" s="9">
        <f t="shared" si="1009"/>
        <v>151.358709016955</v>
      </c>
      <c r="T2243" s="8">
        <f t="shared" si="1010"/>
        <v>31528.219109381367</v>
      </c>
      <c r="U2243" s="7">
        <f t="shared" si="1011"/>
        <v>-31.779515142221751</v>
      </c>
      <c r="V2243" s="9">
        <f t="shared" si="1012"/>
        <v>-2675.0491029336918</v>
      </c>
      <c r="W2243" s="8">
        <f t="shared" si="1013"/>
        <v>129331.46730173379</v>
      </c>
      <c r="X2243" s="7">
        <f t="shared" si="1014"/>
        <v>-31.779515142221751</v>
      </c>
      <c r="Y2243" s="6">
        <f t="shared" si="1000"/>
        <v>2679.3277443981406</v>
      </c>
      <c r="Z2243" s="4">
        <f t="shared" si="1001"/>
        <v>-1</v>
      </c>
      <c r="AA2243" s="4">
        <f t="shared" si="1015"/>
        <v>0</v>
      </c>
      <c r="AB2243" s="5">
        <f t="shared" si="1016"/>
        <v>5.8582579193022794E-218</v>
      </c>
      <c r="AC2243" s="418">
        <f t="shared" si="1020"/>
        <v>3.635226697160092E-218</v>
      </c>
      <c r="AD2243" s="628">
        <f t="shared" si="1017"/>
        <v>1.5426158277656887E-219</v>
      </c>
      <c r="AE2243" s="4">
        <f t="shared" si="1002"/>
        <v>25.295585800472168</v>
      </c>
      <c r="AF2243" s="3">
        <f t="shared" si="1018"/>
        <v>4.67</v>
      </c>
      <c r="AG2243" s="2">
        <f t="shared" si="1003"/>
        <v>105.92076283713217</v>
      </c>
      <c r="AH2243" s="1">
        <f t="shared" si="992"/>
        <v>50.88937338802296</v>
      </c>
    </row>
    <row r="2244" spans="6:34" ht="15" thickBot="1" x14ac:dyDescent="0.4">
      <c r="F2244" s="21">
        <f t="shared" si="1004"/>
        <v>221.39999999999171</v>
      </c>
      <c r="G2244" s="20">
        <f t="shared" si="1019"/>
        <v>356.63043478260749</v>
      </c>
      <c r="H2244" s="19">
        <f t="shared" si="993"/>
        <v>6.6304347826074945</v>
      </c>
      <c r="I2244" s="18">
        <f t="shared" si="994"/>
        <v>1.8944099378878556E-2</v>
      </c>
      <c r="J2244" s="17">
        <f t="shared" si="995"/>
        <v>129063.96239144042</v>
      </c>
      <c r="K2244" s="16">
        <f t="shared" si="996"/>
        <v>31.780323578452361</v>
      </c>
      <c r="L2244" s="15">
        <f t="shared" si="997"/>
        <v>5.1678677950384501E-223</v>
      </c>
      <c r="M2244" s="14">
        <f t="shared" si="998"/>
        <v>1.2283504962026892E-225</v>
      </c>
      <c r="N2244" s="13">
        <f t="shared" si="1005"/>
        <v>0</v>
      </c>
      <c r="O2244" s="12">
        <f t="shared" si="1006"/>
        <v>0</v>
      </c>
      <c r="P2244" s="4">
        <f t="shared" si="1007"/>
        <v>4.651572139096947E-225</v>
      </c>
      <c r="Q2244" s="11">
        <f t="shared" si="999"/>
        <v>6.8358728739093149E-224</v>
      </c>
      <c r="R2244" s="10">
        <f t="shared" si="1008"/>
        <v>-5.281186474395961E-220</v>
      </c>
      <c r="S2244" s="9">
        <f t="shared" si="1009"/>
        <v>151.358709016955</v>
      </c>
      <c r="T2244" s="8">
        <f t="shared" si="1010"/>
        <v>31543.354980283064</v>
      </c>
      <c r="U2244" s="7">
        <f t="shared" si="1011"/>
        <v>-31.780323578452361</v>
      </c>
      <c r="V2244" s="9">
        <f t="shared" si="1012"/>
        <v>-2678.2270544479138</v>
      </c>
      <c r="W2244" s="8">
        <f t="shared" si="1013"/>
        <v>129063.96239144042</v>
      </c>
      <c r="X2244" s="7">
        <f t="shared" si="1014"/>
        <v>-31.780323578452361</v>
      </c>
      <c r="Y2244" s="6">
        <f t="shared" si="1000"/>
        <v>2682.50062702174</v>
      </c>
      <c r="Z2244" s="4">
        <f t="shared" si="1001"/>
        <v>-1</v>
      </c>
      <c r="AA2244" s="4">
        <f t="shared" si="1015"/>
        <v>0</v>
      </c>
      <c r="AB2244" s="5">
        <f t="shared" si="1016"/>
        <v>1.6773576896810429E-217</v>
      </c>
      <c r="AC2244" s="418">
        <f t="shared" si="1020"/>
        <v>1.0413216491793375E-217</v>
      </c>
      <c r="AD2244" s="628">
        <f t="shared" si="1017"/>
        <v>4.4090395279801604E-219</v>
      </c>
      <c r="AE2244" s="4">
        <f t="shared" si="1002"/>
        <v>25.325541047570209</v>
      </c>
      <c r="AF2244" s="3">
        <f t="shared" si="1018"/>
        <v>4.67</v>
      </c>
      <c r="AG2244" s="2">
        <f t="shared" si="1003"/>
        <v>105.92076283713217</v>
      </c>
      <c r="AH2244" s="1">
        <f t="shared" si="992"/>
        <v>50.979795585424867</v>
      </c>
    </row>
    <row r="2245" spans="6:34" ht="15" thickBot="1" x14ac:dyDescent="0.4">
      <c r="F2245" s="21">
        <f t="shared" si="1004"/>
        <v>221.4999999999917</v>
      </c>
      <c r="G2245" s="20">
        <f t="shared" si="1019"/>
        <v>356.63043478260749</v>
      </c>
      <c r="H2245" s="19">
        <f t="shared" si="993"/>
        <v>6.6304347826074945</v>
      </c>
      <c r="I2245" s="18">
        <f t="shared" si="994"/>
        <v>1.8944099378878556E-2</v>
      </c>
      <c r="J2245" s="17">
        <f t="shared" si="995"/>
        <v>128796.13968599563</v>
      </c>
      <c r="K2245" s="16">
        <f t="shared" si="996"/>
        <v>31.781133006007138</v>
      </c>
      <c r="L2245" s="15">
        <f t="shared" si="997"/>
        <v>1.4754765348446072E-222</v>
      </c>
      <c r="M2245" s="14">
        <f t="shared" si="998"/>
        <v>3.5070601756721468E-225</v>
      </c>
      <c r="N2245" s="13">
        <f t="shared" si="1005"/>
        <v>0</v>
      </c>
      <c r="O2245" s="12">
        <f t="shared" si="1006"/>
        <v>0</v>
      </c>
      <c r="P2245" s="4">
        <f t="shared" si="1007"/>
        <v>1.3280691019154483E-224</v>
      </c>
      <c r="Q2245" s="11">
        <f t="shared" si="999"/>
        <v>1.9517082132630138E-223</v>
      </c>
      <c r="R2245" s="10">
        <f t="shared" si="1008"/>
        <v>-1.5140858259714648E-219</v>
      </c>
      <c r="S2245" s="9">
        <f t="shared" si="1009"/>
        <v>151.358709016955</v>
      </c>
      <c r="T2245" s="8">
        <f t="shared" si="1010"/>
        <v>31558.490851184761</v>
      </c>
      <c r="U2245" s="7">
        <f t="shared" si="1011"/>
        <v>-31.781133006007138</v>
      </c>
      <c r="V2245" s="9">
        <f t="shared" si="1012"/>
        <v>-2681.4050868057589</v>
      </c>
      <c r="W2245" s="8">
        <f t="shared" si="1013"/>
        <v>128796.13968599563</v>
      </c>
      <c r="X2245" s="7">
        <f t="shared" si="1014"/>
        <v>-31.781133006007138</v>
      </c>
      <c r="Y2245" s="6">
        <f t="shared" si="1000"/>
        <v>2685.6736023469193</v>
      </c>
      <c r="Z2245" s="4">
        <f t="shared" si="1001"/>
        <v>-1</v>
      </c>
      <c r="AA2245" s="4">
        <f t="shared" si="1015"/>
        <v>0</v>
      </c>
      <c r="AB2245" s="5">
        <f t="shared" si="1016"/>
        <v>4.8088881453874158E-217</v>
      </c>
      <c r="AC2245" s="418">
        <f t="shared" si="1020"/>
        <v>2.9867577758823963E-217</v>
      </c>
      <c r="AD2245" s="628">
        <f t="shared" si="1017"/>
        <v>1.2618068664440032E-218</v>
      </c>
      <c r="AE2245" s="4">
        <f t="shared" si="1002"/>
        <v>25.355497169865686</v>
      </c>
      <c r="AF2245" s="3">
        <f t="shared" si="1018"/>
        <v>4.67</v>
      </c>
      <c r="AG2245" s="2">
        <f t="shared" si="1003"/>
        <v>105.92076283713217</v>
      </c>
      <c r="AH2245" s="1">
        <f t="shared" si="992"/>
        <v>51.070273918885881</v>
      </c>
    </row>
    <row r="2246" spans="6:34" ht="15" thickBot="1" x14ac:dyDescent="0.4">
      <c r="F2246" s="21">
        <f t="shared" si="1004"/>
        <v>221.5999999999917</v>
      </c>
      <c r="G2246" s="20">
        <f t="shared" si="1019"/>
        <v>356.63043478260749</v>
      </c>
      <c r="H2246" s="19">
        <f t="shared" si="993"/>
        <v>6.6304347826074945</v>
      </c>
      <c r="I2246" s="18">
        <f t="shared" si="994"/>
        <v>1.8944099378878556E-2</v>
      </c>
      <c r="J2246" s="17">
        <f t="shared" si="995"/>
        <v>128527.99917731505</v>
      </c>
      <c r="K2246" s="16">
        <f t="shared" si="996"/>
        <v>31.781943425022192</v>
      </c>
      <c r="L2246" s="15">
        <f t="shared" si="997"/>
        <v>4.2181030926164006E-222</v>
      </c>
      <c r="M2246" s="14">
        <f t="shared" si="998"/>
        <v>1.0026009240839922E-224</v>
      </c>
      <c r="N2246" s="13">
        <f t="shared" si="1005"/>
        <v>0</v>
      </c>
      <c r="O2246" s="12">
        <f t="shared" si="1006"/>
        <v>0</v>
      </c>
      <c r="P2246" s="4">
        <f t="shared" si="1007"/>
        <v>3.7966936469022299E-224</v>
      </c>
      <c r="Q2246" s="11">
        <f t="shared" si="999"/>
        <v>5.5795576926044236E-223</v>
      </c>
      <c r="R2246" s="10">
        <f t="shared" si="1008"/>
        <v>-4.3464169330209299E-219</v>
      </c>
      <c r="S2246" s="9">
        <f t="shared" si="1009"/>
        <v>151.358709016955</v>
      </c>
      <c r="T2246" s="8">
        <f t="shared" si="1010"/>
        <v>31573.626722086457</v>
      </c>
      <c r="U2246" s="7">
        <f t="shared" si="1011"/>
        <v>-31.781943425022192</v>
      </c>
      <c r="V2246" s="9">
        <f t="shared" si="1012"/>
        <v>-2684.5832001063595</v>
      </c>
      <c r="W2246" s="8">
        <f t="shared" si="1013"/>
        <v>128527.99917731505</v>
      </c>
      <c r="X2246" s="7">
        <f t="shared" si="1014"/>
        <v>-31.781943425022192</v>
      </c>
      <c r="Y2246" s="6">
        <f t="shared" si="1000"/>
        <v>2688.8466704311313</v>
      </c>
      <c r="Z2246" s="4">
        <f t="shared" si="1001"/>
        <v>-1</v>
      </c>
      <c r="AA2246" s="4">
        <f t="shared" si="1015"/>
        <v>0</v>
      </c>
      <c r="AB2246" s="5">
        <f t="shared" si="1016"/>
        <v>1.3804655261669029E-216</v>
      </c>
      <c r="AC2246" s="418">
        <f t="shared" si="1020"/>
        <v>8.5778198034346001E-217</v>
      </c>
      <c r="AD2246" s="628">
        <f t="shared" si="1017"/>
        <v>3.6158013773156233E-218</v>
      </c>
      <c r="AE2246" s="4">
        <f t="shared" si="1002"/>
        <v>25.38545416790101</v>
      </c>
      <c r="AF2246" s="3">
        <f t="shared" si="1018"/>
        <v>4.67</v>
      </c>
      <c r="AG2246" s="2">
        <f t="shared" si="1003"/>
        <v>105.92076283713217</v>
      </c>
      <c r="AH2246" s="1">
        <f t="shared" si="992"/>
        <v>51.160808363123039</v>
      </c>
    </row>
    <row r="2247" spans="6:34" ht="15" thickBot="1" x14ac:dyDescent="0.4">
      <c r="F2247" s="21">
        <f t="shared" si="1004"/>
        <v>221.69999999999169</v>
      </c>
      <c r="G2247" s="20">
        <f t="shared" si="1019"/>
        <v>356.63043478260749</v>
      </c>
      <c r="H2247" s="19">
        <f t="shared" si="993"/>
        <v>6.6304347826074945</v>
      </c>
      <c r="I2247" s="18">
        <f t="shared" si="994"/>
        <v>1.8944099378878556E-2</v>
      </c>
      <c r="J2247" s="17">
        <f t="shared" si="995"/>
        <v>128259.54085730441</v>
      </c>
      <c r="K2247" s="16">
        <f t="shared" si="996"/>
        <v>31.782754835633757</v>
      </c>
      <c r="L2247" s="15">
        <f t="shared" si="997"/>
        <v>1.2074416192516822E-221</v>
      </c>
      <c r="M2247" s="14">
        <f t="shared" si="998"/>
        <v>2.8699679847993234E-224</v>
      </c>
      <c r="N2247" s="13">
        <f t="shared" si="1005"/>
        <v>0</v>
      </c>
      <c r="O2247" s="12">
        <f t="shared" si="1006"/>
        <v>0</v>
      </c>
      <c r="P2247" s="4">
        <f t="shared" si="1007"/>
        <v>1.0868122054301587E-223</v>
      </c>
      <c r="Q2247" s="11">
        <f t="shared" si="999"/>
        <v>1.5971610999406967E-222</v>
      </c>
      <c r="R2247" s="10">
        <f t="shared" si="1008"/>
        <v>-1.2493216775531362E-218</v>
      </c>
      <c r="S2247" s="9">
        <f t="shared" si="1009"/>
        <v>151.358709016955</v>
      </c>
      <c r="T2247" s="8">
        <f t="shared" si="1010"/>
        <v>31588.762592988154</v>
      </c>
      <c r="U2247" s="7">
        <f t="shared" si="1011"/>
        <v>-31.782754835633757</v>
      </c>
      <c r="V2247" s="9">
        <f t="shared" si="1012"/>
        <v>-2687.7613944488617</v>
      </c>
      <c r="W2247" s="8">
        <f t="shared" si="1013"/>
        <v>128259.54085730441</v>
      </c>
      <c r="X2247" s="7">
        <f t="shared" si="1014"/>
        <v>-31.782754835633757</v>
      </c>
      <c r="Y2247" s="6">
        <f t="shared" si="1000"/>
        <v>2692.019831332037</v>
      </c>
      <c r="Z2247" s="4">
        <f t="shared" si="1001"/>
        <v>-1</v>
      </c>
      <c r="AA2247" s="4">
        <f t="shared" si="1015"/>
        <v>0</v>
      </c>
      <c r="AB2247" s="5">
        <f t="shared" si="1016"/>
        <v>3.9679707067504266E-216</v>
      </c>
      <c r="AC2247" s="418">
        <f t="shared" si="1020"/>
        <v>2.4666966694044998E-216</v>
      </c>
      <c r="AD2247" s="628">
        <f t="shared" si="1017"/>
        <v>1.0374785625229782E-217</v>
      </c>
      <c r="AE2247" s="4">
        <f t="shared" si="1002"/>
        <v>25.415412042220559</v>
      </c>
      <c r="AF2247" s="3">
        <f t="shared" si="1018"/>
        <v>4.67</v>
      </c>
      <c r="AG2247" s="2">
        <f t="shared" si="1003"/>
        <v>105.92076283713217</v>
      </c>
      <c r="AH2247" s="1">
        <f t="shared" si="992"/>
        <v>51.251398892913841</v>
      </c>
    </row>
    <row r="2248" spans="6:34" ht="15" thickBot="1" x14ac:dyDescent="0.4">
      <c r="F2248" s="21">
        <f t="shared" si="1004"/>
        <v>221.79999999999168</v>
      </c>
      <c r="G2248" s="20">
        <f t="shared" si="1019"/>
        <v>356.63043478260749</v>
      </c>
      <c r="H2248" s="19">
        <f t="shared" si="993"/>
        <v>6.6304347826074945</v>
      </c>
      <c r="I2248" s="18">
        <f t="shared" si="994"/>
        <v>1.8944099378878556E-2</v>
      </c>
      <c r="J2248" s="17">
        <f t="shared" si="995"/>
        <v>127990.76471785952</v>
      </c>
      <c r="K2248" s="16">
        <f t="shared" si="996"/>
        <v>31.783567237978296</v>
      </c>
      <c r="L2248" s="15">
        <f t="shared" si="997"/>
        <v>3.4608219768014243E-221</v>
      </c>
      <c r="M2248" s="14">
        <f t="shared" si="998"/>
        <v>8.2260277566593048E-224</v>
      </c>
      <c r="N2248" s="13">
        <f t="shared" si="1005"/>
        <v>0</v>
      </c>
      <c r="O2248" s="12">
        <f t="shared" si="1006"/>
        <v>0</v>
      </c>
      <c r="P2248" s="4">
        <f t="shared" si="1007"/>
        <v>3.1150686751544799E-223</v>
      </c>
      <c r="Q2248" s="11">
        <f t="shared" si="999"/>
        <v>4.5778529968122086E-222</v>
      </c>
      <c r="R2248" s="10">
        <f t="shared" si="1008"/>
        <v>-3.5956654083230663E-218</v>
      </c>
      <c r="S2248" s="9">
        <f t="shared" si="1009"/>
        <v>151.358709016955</v>
      </c>
      <c r="T2248" s="8">
        <f t="shared" si="1010"/>
        <v>31603.898463889851</v>
      </c>
      <c r="U2248" s="7">
        <f t="shared" si="1011"/>
        <v>-31.783567237978296</v>
      </c>
      <c r="V2248" s="9">
        <f t="shared" si="1012"/>
        <v>-2690.9396699324252</v>
      </c>
      <c r="W2248" s="8">
        <f t="shared" si="1013"/>
        <v>127990.76471785952</v>
      </c>
      <c r="X2248" s="7">
        <f t="shared" si="1014"/>
        <v>-31.783567237978296</v>
      </c>
      <c r="Y2248" s="6">
        <f t="shared" si="1000"/>
        <v>2695.1930851075049</v>
      </c>
      <c r="Z2248" s="4">
        <f t="shared" si="1001"/>
        <v>-1</v>
      </c>
      <c r="AA2248" s="4">
        <f t="shared" si="1015"/>
        <v>0</v>
      </c>
      <c r="AB2248" s="5">
        <f t="shared" si="1016"/>
        <v>1.142019326795433E-215</v>
      </c>
      <c r="AC2248" s="418">
        <f t="shared" si="1020"/>
        <v>7.1025874961463254E-216</v>
      </c>
      <c r="AD2248" s="628">
        <f t="shared" si="1017"/>
        <v>2.9806891362257436E-217</v>
      </c>
      <c r="AE2248" s="4">
        <f t="shared" si="1002"/>
        <v>25.445370793370675</v>
      </c>
      <c r="AF2248" s="3">
        <f t="shared" si="1018"/>
        <v>4.67</v>
      </c>
      <c r="AG2248" s="2">
        <f t="shared" si="1003"/>
        <v>105.92076283713217</v>
      </c>
      <c r="AH2248" s="1">
        <f t="shared" si="992"/>
        <v>51.342045483095859</v>
      </c>
    </row>
    <row r="2249" spans="6:34" ht="15" thickBot="1" x14ac:dyDescent="0.4">
      <c r="F2249" s="21">
        <f t="shared" si="1004"/>
        <v>221.89999999999168</v>
      </c>
      <c r="G2249" s="20">
        <f t="shared" si="1019"/>
        <v>356.63043478260749</v>
      </c>
      <c r="H2249" s="19">
        <f t="shared" si="993"/>
        <v>6.6304347826074945</v>
      </c>
      <c r="I2249" s="18">
        <f t="shared" si="994"/>
        <v>1.8944099378878556E-2</v>
      </c>
      <c r="J2249" s="17">
        <f t="shared" si="995"/>
        <v>127721.67075086628</v>
      </c>
      <c r="K2249" s="16">
        <f t="shared" si="996"/>
        <v>31.784380632192406</v>
      </c>
      <c r="L2249" s="15">
        <f t="shared" si="997"/>
        <v>9.9324558605239906E-221</v>
      </c>
      <c r="M2249" s="14">
        <f t="shared" si="998"/>
        <v>2.3608454334879472E-223</v>
      </c>
      <c r="N2249" s="13">
        <f t="shared" si="1005"/>
        <v>0</v>
      </c>
      <c r="O2249" s="12">
        <f t="shared" si="1006"/>
        <v>0</v>
      </c>
      <c r="P2249" s="4">
        <f t="shared" si="1007"/>
        <v>8.940154196278126E-223</v>
      </c>
      <c r="Q2249" s="11">
        <f t="shared" si="999"/>
        <v>1.3138301574479882E-221</v>
      </c>
      <c r="R2249" s="10">
        <f t="shared" si="1008"/>
        <v>-1.0362068911650855E-217</v>
      </c>
      <c r="S2249" s="9">
        <f t="shared" si="1009"/>
        <v>151.358709016955</v>
      </c>
      <c r="T2249" s="8">
        <f t="shared" si="1010"/>
        <v>31619.034334791548</v>
      </c>
      <c r="U2249" s="7">
        <f t="shared" si="1011"/>
        <v>-31.784380632192406</v>
      </c>
      <c r="V2249" s="9">
        <f t="shared" si="1012"/>
        <v>-2694.1180266562228</v>
      </c>
      <c r="W2249" s="8">
        <f t="shared" si="1013"/>
        <v>127721.67075086628</v>
      </c>
      <c r="X2249" s="7">
        <f t="shared" si="1014"/>
        <v>-31.784380632192406</v>
      </c>
      <c r="Y2249" s="6">
        <f t="shared" si="1000"/>
        <v>2698.3664318156084</v>
      </c>
      <c r="Z2249" s="4">
        <f t="shared" si="1001"/>
        <v>-1</v>
      </c>
      <c r="AA2249" s="4">
        <f t="shared" si="1015"/>
        <v>0</v>
      </c>
      <c r="AB2249" s="5">
        <f t="shared" si="1016"/>
        <v>3.2910968120947451E-215</v>
      </c>
      <c r="AC2249" s="418">
        <f t="shared" si="1020"/>
        <v>2.0477623651188515E-215</v>
      </c>
      <c r="AD2249" s="628">
        <f t="shared" si="1017"/>
        <v>8.5746682461219641E-217</v>
      </c>
      <c r="AE2249" s="4">
        <f t="shared" si="1002"/>
        <v>25.475330421899624</v>
      </c>
      <c r="AF2249" s="3">
        <f t="shared" si="1018"/>
        <v>4.67</v>
      </c>
      <c r="AG2249" s="2">
        <f t="shared" si="1003"/>
        <v>105.92076283713217</v>
      </c>
      <c r="AH2249" s="1">
        <f t="shared" si="992"/>
        <v>51.432748108566742</v>
      </c>
    </row>
    <row r="2250" spans="6:34" ht="15" thickBot="1" x14ac:dyDescent="0.4">
      <c r="F2250" s="21">
        <f t="shared" si="1004"/>
        <v>221.99999999999167</v>
      </c>
      <c r="G2250" s="20">
        <f t="shared" si="1019"/>
        <v>356.63043478260749</v>
      </c>
      <c r="H2250" s="19">
        <f t="shared" si="993"/>
        <v>6.6304347826074945</v>
      </c>
      <c r="I2250" s="18">
        <f t="shared" si="994"/>
        <v>1.8944099378878556E-2</v>
      </c>
      <c r="J2250" s="17">
        <f t="shared" si="995"/>
        <v>127452.25894820066</v>
      </c>
      <c r="K2250" s="16">
        <f t="shared" si="996"/>
        <v>31.785195018412903</v>
      </c>
      <c r="L2250" s="15">
        <f t="shared" si="997"/>
        <v>2.8542919410806981E-220</v>
      </c>
      <c r="M2250" s="14">
        <f t="shared" si="998"/>
        <v>6.784366514754711E-223</v>
      </c>
      <c r="N2250" s="13">
        <f t="shared" si="1005"/>
        <v>0</v>
      </c>
      <c r="O2250" s="12">
        <f t="shared" si="1006"/>
        <v>0</v>
      </c>
      <c r="P2250" s="4">
        <f t="shared" si="1007"/>
        <v>2.5691340019817858E-222</v>
      </c>
      <c r="Q2250" s="11">
        <f t="shared" si="999"/>
        <v>3.7755565018486193E-221</v>
      </c>
      <c r="R2250" s="10">
        <f t="shared" si="1008"/>
        <v>-2.9900330682919014E-217</v>
      </c>
      <c r="S2250" s="9">
        <f t="shared" si="1009"/>
        <v>151.358709016955</v>
      </c>
      <c r="T2250" s="8">
        <f t="shared" si="1010"/>
        <v>31634.170205693244</v>
      </c>
      <c r="U2250" s="7">
        <f t="shared" si="1011"/>
        <v>-31.785195018412903</v>
      </c>
      <c r="V2250" s="9">
        <f t="shared" si="1012"/>
        <v>-2697.2964647194422</v>
      </c>
      <c r="W2250" s="8">
        <f t="shared" si="1013"/>
        <v>127452.25894820066</v>
      </c>
      <c r="X2250" s="7">
        <f t="shared" si="1014"/>
        <v>-31.785195018412903</v>
      </c>
      <c r="Y2250" s="6">
        <f t="shared" si="1000"/>
        <v>2701.5398715146293</v>
      </c>
      <c r="Z2250" s="4">
        <f t="shared" si="1001"/>
        <v>-1</v>
      </c>
      <c r="AA2250" s="4">
        <f t="shared" si="1015"/>
        <v>0</v>
      </c>
      <c r="AB2250" s="5">
        <f t="shared" si="1016"/>
        <v>9.4966443313737712E-215</v>
      </c>
      <c r="AC2250" s="418">
        <f t="shared" si="1020"/>
        <v>5.9115959714712363E-215</v>
      </c>
      <c r="AD2250" s="628">
        <f t="shared" si="1017"/>
        <v>2.46991016401923E-216</v>
      </c>
      <c r="AE2250" s="4">
        <f t="shared" si="1002"/>
        <v>25.505290928357649</v>
      </c>
      <c r="AF2250" s="3">
        <f t="shared" si="1018"/>
        <v>4.67</v>
      </c>
      <c r="AG2250" s="2">
        <f t="shared" si="1003"/>
        <v>105.92076283713217</v>
      </c>
      <c r="AH2250" s="1">
        <f t="shared" si="992"/>
        <v>51.523506744284226</v>
      </c>
    </row>
    <row r="2251" spans="6:34" ht="15" thickBot="1" x14ac:dyDescent="0.4">
      <c r="F2251" s="21">
        <f t="shared" si="1004"/>
        <v>222.09999999999167</v>
      </c>
      <c r="G2251" s="20">
        <f t="shared" si="1019"/>
        <v>356.63043478260749</v>
      </c>
      <c r="H2251" s="19">
        <f t="shared" si="993"/>
        <v>6.6304347826074945</v>
      </c>
      <c r="I2251" s="18">
        <f t="shared" si="994"/>
        <v>1.8944099378878556E-2</v>
      </c>
      <c r="J2251" s="17">
        <f t="shared" si="995"/>
        <v>127182.52930172872</v>
      </c>
      <c r="K2251" s="16">
        <f t="shared" si="996"/>
        <v>31.786010396776732</v>
      </c>
      <c r="L2251" s="15">
        <f t="shared" si="997"/>
        <v>8.2130525435247548E-220</v>
      </c>
      <c r="M2251" s="14">
        <f t="shared" si="998"/>
        <v>1.9521604590703989E-222</v>
      </c>
      <c r="N2251" s="13">
        <f t="shared" si="1005"/>
        <v>0</v>
      </c>
      <c r="O2251" s="12">
        <f t="shared" si="1006"/>
        <v>0</v>
      </c>
      <c r="P2251" s="4">
        <f t="shared" si="1007"/>
        <v>7.3925278090661421E-222</v>
      </c>
      <c r="Q2251" s="11">
        <f t="shared" si="999"/>
        <v>1.0863935634765026E-220</v>
      </c>
      <c r="R2251" s="10">
        <f t="shared" si="1008"/>
        <v>-8.639088463765409E-217</v>
      </c>
      <c r="S2251" s="9">
        <f t="shared" si="1009"/>
        <v>151.358709016955</v>
      </c>
      <c r="T2251" s="8">
        <f t="shared" si="1010"/>
        <v>31649.306076594941</v>
      </c>
      <c r="U2251" s="7">
        <f t="shared" si="1011"/>
        <v>-31.786010396776732</v>
      </c>
      <c r="V2251" s="9">
        <f t="shared" si="1012"/>
        <v>-2700.4749842212836</v>
      </c>
      <c r="W2251" s="8">
        <f t="shared" si="1013"/>
        <v>127182.52930172872</v>
      </c>
      <c r="X2251" s="7">
        <f t="shared" si="1014"/>
        <v>-31.786010396776732</v>
      </c>
      <c r="Y2251" s="6">
        <f t="shared" si="1000"/>
        <v>2704.713404263051</v>
      </c>
      <c r="Z2251" s="4">
        <f t="shared" si="1001"/>
        <v>-1</v>
      </c>
      <c r="AA2251" s="4">
        <f t="shared" si="1015"/>
        <v>0</v>
      </c>
      <c r="AB2251" s="5">
        <f t="shared" si="1016"/>
        <v>2.7438609745718353E-214</v>
      </c>
      <c r="AC2251" s="418">
        <f t="shared" si="1020"/>
        <v>1.7088040251636488E-214</v>
      </c>
      <c r="AD2251" s="628">
        <f t="shared" si="1017"/>
        <v>7.1237435937610759E-216</v>
      </c>
      <c r="AE2251" s="4">
        <f t="shared" si="1002"/>
        <v>25.535252313296894</v>
      </c>
      <c r="AF2251" s="3">
        <f t="shared" si="1018"/>
        <v>4.67</v>
      </c>
      <c r="AG2251" s="2">
        <f t="shared" si="1003"/>
        <v>105.92076283713217</v>
      </c>
      <c r="AH2251" s="1">
        <f t="shared" si="992"/>
        <v>51.614321365265624</v>
      </c>
    </row>
    <row r="2252" spans="6:34" ht="15" thickBot="1" x14ac:dyDescent="0.4">
      <c r="F2252" s="21">
        <f t="shared" si="1004"/>
        <v>222.19999999999166</v>
      </c>
      <c r="G2252" s="20">
        <f t="shared" si="1019"/>
        <v>356.63043478260749</v>
      </c>
      <c r="H2252" s="19">
        <f t="shared" si="993"/>
        <v>6.6304347826074945</v>
      </c>
      <c r="I2252" s="18">
        <f t="shared" si="994"/>
        <v>1.8944099378878556E-2</v>
      </c>
      <c r="J2252" s="17">
        <f t="shared" si="995"/>
        <v>126912.4818033066</v>
      </c>
      <c r="K2252" s="16">
        <f t="shared" si="996"/>
        <v>31.786826767421054</v>
      </c>
      <c r="L2252" s="15">
        <f t="shared" si="997"/>
        <v>2.3663303412636798E-219</v>
      </c>
      <c r="M2252" s="14">
        <f t="shared" si="998"/>
        <v>5.62453058814964E-222</v>
      </c>
      <c r="N2252" s="13">
        <f t="shared" si="1005"/>
        <v>0</v>
      </c>
      <c r="O2252" s="12">
        <f t="shared" si="1006"/>
        <v>0</v>
      </c>
      <c r="P2252" s="4">
        <f t="shared" si="1007"/>
        <v>2.1299221891646722E-221</v>
      </c>
      <c r="Q2252" s="11">
        <f t="shared" si="999"/>
        <v>3.1300981433935089E-220</v>
      </c>
      <c r="R2252" s="10">
        <f t="shared" si="1008"/>
        <v>-2.499322902865374E-216</v>
      </c>
      <c r="S2252" s="9">
        <f t="shared" si="1009"/>
        <v>151.358709016955</v>
      </c>
      <c r="T2252" s="8">
        <f t="shared" si="1010"/>
        <v>31664.441947496638</v>
      </c>
      <c r="U2252" s="7">
        <f t="shared" si="1011"/>
        <v>-31.786826767421054</v>
      </c>
      <c r="V2252" s="9">
        <f t="shared" si="1012"/>
        <v>-2703.6535852609613</v>
      </c>
      <c r="W2252" s="8">
        <f t="shared" si="1013"/>
        <v>126912.4818033066</v>
      </c>
      <c r="X2252" s="7">
        <f t="shared" si="1014"/>
        <v>-31.786826767421054</v>
      </c>
      <c r="Y2252" s="6">
        <f t="shared" si="1000"/>
        <v>2707.8870301195598</v>
      </c>
      <c r="Z2252" s="4">
        <f t="shared" si="1001"/>
        <v>-1</v>
      </c>
      <c r="AA2252" s="4">
        <f t="shared" si="1015"/>
        <v>0</v>
      </c>
      <c r="AB2252" s="5">
        <f t="shared" si="1016"/>
        <v>7.9380997252074381E-214</v>
      </c>
      <c r="AC2252" s="418">
        <f t="shared" si="1020"/>
        <v>4.9458643652110632E-214</v>
      </c>
      <c r="AD2252" s="628">
        <f t="shared" si="1017"/>
        <v>2.0573055325016687E-215</v>
      </c>
      <c r="AE2252" s="4">
        <f t="shared" si="1002"/>
        <v>25.565214577271416</v>
      </c>
      <c r="AF2252" s="3">
        <f t="shared" si="1018"/>
        <v>4.67</v>
      </c>
      <c r="AG2252" s="2">
        <f t="shared" si="1003"/>
        <v>105.92076283713217</v>
      </c>
      <c r="AH2252" s="1">
        <f t="shared" si="992"/>
        <v>51.705191946587753</v>
      </c>
    </row>
    <row r="2253" spans="6:34" ht="15" thickBot="1" x14ac:dyDescent="0.4">
      <c r="F2253" s="21">
        <f t="shared" si="1004"/>
        <v>222.29999999999166</v>
      </c>
      <c r="G2253" s="20">
        <f t="shared" si="1019"/>
        <v>356.63043478260749</v>
      </c>
      <c r="H2253" s="19">
        <f t="shared" si="993"/>
        <v>6.6304347826074945</v>
      </c>
      <c r="I2253" s="18">
        <f t="shared" si="994"/>
        <v>1.8944099378878556E-2</v>
      </c>
      <c r="J2253" s="17">
        <f t="shared" si="995"/>
        <v>126642.11644478051</v>
      </c>
      <c r="K2253" s="16">
        <f t="shared" si="996"/>
        <v>31.787644130483166</v>
      </c>
      <c r="L2253" s="15">
        <f t="shared" si="997"/>
        <v>6.8266997670399081E-219</v>
      </c>
      <c r="M2253" s="14">
        <f t="shared" si="998"/>
        <v>1.6226382676277157E-221</v>
      </c>
      <c r="N2253" s="13">
        <f t="shared" si="1005"/>
        <v>0</v>
      </c>
      <c r="O2253" s="12">
        <f t="shared" si="1006"/>
        <v>0</v>
      </c>
      <c r="P2253" s="4">
        <f t="shared" si="1007"/>
        <v>6.1446785594688754E-221</v>
      </c>
      <c r="Q2253" s="11">
        <f t="shared" si="999"/>
        <v>9.0301171792038728E-220</v>
      </c>
      <c r="R2253" s="10">
        <f t="shared" si="1008"/>
        <v>-7.2400145382859158E-216</v>
      </c>
      <c r="S2253" s="9">
        <f t="shared" si="1009"/>
        <v>151.358709016955</v>
      </c>
      <c r="T2253" s="8">
        <f t="shared" si="1010"/>
        <v>31679.577818398335</v>
      </c>
      <c r="U2253" s="7">
        <f t="shared" si="1011"/>
        <v>-31.787644130483166</v>
      </c>
      <c r="V2253" s="9">
        <f t="shared" si="1012"/>
        <v>-2706.8322679377034</v>
      </c>
      <c r="W2253" s="8">
        <f t="shared" si="1013"/>
        <v>126642.11644478051</v>
      </c>
      <c r="X2253" s="7">
        <f t="shared" si="1014"/>
        <v>-31.787644130483166</v>
      </c>
      <c r="Y2253" s="6">
        <f t="shared" si="1000"/>
        <v>2711.0607491430451</v>
      </c>
      <c r="Z2253" s="4">
        <f t="shared" si="1001"/>
        <v>-1</v>
      </c>
      <c r="AA2253" s="4">
        <f t="shared" si="1015"/>
        <v>0</v>
      </c>
      <c r="AB2253" s="5">
        <f t="shared" si="1016"/>
        <v>2.2995010909145023E-213</v>
      </c>
      <c r="AC2253" s="418">
        <f t="shared" si="1020"/>
        <v>1.4333580161824269E-213</v>
      </c>
      <c r="AD2253" s="628">
        <f t="shared" si="1017"/>
        <v>5.9491210054106024E-215</v>
      </c>
      <c r="AE2253" s="4">
        <f t="shared" si="1002"/>
        <v>25.595177720837189</v>
      </c>
      <c r="AF2253" s="3">
        <f t="shared" si="1018"/>
        <v>4.67</v>
      </c>
      <c r="AG2253" s="2">
        <f t="shared" si="1003"/>
        <v>105.92076283713217</v>
      </c>
      <c r="AH2253" s="1">
        <f t="shared" si="992"/>
        <v>51.796118463386875</v>
      </c>
    </row>
    <row r="2254" spans="6:34" ht="15" thickBot="1" x14ac:dyDescent="0.4">
      <c r="F2254" s="21">
        <f t="shared" si="1004"/>
        <v>222.39999999999165</v>
      </c>
      <c r="G2254" s="20">
        <f t="shared" si="1019"/>
        <v>356.63043478260749</v>
      </c>
      <c r="H2254" s="19">
        <f t="shared" si="993"/>
        <v>6.6304347826074945</v>
      </c>
      <c r="I2254" s="18">
        <f t="shared" si="994"/>
        <v>1.8944099378878556E-2</v>
      </c>
      <c r="J2254" s="17">
        <f t="shared" si="995"/>
        <v>126371.43321798673</v>
      </c>
      <c r="K2254" s="16">
        <f t="shared" si="996"/>
        <v>31.788462486100588</v>
      </c>
      <c r="L2254" s="15">
        <f t="shared" si="997"/>
        <v>1.9720185383965216E-218</v>
      </c>
      <c r="M2254" s="14">
        <f t="shared" si="998"/>
        <v>4.6872908639146922E-221</v>
      </c>
      <c r="N2254" s="13">
        <f t="shared" si="1005"/>
        <v>0</v>
      </c>
      <c r="O2254" s="12">
        <f t="shared" si="1006"/>
        <v>0</v>
      </c>
      <c r="P2254" s="4">
        <f t="shared" si="1007"/>
        <v>1.7750040935247448E-220</v>
      </c>
      <c r="Q2254" s="11">
        <f t="shared" si="999"/>
        <v>2.6085164265257258E-219</v>
      </c>
      <c r="R2254" s="10">
        <f t="shared" si="1008"/>
        <v>-2.09999970143898E-215</v>
      </c>
      <c r="S2254" s="9">
        <f t="shared" si="1009"/>
        <v>151.358709016955</v>
      </c>
      <c r="T2254" s="8">
        <f t="shared" si="1010"/>
        <v>31694.713689300032</v>
      </c>
      <c r="U2254" s="7">
        <f t="shared" si="1011"/>
        <v>-31.788462486100588</v>
      </c>
      <c r="V2254" s="9">
        <f t="shared" si="1012"/>
        <v>-2710.0110323507515</v>
      </c>
      <c r="W2254" s="8">
        <f t="shared" si="1013"/>
        <v>126371.43321798673</v>
      </c>
      <c r="X2254" s="7">
        <f t="shared" si="1014"/>
        <v>-31.788462486100588</v>
      </c>
      <c r="Y2254" s="6">
        <f t="shared" si="1000"/>
        <v>2714.2345613925972</v>
      </c>
      <c r="Z2254" s="4">
        <f t="shared" si="1001"/>
        <v>-1</v>
      </c>
      <c r="AA2254" s="4">
        <f t="shared" si="1015"/>
        <v>0</v>
      </c>
      <c r="AB2254" s="5">
        <f t="shared" si="1016"/>
        <v>6.6698092646680309E-213</v>
      </c>
      <c r="AC2254" s="418">
        <f t="shared" si="1020"/>
        <v>4.1593914478060033E-213</v>
      </c>
      <c r="AD2254" s="628">
        <f t="shared" si="1017"/>
        <v>1.722544328165025E-214</v>
      </c>
      <c r="AE2254" s="4">
        <f t="shared" si="1002"/>
        <v>25.625141744552089</v>
      </c>
      <c r="AF2254" s="3">
        <f t="shared" si="1018"/>
        <v>4.67</v>
      </c>
      <c r="AG2254" s="2">
        <f t="shared" si="1003"/>
        <v>105.92076283713217</v>
      </c>
      <c r="AH2254" s="1">
        <f t="shared" si="992"/>
        <v>51.887100890858612</v>
      </c>
    </row>
    <row r="2255" spans="6:34" ht="15" thickBot="1" x14ac:dyDescent="0.4">
      <c r="F2255" s="21">
        <f t="shared" si="1004"/>
        <v>222.49999999999164</v>
      </c>
      <c r="G2255" s="20">
        <f t="shared" si="1019"/>
        <v>356.63043478260749</v>
      </c>
      <c r="H2255" s="19">
        <f t="shared" si="993"/>
        <v>6.6304347826074945</v>
      </c>
      <c r="I2255" s="18">
        <f t="shared" si="994"/>
        <v>1.8944099378878556E-2</v>
      </c>
      <c r="J2255" s="17">
        <f t="shared" si="995"/>
        <v>126100.43211475166</v>
      </c>
      <c r="K2255" s="16">
        <f t="shared" si="996"/>
        <v>31.789281834410978</v>
      </c>
      <c r="L2255" s="15">
        <f t="shared" si="997"/>
        <v>5.7039543530639062E-218</v>
      </c>
      <c r="M2255" s="14">
        <f t="shared" si="998"/>
        <v>1.3557729101797599E-220</v>
      </c>
      <c r="N2255" s="13">
        <f t="shared" si="1005"/>
        <v>0</v>
      </c>
      <c r="O2255" s="12">
        <f t="shared" si="1006"/>
        <v>0</v>
      </c>
      <c r="P2255" s="4">
        <f t="shared" si="1007"/>
        <v>5.134100987812791E-220</v>
      </c>
      <c r="Q2255" s="11">
        <f t="shared" si="999"/>
        <v>7.544989226226211E-219</v>
      </c>
      <c r="R2255" s="10">
        <f t="shared" si="1008"/>
        <v>-6.0990452696828462E-215</v>
      </c>
      <c r="S2255" s="9">
        <f t="shared" si="1009"/>
        <v>151.358709016955</v>
      </c>
      <c r="T2255" s="8">
        <f t="shared" si="1010"/>
        <v>31709.849560201728</v>
      </c>
      <c r="U2255" s="7">
        <f t="shared" si="1011"/>
        <v>-31.789281834410978</v>
      </c>
      <c r="V2255" s="9">
        <f t="shared" si="1012"/>
        <v>-2713.1898785993617</v>
      </c>
      <c r="W2255" s="8">
        <f t="shared" si="1013"/>
        <v>126100.43211475166</v>
      </c>
      <c r="X2255" s="7">
        <f t="shared" si="1014"/>
        <v>-31.789281834410978</v>
      </c>
      <c r="Y2255" s="6">
        <f t="shared" si="1000"/>
        <v>2717.4084669275057</v>
      </c>
      <c r="Z2255" s="4">
        <f t="shared" si="1001"/>
        <v>-1</v>
      </c>
      <c r="AA2255" s="4">
        <f t="shared" si="1015"/>
        <v>0</v>
      </c>
      <c r="AB2255" s="5">
        <f t="shared" si="1016"/>
        <v>1.9371178299447203E-212</v>
      </c>
      <c r="AC2255" s="418">
        <f t="shared" si="1020"/>
        <v>1.2085584266676947E-212</v>
      </c>
      <c r="AD2255" s="628">
        <f t="shared" si="1017"/>
        <v>4.994036461170645E-214</v>
      </c>
      <c r="AE2255" s="4">
        <f t="shared" si="1002"/>
        <v>25.65510664897587</v>
      </c>
      <c r="AF2255" s="3">
        <f t="shared" si="1018"/>
        <v>4.67</v>
      </c>
      <c r="AG2255" s="2">
        <f t="shared" si="1003"/>
        <v>105.92076283713217</v>
      </c>
      <c r="AH2255" s="1">
        <f t="shared" si="992"/>
        <v>51.978139204257417</v>
      </c>
    </row>
    <row r="2256" spans="6:34" ht="15" thickBot="1" x14ac:dyDescent="0.4">
      <c r="F2256" s="21">
        <f t="shared" si="1004"/>
        <v>222.59999999999164</v>
      </c>
      <c r="G2256" s="20">
        <f t="shared" si="1019"/>
        <v>356.63043478260749</v>
      </c>
      <c r="H2256" s="19">
        <f t="shared" si="993"/>
        <v>6.6304347826074945</v>
      </c>
      <c r="I2256" s="18">
        <f t="shared" si="994"/>
        <v>1.8944099378878556E-2</v>
      </c>
      <c r="J2256" s="17">
        <f t="shared" si="995"/>
        <v>125829.11312689172</v>
      </c>
      <c r="K2256" s="16">
        <f t="shared" si="996"/>
        <v>31.790102175552178</v>
      </c>
      <c r="L2256" s="15">
        <f t="shared" si="997"/>
        <v>1.6519847986145821E-217</v>
      </c>
      <c r="M2256" s="14">
        <f t="shared" si="998"/>
        <v>3.9266026678270004E-220</v>
      </c>
      <c r="N2256" s="13">
        <f t="shared" si="1005"/>
        <v>0</v>
      </c>
      <c r="O2256" s="12">
        <f t="shared" si="1006"/>
        <v>0</v>
      </c>
      <c r="P2256" s="4">
        <f t="shared" si="1007"/>
        <v>1.4869433136089151E-219</v>
      </c>
      <c r="Q2256" s="11">
        <f t="shared" si="999"/>
        <v>2.1851871063346239E-218</v>
      </c>
      <c r="R2256" s="10">
        <f t="shared" si="1008"/>
        <v>-1.7736479199782109E-214</v>
      </c>
      <c r="S2256" s="9">
        <f t="shared" si="1009"/>
        <v>151.358709016955</v>
      </c>
      <c r="T2256" s="8">
        <f t="shared" si="1010"/>
        <v>31724.985431103425</v>
      </c>
      <c r="U2256" s="7">
        <f t="shared" si="1011"/>
        <v>-31.790102175552178</v>
      </c>
      <c r="V2256" s="9">
        <f t="shared" si="1012"/>
        <v>-2716.3688067828029</v>
      </c>
      <c r="W2256" s="8">
        <f t="shared" si="1013"/>
        <v>125829.11312689172</v>
      </c>
      <c r="X2256" s="7">
        <f t="shared" si="1014"/>
        <v>-31.790102175552178</v>
      </c>
      <c r="Y2256" s="6">
        <f t="shared" si="1000"/>
        <v>2720.5824658072593</v>
      </c>
      <c r="Z2256" s="4">
        <f t="shared" si="1001"/>
        <v>-1</v>
      </c>
      <c r="AA2256" s="4">
        <f t="shared" si="1015"/>
        <v>0</v>
      </c>
      <c r="AB2256" s="5">
        <f t="shared" si="1016"/>
        <v>5.6332833384803202E-212</v>
      </c>
      <c r="AC2256" s="418">
        <f t="shared" si="1020"/>
        <v>3.5161577612131124E-212</v>
      </c>
      <c r="AD2256" s="628">
        <f t="shared" si="1017"/>
        <v>1.4497623270203814E-213</v>
      </c>
      <c r="AE2256" s="4">
        <f t="shared" si="1002"/>
        <v>25.685072434670161</v>
      </c>
      <c r="AF2256" s="3">
        <f t="shared" si="1018"/>
        <v>4.67</v>
      </c>
      <c r="AG2256" s="2">
        <f t="shared" si="1003"/>
        <v>105.92076283713217</v>
      </c>
      <c r="AH2256" s="1">
        <f t="shared" si="992"/>
        <v>52.06923337889689</v>
      </c>
    </row>
    <row r="2257" spans="6:34" ht="15" thickBot="1" x14ac:dyDescent="0.4">
      <c r="F2257" s="21">
        <f t="shared" si="1004"/>
        <v>222.69999999999163</v>
      </c>
      <c r="G2257" s="20">
        <f t="shared" si="1019"/>
        <v>356.63043478260749</v>
      </c>
      <c r="H2257" s="19">
        <f t="shared" si="993"/>
        <v>6.6304347826074945</v>
      </c>
      <c r="I2257" s="18">
        <f t="shared" si="994"/>
        <v>1.8944099378878556E-2</v>
      </c>
      <c r="J2257" s="17">
        <f t="shared" si="995"/>
        <v>125557.47624621344</v>
      </c>
      <c r="K2257" s="16">
        <f t="shared" si="996"/>
        <v>31.790923509662235</v>
      </c>
      <c r="L2257" s="15">
        <f t="shared" si="997"/>
        <v>4.7907235299201793E-217</v>
      </c>
      <c r="M2257" s="14">
        <f t="shared" si="998"/>
        <v>1.1387070758267274E-219</v>
      </c>
      <c r="N2257" s="13">
        <f t="shared" si="1005"/>
        <v>0</v>
      </c>
      <c r="O2257" s="12">
        <f t="shared" si="1006"/>
        <v>0</v>
      </c>
      <c r="P2257" s="4">
        <f t="shared" si="1007"/>
        <v>4.3121064589321767E-219</v>
      </c>
      <c r="Q2257" s="11">
        <f t="shared" si="999"/>
        <v>6.336999769232057E-218</v>
      </c>
      <c r="R2257" s="10">
        <f t="shared" si="1008"/>
        <v>-5.1645918809838484E-214</v>
      </c>
      <c r="S2257" s="9">
        <f t="shared" si="1009"/>
        <v>151.358709016955</v>
      </c>
      <c r="T2257" s="8">
        <f t="shared" si="1010"/>
        <v>31740.121302005122</v>
      </c>
      <c r="U2257" s="7">
        <f t="shared" si="1011"/>
        <v>-31.790923509662235</v>
      </c>
      <c r="V2257" s="9">
        <f t="shared" si="1012"/>
        <v>-2719.547817000358</v>
      </c>
      <c r="W2257" s="8">
        <f t="shared" si="1013"/>
        <v>125557.47624621344</v>
      </c>
      <c r="X2257" s="7">
        <f t="shared" si="1014"/>
        <v>-31.790923509662235</v>
      </c>
      <c r="Y2257" s="6">
        <f t="shared" si="1000"/>
        <v>2723.7565580915434</v>
      </c>
      <c r="Z2257" s="4">
        <f t="shared" si="1001"/>
        <v>-1</v>
      </c>
      <c r="AA2257" s="4">
        <f t="shared" si="1015"/>
        <v>0</v>
      </c>
      <c r="AB2257" s="5">
        <f t="shared" si="1016"/>
        <v>1.6403260796852209E-211</v>
      </c>
      <c r="AC2257" s="418">
        <f t="shared" si="1020"/>
        <v>1.0243113944230884E-211</v>
      </c>
      <c r="AD2257" s="628">
        <f t="shared" si="1017"/>
        <v>4.2141094696471015E-213</v>
      </c>
      <c r="AE2257" s="4">
        <f t="shared" si="1002"/>
        <v>25.71503910219846</v>
      </c>
      <c r="AF2257" s="3">
        <f t="shared" si="1018"/>
        <v>4.67</v>
      </c>
      <c r="AG2257" s="2">
        <f t="shared" si="1003"/>
        <v>105.92076283713217</v>
      </c>
      <c r="AH2257" s="1">
        <f t="shared" si="992"/>
        <v>52.160383390149164</v>
      </c>
    </row>
    <row r="2258" spans="6:34" ht="15" thickBot="1" x14ac:dyDescent="0.4">
      <c r="F2258" s="21">
        <f t="shared" si="1004"/>
        <v>222.79999999999163</v>
      </c>
      <c r="G2258" s="20">
        <f t="shared" si="1019"/>
        <v>356.63043478260749</v>
      </c>
      <c r="H2258" s="19">
        <f t="shared" si="993"/>
        <v>6.6304347826074945</v>
      </c>
      <c r="I2258" s="18">
        <f t="shared" si="994"/>
        <v>1.8944099378878556E-2</v>
      </c>
      <c r="J2258" s="17">
        <f t="shared" si="995"/>
        <v>125285.5214645134</v>
      </c>
      <c r="K2258" s="16">
        <f t="shared" si="996"/>
        <v>31.791745836879326</v>
      </c>
      <c r="L2258" s="15">
        <f t="shared" si="997"/>
        <v>1.3911095333174225E-216</v>
      </c>
      <c r="M2258" s="14">
        <f t="shared" si="998"/>
        <v>3.3065282497421816E-219</v>
      </c>
      <c r="N2258" s="13">
        <f t="shared" si="1005"/>
        <v>0</v>
      </c>
      <c r="O2258" s="12">
        <f t="shared" si="1006"/>
        <v>0</v>
      </c>
      <c r="P2258" s="4">
        <f t="shared" si="1007"/>
        <v>1.252130782800595E-218</v>
      </c>
      <c r="Q2258" s="11">
        <f t="shared" si="999"/>
        <v>1.8401105253836052E-217</v>
      </c>
      <c r="R2258" s="10">
        <f t="shared" si="1008"/>
        <v>-1.5058015637129617E-213</v>
      </c>
      <c r="S2258" s="9">
        <f t="shared" si="1009"/>
        <v>151.358709016955</v>
      </c>
      <c r="T2258" s="8">
        <f t="shared" si="1010"/>
        <v>31755.257172906819</v>
      </c>
      <c r="U2258" s="7">
        <f t="shared" si="1011"/>
        <v>-31.791745836879326</v>
      </c>
      <c r="V2258" s="9">
        <f t="shared" si="1012"/>
        <v>-2722.7269093513241</v>
      </c>
      <c r="W2258" s="8">
        <f t="shared" si="1013"/>
        <v>125285.5214645134</v>
      </c>
      <c r="X2258" s="7">
        <f t="shared" si="1014"/>
        <v>-31.791745836879326</v>
      </c>
      <c r="Y2258" s="6">
        <f t="shared" si="1000"/>
        <v>2726.9307438402416</v>
      </c>
      <c r="Z2258" s="4">
        <f t="shared" si="1001"/>
        <v>-1</v>
      </c>
      <c r="AA2258" s="4">
        <f t="shared" si="1015"/>
        <v>0</v>
      </c>
      <c r="AB2258" s="5">
        <f t="shared" si="1016"/>
        <v>4.782576499188209E-211</v>
      </c>
      <c r="AC2258" s="418">
        <f t="shared" si="1020"/>
        <v>2.9878494376640319E-211</v>
      </c>
      <c r="AD2258" s="628">
        <f t="shared" si="1017"/>
        <v>1.2265318201889111E-212</v>
      </c>
      <c r="AE2258" s="4">
        <f t="shared" si="1002"/>
        <v>25.745006652126126</v>
      </c>
      <c r="AF2258" s="3">
        <f t="shared" si="1018"/>
        <v>4.67</v>
      </c>
      <c r="AG2258" s="2">
        <f t="shared" si="1003"/>
        <v>105.92076283713217</v>
      </c>
      <c r="AH2258" s="1">
        <f t="shared" si="992"/>
        <v>52.251589213445051</v>
      </c>
    </row>
    <row r="2259" spans="6:34" ht="15" thickBot="1" x14ac:dyDescent="0.4">
      <c r="F2259" s="21">
        <f t="shared" si="1004"/>
        <v>222.89999999999162</v>
      </c>
      <c r="G2259" s="20">
        <f t="shared" si="1019"/>
        <v>356.63043478260749</v>
      </c>
      <c r="H2259" s="19">
        <f t="shared" si="993"/>
        <v>6.6304347826074945</v>
      </c>
      <c r="I2259" s="18">
        <f t="shared" si="994"/>
        <v>1.8944099378878556E-2</v>
      </c>
      <c r="J2259" s="17">
        <f t="shared" si="995"/>
        <v>125013.24877357826</v>
      </c>
      <c r="K2259" s="16">
        <f t="shared" si="996"/>
        <v>31.792569157341827</v>
      </c>
      <c r="L2259" s="15">
        <f t="shared" si="997"/>
        <v>4.0447045244634445E-216</v>
      </c>
      <c r="M2259" s="14">
        <f t="shared" si="998"/>
        <v>9.613858184197161E-219</v>
      </c>
      <c r="N2259" s="13">
        <f t="shared" si="1005"/>
        <v>0</v>
      </c>
      <c r="O2259" s="12">
        <f t="shared" si="1006"/>
        <v>0</v>
      </c>
      <c r="P2259" s="4">
        <f t="shared" si="1007"/>
        <v>3.6406184567911423E-218</v>
      </c>
      <c r="Q2259" s="11">
        <f t="shared" si="999"/>
        <v>5.3501921949905878E-217</v>
      </c>
      <c r="R2259" s="10">
        <f t="shared" si="1008"/>
        <v>-4.3960510297138356E-213</v>
      </c>
      <c r="S2259" s="9">
        <f t="shared" si="1009"/>
        <v>151.358709016955</v>
      </c>
      <c r="T2259" s="8">
        <f t="shared" si="1010"/>
        <v>31770.393043808515</v>
      </c>
      <c r="U2259" s="7">
        <f t="shared" si="1011"/>
        <v>-31.792569157341827</v>
      </c>
      <c r="V2259" s="9">
        <f t="shared" si="1012"/>
        <v>-2725.9060839350122</v>
      </c>
      <c r="W2259" s="8">
        <f t="shared" si="1013"/>
        <v>125013.24877357826</v>
      </c>
      <c r="X2259" s="7">
        <f t="shared" si="1014"/>
        <v>-31.792569157341827</v>
      </c>
      <c r="Y2259" s="6">
        <f t="shared" si="1000"/>
        <v>2730.1050231134323</v>
      </c>
      <c r="Z2259" s="4">
        <f t="shared" si="1001"/>
        <v>-1</v>
      </c>
      <c r="AA2259" s="4">
        <f t="shared" si="1015"/>
        <v>0</v>
      </c>
      <c r="AB2259" s="5">
        <f t="shared" si="1016"/>
        <v>1.3962298121207972E-210</v>
      </c>
      <c r="AC2259" s="418">
        <f t="shared" si="1020"/>
        <v>8.7266703782986226E-211</v>
      </c>
      <c r="AD2259" s="628">
        <f t="shared" si="1017"/>
        <v>3.5745051929255132E-212</v>
      </c>
      <c r="AE2259" s="4">
        <f t="shared" si="1002"/>
        <v>25.774975085020362</v>
      </c>
      <c r="AF2259" s="3">
        <f t="shared" si="1018"/>
        <v>4.67</v>
      </c>
      <c r="AG2259" s="2">
        <f t="shared" si="1003"/>
        <v>105.92076283713217</v>
      </c>
      <c r="AH2259" s="1">
        <f t="shared" si="992"/>
        <v>52.342850824273754</v>
      </c>
    </row>
    <row r="2260" spans="6:34" ht="15" thickBot="1" x14ac:dyDescent="0.4">
      <c r="F2260" s="21">
        <f t="shared" si="1004"/>
        <v>222.99999999999162</v>
      </c>
      <c r="G2260" s="20">
        <f t="shared" si="1019"/>
        <v>356.63043478260749</v>
      </c>
      <c r="H2260" s="19">
        <f t="shared" si="993"/>
        <v>6.6304347826074945</v>
      </c>
      <c r="I2260" s="18">
        <f t="shared" si="994"/>
        <v>1.8944099378878556E-2</v>
      </c>
      <c r="J2260" s="17">
        <f t="shared" si="995"/>
        <v>124740.65816518477</v>
      </c>
      <c r="K2260" s="16">
        <f t="shared" si="996"/>
        <v>31.793393471188313</v>
      </c>
      <c r="L2260" s="15">
        <f t="shared" si="997"/>
        <v>1.1775453189591429E-215</v>
      </c>
      <c r="M2260" s="14">
        <f t="shared" si="998"/>
        <v>2.7989074686339869E-218</v>
      </c>
      <c r="N2260" s="13">
        <f t="shared" si="1005"/>
        <v>0</v>
      </c>
      <c r="O2260" s="12">
        <f t="shared" si="1006"/>
        <v>0</v>
      </c>
      <c r="P2260" s="4">
        <f t="shared" si="1007"/>
        <v>1.0599026939994745E-217</v>
      </c>
      <c r="Q2260" s="11">
        <f t="shared" si="999"/>
        <v>1.5576153305237187E-216</v>
      </c>
      <c r="R2260" s="10">
        <f t="shared" si="1008"/>
        <v>-1.2850530492725785E-212</v>
      </c>
      <c r="S2260" s="9">
        <f t="shared" si="1009"/>
        <v>151.358709016955</v>
      </c>
      <c r="T2260" s="8">
        <f t="shared" si="1010"/>
        <v>31785.528914710212</v>
      </c>
      <c r="U2260" s="7">
        <f t="shared" si="1011"/>
        <v>-31.793393471188313</v>
      </c>
      <c r="V2260" s="9">
        <f t="shared" si="1012"/>
        <v>-2729.0853408507464</v>
      </c>
      <c r="W2260" s="8">
        <f t="shared" si="1013"/>
        <v>124740.65816518477</v>
      </c>
      <c r="X2260" s="7">
        <f t="shared" si="1014"/>
        <v>-31.793393471188313</v>
      </c>
      <c r="Y2260" s="6">
        <f t="shared" si="1000"/>
        <v>2733.2793959713877</v>
      </c>
      <c r="Z2260" s="4">
        <f t="shared" si="1001"/>
        <v>-1</v>
      </c>
      <c r="AA2260" s="4">
        <f t="shared" si="1015"/>
        <v>0</v>
      </c>
      <c r="AB2260" s="5">
        <f t="shared" si="1016"/>
        <v>4.0814571200914984E-210</v>
      </c>
      <c r="AC2260" s="418">
        <f t="shared" si="1020"/>
        <v>2.5521235682960778E-210</v>
      </c>
      <c r="AD2260" s="628">
        <f t="shared" si="1017"/>
        <v>1.0430791235362913E-211</v>
      </c>
      <c r="AE2260" s="4">
        <f t="shared" si="1002"/>
        <v>25.804944401450193</v>
      </c>
      <c r="AF2260" s="3">
        <f t="shared" si="1018"/>
        <v>4.67</v>
      </c>
      <c r="AG2260" s="2">
        <f t="shared" si="1003"/>
        <v>105.92076283713217</v>
      </c>
      <c r="AH2260" s="1">
        <f t="shared" si="992"/>
        <v>52.434168198182796</v>
      </c>
    </row>
    <row r="2261" spans="6:34" ht="15" thickBot="1" x14ac:dyDescent="0.4">
      <c r="F2261" s="21">
        <f t="shared" si="1004"/>
        <v>223.09999999999161</v>
      </c>
      <c r="G2261" s="20">
        <f t="shared" si="1019"/>
        <v>356.63043478260749</v>
      </c>
      <c r="H2261" s="19">
        <f t="shared" si="993"/>
        <v>6.6304347826074945</v>
      </c>
      <c r="I2261" s="18">
        <f t="shared" si="994"/>
        <v>1.8944099378878556E-2</v>
      </c>
      <c r="J2261" s="17">
        <f t="shared" si="995"/>
        <v>124467.74963109969</v>
      </c>
      <c r="K2261" s="16">
        <f t="shared" si="996"/>
        <v>31.794218778557489</v>
      </c>
      <c r="L2261" s="15">
        <f t="shared" si="997"/>
        <v>3.4326847079988318E-215</v>
      </c>
      <c r="M2261" s="14">
        <f t="shared" si="998"/>
        <v>8.1591482824424235E-218</v>
      </c>
      <c r="N2261" s="13">
        <f t="shared" si="1005"/>
        <v>0</v>
      </c>
      <c r="O2261" s="12">
        <f t="shared" si="1006"/>
        <v>0</v>
      </c>
      <c r="P2261" s="4">
        <f t="shared" si="1007"/>
        <v>3.0897424592326876E-217</v>
      </c>
      <c r="Q2261" s="11">
        <f t="shared" si="999"/>
        <v>4.5406340120815621E-216</v>
      </c>
      <c r="R2261" s="10">
        <f t="shared" si="1008"/>
        <v>-3.7613421646598181E-212</v>
      </c>
      <c r="S2261" s="9">
        <f t="shared" si="1009"/>
        <v>151.358709016955</v>
      </c>
      <c r="T2261" s="8">
        <f t="shared" si="1010"/>
        <v>31800.664785611909</v>
      </c>
      <c r="U2261" s="7">
        <f t="shared" si="1011"/>
        <v>-31.794218778557489</v>
      </c>
      <c r="V2261" s="9">
        <f t="shared" si="1012"/>
        <v>-2732.2646801978653</v>
      </c>
      <c r="W2261" s="8">
        <f t="shared" si="1013"/>
        <v>124467.74963109969</v>
      </c>
      <c r="X2261" s="7">
        <f t="shared" si="1014"/>
        <v>-31.794218778557489</v>
      </c>
      <c r="Y2261" s="6">
        <f t="shared" si="1000"/>
        <v>2736.4538624745755</v>
      </c>
      <c r="Z2261" s="4">
        <f t="shared" si="1001"/>
        <v>-1</v>
      </c>
      <c r="AA2261" s="4">
        <f t="shared" si="1015"/>
        <v>0</v>
      </c>
      <c r="AB2261" s="5">
        <f t="shared" si="1016"/>
        <v>1.1946399230554142E-209</v>
      </c>
      <c r="AC2261" s="418">
        <f t="shared" si="1020"/>
        <v>7.4733993747930949E-210</v>
      </c>
      <c r="AD2261" s="628">
        <f t="shared" si="1017"/>
        <v>3.0477748813594669E-211</v>
      </c>
      <c r="AE2261" s="4">
        <f t="shared" si="1002"/>
        <v>25.834914601986505</v>
      </c>
      <c r="AF2261" s="3">
        <f t="shared" si="1018"/>
        <v>4.67</v>
      </c>
      <c r="AG2261" s="2">
        <f t="shared" si="1003"/>
        <v>105.92076283713217</v>
      </c>
      <c r="AH2261" s="1">
        <f t="shared" ref="AH2261:AH2324" si="1021">DragCoefficient*AE2261^(3/2)</f>
        <v>52.525541310777726</v>
      </c>
    </row>
    <row r="2262" spans="6:34" ht="15" thickBot="1" x14ac:dyDescent="0.4">
      <c r="F2262" s="21">
        <f t="shared" si="1004"/>
        <v>223.1999999999916</v>
      </c>
      <c r="G2262" s="20">
        <f t="shared" si="1019"/>
        <v>356.63043478260749</v>
      </c>
      <c r="H2262" s="19">
        <f t="shared" si="993"/>
        <v>6.6304347826074945</v>
      </c>
      <c r="I2262" s="18">
        <f t="shared" si="994"/>
        <v>1.8944099378878556E-2</v>
      </c>
      <c r="J2262" s="17">
        <f t="shared" si="995"/>
        <v>124194.52316307991</v>
      </c>
      <c r="K2262" s="16">
        <f t="shared" si="996"/>
        <v>31.795045079588274</v>
      </c>
      <c r="L2262" s="15">
        <f t="shared" si="997"/>
        <v>1.0019723929842369E-214</v>
      </c>
      <c r="M2262" s="14">
        <f t="shared" si="998"/>
        <v>2.3815881808842325E-217</v>
      </c>
      <c r="N2262" s="13">
        <f t="shared" si="1005"/>
        <v>0</v>
      </c>
      <c r="O2262" s="12">
        <f t="shared" si="1006"/>
        <v>0</v>
      </c>
      <c r="P2262" s="4">
        <f t="shared" si="1007"/>
        <v>9.0187037521053621E-217</v>
      </c>
      <c r="Q2262" s="11">
        <f t="shared" si="999"/>
        <v>1.3253736692302494E-215</v>
      </c>
      <c r="R2262" s="10">
        <f t="shared" si="1008"/>
        <v>-1.1023720353189417E-211</v>
      </c>
      <c r="S2262" s="9">
        <f t="shared" si="1009"/>
        <v>151.358709016955</v>
      </c>
      <c r="T2262" s="8">
        <f t="shared" si="1010"/>
        <v>31815.800656513606</v>
      </c>
      <c r="U2262" s="7">
        <f t="shared" si="1011"/>
        <v>-31.795045079588274</v>
      </c>
      <c r="V2262" s="9">
        <f t="shared" si="1012"/>
        <v>-2735.4441020757213</v>
      </c>
      <c r="W2262" s="8">
        <f t="shared" si="1013"/>
        <v>124194.52316307991</v>
      </c>
      <c r="X2262" s="7">
        <f t="shared" si="1014"/>
        <v>-31.795045079588274</v>
      </c>
      <c r="Y2262" s="6">
        <f t="shared" si="1000"/>
        <v>2739.6284226836542</v>
      </c>
      <c r="Z2262" s="4">
        <f t="shared" si="1001"/>
        <v>-1</v>
      </c>
      <c r="AA2262" s="4">
        <f t="shared" si="1015"/>
        <v>0</v>
      </c>
      <c r="AB2262" s="5">
        <f t="shared" si="1016"/>
        <v>3.5012439331505668E-209</v>
      </c>
      <c r="AC2262" s="418">
        <f t="shared" si="1020"/>
        <v>2.1912814209352188E-209</v>
      </c>
      <c r="AD2262" s="628">
        <f t="shared" si="1017"/>
        <v>8.916880184289444E-211</v>
      </c>
      <c r="AE2262" s="4">
        <f t="shared" si="1002"/>
        <v>25.864885687201969</v>
      </c>
      <c r="AF2262" s="3">
        <f t="shared" si="1018"/>
        <v>4.67</v>
      </c>
      <c r="AG2262" s="2">
        <f t="shared" si="1003"/>
        <v>105.92076283713217</v>
      </c>
      <c r="AH2262" s="1">
        <f t="shared" si="1021"/>
        <v>52.616970137721978</v>
      </c>
    </row>
    <row r="2263" spans="6:34" ht="15" thickBot="1" x14ac:dyDescent="0.4">
      <c r="F2263" s="21">
        <f t="shared" si="1004"/>
        <v>223.2999999999916</v>
      </c>
      <c r="G2263" s="20">
        <f t="shared" si="1019"/>
        <v>356.63043478260749</v>
      </c>
      <c r="H2263" s="19">
        <f t="shared" si="993"/>
        <v>6.6304347826074945</v>
      </c>
      <c r="I2263" s="18">
        <f t="shared" si="994"/>
        <v>1.8944099378878556E-2</v>
      </c>
      <c r="J2263" s="17">
        <f t="shared" si="995"/>
        <v>123920.97875287234</v>
      </c>
      <c r="K2263" s="16">
        <f t="shared" si="996"/>
        <v>31.795872374419748</v>
      </c>
      <c r="L2263" s="15">
        <f t="shared" si="997"/>
        <v>2.9284866711980631E-214</v>
      </c>
      <c r="M2263" s="14">
        <f t="shared" si="998"/>
        <v>6.9607199687706759E-217</v>
      </c>
      <c r="N2263" s="13">
        <f t="shared" si="1005"/>
        <v>0</v>
      </c>
      <c r="O2263" s="12">
        <f t="shared" si="1006"/>
        <v>0</v>
      </c>
      <c r="P2263" s="4">
        <f t="shared" si="1007"/>
        <v>2.6359163101153448E-216</v>
      </c>
      <c r="Q2263" s="11">
        <f t="shared" si="999"/>
        <v>3.8736986686206214E-215</v>
      </c>
      <c r="R2263" s="10">
        <f t="shared" si="1008"/>
        <v>-3.2350216894370719E-211</v>
      </c>
      <c r="S2263" s="9">
        <f t="shared" si="1009"/>
        <v>151.358709016955</v>
      </c>
      <c r="T2263" s="8">
        <f t="shared" si="1010"/>
        <v>31830.936527415302</v>
      </c>
      <c r="U2263" s="7">
        <f t="shared" si="1011"/>
        <v>-31.795872374419748</v>
      </c>
      <c r="V2263" s="9">
        <f t="shared" si="1012"/>
        <v>-2738.6236065836802</v>
      </c>
      <c r="W2263" s="8">
        <f t="shared" si="1013"/>
        <v>123920.97875287234</v>
      </c>
      <c r="X2263" s="7">
        <f t="shared" si="1014"/>
        <v>-31.795872374419748</v>
      </c>
      <c r="Y2263" s="6">
        <f t="shared" si="1000"/>
        <v>2742.8030766594752</v>
      </c>
      <c r="Z2263" s="4">
        <f t="shared" si="1001"/>
        <v>-1</v>
      </c>
      <c r="AA2263" s="4">
        <f t="shared" si="1015"/>
        <v>0</v>
      </c>
      <c r="AB2263" s="5">
        <f t="shared" si="1016"/>
        <v>1.0274752715833362E-208</v>
      </c>
      <c r="AC2263" s="418">
        <f t="shared" si="1020"/>
        <v>6.4334169427914363E-209</v>
      </c>
      <c r="AD2263" s="628">
        <f t="shared" si="1017"/>
        <v>2.6122064238234053E-210</v>
      </c>
      <c r="AE2263" s="4">
        <f t="shared" si="1002"/>
        <v>25.894857657671089</v>
      </c>
      <c r="AF2263" s="3">
        <f t="shared" si="1018"/>
        <v>4.67</v>
      </c>
      <c r="AG2263" s="2">
        <f t="shared" si="1003"/>
        <v>105.92076283713217</v>
      </c>
      <c r="AH2263" s="1">
        <f t="shared" si="1021"/>
        <v>52.708454654736897</v>
      </c>
    </row>
    <row r="2264" spans="6:34" ht="15" thickBot="1" x14ac:dyDescent="0.4">
      <c r="F2264" s="21">
        <f t="shared" si="1004"/>
        <v>223.39999999999159</v>
      </c>
      <c r="G2264" s="20">
        <f t="shared" si="1019"/>
        <v>356.63043478260749</v>
      </c>
      <c r="H2264" s="19">
        <f t="shared" si="993"/>
        <v>6.6304347826074945</v>
      </c>
      <c r="I2264" s="18">
        <f t="shared" si="994"/>
        <v>1.8944099378878556E-2</v>
      </c>
      <c r="J2264" s="17">
        <f t="shared" si="995"/>
        <v>123647.11639221397</v>
      </c>
      <c r="K2264" s="16">
        <f t="shared" si="996"/>
        <v>31.796700663191174</v>
      </c>
      <c r="L2264" s="15">
        <f t="shared" si="997"/>
        <v>8.570309453379433E-214</v>
      </c>
      <c r="M2264" s="14">
        <f t="shared" si="998"/>
        <v>2.0370768539737573E-216</v>
      </c>
      <c r="N2264" s="13">
        <f t="shared" si="1005"/>
        <v>0</v>
      </c>
      <c r="O2264" s="12">
        <f t="shared" si="1006"/>
        <v>0</v>
      </c>
      <c r="P2264" s="4">
        <f t="shared" si="1007"/>
        <v>7.7140929795171645E-216</v>
      </c>
      <c r="Q2264" s="11">
        <f t="shared" si="999"/>
        <v>1.1336502448768457E-214</v>
      </c>
      <c r="R2264" s="10">
        <f t="shared" si="1008"/>
        <v>-9.5058285008213524E-211</v>
      </c>
      <c r="S2264" s="9">
        <f t="shared" si="1009"/>
        <v>151.358709016955</v>
      </c>
      <c r="T2264" s="8">
        <f t="shared" si="1010"/>
        <v>31846.072398316999</v>
      </c>
      <c r="U2264" s="7">
        <f t="shared" si="1011"/>
        <v>-31.796700663191174</v>
      </c>
      <c r="V2264" s="9">
        <f t="shared" si="1012"/>
        <v>-2741.803193821122</v>
      </c>
      <c r="W2264" s="8">
        <f t="shared" si="1013"/>
        <v>123647.11639221397</v>
      </c>
      <c r="X2264" s="7">
        <f t="shared" si="1014"/>
        <v>-31.796700663191174</v>
      </c>
      <c r="Y2264" s="6">
        <f t="shared" si="1000"/>
        <v>2745.9778244630793</v>
      </c>
      <c r="Z2264" s="4">
        <f t="shared" si="1001"/>
        <v>-1</v>
      </c>
      <c r="AA2264" s="4">
        <f t="shared" si="1015"/>
        <v>0</v>
      </c>
      <c r="AB2264" s="5">
        <f t="shared" si="1016"/>
        <v>3.0191462865294102E-208</v>
      </c>
      <c r="AC2264" s="418">
        <f t="shared" si="1020"/>
        <v>1.8912499176403393E-208</v>
      </c>
      <c r="AD2264" s="628">
        <f t="shared" si="1017"/>
        <v>7.662432723623528E-210</v>
      </c>
      <c r="AE2264" s="4">
        <f t="shared" si="1002"/>
        <v>25.924830513970146</v>
      </c>
      <c r="AF2264" s="3">
        <f t="shared" si="1018"/>
        <v>4.67</v>
      </c>
      <c r="AG2264" s="2">
        <f t="shared" si="1003"/>
        <v>105.92076283713217</v>
      </c>
      <c r="AH2264" s="1">
        <f t="shared" si="1021"/>
        <v>52.799994837601346</v>
      </c>
    </row>
    <row r="2265" spans="6:34" ht="15" thickBot="1" x14ac:dyDescent="0.4">
      <c r="F2265" s="21">
        <f t="shared" si="1004"/>
        <v>223.49999999999159</v>
      </c>
      <c r="G2265" s="20">
        <f t="shared" si="1019"/>
        <v>356.63043478260749</v>
      </c>
      <c r="H2265" s="19">
        <f t="shared" si="993"/>
        <v>6.6304347826074945</v>
      </c>
      <c r="I2265" s="18">
        <f t="shared" si="994"/>
        <v>1.8944099378878556E-2</v>
      </c>
      <c r="J2265" s="17">
        <f t="shared" si="995"/>
        <v>123372.93607283186</v>
      </c>
      <c r="K2265" s="16">
        <f t="shared" si="996"/>
        <v>31.797529946041983</v>
      </c>
      <c r="L2265" s="15">
        <f t="shared" si="997"/>
        <v>2.5113983906961068E-213</v>
      </c>
      <c r="M2265" s="14">
        <f t="shared" si="998"/>
        <v>5.9693428348455763E-216</v>
      </c>
      <c r="N2265" s="13">
        <f t="shared" si="1005"/>
        <v>0</v>
      </c>
      <c r="O2265" s="12">
        <f t="shared" si="1006"/>
        <v>0</v>
      </c>
      <c r="P2265" s="4">
        <f t="shared" si="1007"/>
        <v>2.2604972200624964E-215</v>
      </c>
      <c r="Q2265" s="11">
        <f t="shared" si="999"/>
        <v>3.3219890321151865E-214</v>
      </c>
      <c r="R2265" s="10">
        <f t="shared" si="1008"/>
        <v>-2.7968335871761291E-210</v>
      </c>
      <c r="S2265" s="9">
        <f t="shared" si="1009"/>
        <v>151.358709016955</v>
      </c>
      <c r="T2265" s="8">
        <f t="shared" si="1010"/>
        <v>31861.208269218696</v>
      </c>
      <c r="U2265" s="7">
        <f t="shared" si="1011"/>
        <v>-31.797529946041983</v>
      </c>
      <c r="V2265" s="9">
        <f t="shared" si="1012"/>
        <v>-2744.982863887441</v>
      </c>
      <c r="W2265" s="8">
        <f t="shared" si="1013"/>
        <v>123372.93607283186</v>
      </c>
      <c r="X2265" s="7">
        <f t="shared" si="1014"/>
        <v>-31.797529946041983</v>
      </c>
      <c r="Y2265" s="6">
        <f t="shared" si="1000"/>
        <v>2749.1526661556968</v>
      </c>
      <c r="Z2265" s="4">
        <f t="shared" si="1001"/>
        <v>-1</v>
      </c>
      <c r="AA2265" s="4">
        <f t="shared" si="1015"/>
        <v>0</v>
      </c>
      <c r="AB2265" s="5">
        <f t="shared" si="1016"/>
        <v>8.8830234398126686E-208</v>
      </c>
      <c r="AC2265" s="418">
        <f t="shared" si="1020"/>
        <v>5.5669834797141677E-208</v>
      </c>
      <c r="AD2265" s="628">
        <f t="shared" si="1017"/>
        <v>2.2505599081978794E-209</v>
      </c>
      <c r="AE2265" s="4">
        <f t="shared" si="1002"/>
        <v>25.954804256677225</v>
      </c>
      <c r="AF2265" s="3">
        <f t="shared" si="1018"/>
        <v>4.67</v>
      </c>
      <c r="AG2265" s="2">
        <f t="shared" si="1003"/>
        <v>105.92076283713217</v>
      </c>
      <c r="AH2265" s="1">
        <f t="shared" si="1021"/>
        <v>52.891590662151657</v>
      </c>
    </row>
    <row r="2266" spans="6:34" ht="15" thickBot="1" x14ac:dyDescent="0.4">
      <c r="F2266" s="21">
        <f t="shared" si="1004"/>
        <v>223.59999999999158</v>
      </c>
      <c r="G2266" s="20">
        <f t="shared" si="1019"/>
        <v>356.63043478260749</v>
      </c>
      <c r="H2266" s="19">
        <f t="shared" si="993"/>
        <v>6.6304347826074945</v>
      </c>
      <c r="I2266" s="18">
        <f t="shared" si="994"/>
        <v>1.8944099378878556E-2</v>
      </c>
      <c r="J2266" s="17">
        <f t="shared" si="995"/>
        <v>123098.43778644312</v>
      </c>
      <c r="K2266" s="16">
        <f t="shared" si="996"/>
        <v>31.798360223111789</v>
      </c>
      <c r="L2266" s="15">
        <f t="shared" si="997"/>
        <v>7.3688662944330248E-213</v>
      </c>
      <c r="M2266" s="14">
        <f t="shared" si="998"/>
        <v>1.7515058295237856E-215</v>
      </c>
      <c r="N2266" s="13">
        <f t="shared" si="1005"/>
        <v>0</v>
      </c>
      <c r="O2266" s="12">
        <f t="shared" si="1006"/>
        <v>0</v>
      </c>
      <c r="P2266" s="4">
        <f t="shared" si="1007"/>
        <v>6.6326799584199109E-215</v>
      </c>
      <c r="Q2266" s="11">
        <f t="shared" si="999"/>
        <v>9.7472759001189946E-214</v>
      </c>
      <c r="R2266" s="10">
        <f t="shared" si="1008"/>
        <v>-8.2396214019914798E-210</v>
      </c>
      <c r="S2266" s="9">
        <f t="shared" si="1009"/>
        <v>151.358709016955</v>
      </c>
      <c r="T2266" s="8">
        <f t="shared" si="1010"/>
        <v>31876.344140120393</v>
      </c>
      <c r="U2266" s="7">
        <f t="shared" si="1011"/>
        <v>-31.798360223111789</v>
      </c>
      <c r="V2266" s="9">
        <f t="shared" si="1012"/>
        <v>-2748.1626168820453</v>
      </c>
      <c r="W2266" s="8">
        <f t="shared" si="1013"/>
        <v>123098.43778644312</v>
      </c>
      <c r="X2266" s="7">
        <f t="shared" si="1014"/>
        <v>-31.798360223111789</v>
      </c>
      <c r="Y2266" s="6">
        <f t="shared" si="1000"/>
        <v>2752.3276017987487</v>
      </c>
      <c r="Z2266" s="4">
        <f t="shared" si="1001"/>
        <v>-1</v>
      </c>
      <c r="AA2266" s="4">
        <f t="shared" si="1015"/>
        <v>0</v>
      </c>
      <c r="AB2266" s="5">
        <f t="shared" si="1016"/>
        <v>2.6169862370314551E-207</v>
      </c>
      <c r="AC2266" s="418">
        <f t="shared" si="1020"/>
        <v>1.6407969301804214E-207</v>
      </c>
      <c r="AD2266" s="628">
        <f t="shared" si="1017"/>
        <v>6.618800743693615E-209</v>
      </c>
      <c r="AE2266" s="4">
        <f t="shared" si="1002"/>
        <v>25.984778886372194</v>
      </c>
      <c r="AF2266" s="3">
        <f t="shared" si="1018"/>
        <v>4.67</v>
      </c>
      <c r="AG2266" s="2">
        <f t="shared" si="1003"/>
        <v>105.92076283713217</v>
      </c>
      <c r="AH2266" s="1">
        <f t="shared" si="1021"/>
        <v>52.983242104281601</v>
      </c>
    </row>
    <row r="2267" spans="6:34" ht="15" thickBot="1" x14ac:dyDescent="0.4">
      <c r="F2267" s="21">
        <f t="shared" si="1004"/>
        <v>223.69999999999158</v>
      </c>
      <c r="G2267" s="20">
        <f t="shared" si="1019"/>
        <v>356.63043478260749</v>
      </c>
      <c r="H2267" s="19">
        <f t="shared" si="993"/>
        <v>6.6304347826074945</v>
      </c>
      <c r="I2267" s="18">
        <f t="shared" si="994"/>
        <v>1.8944099378878556E-2</v>
      </c>
      <c r="J2267" s="17">
        <f t="shared" si="995"/>
        <v>122823.62152475491</v>
      </c>
      <c r="K2267" s="16">
        <f t="shared" si="996"/>
        <v>31.799191494540374</v>
      </c>
      <c r="L2267" s="15">
        <f t="shared" si="997"/>
        <v>2.1649695814035923E-212</v>
      </c>
      <c r="M2267" s="14">
        <f t="shared" si="998"/>
        <v>5.1459161980381983E-215</v>
      </c>
      <c r="N2267" s="13">
        <f t="shared" si="1005"/>
        <v>0</v>
      </c>
      <c r="O2267" s="12">
        <f t="shared" si="1006"/>
        <v>0</v>
      </c>
      <c r="P2267" s="4">
        <f t="shared" si="1007"/>
        <v>1.948678369155998E-214</v>
      </c>
      <c r="Q2267" s="11">
        <f t="shared" si="999"/>
        <v>2.863745246843241E-213</v>
      </c>
      <c r="R2267" s="10">
        <f t="shared" si="1008"/>
        <v>-2.4305914819939942E-209</v>
      </c>
      <c r="S2267" s="9">
        <f t="shared" si="1009"/>
        <v>151.358709016955</v>
      </c>
      <c r="T2267" s="8">
        <f t="shared" si="1010"/>
        <v>31891.480011022089</v>
      </c>
      <c r="U2267" s="7">
        <f t="shared" si="1011"/>
        <v>-31.799191494540374</v>
      </c>
      <c r="V2267" s="9">
        <f t="shared" si="1012"/>
        <v>-2751.3424529043564</v>
      </c>
      <c r="W2267" s="8">
        <f t="shared" si="1013"/>
        <v>122823.62152475491</v>
      </c>
      <c r="X2267" s="7">
        <f t="shared" si="1014"/>
        <v>-31.799191494540374</v>
      </c>
      <c r="Y2267" s="6">
        <f t="shared" si="1000"/>
        <v>2755.5026314538404</v>
      </c>
      <c r="Z2267" s="4">
        <f t="shared" si="1001"/>
        <v>-1</v>
      </c>
      <c r="AA2267" s="4">
        <f t="shared" si="1015"/>
        <v>0</v>
      </c>
      <c r="AB2267" s="5">
        <f t="shared" si="1016"/>
        <v>7.7198018524088837E-207</v>
      </c>
      <c r="AC2267" s="418">
        <f t="shared" si="1020"/>
        <v>4.8423227687689831E-207</v>
      </c>
      <c r="AD2267" s="628">
        <f t="shared" si="1017"/>
        <v>1.9490948083871163E-208</v>
      </c>
      <c r="AE2267" s="4">
        <f t="shared" si="1002"/>
        <v>26.01475440363668</v>
      </c>
      <c r="AF2267" s="3">
        <f t="shared" si="1018"/>
        <v>4.67</v>
      </c>
      <c r="AG2267" s="2">
        <f t="shared" si="1003"/>
        <v>105.92076283713217</v>
      </c>
      <c r="AH2267" s="1">
        <f t="shared" si="1021"/>
        <v>53.074949139941907</v>
      </c>
    </row>
    <row r="2268" spans="6:34" ht="15" thickBot="1" x14ac:dyDescent="0.4">
      <c r="F2268" s="21">
        <f t="shared" si="1004"/>
        <v>223.79999999999157</v>
      </c>
      <c r="G2268" s="20">
        <f t="shared" si="1019"/>
        <v>356.63043478260749</v>
      </c>
      <c r="H2268" s="19">
        <f t="shared" si="993"/>
        <v>6.6304347826074945</v>
      </c>
      <c r="I2268" s="18">
        <f t="shared" si="994"/>
        <v>1.8944099378878556E-2</v>
      </c>
      <c r="J2268" s="17">
        <f t="shared" si="995"/>
        <v>122548.48727946448</v>
      </c>
      <c r="K2268" s="16">
        <f t="shared" si="996"/>
        <v>31.800023760467713</v>
      </c>
      <c r="L2268" s="15">
        <f t="shared" si="997"/>
        <v>6.3689681814824536E-212</v>
      </c>
      <c r="M2268" s="14">
        <f t="shared" si="998"/>
        <v>1.5138400470565643E-214</v>
      </c>
      <c r="N2268" s="13">
        <f t="shared" si="1005"/>
        <v>0</v>
      </c>
      <c r="O2268" s="12">
        <f t="shared" si="1006"/>
        <v>0</v>
      </c>
      <c r="P2268" s="4">
        <f t="shared" si="1007"/>
        <v>5.7326766323669681E-214</v>
      </c>
      <c r="Q2268" s="11">
        <f t="shared" si="999"/>
        <v>8.4246460152070348E-213</v>
      </c>
      <c r="R2268" s="10">
        <f t="shared" si="1008"/>
        <v>-7.1792797336299651E-209</v>
      </c>
      <c r="S2268" s="9">
        <f t="shared" si="1009"/>
        <v>151.358709016955</v>
      </c>
      <c r="T2268" s="8">
        <f t="shared" si="1010"/>
        <v>31906.615881923786</v>
      </c>
      <c r="U2268" s="7">
        <f t="shared" si="1011"/>
        <v>-31.800023760467713</v>
      </c>
      <c r="V2268" s="9">
        <f t="shared" si="1012"/>
        <v>-2754.5223720538106</v>
      </c>
      <c r="W2268" s="8">
        <f t="shared" si="1013"/>
        <v>122548.48727946448</v>
      </c>
      <c r="X2268" s="7">
        <f t="shared" si="1014"/>
        <v>-31.800023760467713</v>
      </c>
      <c r="Y2268" s="6">
        <f t="shared" si="1000"/>
        <v>2758.6777551827672</v>
      </c>
      <c r="Z2268" s="4">
        <f t="shared" si="1001"/>
        <v>-1</v>
      </c>
      <c r="AA2268" s="4">
        <f t="shared" si="1015"/>
        <v>0</v>
      </c>
      <c r="AB2268" s="5">
        <f t="shared" si="1016"/>
        <v>2.28021110899191E-206</v>
      </c>
      <c r="AC2268" s="418">
        <f t="shared" si="1020"/>
        <v>1.4309245550045176E-206</v>
      </c>
      <c r="AD2268" s="628">
        <f t="shared" si="1017"/>
        <v>5.7471383822906839E-208</v>
      </c>
      <c r="AE2268" s="4">
        <f t="shared" si="1002"/>
        <v>26.044730809054084</v>
      </c>
      <c r="AF2268" s="3">
        <f t="shared" si="1018"/>
        <v>4.67</v>
      </c>
      <c r="AG2268" s="2">
        <f t="shared" si="1003"/>
        <v>105.92076283713217</v>
      </c>
      <c r="AH2268" s="1">
        <f t="shared" si="1021"/>
        <v>53.166711745140425</v>
      </c>
    </row>
    <row r="2269" spans="6:34" ht="15" thickBot="1" x14ac:dyDescent="0.4">
      <c r="F2269" s="21">
        <f t="shared" si="1004"/>
        <v>223.89999999999156</v>
      </c>
      <c r="G2269" s="20">
        <f t="shared" si="1019"/>
        <v>356.63043478260749</v>
      </c>
      <c r="H2269" s="19">
        <f t="shared" si="993"/>
        <v>6.6304347826074945</v>
      </c>
      <c r="I2269" s="18">
        <f t="shared" si="994"/>
        <v>1.8944099378878556E-2</v>
      </c>
      <c r="J2269" s="17">
        <f t="shared" si="995"/>
        <v>122273.0350422591</v>
      </c>
      <c r="K2269" s="16">
        <f t="shared" si="996"/>
        <v>31.800857021033941</v>
      </c>
      <c r="L2269" s="15">
        <f t="shared" si="997"/>
        <v>1.8760854651699811E-211</v>
      </c>
      <c r="M2269" s="14">
        <f t="shared" si="998"/>
        <v>4.4592675421625277E-214</v>
      </c>
      <c r="N2269" s="13">
        <f t="shared" si="1005"/>
        <v>0</v>
      </c>
      <c r="O2269" s="12">
        <f t="shared" si="1006"/>
        <v>0</v>
      </c>
      <c r="P2269" s="4">
        <f t="shared" si="1007"/>
        <v>1.6886552107094859E-213</v>
      </c>
      <c r="Q2269" s="11">
        <f t="shared" si="999"/>
        <v>2.4816195477762982E-212</v>
      </c>
      <c r="R2269" s="10">
        <f t="shared" si="1008"/>
        <v>-2.1233132712863183E-208</v>
      </c>
      <c r="S2269" s="9">
        <f t="shared" si="1009"/>
        <v>151.358709016955</v>
      </c>
      <c r="T2269" s="8">
        <f t="shared" si="1010"/>
        <v>31921.751752825483</v>
      </c>
      <c r="U2269" s="7">
        <f t="shared" si="1011"/>
        <v>-31.800857021033941</v>
      </c>
      <c r="V2269" s="9">
        <f t="shared" si="1012"/>
        <v>-2757.7023744298572</v>
      </c>
      <c r="W2269" s="8">
        <f t="shared" si="1013"/>
        <v>122273.0350422591</v>
      </c>
      <c r="X2269" s="7">
        <f t="shared" si="1014"/>
        <v>-31.800857021033941</v>
      </c>
      <c r="Y2269" s="6">
        <f t="shared" si="1000"/>
        <v>2761.8529730475066</v>
      </c>
      <c r="Z2269" s="4">
        <f t="shared" si="1001"/>
        <v>-1</v>
      </c>
      <c r="AA2269" s="4">
        <f t="shared" si="1015"/>
        <v>0</v>
      </c>
      <c r="AB2269" s="5">
        <f t="shared" si="1016"/>
        <v>6.7438554962240201E-206</v>
      </c>
      <c r="AC2269" s="418">
        <f t="shared" si="1020"/>
        <v>4.2339326606404931E-206</v>
      </c>
      <c r="AD2269" s="628">
        <f t="shared" si="1017"/>
        <v>1.6968188480953541E-207</v>
      </c>
      <c r="AE2269" s="4">
        <f t="shared" si="1002"/>
        <v>26.074708103209545</v>
      </c>
      <c r="AF2269" s="3">
        <f t="shared" si="1018"/>
        <v>4.67</v>
      </c>
      <c r="AG2269" s="2">
        <f t="shared" si="1003"/>
        <v>105.92076283713217</v>
      </c>
      <c r="AH2269" s="1">
        <f t="shared" si="1021"/>
        <v>53.258529895941813</v>
      </c>
    </row>
    <row r="2270" spans="6:34" ht="15" thickBot="1" x14ac:dyDescent="0.4">
      <c r="F2270" s="21">
        <f t="shared" si="1004"/>
        <v>223.99999999999156</v>
      </c>
      <c r="G2270" s="20">
        <f t="shared" si="1019"/>
        <v>356.63043478260749</v>
      </c>
      <c r="H2270" s="19">
        <f t="shared" ref="H2270:H2333" si="1022">G2270-(TotalWeightE-PropellantWeight)</f>
        <v>6.6304347826074945</v>
      </c>
      <c r="I2270" s="18">
        <f t="shared" ref="I2270:I2333" si="1023">(G2270-(TotalWeightE-PropellantWeight))/(PropellantWeight)</f>
        <v>1.8944099378878556E-2</v>
      </c>
      <c r="J2270" s="17">
        <f t="shared" ref="J2270:J2333" si="1024">W2270</f>
        <v>121997.26480481612</v>
      </c>
      <c r="K2270" s="16">
        <f t="shared" ref="K2270:K2333" si="1025">$L$23*(20902231^2)/((20902231+W2270)^2)</f>
        <v>31.801691276379383</v>
      </c>
      <c r="L2270" s="15">
        <f t="shared" ref="L2270:L2333" si="1026">M2270/$L$22</f>
        <v>5.5335331818792177E-211</v>
      </c>
      <c r="M2270" s="14">
        <f t="shared" ref="M2270:M2333" si="1027">$L$22*(EXP(-K2270*(W2270-0)/($L$25*AF2270)))</f>
        <v>1.3152655020008711E-213</v>
      </c>
      <c r="N2270" s="13">
        <f t="shared" si="1005"/>
        <v>0</v>
      </c>
      <c r="O2270" s="12">
        <f t="shared" si="1006"/>
        <v>0</v>
      </c>
      <c r="P2270" s="4">
        <f t="shared" si="1007"/>
        <v>4.9807057379273268E-213</v>
      </c>
      <c r="Q2270" s="11">
        <f t="shared" ref="Q2270:Q2333" si="1028">(M2270*$L$25*AF2270)/144</f>
        <v>7.3195621240933479E-212</v>
      </c>
      <c r="R2270" s="10">
        <f t="shared" si="1008"/>
        <v>-6.2879875508682712E-208</v>
      </c>
      <c r="S2270" s="9">
        <f t="shared" si="1009"/>
        <v>151.358709016955</v>
      </c>
      <c r="T2270" s="8">
        <f t="shared" si="1010"/>
        <v>31936.88762372718</v>
      </c>
      <c r="U2270" s="7">
        <f t="shared" si="1011"/>
        <v>-31.801691276379383</v>
      </c>
      <c r="V2270" s="9">
        <f t="shared" si="1012"/>
        <v>-2760.8824601319607</v>
      </c>
      <c r="W2270" s="8">
        <f t="shared" si="1013"/>
        <v>121997.26480481612</v>
      </c>
      <c r="X2270" s="7">
        <f t="shared" si="1014"/>
        <v>-31.801691276379383</v>
      </c>
      <c r="Y2270" s="6">
        <f t="shared" ref="Y2270:Y2333" si="1029">SQRT((S2270^2)+(V2270^2))</f>
        <v>2765.0282851102243</v>
      </c>
      <c r="Z2270" s="4">
        <f t="shared" ref="Z2270:Z2333" si="1030">X2270/K2270</f>
        <v>-1</v>
      </c>
      <c r="AA2270" s="4">
        <f t="shared" si="1015"/>
        <v>0</v>
      </c>
      <c r="AB2270" s="5">
        <f t="shared" si="1016"/>
        <v>1.9971277897877875E-205</v>
      </c>
      <c r="AC2270" s="418">
        <f t="shared" si="1020"/>
        <v>1.2543983386755657E-205</v>
      </c>
      <c r="AD2270" s="628">
        <f t="shared" si="1017"/>
        <v>5.0163120402194058E-207</v>
      </c>
      <c r="AE2270" s="4">
        <f t="shared" ref="AE2270:AE2333" si="1031">Y2270/AG2270</f>
        <v>26.104686286689965</v>
      </c>
      <c r="AF2270" s="3">
        <f t="shared" si="1018"/>
        <v>4.67</v>
      </c>
      <c r="AG2270" s="2">
        <f t="shared" ref="AG2270:AG2333" si="1032">SQRT($L$27*$L$25*AF2270)</f>
        <v>105.92076283713217</v>
      </c>
      <c r="AH2270" s="1">
        <f t="shared" si="1021"/>
        <v>53.350403568467328</v>
      </c>
    </row>
    <row r="2271" spans="6:34" ht="15" thickBot="1" x14ac:dyDescent="0.4">
      <c r="F2271" s="21">
        <f t="shared" ref="F2271:F2334" si="1033">F2270+$G$28</f>
        <v>224.09999999999155</v>
      </c>
      <c r="G2271" s="20">
        <f t="shared" si="1019"/>
        <v>356.63043478260749</v>
      </c>
      <c r="H2271" s="19">
        <f t="shared" si="1022"/>
        <v>6.6304347826074945</v>
      </c>
      <c r="I2271" s="18">
        <f t="shared" si="1023"/>
        <v>1.8944099378878556E-2</v>
      </c>
      <c r="J2271" s="17">
        <f t="shared" si="1024"/>
        <v>121721.17655880292</v>
      </c>
      <c r="K2271" s="16">
        <f t="shared" si="1025"/>
        <v>31.802526526644542</v>
      </c>
      <c r="L2271" s="15">
        <f t="shared" si="1026"/>
        <v>1.6342514523759851E-210</v>
      </c>
      <c r="M2271" s="14">
        <f t="shared" si="1027"/>
        <v>3.8844522771524788E-213</v>
      </c>
      <c r="N2271" s="13">
        <f t="shared" ref="N2271:N2334" si="1034">IF(I2270&gt;0.02,(WeightFlowRate/$L$23)*ExhaustVelocityE+(ExitPressureE-Q2271)*ExitAreaE,0)</f>
        <v>0</v>
      </c>
      <c r="O2271" s="12">
        <f t="shared" ref="O2271:O2334" si="1035">N2271/WeightFlowRate</f>
        <v>0</v>
      </c>
      <c r="P2271" s="4">
        <f t="shared" ref="P2271:P2334" si="1036">Q2271/$L$21</f>
        <v>1.4709816167219297E-212</v>
      </c>
      <c r="Q2271" s="11">
        <f t="shared" si="1028"/>
        <v>2.1617300626709973E-211</v>
      </c>
      <c r="R2271" s="10">
        <f t="shared" ref="R2271:R2334" si="1037">IF(W2271&lt;InitialAltitudeE,0,(((N2271-AB2271)*COS(ElevationAngleR)*$L$23)/(G2271)))</f>
        <v>-1.8645489016611579E-207</v>
      </c>
      <c r="S2271" s="9">
        <f t="shared" ref="S2271:S2334" si="1038">IF(W2270&lt;InitialAltitudeE,0,S2270+(R2270*TimeStep))</f>
        <v>151.358709016955</v>
      </c>
      <c r="T2271" s="8">
        <f t="shared" ref="T2271:T2334" si="1039">T2270+(S2271*TimeStep)</f>
        <v>31952.023494628877</v>
      </c>
      <c r="U2271" s="7">
        <f t="shared" ref="U2271:U2334" si="1040">IF(W2270&lt;InitialAltitudeE,-K2271,(((N2271-AB2271)*SIN(ElevationAngleR)*$L$23)/G2271)-K2271)</f>
        <v>-31.802526526644542</v>
      </c>
      <c r="V2271" s="9">
        <f t="shared" ref="V2271:V2334" si="1041">IF(W2270&lt;InitialAltitudeE,0,V2270+(U2270*TimeStep))</f>
        <v>-2764.0626292595985</v>
      </c>
      <c r="W2271" s="8">
        <f t="shared" ref="W2271:W2334" si="1042">IF(P2270&gt;0.913499,W2270,W2270+V2270*TimeStep)</f>
        <v>121721.17655880292</v>
      </c>
      <c r="X2271" s="7">
        <f t="shared" ref="X2271:X2334" si="1043">IF(N2271&gt;0.002,SQRT((U2271^2)+(R2271^2)),-SQRT((U2271^2)+(R2271^2)))</f>
        <v>-31.802526526644542</v>
      </c>
      <c r="Y2271" s="6">
        <f t="shared" si="1029"/>
        <v>2768.2036914332666</v>
      </c>
      <c r="Z2271" s="4">
        <f t="shared" si="1030"/>
        <v>-1</v>
      </c>
      <c r="AA2271" s="4">
        <f t="shared" ref="AA2271:AA2334" si="1044">N2271/G2271</f>
        <v>0</v>
      </c>
      <c r="AB2271" s="5">
        <f t="shared" ref="AB2271:AB2334" si="1045">0.5*M2271*(Y2270^2)*CrossSectionalAreaE*AH2271</f>
        <v>5.921993955620356E-205</v>
      </c>
      <c r="AC2271" s="418">
        <f t="shared" si="1020"/>
        <v>3.7212719835968243E-205</v>
      </c>
      <c r="AD2271" s="628">
        <f t="shared" ref="AD2271:AD2334" si="1046">(1/2)*M2271*(Y2270^2)</f>
        <v>1.4849059628375072E-206</v>
      </c>
      <c r="AE2271" s="4">
        <f t="shared" si="1031"/>
        <v>26.134665360083961</v>
      </c>
      <c r="AF2271" s="3">
        <f t="shared" ref="AF2271:AF2334" si="1047">IF(AF2270&gt;4.67,$L$20+($L$26/1000)*W2271,4.67)</f>
        <v>4.67</v>
      </c>
      <c r="AG2271" s="2">
        <f t="shared" si="1032"/>
        <v>105.92076283713217</v>
      </c>
      <c r="AH2271" s="1">
        <f t="shared" si="1021"/>
        <v>53.442332738894947</v>
      </c>
    </row>
    <row r="2272" spans="6:34" ht="15" thickBot="1" x14ac:dyDescent="0.4">
      <c r="F2272" s="21">
        <f t="shared" si="1033"/>
        <v>224.19999999999155</v>
      </c>
      <c r="G2272" s="20">
        <f t="shared" ref="G2272:G2335" si="1048">IF(I2271&gt;0.02,G2271-((N2271/O2271)*TimeStep),G2271)</f>
        <v>356.63043478260749</v>
      </c>
      <c r="H2272" s="19">
        <f t="shared" si="1022"/>
        <v>6.6304347826074945</v>
      </c>
      <c r="I2272" s="18">
        <f t="shared" si="1023"/>
        <v>1.8944099378878556E-2</v>
      </c>
      <c r="J2272" s="17">
        <f t="shared" si="1024"/>
        <v>121444.77029587697</v>
      </c>
      <c r="K2272" s="16">
        <f t="shared" si="1025"/>
        <v>31.80336277197009</v>
      </c>
      <c r="L2272" s="15">
        <f t="shared" si="1026"/>
        <v>4.8328331675142061E-210</v>
      </c>
      <c r="M2272" s="14">
        <f t="shared" si="1027"/>
        <v>1.1487161155864516E-212</v>
      </c>
      <c r="N2272" s="13">
        <f t="shared" si="1034"/>
        <v>0</v>
      </c>
      <c r="O2272" s="12">
        <f t="shared" si="1035"/>
        <v>0</v>
      </c>
      <c r="P2272" s="4">
        <f t="shared" si="1036"/>
        <v>4.3500091346174753E-212</v>
      </c>
      <c r="Q2272" s="11">
        <f t="shared" si="1028"/>
        <v>6.3927009095815679E-211</v>
      </c>
      <c r="R2272" s="10">
        <f t="shared" si="1037"/>
        <v>-5.5360562568107898E-207</v>
      </c>
      <c r="S2272" s="9">
        <f t="shared" si="1038"/>
        <v>151.358709016955</v>
      </c>
      <c r="T2272" s="8">
        <f t="shared" si="1039"/>
        <v>31967.159365530573</v>
      </c>
      <c r="U2272" s="7">
        <f t="shared" si="1040"/>
        <v>-31.80336277197009</v>
      </c>
      <c r="V2272" s="9">
        <f t="shared" si="1041"/>
        <v>-2767.2428819122629</v>
      </c>
      <c r="W2272" s="8">
        <f t="shared" si="1042"/>
        <v>121444.77029587697</v>
      </c>
      <c r="X2272" s="7">
        <f t="shared" si="1043"/>
        <v>-31.80336277197009</v>
      </c>
      <c r="Y2272" s="6">
        <f t="shared" si="1029"/>
        <v>2771.379192079165</v>
      </c>
      <c r="Z2272" s="4">
        <f t="shared" si="1030"/>
        <v>-1</v>
      </c>
      <c r="AA2272" s="4">
        <f t="shared" si="1044"/>
        <v>0</v>
      </c>
      <c r="AB2272" s="5">
        <f t="shared" si="1045"/>
        <v>1.7583068838580472E-204</v>
      </c>
      <c r="AC2272" s="418">
        <f t="shared" ref="AC2272:AC2335" si="1049">(AB2272/G2272)*F2272</f>
        <v>1.1053807104300024E-204</v>
      </c>
      <c r="AD2272" s="628">
        <f t="shared" si="1046"/>
        <v>4.4012780423171321E-206</v>
      </c>
      <c r="AE2272" s="4">
        <f t="shared" si="1031"/>
        <v>26.16464532398189</v>
      </c>
      <c r="AF2272" s="3">
        <f t="shared" si="1047"/>
        <v>4.67</v>
      </c>
      <c r="AG2272" s="2">
        <f t="shared" si="1032"/>
        <v>105.92076283713217</v>
      </c>
      <c r="AH2272" s="1">
        <f t="shared" si="1021"/>
        <v>53.534317383458848</v>
      </c>
    </row>
    <row r="2273" spans="6:34" ht="15" thickBot="1" x14ac:dyDescent="0.4">
      <c r="F2273" s="21">
        <f t="shared" si="1033"/>
        <v>224.29999999999154</v>
      </c>
      <c r="G2273" s="20">
        <f t="shared" si="1048"/>
        <v>356.63043478260749</v>
      </c>
      <c r="H2273" s="19">
        <f t="shared" si="1022"/>
        <v>6.6304347826074945</v>
      </c>
      <c r="I2273" s="18">
        <f t="shared" si="1023"/>
        <v>1.8944099378878556E-2</v>
      </c>
      <c r="J2273" s="17">
        <f t="shared" si="1024"/>
        <v>121168.04600768574</v>
      </c>
      <c r="K2273" s="16">
        <f t="shared" si="1025"/>
        <v>31.804200012496867</v>
      </c>
      <c r="L2273" s="15">
        <f t="shared" si="1026"/>
        <v>1.4310387405908457E-209</v>
      </c>
      <c r="M2273" s="14">
        <f t="shared" si="1027"/>
        <v>3.401435982510381E-212</v>
      </c>
      <c r="N2273" s="13">
        <f t="shared" si="1034"/>
        <v>0</v>
      </c>
      <c r="O2273" s="12">
        <f t="shared" si="1035"/>
        <v>0</v>
      </c>
      <c r="P2273" s="4">
        <f t="shared" si="1036"/>
        <v>1.2880708639821611E-211</v>
      </c>
      <c r="Q2273" s="11">
        <f t="shared" si="1028"/>
        <v>1.8929274695668815E-210</v>
      </c>
      <c r="R2273" s="10">
        <f t="shared" si="1037"/>
        <v>-1.6458563556552835E-206</v>
      </c>
      <c r="S2273" s="9">
        <f t="shared" si="1038"/>
        <v>151.358709016955</v>
      </c>
      <c r="T2273" s="8">
        <f t="shared" si="1039"/>
        <v>31982.29523643227</v>
      </c>
      <c r="U2273" s="7">
        <f t="shared" si="1040"/>
        <v>-31.804200012496867</v>
      </c>
      <c r="V2273" s="9">
        <f t="shared" si="1041"/>
        <v>-2770.4232181894599</v>
      </c>
      <c r="W2273" s="8">
        <f t="shared" si="1042"/>
        <v>121168.04600768574</v>
      </c>
      <c r="X2273" s="7">
        <f t="shared" si="1043"/>
        <v>-31.804200012496867</v>
      </c>
      <c r="Y2273" s="6">
        <f t="shared" si="1029"/>
        <v>2774.5547871106319</v>
      </c>
      <c r="Z2273" s="4">
        <f t="shared" si="1030"/>
        <v>-1</v>
      </c>
      <c r="AA2273" s="4">
        <f t="shared" si="1044"/>
        <v>0</v>
      </c>
      <c r="AB2273" s="5">
        <f t="shared" si="1045"/>
        <v>5.2274045380769533E-204</v>
      </c>
      <c r="AC2273" s="418">
        <f t="shared" si="1049"/>
        <v>3.2877363330063114E-204</v>
      </c>
      <c r="AD2273" s="628">
        <f t="shared" si="1046"/>
        <v>1.3062437027132716E-205</v>
      </c>
      <c r="AE2273" s="4">
        <f t="shared" si="1031"/>
        <v>26.194626178975824</v>
      </c>
      <c r="AF2273" s="3">
        <f t="shared" si="1047"/>
        <v>4.67</v>
      </c>
      <c r="AG2273" s="2">
        <f t="shared" si="1032"/>
        <v>105.92076283713217</v>
      </c>
      <c r="AH2273" s="1">
        <f t="shared" si="1021"/>
        <v>53.626357478449485</v>
      </c>
    </row>
    <row r="2274" spans="6:34" ht="15" thickBot="1" x14ac:dyDescent="0.4">
      <c r="F2274" s="21">
        <f t="shared" si="1033"/>
        <v>224.39999999999154</v>
      </c>
      <c r="G2274" s="20">
        <f t="shared" si="1048"/>
        <v>356.63043478260749</v>
      </c>
      <c r="H2274" s="19">
        <f t="shared" si="1022"/>
        <v>6.6304347826074945</v>
      </c>
      <c r="I2274" s="18">
        <f t="shared" si="1023"/>
        <v>1.8944099378878556E-2</v>
      </c>
      <c r="J2274" s="17">
        <f t="shared" si="1024"/>
        <v>120891.0036858668</v>
      </c>
      <c r="K2274" s="16">
        <f t="shared" si="1025"/>
        <v>31.805038248365914</v>
      </c>
      <c r="L2274" s="15">
        <f t="shared" si="1026"/>
        <v>4.2429483424648367E-209</v>
      </c>
      <c r="M2274" s="14">
        <f t="shared" si="1027"/>
        <v>1.0085063915204671E-211</v>
      </c>
      <c r="N2274" s="13">
        <f t="shared" si="1034"/>
        <v>0</v>
      </c>
      <c r="O2274" s="12">
        <f t="shared" si="1035"/>
        <v>0</v>
      </c>
      <c r="P2274" s="4">
        <f t="shared" si="1036"/>
        <v>3.8190567329112888E-211</v>
      </c>
      <c r="Q2274" s="11">
        <f t="shared" si="1028"/>
        <v>5.6124221110106928E-210</v>
      </c>
      <c r="R2274" s="10">
        <f t="shared" si="1037"/>
        <v>-4.8994596642023783E-206</v>
      </c>
      <c r="S2274" s="9">
        <f t="shared" si="1038"/>
        <v>151.358709016955</v>
      </c>
      <c r="T2274" s="8">
        <f t="shared" si="1039"/>
        <v>31997.431107333967</v>
      </c>
      <c r="U2274" s="7">
        <f t="shared" si="1040"/>
        <v>-31.805038248365914</v>
      </c>
      <c r="V2274" s="9">
        <f t="shared" si="1041"/>
        <v>-2773.6036381907097</v>
      </c>
      <c r="W2274" s="8">
        <f t="shared" si="1042"/>
        <v>120891.0036858668</v>
      </c>
      <c r="X2274" s="7">
        <f t="shared" si="1043"/>
        <v>-31.805038248365914</v>
      </c>
      <c r="Y2274" s="6">
        <f t="shared" si="1029"/>
        <v>2777.7304765905601</v>
      </c>
      <c r="Z2274" s="4">
        <f t="shared" si="1030"/>
        <v>-1</v>
      </c>
      <c r="AA2274" s="4">
        <f t="shared" si="1044"/>
        <v>0</v>
      </c>
      <c r="AB2274" s="5">
        <f t="shared" si="1045"/>
        <v>1.5561174336249725E-203</v>
      </c>
      <c r="AC2274" s="418">
        <f t="shared" si="1049"/>
        <v>9.7914456548917181E-204</v>
      </c>
      <c r="AD2274" s="628">
        <f t="shared" si="1046"/>
        <v>3.8818188904279228E-205</v>
      </c>
      <c r="AE2274" s="4">
        <f t="shared" si="1031"/>
        <v>26.224607925659534</v>
      </c>
      <c r="AF2274" s="3">
        <f t="shared" si="1047"/>
        <v>4.67</v>
      </c>
      <c r="AG2274" s="2">
        <f t="shared" si="1032"/>
        <v>105.92076283713217</v>
      </c>
      <c r="AH2274" s="1">
        <f t="shared" si="1021"/>
        <v>53.718453000213486</v>
      </c>
    </row>
    <row r="2275" spans="6:34" ht="15" thickBot="1" x14ac:dyDescent="0.4">
      <c r="F2275" s="21">
        <f t="shared" si="1033"/>
        <v>224.49999999999153</v>
      </c>
      <c r="G2275" s="20">
        <f t="shared" si="1048"/>
        <v>356.63043478260749</v>
      </c>
      <c r="H2275" s="19">
        <f t="shared" si="1022"/>
        <v>6.6304347826074945</v>
      </c>
      <c r="I2275" s="18">
        <f t="shared" si="1023"/>
        <v>1.8944099378878556E-2</v>
      </c>
      <c r="J2275" s="17">
        <f t="shared" si="1024"/>
        <v>120613.64332204773</v>
      </c>
      <c r="K2275" s="16">
        <f t="shared" si="1025"/>
        <v>31.805877479718426</v>
      </c>
      <c r="L2275" s="15">
        <f t="shared" si="1026"/>
        <v>1.2596531147535618E-208</v>
      </c>
      <c r="M2275" s="14">
        <f t="shared" si="1027"/>
        <v>2.994069488457741E-211</v>
      </c>
      <c r="N2275" s="13">
        <f t="shared" si="1034"/>
        <v>0</v>
      </c>
      <c r="O2275" s="12">
        <f t="shared" si="1035"/>
        <v>0</v>
      </c>
      <c r="P2275" s="4">
        <f t="shared" si="1036"/>
        <v>1.1338075132532996E-210</v>
      </c>
      <c r="Q2275" s="11">
        <f t="shared" si="1028"/>
        <v>1.666224620905803E-209</v>
      </c>
      <c r="R2275" s="10">
        <f t="shared" si="1037"/>
        <v>-1.4603917603366839E-205</v>
      </c>
      <c r="S2275" s="9">
        <f t="shared" si="1038"/>
        <v>151.358709016955</v>
      </c>
      <c r="T2275" s="8">
        <f t="shared" si="1039"/>
        <v>32012.566978235664</v>
      </c>
      <c r="U2275" s="7">
        <f t="shared" si="1040"/>
        <v>-31.805877479718426</v>
      </c>
      <c r="V2275" s="9">
        <f t="shared" si="1041"/>
        <v>-2776.7841420155464</v>
      </c>
      <c r="W2275" s="8">
        <f t="shared" si="1042"/>
        <v>120613.64332204773</v>
      </c>
      <c r="X2275" s="7">
        <f t="shared" si="1043"/>
        <v>-31.805877479718426</v>
      </c>
      <c r="Y2275" s="6">
        <f t="shared" si="1029"/>
        <v>2780.9062605820236</v>
      </c>
      <c r="Z2275" s="4">
        <f t="shared" si="1030"/>
        <v>-1</v>
      </c>
      <c r="AA2275" s="4">
        <f t="shared" si="1044"/>
        <v>0</v>
      </c>
      <c r="AB2275" s="5">
        <f t="shared" si="1045"/>
        <v>4.6383504180805245E-203</v>
      </c>
      <c r="AC2275" s="418">
        <f t="shared" si="1049"/>
        <v>2.9198564320338876E-203</v>
      </c>
      <c r="AD2275" s="628">
        <f t="shared" si="1046"/>
        <v>1.1550800620123856E-204</v>
      </c>
      <c r="AE2275" s="4">
        <f t="shared" si="1031"/>
        <v>26.254590564628501</v>
      </c>
      <c r="AF2275" s="3">
        <f t="shared" si="1047"/>
        <v>4.67</v>
      </c>
      <c r="AG2275" s="2">
        <f t="shared" si="1032"/>
        <v>105.92076283713217</v>
      </c>
      <c r="AH2275" s="1">
        <f t="shared" si="1021"/>
        <v>53.810603925153352</v>
      </c>
    </row>
    <row r="2276" spans="6:34" ht="15" thickBot="1" x14ac:dyDescent="0.4">
      <c r="F2276" s="21">
        <f t="shared" si="1033"/>
        <v>224.59999999999152</v>
      </c>
      <c r="G2276" s="20">
        <f t="shared" si="1048"/>
        <v>356.63043478260749</v>
      </c>
      <c r="H2276" s="19">
        <f t="shared" si="1022"/>
        <v>6.6304347826074945</v>
      </c>
      <c r="I2276" s="18">
        <f t="shared" si="1023"/>
        <v>1.8944099378878556E-2</v>
      </c>
      <c r="J2276" s="17">
        <f t="shared" si="1024"/>
        <v>120335.96490784618</v>
      </c>
      <c r="K2276" s="16">
        <f t="shared" si="1025"/>
        <v>31.806717706695785</v>
      </c>
      <c r="L2276" s="15">
        <f t="shared" si="1026"/>
        <v>3.7445631106987892E-208</v>
      </c>
      <c r="M2276" s="14">
        <f t="shared" si="1027"/>
        <v>8.9004520578199514E-211</v>
      </c>
      <c r="N2276" s="13">
        <f t="shared" si="1034"/>
        <v>0</v>
      </c>
      <c r="O2276" s="12">
        <f t="shared" si="1035"/>
        <v>0</v>
      </c>
      <c r="P2276" s="4">
        <f t="shared" si="1036"/>
        <v>3.3704626607397747E-210</v>
      </c>
      <c r="Q2276" s="11">
        <f t="shared" si="1028"/>
        <v>4.9531757406106183E-209</v>
      </c>
      <c r="R2276" s="10">
        <f t="shared" si="1037"/>
        <v>-4.3586861367247462E-205</v>
      </c>
      <c r="S2276" s="9">
        <f t="shared" si="1038"/>
        <v>151.358709016955</v>
      </c>
      <c r="T2276" s="8">
        <f t="shared" si="1039"/>
        <v>32027.70284913736</v>
      </c>
      <c r="U2276" s="7">
        <f t="shared" si="1040"/>
        <v>-31.806717706695785</v>
      </c>
      <c r="V2276" s="9">
        <f t="shared" si="1041"/>
        <v>-2779.9647297635183</v>
      </c>
      <c r="W2276" s="8">
        <f t="shared" si="1042"/>
        <v>120335.96490784618</v>
      </c>
      <c r="X2276" s="7">
        <f t="shared" si="1043"/>
        <v>-31.806717706695785</v>
      </c>
      <c r="Y2276" s="6">
        <f t="shared" si="1029"/>
        <v>2784.0821391482741</v>
      </c>
      <c r="Z2276" s="4">
        <f t="shared" si="1030"/>
        <v>-1</v>
      </c>
      <c r="AA2276" s="4">
        <f t="shared" si="1044"/>
        <v>0</v>
      </c>
      <c r="AB2276" s="5">
        <f t="shared" si="1045"/>
        <v>1.3843623480796747E-202</v>
      </c>
      <c r="AC2276" s="418">
        <f t="shared" si="1049"/>
        <v>8.7184870682227824E-203</v>
      </c>
      <c r="AD2276" s="628">
        <f t="shared" si="1046"/>
        <v>3.4415554335072073E-204</v>
      </c>
      <c r="AE2276" s="4">
        <f t="shared" si="1031"/>
        <v>26.28457409647989</v>
      </c>
      <c r="AF2276" s="3">
        <f t="shared" si="1047"/>
        <v>4.67</v>
      </c>
      <c r="AG2276" s="2">
        <f t="shared" si="1032"/>
        <v>105.92076283713217</v>
      </c>
      <c r="AH2276" s="1">
        <f t="shared" si="1021"/>
        <v>53.902810229727223</v>
      </c>
    </row>
    <row r="2277" spans="6:34" ht="15" thickBot="1" x14ac:dyDescent="0.4">
      <c r="F2277" s="21">
        <f t="shared" si="1033"/>
        <v>224.69999999999152</v>
      </c>
      <c r="G2277" s="20">
        <f t="shared" si="1048"/>
        <v>356.63043478260749</v>
      </c>
      <c r="H2277" s="19">
        <f t="shared" si="1022"/>
        <v>6.6304347826074945</v>
      </c>
      <c r="I2277" s="18">
        <f t="shared" si="1023"/>
        <v>1.8944099378878556E-2</v>
      </c>
      <c r="J2277" s="17">
        <f t="shared" si="1024"/>
        <v>120057.96843486984</v>
      </c>
      <c r="K2277" s="16">
        <f t="shared" si="1025"/>
        <v>31.807558929439569</v>
      </c>
      <c r="L2277" s="15">
        <f t="shared" si="1026"/>
        <v>1.114598399939767E-207</v>
      </c>
      <c r="M2277" s="14">
        <f t="shared" si="1027"/>
        <v>2.6492889368168321E-210</v>
      </c>
      <c r="N2277" s="13">
        <f t="shared" si="1034"/>
        <v>0</v>
      </c>
      <c r="O2277" s="12">
        <f t="shared" si="1035"/>
        <v>0</v>
      </c>
      <c r="P2277" s="4">
        <f t="shared" si="1036"/>
        <v>1.0032444847794877E-209</v>
      </c>
      <c r="Q2277" s="11">
        <f t="shared" si="1028"/>
        <v>1.4743513707463738E-208</v>
      </c>
      <c r="R2277" s="10">
        <f t="shared" si="1037"/>
        <v>-1.3025876689165727E-204</v>
      </c>
      <c r="S2277" s="9">
        <f t="shared" si="1038"/>
        <v>151.358709016955</v>
      </c>
      <c r="T2277" s="8">
        <f t="shared" si="1039"/>
        <v>32042.838720039057</v>
      </c>
      <c r="U2277" s="7">
        <f t="shared" si="1040"/>
        <v>-31.807558929439569</v>
      </c>
      <c r="V2277" s="9">
        <f t="shared" si="1041"/>
        <v>-2783.1454015341878</v>
      </c>
      <c r="W2277" s="8">
        <f t="shared" si="1042"/>
        <v>120057.96843486984</v>
      </c>
      <c r="X2277" s="7">
        <f t="shared" si="1043"/>
        <v>-31.807558929439569</v>
      </c>
      <c r="Y2277" s="6">
        <f t="shared" si="1029"/>
        <v>2787.258112352743</v>
      </c>
      <c r="Z2277" s="4">
        <f t="shared" si="1030"/>
        <v>-1</v>
      </c>
      <c r="AA2277" s="4">
        <f t="shared" si="1044"/>
        <v>0</v>
      </c>
      <c r="AB2277" s="5">
        <f t="shared" si="1045"/>
        <v>4.137148827320697E-202</v>
      </c>
      <c r="AC2277" s="418">
        <f t="shared" si="1049"/>
        <v>2.6066685589119608E-202</v>
      </c>
      <c r="AD2277" s="628">
        <f t="shared" si="1046"/>
        <v>1.0267469433051322E-203</v>
      </c>
      <c r="AE2277" s="4">
        <f t="shared" si="1031"/>
        <v>26.314558521812554</v>
      </c>
      <c r="AF2277" s="3">
        <f t="shared" si="1047"/>
        <v>4.67</v>
      </c>
      <c r="AG2277" s="2">
        <f t="shared" si="1032"/>
        <v>105.92076283713217</v>
      </c>
      <c r="AH2277" s="1">
        <f t="shared" si="1021"/>
        <v>53.995071890448997</v>
      </c>
    </row>
    <row r="2278" spans="6:34" ht="15" thickBot="1" x14ac:dyDescent="0.4">
      <c r="F2278" s="21">
        <f t="shared" si="1033"/>
        <v>224.79999999999151</v>
      </c>
      <c r="G2278" s="20">
        <f t="shared" si="1048"/>
        <v>356.63043478260749</v>
      </c>
      <c r="H2278" s="19">
        <f t="shared" si="1022"/>
        <v>6.6304347826074945</v>
      </c>
      <c r="I2278" s="18">
        <f t="shared" si="1023"/>
        <v>1.8944099378878556E-2</v>
      </c>
      <c r="J2278" s="17">
        <f t="shared" si="1024"/>
        <v>119779.65389471642</v>
      </c>
      <c r="K2278" s="16">
        <f t="shared" si="1025"/>
        <v>31.808401148091505</v>
      </c>
      <c r="L2278" s="15">
        <f t="shared" si="1026"/>
        <v>3.3220246378158961E-207</v>
      </c>
      <c r="M2278" s="14">
        <f t="shared" si="1027"/>
        <v>7.8961203616246031E-210</v>
      </c>
      <c r="N2278" s="13">
        <f t="shared" si="1034"/>
        <v>0</v>
      </c>
      <c r="O2278" s="12">
        <f t="shared" si="1035"/>
        <v>0</v>
      </c>
      <c r="P2278" s="4">
        <f t="shared" si="1036"/>
        <v>2.9901378795900633E-209</v>
      </c>
      <c r="Q2278" s="11">
        <f t="shared" si="1028"/>
        <v>4.3942567822471046E-208</v>
      </c>
      <c r="R2278" s="10">
        <f t="shared" si="1037"/>
        <v>-3.8978361274224843E-204</v>
      </c>
      <c r="S2278" s="9">
        <f t="shared" si="1038"/>
        <v>151.358709016955</v>
      </c>
      <c r="T2278" s="8">
        <f t="shared" si="1039"/>
        <v>32057.974590940754</v>
      </c>
      <c r="U2278" s="7">
        <f t="shared" si="1040"/>
        <v>-31.808401148091505</v>
      </c>
      <c r="V2278" s="9">
        <f t="shared" si="1041"/>
        <v>-2786.3261574271319</v>
      </c>
      <c r="W2278" s="8">
        <f t="shared" si="1042"/>
        <v>119779.65389471642</v>
      </c>
      <c r="X2278" s="7">
        <f t="shared" si="1043"/>
        <v>-31.808401148091505</v>
      </c>
      <c r="Y2278" s="6">
        <f t="shared" si="1029"/>
        <v>2790.4341802590375</v>
      </c>
      <c r="Z2278" s="4">
        <f t="shared" si="1030"/>
        <v>-1</v>
      </c>
      <c r="AA2278" s="4">
        <f t="shared" si="1044"/>
        <v>0</v>
      </c>
      <c r="AB2278" s="5">
        <f t="shared" si="1045"/>
        <v>1.2379917719524336E-201</v>
      </c>
      <c r="AC2278" s="418">
        <f t="shared" si="1049"/>
        <v>7.8036118960105364E-202</v>
      </c>
      <c r="AD2278" s="628">
        <f t="shared" si="1046"/>
        <v>3.0671720667854254E-203</v>
      </c>
      <c r="AE2278" s="4">
        <f t="shared" si="1031"/>
        <v>26.344543841227011</v>
      </c>
      <c r="AF2278" s="3">
        <f t="shared" si="1047"/>
        <v>4.67</v>
      </c>
      <c r="AG2278" s="2">
        <f t="shared" si="1032"/>
        <v>105.92076283713217</v>
      </c>
      <c r="AH2278" s="1">
        <f t="shared" si="1021"/>
        <v>54.087388883888117</v>
      </c>
    </row>
    <row r="2279" spans="6:34" ht="15" thickBot="1" x14ac:dyDescent="0.4">
      <c r="F2279" s="21">
        <f t="shared" si="1033"/>
        <v>224.89999999999151</v>
      </c>
      <c r="G2279" s="20">
        <f t="shared" si="1048"/>
        <v>356.63043478260749</v>
      </c>
      <c r="H2279" s="19">
        <f t="shared" si="1022"/>
        <v>6.6304347826074945</v>
      </c>
      <c r="I2279" s="18">
        <f t="shared" si="1023"/>
        <v>1.8944099378878556E-2</v>
      </c>
      <c r="J2279" s="17">
        <f t="shared" si="1024"/>
        <v>119501.02127897371</v>
      </c>
      <c r="K2279" s="16">
        <f t="shared" si="1025"/>
        <v>31.809244362793496</v>
      </c>
      <c r="L2279" s="15">
        <f t="shared" si="1026"/>
        <v>9.9141288321851189E-207</v>
      </c>
      <c r="M2279" s="14">
        <f t="shared" si="1027"/>
        <v>2.3564892821220808E-209</v>
      </c>
      <c r="N2279" s="13">
        <f t="shared" si="1034"/>
        <v>0</v>
      </c>
      <c r="O2279" s="12">
        <f t="shared" si="1035"/>
        <v>0</v>
      </c>
      <c r="P2279" s="4">
        <f t="shared" si="1036"/>
        <v>8.9236581290808608E-209</v>
      </c>
      <c r="Q2279" s="11">
        <f t="shared" si="1028"/>
        <v>1.3114059229116222E-207</v>
      </c>
      <c r="R2279" s="10">
        <f t="shared" si="1037"/>
        <v>-1.1678996970625892E-203</v>
      </c>
      <c r="S2279" s="9">
        <f t="shared" si="1038"/>
        <v>151.358709016955</v>
      </c>
      <c r="T2279" s="8">
        <f t="shared" si="1039"/>
        <v>32073.110461842451</v>
      </c>
      <c r="U2279" s="7">
        <f t="shared" si="1040"/>
        <v>-31.809244362793496</v>
      </c>
      <c r="V2279" s="9">
        <f t="shared" si="1041"/>
        <v>-2789.506997541941</v>
      </c>
      <c r="W2279" s="8">
        <f t="shared" si="1042"/>
        <v>119501.02127897371</v>
      </c>
      <c r="X2279" s="7">
        <f t="shared" si="1043"/>
        <v>-31.809244362793496</v>
      </c>
      <c r="Y2279" s="6">
        <f t="shared" si="1029"/>
        <v>2793.6103429309419</v>
      </c>
      <c r="Z2279" s="4">
        <f t="shared" si="1030"/>
        <v>-1</v>
      </c>
      <c r="AA2279" s="4">
        <f t="shared" si="1044"/>
        <v>0</v>
      </c>
      <c r="AB2279" s="5">
        <f t="shared" si="1045"/>
        <v>3.7093663462586876E-201</v>
      </c>
      <c r="AC2279" s="418">
        <f t="shared" si="1049"/>
        <v>2.3392184455094974E-201</v>
      </c>
      <c r="AD2279" s="628">
        <f t="shared" si="1046"/>
        <v>9.1744288963412213E-203</v>
      </c>
      <c r="AE2279" s="4">
        <f t="shared" si="1031"/>
        <v>26.374530055325454</v>
      </c>
      <c r="AF2279" s="3">
        <f t="shared" si="1047"/>
        <v>4.67</v>
      </c>
      <c r="AG2279" s="2">
        <f t="shared" si="1032"/>
        <v>105.92076283713217</v>
      </c>
      <c r="AH2279" s="1">
        <f t="shared" si="1021"/>
        <v>54.179761186669182</v>
      </c>
    </row>
    <row r="2280" spans="6:34" ht="15" thickBot="1" x14ac:dyDescent="0.4">
      <c r="F2280" s="21">
        <f t="shared" si="1033"/>
        <v>224.9999999999915</v>
      </c>
      <c r="G2280" s="20">
        <f t="shared" si="1048"/>
        <v>356.63043478260749</v>
      </c>
      <c r="H2280" s="19">
        <f t="shared" si="1022"/>
        <v>6.6304347826074945</v>
      </c>
      <c r="I2280" s="18">
        <f t="shared" si="1023"/>
        <v>1.8944099378878556E-2</v>
      </c>
      <c r="J2280" s="17">
        <f t="shared" si="1024"/>
        <v>119222.07057921952</v>
      </c>
      <c r="K2280" s="16">
        <f t="shared" si="1025"/>
        <v>31.810088573687647</v>
      </c>
      <c r="L2280" s="15">
        <f t="shared" si="1026"/>
        <v>2.9626042731337326E-206</v>
      </c>
      <c r="M2280" s="14">
        <f t="shared" si="1027"/>
        <v>7.0418140968115689E-209</v>
      </c>
      <c r="N2280" s="13">
        <f t="shared" si="1034"/>
        <v>0</v>
      </c>
      <c r="O2280" s="12">
        <f t="shared" si="1035"/>
        <v>0</v>
      </c>
      <c r="P2280" s="4">
        <f t="shared" si="1036"/>
        <v>2.6666253941923649E-208</v>
      </c>
      <c r="Q2280" s="11">
        <f t="shared" si="1028"/>
        <v>3.9188282266597783E-207</v>
      </c>
      <c r="R2280" s="10">
        <f t="shared" si="1037"/>
        <v>-3.5039102768486894E-203</v>
      </c>
      <c r="S2280" s="9">
        <f t="shared" si="1038"/>
        <v>151.358709016955</v>
      </c>
      <c r="T2280" s="8">
        <f t="shared" si="1039"/>
        <v>32088.246332744147</v>
      </c>
      <c r="U2280" s="7">
        <f t="shared" si="1040"/>
        <v>-31.810088573687647</v>
      </c>
      <c r="V2280" s="9">
        <f t="shared" si="1041"/>
        <v>-2792.6879219782204</v>
      </c>
      <c r="W2280" s="8">
        <f t="shared" si="1042"/>
        <v>119222.07057921952</v>
      </c>
      <c r="X2280" s="7">
        <f t="shared" si="1043"/>
        <v>-31.810088573687647</v>
      </c>
      <c r="Y2280" s="6">
        <f t="shared" si="1029"/>
        <v>2796.786600432416</v>
      </c>
      <c r="Z2280" s="4">
        <f t="shared" si="1030"/>
        <v>-1</v>
      </c>
      <c r="AA2280" s="4">
        <f t="shared" si="1044"/>
        <v>0</v>
      </c>
      <c r="AB2280" s="5">
        <f t="shared" si="1045"/>
        <v>1.1128769785575129E-200</v>
      </c>
      <c r="AC2280" s="418">
        <f t="shared" si="1049"/>
        <v>7.0211988589270728E-201</v>
      </c>
      <c r="AD2280" s="628">
        <f t="shared" si="1046"/>
        <v>2.7478069633876008E-202</v>
      </c>
      <c r="AE2280" s="4">
        <f t="shared" si="1031"/>
        <v>26.404517164711724</v>
      </c>
      <c r="AF2280" s="3">
        <f t="shared" si="1047"/>
        <v>4.67</v>
      </c>
      <c r="AG2280" s="2">
        <f t="shared" si="1032"/>
        <v>105.92076283713217</v>
      </c>
      <c r="AH2280" s="1">
        <f t="shared" si="1021"/>
        <v>54.272188775472024</v>
      </c>
    </row>
    <row r="2281" spans="6:34" ht="15" thickBot="1" x14ac:dyDescent="0.4">
      <c r="F2281" s="21">
        <f t="shared" si="1033"/>
        <v>225.0999999999915</v>
      </c>
      <c r="G2281" s="20">
        <f t="shared" si="1048"/>
        <v>356.63043478260749</v>
      </c>
      <c r="H2281" s="19">
        <f t="shared" si="1022"/>
        <v>6.6304347826074945</v>
      </c>
      <c r="I2281" s="18">
        <f t="shared" si="1023"/>
        <v>1.8944099378878556E-2</v>
      </c>
      <c r="J2281" s="17">
        <f t="shared" si="1024"/>
        <v>118942.8017870217</v>
      </c>
      <c r="K2281" s="16">
        <f t="shared" si="1025"/>
        <v>31.81093378091623</v>
      </c>
      <c r="L2281" s="15">
        <f t="shared" si="1026"/>
        <v>8.8646218024123589E-206</v>
      </c>
      <c r="M2281" s="14">
        <f t="shared" si="1027"/>
        <v>2.1070319562153934E-208</v>
      </c>
      <c r="N2281" s="13">
        <f t="shared" si="1034"/>
        <v>0</v>
      </c>
      <c r="O2281" s="12">
        <f t="shared" si="1035"/>
        <v>0</v>
      </c>
      <c r="P2281" s="4">
        <f t="shared" si="1036"/>
        <v>7.9790020633501716E-208</v>
      </c>
      <c r="Q2281" s="11">
        <f t="shared" si="1028"/>
        <v>1.1725808422335015E-206</v>
      </c>
      <c r="R2281" s="10">
        <f t="shared" si="1037"/>
        <v>-1.0526063279488884E-202</v>
      </c>
      <c r="S2281" s="9">
        <f t="shared" si="1038"/>
        <v>151.358709016955</v>
      </c>
      <c r="T2281" s="8">
        <f t="shared" si="1039"/>
        <v>32103.382203645844</v>
      </c>
      <c r="U2281" s="7">
        <f t="shared" si="1040"/>
        <v>-31.81093378091623</v>
      </c>
      <c r="V2281" s="9">
        <f t="shared" si="1041"/>
        <v>-2795.8689308355893</v>
      </c>
      <c r="W2281" s="8">
        <f t="shared" si="1042"/>
        <v>118942.8017870217</v>
      </c>
      <c r="X2281" s="7">
        <f t="shared" si="1043"/>
        <v>-31.81093378091623</v>
      </c>
      <c r="Y2281" s="6">
        <f t="shared" si="1029"/>
        <v>2799.9629528275941</v>
      </c>
      <c r="Z2281" s="4">
        <f t="shared" si="1030"/>
        <v>-1</v>
      </c>
      <c r="AA2281" s="4">
        <f t="shared" si="1044"/>
        <v>0</v>
      </c>
      <c r="AB2281" s="5">
        <f t="shared" si="1045"/>
        <v>3.3431830649265885E-200</v>
      </c>
      <c r="AC2281" s="418">
        <f t="shared" si="1049"/>
        <v>2.1101690560248497E-200</v>
      </c>
      <c r="AD2281" s="628">
        <f t="shared" si="1046"/>
        <v>8.2406180872881619E-202</v>
      </c>
      <c r="AE2281" s="4">
        <f t="shared" si="1031"/>
        <v>26.434505169991311</v>
      </c>
      <c r="AF2281" s="3">
        <f t="shared" si="1047"/>
        <v>4.67</v>
      </c>
      <c r="AG2281" s="2">
        <f t="shared" si="1032"/>
        <v>105.92076283713217</v>
      </c>
      <c r="AH2281" s="1">
        <f t="shared" si="1021"/>
        <v>54.364671627031591</v>
      </c>
    </row>
    <row r="2282" spans="6:34" ht="15" thickBot="1" x14ac:dyDescent="0.4">
      <c r="F2282" s="21">
        <f t="shared" si="1033"/>
        <v>225.19999999999149</v>
      </c>
      <c r="G2282" s="20">
        <f t="shared" si="1048"/>
        <v>356.63043478260749</v>
      </c>
      <c r="H2282" s="19">
        <f t="shared" si="1022"/>
        <v>6.6304347826074945</v>
      </c>
      <c r="I2282" s="18">
        <f t="shared" si="1023"/>
        <v>1.8944099378878556E-2</v>
      </c>
      <c r="J2282" s="17">
        <f t="shared" si="1024"/>
        <v>118663.21489393814</v>
      </c>
      <c r="K2282" s="16">
        <f t="shared" si="1025"/>
        <v>31.811779984621694</v>
      </c>
      <c r="L2282" s="15">
        <f t="shared" si="1026"/>
        <v>2.6559161586534304E-205</v>
      </c>
      <c r="M2282" s="14">
        <f t="shared" si="1027"/>
        <v>6.3128471175033388E-208</v>
      </c>
      <c r="N2282" s="13">
        <f t="shared" si="1034"/>
        <v>0</v>
      </c>
      <c r="O2282" s="12">
        <f t="shared" si="1035"/>
        <v>0</v>
      </c>
      <c r="P2282" s="4">
        <f t="shared" si="1036"/>
        <v>2.390576945337234E-207</v>
      </c>
      <c r="Q2282" s="11">
        <f t="shared" si="1028"/>
        <v>3.5131520279499207E-206</v>
      </c>
      <c r="R2282" s="10">
        <f t="shared" si="1037"/>
        <v>-3.1662459826569565E-202</v>
      </c>
      <c r="S2282" s="9">
        <f t="shared" si="1038"/>
        <v>151.358709016955</v>
      </c>
      <c r="T2282" s="8">
        <f t="shared" si="1039"/>
        <v>32118.518074547541</v>
      </c>
      <c r="U2282" s="7">
        <f t="shared" si="1040"/>
        <v>-31.811779984621694</v>
      </c>
      <c r="V2282" s="9">
        <f t="shared" si="1041"/>
        <v>-2799.0500242136809</v>
      </c>
      <c r="W2282" s="8">
        <f t="shared" si="1042"/>
        <v>118663.21489393814</v>
      </c>
      <c r="X2282" s="7">
        <f t="shared" si="1043"/>
        <v>-31.811779984621694</v>
      </c>
      <c r="Y2282" s="6">
        <f t="shared" si="1029"/>
        <v>2803.1394001807844</v>
      </c>
      <c r="Z2282" s="4">
        <f t="shared" si="1030"/>
        <v>-1</v>
      </c>
      <c r="AA2282" s="4">
        <f t="shared" si="1044"/>
        <v>0</v>
      </c>
      <c r="AB2282" s="5">
        <f t="shared" si="1045"/>
        <v>1.0056314186555582E-199</v>
      </c>
      <c r="AC2282" s="418">
        <f t="shared" si="1049"/>
        <v>6.3502206596380978E-200</v>
      </c>
      <c r="AD2282" s="628">
        <f t="shared" si="1046"/>
        <v>2.4745705860165763E-201</v>
      </c>
      <c r="AE2282" s="4">
        <f t="shared" si="1031"/>
        <v>26.464494071771359</v>
      </c>
      <c r="AF2282" s="3">
        <f t="shared" si="1047"/>
        <v>4.67</v>
      </c>
      <c r="AG2282" s="2">
        <f t="shared" si="1032"/>
        <v>105.92076283713217</v>
      </c>
      <c r="AH2282" s="1">
        <f t="shared" si="1021"/>
        <v>54.457209718137705</v>
      </c>
    </row>
    <row r="2283" spans="6:34" ht="15" thickBot="1" x14ac:dyDescent="0.4">
      <c r="F2283" s="21">
        <f t="shared" si="1033"/>
        <v>225.29999999999148</v>
      </c>
      <c r="G2283" s="20">
        <f t="shared" si="1048"/>
        <v>356.63043478260749</v>
      </c>
      <c r="H2283" s="19">
        <f t="shared" si="1022"/>
        <v>6.6304347826074945</v>
      </c>
      <c r="I2283" s="18">
        <f t="shared" si="1023"/>
        <v>1.8944099378878556E-2</v>
      </c>
      <c r="J2283" s="17">
        <f t="shared" si="1024"/>
        <v>118383.30989151678</v>
      </c>
      <c r="K2283" s="16">
        <f t="shared" si="1025"/>
        <v>31.812627184946649</v>
      </c>
      <c r="L2283" s="15">
        <f t="shared" si="1026"/>
        <v>7.967759119624975E-205</v>
      </c>
      <c r="M2283" s="14">
        <f t="shared" si="1027"/>
        <v>1.8938566651436602E-207</v>
      </c>
      <c r="N2283" s="13">
        <f t="shared" si="1034"/>
        <v>0</v>
      </c>
      <c r="O2283" s="12">
        <f t="shared" si="1035"/>
        <v>0</v>
      </c>
      <c r="P2283" s="4">
        <f t="shared" si="1036"/>
        <v>7.1717404163214287E-207</v>
      </c>
      <c r="Q2283" s="11">
        <f t="shared" si="1028"/>
        <v>1.0539470162913232E-205</v>
      </c>
      <c r="R2283" s="10">
        <f t="shared" si="1037"/>
        <v>-9.5365021175479709E-202</v>
      </c>
      <c r="S2283" s="9">
        <f t="shared" si="1038"/>
        <v>151.358709016955</v>
      </c>
      <c r="T2283" s="8">
        <f t="shared" si="1039"/>
        <v>32133.653945449238</v>
      </c>
      <c r="U2283" s="7">
        <f t="shared" si="1040"/>
        <v>-31.812627184946649</v>
      </c>
      <c r="V2283" s="9">
        <f t="shared" si="1041"/>
        <v>-2802.2312022121432</v>
      </c>
      <c r="W2283" s="8">
        <f t="shared" si="1042"/>
        <v>118383.30989151678</v>
      </c>
      <c r="X2283" s="7">
        <f t="shared" si="1043"/>
        <v>-31.812627184946649</v>
      </c>
      <c r="Y2283" s="6">
        <f t="shared" si="1029"/>
        <v>2806.3159425564672</v>
      </c>
      <c r="Z2283" s="4">
        <f t="shared" si="1030"/>
        <v>-1</v>
      </c>
      <c r="AA2283" s="4">
        <f t="shared" si="1044"/>
        <v>0</v>
      </c>
      <c r="AB2283" s="5">
        <f t="shared" si="1045"/>
        <v>3.0288885342489645E-199</v>
      </c>
      <c r="AC2283" s="418">
        <f t="shared" si="1049"/>
        <v>1.9134894843796609E-199</v>
      </c>
      <c r="AD2283" s="628">
        <f t="shared" si="1046"/>
        <v>7.4405750672105349E-201</v>
      </c>
      <c r="AE2283" s="4">
        <f t="shared" si="1031"/>
        <v>26.49448387066062</v>
      </c>
      <c r="AF2283" s="3">
        <f t="shared" si="1047"/>
        <v>4.67</v>
      </c>
      <c r="AG2283" s="2">
        <f t="shared" si="1032"/>
        <v>105.92076283713217</v>
      </c>
      <c r="AH2283" s="1">
        <f t="shared" si="1021"/>
        <v>54.549803025634759</v>
      </c>
    </row>
    <row r="2284" spans="6:34" ht="15" thickBot="1" x14ac:dyDescent="0.4">
      <c r="F2284" s="21">
        <f t="shared" si="1033"/>
        <v>225.39999999999148</v>
      </c>
      <c r="G2284" s="20">
        <f t="shared" si="1048"/>
        <v>356.63043478260749</v>
      </c>
      <c r="H2284" s="19">
        <f t="shared" si="1022"/>
        <v>6.6304347826074945</v>
      </c>
      <c r="I2284" s="18">
        <f t="shared" si="1023"/>
        <v>1.8944099378878556E-2</v>
      </c>
      <c r="J2284" s="17">
        <f t="shared" si="1024"/>
        <v>118103.08677129557</v>
      </c>
      <c r="K2284" s="16">
        <f t="shared" si="1025"/>
        <v>31.813475382033928</v>
      </c>
      <c r="L2284" s="15">
        <f t="shared" si="1026"/>
        <v>2.3934580452720103E-204</v>
      </c>
      <c r="M2284" s="14">
        <f t="shared" si="1027"/>
        <v>5.6890104278070415E-207</v>
      </c>
      <c r="N2284" s="13">
        <f t="shared" si="1034"/>
        <v>0</v>
      </c>
      <c r="O2284" s="12">
        <f t="shared" si="1035"/>
        <v>0</v>
      </c>
      <c r="P2284" s="4">
        <f t="shared" si="1036"/>
        <v>2.1543397008285673E-206</v>
      </c>
      <c r="Q2284" s="11">
        <f t="shared" si="1028"/>
        <v>3.1659817114948499E-205</v>
      </c>
      <c r="R2284" s="10">
        <f t="shared" si="1037"/>
        <v>-2.8760700329546891E-201</v>
      </c>
      <c r="S2284" s="9">
        <f t="shared" si="1038"/>
        <v>151.358709016955</v>
      </c>
      <c r="T2284" s="8">
        <f t="shared" si="1039"/>
        <v>32148.789816350934</v>
      </c>
      <c r="U2284" s="7">
        <f t="shared" si="1040"/>
        <v>-31.813475382033928</v>
      </c>
      <c r="V2284" s="9">
        <f t="shared" si="1041"/>
        <v>-2805.4124649306377</v>
      </c>
      <c r="W2284" s="8">
        <f t="shared" si="1042"/>
        <v>118103.08677129557</v>
      </c>
      <c r="X2284" s="7">
        <f t="shared" si="1043"/>
        <v>-31.813475382033928</v>
      </c>
      <c r="Y2284" s="6">
        <f t="shared" si="1029"/>
        <v>2809.4925800192955</v>
      </c>
      <c r="Z2284" s="4">
        <f t="shared" si="1030"/>
        <v>-1</v>
      </c>
      <c r="AA2284" s="4">
        <f t="shared" si="1044"/>
        <v>0</v>
      </c>
      <c r="AB2284" s="5">
        <f t="shared" si="1045"/>
        <v>9.1346863232840653E-199</v>
      </c>
      <c r="AC2284" s="418">
        <f t="shared" si="1049"/>
        <v>5.7733667585696587E-199</v>
      </c>
      <c r="AD2284" s="628">
        <f t="shared" si="1046"/>
        <v>2.2401642444114431E-200</v>
      </c>
      <c r="AE2284" s="4">
        <f t="shared" si="1031"/>
        <v>26.52447456726949</v>
      </c>
      <c r="AF2284" s="3">
        <f t="shared" si="1047"/>
        <v>4.67</v>
      </c>
      <c r="AG2284" s="2">
        <f t="shared" si="1032"/>
        <v>105.92076283713217</v>
      </c>
      <c r="AH2284" s="1">
        <f t="shared" si="1021"/>
        <v>54.642451526422001</v>
      </c>
    </row>
    <row r="2285" spans="6:34" ht="15" thickBot="1" x14ac:dyDescent="0.4">
      <c r="F2285" s="21">
        <f t="shared" si="1033"/>
        <v>225.49999999999147</v>
      </c>
      <c r="G2285" s="20">
        <f t="shared" si="1048"/>
        <v>356.63043478260749</v>
      </c>
      <c r="H2285" s="19">
        <f t="shared" si="1022"/>
        <v>6.6304347826074945</v>
      </c>
      <c r="I2285" s="18">
        <f t="shared" si="1023"/>
        <v>1.8944099378878556E-2</v>
      </c>
      <c r="J2285" s="17">
        <f t="shared" si="1024"/>
        <v>117822.5455248025</v>
      </c>
      <c r="K2285" s="16">
        <f t="shared" si="1025"/>
        <v>31.814324576026483</v>
      </c>
      <c r="L2285" s="15">
        <f t="shared" si="1026"/>
        <v>7.1991849925549537E-204</v>
      </c>
      <c r="M2285" s="14">
        <f t="shared" si="1027"/>
        <v>1.7111742808803869E-206</v>
      </c>
      <c r="N2285" s="13">
        <f t="shared" si="1034"/>
        <v>0</v>
      </c>
      <c r="O2285" s="12">
        <f t="shared" si="1035"/>
        <v>0</v>
      </c>
      <c r="P2285" s="4">
        <f t="shared" si="1036"/>
        <v>6.4799506612232007E-206</v>
      </c>
      <c r="Q2285" s="11">
        <f t="shared" si="1028"/>
        <v>9.5228274709560933E-205</v>
      </c>
      <c r="R2285" s="10">
        <f t="shared" si="1037"/>
        <v>-8.6851195608536259E-201</v>
      </c>
      <c r="S2285" s="9">
        <f t="shared" si="1038"/>
        <v>151.358709016955</v>
      </c>
      <c r="T2285" s="8">
        <f t="shared" si="1039"/>
        <v>32163.925687252631</v>
      </c>
      <c r="U2285" s="7">
        <f t="shared" si="1040"/>
        <v>-31.814324576026483</v>
      </c>
      <c r="V2285" s="9">
        <f t="shared" si="1041"/>
        <v>-2808.593812468841</v>
      </c>
      <c r="W2285" s="8">
        <f t="shared" si="1042"/>
        <v>117822.5455248025</v>
      </c>
      <c r="X2285" s="7">
        <f t="shared" si="1043"/>
        <v>-31.814324576026483</v>
      </c>
      <c r="Y2285" s="6">
        <f t="shared" si="1029"/>
        <v>2812.6693126340924</v>
      </c>
      <c r="Z2285" s="4">
        <f t="shared" si="1030"/>
        <v>-1</v>
      </c>
      <c r="AA2285" s="4">
        <f t="shared" si="1044"/>
        <v>0</v>
      </c>
      <c r="AB2285" s="5">
        <f t="shared" si="1045"/>
        <v>2.7584809117847523E-198</v>
      </c>
      <c r="AC2285" s="418">
        <f t="shared" si="1049"/>
        <v>1.7442074061531393E-198</v>
      </c>
      <c r="AD2285" s="628">
        <f t="shared" si="1046"/>
        <v>6.7533619618242933E-200</v>
      </c>
      <c r="AE2285" s="4">
        <f t="shared" si="1031"/>
        <v>26.554466162209959</v>
      </c>
      <c r="AF2285" s="3">
        <f t="shared" si="1047"/>
        <v>4.67</v>
      </c>
      <c r="AG2285" s="2">
        <f t="shared" si="1032"/>
        <v>105.92076283713217</v>
      </c>
      <c r="AH2285" s="1">
        <f t="shared" si="1021"/>
        <v>54.735155197452777</v>
      </c>
    </row>
    <row r="2286" spans="6:34" ht="15" thickBot="1" x14ac:dyDescent="0.4">
      <c r="F2286" s="21">
        <f t="shared" si="1033"/>
        <v>225.59999999999147</v>
      </c>
      <c r="G2286" s="20">
        <f t="shared" si="1048"/>
        <v>356.63043478260749</v>
      </c>
      <c r="H2286" s="19">
        <f t="shared" si="1022"/>
        <v>6.6304347826074945</v>
      </c>
      <c r="I2286" s="18">
        <f t="shared" si="1023"/>
        <v>1.8944099378878556E-2</v>
      </c>
      <c r="J2286" s="17">
        <f t="shared" si="1024"/>
        <v>117541.68614355561</v>
      </c>
      <c r="K2286" s="16">
        <f t="shared" si="1025"/>
        <v>31.815174767067486</v>
      </c>
      <c r="L2286" s="15">
        <f t="shared" si="1026"/>
        <v>2.168247438947203E-203</v>
      </c>
      <c r="M2286" s="14">
        <f t="shared" si="1027"/>
        <v>5.1537073376336064E-206</v>
      </c>
      <c r="N2286" s="13">
        <f t="shared" si="1034"/>
        <v>0</v>
      </c>
      <c r="O2286" s="12">
        <f t="shared" si="1035"/>
        <v>0</v>
      </c>
      <c r="P2286" s="4">
        <f t="shared" si="1036"/>
        <v>1.9516287524534244E-205</v>
      </c>
      <c r="Q2286" s="11">
        <f t="shared" si="1028"/>
        <v>2.8680810809542492E-204</v>
      </c>
      <c r="R2286" s="10">
        <f t="shared" si="1037"/>
        <v>-2.62614226991218E-200</v>
      </c>
      <c r="S2286" s="9">
        <f t="shared" si="1038"/>
        <v>151.358709016955</v>
      </c>
      <c r="T2286" s="8">
        <f t="shared" si="1039"/>
        <v>32179.061558154328</v>
      </c>
      <c r="U2286" s="7">
        <f t="shared" si="1040"/>
        <v>-31.815174767067486</v>
      </c>
      <c r="V2286" s="9">
        <f t="shared" si="1041"/>
        <v>-2811.7752449264435</v>
      </c>
      <c r="W2286" s="8">
        <f t="shared" si="1042"/>
        <v>117541.68614355561</v>
      </c>
      <c r="X2286" s="7">
        <f t="shared" si="1043"/>
        <v>-31.815174767067486</v>
      </c>
      <c r="Y2286" s="6">
        <f t="shared" si="1029"/>
        <v>2815.8461404658528</v>
      </c>
      <c r="Z2286" s="4">
        <f t="shared" si="1030"/>
        <v>-1</v>
      </c>
      <c r="AA2286" s="4">
        <f t="shared" si="1044"/>
        <v>0</v>
      </c>
      <c r="AB2286" s="5">
        <f t="shared" si="1045"/>
        <v>8.3408907297435402E-198</v>
      </c>
      <c r="AC2286" s="418">
        <f t="shared" si="1049"/>
        <v>5.2763442631504774E-198</v>
      </c>
      <c r="AD2286" s="628">
        <f t="shared" si="1046"/>
        <v>2.0385769380684884E-199</v>
      </c>
      <c r="AE2286" s="4">
        <f t="shared" si="1031"/>
        <v>26.584458656095649</v>
      </c>
      <c r="AF2286" s="3">
        <f t="shared" si="1047"/>
        <v>4.67</v>
      </c>
      <c r="AG2286" s="2">
        <f t="shared" si="1032"/>
        <v>105.92076283713217</v>
      </c>
      <c r="AH2286" s="1">
        <f t="shared" si="1021"/>
        <v>54.827914015735189</v>
      </c>
    </row>
    <row r="2287" spans="6:34" ht="15" thickBot="1" x14ac:dyDescent="0.4">
      <c r="F2287" s="21">
        <f t="shared" si="1033"/>
        <v>225.69999999999146</v>
      </c>
      <c r="G2287" s="20">
        <f t="shared" si="1048"/>
        <v>356.63043478260749</v>
      </c>
      <c r="H2287" s="19">
        <f t="shared" si="1022"/>
        <v>6.6304347826074945</v>
      </c>
      <c r="I2287" s="18">
        <f t="shared" si="1023"/>
        <v>1.8944099378878556E-2</v>
      </c>
      <c r="J2287" s="17">
        <f t="shared" si="1024"/>
        <v>117260.50861906297</v>
      </c>
      <c r="K2287" s="16">
        <f t="shared" si="1025"/>
        <v>31.816025955300272</v>
      </c>
      <c r="L2287" s="15">
        <f t="shared" si="1026"/>
        <v>6.5388661614540775E-203</v>
      </c>
      <c r="M2287" s="14">
        <f t="shared" si="1027"/>
        <v>1.5542230979160196E-205</v>
      </c>
      <c r="N2287" s="13">
        <f t="shared" si="1034"/>
        <v>0</v>
      </c>
      <c r="O2287" s="12">
        <f t="shared" si="1035"/>
        <v>0</v>
      </c>
      <c r="P2287" s="4">
        <f t="shared" si="1036"/>
        <v>5.885600960439679E-205</v>
      </c>
      <c r="Q2287" s="11">
        <f t="shared" si="1028"/>
        <v>8.6493810584941425E-204</v>
      </c>
      <c r="R2287" s="10">
        <f t="shared" si="1037"/>
        <v>-7.9510944150869923E-200</v>
      </c>
      <c r="S2287" s="9">
        <f t="shared" si="1038"/>
        <v>151.358709016955</v>
      </c>
      <c r="T2287" s="8">
        <f t="shared" si="1039"/>
        <v>32194.197429056025</v>
      </c>
      <c r="U2287" s="7">
        <f t="shared" si="1040"/>
        <v>-31.816025955300272</v>
      </c>
      <c r="V2287" s="9">
        <f t="shared" si="1041"/>
        <v>-2814.9567624031502</v>
      </c>
      <c r="W2287" s="8">
        <f t="shared" si="1042"/>
        <v>117260.50861906297</v>
      </c>
      <c r="X2287" s="7">
        <f t="shared" si="1043"/>
        <v>-31.816025955300272</v>
      </c>
      <c r="Y2287" s="6">
        <f t="shared" si="1029"/>
        <v>2819.0230635797402</v>
      </c>
      <c r="Z2287" s="4">
        <f t="shared" si="1030"/>
        <v>-1</v>
      </c>
      <c r="AA2287" s="4">
        <f t="shared" si="1044"/>
        <v>0</v>
      </c>
      <c r="AB2287" s="5">
        <f t="shared" si="1045"/>
        <v>2.5253471777952262E-197</v>
      </c>
      <c r="AC2287" s="418">
        <f t="shared" si="1049"/>
        <v>1.5982114885281739E-197</v>
      </c>
      <c r="AD2287" s="628">
        <f t="shared" si="1046"/>
        <v>6.1617093017406145E-199</v>
      </c>
      <c r="AE2287" s="4">
        <f t="shared" si="1031"/>
        <v>26.614452049541772</v>
      </c>
      <c r="AF2287" s="3">
        <f t="shared" si="1047"/>
        <v>4.67</v>
      </c>
      <c r="AG2287" s="2">
        <f t="shared" si="1032"/>
        <v>105.92076283713217</v>
      </c>
      <c r="AH2287" s="1">
        <f t="shared" si="1021"/>
        <v>54.920727958331128</v>
      </c>
    </row>
    <row r="2288" spans="6:34" ht="15" thickBot="1" x14ac:dyDescent="0.4">
      <c r="F2288" s="21">
        <f t="shared" si="1033"/>
        <v>225.79999999999146</v>
      </c>
      <c r="G2288" s="20">
        <f t="shared" si="1048"/>
        <v>356.63043478260749</v>
      </c>
      <c r="H2288" s="19">
        <f t="shared" si="1022"/>
        <v>6.6304347826074945</v>
      </c>
      <c r="I2288" s="18">
        <f t="shared" si="1023"/>
        <v>1.8944099378878556E-2</v>
      </c>
      <c r="J2288" s="17">
        <f t="shared" si="1024"/>
        <v>116979.01294282265</v>
      </c>
      <c r="K2288" s="16">
        <f t="shared" si="1025"/>
        <v>31.816878140868361</v>
      </c>
      <c r="L2288" s="15">
        <f t="shared" si="1026"/>
        <v>1.9745323584417674E-202</v>
      </c>
      <c r="M2288" s="14">
        <f t="shared" si="1027"/>
        <v>4.6932659627802367E-205</v>
      </c>
      <c r="N2288" s="13">
        <f t="shared" si="1034"/>
        <v>0</v>
      </c>
      <c r="O2288" s="12">
        <f t="shared" si="1035"/>
        <v>0</v>
      </c>
      <c r="P2288" s="4">
        <f t="shared" si="1036"/>
        <v>1.7772667704640412E-204</v>
      </c>
      <c r="Q2288" s="11">
        <f t="shared" si="1028"/>
        <v>2.6118416188368916E-203</v>
      </c>
      <c r="R2288" s="10">
        <f t="shared" si="1037"/>
        <v>-2.410470885525935E-199</v>
      </c>
      <c r="S2288" s="9">
        <f t="shared" si="1038"/>
        <v>151.358709016955</v>
      </c>
      <c r="T2288" s="8">
        <f t="shared" si="1039"/>
        <v>32209.333299957721</v>
      </c>
      <c r="U2288" s="7">
        <f t="shared" si="1040"/>
        <v>-31.816878140868361</v>
      </c>
      <c r="V2288" s="9">
        <f t="shared" si="1041"/>
        <v>-2818.1383649986801</v>
      </c>
      <c r="W2288" s="8">
        <f t="shared" si="1042"/>
        <v>116979.01294282265</v>
      </c>
      <c r="X2288" s="7">
        <f t="shared" si="1043"/>
        <v>-31.816878140868361</v>
      </c>
      <c r="Y2288" s="6">
        <f t="shared" si="1029"/>
        <v>2822.2000820410863</v>
      </c>
      <c r="Z2288" s="4">
        <f t="shared" si="1030"/>
        <v>-1</v>
      </c>
      <c r="AA2288" s="4">
        <f t="shared" si="1044"/>
        <v>0</v>
      </c>
      <c r="AB2288" s="5">
        <f t="shared" si="1045"/>
        <v>7.6558968239265702E-197</v>
      </c>
      <c r="AC2288" s="418">
        <f t="shared" si="1049"/>
        <v>4.8473190570410094E-197</v>
      </c>
      <c r="AD2288" s="628">
        <f t="shared" si="1046"/>
        <v>1.8648436597538292E-198</v>
      </c>
      <c r="AE2288" s="4">
        <f t="shared" si="1031"/>
        <v>26.644446343165122</v>
      </c>
      <c r="AF2288" s="3">
        <f t="shared" si="1047"/>
        <v>4.67</v>
      </c>
      <c r="AG2288" s="2">
        <f t="shared" si="1032"/>
        <v>105.92076283713217</v>
      </c>
      <c r="AH2288" s="1">
        <f t="shared" si="1021"/>
        <v>55.013597002356676</v>
      </c>
    </row>
    <row r="2289" spans="6:34" ht="15" thickBot="1" x14ac:dyDescent="0.4">
      <c r="F2289" s="21">
        <f t="shared" si="1033"/>
        <v>225.89999999999145</v>
      </c>
      <c r="G2289" s="20">
        <f t="shared" si="1048"/>
        <v>356.63043478260749</v>
      </c>
      <c r="H2289" s="19">
        <f t="shared" si="1022"/>
        <v>6.6304347826074945</v>
      </c>
      <c r="I2289" s="18">
        <f t="shared" si="1023"/>
        <v>1.8944099378878556E-2</v>
      </c>
      <c r="J2289" s="17">
        <f t="shared" si="1024"/>
        <v>116697.19910632278</v>
      </c>
      <c r="K2289" s="16">
        <f t="shared" si="1025"/>
        <v>31.817731323915428</v>
      </c>
      <c r="L2289" s="15">
        <f t="shared" si="1026"/>
        <v>5.9702754248617572E-202</v>
      </c>
      <c r="M2289" s="14">
        <f t="shared" si="1027"/>
        <v>1.419074765735391E-204</v>
      </c>
      <c r="N2289" s="13">
        <f t="shared" si="1034"/>
        <v>0</v>
      </c>
      <c r="O2289" s="12">
        <f t="shared" si="1035"/>
        <v>0</v>
      </c>
      <c r="P2289" s="4">
        <f t="shared" si="1036"/>
        <v>5.3738152620089458E-204</v>
      </c>
      <c r="Q2289" s="11">
        <f t="shared" si="1028"/>
        <v>7.897269327547929E-203</v>
      </c>
      <c r="R2289" s="10">
        <f t="shared" si="1037"/>
        <v>-7.317172561261158E-199</v>
      </c>
      <c r="S2289" s="9">
        <f t="shared" si="1038"/>
        <v>151.358709016955</v>
      </c>
      <c r="T2289" s="8">
        <f t="shared" si="1039"/>
        <v>32224.469170859418</v>
      </c>
      <c r="U2289" s="7">
        <f t="shared" si="1040"/>
        <v>-31.817731323915428</v>
      </c>
      <c r="V2289" s="9">
        <f t="shared" si="1041"/>
        <v>-2821.3200528127668</v>
      </c>
      <c r="W2289" s="8">
        <f t="shared" si="1042"/>
        <v>116697.19910632278</v>
      </c>
      <c r="X2289" s="7">
        <f t="shared" si="1043"/>
        <v>-31.817731323915428</v>
      </c>
      <c r="Y2289" s="6">
        <f t="shared" si="1029"/>
        <v>2825.3771959153901</v>
      </c>
      <c r="Z2289" s="4">
        <f t="shared" si="1030"/>
        <v>-1</v>
      </c>
      <c r="AA2289" s="4">
        <f t="shared" si="1044"/>
        <v>0</v>
      </c>
      <c r="AB2289" s="5">
        <f t="shared" si="1045"/>
        <v>2.3240072513740061E-196</v>
      </c>
      <c r="AC2289" s="418">
        <f t="shared" si="1049"/>
        <v>1.4720932003612932E-196</v>
      </c>
      <c r="AD2289" s="628">
        <f t="shared" si="1046"/>
        <v>5.6513327860920189E-198</v>
      </c>
      <c r="AE2289" s="4">
        <f t="shared" si="1031"/>
        <v>26.674441537584077</v>
      </c>
      <c r="AF2289" s="3">
        <f t="shared" si="1047"/>
        <v>4.67</v>
      </c>
      <c r="AG2289" s="2">
        <f t="shared" si="1032"/>
        <v>105.92076283713217</v>
      </c>
      <c r="AH2289" s="1">
        <f t="shared" si="1021"/>
        <v>55.106521124981725</v>
      </c>
    </row>
    <row r="2290" spans="6:34" ht="15" thickBot="1" x14ac:dyDescent="0.4">
      <c r="F2290" s="21">
        <f t="shared" si="1033"/>
        <v>225.99999999999145</v>
      </c>
      <c r="G2290" s="20">
        <f t="shared" si="1048"/>
        <v>356.63043478260749</v>
      </c>
      <c r="H2290" s="19">
        <f t="shared" si="1022"/>
        <v>6.6304347826074945</v>
      </c>
      <c r="I2290" s="18">
        <f t="shared" si="1023"/>
        <v>1.8944099378878556E-2</v>
      </c>
      <c r="J2290" s="17">
        <f t="shared" si="1024"/>
        <v>116415.0671010415</v>
      </c>
      <c r="K2290" s="16">
        <f t="shared" si="1025"/>
        <v>31.818585504585375</v>
      </c>
      <c r="L2290" s="15">
        <f t="shared" si="1026"/>
        <v>1.8075606829924386E-201</v>
      </c>
      <c r="M2290" s="14">
        <f t="shared" si="1027"/>
        <v>4.2963909874047275E-204</v>
      </c>
      <c r="N2290" s="13">
        <f t="shared" si="1034"/>
        <v>0</v>
      </c>
      <c r="O2290" s="12">
        <f t="shared" si="1035"/>
        <v>0</v>
      </c>
      <c r="P2290" s="4">
        <f t="shared" si="1036"/>
        <v>1.6269763945600551E-203</v>
      </c>
      <c r="Q2290" s="11">
        <f t="shared" si="1028"/>
        <v>2.3909773877489597E-202</v>
      </c>
      <c r="R2290" s="10">
        <f t="shared" si="1037"/>
        <v>-2.2240842717356178E-198</v>
      </c>
      <c r="S2290" s="9">
        <f t="shared" si="1038"/>
        <v>151.358709016955</v>
      </c>
      <c r="T2290" s="8">
        <f t="shared" si="1039"/>
        <v>32239.605041761115</v>
      </c>
      <c r="U2290" s="7">
        <f t="shared" si="1040"/>
        <v>-31.818585504585375</v>
      </c>
      <c r="V2290" s="9">
        <f t="shared" si="1041"/>
        <v>-2824.5018259451585</v>
      </c>
      <c r="W2290" s="8">
        <f t="shared" si="1042"/>
        <v>116415.0671010415</v>
      </c>
      <c r="X2290" s="7">
        <f t="shared" si="1043"/>
        <v>-31.818585504585375</v>
      </c>
      <c r="Y2290" s="6">
        <f t="shared" si="1029"/>
        <v>2828.554405268319</v>
      </c>
      <c r="Z2290" s="4">
        <f t="shared" si="1030"/>
        <v>-1</v>
      </c>
      <c r="AA2290" s="4">
        <f t="shared" si="1044"/>
        <v>0</v>
      </c>
      <c r="AB2290" s="5">
        <f t="shared" si="1045"/>
        <v>7.0639142809686319E-196</v>
      </c>
      <c r="AC2290" s="418">
        <f t="shared" si="1049"/>
        <v>4.4764677150226976E-196</v>
      </c>
      <c r="AD2290" s="628">
        <f t="shared" si="1046"/>
        <v>1.7148521109262832E-197</v>
      </c>
      <c r="AE2290" s="4">
        <f t="shared" si="1031"/>
        <v>26.704437633418603</v>
      </c>
      <c r="AF2290" s="3">
        <f t="shared" si="1047"/>
        <v>4.67</v>
      </c>
      <c r="AG2290" s="2">
        <f t="shared" si="1032"/>
        <v>105.92076283713217</v>
      </c>
      <c r="AH2290" s="1">
        <f t="shared" si="1021"/>
        <v>55.199500303429922</v>
      </c>
    </row>
    <row r="2291" spans="6:34" ht="15" thickBot="1" x14ac:dyDescent="0.4">
      <c r="F2291" s="21">
        <f t="shared" si="1033"/>
        <v>226.09999999999144</v>
      </c>
      <c r="G2291" s="20">
        <f t="shared" si="1048"/>
        <v>356.63043478260749</v>
      </c>
      <c r="H2291" s="19">
        <f t="shared" si="1022"/>
        <v>6.6304347826074945</v>
      </c>
      <c r="I2291" s="18">
        <f t="shared" si="1023"/>
        <v>1.8944099378878556E-2</v>
      </c>
      <c r="J2291" s="17">
        <f t="shared" si="1024"/>
        <v>116132.61691844698</v>
      </c>
      <c r="K2291" s="16">
        <f t="shared" si="1025"/>
        <v>31.819440683022229</v>
      </c>
      <c r="L2291" s="15">
        <f t="shared" si="1026"/>
        <v>5.47973955468429E-201</v>
      </c>
      <c r="M2291" s="14">
        <f t="shared" si="1027"/>
        <v>1.3024792947529089E-203</v>
      </c>
      <c r="N2291" s="13">
        <f t="shared" si="1034"/>
        <v>0</v>
      </c>
      <c r="O2291" s="12">
        <f t="shared" si="1035"/>
        <v>0</v>
      </c>
      <c r="P2291" s="4">
        <f t="shared" si="1036"/>
        <v>4.9322863612240125E-203</v>
      </c>
      <c r="Q2291" s="11">
        <f t="shared" si="1028"/>
        <v>7.2484058152411674E-202</v>
      </c>
      <c r="R2291" s="10">
        <f t="shared" si="1037"/>
        <v>-6.7690204073276914E-198</v>
      </c>
      <c r="S2291" s="9">
        <f t="shared" si="1038"/>
        <v>151.358709016955</v>
      </c>
      <c r="T2291" s="8">
        <f t="shared" si="1039"/>
        <v>32254.740912662812</v>
      </c>
      <c r="U2291" s="7">
        <f t="shared" si="1040"/>
        <v>-31.819440683022229</v>
      </c>
      <c r="V2291" s="9">
        <f t="shared" si="1041"/>
        <v>-2827.6836844956169</v>
      </c>
      <c r="W2291" s="8">
        <f t="shared" si="1042"/>
        <v>116132.61691844698</v>
      </c>
      <c r="X2291" s="7">
        <f t="shared" si="1043"/>
        <v>-31.819440683022229</v>
      </c>
      <c r="Y2291" s="6">
        <f t="shared" si="1029"/>
        <v>2831.731710165705</v>
      </c>
      <c r="Z2291" s="4">
        <f t="shared" si="1030"/>
        <v>-1</v>
      </c>
      <c r="AA2291" s="4">
        <f t="shared" si="1044"/>
        <v>0</v>
      </c>
      <c r="AB2291" s="5">
        <f t="shared" si="1045"/>
        <v>2.149908640205256E-195</v>
      </c>
      <c r="AC2291" s="418">
        <f t="shared" si="1049"/>
        <v>1.3630197990440728E-195</v>
      </c>
      <c r="AD2291" s="628">
        <f t="shared" si="1046"/>
        <v>5.2103860869027853E-197</v>
      </c>
      <c r="AE2291" s="4">
        <f t="shared" si="1031"/>
        <v>26.734434631290224</v>
      </c>
      <c r="AF2291" s="3">
        <f t="shared" si="1047"/>
        <v>4.67</v>
      </c>
      <c r="AG2291" s="2">
        <f t="shared" si="1032"/>
        <v>105.92076283713217</v>
      </c>
      <c r="AH2291" s="1">
        <f t="shared" si="1021"/>
        <v>55.292534514978492</v>
      </c>
    </row>
    <row r="2292" spans="6:34" ht="15" thickBot="1" x14ac:dyDescent="0.4">
      <c r="F2292" s="21">
        <f t="shared" si="1033"/>
        <v>226.19999999999143</v>
      </c>
      <c r="G2292" s="20">
        <f t="shared" si="1048"/>
        <v>356.63043478260749</v>
      </c>
      <c r="H2292" s="19">
        <f t="shared" si="1022"/>
        <v>6.6304347826074945</v>
      </c>
      <c r="I2292" s="18">
        <f t="shared" si="1023"/>
        <v>1.8944099378878556E-2</v>
      </c>
      <c r="J2292" s="17">
        <f t="shared" si="1024"/>
        <v>115849.84854999742</v>
      </c>
      <c r="K2292" s="16">
        <f t="shared" si="1025"/>
        <v>31.820296859370234</v>
      </c>
      <c r="L2292" s="15">
        <f t="shared" si="1026"/>
        <v>1.6633956614102128E-200</v>
      </c>
      <c r="M2292" s="14">
        <f t="shared" si="1027"/>
        <v>3.9537251476059347E-203</v>
      </c>
      <c r="N2292" s="13">
        <f t="shared" si="1034"/>
        <v>0</v>
      </c>
      <c r="O2292" s="12">
        <f t="shared" si="1035"/>
        <v>0</v>
      </c>
      <c r="P2292" s="4">
        <f t="shared" si="1036"/>
        <v>1.4972141745458325E-202</v>
      </c>
      <c r="Q2292" s="11">
        <f t="shared" si="1028"/>
        <v>2.2002809923522659E-201</v>
      </c>
      <c r="R2292" s="10">
        <f t="shared" si="1037"/>
        <v>-2.0628476697301156E-197</v>
      </c>
      <c r="S2292" s="9">
        <f t="shared" si="1038"/>
        <v>151.358709016955</v>
      </c>
      <c r="T2292" s="8">
        <f t="shared" si="1039"/>
        <v>32269.876783564509</v>
      </c>
      <c r="U2292" s="7">
        <f t="shared" si="1040"/>
        <v>-31.820296859370234</v>
      </c>
      <c r="V2292" s="9">
        <f t="shared" si="1041"/>
        <v>-2830.865628563919</v>
      </c>
      <c r="W2292" s="8">
        <f t="shared" si="1042"/>
        <v>115849.84854999742</v>
      </c>
      <c r="X2292" s="7">
        <f t="shared" si="1043"/>
        <v>-31.820296859370234</v>
      </c>
      <c r="Y2292" s="6">
        <f t="shared" si="1029"/>
        <v>2834.9091106735455</v>
      </c>
      <c r="Z2292" s="4">
        <f t="shared" si="1030"/>
        <v>-1</v>
      </c>
      <c r="AA2292" s="4">
        <f t="shared" si="1044"/>
        <v>0</v>
      </c>
      <c r="AB2292" s="5">
        <f t="shared" si="1045"/>
        <v>6.5518106929905088E-195</v>
      </c>
      <c r="AC2292" s="418">
        <f t="shared" si="1049"/>
        <v>4.1556172278392253E-195</v>
      </c>
      <c r="AD2292" s="628">
        <f t="shared" si="1046"/>
        <v>1.5851876773652152E-196</v>
      </c>
      <c r="AE2292" s="4">
        <f t="shared" si="1031"/>
        <v>26.764432531822024</v>
      </c>
      <c r="AF2292" s="3">
        <f t="shared" si="1047"/>
        <v>4.67</v>
      </c>
      <c r="AG2292" s="2">
        <f t="shared" si="1032"/>
        <v>105.92076283713217</v>
      </c>
      <c r="AH2292" s="1">
        <f t="shared" si="1021"/>
        <v>55.385623736958223</v>
      </c>
    </row>
    <row r="2293" spans="6:34" ht="15" thickBot="1" x14ac:dyDescent="0.4">
      <c r="F2293" s="21">
        <f t="shared" si="1033"/>
        <v>226.29999999999143</v>
      </c>
      <c r="G2293" s="20">
        <f t="shared" si="1048"/>
        <v>356.63043478260749</v>
      </c>
      <c r="H2293" s="19">
        <f t="shared" si="1022"/>
        <v>6.6304347826074945</v>
      </c>
      <c r="I2293" s="18">
        <f t="shared" si="1023"/>
        <v>1.8944099378878556E-2</v>
      </c>
      <c r="J2293" s="17">
        <f t="shared" si="1024"/>
        <v>115566.76198714103</v>
      </c>
      <c r="K2293" s="16">
        <f t="shared" si="1025"/>
        <v>31.821154033773769</v>
      </c>
      <c r="L2293" s="15">
        <f t="shared" si="1026"/>
        <v>5.0559169438603282E-200</v>
      </c>
      <c r="M2293" s="14">
        <f t="shared" si="1027"/>
        <v>1.2017408983861614E-202</v>
      </c>
      <c r="N2293" s="13">
        <f t="shared" si="1034"/>
        <v>0</v>
      </c>
      <c r="O2293" s="12">
        <f t="shared" si="1035"/>
        <v>0</v>
      </c>
      <c r="P2293" s="4">
        <f t="shared" si="1036"/>
        <v>4.5508057338904716E-202</v>
      </c>
      <c r="Q2293" s="11">
        <f t="shared" si="1028"/>
        <v>6.687788244593853E-201</v>
      </c>
      <c r="R2293" s="10">
        <f t="shared" si="1037"/>
        <v>-6.2947045867186535E-197</v>
      </c>
      <c r="S2293" s="9">
        <f t="shared" si="1038"/>
        <v>151.358709016955</v>
      </c>
      <c r="T2293" s="8">
        <f t="shared" si="1039"/>
        <v>32285.012654466205</v>
      </c>
      <c r="U2293" s="7">
        <f t="shared" si="1040"/>
        <v>-31.821154033773769</v>
      </c>
      <c r="V2293" s="9">
        <f t="shared" si="1041"/>
        <v>-2834.0476582498559</v>
      </c>
      <c r="W2293" s="8">
        <f t="shared" si="1042"/>
        <v>115566.76198714103</v>
      </c>
      <c r="X2293" s="7">
        <f t="shared" si="1043"/>
        <v>-31.821154033773769</v>
      </c>
      <c r="Y2293" s="6">
        <f t="shared" si="1029"/>
        <v>2838.0866068580026</v>
      </c>
      <c r="Z2293" s="4">
        <f t="shared" si="1030"/>
        <v>-1</v>
      </c>
      <c r="AA2293" s="4">
        <f t="shared" si="1044"/>
        <v>0</v>
      </c>
      <c r="AB2293" s="5">
        <f t="shared" si="1045"/>
        <v>1.9992611876123341E-194</v>
      </c>
      <c r="AC2293" s="418">
        <f t="shared" si="1049"/>
        <v>1.2686320701497201E-194</v>
      </c>
      <c r="AD2293" s="628">
        <f t="shared" si="1046"/>
        <v>4.8290213469115259E-196</v>
      </c>
      <c r="AE2293" s="4">
        <f t="shared" si="1031"/>
        <v>26.794431335638635</v>
      </c>
      <c r="AF2293" s="3">
        <f t="shared" si="1047"/>
        <v>4.67</v>
      </c>
      <c r="AG2293" s="2">
        <f t="shared" si="1032"/>
        <v>105.92076283713217</v>
      </c>
      <c r="AH2293" s="1">
        <f t="shared" si="1021"/>
        <v>55.478767946753003</v>
      </c>
    </row>
    <row r="2294" spans="6:34" ht="15" thickBot="1" x14ac:dyDescent="0.4">
      <c r="F2294" s="21">
        <f t="shared" si="1033"/>
        <v>226.39999999999142</v>
      </c>
      <c r="G2294" s="20">
        <f t="shared" si="1048"/>
        <v>356.63043478260749</v>
      </c>
      <c r="H2294" s="19">
        <f t="shared" si="1022"/>
        <v>6.6304347826074945</v>
      </c>
      <c r="I2294" s="18">
        <f t="shared" si="1023"/>
        <v>1.8944099378878556E-2</v>
      </c>
      <c r="J2294" s="17">
        <f t="shared" si="1024"/>
        <v>115283.35722131604</v>
      </c>
      <c r="K2294" s="16">
        <f t="shared" si="1025"/>
        <v>31.822012206377448</v>
      </c>
      <c r="L2294" s="15">
        <f t="shared" si="1026"/>
        <v>1.5387679118511988E-199</v>
      </c>
      <c r="M2294" s="14">
        <f t="shared" si="1027"/>
        <v>3.6574974496791145E-202</v>
      </c>
      <c r="N2294" s="13">
        <f t="shared" si="1034"/>
        <v>0</v>
      </c>
      <c r="O2294" s="12">
        <f t="shared" si="1035"/>
        <v>0</v>
      </c>
      <c r="P2294" s="4">
        <f t="shared" si="1036"/>
        <v>1.3850373560591771E-201</v>
      </c>
      <c r="Q2294" s="11">
        <f t="shared" si="1028"/>
        <v>2.0354278098918413E-200</v>
      </c>
      <c r="R2294" s="10">
        <f t="shared" si="1037"/>
        <v>-1.9233154268218371E-196</v>
      </c>
      <c r="S2294" s="9">
        <f t="shared" si="1038"/>
        <v>151.358709016955</v>
      </c>
      <c r="T2294" s="8">
        <f t="shared" si="1039"/>
        <v>32300.148525367902</v>
      </c>
      <c r="U2294" s="7">
        <f t="shared" si="1040"/>
        <v>-31.822012206377448</v>
      </c>
      <c r="V2294" s="9">
        <f t="shared" si="1041"/>
        <v>-2837.2297736532332</v>
      </c>
      <c r="W2294" s="8">
        <f t="shared" si="1042"/>
        <v>115283.35722131604</v>
      </c>
      <c r="X2294" s="7">
        <f t="shared" si="1043"/>
        <v>-31.822012206377448</v>
      </c>
      <c r="Y2294" s="6">
        <f t="shared" si="1029"/>
        <v>2841.2641987854026</v>
      </c>
      <c r="Z2294" s="4">
        <f t="shared" si="1030"/>
        <v>-1</v>
      </c>
      <c r="AA2294" s="4">
        <f t="shared" si="1044"/>
        <v>0</v>
      </c>
      <c r="AB2294" s="5">
        <f t="shared" si="1045"/>
        <v>6.1086423221417702E-194</v>
      </c>
      <c r="AC2294" s="418">
        <f t="shared" si="1049"/>
        <v>3.8779545626157303E-194</v>
      </c>
      <c r="AD2294" s="628">
        <f t="shared" si="1046"/>
        <v>1.4730087435523758E-195</v>
      </c>
      <c r="AE2294" s="4">
        <f t="shared" si="1031"/>
        <v>26.82443104336625</v>
      </c>
      <c r="AF2294" s="3">
        <f t="shared" si="1047"/>
        <v>4.67</v>
      </c>
      <c r="AG2294" s="2">
        <f t="shared" si="1032"/>
        <v>105.92076283713217</v>
      </c>
      <c r="AH2294" s="1">
        <f t="shared" si="1021"/>
        <v>55.571967121800064</v>
      </c>
    </row>
    <row r="2295" spans="6:34" ht="15" thickBot="1" x14ac:dyDescent="0.4">
      <c r="F2295" s="21">
        <f t="shared" si="1033"/>
        <v>226.49999999999142</v>
      </c>
      <c r="G2295" s="20">
        <f t="shared" si="1048"/>
        <v>356.63043478260749</v>
      </c>
      <c r="H2295" s="19">
        <f t="shared" si="1022"/>
        <v>6.6304347826074945</v>
      </c>
      <c r="I2295" s="18">
        <f t="shared" si="1023"/>
        <v>1.8944099378878556E-2</v>
      </c>
      <c r="J2295" s="17">
        <f t="shared" si="1024"/>
        <v>114999.63424395071</v>
      </c>
      <c r="K2295" s="16">
        <f t="shared" si="1025"/>
        <v>31.82287137732602</v>
      </c>
      <c r="L2295" s="15">
        <f t="shared" si="1026"/>
        <v>4.6893779798805975E-199</v>
      </c>
      <c r="M2295" s="14">
        <f t="shared" si="1027"/>
        <v>1.1146182520378192E-201</v>
      </c>
      <c r="N2295" s="13">
        <f t="shared" si="1034"/>
        <v>0</v>
      </c>
      <c r="O2295" s="12">
        <f t="shared" si="1035"/>
        <v>0</v>
      </c>
      <c r="P2295" s="4">
        <f t="shared" si="1036"/>
        <v>4.2208858326154263E-201</v>
      </c>
      <c r="Q2295" s="11">
        <f t="shared" si="1028"/>
        <v>6.2029434574448009E-200</v>
      </c>
      <c r="R2295" s="10">
        <f t="shared" si="1037"/>
        <v>-5.8842721739339147E-196</v>
      </c>
      <c r="S2295" s="9">
        <f t="shared" si="1038"/>
        <v>151.358709016955</v>
      </c>
      <c r="T2295" s="8">
        <f t="shared" si="1039"/>
        <v>32315.284396269599</v>
      </c>
      <c r="U2295" s="7">
        <f t="shared" si="1040"/>
        <v>-31.82287137732602</v>
      </c>
      <c r="V2295" s="9">
        <f t="shared" si="1041"/>
        <v>-2840.4119748738708</v>
      </c>
      <c r="W2295" s="8">
        <f t="shared" si="1042"/>
        <v>114999.63424395071</v>
      </c>
      <c r="X2295" s="7">
        <f t="shared" si="1043"/>
        <v>-31.82287137732602</v>
      </c>
      <c r="Y2295" s="6">
        <f t="shared" si="1029"/>
        <v>2844.4418865222333</v>
      </c>
      <c r="Z2295" s="4">
        <f t="shared" si="1030"/>
        <v>-1</v>
      </c>
      <c r="AA2295" s="4">
        <f t="shared" si="1044"/>
        <v>0</v>
      </c>
      <c r="AB2295" s="5">
        <f t="shared" si="1045"/>
        <v>1.8689037448262287E-193</v>
      </c>
      <c r="AC2295" s="418">
        <f t="shared" si="1049"/>
        <v>1.1869617870980678E-193</v>
      </c>
      <c r="AD2295" s="628">
        <f t="shared" si="1046"/>
        <v>4.4990352187835408E-195</v>
      </c>
      <c r="AE2295" s="4">
        <f t="shared" si="1031"/>
        <v>26.854431655632581</v>
      </c>
      <c r="AF2295" s="3">
        <f t="shared" si="1047"/>
        <v>4.67</v>
      </c>
      <c r="AG2295" s="2">
        <f t="shared" si="1032"/>
        <v>105.92076283713217</v>
      </c>
      <c r="AH2295" s="1">
        <f t="shared" si="1021"/>
        <v>55.66522123958962</v>
      </c>
    </row>
    <row r="2296" spans="6:34" ht="15" thickBot="1" x14ac:dyDescent="0.4">
      <c r="F2296" s="21">
        <f t="shared" si="1033"/>
        <v>226.59999999999141</v>
      </c>
      <c r="G2296" s="20">
        <f t="shared" si="1048"/>
        <v>356.63043478260749</v>
      </c>
      <c r="H2296" s="19">
        <f t="shared" si="1022"/>
        <v>6.6304347826074945</v>
      </c>
      <c r="I2296" s="18">
        <f t="shared" si="1023"/>
        <v>1.8944099378878556E-2</v>
      </c>
      <c r="J2296" s="17">
        <f t="shared" si="1024"/>
        <v>114715.59304646333</v>
      </c>
      <c r="K2296" s="16">
        <f t="shared" si="1025"/>
        <v>31.823731546764424</v>
      </c>
      <c r="L2296" s="15">
        <f t="shared" si="1026"/>
        <v>1.430956364755356E-198</v>
      </c>
      <c r="M2296" s="14">
        <f t="shared" si="1027"/>
        <v>3.4012401833870056E-201</v>
      </c>
      <c r="N2296" s="13">
        <f t="shared" si="1034"/>
        <v>0</v>
      </c>
      <c r="O2296" s="12">
        <f t="shared" si="1035"/>
        <v>0</v>
      </c>
      <c r="P2296" s="4">
        <f t="shared" si="1036"/>
        <v>1.2879967179017085E-200</v>
      </c>
      <c r="Q2296" s="11">
        <f t="shared" si="1028"/>
        <v>1.8928185057230635E-199</v>
      </c>
      <c r="R2296" s="10">
        <f t="shared" si="1037"/>
        <v>-1.8026116534218585E-195</v>
      </c>
      <c r="S2296" s="9">
        <f t="shared" si="1038"/>
        <v>151.358709016955</v>
      </c>
      <c r="T2296" s="8">
        <f t="shared" si="1039"/>
        <v>32330.420267171296</v>
      </c>
      <c r="U2296" s="7">
        <f t="shared" si="1040"/>
        <v>-31.823731546764424</v>
      </c>
      <c r="V2296" s="9">
        <f t="shared" si="1041"/>
        <v>-2843.5942620116034</v>
      </c>
      <c r="W2296" s="8">
        <f t="shared" si="1042"/>
        <v>114715.59304646333</v>
      </c>
      <c r="X2296" s="7">
        <f t="shared" si="1043"/>
        <v>-31.823731546764424</v>
      </c>
      <c r="Y2296" s="6">
        <f t="shared" si="1029"/>
        <v>2847.6196701351455</v>
      </c>
      <c r="Z2296" s="4">
        <f t="shared" si="1030"/>
        <v>-1</v>
      </c>
      <c r="AA2296" s="4">
        <f t="shared" si="1044"/>
        <v>0</v>
      </c>
      <c r="AB2296" s="5">
        <f t="shared" si="1045"/>
        <v>5.7252750552074422E-193</v>
      </c>
      <c r="AC2296" s="418">
        <f t="shared" si="1049"/>
        <v>3.6377919576628E-193</v>
      </c>
      <c r="AD2296" s="628">
        <f t="shared" si="1046"/>
        <v>1.3759461466522417E-194</v>
      </c>
      <c r="AE2296" s="4">
        <f t="shared" si="1031"/>
        <v>26.884433173066878</v>
      </c>
      <c r="AF2296" s="3">
        <f t="shared" si="1047"/>
        <v>4.67</v>
      </c>
      <c r="AG2296" s="2">
        <f t="shared" si="1032"/>
        <v>105.92076283713217</v>
      </c>
      <c r="AH2296" s="1">
        <f t="shared" si="1021"/>
        <v>55.75853027766474</v>
      </c>
    </row>
    <row r="2297" spans="6:34" ht="15" thickBot="1" x14ac:dyDescent="0.4">
      <c r="F2297" s="21">
        <f t="shared" si="1033"/>
        <v>226.69999999999141</v>
      </c>
      <c r="G2297" s="20">
        <f t="shared" si="1048"/>
        <v>356.63043478260749</v>
      </c>
      <c r="H2297" s="19">
        <f t="shared" si="1022"/>
        <v>6.6304347826074945</v>
      </c>
      <c r="I2297" s="18">
        <f t="shared" si="1023"/>
        <v>1.8944099378878556E-2</v>
      </c>
      <c r="J2297" s="17">
        <f t="shared" si="1024"/>
        <v>114431.23362026217</v>
      </c>
      <c r="K2297" s="16">
        <f t="shared" si="1025"/>
        <v>31.824592714837785</v>
      </c>
      <c r="L2297" s="15">
        <f t="shared" si="1026"/>
        <v>4.3722670361336762E-198</v>
      </c>
      <c r="M2297" s="14">
        <f t="shared" si="1027"/>
        <v>1.0392441518186135E-200</v>
      </c>
      <c r="N2297" s="13">
        <f t="shared" si="1034"/>
        <v>0</v>
      </c>
      <c r="O2297" s="12">
        <f t="shared" si="1035"/>
        <v>0</v>
      </c>
      <c r="P2297" s="4">
        <f t="shared" si="1036"/>
        <v>3.9354558468963461E-200</v>
      </c>
      <c r="Q2297" s="11">
        <f t="shared" si="1028"/>
        <v>5.7834803085499024E-199</v>
      </c>
      <c r="R2297" s="10">
        <f t="shared" si="1037"/>
        <v>-5.5294112141578506E-195</v>
      </c>
      <c r="S2297" s="9">
        <f t="shared" si="1038"/>
        <v>151.358709016955</v>
      </c>
      <c r="T2297" s="8">
        <f t="shared" si="1039"/>
        <v>32345.556138072992</v>
      </c>
      <c r="U2297" s="7">
        <f t="shared" si="1040"/>
        <v>-31.824592714837785</v>
      </c>
      <c r="V2297" s="9">
        <f t="shared" si="1041"/>
        <v>-2846.7766351662799</v>
      </c>
      <c r="W2297" s="8">
        <f t="shared" si="1042"/>
        <v>114431.23362026217</v>
      </c>
      <c r="X2297" s="7">
        <f t="shared" si="1043"/>
        <v>-31.824592714837785</v>
      </c>
      <c r="Y2297" s="6">
        <f t="shared" si="1029"/>
        <v>2850.7975496909503</v>
      </c>
      <c r="Z2297" s="4">
        <f t="shared" si="1030"/>
        <v>-1</v>
      </c>
      <c r="AA2297" s="4">
        <f t="shared" si="1044"/>
        <v>0</v>
      </c>
      <c r="AB2297" s="5">
        <f t="shared" si="1045"/>
        <v>1.7561963517936706E-192</v>
      </c>
      <c r="AC2297" s="418">
        <f t="shared" si="1049"/>
        <v>1.1163649372614522E-192</v>
      </c>
      <c r="AD2297" s="628">
        <f t="shared" si="1046"/>
        <v>4.2135830856459455E-194</v>
      </c>
      <c r="AE2297" s="4">
        <f t="shared" si="1031"/>
        <v>26.914435596299906</v>
      </c>
      <c r="AF2297" s="3">
        <f t="shared" si="1047"/>
        <v>4.67</v>
      </c>
      <c r="AG2297" s="2">
        <f t="shared" si="1032"/>
        <v>105.92076283713217</v>
      </c>
      <c r="AH2297" s="1">
        <f t="shared" si="1021"/>
        <v>55.851894213621335</v>
      </c>
    </row>
    <row r="2298" spans="6:34" ht="15" thickBot="1" x14ac:dyDescent="0.4">
      <c r="F2298" s="21">
        <f t="shared" si="1033"/>
        <v>226.7999999999914</v>
      </c>
      <c r="G2298" s="20">
        <f t="shared" si="1048"/>
        <v>356.63043478260749</v>
      </c>
      <c r="H2298" s="19">
        <f t="shared" si="1022"/>
        <v>6.6304347826074945</v>
      </c>
      <c r="I2298" s="18">
        <f t="shared" si="1023"/>
        <v>1.8944099378878556E-2</v>
      </c>
      <c r="J2298" s="17">
        <f t="shared" si="1024"/>
        <v>114146.55595674553</v>
      </c>
      <c r="K2298" s="16">
        <f t="shared" si="1025"/>
        <v>31.825454881691403</v>
      </c>
      <c r="L2298" s="15">
        <f t="shared" si="1026"/>
        <v>1.3376922415128397E-197</v>
      </c>
      <c r="M2298" s="14">
        <f t="shared" si="1027"/>
        <v>3.1795606888518687E-200</v>
      </c>
      <c r="N2298" s="13">
        <f t="shared" si="1034"/>
        <v>0</v>
      </c>
      <c r="O2298" s="12">
        <f t="shared" si="1035"/>
        <v>0</v>
      </c>
      <c r="P2298" s="4">
        <f t="shared" si="1036"/>
        <v>1.2040501437132787E-199</v>
      </c>
      <c r="Q2298" s="11">
        <f t="shared" si="1028"/>
        <v>1.7694520196851388E-198</v>
      </c>
      <c r="R2298" s="10">
        <f t="shared" si="1037"/>
        <v>-1.6983336134326071E-194</v>
      </c>
      <c r="S2298" s="9">
        <f t="shared" si="1038"/>
        <v>151.358709016955</v>
      </c>
      <c r="T2298" s="8">
        <f t="shared" si="1039"/>
        <v>32360.692008974689</v>
      </c>
      <c r="U2298" s="7">
        <f t="shared" si="1040"/>
        <v>-31.825454881691403</v>
      </c>
      <c r="V2298" s="9">
        <f t="shared" si="1041"/>
        <v>-2849.9590944377637</v>
      </c>
      <c r="W2298" s="8">
        <f t="shared" si="1042"/>
        <v>114146.55595674553</v>
      </c>
      <c r="X2298" s="7">
        <f t="shared" si="1043"/>
        <v>-31.825454881691403</v>
      </c>
      <c r="Y2298" s="6">
        <f t="shared" si="1029"/>
        <v>2853.9755252566197</v>
      </c>
      <c r="Z2298" s="4">
        <f t="shared" si="1030"/>
        <v>-1</v>
      </c>
      <c r="AA2298" s="4">
        <f t="shared" si="1044"/>
        <v>0</v>
      </c>
      <c r="AB2298" s="5">
        <f t="shared" si="1045"/>
        <v>5.3940775618243976E-192</v>
      </c>
      <c r="AC2298" s="418">
        <f t="shared" si="1049"/>
        <v>3.4303768599207336E-192</v>
      </c>
      <c r="AD2298" s="628">
        <f t="shared" si="1046"/>
        <v>1.2920219053123433E-193</v>
      </c>
      <c r="AE2298" s="4">
        <f t="shared" si="1031"/>
        <v>26.944438925963947</v>
      </c>
      <c r="AF2298" s="3">
        <f t="shared" si="1047"/>
        <v>4.67</v>
      </c>
      <c r="AG2298" s="2">
        <f t="shared" si="1032"/>
        <v>105.92076283713217</v>
      </c>
      <c r="AH2298" s="1">
        <f t="shared" si="1021"/>
        <v>55.945313025107808</v>
      </c>
    </row>
    <row r="2299" spans="6:34" ht="15" thickBot="1" x14ac:dyDescent="0.4">
      <c r="F2299" s="21">
        <f t="shared" si="1033"/>
        <v>226.89999999999139</v>
      </c>
      <c r="G2299" s="20">
        <f t="shared" si="1048"/>
        <v>356.63043478260749</v>
      </c>
      <c r="H2299" s="19">
        <f t="shared" si="1022"/>
        <v>6.6304347826074945</v>
      </c>
      <c r="I2299" s="18">
        <f t="shared" si="1023"/>
        <v>1.8944099378878556E-2</v>
      </c>
      <c r="J2299" s="17">
        <f t="shared" si="1024"/>
        <v>113861.56004730175</v>
      </c>
      <c r="K2299" s="16">
        <f t="shared" si="1025"/>
        <v>31.826318047470757</v>
      </c>
      <c r="L2299" s="15">
        <f t="shared" si="1026"/>
        <v>4.0980295366281882E-197</v>
      </c>
      <c r="M2299" s="14">
        <f t="shared" si="1027"/>
        <v>9.74060640561154E-200</v>
      </c>
      <c r="N2299" s="13">
        <f t="shared" si="1034"/>
        <v>0</v>
      </c>
      <c r="O2299" s="12">
        <f t="shared" si="1035"/>
        <v>0</v>
      </c>
      <c r="P2299" s="4">
        <f t="shared" si="1036"/>
        <v>3.6886160354328925E-199</v>
      </c>
      <c r="Q2299" s="11">
        <f t="shared" si="1028"/>
        <v>5.4207286364428682E-198</v>
      </c>
      <c r="R2299" s="10">
        <f t="shared" si="1037"/>
        <v>-5.2231756627480832E-194</v>
      </c>
      <c r="S2299" s="9">
        <f t="shared" si="1038"/>
        <v>151.358709016955</v>
      </c>
      <c r="T2299" s="8">
        <f t="shared" si="1039"/>
        <v>32375.827879876386</v>
      </c>
      <c r="U2299" s="7">
        <f t="shared" si="1040"/>
        <v>-31.826318047470757</v>
      </c>
      <c r="V2299" s="9">
        <f t="shared" si="1041"/>
        <v>-2853.1416399259329</v>
      </c>
      <c r="W2299" s="8">
        <f t="shared" si="1042"/>
        <v>113861.56004730175</v>
      </c>
      <c r="X2299" s="7">
        <f t="shared" si="1043"/>
        <v>-31.826318047470757</v>
      </c>
      <c r="Y2299" s="6">
        <f t="shared" si="1029"/>
        <v>2857.1535968992848</v>
      </c>
      <c r="Z2299" s="4">
        <f t="shared" si="1030"/>
        <v>-1</v>
      </c>
      <c r="AA2299" s="4">
        <f t="shared" si="1044"/>
        <v>0</v>
      </c>
      <c r="AB2299" s="5">
        <f t="shared" si="1045"/>
        <v>1.6589328752053646E-191</v>
      </c>
      <c r="AC2299" s="418">
        <f t="shared" si="1049"/>
        <v>1.0554676008331529E-191</v>
      </c>
      <c r="AD2299" s="628">
        <f t="shared" si="1046"/>
        <v>3.9669478215286977E-193</v>
      </c>
      <c r="AE2299" s="4">
        <f t="shared" si="1031"/>
        <v>26.974443162692793</v>
      </c>
      <c r="AF2299" s="3">
        <f t="shared" si="1047"/>
        <v>4.67</v>
      </c>
      <c r="AG2299" s="2">
        <f t="shared" si="1032"/>
        <v>105.92076283713217</v>
      </c>
      <c r="AH2299" s="1">
        <f t="shared" si="1021"/>
        <v>56.038786689825102</v>
      </c>
    </row>
    <row r="2300" spans="6:34" ht="15" thickBot="1" x14ac:dyDescent="0.4">
      <c r="F2300" s="21">
        <f t="shared" si="1033"/>
        <v>226.99999999999139</v>
      </c>
      <c r="G2300" s="20">
        <f t="shared" si="1048"/>
        <v>356.63043478260749</v>
      </c>
      <c r="H2300" s="19">
        <f t="shared" si="1022"/>
        <v>6.6304347826074945</v>
      </c>
      <c r="I2300" s="18">
        <f t="shared" si="1023"/>
        <v>1.8944099378878556E-2</v>
      </c>
      <c r="J2300" s="17">
        <f t="shared" si="1024"/>
        <v>113576.24588330917</v>
      </c>
      <c r="K2300" s="16">
        <f t="shared" si="1025"/>
        <v>31.827182212321496</v>
      </c>
      <c r="L2300" s="15">
        <f t="shared" si="1026"/>
        <v>1.2570814322873532E-196</v>
      </c>
      <c r="M2300" s="14">
        <f t="shared" si="1027"/>
        <v>2.9879568564038097E-199</v>
      </c>
      <c r="N2300" s="13">
        <f t="shared" si="1034"/>
        <v>0</v>
      </c>
      <c r="O2300" s="12">
        <f t="shared" si="1035"/>
        <v>0</v>
      </c>
      <c r="P2300" s="4">
        <f t="shared" si="1036"/>
        <v>1.1314927546362341E-198</v>
      </c>
      <c r="Q2300" s="11">
        <f t="shared" si="1028"/>
        <v>1.6628228902291899E-197</v>
      </c>
      <c r="R2300" s="10">
        <f t="shared" si="1037"/>
        <v>-1.6084733817817877E-193</v>
      </c>
      <c r="S2300" s="9">
        <f t="shared" si="1038"/>
        <v>151.358709016955</v>
      </c>
      <c r="T2300" s="8">
        <f t="shared" si="1039"/>
        <v>32390.963750778083</v>
      </c>
      <c r="U2300" s="7">
        <f t="shared" si="1040"/>
        <v>-31.827182212321496</v>
      </c>
      <c r="V2300" s="9">
        <f t="shared" si="1041"/>
        <v>-2856.3242717306798</v>
      </c>
      <c r="W2300" s="8">
        <f t="shared" si="1042"/>
        <v>113576.24588330917</v>
      </c>
      <c r="X2300" s="7">
        <f t="shared" si="1043"/>
        <v>-31.827182212321496</v>
      </c>
      <c r="Y2300" s="6">
        <f t="shared" si="1029"/>
        <v>2860.3317646862361</v>
      </c>
      <c r="Z2300" s="4">
        <f t="shared" si="1030"/>
        <v>-1</v>
      </c>
      <c r="AA2300" s="4">
        <f t="shared" si="1044"/>
        <v>0</v>
      </c>
      <c r="AB2300" s="5">
        <f t="shared" si="1045"/>
        <v>5.1086724709669287E-191</v>
      </c>
      <c r="AC2300" s="418">
        <f t="shared" si="1049"/>
        <v>3.2517377593315956E-191</v>
      </c>
      <c r="AD2300" s="628">
        <f t="shared" si="1046"/>
        <v>1.219583395671929E-192</v>
      </c>
      <c r="AE2300" s="4">
        <f t="shared" si="1031"/>
        <v>27.004448307121731</v>
      </c>
      <c r="AF2300" s="3">
        <f t="shared" si="1047"/>
        <v>4.67</v>
      </c>
      <c r="AG2300" s="2">
        <f t="shared" si="1032"/>
        <v>105.92076283713217</v>
      </c>
      <c r="AH2300" s="1">
        <f t="shared" si="1021"/>
        <v>56.132315185526515</v>
      </c>
    </row>
    <row r="2301" spans="6:34" ht="15" thickBot="1" x14ac:dyDescent="0.4">
      <c r="F2301" s="21">
        <f t="shared" si="1033"/>
        <v>227.09999999999138</v>
      </c>
      <c r="G2301" s="20">
        <f t="shared" si="1048"/>
        <v>356.63043478260749</v>
      </c>
      <c r="H2301" s="19">
        <f t="shared" si="1022"/>
        <v>6.6304347826074945</v>
      </c>
      <c r="I2301" s="18">
        <f t="shared" si="1023"/>
        <v>1.8944099378878556E-2</v>
      </c>
      <c r="J2301" s="17">
        <f t="shared" si="1024"/>
        <v>113290.6134561361</v>
      </c>
      <c r="K2301" s="16">
        <f t="shared" si="1025"/>
        <v>31.828047376389449</v>
      </c>
      <c r="L2301" s="15">
        <f t="shared" si="1026"/>
        <v>3.8611910918106035E-196</v>
      </c>
      <c r="M2301" s="14">
        <f t="shared" si="1027"/>
        <v>9.1776651061246237E-199</v>
      </c>
      <c r="N2301" s="13">
        <f t="shared" si="1034"/>
        <v>0</v>
      </c>
      <c r="O2301" s="12">
        <f t="shared" si="1035"/>
        <v>0</v>
      </c>
      <c r="P2301" s="4">
        <f t="shared" si="1036"/>
        <v>3.475438927373315E-198</v>
      </c>
      <c r="Q2301" s="11">
        <f t="shared" si="1028"/>
        <v>5.1074471121009045E-197</v>
      </c>
      <c r="R2301" s="10">
        <f t="shared" si="1037"/>
        <v>-4.9597621855044096E-193</v>
      </c>
      <c r="S2301" s="9">
        <f t="shared" si="1038"/>
        <v>151.358709016955</v>
      </c>
      <c r="T2301" s="8">
        <f t="shared" si="1039"/>
        <v>32406.099621679779</v>
      </c>
      <c r="U2301" s="7">
        <f t="shared" si="1040"/>
        <v>-31.828047376389449</v>
      </c>
      <c r="V2301" s="9">
        <f t="shared" si="1041"/>
        <v>-2859.5069899519121</v>
      </c>
      <c r="W2301" s="8">
        <f t="shared" si="1042"/>
        <v>113290.6134561361</v>
      </c>
      <c r="X2301" s="7">
        <f t="shared" si="1043"/>
        <v>-31.828047376389449</v>
      </c>
      <c r="Y2301" s="6">
        <f t="shared" si="1029"/>
        <v>2863.5100286849224</v>
      </c>
      <c r="Z2301" s="4">
        <f t="shared" si="1030"/>
        <v>-1</v>
      </c>
      <c r="AA2301" s="4">
        <f t="shared" si="1044"/>
        <v>0</v>
      </c>
      <c r="AB2301" s="5">
        <f t="shared" si="1045"/>
        <v>1.5752701180271428E-190</v>
      </c>
      <c r="AC2301" s="418">
        <f t="shared" si="1049"/>
        <v>1.0031220246864847E-190</v>
      </c>
      <c r="AD2301" s="628">
        <f t="shared" si="1046"/>
        <v>3.7543523456138359E-192</v>
      </c>
      <c r="AE2301" s="4">
        <f t="shared" si="1031"/>
        <v>27.034454359887544</v>
      </c>
      <c r="AF2301" s="3">
        <f t="shared" si="1047"/>
        <v>4.67</v>
      </c>
      <c r="AG2301" s="2">
        <f t="shared" si="1032"/>
        <v>105.92076283713217</v>
      </c>
      <c r="AH2301" s="1">
        <f t="shared" si="1021"/>
        <v>56.225898490017642</v>
      </c>
    </row>
    <row r="2302" spans="6:34" ht="15" thickBot="1" x14ac:dyDescent="0.4">
      <c r="F2302" s="21">
        <f t="shared" si="1033"/>
        <v>227.19999999999138</v>
      </c>
      <c r="G2302" s="20">
        <f t="shared" si="1048"/>
        <v>356.63043478260749</v>
      </c>
      <c r="H2302" s="19">
        <f t="shared" si="1022"/>
        <v>6.6304347826074945</v>
      </c>
      <c r="I2302" s="18">
        <f t="shared" si="1023"/>
        <v>1.8944099378878556E-2</v>
      </c>
      <c r="J2302" s="17">
        <f t="shared" si="1024"/>
        <v>113004.6627571409</v>
      </c>
      <c r="K2302" s="16">
        <f t="shared" si="1025"/>
        <v>31.828913539820654</v>
      </c>
      <c r="L2302" s="15">
        <f t="shared" si="1026"/>
        <v>1.1875416245389213E-195</v>
      </c>
      <c r="M2302" s="14">
        <f t="shared" si="1027"/>
        <v>2.822667687366562E-198</v>
      </c>
      <c r="N2302" s="13">
        <f t="shared" si="1034"/>
        <v>0</v>
      </c>
      <c r="O2302" s="12">
        <f t="shared" si="1035"/>
        <v>0</v>
      </c>
      <c r="P2302" s="4">
        <f t="shared" si="1036"/>
        <v>1.0689003190109809E-197</v>
      </c>
      <c r="Q2302" s="11">
        <f t="shared" si="1028"/>
        <v>1.5708380902502198E-196</v>
      </c>
      <c r="R2302" s="10">
        <f t="shared" si="1037"/>
        <v>-1.5313542413986328E-192</v>
      </c>
      <c r="S2302" s="9">
        <f t="shared" si="1038"/>
        <v>151.358709016955</v>
      </c>
      <c r="T2302" s="8">
        <f t="shared" si="1039"/>
        <v>32421.235492581476</v>
      </c>
      <c r="U2302" s="7">
        <f t="shared" si="1040"/>
        <v>-31.828913539820654</v>
      </c>
      <c r="V2302" s="9">
        <f t="shared" si="1041"/>
        <v>-2862.689794689551</v>
      </c>
      <c r="W2302" s="8">
        <f t="shared" si="1042"/>
        <v>113004.6627571409</v>
      </c>
      <c r="X2302" s="7">
        <f t="shared" si="1043"/>
        <v>-31.828913539820654</v>
      </c>
      <c r="Y2302" s="6">
        <f t="shared" si="1029"/>
        <v>2866.688388962948</v>
      </c>
      <c r="Z2302" s="4">
        <f t="shared" si="1030"/>
        <v>-1</v>
      </c>
      <c r="AA2302" s="4">
        <f t="shared" si="1044"/>
        <v>0</v>
      </c>
      <c r="AB2302" s="5">
        <f t="shared" si="1045"/>
        <v>4.8637343613765598E-190</v>
      </c>
      <c r="AC2302" s="418">
        <f t="shared" si="1049"/>
        <v>3.098559009912645E-190</v>
      </c>
      <c r="AD2302" s="628">
        <f t="shared" si="1046"/>
        <v>1.157249955926494E-191</v>
      </c>
      <c r="AE2302" s="4">
        <f t="shared" si="1031"/>
        <v>27.064461321628489</v>
      </c>
      <c r="AF2302" s="3">
        <f t="shared" si="1047"/>
        <v>4.67</v>
      </c>
      <c r="AG2302" s="2">
        <f t="shared" si="1032"/>
        <v>105.92076283713217</v>
      </c>
      <c r="AH2302" s="1">
        <f t="shared" si="1021"/>
        <v>56.319536581156015</v>
      </c>
    </row>
    <row r="2303" spans="6:34" ht="15" thickBot="1" x14ac:dyDescent="0.4">
      <c r="F2303" s="21">
        <f t="shared" si="1033"/>
        <v>227.29999999999137</v>
      </c>
      <c r="G2303" s="20">
        <f t="shared" si="1048"/>
        <v>356.63043478260749</v>
      </c>
      <c r="H2303" s="19">
        <f t="shared" si="1022"/>
        <v>6.6304347826074945</v>
      </c>
      <c r="I2303" s="18">
        <f t="shared" si="1023"/>
        <v>1.8944099378878556E-2</v>
      </c>
      <c r="J2303" s="17">
        <f t="shared" si="1024"/>
        <v>112718.39377767195</v>
      </c>
      <c r="K2303" s="16">
        <f t="shared" si="1025"/>
        <v>31.829780702761269</v>
      </c>
      <c r="L2303" s="15">
        <f t="shared" si="1026"/>
        <v>3.6571784618361054E-195</v>
      </c>
      <c r="M2303" s="14">
        <f t="shared" si="1027"/>
        <v>8.6927474859382386E-198</v>
      </c>
      <c r="N2303" s="13">
        <f t="shared" si="1034"/>
        <v>0</v>
      </c>
      <c r="O2303" s="12">
        <f t="shared" si="1035"/>
        <v>0</v>
      </c>
      <c r="P2303" s="4">
        <f t="shared" si="1036"/>
        <v>3.2918081722436335E-197</v>
      </c>
      <c r="Q2303" s="11">
        <f t="shared" si="1028"/>
        <v>4.8375864154870123E-196</v>
      </c>
      <c r="R2303" s="10">
        <f t="shared" si="1037"/>
        <v>-4.7343288985750501E-192</v>
      </c>
      <c r="S2303" s="9">
        <f t="shared" si="1038"/>
        <v>151.358709016955</v>
      </c>
      <c r="T2303" s="8">
        <f t="shared" si="1039"/>
        <v>32436.371363483173</v>
      </c>
      <c r="U2303" s="7">
        <f t="shared" si="1040"/>
        <v>-31.829780702761269</v>
      </c>
      <c r="V2303" s="9">
        <f t="shared" si="1041"/>
        <v>-2865.8726860435331</v>
      </c>
      <c r="W2303" s="8">
        <f t="shared" si="1042"/>
        <v>112718.39377767195</v>
      </c>
      <c r="X2303" s="7">
        <f t="shared" si="1043"/>
        <v>-31.829780702761269</v>
      </c>
      <c r="Y2303" s="6">
        <f t="shared" si="1029"/>
        <v>2869.8668455880761</v>
      </c>
      <c r="Z2303" s="4">
        <f t="shared" si="1030"/>
        <v>-1</v>
      </c>
      <c r="AA2303" s="4">
        <f t="shared" si="1044"/>
        <v>0</v>
      </c>
      <c r="AB2303" s="5">
        <f t="shared" si="1045"/>
        <v>1.5036702494797476E-189</v>
      </c>
      <c r="AC2303" s="418">
        <f t="shared" si="1049"/>
        <v>9.5837094754707708E-190</v>
      </c>
      <c r="AD2303" s="628">
        <f t="shared" si="1046"/>
        <v>3.5718074863390304E-191</v>
      </c>
      <c r="AE2303" s="4">
        <f t="shared" si="1031"/>
        <v>27.09446919298432</v>
      </c>
      <c r="AF2303" s="3">
        <f t="shared" si="1047"/>
        <v>4.67</v>
      </c>
      <c r="AG2303" s="2">
        <f t="shared" si="1032"/>
        <v>105.92076283713217</v>
      </c>
      <c r="AH2303" s="1">
        <f t="shared" si="1021"/>
        <v>56.413229436851083</v>
      </c>
    </row>
    <row r="2304" spans="6:34" ht="15" thickBot="1" x14ac:dyDescent="0.4">
      <c r="F2304" s="21">
        <f t="shared" si="1033"/>
        <v>227.39999999999137</v>
      </c>
      <c r="G2304" s="20">
        <f t="shared" si="1048"/>
        <v>356.63043478260749</v>
      </c>
      <c r="H2304" s="19">
        <f t="shared" si="1022"/>
        <v>6.6304347826074945</v>
      </c>
      <c r="I2304" s="18">
        <f t="shared" si="1023"/>
        <v>1.8944099378878556E-2</v>
      </c>
      <c r="J2304" s="17">
        <f t="shared" si="1024"/>
        <v>112431.8065090676</v>
      </c>
      <c r="K2304" s="16">
        <f t="shared" si="1025"/>
        <v>31.830648865357702</v>
      </c>
      <c r="L2304" s="15">
        <f t="shared" si="1026"/>
        <v>1.1277513046220694E-194</v>
      </c>
      <c r="M2304" s="14">
        <f t="shared" si="1027"/>
        <v>2.6805520759561966E-197</v>
      </c>
      <c r="N2304" s="13">
        <f t="shared" si="1034"/>
        <v>0</v>
      </c>
      <c r="O2304" s="12">
        <f t="shared" si="1035"/>
        <v>0</v>
      </c>
      <c r="P2304" s="4">
        <f t="shared" si="1036"/>
        <v>1.015083348967758E-196</v>
      </c>
      <c r="Q2304" s="11">
        <f t="shared" si="1028"/>
        <v>1.4917495682035899E-195</v>
      </c>
      <c r="R2304" s="10">
        <f t="shared" si="1037"/>
        <v>-1.4655790284516244E-191</v>
      </c>
      <c r="S2304" s="9">
        <f t="shared" si="1038"/>
        <v>151.358709016955</v>
      </c>
      <c r="T2304" s="8">
        <f t="shared" si="1039"/>
        <v>32451.50723438487</v>
      </c>
      <c r="U2304" s="7">
        <f t="shared" si="1040"/>
        <v>-31.830648865357702</v>
      </c>
      <c r="V2304" s="9">
        <f t="shared" si="1041"/>
        <v>-2869.0556641138091</v>
      </c>
      <c r="W2304" s="8">
        <f t="shared" si="1042"/>
        <v>112431.8065090676</v>
      </c>
      <c r="X2304" s="7">
        <f t="shared" si="1043"/>
        <v>-31.830648865357702</v>
      </c>
      <c r="Y2304" s="6">
        <f t="shared" si="1029"/>
        <v>2873.0453986282237</v>
      </c>
      <c r="Z2304" s="4">
        <f t="shared" si="1030"/>
        <v>-1</v>
      </c>
      <c r="AA2304" s="4">
        <f t="shared" si="1044"/>
        <v>0</v>
      </c>
      <c r="AB2304" s="5">
        <f t="shared" si="1045"/>
        <v>4.6548257008663457E-189</v>
      </c>
      <c r="AC2304" s="418">
        <f t="shared" si="1049"/>
        <v>2.968079168627896E-189</v>
      </c>
      <c r="AD2304" s="628">
        <f t="shared" si="1046"/>
        <v>1.1038695339532696E-190</v>
      </c>
      <c r="AE2304" s="4">
        <f t="shared" si="1031"/>
        <v>27.124477974596243</v>
      </c>
      <c r="AF2304" s="3">
        <f t="shared" si="1047"/>
        <v>4.67</v>
      </c>
      <c r="AG2304" s="2">
        <f t="shared" si="1032"/>
        <v>105.92076283713217</v>
      </c>
      <c r="AH2304" s="1">
        <f t="shared" si="1021"/>
        <v>56.506977035064303</v>
      </c>
    </row>
    <row r="2305" spans="6:34" ht="15" thickBot="1" x14ac:dyDescent="0.4">
      <c r="F2305" s="21">
        <f t="shared" si="1033"/>
        <v>227.49999999999136</v>
      </c>
      <c r="G2305" s="20">
        <f t="shared" si="1048"/>
        <v>356.63043478260749</v>
      </c>
      <c r="H2305" s="19">
        <f t="shared" si="1022"/>
        <v>6.6304347826074945</v>
      </c>
      <c r="I2305" s="18">
        <f t="shared" si="1023"/>
        <v>1.8944099378878556E-2</v>
      </c>
      <c r="J2305" s="17">
        <f t="shared" si="1024"/>
        <v>112144.90094265621</v>
      </c>
      <c r="K2305" s="16">
        <f t="shared" si="1025"/>
        <v>31.83151802775647</v>
      </c>
      <c r="L2305" s="15">
        <f t="shared" si="1026"/>
        <v>3.4821742596189241E-194</v>
      </c>
      <c r="M2305" s="14">
        <f t="shared" si="1027"/>
        <v>8.276779997688221E-197</v>
      </c>
      <c r="N2305" s="13">
        <f t="shared" si="1034"/>
        <v>0</v>
      </c>
      <c r="O2305" s="12">
        <f t="shared" si="1035"/>
        <v>0</v>
      </c>
      <c r="P2305" s="4">
        <f t="shared" si="1036"/>
        <v>3.134287758884787E-196</v>
      </c>
      <c r="Q2305" s="11">
        <f t="shared" si="1028"/>
        <v>4.6060970418801426E-195</v>
      </c>
      <c r="R2305" s="10">
        <f t="shared" si="1037"/>
        <v>-4.5428481933193274E-191</v>
      </c>
      <c r="S2305" s="9">
        <f t="shared" si="1038"/>
        <v>151.358709016955</v>
      </c>
      <c r="T2305" s="8">
        <f t="shared" si="1039"/>
        <v>32466.643105286566</v>
      </c>
      <c r="U2305" s="7">
        <f t="shared" si="1040"/>
        <v>-31.83151802775647</v>
      </c>
      <c r="V2305" s="9">
        <f t="shared" si="1041"/>
        <v>-2872.2387290003448</v>
      </c>
      <c r="W2305" s="8">
        <f t="shared" si="1042"/>
        <v>112144.90094265621</v>
      </c>
      <c r="X2305" s="7">
        <f t="shared" si="1043"/>
        <v>-31.83151802775647</v>
      </c>
      <c r="Y2305" s="6">
        <f t="shared" si="1029"/>
        <v>2876.2240481514641</v>
      </c>
      <c r="Z2305" s="4">
        <f t="shared" si="1030"/>
        <v>-1</v>
      </c>
      <c r="AA2305" s="4">
        <f t="shared" si="1044"/>
        <v>0</v>
      </c>
      <c r="AB2305" s="5">
        <f t="shared" si="1045"/>
        <v>1.4428540607419748E-188</v>
      </c>
      <c r="AC2305" s="418">
        <f t="shared" si="1049"/>
        <v>9.2041863734618975E-189</v>
      </c>
      <c r="AD2305" s="628">
        <f t="shared" si="1046"/>
        <v>3.415988445385635E-190</v>
      </c>
      <c r="AE2305" s="4">
        <f t="shared" si="1031"/>
        <v>27.154487667106935</v>
      </c>
      <c r="AF2305" s="3">
        <f t="shared" si="1047"/>
        <v>4.67</v>
      </c>
      <c r="AG2305" s="2">
        <f t="shared" si="1032"/>
        <v>105.92076283713217</v>
      </c>
      <c r="AH2305" s="1">
        <f t="shared" si="1021"/>
        <v>56.60077935380852</v>
      </c>
    </row>
    <row r="2306" spans="6:34" ht="15" thickBot="1" x14ac:dyDescent="0.4">
      <c r="F2306" s="21">
        <f t="shared" si="1033"/>
        <v>227.59999999999135</v>
      </c>
      <c r="G2306" s="20">
        <f t="shared" si="1048"/>
        <v>356.63043478260749</v>
      </c>
      <c r="H2306" s="19">
        <f t="shared" si="1022"/>
        <v>6.6304347826074945</v>
      </c>
      <c r="I2306" s="18">
        <f t="shared" si="1023"/>
        <v>1.8944099378878556E-2</v>
      </c>
      <c r="J2306" s="17">
        <f t="shared" si="1024"/>
        <v>111857.67706975617</v>
      </c>
      <c r="K2306" s="16">
        <f t="shared" si="1025"/>
        <v>31.832388190104325</v>
      </c>
      <c r="L2306" s="15">
        <f t="shared" si="1026"/>
        <v>1.0766083584056752E-193</v>
      </c>
      <c r="M2306" s="14">
        <f t="shared" si="1027"/>
        <v>2.5589904070944492E-196</v>
      </c>
      <c r="N2306" s="13">
        <f t="shared" si="1034"/>
        <v>0</v>
      </c>
      <c r="O2306" s="12">
        <f t="shared" si="1035"/>
        <v>0</v>
      </c>
      <c r="P2306" s="4">
        <f t="shared" si="1036"/>
        <v>9.6904983705015243E-196</v>
      </c>
      <c r="Q2306" s="11">
        <f t="shared" si="1028"/>
        <v>1.4240994864681203E-194</v>
      </c>
      <c r="R2306" s="10">
        <f t="shared" si="1037"/>
        <v>-1.4099882150855765E-190</v>
      </c>
      <c r="S2306" s="9">
        <f t="shared" si="1038"/>
        <v>151.358709016955</v>
      </c>
      <c r="T2306" s="8">
        <f t="shared" si="1039"/>
        <v>32481.778976188263</v>
      </c>
      <c r="U2306" s="7">
        <f t="shared" si="1040"/>
        <v>-31.832388190104325</v>
      </c>
      <c r="V2306" s="9">
        <f t="shared" si="1041"/>
        <v>-2875.4218808031205</v>
      </c>
      <c r="W2306" s="8">
        <f t="shared" si="1042"/>
        <v>111857.67706975617</v>
      </c>
      <c r="X2306" s="7">
        <f t="shared" si="1043"/>
        <v>-31.832388190104325</v>
      </c>
      <c r="Y2306" s="6">
        <f t="shared" si="1029"/>
        <v>2879.4027942260241</v>
      </c>
      <c r="Z2306" s="4">
        <f t="shared" si="1030"/>
        <v>-1</v>
      </c>
      <c r="AA2306" s="4">
        <f t="shared" si="1044"/>
        <v>0</v>
      </c>
      <c r="AB2306" s="5">
        <f t="shared" si="1045"/>
        <v>4.4782637128978565E-188</v>
      </c>
      <c r="AC2306" s="418">
        <f t="shared" si="1049"/>
        <v>2.8580085198752683E-188</v>
      </c>
      <c r="AD2306" s="628">
        <f t="shared" si="1046"/>
        <v>1.0584834900377435E-189</v>
      </c>
      <c r="AE2306" s="4">
        <f t="shared" si="1031"/>
        <v>27.184498271160528</v>
      </c>
      <c r="AF2306" s="3">
        <f t="shared" si="1047"/>
        <v>4.67</v>
      </c>
      <c r="AG2306" s="2">
        <f t="shared" si="1032"/>
        <v>105.92076283713217</v>
      </c>
      <c r="AH2306" s="1">
        <f t="shared" si="1021"/>
        <v>56.694636371148341</v>
      </c>
    </row>
    <row r="2307" spans="6:34" ht="15" thickBot="1" x14ac:dyDescent="0.4">
      <c r="F2307" s="21">
        <f t="shared" si="1033"/>
        <v>227.69999999999135</v>
      </c>
      <c r="G2307" s="20">
        <f t="shared" si="1048"/>
        <v>356.63043478260749</v>
      </c>
      <c r="H2307" s="19">
        <f t="shared" si="1022"/>
        <v>6.6304347826074945</v>
      </c>
      <c r="I2307" s="18">
        <f t="shared" si="1023"/>
        <v>1.8944099378878556E-2</v>
      </c>
      <c r="J2307" s="17">
        <f t="shared" si="1024"/>
        <v>111570.13488167585</v>
      </c>
      <c r="K2307" s="16">
        <f t="shared" si="1025"/>
        <v>31.833259352548176</v>
      </c>
      <c r="L2307" s="15">
        <f t="shared" si="1026"/>
        <v>3.3329989972662891E-193</v>
      </c>
      <c r="M2307" s="14">
        <f t="shared" si="1027"/>
        <v>7.9222053166022426E-196</v>
      </c>
      <c r="N2307" s="13">
        <f t="shared" si="1034"/>
        <v>0</v>
      </c>
      <c r="O2307" s="12">
        <f t="shared" si="1035"/>
        <v>0</v>
      </c>
      <c r="P2307" s="4">
        <f t="shared" si="1036"/>
        <v>3.0000158460335736E-195</v>
      </c>
      <c r="Q2307" s="11">
        <f t="shared" si="1028"/>
        <v>4.4087732770667863E-194</v>
      </c>
      <c r="R2307" s="10">
        <f t="shared" si="1037"/>
        <v>-4.3819874234978602E-190</v>
      </c>
      <c r="S2307" s="9">
        <f t="shared" si="1038"/>
        <v>151.358709016955</v>
      </c>
      <c r="T2307" s="8">
        <f t="shared" si="1039"/>
        <v>32496.91484708996</v>
      </c>
      <c r="U2307" s="7">
        <f t="shared" si="1040"/>
        <v>-31.833259352548176</v>
      </c>
      <c r="V2307" s="9">
        <f t="shared" si="1041"/>
        <v>-2878.605119622131</v>
      </c>
      <c r="W2307" s="8">
        <f t="shared" si="1042"/>
        <v>111570.13488167585</v>
      </c>
      <c r="X2307" s="7">
        <f t="shared" si="1043"/>
        <v>-31.833259352548176</v>
      </c>
      <c r="Y2307" s="6">
        <f t="shared" si="1029"/>
        <v>2882.5816369202835</v>
      </c>
      <c r="Z2307" s="4">
        <f t="shared" si="1030"/>
        <v>-1</v>
      </c>
      <c r="AA2307" s="4">
        <f t="shared" si="1044"/>
        <v>0</v>
      </c>
      <c r="AB2307" s="5">
        <f t="shared" si="1045"/>
        <v>1.3917630700079448E-187</v>
      </c>
      <c r="AC2307" s="418">
        <f t="shared" si="1049"/>
        <v>8.8860742138840056E-188</v>
      </c>
      <c r="AD2307" s="628">
        <f t="shared" si="1046"/>
        <v>3.2841345483896674E-189</v>
      </c>
      <c r="AE2307" s="4">
        <f t="shared" si="1031"/>
        <v>27.214509787402605</v>
      </c>
      <c r="AF2307" s="3">
        <f t="shared" si="1047"/>
        <v>4.67</v>
      </c>
      <c r="AG2307" s="2">
        <f t="shared" si="1032"/>
        <v>105.92076283713217</v>
      </c>
      <c r="AH2307" s="1">
        <f t="shared" si="1021"/>
        <v>56.788548065199727</v>
      </c>
    </row>
    <row r="2308" spans="6:34" ht="15" thickBot="1" x14ac:dyDescent="0.4">
      <c r="F2308" s="21">
        <f t="shared" si="1033"/>
        <v>227.79999999999134</v>
      </c>
      <c r="G2308" s="20">
        <f t="shared" si="1048"/>
        <v>356.63043478260749</v>
      </c>
      <c r="H2308" s="19">
        <f t="shared" si="1022"/>
        <v>6.6304347826074945</v>
      </c>
      <c r="I2308" s="18">
        <f t="shared" si="1023"/>
        <v>1.8944099378878556E-2</v>
      </c>
      <c r="J2308" s="17">
        <f t="shared" si="1024"/>
        <v>111282.27436971365</v>
      </c>
      <c r="K2308" s="16">
        <f t="shared" si="1025"/>
        <v>31.834131515235097</v>
      </c>
      <c r="L2308" s="15">
        <f t="shared" si="1026"/>
        <v>1.0331964712783623E-192</v>
      </c>
      <c r="M2308" s="14">
        <f t="shared" si="1027"/>
        <v>2.455804692581539E-195</v>
      </c>
      <c r="N2308" s="13">
        <f t="shared" si="1034"/>
        <v>0</v>
      </c>
      <c r="O2308" s="12">
        <f t="shared" si="1035"/>
        <v>0</v>
      </c>
      <c r="P2308" s="4">
        <f t="shared" si="1036"/>
        <v>9.2997501302680901E-195</v>
      </c>
      <c r="Q2308" s="11">
        <f t="shared" si="1028"/>
        <v>1.3666757764607313E-193</v>
      </c>
      <c r="R2308" s="10">
        <f t="shared" si="1037"/>
        <v>-1.3636259784042941E-189</v>
      </c>
      <c r="S2308" s="9">
        <f t="shared" si="1038"/>
        <v>151.358709016955</v>
      </c>
      <c r="T2308" s="8">
        <f t="shared" si="1039"/>
        <v>32512.050717991657</v>
      </c>
      <c r="U2308" s="7">
        <f t="shared" si="1040"/>
        <v>-31.834131515235097</v>
      </c>
      <c r="V2308" s="9">
        <f t="shared" si="1041"/>
        <v>-2881.7884455573858</v>
      </c>
      <c r="W2308" s="8">
        <f t="shared" si="1042"/>
        <v>111282.27436971365</v>
      </c>
      <c r="X2308" s="7">
        <f t="shared" si="1043"/>
        <v>-31.834131515235097</v>
      </c>
      <c r="Y2308" s="6">
        <f t="shared" si="1029"/>
        <v>2885.7605763027768</v>
      </c>
      <c r="Z2308" s="4">
        <f t="shared" si="1030"/>
        <v>-1</v>
      </c>
      <c r="AA2308" s="4">
        <f t="shared" si="1044"/>
        <v>0</v>
      </c>
      <c r="AB2308" s="5">
        <f t="shared" si="1045"/>
        <v>4.3310126082735759E-187</v>
      </c>
      <c r="AC2308" s="418">
        <f t="shared" si="1049"/>
        <v>2.7664623541344455E-187</v>
      </c>
      <c r="AD2308" s="628">
        <f t="shared" si="1046"/>
        <v>1.0202980593520632E-188</v>
      </c>
      <c r="AE2308" s="4">
        <f t="shared" si="1031"/>
        <v>27.244522216480192</v>
      </c>
      <c r="AF2308" s="3">
        <f t="shared" si="1047"/>
        <v>4.67</v>
      </c>
      <c r="AG2308" s="2">
        <f t="shared" si="1032"/>
        <v>105.92076283713217</v>
      </c>
      <c r="AH2308" s="1">
        <f t="shared" si="1021"/>
        <v>56.882514414129815</v>
      </c>
    </row>
    <row r="2309" spans="6:34" ht="15" thickBot="1" x14ac:dyDescent="0.4">
      <c r="F2309" s="21">
        <f t="shared" si="1033"/>
        <v>227.89999999999134</v>
      </c>
      <c r="G2309" s="20">
        <f t="shared" si="1048"/>
        <v>356.63043478260749</v>
      </c>
      <c r="H2309" s="19">
        <f t="shared" si="1022"/>
        <v>6.6304347826074945</v>
      </c>
      <c r="I2309" s="18">
        <f t="shared" si="1023"/>
        <v>1.8944099378878556E-2</v>
      </c>
      <c r="J2309" s="17">
        <f t="shared" si="1024"/>
        <v>110994.09552515791</v>
      </c>
      <c r="K2309" s="16">
        <f t="shared" si="1025"/>
        <v>31.835004678312362</v>
      </c>
      <c r="L2309" s="15">
        <f t="shared" si="1026"/>
        <v>3.2070154118036802E-192</v>
      </c>
      <c r="M2309" s="14">
        <f t="shared" si="1027"/>
        <v>7.6227549323161678E-195</v>
      </c>
      <c r="N2309" s="13">
        <f t="shared" si="1034"/>
        <v>0</v>
      </c>
      <c r="O2309" s="12">
        <f t="shared" si="1035"/>
        <v>0</v>
      </c>
      <c r="P2309" s="4">
        <f t="shared" si="1036"/>
        <v>2.8866186463830642E-194</v>
      </c>
      <c r="Q2309" s="11">
        <f t="shared" si="1028"/>
        <v>4.2421266427917164E-193</v>
      </c>
      <c r="R2309" s="10">
        <f t="shared" si="1037"/>
        <v>-4.249012527803494E-189</v>
      </c>
      <c r="S2309" s="9">
        <f t="shared" si="1038"/>
        <v>151.358709016955</v>
      </c>
      <c r="T2309" s="8">
        <f t="shared" si="1039"/>
        <v>32527.186588893353</v>
      </c>
      <c r="U2309" s="7">
        <f t="shared" si="1040"/>
        <v>-31.835004678312362</v>
      </c>
      <c r="V2309" s="9">
        <f t="shared" si="1041"/>
        <v>-2884.9718587089092</v>
      </c>
      <c r="W2309" s="8">
        <f t="shared" si="1042"/>
        <v>110994.09552515791</v>
      </c>
      <c r="X2309" s="7">
        <f t="shared" si="1043"/>
        <v>-31.835004678312362</v>
      </c>
      <c r="Y2309" s="6">
        <f t="shared" si="1029"/>
        <v>2888.9396124421878</v>
      </c>
      <c r="Z2309" s="4">
        <f t="shared" si="1030"/>
        <v>-1</v>
      </c>
      <c r="AA2309" s="4">
        <f t="shared" si="1044"/>
        <v>0</v>
      </c>
      <c r="AB2309" s="5">
        <f t="shared" si="1045"/>
        <v>1.3495289120381692E-186</v>
      </c>
      <c r="AC2309" s="418">
        <f t="shared" si="1049"/>
        <v>8.6239874406951871E-187</v>
      </c>
      <c r="AD2309" s="628">
        <f t="shared" si="1046"/>
        <v>3.1739680741867593E-188</v>
      </c>
      <c r="AE2309" s="4">
        <f t="shared" si="1031"/>
        <v>27.274535559041734</v>
      </c>
      <c r="AF2309" s="3">
        <f t="shared" si="1047"/>
        <v>4.67</v>
      </c>
      <c r="AG2309" s="2">
        <f t="shared" si="1032"/>
        <v>105.92076283713217</v>
      </c>
      <c r="AH2309" s="1">
        <f t="shared" si="1021"/>
        <v>56.976535396156947</v>
      </c>
    </row>
    <row r="2310" spans="6:34" ht="15" thickBot="1" x14ac:dyDescent="0.4">
      <c r="F2310" s="21">
        <f t="shared" si="1033"/>
        <v>227.99999999999133</v>
      </c>
      <c r="G2310" s="20">
        <f t="shared" si="1048"/>
        <v>356.63043478260749</v>
      </c>
      <c r="H2310" s="19">
        <f t="shared" si="1022"/>
        <v>6.6304347826074945</v>
      </c>
      <c r="I2310" s="18">
        <f t="shared" si="1023"/>
        <v>1.8944099378878556E-2</v>
      </c>
      <c r="J2310" s="17">
        <f t="shared" si="1024"/>
        <v>110705.59833928703</v>
      </c>
      <c r="K2310" s="16">
        <f t="shared" si="1025"/>
        <v>31.835878841927421</v>
      </c>
      <c r="L2310" s="15">
        <f t="shared" si="1026"/>
        <v>9.9675790248681895E-192</v>
      </c>
      <c r="M2310" s="14">
        <f t="shared" si="1027"/>
        <v>2.3691938584209199E-194</v>
      </c>
      <c r="N2310" s="13">
        <f t="shared" si="1034"/>
        <v>0</v>
      </c>
      <c r="O2310" s="12">
        <f t="shared" si="1035"/>
        <v>0</v>
      </c>
      <c r="P2310" s="4">
        <f t="shared" si="1036"/>
        <v>8.9717683820855234E-194</v>
      </c>
      <c r="Q2310" s="11">
        <f t="shared" si="1028"/>
        <v>1.3184761254933956E-192</v>
      </c>
      <c r="R2310" s="10">
        <f t="shared" si="1037"/>
        <v>-1.325712870323035E-188</v>
      </c>
      <c r="S2310" s="9">
        <f t="shared" si="1038"/>
        <v>151.358709016955</v>
      </c>
      <c r="T2310" s="8">
        <f t="shared" si="1039"/>
        <v>32542.32245979505</v>
      </c>
      <c r="U2310" s="7">
        <f t="shared" si="1040"/>
        <v>-31.835878841927421</v>
      </c>
      <c r="V2310" s="9">
        <f t="shared" si="1041"/>
        <v>-2888.1553591767406</v>
      </c>
      <c r="W2310" s="8">
        <f t="shared" si="1042"/>
        <v>110705.59833928703</v>
      </c>
      <c r="X2310" s="7">
        <f t="shared" si="1043"/>
        <v>-31.835878841927421</v>
      </c>
      <c r="Y2310" s="6">
        <f t="shared" si="1029"/>
        <v>2892.1187454073538</v>
      </c>
      <c r="Z2310" s="4">
        <f t="shared" si="1030"/>
        <v>-1</v>
      </c>
      <c r="AA2310" s="4">
        <f t="shared" si="1044"/>
        <v>0</v>
      </c>
      <c r="AB2310" s="5">
        <f t="shared" si="1045"/>
        <v>4.2105967818525222E-186</v>
      </c>
      <c r="AC2310" s="418">
        <f t="shared" si="1049"/>
        <v>2.6919072872945882E-186</v>
      </c>
      <c r="AD2310" s="628">
        <f t="shared" si="1046"/>
        <v>9.8866129023825643E-188</v>
      </c>
      <c r="AE2310" s="4">
        <f t="shared" si="1031"/>
        <v>27.304549815737133</v>
      </c>
      <c r="AF2310" s="3">
        <f t="shared" si="1047"/>
        <v>4.67</v>
      </c>
      <c r="AG2310" s="2">
        <f t="shared" si="1032"/>
        <v>105.92076283713217</v>
      </c>
      <c r="AH2310" s="1">
        <f t="shared" si="1021"/>
        <v>57.070610989550573</v>
      </c>
    </row>
    <row r="2311" spans="6:34" ht="15" thickBot="1" x14ac:dyDescent="0.4">
      <c r="F2311" s="21">
        <f t="shared" si="1033"/>
        <v>228.09999999999133</v>
      </c>
      <c r="G2311" s="20">
        <f t="shared" si="1048"/>
        <v>356.63043478260749</v>
      </c>
      <c r="H2311" s="19">
        <f t="shared" si="1022"/>
        <v>6.6304347826074945</v>
      </c>
      <c r="I2311" s="18">
        <f t="shared" si="1023"/>
        <v>1.8944099378878556E-2</v>
      </c>
      <c r="J2311" s="17">
        <f t="shared" si="1024"/>
        <v>110416.78280336935</v>
      </c>
      <c r="K2311" s="16">
        <f t="shared" si="1025"/>
        <v>31.836754006227892</v>
      </c>
      <c r="L2311" s="15">
        <f t="shared" si="1026"/>
        <v>3.1020510605927484E-191</v>
      </c>
      <c r="M2311" s="14">
        <f t="shared" si="1027"/>
        <v>7.3732651659229038E-194</v>
      </c>
      <c r="N2311" s="13">
        <f t="shared" si="1034"/>
        <v>0</v>
      </c>
      <c r="O2311" s="12">
        <f t="shared" si="1035"/>
        <v>0</v>
      </c>
      <c r="P2311" s="4">
        <f t="shared" si="1036"/>
        <v>2.7921407551026584E-193</v>
      </c>
      <c r="Q2311" s="11">
        <f t="shared" si="1028"/>
        <v>4.1032835087124791E-192</v>
      </c>
      <c r="R2311" s="10">
        <f t="shared" si="1037"/>
        <v>-4.1417106957228036E-188</v>
      </c>
      <c r="S2311" s="9">
        <f t="shared" si="1038"/>
        <v>151.358709016955</v>
      </c>
      <c r="T2311" s="8">
        <f t="shared" si="1039"/>
        <v>32557.458330696747</v>
      </c>
      <c r="U2311" s="7">
        <f t="shared" si="1040"/>
        <v>-31.836754006227892</v>
      </c>
      <c r="V2311" s="9">
        <f t="shared" si="1041"/>
        <v>-2891.3389470609332</v>
      </c>
      <c r="W2311" s="8">
        <f t="shared" si="1042"/>
        <v>110416.78280336935</v>
      </c>
      <c r="X2311" s="7">
        <f t="shared" si="1043"/>
        <v>-31.836754006227892</v>
      </c>
      <c r="Y2311" s="6">
        <f t="shared" si="1029"/>
        <v>2895.2979752672618</v>
      </c>
      <c r="Z2311" s="4">
        <f t="shared" si="1030"/>
        <v>-1</v>
      </c>
      <c r="AA2311" s="4">
        <f t="shared" si="1044"/>
        <v>0</v>
      </c>
      <c r="AB2311" s="5">
        <f t="shared" si="1045"/>
        <v>1.3154487760630436E-185</v>
      </c>
      <c r="AC2311" s="418">
        <f t="shared" si="1049"/>
        <v>8.4135799010780938E-186</v>
      </c>
      <c r="AD2311" s="628">
        <f t="shared" si="1046"/>
        <v>3.0836288332983359E-187</v>
      </c>
      <c r="AE2311" s="4">
        <f t="shared" si="1031"/>
        <v>27.334564987217689</v>
      </c>
      <c r="AF2311" s="3">
        <f t="shared" si="1047"/>
        <v>4.67</v>
      </c>
      <c r="AG2311" s="2">
        <f t="shared" si="1032"/>
        <v>105.92076283713217</v>
      </c>
      <c r="AH2311" s="1">
        <f t="shared" si="1021"/>
        <v>57.164741172630819</v>
      </c>
    </row>
    <row r="2312" spans="6:34" ht="15" thickBot="1" x14ac:dyDescent="0.4">
      <c r="F2312" s="21">
        <f t="shared" si="1033"/>
        <v>228.19999999999132</v>
      </c>
      <c r="G2312" s="20">
        <f t="shared" si="1048"/>
        <v>356.63043478260749</v>
      </c>
      <c r="H2312" s="19">
        <f t="shared" si="1022"/>
        <v>6.6304347826074945</v>
      </c>
      <c r="I2312" s="18">
        <f t="shared" si="1023"/>
        <v>1.8944099378878556E-2</v>
      </c>
      <c r="J2312" s="17">
        <f t="shared" si="1024"/>
        <v>110127.64890866326</v>
      </c>
      <c r="K2312" s="16">
        <f t="shared" si="1025"/>
        <v>31.837630171361589</v>
      </c>
      <c r="L2312" s="15">
        <f t="shared" si="1026"/>
        <v>9.6667150602985085E-191</v>
      </c>
      <c r="M2312" s="14">
        <f t="shared" si="1027"/>
        <v>2.2976815026823525E-193</v>
      </c>
      <c r="N2312" s="13">
        <f t="shared" si="1034"/>
        <v>0</v>
      </c>
      <c r="O2312" s="12">
        <f t="shared" si="1035"/>
        <v>0</v>
      </c>
      <c r="P2312" s="4">
        <f t="shared" si="1036"/>
        <v>8.7009622216426797E-193</v>
      </c>
      <c r="Q2312" s="11">
        <f t="shared" si="1028"/>
        <v>1.2786789035885848E-191</v>
      </c>
      <c r="R2312" s="10">
        <f t="shared" si="1037"/>
        <v>-1.2956239962645184E-187</v>
      </c>
      <c r="S2312" s="9">
        <f t="shared" si="1038"/>
        <v>151.358709016955</v>
      </c>
      <c r="T2312" s="8">
        <f t="shared" si="1039"/>
        <v>32572.594201598444</v>
      </c>
      <c r="U2312" s="7">
        <f t="shared" si="1040"/>
        <v>-31.837630171361589</v>
      </c>
      <c r="V2312" s="9">
        <f t="shared" si="1041"/>
        <v>-2894.5226224615558</v>
      </c>
      <c r="W2312" s="8">
        <f t="shared" si="1042"/>
        <v>110127.64890866326</v>
      </c>
      <c r="X2312" s="7">
        <f t="shared" si="1043"/>
        <v>-31.837630171361589</v>
      </c>
      <c r="Y2312" s="6">
        <f t="shared" si="1029"/>
        <v>2898.4773020910479</v>
      </c>
      <c r="Z2312" s="4">
        <f t="shared" si="1030"/>
        <v>-1</v>
      </c>
      <c r="AA2312" s="4">
        <f t="shared" si="1044"/>
        <v>0</v>
      </c>
      <c r="AB2312" s="5">
        <f t="shared" si="1045"/>
        <v>4.1150315059044309E-185</v>
      </c>
      <c r="AC2312" s="418">
        <f t="shared" si="1049"/>
        <v>2.6331184836195363E-185</v>
      </c>
      <c r="AD2312" s="628">
        <f t="shared" si="1046"/>
        <v>9.6304452283061504E-187</v>
      </c>
      <c r="AE2312" s="4">
        <f t="shared" si="1031"/>
        <v>27.364581074136122</v>
      </c>
      <c r="AF2312" s="3">
        <f t="shared" si="1047"/>
        <v>4.67</v>
      </c>
      <c r="AG2312" s="2">
        <f t="shared" si="1032"/>
        <v>105.92076283713217</v>
      </c>
      <c r="AH2312" s="1">
        <f t="shared" si="1021"/>
        <v>57.258925923768714</v>
      </c>
    </row>
    <row r="2313" spans="6:34" ht="15" thickBot="1" x14ac:dyDescent="0.4">
      <c r="F2313" s="21">
        <f t="shared" si="1033"/>
        <v>228.29999999999131</v>
      </c>
      <c r="G2313" s="20">
        <f t="shared" si="1048"/>
        <v>356.63043478260749</v>
      </c>
      <c r="H2313" s="19">
        <f t="shared" si="1022"/>
        <v>6.6304347826074945</v>
      </c>
      <c r="I2313" s="18">
        <f t="shared" si="1023"/>
        <v>1.8944099378878556E-2</v>
      </c>
      <c r="J2313" s="17">
        <f t="shared" si="1024"/>
        <v>109838.19664641711</v>
      </c>
      <c r="K2313" s="16">
        <f t="shared" si="1025"/>
        <v>31.838507337476486</v>
      </c>
      <c r="L2313" s="15">
        <f t="shared" si="1026"/>
        <v>3.0163360162311232E-190</v>
      </c>
      <c r="M2313" s="14">
        <f t="shared" si="1027"/>
        <v>7.169529076979757E-193</v>
      </c>
      <c r="N2313" s="13">
        <f t="shared" si="1034"/>
        <v>0</v>
      </c>
      <c r="O2313" s="12">
        <f t="shared" si="1035"/>
        <v>0</v>
      </c>
      <c r="P2313" s="4">
        <f t="shared" si="1036"/>
        <v>2.7149890693267976E-192</v>
      </c>
      <c r="Q2313" s="11">
        <f t="shared" si="1028"/>
        <v>3.9899026774148763E-191</v>
      </c>
      <c r="R2313" s="10">
        <f t="shared" si="1037"/>
        <v>-4.0583290180570183E-187</v>
      </c>
      <c r="S2313" s="9">
        <f t="shared" si="1038"/>
        <v>151.358709016955</v>
      </c>
      <c r="T2313" s="8">
        <f t="shared" si="1039"/>
        <v>32587.730072500141</v>
      </c>
      <c r="U2313" s="7">
        <f t="shared" si="1040"/>
        <v>-31.838507337476486</v>
      </c>
      <c r="V2313" s="9">
        <f t="shared" si="1041"/>
        <v>-2897.706385478692</v>
      </c>
      <c r="W2313" s="8">
        <f t="shared" si="1042"/>
        <v>109838.19664641711</v>
      </c>
      <c r="X2313" s="7">
        <f t="shared" si="1043"/>
        <v>-31.838507337476486</v>
      </c>
      <c r="Y2313" s="6">
        <f t="shared" si="1029"/>
        <v>2901.6567259479998</v>
      </c>
      <c r="Z2313" s="4">
        <f t="shared" si="1030"/>
        <v>-1</v>
      </c>
      <c r="AA2313" s="4">
        <f t="shared" si="1044"/>
        <v>0</v>
      </c>
      <c r="AB2313" s="5">
        <f t="shared" si="1045"/>
        <v>1.288965920574172E-184</v>
      </c>
      <c r="AC2313" s="418">
        <f t="shared" si="1049"/>
        <v>8.2514247514083331E-185</v>
      </c>
      <c r="AD2313" s="628">
        <f t="shared" si="1046"/>
        <v>3.0116218702259224E-186</v>
      </c>
      <c r="AE2313" s="4">
        <f t="shared" si="1031"/>
        <v>27.394598077146579</v>
      </c>
      <c r="AF2313" s="3">
        <f t="shared" si="1047"/>
        <v>4.67</v>
      </c>
      <c r="AG2313" s="2">
        <f t="shared" si="1032"/>
        <v>105.92076283713217</v>
      </c>
      <c r="AH2313" s="1">
        <f t="shared" si="1021"/>
        <v>57.353165221385851</v>
      </c>
    </row>
    <row r="2314" spans="6:34" ht="15" thickBot="1" x14ac:dyDescent="0.4">
      <c r="F2314" s="21">
        <f t="shared" si="1033"/>
        <v>228.39999999999131</v>
      </c>
      <c r="G2314" s="20">
        <f t="shared" si="1048"/>
        <v>356.63043478260749</v>
      </c>
      <c r="H2314" s="19">
        <f t="shared" si="1022"/>
        <v>6.6304347826074945</v>
      </c>
      <c r="I2314" s="18">
        <f t="shared" si="1023"/>
        <v>1.8944099378878556E-2</v>
      </c>
      <c r="J2314" s="17">
        <f t="shared" si="1024"/>
        <v>109548.42600786925</v>
      </c>
      <c r="K2314" s="16">
        <f t="shared" si="1025"/>
        <v>31.839385504720763</v>
      </c>
      <c r="L2314" s="15">
        <f t="shared" si="1026"/>
        <v>9.4243510776037287E-190</v>
      </c>
      <c r="M2314" s="14">
        <f t="shared" si="1027"/>
        <v>2.2400740076356303E-192</v>
      </c>
      <c r="N2314" s="13">
        <f t="shared" si="1034"/>
        <v>0</v>
      </c>
      <c r="O2314" s="12">
        <f t="shared" si="1035"/>
        <v>0</v>
      </c>
      <c r="P2314" s="4">
        <f t="shared" si="1036"/>
        <v>8.4828116043792175E-192</v>
      </c>
      <c r="Q2314" s="11">
        <f t="shared" si="1028"/>
        <v>1.2466198525326252E-190</v>
      </c>
      <c r="R2314" s="10">
        <f t="shared" si="1037"/>
        <v>-1.2728718480161819E-186</v>
      </c>
      <c r="S2314" s="9">
        <f t="shared" si="1038"/>
        <v>151.358709016955</v>
      </c>
      <c r="T2314" s="8">
        <f t="shared" si="1039"/>
        <v>32602.865943401837</v>
      </c>
      <c r="U2314" s="7">
        <f t="shared" si="1040"/>
        <v>-31.839385504720763</v>
      </c>
      <c r="V2314" s="9">
        <f t="shared" si="1041"/>
        <v>-2900.8902362124395</v>
      </c>
      <c r="W2314" s="8">
        <f t="shared" si="1042"/>
        <v>109548.42600786925</v>
      </c>
      <c r="X2314" s="7">
        <f t="shared" si="1043"/>
        <v>-31.839385504720763</v>
      </c>
      <c r="Y2314" s="6">
        <f t="shared" si="1029"/>
        <v>2904.83624690755</v>
      </c>
      <c r="Z2314" s="4">
        <f t="shared" si="1030"/>
        <v>-1</v>
      </c>
      <c r="AA2314" s="4">
        <f t="shared" si="1044"/>
        <v>0</v>
      </c>
      <c r="AB2314" s="5">
        <f t="shared" si="1045"/>
        <v>4.0427684055459553E-184</v>
      </c>
      <c r="AC2314" s="418">
        <f t="shared" si="1049"/>
        <v>2.5891461125282874E-184</v>
      </c>
      <c r="AD2314" s="628">
        <f t="shared" si="1046"/>
        <v>9.4302767236474418E-186</v>
      </c>
      <c r="AE2314" s="4">
        <f t="shared" si="1031"/>
        <v>27.424615996904571</v>
      </c>
      <c r="AF2314" s="3">
        <f t="shared" si="1047"/>
        <v>4.67</v>
      </c>
      <c r="AG2314" s="2">
        <f t="shared" si="1032"/>
        <v>105.92076283713217</v>
      </c>
      <c r="AH2314" s="1">
        <f t="shared" si="1021"/>
        <v>57.447459043954353</v>
      </c>
    </row>
    <row r="2315" spans="6:34" ht="15" thickBot="1" x14ac:dyDescent="0.4">
      <c r="F2315" s="21">
        <f t="shared" si="1033"/>
        <v>228.4999999999913</v>
      </c>
      <c r="G2315" s="20">
        <f t="shared" si="1048"/>
        <v>356.63043478260749</v>
      </c>
      <c r="H2315" s="19">
        <f t="shared" si="1022"/>
        <v>6.6304347826074945</v>
      </c>
      <c r="I2315" s="18">
        <f t="shared" si="1023"/>
        <v>1.8944099378878556E-2</v>
      </c>
      <c r="J2315" s="17">
        <f t="shared" si="1024"/>
        <v>109258.336984248</v>
      </c>
      <c r="K2315" s="16">
        <f t="shared" si="1025"/>
        <v>31.840264673242761</v>
      </c>
      <c r="L2315" s="15">
        <f t="shared" si="1026"/>
        <v>2.948453163639608E-189</v>
      </c>
      <c r="M2315" s="14">
        <f t="shared" si="1027"/>
        <v>7.0081783246549842E-192</v>
      </c>
      <c r="N2315" s="13">
        <f t="shared" si="1034"/>
        <v>0</v>
      </c>
      <c r="O2315" s="12">
        <f t="shared" si="1035"/>
        <v>0</v>
      </c>
      <c r="P2315" s="4">
        <f t="shared" si="1036"/>
        <v>2.6538880508099787E-191</v>
      </c>
      <c r="Q2315" s="11">
        <f t="shared" si="1028"/>
        <v>3.9001096391565378E-190</v>
      </c>
      <c r="R2315" s="10">
        <f t="shared" si="1037"/>
        <v>-3.9975267413954418E-186</v>
      </c>
      <c r="S2315" s="9">
        <f t="shared" si="1038"/>
        <v>151.358709016955</v>
      </c>
      <c r="T2315" s="8">
        <f t="shared" si="1039"/>
        <v>32618.001814303534</v>
      </c>
      <c r="U2315" s="7">
        <f t="shared" si="1040"/>
        <v>-31.840264673242761</v>
      </c>
      <c r="V2315" s="9">
        <f t="shared" si="1041"/>
        <v>-2904.0741747629118</v>
      </c>
      <c r="W2315" s="8">
        <f t="shared" si="1042"/>
        <v>109258.336984248</v>
      </c>
      <c r="X2315" s="7">
        <f t="shared" si="1043"/>
        <v>-31.840264673242761</v>
      </c>
      <c r="Y2315" s="6">
        <f t="shared" si="1029"/>
        <v>2908.0158650392823</v>
      </c>
      <c r="Z2315" s="4">
        <f t="shared" si="1030"/>
        <v>-1</v>
      </c>
      <c r="AA2315" s="4">
        <f t="shared" si="1044"/>
        <v>0</v>
      </c>
      <c r="AB2315" s="5">
        <f t="shared" si="1045"/>
        <v>1.2696545088671891E-183</v>
      </c>
      <c r="AC2315" s="418">
        <f t="shared" si="1049"/>
        <v>8.1349213914675778E-184</v>
      </c>
      <c r="AD2315" s="628">
        <f t="shared" si="1046"/>
        <v>2.9567762327486816E-185</v>
      </c>
      <c r="AE2315" s="4">
        <f t="shared" si="1031"/>
        <v>27.454634834067036</v>
      </c>
      <c r="AF2315" s="3">
        <f t="shared" si="1047"/>
        <v>4.67</v>
      </c>
      <c r="AG2315" s="2">
        <f t="shared" si="1032"/>
        <v>105.92076283713217</v>
      </c>
      <c r="AH2315" s="1">
        <f t="shared" si="1021"/>
        <v>57.54180736999669</v>
      </c>
    </row>
    <row r="2316" spans="6:34" ht="15" thickBot="1" x14ac:dyDescent="0.4">
      <c r="F2316" s="21">
        <f t="shared" si="1033"/>
        <v>228.5999999999913</v>
      </c>
      <c r="G2316" s="20">
        <f t="shared" si="1048"/>
        <v>356.63043478260749</v>
      </c>
      <c r="H2316" s="19">
        <f t="shared" si="1022"/>
        <v>6.6304347826074945</v>
      </c>
      <c r="I2316" s="18">
        <f t="shared" si="1023"/>
        <v>1.8944099378878556E-2</v>
      </c>
      <c r="J2316" s="17">
        <f t="shared" si="1024"/>
        <v>108967.92956677171</v>
      </c>
      <c r="K2316" s="16">
        <f t="shared" si="1025"/>
        <v>31.841144843190989</v>
      </c>
      <c r="L2316" s="15">
        <f t="shared" si="1026"/>
        <v>9.2365153949600145E-189</v>
      </c>
      <c r="M2316" s="14">
        <f t="shared" si="1027"/>
        <v>2.1954273442280457E-191</v>
      </c>
      <c r="N2316" s="13">
        <f t="shared" si="1034"/>
        <v>0</v>
      </c>
      <c r="O2316" s="12">
        <f t="shared" si="1035"/>
        <v>0</v>
      </c>
      <c r="P2316" s="4">
        <f t="shared" si="1036"/>
        <v>8.3137416392085493E-191</v>
      </c>
      <c r="Q2316" s="11">
        <f t="shared" si="1028"/>
        <v>1.2217736122907759E-189</v>
      </c>
      <c r="R2316" s="10">
        <f t="shared" si="1037"/>
        <v>-1.2570931303865619E-185</v>
      </c>
      <c r="S2316" s="9">
        <f t="shared" si="1038"/>
        <v>151.358709016955</v>
      </c>
      <c r="T2316" s="8">
        <f t="shared" si="1039"/>
        <v>32633.137685205231</v>
      </c>
      <c r="U2316" s="7">
        <f t="shared" si="1040"/>
        <v>-31.841144843190989</v>
      </c>
      <c r="V2316" s="9">
        <f t="shared" si="1041"/>
        <v>-2907.258201230236</v>
      </c>
      <c r="W2316" s="8">
        <f t="shared" si="1042"/>
        <v>108967.92956677171</v>
      </c>
      <c r="X2316" s="7">
        <f t="shared" si="1043"/>
        <v>-31.841144843190989</v>
      </c>
      <c r="Y2316" s="6">
        <f t="shared" si="1029"/>
        <v>2911.1955804129248</v>
      </c>
      <c r="Z2316" s="4">
        <f t="shared" si="1030"/>
        <v>-1</v>
      </c>
      <c r="AA2316" s="4">
        <f t="shared" si="1044"/>
        <v>0</v>
      </c>
      <c r="AB2316" s="5">
        <f t="shared" si="1045"/>
        <v>3.9926536188826486E-183</v>
      </c>
      <c r="AC2316" s="418">
        <f t="shared" si="1049"/>
        <v>2.5592897528022505E-183</v>
      </c>
      <c r="AD2316" s="628">
        <f t="shared" si="1046"/>
        <v>9.2828774380297288E-185</v>
      </c>
      <c r="AE2316" s="4">
        <f t="shared" si="1031"/>
        <v>27.484654589292287</v>
      </c>
      <c r="AF2316" s="3">
        <f t="shared" si="1047"/>
        <v>4.67</v>
      </c>
      <c r="AG2316" s="2">
        <f t="shared" si="1032"/>
        <v>105.92076283713217</v>
      </c>
      <c r="AH2316" s="1">
        <f t="shared" si="1021"/>
        <v>57.636210178085449</v>
      </c>
    </row>
    <row r="2317" spans="6:34" ht="15" thickBot="1" x14ac:dyDescent="0.4">
      <c r="F2317" s="21">
        <f t="shared" si="1033"/>
        <v>228.69999999999129</v>
      </c>
      <c r="G2317" s="20">
        <f t="shared" si="1048"/>
        <v>356.63043478260749</v>
      </c>
      <c r="H2317" s="19">
        <f t="shared" si="1022"/>
        <v>6.6304347826074945</v>
      </c>
      <c r="I2317" s="18">
        <f t="shared" si="1023"/>
        <v>1.8944099378878556E-2</v>
      </c>
      <c r="J2317" s="17">
        <f t="shared" si="1024"/>
        <v>108677.20374664868</v>
      </c>
      <c r="K2317" s="16">
        <f t="shared" si="1025"/>
        <v>31.842026014714154</v>
      </c>
      <c r="L2317" s="15">
        <f t="shared" si="1026"/>
        <v>2.8972991464492901E-188</v>
      </c>
      <c r="M2317" s="14">
        <f t="shared" si="1027"/>
        <v>6.8865903411953178E-191</v>
      </c>
      <c r="N2317" s="13">
        <f t="shared" si="1034"/>
        <v>0</v>
      </c>
      <c r="O2317" s="12">
        <f t="shared" si="1035"/>
        <v>0</v>
      </c>
      <c r="P2317" s="4">
        <f t="shared" si="1036"/>
        <v>2.6078445739637214E-190</v>
      </c>
      <c r="Q2317" s="11">
        <f t="shared" si="1028"/>
        <v>3.8324449131280373E-189</v>
      </c>
      <c r="R2317" s="10">
        <f t="shared" si="1037"/>
        <v>-3.9583393050307442E-185</v>
      </c>
      <c r="S2317" s="9">
        <f t="shared" si="1038"/>
        <v>151.358709016955</v>
      </c>
      <c r="T2317" s="8">
        <f t="shared" si="1039"/>
        <v>32648.273556106928</v>
      </c>
      <c r="U2317" s="7">
        <f t="shared" si="1040"/>
        <v>-31.842026014714154</v>
      </c>
      <c r="V2317" s="9">
        <f t="shared" si="1041"/>
        <v>-2910.4423157145552</v>
      </c>
      <c r="W2317" s="8">
        <f t="shared" si="1042"/>
        <v>108677.20374664868</v>
      </c>
      <c r="X2317" s="7">
        <f t="shared" si="1043"/>
        <v>-31.842026014714154</v>
      </c>
      <c r="Y2317" s="6">
        <f t="shared" si="1029"/>
        <v>2914.3753930983535</v>
      </c>
      <c r="Z2317" s="4">
        <f t="shared" si="1030"/>
        <v>-1</v>
      </c>
      <c r="AA2317" s="4">
        <f t="shared" si="1044"/>
        <v>0</v>
      </c>
      <c r="AB2317" s="5">
        <f t="shared" si="1045"/>
        <v>1.2572081868060599E-182</v>
      </c>
      <c r="AC2317" s="418">
        <f t="shared" si="1049"/>
        <v>8.062225886520361E-183</v>
      </c>
      <c r="AD2317" s="628">
        <f t="shared" si="1046"/>
        <v>2.918213216107145E-184</v>
      </c>
      <c r="AE2317" s="4">
        <f t="shared" si="1031"/>
        <v>27.514675263240022</v>
      </c>
      <c r="AF2317" s="3">
        <f t="shared" si="1047"/>
        <v>4.67</v>
      </c>
      <c r="AG2317" s="2">
        <f t="shared" si="1032"/>
        <v>105.92076283713217</v>
      </c>
      <c r="AH2317" s="1">
        <f t="shared" si="1021"/>
        <v>57.730667446843576</v>
      </c>
    </row>
    <row r="2318" spans="6:34" ht="15" thickBot="1" x14ac:dyDescent="0.4">
      <c r="F2318" s="21">
        <f t="shared" si="1033"/>
        <v>228.79999999999129</v>
      </c>
      <c r="G2318" s="20">
        <f t="shared" si="1048"/>
        <v>356.63043478260749</v>
      </c>
      <c r="H2318" s="19">
        <f t="shared" si="1022"/>
        <v>6.6304347826074945</v>
      </c>
      <c r="I2318" s="18">
        <f t="shared" si="1023"/>
        <v>1.8944099378878556E-2</v>
      </c>
      <c r="J2318" s="17">
        <f t="shared" si="1024"/>
        <v>108386.15951507722</v>
      </c>
      <c r="K2318" s="16">
        <f t="shared" si="1025"/>
        <v>31.842908187961168</v>
      </c>
      <c r="L2318" s="15">
        <f t="shared" si="1026"/>
        <v>9.1001778645304318E-188</v>
      </c>
      <c r="M2318" s="14">
        <f t="shared" si="1027"/>
        <v>2.1630212766202381E-190</v>
      </c>
      <c r="N2318" s="13">
        <f t="shared" si="1034"/>
        <v>0</v>
      </c>
      <c r="O2318" s="12">
        <f t="shared" si="1035"/>
        <v>0</v>
      </c>
      <c r="P2318" s="4">
        <f t="shared" si="1036"/>
        <v>8.1910249051101287E-190</v>
      </c>
      <c r="Q2318" s="11">
        <f t="shared" si="1028"/>
        <v>1.2037393656164677E-188</v>
      </c>
      <c r="R2318" s="10">
        <f t="shared" si="1037"/>
        <v>-1.2480390829524256E-184</v>
      </c>
      <c r="S2318" s="9">
        <f t="shared" si="1038"/>
        <v>151.358709016955</v>
      </c>
      <c r="T2318" s="8">
        <f t="shared" si="1039"/>
        <v>32663.409427008624</v>
      </c>
      <c r="U2318" s="7">
        <f t="shared" si="1040"/>
        <v>-31.842908187961168</v>
      </c>
      <c r="V2318" s="9">
        <f t="shared" si="1041"/>
        <v>-2913.6265183160267</v>
      </c>
      <c r="W2318" s="8">
        <f t="shared" si="1042"/>
        <v>108386.15951507722</v>
      </c>
      <c r="X2318" s="7">
        <f t="shared" si="1043"/>
        <v>-31.842908187961168</v>
      </c>
      <c r="Y2318" s="6">
        <f t="shared" si="1029"/>
        <v>2917.5553031655891</v>
      </c>
      <c r="Z2318" s="4">
        <f t="shared" si="1030"/>
        <v>-1</v>
      </c>
      <c r="AA2318" s="4">
        <f t="shared" si="1044"/>
        <v>0</v>
      </c>
      <c r="AB2318" s="5">
        <f t="shared" si="1045"/>
        <v>3.9638970579090619E-182</v>
      </c>
      <c r="AC2318" s="418">
        <f t="shared" si="1049"/>
        <v>2.5430797778165101E-182</v>
      </c>
      <c r="AD2318" s="628">
        <f t="shared" si="1046"/>
        <v>9.1859013797266921E-184</v>
      </c>
      <c r="AE2318" s="4">
        <f t="shared" si="1031"/>
        <v>27.544696856571303</v>
      </c>
      <c r="AF2318" s="3">
        <f t="shared" si="1047"/>
        <v>4.67</v>
      </c>
      <c r="AG2318" s="2">
        <f t="shared" si="1032"/>
        <v>105.92076283713217</v>
      </c>
      <c r="AH2318" s="1">
        <f t="shared" si="1021"/>
        <v>57.825179154943754</v>
      </c>
    </row>
    <row r="2319" spans="6:34" ht="15" thickBot="1" x14ac:dyDescent="0.4">
      <c r="F2319" s="21">
        <f t="shared" si="1033"/>
        <v>228.89999999999128</v>
      </c>
      <c r="G2319" s="20">
        <f t="shared" si="1048"/>
        <v>356.63043478260749</v>
      </c>
      <c r="H2319" s="19">
        <f t="shared" si="1022"/>
        <v>6.6304347826074945</v>
      </c>
      <c r="I2319" s="18">
        <f t="shared" si="1023"/>
        <v>1.8944099378878556E-2</v>
      </c>
      <c r="J2319" s="17">
        <f t="shared" si="1024"/>
        <v>108094.79686324562</v>
      </c>
      <c r="K2319" s="16">
        <f t="shared" si="1025"/>
        <v>31.843791363081046</v>
      </c>
      <c r="L2319" s="15">
        <f t="shared" si="1026"/>
        <v>2.8620544555744894E-187</v>
      </c>
      <c r="M2319" s="14">
        <f t="shared" si="1027"/>
        <v>6.8028172354550034E-190</v>
      </c>
      <c r="N2319" s="13">
        <f t="shared" si="1034"/>
        <v>0</v>
      </c>
      <c r="O2319" s="12">
        <f t="shared" si="1035"/>
        <v>0</v>
      </c>
      <c r="P2319" s="4">
        <f t="shared" si="1036"/>
        <v>2.5761210027296225E-189</v>
      </c>
      <c r="Q2319" s="11">
        <f t="shared" si="1028"/>
        <v>3.7858244816743377E-188</v>
      </c>
      <c r="R2319" s="10">
        <f t="shared" si="1037"/>
        <v>-3.9401528085800347E-184</v>
      </c>
      <c r="S2319" s="9">
        <f t="shared" si="1038"/>
        <v>151.358709016955</v>
      </c>
      <c r="T2319" s="8">
        <f t="shared" si="1039"/>
        <v>32678.545297910321</v>
      </c>
      <c r="U2319" s="7">
        <f t="shared" si="1040"/>
        <v>-31.843791363081046</v>
      </c>
      <c r="V2319" s="9">
        <f t="shared" si="1041"/>
        <v>-2916.8108091348226</v>
      </c>
      <c r="W2319" s="8">
        <f t="shared" si="1042"/>
        <v>108094.79686324562</v>
      </c>
      <c r="X2319" s="7">
        <f t="shared" si="1043"/>
        <v>-31.843791363081046</v>
      </c>
      <c r="Y2319" s="6">
        <f t="shared" si="1029"/>
        <v>2920.7353106847972</v>
      </c>
      <c r="Z2319" s="4">
        <f t="shared" si="1030"/>
        <v>-1</v>
      </c>
      <c r="AA2319" s="4">
        <f t="shared" si="1044"/>
        <v>0</v>
      </c>
      <c r="AB2319" s="5">
        <f t="shared" si="1045"/>
        <v>1.2514319734839496E-181</v>
      </c>
      <c r="AC2319" s="418">
        <f t="shared" si="1049"/>
        <v>8.0322022685775316E-182</v>
      </c>
      <c r="AD2319" s="628">
        <f t="shared" si="1046"/>
        <v>2.8953228755634384E-183</v>
      </c>
      <c r="AE2319" s="4">
        <f t="shared" si="1031"/>
        <v>27.574719369948571</v>
      </c>
      <c r="AF2319" s="3">
        <f t="shared" si="1047"/>
        <v>4.67</v>
      </c>
      <c r="AG2319" s="2">
        <f t="shared" si="1032"/>
        <v>105.92076283713217</v>
      </c>
      <c r="AH2319" s="1">
        <f t="shared" si="1021"/>
        <v>57.919745281108639</v>
      </c>
    </row>
    <row r="2320" spans="6:34" ht="15" thickBot="1" x14ac:dyDescent="0.4">
      <c r="F2320" s="21">
        <f t="shared" si="1033"/>
        <v>228.99999999999127</v>
      </c>
      <c r="G2320" s="20">
        <f t="shared" si="1048"/>
        <v>356.63043478260749</v>
      </c>
      <c r="H2320" s="19">
        <f t="shared" si="1022"/>
        <v>6.6304347826074945</v>
      </c>
      <c r="I2320" s="18">
        <f t="shared" si="1023"/>
        <v>1.8944099378878556E-2</v>
      </c>
      <c r="J2320" s="17">
        <f t="shared" si="1024"/>
        <v>107803.11578233214</v>
      </c>
      <c r="K2320" s="16">
        <f t="shared" si="1025"/>
        <v>31.844675540223076</v>
      </c>
      <c r="L2320" s="15">
        <f t="shared" si="1026"/>
        <v>9.0131683262280107E-187</v>
      </c>
      <c r="M2320" s="14">
        <f t="shared" si="1027"/>
        <v>2.1423399794611359E-189</v>
      </c>
      <c r="N2320" s="13">
        <f t="shared" si="1034"/>
        <v>0</v>
      </c>
      <c r="O2320" s="12">
        <f t="shared" si="1035"/>
        <v>0</v>
      </c>
      <c r="P2320" s="4">
        <f t="shared" si="1036"/>
        <v>8.1127080517665115E-189</v>
      </c>
      <c r="Q2320" s="11">
        <f t="shared" si="1028"/>
        <v>1.1922300514032843E-187</v>
      </c>
      <c r="R2320" s="10">
        <f t="shared" si="1037"/>
        <v>-1.2455689355521669E-183</v>
      </c>
      <c r="S2320" s="9">
        <f t="shared" si="1038"/>
        <v>151.358709016955</v>
      </c>
      <c r="T2320" s="8">
        <f t="shared" si="1039"/>
        <v>32693.681168812018</v>
      </c>
      <c r="U2320" s="7">
        <f t="shared" si="1040"/>
        <v>-31.844675540223076</v>
      </c>
      <c r="V2320" s="9">
        <f t="shared" si="1041"/>
        <v>-2919.9951882711307</v>
      </c>
      <c r="W2320" s="8">
        <f t="shared" si="1042"/>
        <v>107803.11578233214</v>
      </c>
      <c r="X2320" s="7">
        <f t="shared" si="1043"/>
        <v>-31.844675540223076</v>
      </c>
      <c r="Y2320" s="6">
        <f t="shared" si="1029"/>
        <v>2923.9154157262888</v>
      </c>
      <c r="Z2320" s="4">
        <f t="shared" si="1030"/>
        <v>-1</v>
      </c>
      <c r="AA2320" s="4">
        <f t="shared" si="1044"/>
        <v>0</v>
      </c>
      <c r="AB2320" s="5">
        <f t="shared" si="1045"/>
        <v>3.956051622500641E-181</v>
      </c>
      <c r="AC2320" s="418">
        <f t="shared" si="1049"/>
        <v>2.5402650284315943E-181</v>
      </c>
      <c r="AD2320" s="628">
        <f t="shared" si="1046"/>
        <v>9.1378242131947451E-183</v>
      </c>
      <c r="AE2320" s="4">
        <f t="shared" si="1031"/>
        <v>27.604742804035627</v>
      </c>
      <c r="AF2320" s="3">
        <f t="shared" si="1047"/>
        <v>4.67</v>
      </c>
      <c r="AG2320" s="2">
        <f t="shared" si="1032"/>
        <v>105.92076283713217</v>
      </c>
      <c r="AH2320" s="1">
        <f t="shared" si="1021"/>
        <v>58.014365804110525</v>
      </c>
    </row>
    <row r="2321" spans="6:34" ht="15" thickBot="1" x14ac:dyDescent="0.4">
      <c r="F2321" s="21">
        <f t="shared" si="1033"/>
        <v>229.09999999999127</v>
      </c>
      <c r="G2321" s="20">
        <f t="shared" si="1048"/>
        <v>356.63043478260749</v>
      </c>
      <c r="H2321" s="19">
        <f t="shared" si="1022"/>
        <v>6.6304347826074945</v>
      </c>
      <c r="I2321" s="18">
        <f t="shared" si="1023"/>
        <v>1.8944099378878556E-2</v>
      </c>
      <c r="J2321" s="17">
        <f t="shared" si="1024"/>
        <v>107511.11626350503</v>
      </c>
      <c r="K2321" s="16">
        <f t="shared" si="1025"/>
        <v>31.845560719536653</v>
      </c>
      <c r="L2321" s="15">
        <f t="shared" si="1026"/>
        <v>2.8421615238780645E-186</v>
      </c>
      <c r="M2321" s="14">
        <f t="shared" si="1027"/>
        <v>6.7555337261057716E-189</v>
      </c>
      <c r="N2321" s="13">
        <f t="shared" si="1034"/>
        <v>0</v>
      </c>
      <c r="O2321" s="12">
        <f t="shared" si="1035"/>
        <v>0</v>
      </c>
      <c r="P2321" s="4">
        <f t="shared" si="1036"/>
        <v>2.5582154736963744E-188</v>
      </c>
      <c r="Q2321" s="11">
        <f t="shared" si="1028"/>
        <v>3.7595108146922454E-187</v>
      </c>
      <c r="R2321" s="10">
        <f t="shared" si="1037"/>
        <v>-3.9426879630300316E-183</v>
      </c>
      <c r="S2321" s="9">
        <f t="shared" si="1038"/>
        <v>151.358709016955</v>
      </c>
      <c r="T2321" s="8">
        <f t="shared" si="1039"/>
        <v>32708.817039713715</v>
      </c>
      <c r="U2321" s="7">
        <f t="shared" si="1040"/>
        <v>-31.845560719536653</v>
      </c>
      <c r="V2321" s="9">
        <f t="shared" si="1041"/>
        <v>-2923.1796558251531</v>
      </c>
      <c r="W2321" s="8">
        <f t="shared" si="1042"/>
        <v>107511.11626350503</v>
      </c>
      <c r="X2321" s="7">
        <f t="shared" si="1043"/>
        <v>-31.845560719536653</v>
      </c>
      <c r="Y2321" s="6">
        <f t="shared" si="1029"/>
        <v>2927.0956183605172</v>
      </c>
      <c r="Z2321" s="4">
        <f t="shared" si="1030"/>
        <v>-1</v>
      </c>
      <c r="AA2321" s="4">
        <f t="shared" si="1044"/>
        <v>0</v>
      </c>
      <c r="AB2321" s="5">
        <f t="shared" si="1045"/>
        <v>1.2522371639145179E-180</v>
      </c>
      <c r="AC2321" s="418">
        <f t="shared" si="1049"/>
        <v>8.0443929141292773E-181</v>
      </c>
      <c r="AD2321" s="628">
        <f t="shared" si="1046"/>
        <v>2.8877479275055264E-182</v>
      </c>
      <c r="AE2321" s="4">
        <f t="shared" si="1031"/>
        <v>27.634767159497631</v>
      </c>
      <c r="AF2321" s="3">
        <f t="shared" si="1047"/>
        <v>4.67</v>
      </c>
      <c r="AG2321" s="2">
        <f t="shared" si="1032"/>
        <v>105.92076283713217</v>
      </c>
      <c r="AH2321" s="1">
        <f t="shared" si="1021"/>
        <v>58.109040702771416</v>
      </c>
    </row>
    <row r="2322" spans="6:34" ht="15" thickBot="1" x14ac:dyDescent="0.4">
      <c r="F2322" s="21">
        <f t="shared" si="1033"/>
        <v>229.19999999999126</v>
      </c>
      <c r="G2322" s="20">
        <f t="shared" si="1048"/>
        <v>356.63043478260749</v>
      </c>
      <c r="H2322" s="19">
        <f t="shared" si="1022"/>
        <v>6.6304347826074945</v>
      </c>
      <c r="I2322" s="18">
        <f t="shared" si="1023"/>
        <v>1.8944099378878556E-2</v>
      </c>
      <c r="J2322" s="17">
        <f t="shared" si="1024"/>
        <v>107218.79829792251</v>
      </c>
      <c r="K2322" s="16">
        <f t="shared" si="1025"/>
        <v>31.846446901171394</v>
      </c>
      <c r="L2322" s="15">
        <f t="shared" si="1026"/>
        <v>8.9741189655886641E-186</v>
      </c>
      <c r="M2322" s="14">
        <f t="shared" si="1027"/>
        <v>2.1330583369307695E-188</v>
      </c>
      <c r="N2322" s="13">
        <f t="shared" si="1034"/>
        <v>0</v>
      </c>
      <c r="O2322" s="12">
        <f t="shared" si="1035"/>
        <v>0</v>
      </c>
      <c r="P2322" s="4">
        <f t="shared" si="1036"/>
        <v>8.0775599161710301E-188</v>
      </c>
      <c r="Q2322" s="11">
        <f t="shared" si="1028"/>
        <v>1.1870647399881143E-186</v>
      </c>
      <c r="R2322" s="10">
        <f t="shared" si="1037"/>
        <v>-1.2496462561787389E-182</v>
      </c>
      <c r="S2322" s="9">
        <f t="shared" si="1038"/>
        <v>151.358709016955</v>
      </c>
      <c r="T2322" s="8">
        <f t="shared" si="1039"/>
        <v>32723.952910615411</v>
      </c>
      <c r="U2322" s="7">
        <f t="shared" si="1040"/>
        <v>-31.846446901171394</v>
      </c>
      <c r="V2322" s="9">
        <f t="shared" si="1041"/>
        <v>-2926.3642118971065</v>
      </c>
      <c r="W2322" s="8">
        <f t="shared" si="1042"/>
        <v>107218.79829792251</v>
      </c>
      <c r="X2322" s="7">
        <f t="shared" si="1043"/>
        <v>-31.846446901171394</v>
      </c>
      <c r="Y2322" s="6">
        <f t="shared" si="1029"/>
        <v>2930.2759186580797</v>
      </c>
      <c r="Z2322" s="4">
        <f t="shared" si="1030"/>
        <v>-1</v>
      </c>
      <c r="AA2322" s="4">
        <f t="shared" si="1044"/>
        <v>0</v>
      </c>
      <c r="AB2322" s="5">
        <f t="shared" si="1045"/>
        <v>3.9690016009561134E-180</v>
      </c>
      <c r="AC2322" s="418">
        <f t="shared" si="1049"/>
        <v>2.5508063199755586E-180</v>
      </c>
      <c r="AD2322" s="628">
        <f t="shared" si="1046"/>
        <v>9.1379032736672125E-182</v>
      </c>
      <c r="AE2322" s="4">
        <f t="shared" si="1031"/>
        <v>27.664792437001086</v>
      </c>
      <c r="AF2322" s="3">
        <f t="shared" si="1047"/>
        <v>4.67</v>
      </c>
      <c r="AG2322" s="2">
        <f t="shared" si="1032"/>
        <v>105.92076283713217</v>
      </c>
      <c r="AH2322" s="1">
        <f t="shared" si="1021"/>
        <v>58.203769955962777</v>
      </c>
    </row>
    <row r="2323" spans="6:34" ht="15" thickBot="1" x14ac:dyDescent="0.4">
      <c r="F2323" s="21">
        <f t="shared" si="1033"/>
        <v>229.29999999999126</v>
      </c>
      <c r="G2323" s="20">
        <f t="shared" si="1048"/>
        <v>356.63043478260749</v>
      </c>
      <c r="H2323" s="19">
        <f t="shared" si="1022"/>
        <v>6.6304347826074945</v>
      </c>
      <c r="I2323" s="18">
        <f t="shared" si="1023"/>
        <v>1.8944099378878556E-2</v>
      </c>
      <c r="J2323" s="17">
        <f t="shared" si="1024"/>
        <v>106926.16187673279</v>
      </c>
      <c r="K2323" s="16">
        <f t="shared" si="1025"/>
        <v>31.847334085277069</v>
      </c>
      <c r="L2323" s="15">
        <f t="shared" si="1026"/>
        <v>2.8373100062699532E-185</v>
      </c>
      <c r="M2323" s="14">
        <f t="shared" si="1027"/>
        <v>6.7440021539030519E-188</v>
      </c>
      <c r="N2323" s="13">
        <f t="shared" si="1034"/>
        <v>0</v>
      </c>
      <c r="O2323" s="12">
        <f t="shared" si="1035"/>
        <v>0</v>
      </c>
      <c r="P2323" s="4">
        <f t="shared" si="1036"/>
        <v>2.5538486467895613E-187</v>
      </c>
      <c r="Q2323" s="11">
        <f t="shared" si="1028"/>
        <v>3.7530933986649975E-186</v>
      </c>
      <c r="R2323" s="10">
        <f t="shared" si="1037"/>
        <v>-3.965992937056029E-182</v>
      </c>
      <c r="S2323" s="9">
        <f t="shared" si="1038"/>
        <v>151.358709016955</v>
      </c>
      <c r="T2323" s="8">
        <f t="shared" si="1039"/>
        <v>32739.088781517108</v>
      </c>
      <c r="U2323" s="7">
        <f t="shared" si="1040"/>
        <v>-31.847334085277069</v>
      </c>
      <c r="V2323" s="9">
        <f t="shared" si="1041"/>
        <v>-2929.5488565872238</v>
      </c>
      <c r="W2323" s="8">
        <f t="shared" si="1042"/>
        <v>106926.16187673279</v>
      </c>
      <c r="X2323" s="7">
        <f t="shared" si="1043"/>
        <v>-31.847334085277069</v>
      </c>
      <c r="Y2323" s="6">
        <f t="shared" si="1029"/>
        <v>2933.4563166897151</v>
      </c>
      <c r="Z2323" s="4">
        <f t="shared" si="1030"/>
        <v>-1</v>
      </c>
      <c r="AA2323" s="4">
        <f t="shared" si="1044"/>
        <v>0</v>
      </c>
      <c r="AB2323" s="5">
        <f t="shared" si="1045"/>
        <v>1.2596390569512137E-179</v>
      </c>
      <c r="AC2323" s="418">
        <f t="shared" si="1049"/>
        <v>8.0990069155193838E-180</v>
      </c>
      <c r="AD2323" s="628">
        <f t="shared" si="1046"/>
        <v>2.8953744434586796E-181</v>
      </c>
      <c r="AE2323" s="4">
        <f t="shared" si="1031"/>
        <v>27.694818637213839</v>
      </c>
      <c r="AF2323" s="3">
        <f t="shared" si="1047"/>
        <v>4.67</v>
      </c>
      <c r="AG2323" s="2">
        <f t="shared" si="1032"/>
        <v>105.92076283713217</v>
      </c>
      <c r="AH2323" s="1">
        <f t="shared" si="1021"/>
        <v>58.298553542605362</v>
      </c>
    </row>
    <row r="2324" spans="6:34" ht="15" thickBot="1" x14ac:dyDescent="0.4">
      <c r="F2324" s="21">
        <f t="shared" si="1033"/>
        <v>229.39999999999125</v>
      </c>
      <c r="G2324" s="20">
        <f t="shared" si="1048"/>
        <v>356.63043478260749</v>
      </c>
      <c r="H2324" s="19">
        <f t="shared" si="1022"/>
        <v>6.6304347826074945</v>
      </c>
      <c r="I2324" s="18">
        <f t="shared" si="1023"/>
        <v>1.8944099378878556E-2</v>
      </c>
      <c r="J2324" s="17">
        <f t="shared" si="1024"/>
        <v>106633.20699107407</v>
      </c>
      <c r="K2324" s="16">
        <f t="shared" si="1025"/>
        <v>31.848222272003671</v>
      </c>
      <c r="L2324" s="15">
        <f t="shared" si="1026"/>
        <v>8.9824284296827389E-185</v>
      </c>
      <c r="M2324" s="14">
        <f t="shared" si="1027"/>
        <v>2.1350334134512901E-187</v>
      </c>
      <c r="N2324" s="13">
        <f t="shared" si="1034"/>
        <v>0</v>
      </c>
      <c r="O2324" s="12">
        <f t="shared" si="1035"/>
        <v>0</v>
      </c>
      <c r="P2324" s="4">
        <f t="shared" si="1036"/>
        <v>8.0850392235379741E-187</v>
      </c>
      <c r="Q2324" s="11">
        <f t="shared" si="1028"/>
        <v>1.188163886530755E-185</v>
      </c>
      <c r="R2324" s="10">
        <f t="shared" si="1037"/>
        <v>-1.2603380584663597E-181</v>
      </c>
      <c r="S2324" s="9">
        <f t="shared" si="1038"/>
        <v>151.358709016955</v>
      </c>
      <c r="T2324" s="8">
        <f t="shared" si="1039"/>
        <v>32754.224652418805</v>
      </c>
      <c r="U2324" s="7">
        <f t="shared" si="1040"/>
        <v>-31.848222272003671</v>
      </c>
      <c r="V2324" s="9">
        <f t="shared" si="1041"/>
        <v>-2932.7335899957516</v>
      </c>
      <c r="W2324" s="8">
        <f t="shared" si="1042"/>
        <v>106633.20699107407</v>
      </c>
      <c r="X2324" s="7">
        <f t="shared" si="1043"/>
        <v>-31.848222272003671</v>
      </c>
      <c r="Y2324" s="6">
        <f t="shared" si="1029"/>
        <v>2936.6368125263034</v>
      </c>
      <c r="Z2324" s="4">
        <f t="shared" si="1030"/>
        <v>-1</v>
      </c>
      <c r="AA2324" s="4">
        <f t="shared" si="1044"/>
        <v>0</v>
      </c>
      <c r="AB2324" s="5">
        <f t="shared" si="1045"/>
        <v>4.0029598352859126E-179</v>
      </c>
      <c r="AC2324" s="418">
        <f t="shared" si="1049"/>
        <v>2.5748755480566653E-179</v>
      </c>
      <c r="AD2324" s="628">
        <f t="shared" si="1046"/>
        <v>9.186158428503704E-181</v>
      </c>
      <c r="AE2324" s="4">
        <f t="shared" si="1031"/>
        <v>27.724845760805074</v>
      </c>
      <c r="AF2324" s="3">
        <f t="shared" si="1047"/>
        <v>4.67</v>
      </c>
      <c r="AG2324" s="2">
        <f t="shared" si="1032"/>
        <v>105.92076283713217</v>
      </c>
      <c r="AH2324" s="1">
        <f t="shared" si="1021"/>
        <v>58.393391441669202</v>
      </c>
    </row>
    <row r="2325" spans="6:34" ht="15" thickBot="1" x14ac:dyDescent="0.4">
      <c r="F2325" s="21">
        <f t="shared" si="1033"/>
        <v>229.49999999999125</v>
      </c>
      <c r="G2325" s="20">
        <f t="shared" si="1048"/>
        <v>356.63043478260749</v>
      </c>
      <c r="H2325" s="19">
        <f t="shared" si="1022"/>
        <v>6.6304347826074945</v>
      </c>
      <c r="I2325" s="18">
        <f t="shared" si="1023"/>
        <v>1.8944099378878556E-2</v>
      </c>
      <c r="J2325" s="17">
        <f t="shared" si="1024"/>
        <v>106339.93363207449</v>
      </c>
      <c r="K2325" s="16">
        <f t="shared" si="1025"/>
        <v>31.849111461501305</v>
      </c>
      <c r="L2325" s="15">
        <f t="shared" si="1026"/>
        <v>2.84742870049039E-184</v>
      </c>
      <c r="M2325" s="14">
        <f t="shared" si="1027"/>
        <v>6.7680532781956081E-187</v>
      </c>
      <c r="N2325" s="13">
        <f t="shared" si="1034"/>
        <v>0</v>
      </c>
      <c r="O2325" s="12">
        <f t="shared" si="1035"/>
        <v>0</v>
      </c>
      <c r="P2325" s="4">
        <f t="shared" si="1036"/>
        <v>2.5629564332087518E-186</v>
      </c>
      <c r="Q2325" s="11">
        <f t="shared" si="1028"/>
        <v>3.7664780497598401E-185</v>
      </c>
      <c r="R2325" s="10">
        <f t="shared" si="1037"/>
        <v>-4.01044484191508E-181</v>
      </c>
      <c r="S2325" s="9">
        <f t="shared" si="1038"/>
        <v>151.358709016955</v>
      </c>
      <c r="T2325" s="8">
        <f t="shared" si="1039"/>
        <v>32769.360523320502</v>
      </c>
      <c r="U2325" s="7">
        <f t="shared" si="1040"/>
        <v>-31.849111461501305</v>
      </c>
      <c r="V2325" s="9">
        <f t="shared" si="1041"/>
        <v>-2935.9184122229522</v>
      </c>
      <c r="W2325" s="8">
        <f t="shared" si="1042"/>
        <v>106339.93363207449</v>
      </c>
      <c r="X2325" s="7">
        <f t="shared" si="1043"/>
        <v>-31.849111461501305</v>
      </c>
      <c r="Y2325" s="6">
        <f t="shared" si="1029"/>
        <v>2939.8174062388671</v>
      </c>
      <c r="Z2325" s="4">
        <f t="shared" si="1030"/>
        <v>-1</v>
      </c>
      <c r="AA2325" s="4">
        <f t="shared" si="1044"/>
        <v>0</v>
      </c>
      <c r="AB2325" s="5">
        <f t="shared" si="1045"/>
        <v>1.2737574269042134E-178</v>
      </c>
      <c r="AC2325" s="418">
        <f t="shared" si="1049"/>
        <v>8.1969260322019577E-179</v>
      </c>
      <c r="AD2325" s="628">
        <f t="shared" si="1046"/>
        <v>2.9183289972433336E-180</v>
      </c>
      <c r="AE2325" s="4">
        <f t="shared" si="1031"/>
        <v>27.754873808445311</v>
      </c>
      <c r="AF2325" s="3">
        <f t="shared" si="1047"/>
        <v>4.67</v>
      </c>
      <c r="AG2325" s="2">
        <f t="shared" si="1032"/>
        <v>105.92076283713217</v>
      </c>
      <c r="AH2325" s="1">
        <f t="shared" ref="AH2325:AH2388" si="1050">DragCoefficient*AE2325^(3/2)</f>
        <v>58.488283632173392</v>
      </c>
    </row>
    <row r="2326" spans="6:34" ht="15" thickBot="1" x14ac:dyDescent="0.4">
      <c r="F2326" s="21">
        <f t="shared" si="1033"/>
        <v>229.59999999999124</v>
      </c>
      <c r="G2326" s="20">
        <f t="shared" si="1048"/>
        <v>356.63043478260749</v>
      </c>
      <c r="H2326" s="19">
        <f t="shared" si="1022"/>
        <v>6.6304347826074945</v>
      </c>
      <c r="I2326" s="18">
        <f t="shared" si="1023"/>
        <v>1.8944099378878556E-2</v>
      </c>
      <c r="J2326" s="17">
        <f t="shared" si="1024"/>
        <v>106046.3417908522</v>
      </c>
      <c r="K2326" s="16">
        <f t="shared" si="1025"/>
        <v>31.850001653920327</v>
      </c>
      <c r="L2326" s="15">
        <f t="shared" si="1026"/>
        <v>9.0382463813758097E-184</v>
      </c>
      <c r="M2326" s="14">
        <f t="shared" si="1027"/>
        <v>2.1483007823892161E-186</v>
      </c>
      <c r="N2326" s="13">
        <f t="shared" si="1034"/>
        <v>0</v>
      </c>
      <c r="O2326" s="12">
        <f t="shared" si="1035"/>
        <v>0</v>
      </c>
      <c r="P2326" s="4">
        <f t="shared" si="1036"/>
        <v>8.1352806846694339E-186</v>
      </c>
      <c r="Q2326" s="11">
        <f t="shared" si="1028"/>
        <v>1.1955472879061186E-184</v>
      </c>
      <c r="R2326" s="10">
        <f t="shared" si="1037"/>
        <v>-1.2778166382889866E-180</v>
      </c>
      <c r="S2326" s="9">
        <f t="shared" si="1038"/>
        <v>151.358709016955</v>
      </c>
      <c r="T2326" s="8">
        <f t="shared" si="1039"/>
        <v>32784.496394222195</v>
      </c>
      <c r="U2326" s="7">
        <f t="shared" si="1040"/>
        <v>-31.850001653920327</v>
      </c>
      <c r="V2326" s="9">
        <f t="shared" si="1041"/>
        <v>-2939.1033233691023</v>
      </c>
      <c r="W2326" s="8">
        <f t="shared" si="1042"/>
        <v>106046.3417908522</v>
      </c>
      <c r="X2326" s="7">
        <f t="shared" si="1043"/>
        <v>-31.850001653920327</v>
      </c>
      <c r="Y2326" s="6">
        <f t="shared" si="1029"/>
        <v>2942.9980978985668</v>
      </c>
      <c r="Z2326" s="4">
        <f t="shared" si="1030"/>
        <v>-1</v>
      </c>
      <c r="AA2326" s="4">
        <f t="shared" si="1044"/>
        <v>0</v>
      </c>
      <c r="AB2326" s="5">
        <f t="shared" si="1045"/>
        <v>4.0584735544327825E-178</v>
      </c>
      <c r="AC2326" s="418">
        <f t="shared" si="1049"/>
        <v>2.6128603652847173E-178</v>
      </c>
      <c r="AD2326" s="628">
        <f t="shared" si="1046"/>
        <v>9.2833730941618967E-180</v>
      </c>
      <c r="AE2326" s="4">
        <f t="shared" si="1031"/>
        <v>27.78490278080638</v>
      </c>
      <c r="AF2326" s="3">
        <f t="shared" si="1047"/>
        <v>4.67</v>
      </c>
      <c r="AG2326" s="2">
        <f t="shared" si="1032"/>
        <v>105.92076283713217</v>
      </c>
      <c r="AH2326" s="1">
        <f t="shared" si="1050"/>
        <v>58.583230093186003</v>
      </c>
    </row>
    <row r="2327" spans="6:34" ht="15" thickBot="1" x14ac:dyDescent="0.4">
      <c r="F2327" s="21">
        <f t="shared" si="1033"/>
        <v>229.69999999999123</v>
      </c>
      <c r="G2327" s="20">
        <f t="shared" si="1048"/>
        <v>356.63043478260749</v>
      </c>
      <c r="H2327" s="19">
        <f t="shared" si="1022"/>
        <v>6.6304347826074945</v>
      </c>
      <c r="I2327" s="18">
        <f t="shared" si="1023"/>
        <v>1.8944099378878556E-2</v>
      </c>
      <c r="J2327" s="17">
        <f t="shared" si="1024"/>
        <v>105752.43145851529</v>
      </c>
      <c r="K2327" s="16">
        <f t="shared" si="1025"/>
        <v>31.850892849411224</v>
      </c>
      <c r="L2327" s="15">
        <f t="shared" si="1026"/>
        <v>2.8726838137717802E-183</v>
      </c>
      <c r="M2327" s="14">
        <f t="shared" si="1027"/>
        <v>6.8280821569541439E-186</v>
      </c>
      <c r="N2327" s="13">
        <f t="shared" si="1034"/>
        <v>0</v>
      </c>
      <c r="O2327" s="12">
        <f t="shared" si="1035"/>
        <v>0</v>
      </c>
      <c r="P2327" s="4">
        <f t="shared" si="1036"/>
        <v>2.5856884352584636E-185</v>
      </c>
      <c r="Q2327" s="11">
        <f t="shared" si="1028"/>
        <v>3.7998846210296225E-184</v>
      </c>
      <c r="R2327" s="10">
        <f t="shared" si="1037"/>
        <v>-4.0767599177954182E-180</v>
      </c>
      <c r="S2327" s="9">
        <f t="shared" si="1038"/>
        <v>151.358709016955</v>
      </c>
      <c r="T2327" s="8">
        <f t="shared" si="1039"/>
        <v>32799.632265123888</v>
      </c>
      <c r="U2327" s="7">
        <f t="shared" si="1040"/>
        <v>-31.850892849411224</v>
      </c>
      <c r="V2327" s="9">
        <f t="shared" si="1041"/>
        <v>-2942.2883235344943</v>
      </c>
      <c r="W2327" s="8">
        <f t="shared" si="1042"/>
        <v>105752.43145851529</v>
      </c>
      <c r="X2327" s="7">
        <f t="shared" si="1043"/>
        <v>-31.850892849411224</v>
      </c>
      <c r="Y2327" s="6">
        <f t="shared" si="1029"/>
        <v>2946.1788875767038</v>
      </c>
      <c r="Z2327" s="4">
        <f t="shared" si="1030"/>
        <v>-1</v>
      </c>
      <c r="AA2327" s="4">
        <f t="shared" si="1044"/>
        <v>0</v>
      </c>
      <c r="AB2327" s="5">
        <f t="shared" si="1045"/>
        <v>1.2948197588269637E-177</v>
      </c>
      <c r="AC2327" s="418">
        <f t="shared" si="1049"/>
        <v>8.3397284582243146E-178</v>
      </c>
      <c r="AD2327" s="628">
        <f t="shared" si="1046"/>
        <v>2.9569821654115423E-179</v>
      </c>
      <c r="AE2327" s="4">
        <f t="shared" si="1031"/>
        <v>27.814932678561441</v>
      </c>
      <c r="AF2327" s="3">
        <f t="shared" si="1047"/>
        <v>4.67</v>
      </c>
      <c r="AG2327" s="2">
        <f t="shared" si="1032"/>
        <v>105.92076283713217</v>
      </c>
      <c r="AH2327" s="1">
        <f t="shared" si="1050"/>
        <v>58.678230803824057</v>
      </c>
    </row>
    <row r="2328" spans="6:34" ht="15" thickBot="1" x14ac:dyDescent="0.4">
      <c r="F2328" s="21">
        <f t="shared" si="1033"/>
        <v>229.79999999999123</v>
      </c>
      <c r="G2328" s="20">
        <f t="shared" si="1048"/>
        <v>356.63043478260749</v>
      </c>
      <c r="H2328" s="19">
        <f t="shared" si="1022"/>
        <v>6.6304347826074945</v>
      </c>
      <c r="I2328" s="18">
        <f t="shared" si="1023"/>
        <v>1.8944099378878556E-2</v>
      </c>
      <c r="J2328" s="17">
        <f t="shared" si="1024"/>
        <v>105458.20262616184</v>
      </c>
      <c r="K2328" s="16">
        <f t="shared" si="1025"/>
        <v>31.851785048124682</v>
      </c>
      <c r="L2328" s="15">
        <f t="shared" si="1026"/>
        <v>9.1424779361488463E-183</v>
      </c>
      <c r="M2328" s="14">
        <f t="shared" si="1027"/>
        <v>2.1730755806432191E-185</v>
      </c>
      <c r="N2328" s="13">
        <f t="shared" si="1034"/>
        <v>0</v>
      </c>
      <c r="O2328" s="12">
        <f t="shared" si="1035"/>
        <v>0</v>
      </c>
      <c r="P2328" s="4">
        <f t="shared" si="1036"/>
        <v>8.2290989895150991E-185</v>
      </c>
      <c r="Q2328" s="11">
        <f t="shared" si="1028"/>
        <v>1.2093346695911235E-183</v>
      </c>
      <c r="R2328" s="10">
        <f t="shared" si="1037"/>
        <v>-1.3023642099807876E-179</v>
      </c>
      <c r="S2328" s="9">
        <f t="shared" si="1038"/>
        <v>151.358709016955</v>
      </c>
      <c r="T2328" s="8">
        <f t="shared" si="1039"/>
        <v>32814.768136025581</v>
      </c>
      <c r="U2328" s="7">
        <f t="shared" si="1040"/>
        <v>-31.851785048124682</v>
      </c>
      <c r="V2328" s="9">
        <f t="shared" si="1041"/>
        <v>-2945.4734128194355</v>
      </c>
      <c r="W2328" s="8">
        <f t="shared" si="1042"/>
        <v>105458.20262616184</v>
      </c>
      <c r="X2328" s="7">
        <f t="shared" si="1043"/>
        <v>-31.851785048124682</v>
      </c>
      <c r="Y2328" s="6">
        <f t="shared" si="1029"/>
        <v>2949.3597753447193</v>
      </c>
      <c r="Z2328" s="4">
        <f t="shared" si="1030"/>
        <v>-1</v>
      </c>
      <c r="AA2328" s="4">
        <f t="shared" si="1044"/>
        <v>0</v>
      </c>
      <c r="AB2328" s="5">
        <f t="shared" si="1045"/>
        <v>4.1364390993720919E-177</v>
      </c>
      <c r="AC2328" s="418">
        <f t="shared" si="1049"/>
        <v>2.6653746072320013E-177</v>
      </c>
      <c r="AD2328" s="628">
        <f t="shared" si="1046"/>
        <v>9.4311154647146197E-179</v>
      </c>
      <c r="AE2328" s="4">
        <f t="shared" si="1031"/>
        <v>27.844963502384967</v>
      </c>
      <c r="AF2328" s="3">
        <f t="shared" si="1047"/>
        <v>4.67</v>
      </c>
      <c r="AG2328" s="2">
        <f t="shared" si="1032"/>
        <v>105.92076283713217</v>
      </c>
      <c r="AH2328" s="1">
        <f t="shared" si="1050"/>
        <v>58.77328574325319</v>
      </c>
    </row>
    <row r="2329" spans="6:34" ht="15" thickBot="1" x14ac:dyDescent="0.4">
      <c r="F2329" s="21">
        <f t="shared" si="1033"/>
        <v>229.89999999999122</v>
      </c>
      <c r="G2329" s="20">
        <f t="shared" si="1048"/>
        <v>356.63043478260749</v>
      </c>
      <c r="H2329" s="19">
        <f t="shared" si="1022"/>
        <v>6.6304347826074945</v>
      </c>
      <c r="I2329" s="18">
        <f t="shared" si="1023"/>
        <v>1.8944099378878556E-2</v>
      </c>
      <c r="J2329" s="17">
        <f t="shared" si="1024"/>
        <v>105163.6552848799</v>
      </c>
      <c r="K2329" s="16">
        <f t="shared" si="1025"/>
        <v>31.852678250211568</v>
      </c>
      <c r="L2329" s="15">
        <f t="shared" si="1026"/>
        <v>2.9134835166428091E-182</v>
      </c>
      <c r="M2329" s="14">
        <f t="shared" si="1027"/>
        <v>6.9250589707082925E-185</v>
      </c>
      <c r="N2329" s="13">
        <f t="shared" si="1034"/>
        <v>0</v>
      </c>
      <c r="O2329" s="12">
        <f t="shared" si="1035"/>
        <v>0</v>
      </c>
      <c r="P2329" s="4">
        <f t="shared" si="1036"/>
        <v>2.6224120452046235E-184</v>
      </c>
      <c r="Q2329" s="11">
        <f t="shared" si="1028"/>
        <v>3.853853026023921E-183</v>
      </c>
      <c r="R2329" s="10">
        <f t="shared" si="1037"/>
        <v>-4.1660128074247859E-179</v>
      </c>
      <c r="S2329" s="9">
        <f t="shared" si="1038"/>
        <v>151.358709016955</v>
      </c>
      <c r="T2329" s="8">
        <f t="shared" si="1039"/>
        <v>32829.904006927274</v>
      </c>
      <c r="U2329" s="7">
        <f t="shared" si="1040"/>
        <v>-31.852678250211568</v>
      </c>
      <c r="V2329" s="9">
        <f t="shared" si="1041"/>
        <v>-2948.6585913242479</v>
      </c>
      <c r="W2329" s="8">
        <f t="shared" si="1042"/>
        <v>105163.6552848799</v>
      </c>
      <c r="X2329" s="7">
        <f t="shared" si="1043"/>
        <v>-31.852678250211568</v>
      </c>
      <c r="Y2329" s="6">
        <f t="shared" si="1029"/>
        <v>2952.540761274191</v>
      </c>
      <c r="Z2329" s="4">
        <f t="shared" si="1030"/>
        <v>-1</v>
      </c>
      <c r="AA2329" s="4">
        <f t="shared" si="1044"/>
        <v>0</v>
      </c>
      <c r="AB2329" s="5">
        <f t="shared" si="1045"/>
        <v>1.3231673700071192E-176</v>
      </c>
      <c r="AC2329" s="418">
        <f t="shared" si="1049"/>
        <v>8.5297313043418476E-177</v>
      </c>
      <c r="AD2329" s="628">
        <f t="shared" si="1046"/>
        <v>3.011958516474005E-178</v>
      </c>
      <c r="AE2329" s="4">
        <f t="shared" si="1031"/>
        <v>27.874995252952729</v>
      </c>
      <c r="AF2329" s="3">
        <f t="shared" si="1047"/>
        <v>4.67</v>
      </c>
      <c r="AG2329" s="2">
        <f t="shared" si="1032"/>
        <v>105.92076283713217</v>
      </c>
      <c r="AH2329" s="1">
        <f t="shared" si="1050"/>
        <v>58.868394890687739</v>
      </c>
    </row>
    <row r="2330" spans="6:34" ht="15" thickBot="1" x14ac:dyDescent="0.4">
      <c r="F2330" s="21">
        <f t="shared" si="1033"/>
        <v>229.99999999999122</v>
      </c>
      <c r="G2330" s="20">
        <f t="shared" si="1048"/>
        <v>356.63043478260749</v>
      </c>
      <c r="H2330" s="19">
        <f t="shared" si="1022"/>
        <v>6.6304347826074945</v>
      </c>
      <c r="I2330" s="18">
        <f t="shared" si="1023"/>
        <v>1.8944099378878556E-2</v>
      </c>
      <c r="J2330" s="17">
        <f t="shared" si="1024"/>
        <v>104868.78942574748</v>
      </c>
      <c r="K2330" s="16">
        <f t="shared" si="1025"/>
        <v>31.853572455822935</v>
      </c>
      <c r="L2330" s="15">
        <f t="shared" si="1026"/>
        <v>9.2968081638688083E-182</v>
      </c>
      <c r="M2330" s="14">
        <f t="shared" si="1027"/>
        <v>2.209758332469977E-184</v>
      </c>
      <c r="N2330" s="13">
        <f t="shared" si="1034"/>
        <v>0</v>
      </c>
      <c r="O2330" s="12">
        <f t="shared" si="1035"/>
        <v>0</v>
      </c>
      <c r="P2330" s="4">
        <f t="shared" si="1036"/>
        <v>8.3680108610942991E-184</v>
      </c>
      <c r="Q2330" s="11">
        <f t="shared" si="1028"/>
        <v>1.2297489266723128E-182</v>
      </c>
      <c r="R2330" s="10">
        <f t="shared" si="1037"/>
        <v>-1.3343805171653593E-178</v>
      </c>
      <c r="S2330" s="9">
        <f t="shared" si="1038"/>
        <v>151.358709016955</v>
      </c>
      <c r="T2330" s="8">
        <f t="shared" si="1039"/>
        <v>32845.039877828967</v>
      </c>
      <c r="U2330" s="7">
        <f t="shared" si="1040"/>
        <v>-31.853572455822935</v>
      </c>
      <c r="V2330" s="9">
        <f t="shared" si="1041"/>
        <v>-2951.8438591492691</v>
      </c>
      <c r="W2330" s="8">
        <f t="shared" si="1042"/>
        <v>104868.78942574748</v>
      </c>
      <c r="X2330" s="7">
        <f t="shared" si="1043"/>
        <v>-31.853572455822935</v>
      </c>
      <c r="Y2330" s="6">
        <f t="shared" si="1029"/>
        <v>2955.7218454368349</v>
      </c>
      <c r="Z2330" s="4">
        <f t="shared" si="1030"/>
        <v>-1</v>
      </c>
      <c r="AA2330" s="4">
        <f t="shared" si="1044"/>
        <v>0</v>
      </c>
      <c r="AB2330" s="5">
        <f t="shared" si="1045"/>
        <v>4.2381260958672772E-176</v>
      </c>
      <c r="AC2330" s="418">
        <f t="shared" si="1049"/>
        <v>2.7332748609737416E-176</v>
      </c>
      <c r="AD2330" s="628">
        <f t="shared" si="1046"/>
        <v>9.6317807584414851E-178</v>
      </c>
      <c r="AE2330" s="4">
        <f t="shared" si="1031"/>
        <v>27.905027930941795</v>
      </c>
      <c r="AF2330" s="3">
        <f t="shared" si="1047"/>
        <v>4.67</v>
      </c>
      <c r="AG2330" s="2">
        <f t="shared" si="1032"/>
        <v>105.92076283713217</v>
      </c>
      <c r="AH2330" s="1">
        <f t="shared" si="1050"/>
        <v>58.963558225390436</v>
      </c>
    </row>
    <row r="2331" spans="6:34" ht="15" thickBot="1" x14ac:dyDescent="0.4">
      <c r="F2331" s="21">
        <f t="shared" si="1033"/>
        <v>230.09999999999121</v>
      </c>
      <c r="G2331" s="20">
        <f t="shared" si="1048"/>
        <v>356.63043478260749</v>
      </c>
      <c r="H2331" s="19">
        <f t="shared" si="1022"/>
        <v>6.6304347826074945</v>
      </c>
      <c r="I2331" s="18">
        <f t="shared" si="1023"/>
        <v>1.8944099378878556E-2</v>
      </c>
      <c r="J2331" s="17">
        <f t="shared" si="1024"/>
        <v>104573.60503983256</v>
      </c>
      <c r="K2331" s="16">
        <f t="shared" si="1025"/>
        <v>31.854467665110011</v>
      </c>
      <c r="L2331" s="15">
        <f t="shared" si="1026"/>
        <v>2.9704889587112433E-181</v>
      </c>
      <c r="M2331" s="14">
        <f t="shared" si="1027"/>
        <v>7.0605552059607537E-184</v>
      </c>
      <c r="N2331" s="13">
        <f t="shared" si="1034"/>
        <v>0</v>
      </c>
      <c r="O2331" s="12">
        <f t="shared" si="1035"/>
        <v>0</v>
      </c>
      <c r="P2331" s="4">
        <f t="shared" si="1036"/>
        <v>2.673722360525965E-183</v>
      </c>
      <c r="Q2331" s="11">
        <f t="shared" si="1028"/>
        <v>3.9292578100772085E-182</v>
      </c>
      <c r="R2331" s="10">
        <f t="shared" si="1037"/>
        <v>-4.2796656445388662E-178</v>
      </c>
      <c r="S2331" s="9">
        <f t="shared" si="1038"/>
        <v>151.358709016955</v>
      </c>
      <c r="T2331" s="8">
        <f t="shared" si="1039"/>
        <v>32860.17574873066</v>
      </c>
      <c r="U2331" s="7">
        <f t="shared" si="1040"/>
        <v>-31.854467665110011</v>
      </c>
      <c r="V2331" s="9">
        <f t="shared" si="1041"/>
        <v>-2955.0292163948516</v>
      </c>
      <c r="W2331" s="8">
        <f t="shared" si="1042"/>
        <v>104573.60503983256</v>
      </c>
      <c r="X2331" s="7">
        <f t="shared" si="1043"/>
        <v>-31.854467665110011</v>
      </c>
      <c r="Y2331" s="6">
        <f t="shared" si="1029"/>
        <v>2958.9030279045051</v>
      </c>
      <c r="Z2331" s="4">
        <f t="shared" si="1030"/>
        <v>-1</v>
      </c>
      <c r="AA2331" s="4">
        <f t="shared" si="1044"/>
        <v>0</v>
      </c>
      <c r="AB2331" s="5">
        <f t="shared" si="1045"/>
        <v>1.3592646487552956E-175</v>
      </c>
      <c r="AC2331" s="418">
        <f t="shared" si="1049"/>
        <v>8.7700533990946661E-176</v>
      </c>
      <c r="AD2331" s="628">
        <f t="shared" si="1046"/>
        <v>3.0841534665994888E-177</v>
      </c>
      <c r="AE2331" s="4">
        <f t="shared" si="1031"/>
        <v>27.935061537030542</v>
      </c>
      <c r="AF2331" s="3">
        <f t="shared" si="1047"/>
        <v>4.67</v>
      </c>
      <c r="AG2331" s="2">
        <f t="shared" si="1032"/>
        <v>105.92076283713217</v>
      </c>
      <c r="AH2331" s="1">
        <f t="shared" si="1050"/>
        <v>59.058775726672572</v>
      </c>
    </row>
    <row r="2332" spans="6:34" ht="15" thickBot="1" x14ac:dyDescent="0.4">
      <c r="F2332" s="21">
        <f t="shared" si="1033"/>
        <v>230.19999999999121</v>
      </c>
      <c r="G2332" s="20">
        <f t="shared" si="1048"/>
        <v>356.63043478260749</v>
      </c>
      <c r="H2332" s="19">
        <f t="shared" si="1022"/>
        <v>6.6304347826074945</v>
      </c>
      <c r="I2332" s="18">
        <f t="shared" si="1023"/>
        <v>1.8944099378878556E-2</v>
      </c>
      <c r="J2332" s="17">
        <f t="shared" si="1024"/>
        <v>104278.10211819307</v>
      </c>
      <c r="K2332" s="16">
        <f t="shared" si="1025"/>
        <v>31.855363878224185</v>
      </c>
      <c r="L2332" s="15">
        <f t="shared" si="1026"/>
        <v>9.5037475856384127E-181</v>
      </c>
      <c r="M2332" s="14">
        <f t="shared" si="1027"/>
        <v>2.2589457636303942E-183</v>
      </c>
      <c r="N2332" s="13">
        <f t="shared" si="1034"/>
        <v>0</v>
      </c>
      <c r="O2332" s="12">
        <f t="shared" si="1035"/>
        <v>0</v>
      </c>
      <c r="P2332" s="4">
        <f t="shared" si="1036"/>
        <v>8.5542760069845418E-183</v>
      </c>
      <c r="Q2332" s="11">
        <f t="shared" si="1028"/>
        <v>1.2571221420083446E-181</v>
      </c>
      <c r="R2332" s="10">
        <f t="shared" si="1037"/>
        <v>-1.3743937061632453E-177</v>
      </c>
      <c r="S2332" s="9">
        <f t="shared" si="1038"/>
        <v>151.358709016955</v>
      </c>
      <c r="T2332" s="8">
        <f t="shared" si="1039"/>
        <v>32875.311619632354</v>
      </c>
      <c r="U2332" s="7">
        <f t="shared" si="1040"/>
        <v>-31.855363878224185</v>
      </c>
      <c r="V2332" s="9">
        <f t="shared" si="1041"/>
        <v>-2958.2146631613628</v>
      </c>
      <c r="W2332" s="8">
        <f t="shared" si="1042"/>
        <v>104278.10211819307</v>
      </c>
      <c r="X2332" s="7">
        <f t="shared" si="1043"/>
        <v>-31.855363878224185</v>
      </c>
      <c r="Y2332" s="6">
        <f t="shared" si="1029"/>
        <v>2962.0843087491912</v>
      </c>
      <c r="Z2332" s="4">
        <f t="shared" si="1030"/>
        <v>-1</v>
      </c>
      <c r="AA2332" s="4">
        <f t="shared" si="1044"/>
        <v>0</v>
      </c>
      <c r="AB2332" s="5">
        <f t="shared" si="1045"/>
        <v>4.3652119895005661E-175</v>
      </c>
      <c r="AC2332" s="418">
        <f t="shared" si="1049"/>
        <v>2.8176838036706972E-175</v>
      </c>
      <c r="AD2332" s="628">
        <f t="shared" si="1046"/>
        <v>9.8886560790756132E-177</v>
      </c>
      <c r="AE2332" s="4">
        <f t="shared" si="1031"/>
        <v>27.965096071898628</v>
      </c>
      <c r="AF2332" s="3">
        <f t="shared" si="1047"/>
        <v>4.67</v>
      </c>
      <c r="AG2332" s="2">
        <f t="shared" si="1032"/>
        <v>105.92076283713217</v>
      </c>
      <c r="AH2332" s="1">
        <f t="shared" si="1050"/>
        <v>59.154047373893505</v>
      </c>
    </row>
    <row r="2333" spans="6:34" ht="15" thickBot="1" x14ac:dyDescent="0.4">
      <c r="F2333" s="21">
        <f t="shared" si="1033"/>
        <v>230.2999999999912</v>
      </c>
      <c r="G2333" s="20">
        <f t="shared" si="1048"/>
        <v>356.63043478260749</v>
      </c>
      <c r="H2333" s="19">
        <f t="shared" si="1022"/>
        <v>6.6304347826074945</v>
      </c>
      <c r="I2333" s="18">
        <f t="shared" si="1023"/>
        <v>1.8944099378878556E-2</v>
      </c>
      <c r="J2333" s="17">
        <f t="shared" si="1024"/>
        <v>103982.28065187694</v>
      </c>
      <c r="K2333" s="16">
        <f t="shared" si="1025"/>
        <v>31.856261095317066</v>
      </c>
      <c r="L2333" s="15">
        <f t="shared" si="1026"/>
        <v>3.0446321634487205E-180</v>
      </c>
      <c r="M2333" s="14">
        <f t="shared" si="1027"/>
        <v>7.2367861893012634E-183</v>
      </c>
      <c r="N2333" s="13">
        <f t="shared" si="1034"/>
        <v>0</v>
      </c>
      <c r="O2333" s="12">
        <f t="shared" si="1035"/>
        <v>0</v>
      </c>
      <c r="P2333" s="4">
        <f t="shared" si="1036"/>
        <v>2.7404582909209583E-182</v>
      </c>
      <c r="Q2333" s="11">
        <f t="shared" si="1028"/>
        <v>4.0273318208977306E-181</v>
      </c>
      <c r="R2333" s="10">
        <f t="shared" si="1037"/>
        <v>-4.4196080619641978E-177</v>
      </c>
      <c r="S2333" s="9">
        <f t="shared" si="1038"/>
        <v>151.358709016955</v>
      </c>
      <c r="T2333" s="8">
        <f t="shared" si="1039"/>
        <v>32890.447490534047</v>
      </c>
      <c r="U2333" s="7">
        <f t="shared" si="1040"/>
        <v>-31.856261095317066</v>
      </c>
      <c r="V2333" s="9">
        <f t="shared" si="1041"/>
        <v>-2961.4001995491853</v>
      </c>
      <c r="W2333" s="8">
        <f t="shared" si="1042"/>
        <v>103982.28065187694</v>
      </c>
      <c r="X2333" s="7">
        <f t="shared" si="1043"/>
        <v>-31.856261095317066</v>
      </c>
      <c r="Y2333" s="6">
        <f t="shared" si="1029"/>
        <v>2965.2656880430181</v>
      </c>
      <c r="Z2333" s="4">
        <f t="shared" si="1030"/>
        <v>-1</v>
      </c>
      <c r="AA2333" s="4">
        <f t="shared" si="1044"/>
        <v>0</v>
      </c>
      <c r="AB2333" s="5">
        <f t="shared" si="1045"/>
        <v>1.4037117613726892E-174</v>
      </c>
      <c r="AC2333" s="418">
        <f t="shared" si="1049"/>
        <v>9.0647007970920316E-175</v>
      </c>
      <c r="AD2333" s="628">
        <f t="shared" si="1046"/>
        <v>3.1747576400071894E-176</v>
      </c>
      <c r="AE2333" s="4">
        <f t="shared" si="1031"/>
        <v>27.995131536226985</v>
      </c>
      <c r="AF2333" s="3">
        <f t="shared" si="1047"/>
        <v>4.67</v>
      </c>
      <c r="AG2333" s="2">
        <f t="shared" si="1032"/>
        <v>105.92076283713217</v>
      </c>
      <c r="AH2333" s="1">
        <f t="shared" si="1050"/>
        <v>59.249373146460698</v>
      </c>
    </row>
    <row r="2334" spans="6:34" ht="15" thickBot="1" x14ac:dyDescent="0.4">
      <c r="F2334" s="21">
        <f t="shared" si="1033"/>
        <v>230.39999999999119</v>
      </c>
      <c r="G2334" s="20">
        <f t="shared" si="1048"/>
        <v>356.63043478260749</v>
      </c>
      <c r="H2334" s="19">
        <f t="shared" ref="H2334:H2397" si="1051">G2334-(TotalWeightE-PropellantWeight)</f>
        <v>6.6304347826074945</v>
      </c>
      <c r="I2334" s="18">
        <f t="shared" ref="I2334:I2397" si="1052">(G2334-(TotalWeightE-PropellantWeight))/(PropellantWeight)</f>
        <v>1.8944099378878556E-2</v>
      </c>
      <c r="J2334" s="17">
        <f t="shared" ref="J2334:J2397" si="1053">W2334</f>
        <v>103686.14063192201</v>
      </c>
      <c r="K2334" s="16">
        <f t="shared" ref="K2334:K2397" si="1054">$L$23*(20902231^2)/((20902231+W2334)^2)</f>
        <v>31.857159316540422</v>
      </c>
      <c r="L2334" s="15">
        <f t="shared" ref="L2334:L2397" si="1055">M2334/$L$22</f>
        <v>9.7667003890695607E-180</v>
      </c>
      <c r="M2334" s="14">
        <f t="shared" ref="M2334:M2397" si="1056">$L$22*(EXP(-K2334*(W2334-0)/($L$25*AF2334)))</f>
        <v>2.3214470154779437E-182</v>
      </c>
      <c r="N2334" s="13">
        <f t="shared" si="1034"/>
        <v>0</v>
      </c>
      <c r="O2334" s="12">
        <f t="shared" si="1035"/>
        <v>0</v>
      </c>
      <c r="P2334" s="4">
        <f t="shared" si="1036"/>
        <v>8.7909585195503772E-182</v>
      </c>
      <c r="Q2334" s="11">
        <f t="shared" ref="Q2334:Q2397" si="1057">(M2334*$L$25*AF2334)/144</f>
        <v>1.2919046095052714E-180</v>
      </c>
      <c r="R2334" s="10">
        <f t="shared" si="1037"/>
        <v>-1.4230748769697872E-176</v>
      </c>
      <c r="S2334" s="9">
        <f t="shared" si="1038"/>
        <v>151.358709016955</v>
      </c>
      <c r="T2334" s="8">
        <f t="shared" si="1039"/>
        <v>32905.58336143574</v>
      </c>
      <c r="U2334" s="7">
        <f t="shared" si="1040"/>
        <v>-31.857159316540422</v>
      </c>
      <c r="V2334" s="9">
        <f t="shared" si="1041"/>
        <v>-2964.5858256587171</v>
      </c>
      <c r="W2334" s="8">
        <f t="shared" si="1042"/>
        <v>103686.14063192201</v>
      </c>
      <c r="X2334" s="7">
        <f t="shared" si="1043"/>
        <v>-31.857159316540422</v>
      </c>
      <c r="Y2334" s="6">
        <f t="shared" ref="Y2334:Y2397" si="1058">SQRT((S2334^2)+(V2334^2))</f>
        <v>2968.4471658582465</v>
      </c>
      <c r="Z2334" s="4">
        <f t="shared" ref="Z2334:Z2397" si="1059">X2334/K2334</f>
        <v>-1</v>
      </c>
      <c r="AA2334" s="4">
        <f t="shared" si="1044"/>
        <v>0</v>
      </c>
      <c r="AB2334" s="5">
        <f t="shared" si="1045"/>
        <v>4.5198282610352094E-174</v>
      </c>
      <c r="AC2334" s="418">
        <f t="shared" si="1049"/>
        <v>2.9200212033985915E-174</v>
      </c>
      <c r="AD2334" s="628">
        <f t="shared" si="1046"/>
        <v>1.0206010356076703E-175</v>
      </c>
      <c r="AE2334" s="4">
        <f t="shared" ref="AE2334:AE2397" si="1060">Y2334/AG2334</f>
        <v>28.025167930697826</v>
      </c>
      <c r="AF2334" s="3">
        <f t="shared" si="1047"/>
        <v>4.67</v>
      </c>
      <c r="AG2334" s="2">
        <f t="shared" ref="AG2334:AG2397" si="1061">SQRT($L$27*$L$25*AF2334)</f>
        <v>105.92076283713217</v>
      </c>
      <c r="AH2334" s="1">
        <f t="shared" si="1050"/>
        <v>59.344753023829959</v>
      </c>
    </row>
    <row r="2335" spans="6:34" ht="15" thickBot="1" x14ac:dyDescent="0.4">
      <c r="F2335" s="21">
        <f t="shared" ref="F2335:F2398" si="1062">F2334+$G$28</f>
        <v>230.49999999999119</v>
      </c>
      <c r="G2335" s="20">
        <f t="shared" si="1048"/>
        <v>356.63043478260749</v>
      </c>
      <c r="H2335" s="19">
        <f t="shared" si="1051"/>
        <v>6.6304347826074945</v>
      </c>
      <c r="I2335" s="18">
        <f t="shared" si="1052"/>
        <v>1.8944099378878556E-2</v>
      </c>
      <c r="J2335" s="17">
        <f t="shared" si="1053"/>
        <v>103389.68204935614</v>
      </c>
      <c r="K2335" s="16">
        <f t="shared" si="1054"/>
        <v>31.858058542046184</v>
      </c>
      <c r="L2335" s="15">
        <f t="shared" si="1055"/>
        <v>3.1371414815056809E-179</v>
      </c>
      <c r="M2335" s="14">
        <f t="shared" si="1056"/>
        <v>7.4566715873908526E-182</v>
      </c>
      <c r="N2335" s="13">
        <f t="shared" ref="N2335:N2398" si="1063">IF(I2334&gt;0.02,(WeightFlowRate/$L$23)*ExhaustVelocityE+(ExitPressureE-Q2335)*ExitAreaE,0)</f>
        <v>0</v>
      </c>
      <c r="O2335" s="12">
        <f t="shared" ref="O2335:O2398" si="1064">N2335/WeightFlowRate</f>
        <v>0</v>
      </c>
      <c r="P2335" s="4">
        <f t="shared" ref="P2335:P2398" si="1065">Q2335/$L$21</f>
        <v>2.8237254687101712E-181</v>
      </c>
      <c r="Q2335" s="11">
        <f t="shared" si="1057"/>
        <v>4.1496998773129042E-180</v>
      </c>
      <c r="R2335" s="10">
        <f t="shared" ref="R2335:R2398" si="1066">IF(W2335&lt;InitialAltitudeE,0,(((N2335-AB2335)*COS(ElevationAngleR)*$L$23)/(G2335)))</f>
        <v>-4.5882096552591934E-176</v>
      </c>
      <c r="S2335" s="9">
        <f t="shared" ref="S2335:S2398" si="1067">IF(W2334&lt;InitialAltitudeE,0,S2334+(R2334*TimeStep))</f>
        <v>151.358709016955</v>
      </c>
      <c r="T2335" s="8">
        <f t="shared" ref="T2335:T2398" si="1068">T2334+(S2335*TimeStep)</f>
        <v>32920.719232337433</v>
      </c>
      <c r="U2335" s="7">
        <f t="shared" ref="U2335:U2398" si="1069">IF(W2334&lt;InitialAltitudeE,-K2335,(((N2335-AB2335)*SIN(ElevationAngleR)*$L$23)/G2335)-K2335)</f>
        <v>-31.858058542046184</v>
      </c>
      <c r="V2335" s="9">
        <f t="shared" ref="V2335:V2398" si="1070">IF(W2334&lt;InitialAltitudeE,0,V2334+(U2334*TimeStep))</f>
        <v>-2967.7715415903713</v>
      </c>
      <c r="W2335" s="8">
        <f t="shared" ref="W2335:W2398" si="1071">IF(P2334&gt;0.913499,W2334,W2334+V2334*TimeStep)</f>
        <v>103389.68204935614</v>
      </c>
      <c r="X2335" s="7">
        <f t="shared" ref="X2335:X2398" si="1072">IF(N2335&gt;0.002,SQRT((U2335^2)+(R2335^2)),-SQRT((U2335^2)+(R2335^2)))</f>
        <v>-31.858058542046184</v>
      </c>
      <c r="Y2335" s="6">
        <f t="shared" si="1058"/>
        <v>2971.6287422672717</v>
      </c>
      <c r="Z2335" s="4">
        <f t="shared" si="1059"/>
        <v>-1</v>
      </c>
      <c r="AA2335" s="4">
        <f t="shared" ref="AA2335:AA2398" si="1073">N2335/G2335</f>
        <v>0</v>
      </c>
      <c r="AB2335" s="5">
        <f t="shared" ref="AB2335:AB2398" si="1074">0.5*M2335*(Y2334^2)*CrossSectionalAreaE*AH2335</f>
        <v>1.4572613151286344E-173</v>
      </c>
      <c r="AC2335" s="418">
        <f t="shared" si="1049"/>
        <v>9.4186782836381432E-174</v>
      </c>
      <c r="AD2335" s="628">
        <f t="shared" ref="AD2335:AD2398" si="1075">(1/2)*M2335*(Y2334^2)</f>
        <v>3.2852896639273753E-175</v>
      </c>
      <c r="AE2335" s="4">
        <f t="shared" si="1060"/>
        <v>28.055205255994636</v>
      </c>
      <c r="AF2335" s="3">
        <f t="shared" ref="AF2335:AF2398" si="1076">IF(AF2334&gt;4.67,$L$20+($L$26/1000)*W2335,4.67)</f>
        <v>4.67</v>
      </c>
      <c r="AG2335" s="2">
        <f t="shared" si="1061"/>
        <v>105.92076283713217</v>
      </c>
      <c r="AH2335" s="1">
        <f t="shared" si="1050"/>
        <v>59.440186985504504</v>
      </c>
    </row>
    <row r="2336" spans="6:34" ht="15" thickBot="1" x14ac:dyDescent="0.4">
      <c r="F2336" s="21">
        <f t="shared" si="1062"/>
        <v>230.59999999999118</v>
      </c>
      <c r="G2336" s="20">
        <f t="shared" ref="G2336:G2399" si="1077">IF(I2335&gt;0.02,G2335-((N2335/O2335)*TimeStep),G2335)</f>
        <v>356.63043478260749</v>
      </c>
      <c r="H2336" s="19">
        <f t="shared" si="1051"/>
        <v>6.6304347826074945</v>
      </c>
      <c r="I2336" s="18">
        <f t="shared" si="1052"/>
        <v>1.8944099378878556E-2</v>
      </c>
      <c r="J2336" s="17">
        <f t="shared" si="1053"/>
        <v>103092.90489519711</v>
      </c>
      <c r="K2336" s="16">
        <f t="shared" si="1054"/>
        <v>31.858958771986497</v>
      </c>
      <c r="L2336" s="15">
        <f t="shared" si="1055"/>
        <v>1.0090057962650053E-178</v>
      </c>
      <c r="M2336" s="14">
        <f t="shared" si="1056"/>
        <v>2.3983058771422909E-181</v>
      </c>
      <c r="N2336" s="13">
        <f t="shared" si="1063"/>
        <v>0</v>
      </c>
      <c r="O2336" s="12">
        <f t="shared" si="1064"/>
        <v>0</v>
      </c>
      <c r="P2336" s="4">
        <f t="shared" si="1065"/>
        <v>9.0820110657623909E-181</v>
      </c>
      <c r="Q2336" s="11">
        <f t="shared" si="1057"/>
        <v>1.3346772065119944E-179</v>
      </c>
      <c r="R2336" s="10">
        <f t="shared" si="1066"/>
        <v>-1.4812568742277046E-175</v>
      </c>
      <c r="S2336" s="9">
        <f t="shared" si="1067"/>
        <v>151.358709016955</v>
      </c>
      <c r="T2336" s="8">
        <f t="shared" si="1068"/>
        <v>32935.855103239126</v>
      </c>
      <c r="U2336" s="7">
        <f t="shared" si="1069"/>
        <v>-31.858958771986497</v>
      </c>
      <c r="V2336" s="9">
        <f t="shared" si="1070"/>
        <v>-2970.957347444576</v>
      </c>
      <c r="W2336" s="8">
        <f t="shared" si="1071"/>
        <v>103092.90489519711</v>
      </c>
      <c r="X2336" s="7">
        <f t="shared" si="1072"/>
        <v>-31.858958771986497</v>
      </c>
      <c r="Y2336" s="6">
        <f t="shared" si="1058"/>
        <v>2974.8104173426232</v>
      </c>
      <c r="Z2336" s="4">
        <f t="shared" si="1059"/>
        <v>-1</v>
      </c>
      <c r="AA2336" s="4">
        <f t="shared" si="1073"/>
        <v>0</v>
      </c>
      <c r="AB2336" s="5">
        <f t="shared" si="1074"/>
        <v>4.7046201084253943E-173</v>
      </c>
      <c r="AC2336" s="418">
        <f t="shared" ref="AC2336:AC2399" si="1078">(AB2336/G2336)*F2336</f>
        <v>3.0420437831229183E-173</v>
      </c>
      <c r="AD2336" s="628">
        <f t="shared" si="1075"/>
        <v>1.0589212816748066E-174</v>
      </c>
      <c r="AE2336" s="4">
        <f t="shared" si="1060"/>
        <v>28.085243512802165</v>
      </c>
      <c r="AF2336" s="3">
        <f t="shared" si="1076"/>
        <v>4.67</v>
      </c>
      <c r="AG2336" s="2">
        <f t="shared" si="1061"/>
        <v>105.92076283713217</v>
      </c>
      <c r="AH2336" s="1">
        <f t="shared" si="1050"/>
        <v>59.535675011035678</v>
      </c>
    </row>
    <row r="2337" spans="6:34" ht="15" thickBot="1" x14ac:dyDescent="0.4">
      <c r="F2337" s="21">
        <f t="shared" si="1062"/>
        <v>230.69999999999118</v>
      </c>
      <c r="G2337" s="20">
        <f t="shared" si="1077"/>
        <v>356.63043478260749</v>
      </c>
      <c r="H2337" s="19">
        <f t="shared" si="1051"/>
        <v>6.6304347826074945</v>
      </c>
      <c r="I2337" s="18">
        <f t="shared" si="1052"/>
        <v>1.8944099378878556E-2</v>
      </c>
      <c r="J2337" s="17">
        <f t="shared" si="1053"/>
        <v>102795.80916045264</v>
      </c>
      <c r="K2337" s="16">
        <f t="shared" si="1054"/>
        <v>31.859860006513674</v>
      </c>
      <c r="L2337" s="15">
        <f t="shared" si="1055"/>
        <v>3.249575577901687E-178</v>
      </c>
      <c r="M2337" s="14">
        <f t="shared" si="1056"/>
        <v>7.7239161911145192E-181</v>
      </c>
      <c r="N2337" s="13">
        <f t="shared" si="1063"/>
        <v>0</v>
      </c>
      <c r="O2337" s="12">
        <f t="shared" si="1064"/>
        <v>0</v>
      </c>
      <c r="P2337" s="4">
        <f t="shared" si="1065"/>
        <v>2.9249268405375075E-180</v>
      </c>
      <c r="Q2337" s="11">
        <f t="shared" si="1057"/>
        <v>4.2984237263234891E-179</v>
      </c>
      <c r="R2337" s="10">
        <f t="shared" si="1066"/>
        <v>-4.7883869451167538E-175</v>
      </c>
      <c r="S2337" s="9">
        <f t="shared" si="1067"/>
        <v>151.358709016955</v>
      </c>
      <c r="T2337" s="8">
        <f t="shared" si="1068"/>
        <v>32950.990974140819</v>
      </c>
      <c r="U2337" s="7">
        <f t="shared" si="1069"/>
        <v>-31.859860006513674</v>
      </c>
      <c r="V2337" s="9">
        <f t="shared" si="1070"/>
        <v>-2974.1432433217747</v>
      </c>
      <c r="W2337" s="8">
        <f t="shared" si="1071"/>
        <v>102795.80916045264</v>
      </c>
      <c r="X2337" s="7">
        <f t="shared" si="1072"/>
        <v>-31.859860006513674</v>
      </c>
      <c r="Y2337" s="6">
        <f t="shared" si="1058"/>
        <v>2977.9921911569622</v>
      </c>
      <c r="Z2337" s="4">
        <f t="shared" si="1059"/>
        <v>-1</v>
      </c>
      <c r="AA2337" s="4">
        <f t="shared" si="1073"/>
        <v>0</v>
      </c>
      <c r="AB2337" s="5">
        <f t="shared" si="1074"/>
        <v>1.5208396261899747E-172</v>
      </c>
      <c r="AC2337" s="418">
        <f t="shared" si="1078"/>
        <v>9.8381312289257462E-173</v>
      </c>
      <c r="AD2337" s="628">
        <f t="shared" si="1075"/>
        <v>3.4176386654639683E-174</v>
      </c>
      <c r="AE2337" s="4">
        <f t="shared" si="1060"/>
        <v>28.115282701806418</v>
      </c>
      <c r="AF2337" s="3">
        <f t="shared" si="1076"/>
        <v>4.67</v>
      </c>
      <c r="AG2337" s="2">
        <f t="shared" si="1061"/>
        <v>105.92076283713217</v>
      </c>
      <c r="AH2337" s="1">
        <f t="shared" si="1050"/>
        <v>59.631217080022338</v>
      </c>
    </row>
    <row r="2338" spans="6:34" ht="15" thickBot="1" x14ac:dyDescent="0.4">
      <c r="F2338" s="21">
        <f t="shared" si="1062"/>
        <v>230.79999999999117</v>
      </c>
      <c r="G2338" s="20">
        <f t="shared" si="1077"/>
        <v>356.63043478260749</v>
      </c>
      <c r="H2338" s="19">
        <f t="shared" si="1051"/>
        <v>6.6304347826074945</v>
      </c>
      <c r="I2338" s="18">
        <f t="shared" si="1052"/>
        <v>1.8944099378878556E-2</v>
      </c>
      <c r="J2338" s="17">
        <f t="shared" si="1053"/>
        <v>102498.39483612047</v>
      </c>
      <c r="K2338" s="16">
        <f t="shared" si="1054"/>
        <v>31.860762245780201</v>
      </c>
      <c r="L2338" s="15">
        <f t="shared" si="1055"/>
        <v>1.0479321354930816E-177</v>
      </c>
      <c r="M2338" s="14">
        <f t="shared" si="1056"/>
        <v>2.4908298928535053E-180</v>
      </c>
      <c r="N2338" s="13">
        <f t="shared" si="1063"/>
        <v>0</v>
      </c>
      <c r="O2338" s="12">
        <f t="shared" si="1064"/>
        <v>0</v>
      </c>
      <c r="P2338" s="4">
        <f t="shared" si="1065"/>
        <v>9.4323851121035066E-180</v>
      </c>
      <c r="Q2338" s="11">
        <f t="shared" si="1057"/>
        <v>1.3861675922887495E-178</v>
      </c>
      <c r="R2338" s="10">
        <f t="shared" si="1066"/>
        <v>-1.5499580560555325E-174</v>
      </c>
      <c r="S2338" s="9">
        <f t="shared" si="1067"/>
        <v>151.358709016955</v>
      </c>
      <c r="T2338" s="8">
        <f t="shared" si="1068"/>
        <v>32966.126845042512</v>
      </c>
      <c r="U2338" s="7">
        <f t="shared" si="1069"/>
        <v>-31.860762245780201</v>
      </c>
      <c r="V2338" s="9">
        <f t="shared" si="1070"/>
        <v>-2977.3292293224258</v>
      </c>
      <c r="W2338" s="8">
        <f t="shared" si="1071"/>
        <v>102498.39483612047</v>
      </c>
      <c r="X2338" s="7">
        <f t="shared" si="1072"/>
        <v>-31.860762245780201</v>
      </c>
      <c r="Y2338" s="6">
        <f t="shared" si="1058"/>
        <v>2981.1740637830844</v>
      </c>
      <c r="Z2338" s="4">
        <f t="shared" si="1059"/>
        <v>-1</v>
      </c>
      <c r="AA2338" s="4">
        <f t="shared" si="1073"/>
        <v>0</v>
      </c>
      <c r="AB2338" s="5">
        <f t="shared" si="1074"/>
        <v>4.9228219389946579E-172</v>
      </c>
      <c r="AC2338" s="418">
        <f t="shared" si="1078"/>
        <v>3.185895517337194E-172</v>
      </c>
      <c r="AD2338" s="628">
        <f t="shared" si="1075"/>
        <v>1.1044884602234448E-173</v>
      </c>
      <c r="AE2338" s="4">
        <f t="shared" si="1060"/>
        <v>28.145322823694652</v>
      </c>
      <c r="AF2338" s="3">
        <f t="shared" si="1076"/>
        <v>4.67</v>
      </c>
      <c r="AG2338" s="2">
        <f t="shared" si="1061"/>
        <v>105.92076283713217</v>
      </c>
      <c r="AH2338" s="1">
        <f t="shared" si="1050"/>
        <v>59.726813172111022</v>
      </c>
    </row>
    <row r="2339" spans="6:34" ht="15" thickBot="1" x14ac:dyDescent="0.4">
      <c r="F2339" s="21">
        <f t="shared" si="1062"/>
        <v>230.89999999999117</v>
      </c>
      <c r="G2339" s="20">
        <f t="shared" si="1077"/>
        <v>356.63043478260749</v>
      </c>
      <c r="H2339" s="19">
        <f t="shared" si="1051"/>
        <v>6.6304347826074945</v>
      </c>
      <c r="I2339" s="18">
        <f t="shared" si="1052"/>
        <v>1.8944099378878556E-2</v>
      </c>
      <c r="J2339" s="17">
        <f t="shared" si="1053"/>
        <v>102200.66191318822</v>
      </c>
      <c r="K2339" s="16">
        <f t="shared" si="1054"/>
        <v>31.861665489938748</v>
      </c>
      <c r="L2339" s="15">
        <f t="shared" si="1055"/>
        <v>3.3838672723255269E-177</v>
      </c>
      <c r="M2339" s="14">
        <f t="shared" si="1056"/>
        <v>8.0431141195905448E-180</v>
      </c>
      <c r="N2339" s="13">
        <f t="shared" si="1063"/>
        <v>0</v>
      </c>
      <c r="O2339" s="12">
        <f t="shared" si="1064"/>
        <v>0</v>
      </c>
      <c r="P2339" s="4">
        <f t="shared" si="1065"/>
        <v>3.0458021278066178E-179</v>
      </c>
      <c r="Q2339" s="11">
        <f t="shared" si="1057"/>
        <v>4.4760600335031351E-178</v>
      </c>
      <c r="R2339" s="10">
        <f t="shared" si="1066"/>
        <v>-5.0236874913729132E-174</v>
      </c>
      <c r="S2339" s="9">
        <f t="shared" si="1067"/>
        <v>151.358709016955</v>
      </c>
      <c r="T2339" s="8">
        <f t="shared" si="1068"/>
        <v>32981.262715944205</v>
      </c>
      <c r="U2339" s="7">
        <f t="shared" si="1069"/>
        <v>-31.861665489938748</v>
      </c>
      <c r="V2339" s="9">
        <f t="shared" si="1070"/>
        <v>-2980.5153055470037</v>
      </c>
      <c r="W2339" s="8">
        <f t="shared" si="1071"/>
        <v>102200.66191318822</v>
      </c>
      <c r="X2339" s="7">
        <f t="shared" si="1072"/>
        <v>-31.861665489938748</v>
      </c>
      <c r="Y2339" s="6">
        <f t="shared" si="1058"/>
        <v>2984.3560352939171</v>
      </c>
      <c r="Z2339" s="4">
        <f t="shared" si="1059"/>
        <v>-1</v>
      </c>
      <c r="AA2339" s="4">
        <f t="shared" si="1073"/>
        <v>0</v>
      </c>
      <c r="AB2339" s="5">
        <f t="shared" si="1074"/>
        <v>1.5955734350722034E-171</v>
      </c>
      <c r="AC2339" s="418">
        <f t="shared" si="1078"/>
        <v>1.0330523427781354E-171</v>
      </c>
      <c r="AD2339" s="628">
        <f t="shared" si="1075"/>
        <v>3.5741181381617072E-173</v>
      </c>
      <c r="AE2339" s="4">
        <f t="shared" si="1060"/>
        <v>28.175363879155377</v>
      </c>
      <c r="AF2339" s="3">
        <f t="shared" si="1076"/>
        <v>4.67</v>
      </c>
      <c r="AG2339" s="2">
        <f t="shared" si="1061"/>
        <v>105.92076283713217</v>
      </c>
      <c r="AH2339" s="1">
        <f t="shared" si="1050"/>
        <v>59.822463266995442</v>
      </c>
    </row>
    <row r="2340" spans="6:34" ht="15" thickBot="1" x14ac:dyDescent="0.4">
      <c r="F2340" s="21">
        <f t="shared" si="1062"/>
        <v>230.99999999999116</v>
      </c>
      <c r="G2340" s="20">
        <f t="shared" si="1077"/>
        <v>356.63043478260749</v>
      </c>
      <c r="H2340" s="19">
        <f t="shared" si="1051"/>
        <v>6.6304347826074945</v>
      </c>
      <c r="I2340" s="18">
        <f t="shared" si="1052"/>
        <v>1.8944099378878556E-2</v>
      </c>
      <c r="J2340" s="17">
        <f t="shared" si="1053"/>
        <v>101902.61038263352</v>
      </c>
      <c r="K2340" s="16">
        <f t="shared" si="1054"/>
        <v>31.862569739142184</v>
      </c>
      <c r="L2340" s="15">
        <f t="shared" si="1055"/>
        <v>1.0941257448478547E-176</v>
      </c>
      <c r="M2340" s="14">
        <f t="shared" si="1056"/>
        <v>2.6006274829288655E-179</v>
      </c>
      <c r="N2340" s="13">
        <f t="shared" si="1063"/>
        <v>0</v>
      </c>
      <c r="O2340" s="12">
        <f t="shared" si="1064"/>
        <v>0</v>
      </c>
      <c r="P2340" s="4">
        <f t="shared" si="1065"/>
        <v>9.8481714959682118E-179</v>
      </c>
      <c r="Q2340" s="11">
        <f t="shared" si="1057"/>
        <v>1.4472708661456047E-177</v>
      </c>
      <c r="R2340" s="10">
        <f t="shared" si="1066"/>
        <v>-1.6304119913539132E-173</v>
      </c>
      <c r="S2340" s="9">
        <f t="shared" si="1067"/>
        <v>151.358709016955</v>
      </c>
      <c r="T2340" s="8">
        <f t="shared" si="1068"/>
        <v>32996.398586845899</v>
      </c>
      <c r="U2340" s="7">
        <f t="shared" si="1069"/>
        <v>-31.862569739142184</v>
      </c>
      <c r="V2340" s="9">
        <f t="shared" si="1070"/>
        <v>-2983.7014720959974</v>
      </c>
      <c r="W2340" s="8">
        <f t="shared" si="1071"/>
        <v>101902.61038263352</v>
      </c>
      <c r="X2340" s="7">
        <f t="shared" si="1072"/>
        <v>-31.862569739142184</v>
      </c>
      <c r="Y2340" s="6">
        <f t="shared" si="1058"/>
        <v>2987.5381057625191</v>
      </c>
      <c r="Z2340" s="4">
        <f t="shared" si="1059"/>
        <v>-1</v>
      </c>
      <c r="AA2340" s="4">
        <f t="shared" si="1073"/>
        <v>0</v>
      </c>
      <c r="AB2340" s="5">
        <f t="shared" si="1074"/>
        <v>5.1783516910534028E-171</v>
      </c>
      <c r="AC2340" s="418">
        <f t="shared" si="1078"/>
        <v>3.3541703790997585E-171</v>
      </c>
      <c r="AD2340" s="628">
        <f t="shared" si="1075"/>
        <v>1.15810895300144E-172</v>
      </c>
      <c r="AE2340" s="4">
        <f t="shared" si="1060"/>
        <v>28.205405868878344</v>
      </c>
      <c r="AF2340" s="3">
        <f t="shared" si="1076"/>
        <v>4.67</v>
      </c>
      <c r="AG2340" s="2">
        <f t="shared" si="1061"/>
        <v>105.92076283713217</v>
      </c>
      <c r="AH2340" s="1">
        <f t="shared" si="1050"/>
        <v>59.918167344416808</v>
      </c>
    </row>
    <row r="2341" spans="6:34" ht="15" thickBot="1" x14ac:dyDescent="0.4">
      <c r="F2341" s="21">
        <f t="shared" si="1062"/>
        <v>231.09999999999116</v>
      </c>
      <c r="G2341" s="20">
        <f t="shared" si="1077"/>
        <v>356.63043478260749</v>
      </c>
      <c r="H2341" s="19">
        <f t="shared" si="1051"/>
        <v>6.6304347826074945</v>
      </c>
      <c r="I2341" s="18">
        <f t="shared" si="1052"/>
        <v>1.8944099378878556E-2</v>
      </c>
      <c r="J2341" s="17">
        <f t="shared" si="1053"/>
        <v>101604.24023542392</v>
      </c>
      <c r="K2341" s="16">
        <f t="shared" si="1054"/>
        <v>31.863474993543541</v>
      </c>
      <c r="L2341" s="15">
        <f t="shared" si="1055"/>
        <v>3.5423789617208037E-176</v>
      </c>
      <c r="M2341" s="14">
        <f t="shared" si="1056"/>
        <v>8.4198805541141777E-179</v>
      </c>
      <c r="N2341" s="13">
        <f t="shared" si="1063"/>
        <v>0</v>
      </c>
      <c r="O2341" s="12">
        <f t="shared" si="1064"/>
        <v>0</v>
      </c>
      <c r="P2341" s="4">
        <f t="shared" si="1065"/>
        <v>3.1884777122749644E-178</v>
      </c>
      <c r="Q2341" s="11">
        <f t="shared" si="1057"/>
        <v>4.6857336940358242E-177</v>
      </c>
      <c r="R2341" s="10">
        <f t="shared" si="1066"/>
        <v>-5.2983945565384227E-173</v>
      </c>
      <c r="S2341" s="9">
        <f t="shared" si="1067"/>
        <v>151.358709016955</v>
      </c>
      <c r="T2341" s="8">
        <f t="shared" si="1068"/>
        <v>33011.534457747592</v>
      </c>
      <c r="U2341" s="7">
        <f t="shared" si="1069"/>
        <v>-31.863474993543541</v>
      </c>
      <c r="V2341" s="9">
        <f t="shared" si="1070"/>
        <v>-2986.8877290699115</v>
      </c>
      <c r="W2341" s="8">
        <f t="shared" si="1071"/>
        <v>101604.24023542392</v>
      </c>
      <c r="X2341" s="7">
        <f t="shared" si="1072"/>
        <v>-31.863474993543541</v>
      </c>
      <c r="Y2341" s="6">
        <f t="shared" si="1058"/>
        <v>2990.7202752620801</v>
      </c>
      <c r="Z2341" s="4">
        <f t="shared" si="1059"/>
        <v>-1</v>
      </c>
      <c r="AA2341" s="4">
        <f t="shared" si="1073"/>
        <v>0</v>
      </c>
      <c r="AB2341" s="5">
        <f t="shared" si="1074"/>
        <v>1.6828231488247902E-170</v>
      </c>
      <c r="AC2341" s="418">
        <f t="shared" si="1078"/>
        <v>1.0904858132213466E-170</v>
      </c>
      <c r="AD2341" s="628">
        <f t="shared" si="1075"/>
        <v>3.7575333309347736E-172</v>
      </c>
      <c r="AE2341" s="4">
        <f t="shared" si="1060"/>
        <v>28.235448793554539</v>
      </c>
      <c r="AF2341" s="3">
        <f t="shared" si="1076"/>
        <v>4.67</v>
      </c>
      <c r="AG2341" s="2">
        <f t="shared" si="1061"/>
        <v>105.92076283713217</v>
      </c>
      <c r="AH2341" s="1">
        <f t="shared" si="1050"/>
        <v>60.013925384163514</v>
      </c>
    </row>
    <row r="2342" spans="6:34" ht="15" thickBot="1" x14ac:dyDescent="0.4">
      <c r="F2342" s="21">
        <f t="shared" si="1062"/>
        <v>231.19999999999115</v>
      </c>
      <c r="G2342" s="20">
        <f t="shared" si="1077"/>
        <v>356.63043478260749</v>
      </c>
      <c r="H2342" s="19">
        <f t="shared" si="1051"/>
        <v>6.6304347826074945</v>
      </c>
      <c r="I2342" s="18">
        <f t="shared" si="1052"/>
        <v>1.8944099378878556E-2</v>
      </c>
      <c r="J2342" s="17">
        <f t="shared" si="1053"/>
        <v>101305.55146251693</v>
      </c>
      <c r="K2342" s="16">
        <f t="shared" si="1054"/>
        <v>31.864381253296042</v>
      </c>
      <c r="L2342" s="15">
        <f t="shared" si="1055"/>
        <v>1.1484095064008163E-175</v>
      </c>
      <c r="M2342" s="14">
        <f t="shared" si="1056"/>
        <v>2.7296545557641001E-178</v>
      </c>
      <c r="N2342" s="13">
        <f t="shared" si="1063"/>
        <v>0</v>
      </c>
      <c r="O2342" s="12">
        <f t="shared" si="1064"/>
        <v>0</v>
      </c>
      <c r="P2342" s="4">
        <f t="shared" si="1065"/>
        <v>1.033677693801834E-177</v>
      </c>
      <c r="Q2342" s="11">
        <f t="shared" si="1057"/>
        <v>1.5190755074040198E-176</v>
      </c>
      <c r="R2342" s="10">
        <f t="shared" si="1066"/>
        <v>-1.724104297893212E-172</v>
      </c>
      <c r="S2342" s="9">
        <f t="shared" si="1067"/>
        <v>151.358709016955</v>
      </c>
      <c r="T2342" s="8">
        <f t="shared" si="1068"/>
        <v>33026.670328649285</v>
      </c>
      <c r="U2342" s="7">
        <f t="shared" si="1069"/>
        <v>-31.864381253296042</v>
      </c>
      <c r="V2342" s="9">
        <f t="shared" si="1070"/>
        <v>-2990.0740765692658</v>
      </c>
      <c r="W2342" s="8">
        <f t="shared" si="1071"/>
        <v>101305.55146251693</v>
      </c>
      <c r="X2342" s="7">
        <f t="shared" si="1072"/>
        <v>-31.864381253296042</v>
      </c>
      <c r="Y2342" s="6">
        <f t="shared" si="1058"/>
        <v>2993.9025438659201</v>
      </c>
      <c r="Z2342" s="4">
        <f t="shared" si="1059"/>
        <v>-1</v>
      </c>
      <c r="AA2342" s="4">
        <f t="shared" si="1073"/>
        <v>0</v>
      </c>
      <c r="AB2342" s="5">
        <f t="shared" si="1074"/>
        <v>5.4759278353527218E-170</v>
      </c>
      <c r="AC2342" s="418">
        <f t="shared" si="1078"/>
        <v>3.549990107561185E-170</v>
      </c>
      <c r="AD2342" s="628">
        <f t="shared" si="1075"/>
        <v>1.2207571701985984E-171</v>
      </c>
      <c r="AE2342" s="4">
        <f t="shared" si="1060"/>
        <v>28.265492653876176</v>
      </c>
      <c r="AF2342" s="3">
        <f t="shared" si="1076"/>
        <v>4.67</v>
      </c>
      <c r="AG2342" s="2">
        <f t="shared" si="1061"/>
        <v>105.92076283713217</v>
      </c>
      <c r="AH2342" s="1">
        <f t="shared" si="1050"/>
        <v>60.109737366071037</v>
      </c>
    </row>
    <row r="2343" spans="6:34" ht="15" thickBot="1" x14ac:dyDescent="0.4">
      <c r="F2343" s="21">
        <f t="shared" si="1062"/>
        <v>231.29999999999114</v>
      </c>
      <c r="G2343" s="20">
        <f t="shared" si="1077"/>
        <v>356.63043478260749</v>
      </c>
      <c r="H2343" s="19">
        <f t="shared" si="1051"/>
        <v>6.6304347826074945</v>
      </c>
      <c r="I2343" s="18">
        <f t="shared" si="1052"/>
        <v>1.8944099378878556E-2</v>
      </c>
      <c r="J2343" s="17">
        <f t="shared" si="1053"/>
        <v>101006.54405486</v>
      </c>
      <c r="K2343" s="16">
        <f t="shared" si="1054"/>
        <v>31.865288518553072</v>
      </c>
      <c r="L2343" s="15">
        <f t="shared" si="1055"/>
        <v>3.7279718520603824E-175</v>
      </c>
      <c r="M2343" s="14">
        <f t="shared" si="1056"/>
        <v>8.861016295162323E-178</v>
      </c>
      <c r="N2343" s="13">
        <f t="shared" si="1063"/>
        <v>0</v>
      </c>
      <c r="O2343" s="12">
        <f t="shared" si="1064"/>
        <v>0</v>
      </c>
      <c r="P2343" s="4">
        <f t="shared" si="1065"/>
        <v>3.3555289512302051E-177</v>
      </c>
      <c r="Q2343" s="11">
        <f t="shared" si="1057"/>
        <v>4.9312294100602925E-176</v>
      </c>
      <c r="R2343" s="10">
        <f t="shared" si="1066"/>
        <v>-5.617656638361805E-172</v>
      </c>
      <c r="S2343" s="9">
        <f t="shared" si="1067"/>
        <v>151.358709016955</v>
      </c>
      <c r="T2343" s="8">
        <f t="shared" si="1068"/>
        <v>33041.806199550978</v>
      </c>
      <c r="U2343" s="7">
        <f t="shared" si="1069"/>
        <v>-31.865288518553072</v>
      </c>
      <c r="V2343" s="9">
        <f t="shared" si="1070"/>
        <v>-2993.2605146945953</v>
      </c>
      <c r="W2343" s="8">
        <f t="shared" si="1071"/>
        <v>101006.54405486</v>
      </c>
      <c r="X2343" s="7">
        <f t="shared" si="1072"/>
        <v>-31.865288518553072</v>
      </c>
      <c r="Y2343" s="6">
        <f t="shared" si="1058"/>
        <v>2997.0849116474883</v>
      </c>
      <c r="Z2343" s="4">
        <f t="shared" si="1059"/>
        <v>-1</v>
      </c>
      <c r="AA2343" s="4">
        <f t="shared" si="1073"/>
        <v>0</v>
      </c>
      <c r="AB2343" s="5">
        <f t="shared" si="1074"/>
        <v>1.7842239818698454E-169</v>
      </c>
      <c r="AC2343" s="418">
        <f t="shared" si="1078"/>
        <v>1.1571951430843108E-169</v>
      </c>
      <c r="AD2343" s="628">
        <f t="shared" si="1075"/>
        <v>3.9712649075476389E-171</v>
      </c>
      <c r="AE2343" s="4">
        <f t="shared" si="1060"/>
        <v>28.295537450536692</v>
      </c>
      <c r="AF2343" s="3">
        <f t="shared" si="1076"/>
        <v>4.67</v>
      </c>
      <c r="AG2343" s="2">
        <f t="shared" si="1061"/>
        <v>105.92076283713217</v>
      </c>
      <c r="AH2343" s="1">
        <f t="shared" si="1050"/>
        <v>60.205603270021669</v>
      </c>
    </row>
    <row r="2344" spans="6:34" ht="15" thickBot="1" x14ac:dyDescent="0.4">
      <c r="F2344" s="21">
        <f t="shared" si="1062"/>
        <v>231.39999999999114</v>
      </c>
      <c r="G2344" s="20">
        <f t="shared" si="1077"/>
        <v>356.63043478260749</v>
      </c>
      <c r="H2344" s="19">
        <f t="shared" si="1051"/>
        <v>6.6304347826074945</v>
      </c>
      <c r="I2344" s="18">
        <f t="shared" si="1052"/>
        <v>1.8944099378878556E-2</v>
      </c>
      <c r="J2344" s="17">
        <f t="shared" si="1053"/>
        <v>100707.21800339055</v>
      </c>
      <c r="K2344" s="16">
        <f t="shared" si="1054"/>
        <v>31.866196789468209</v>
      </c>
      <c r="L2344" s="15">
        <f t="shared" si="1055"/>
        <v>1.2117768954163127E-174</v>
      </c>
      <c r="M2344" s="14">
        <f t="shared" si="1056"/>
        <v>2.8802725027150336E-177</v>
      </c>
      <c r="N2344" s="13">
        <f t="shared" si="1063"/>
        <v>0</v>
      </c>
      <c r="O2344" s="12">
        <f t="shared" si="1064"/>
        <v>0</v>
      </c>
      <c r="P2344" s="4">
        <f t="shared" si="1065"/>
        <v>1.0907143659773087E-176</v>
      </c>
      <c r="Q2344" s="11">
        <f t="shared" si="1057"/>
        <v>1.6028956500317722E-175</v>
      </c>
      <c r="R2344" s="10">
        <f t="shared" si="1066"/>
        <v>-1.8328181588174685E-171</v>
      </c>
      <c r="S2344" s="9">
        <f t="shared" si="1067"/>
        <v>151.358709016955</v>
      </c>
      <c r="T2344" s="8">
        <f t="shared" si="1068"/>
        <v>33056.942070452671</v>
      </c>
      <c r="U2344" s="7">
        <f t="shared" si="1069"/>
        <v>-31.866196789468209</v>
      </c>
      <c r="V2344" s="9">
        <f t="shared" si="1070"/>
        <v>-2996.4470435464505</v>
      </c>
      <c r="W2344" s="8">
        <f t="shared" si="1071"/>
        <v>100707.21800339055</v>
      </c>
      <c r="X2344" s="7">
        <f t="shared" si="1072"/>
        <v>-31.866196789468209</v>
      </c>
      <c r="Y2344" s="6">
        <f t="shared" si="1058"/>
        <v>3000.2673786803639</v>
      </c>
      <c r="Z2344" s="4">
        <f t="shared" si="1059"/>
        <v>-1</v>
      </c>
      <c r="AA2344" s="4">
        <f t="shared" si="1073"/>
        <v>0</v>
      </c>
      <c r="AB2344" s="5">
        <f t="shared" si="1074"/>
        <v>5.8212139400572024E-169</v>
      </c>
      <c r="AC2344" s="418">
        <f t="shared" si="1078"/>
        <v>3.7771002537971791E-169</v>
      </c>
      <c r="AD2344" s="628">
        <f t="shared" si="1075"/>
        <v>1.2936049753647056E-170</v>
      </c>
      <c r="AE2344" s="4">
        <f t="shared" si="1060"/>
        <v>28.325583184230744</v>
      </c>
      <c r="AF2344" s="3">
        <f t="shared" si="1076"/>
        <v>4.67</v>
      </c>
      <c r="AG2344" s="2">
        <f t="shared" si="1061"/>
        <v>105.92076283713217</v>
      </c>
      <c r="AH2344" s="1">
        <f t="shared" si="1050"/>
        <v>60.301523075944601</v>
      </c>
    </row>
    <row r="2345" spans="6:34" ht="15" thickBot="1" x14ac:dyDescent="0.4">
      <c r="F2345" s="21">
        <f t="shared" si="1062"/>
        <v>231.49999999999113</v>
      </c>
      <c r="G2345" s="20">
        <f t="shared" si="1077"/>
        <v>356.63043478260749</v>
      </c>
      <c r="H2345" s="19">
        <f t="shared" si="1051"/>
        <v>6.6304347826074945</v>
      </c>
      <c r="I2345" s="18">
        <f t="shared" si="1052"/>
        <v>1.8944099378878556E-2</v>
      </c>
      <c r="J2345" s="17">
        <f t="shared" si="1053"/>
        <v>100407.5732990359</v>
      </c>
      <c r="K2345" s="16">
        <f t="shared" si="1054"/>
        <v>31.867106066195237</v>
      </c>
      <c r="L2345" s="15">
        <f t="shared" si="1055"/>
        <v>3.9440918391167937E-174</v>
      </c>
      <c r="M2345" s="14">
        <f t="shared" si="1056"/>
        <v>9.3747118923967065E-177</v>
      </c>
      <c r="N2345" s="13">
        <f t="shared" si="1063"/>
        <v>0</v>
      </c>
      <c r="O2345" s="12">
        <f t="shared" si="1064"/>
        <v>0</v>
      </c>
      <c r="P2345" s="4">
        <f t="shared" si="1065"/>
        <v>3.5500574783451511E-176</v>
      </c>
      <c r="Q2345" s="11">
        <f t="shared" si="1057"/>
        <v>5.2171052907178705E-175</v>
      </c>
      <c r="R2345" s="10">
        <f t="shared" si="1066"/>
        <v>-5.9876473416314612E-171</v>
      </c>
      <c r="S2345" s="9">
        <f t="shared" si="1067"/>
        <v>151.358709016955</v>
      </c>
      <c r="T2345" s="8">
        <f t="shared" si="1068"/>
        <v>33072.077941354364</v>
      </c>
      <c r="U2345" s="7">
        <f t="shared" si="1069"/>
        <v>-31.867106066195237</v>
      </c>
      <c r="V2345" s="9">
        <f t="shared" si="1070"/>
        <v>-2999.6336632253974</v>
      </c>
      <c r="W2345" s="8">
        <f t="shared" si="1071"/>
        <v>100407.5732990359</v>
      </c>
      <c r="X2345" s="7">
        <f t="shared" si="1072"/>
        <v>-31.867106066195237</v>
      </c>
      <c r="Y2345" s="6">
        <f t="shared" si="1058"/>
        <v>3003.4499450382546</v>
      </c>
      <c r="Z2345" s="4">
        <f t="shared" si="1059"/>
        <v>-1</v>
      </c>
      <c r="AA2345" s="4">
        <f t="shared" si="1073"/>
        <v>0</v>
      </c>
      <c r="AB2345" s="5">
        <f t="shared" si="1074"/>
        <v>1.90173673288681E-168</v>
      </c>
      <c r="AC2345" s="418">
        <f t="shared" si="1078"/>
        <v>1.2344769563249579E-168</v>
      </c>
      <c r="AD2345" s="628">
        <f t="shared" si="1075"/>
        <v>4.2193723645174371E-170</v>
      </c>
      <c r="AE2345" s="4">
        <f t="shared" si="1060"/>
        <v>28.355629855654215</v>
      </c>
      <c r="AF2345" s="3">
        <f t="shared" si="1076"/>
        <v>4.67</v>
      </c>
      <c r="AG2345" s="2">
        <f t="shared" si="1061"/>
        <v>105.92076283713217</v>
      </c>
      <c r="AH2345" s="1">
        <f t="shared" si="1050"/>
        <v>60.397496763815901</v>
      </c>
    </row>
    <row r="2346" spans="6:34" ht="15" thickBot="1" x14ac:dyDescent="0.4">
      <c r="F2346" s="21">
        <f t="shared" si="1062"/>
        <v>231.59999999999113</v>
      </c>
      <c r="G2346" s="20">
        <f t="shared" si="1077"/>
        <v>356.63043478260749</v>
      </c>
      <c r="H2346" s="19">
        <f t="shared" si="1051"/>
        <v>6.6304347826074945</v>
      </c>
      <c r="I2346" s="18">
        <f t="shared" si="1052"/>
        <v>1.8944099378878556E-2</v>
      </c>
      <c r="J2346" s="17">
        <f t="shared" si="1053"/>
        <v>100107.60993271336</v>
      </c>
      <c r="K2346" s="16">
        <f t="shared" si="1054"/>
        <v>31.86801634888808</v>
      </c>
      <c r="L2346" s="15">
        <f t="shared" si="1055"/>
        <v>1.2854221805894694E-173</v>
      </c>
      <c r="M2346" s="14">
        <f t="shared" si="1056"/>
        <v>3.0553199810431095E-176</v>
      </c>
      <c r="N2346" s="13">
        <f t="shared" si="1063"/>
        <v>0</v>
      </c>
      <c r="O2346" s="12">
        <f t="shared" si="1064"/>
        <v>0</v>
      </c>
      <c r="P2346" s="4">
        <f t="shared" si="1065"/>
        <v>1.157002121445085E-175</v>
      </c>
      <c r="Q2346" s="11">
        <f t="shared" si="1057"/>
        <v>1.7003110304503324E-174</v>
      </c>
      <c r="R2346" s="10">
        <f t="shared" si="1066"/>
        <v>-1.9586904629270402E-170</v>
      </c>
      <c r="S2346" s="9">
        <f t="shared" si="1067"/>
        <v>151.358709016955</v>
      </c>
      <c r="T2346" s="8">
        <f t="shared" si="1068"/>
        <v>33087.213812256057</v>
      </c>
      <c r="U2346" s="7">
        <f t="shared" si="1069"/>
        <v>-31.86801634888808</v>
      </c>
      <c r="V2346" s="9">
        <f t="shared" si="1070"/>
        <v>-3002.8203738320171</v>
      </c>
      <c r="W2346" s="8">
        <f t="shared" si="1071"/>
        <v>100107.60993271336</v>
      </c>
      <c r="X2346" s="7">
        <f t="shared" si="1072"/>
        <v>-31.86801634888808</v>
      </c>
      <c r="Y2346" s="6">
        <f t="shared" si="1058"/>
        <v>3006.6326107949963</v>
      </c>
      <c r="Z2346" s="4">
        <f t="shared" si="1059"/>
        <v>-1</v>
      </c>
      <c r="AA2346" s="4">
        <f t="shared" si="1073"/>
        <v>0</v>
      </c>
      <c r="AB2346" s="5">
        <f t="shared" si="1074"/>
        <v>6.220996977902328E-168</v>
      </c>
      <c r="AC2346" s="418">
        <f t="shared" si="1078"/>
        <v>4.0399886256493712E-168</v>
      </c>
      <c r="AD2346" s="628">
        <f t="shared" si="1075"/>
        <v>1.3780580155114327E-169</v>
      </c>
      <c r="AE2346" s="4">
        <f t="shared" si="1060"/>
        <v>28.385677465504187</v>
      </c>
      <c r="AF2346" s="3">
        <f t="shared" si="1076"/>
        <v>4.67</v>
      </c>
      <c r="AG2346" s="2">
        <f t="shared" si="1061"/>
        <v>105.92076283713217</v>
      </c>
      <c r="AH2346" s="1">
        <f t="shared" si="1050"/>
        <v>60.493524313658092</v>
      </c>
    </row>
    <row r="2347" spans="6:34" ht="15" thickBot="1" x14ac:dyDescent="0.4">
      <c r="F2347" s="21">
        <f t="shared" si="1062"/>
        <v>231.69999999999112</v>
      </c>
      <c r="G2347" s="20">
        <f t="shared" si="1077"/>
        <v>356.63043478260749</v>
      </c>
      <c r="H2347" s="19">
        <f t="shared" si="1051"/>
        <v>6.6304347826074945</v>
      </c>
      <c r="I2347" s="18">
        <f t="shared" si="1052"/>
        <v>1.8944099378878556E-2</v>
      </c>
      <c r="J2347" s="17">
        <f t="shared" si="1053"/>
        <v>99807.327895330149</v>
      </c>
      <c r="K2347" s="16">
        <f t="shared" si="1054"/>
        <v>31.868927637700882</v>
      </c>
      <c r="L2347" s="15">
        <f t="shared" si="1055"/>
        <v>4.1948756406899684E-173</v>
      </c>
      <c r="M2347" s="14">
        <f t="shared" si="1056"/>
        <v>9.9707999103559855E-176</v>
      </c>
      <c r="N2347" s="13">
        <f t="shared" si="1063"/>
        <v>0</v>
      </c>
      <c r="O2347" s="12">
        <f t="shared" si="1064"/>
        <v>0</v>
      </c>
      <c r="P2347" s="4">
        <f t="shared" si="1065"/>
        <v>3.775786732768913E-175</v>
      </c>
      <c r="Q2347" s="11">
        <f t="shared" si="1057"/>
        <v>5.5488332401123592E-174</v>
      </c>
      <c r="R2347" s="10">
        <f t="shared" si="1066"/>
        <v>-6.4157625065204826E-170</v>
      </c>
      <c r="S2347" s="9">
        <f t="shared" si="1067"/>
        <v>151.358709016955</v>
      </c>
      <c r="T2347" s="8">
        <f t="shared" si="1068"/>
        <v>33102.34968315775</v>
      </c>
      <c r="U2347" s="7">
        <f t="shared" si="1069"/>
        <v>-31.868927637700882</v>
      </c>
      <c r="V2347" s="9">
        <f t="shared" si="1070"/>
        <v>-3006.0071754669061</v>
      </c>
      <c r="W2347" s="8">
        <f t="shared" si="1071"/>
        <v>99807.327895330149</v>
      </c>
      <c r="X2347" s="7">
        <f t="shared" si="1072"/>
        <v>-31.868927637700882</v>
      </c>
      <c r="Y2347" s="6">
        <f t="shared" si="1058"/>
        <v>3009.8153760245505</v>
      </c>
      <c r="Z2347" s="4">
        <f t="shared" si="1059"/>
        <v>-1</v>
      </c>
      <c r="AA2347" s="4">
        <f t="shared" si="1073"/>
        <v>0</v>
      </c>
      <c r="AB2347" s="5">
        <f t="shared" si="1074"/>
        <v>2.0377103947480496E-167</v>
      </c>
      <c r="AC2347" s="418">
        <f t="shared" si="1078"/>
        <v>1.3238844821275771E-167</v>
      </c>
      <c r="AD2347" s="628">
        <f t="shared" si="1075"/>
        <v>4.5067216217313993E-169</v>
      </c>
      <c r="AE2347" s="4">
        <f t="shared" si="1060"/>
        <v>28.415726014478935</v>
      </c>
      <c r="AF2347" s="3">
        <f t="shared" si="1076"/>
        <v>4.67</v>
      </c>
      <c r="AG2347" s="2">
        <f t="shared" si="1061"/>
        <v>105.92076283713217</v>
      </c>
      <c r="AH2347" s="1">
        <f t="shared" si="1050"/>
        <v>60.589605705540251</v>
      </c>
    </row>
    <row r="2348" spans="6:34" ht="15" thickBot="1" x14ac:dyDescent="0.4">
      <c r="F2348" s="21">
        <f t="shared" si="1062"/>
        <v>231.79999999999112</v>
      </c>
      <c r="G2348" s="20">
        <f t="shared" si="1077"/>
        <v>356.63043478260749</v>
      </c>
      <c r="H2348" s="19">
        <f t="shared" si="1051"/>
        <v>6.6304347826074945</v>
      </c>
      <c r="I2348" s="18">
        <f t="shared" si="1052"/>
        <v>1.8944099378878556E-2</v>
      </c>
      <c r="J2348" s="17">
        <f t="shared" si="1053"/>
        <v>99506.727177783454</v>
      </c>
      <c r="K2348" s="16">
        <f t="shared" si="1054"/>
        <v>31.869839932787919</v>
      </c>
      <c r="L2348" s="15">
        <f t="shared" si="1055"/>
        <v>1.3707777069280211E-172</v>
      </c>
      <c r="M2348" s="14">
        <f t="shared" si="1056"/>
        <v>3.2582015315972133E-175</v>
      </c>
      <c r="N2348" s="13">
        <f t="shared" si="1063"/>
        <v>0</v>
      </c>
      <c r="O2348" s="12">
        <f t="shared" si="1064"/>
        <v>0</v>
      </c>
      <c r="P2348" s="4">
        <f t="shared" si="1065"/>
        <v>1.2338302068337146E-174</v>
      </c>
      <c r="Q2348" s="11">
        <f t="shared" si="1057"/>
        <v>1.8132163040132791E-173</v>
      </c>
      <c r="R2348" s="10">
        <f t="shared" si="1066"/>
        <v>-2.1042810284531702E-169</v>
      </c>
      <c r="S2348" s="9">
        <f t="shared" si="1067"/>
        <v>151.358709016955</v>
      </c>
      <c r="T2348" s="8">
        <f t="shared" si="1068"/>
        <v>33117.485554059444</v>
      </c>
      <c r="U2348" s="7">
        <f t="shared" si="1069"/>
        <v>-31.869839932787919</v>
      </c>
      <c r="V2348" s="9">
        <f t="shared" si="1070"/>
        <v>-3009.1940682306763</v>
      </c>
      <c r="W2348" s="8">
        <f t="shared" si="1071"/>
        <v>99506.727177783454</v>
      </c>
      <c r="X2348" s="7">
        <f t="shared" si="1072"/>
        <v>-31.869839932787919</v>
      </c>
      <c r="Y2348" s="6">
        <f t="shared" si="1058"/>
        <v>3012.9982408010078</v>
      </c>
      <c r="Z2348" s="4">
        <f t="shared" si="1059"/>
        <v>-1</v>
      </c>
      <c r="AA2348" s="4">
        <f t="shared" si="1073"/>
        <v>0</v>
      </c>
      <c r="AB2348" s="5">
        <f t="shared" si="1074"/>
        <v>6.6834071878319013E-167</v>
      </c>
      <c r="AC2348" s="418">
        <f t="shared" si="1078"/>
        <v>4.3440313418111249E-167</v>
      </c>
      <c r="AD2348" s="628">
        <f t="shared" si="1075"/>
        <v>1.4758005261961572E-168</v>
      </c>
      <c r="AE2348" s="4">
        <f t="shared" si="1060"/>
        <v>28.44577550327795</v>
      </c>
      <c r="AF2348" s="3">
        <f t="shared" si="1076"/>
        <v>4.67</v>
      </c>
      <c r="AG2348" s="2">
        <f t="shared" si="1061"/>
        <v>105.92076283713217</v>
      </c>
      <c r="AH2348" s="1">
        <f t="shared" si="1050"/>
        <v>60.685740919577874</v>
      </c>
    </row>
    <row r="2349" spans="6:34" ht="15" thickBot="1" x14ac:dyDescent="0.4">
      <c r="F2349" s="21">
        <f t="shared" si="1062"/>
        <v>231.89999999999111</v>
      </c>
      <c r="G2349" s="20">
        <f t="shared" si="1077"/>
        <v>356.63043478260749</v>
      </c>
      <c r="H2349" s="19">
        <f t="shared" si="1051"/>
        <v>6.6304347826074945</v>
      </c>
      <c r="I2349" s="18">
        <f t="shared" si="1052"/>
        <v>1.8944099378878556E-2</v>
      </c>
      <c r="J2349" s="17">
        <f t="shared" si="1053"/>
        <v>99205.807770960382</v>
      </c>
      <c r="K2349" s="16">
        <f t="shared" si="1054"/>
        <v>31.870753234303717</v>
      </c>
      <c r="L2349" s="15">
        <f t="shared" si="1055"/>
        <v>4.4852817394646741E-172</v>
      </c>
      <c r="M2349" s="14">
        <f t="shared" si="1056"/>
        <v>1.0661066166533584E-174</v>
      </c>
      <c r="N2349" s="13">
        <f t="shared" si="1063"/>
        <v>0</v>
      </c>
      <c r="O2349" s="12">
        <f t="shared" si="1064"/>
        <v>0</v>
      </c>
      <c r="P2349" s="4">
        <f t="shared" si="1065"/>
        <v>4.0371798201426202E-174</v>
      </c>
      <c r="Q2349" s="11">
        <f t="shared" si="1057"/>
        <v>5.9329721638939928E-173</v>
      </c>
      <c r="R2349" s="10">
        <f t="shared" si="1066"/>
        <v>-6.9108633412713157E-169</v>
      </c>
      <c r="S2349" s="9">
        <f t="shared" si="1067"/>
        <v>151.358709016955</v>
      </c>
      <c r="T2349" s="8">
        <f t="shared" si="1068"/>
        <v>33132.621424961137</v>
      </c>
      <c r="U2349" s="7">
        <f t="shared" si="1069"/>
        <v>-31.870753234303717</v>
      </c>
      <c r="V2349" s="9">
        <f t="shared" si="1070"/>
        <v>-3012.3810522239551</v>
      </c>
      <c r="W2349" s="8">
        <f t="shared" si="1071"/>
        <v>99205.807770960382</v>
      </c>
      <c r="X2349" s="7">
        <f t="shared" si="1072"/>
        <v>-31.870753234303717</v>
      </c>
      <c r="Y2349" s="6">
        <f t="shared" si="1058"/>
        <v>3016.1812051985839</v>
      </c>
      <c r="Z2349" s="4">
        <f t="shared" si="1059"/>
        <v>-1</v>
      </c>
      <c r="AA2349" s="4">
        <f t="shared" si="1073"/>
        <v>0</v>
      </c>
      <c r="AB2349" s="5">
        <f t="shared" si="1074"/>
        <v>2.1949593758932943E-166</v>
      </c>
      <c r="AC2349" s="418">
        <f t="shared" si="1078"/>
        <v>1.4272788568365322E-166</v>
      </c>
      <c r="AD2349" s="628">
        <f t="shared" si="1075"/>
        <v>4.839142368137876E-168</v>
      </c>
      <c r="AE2349" s="4">
        <f t="shared" si="1060"/>
        <v>28.4758259326019</v>
      </c>
      <c r="AF2349" s="3">
        <f t="shared" si="1076"/>
        <v>4.67</v>
      </c>
      <c r="AG2349" s="2">
        <f t="shared" si="1061"/>
        <v>105.92076283713217</v>
      </c>
      <c r="AH2349" s="1">
        <f t="shared" si="1050"/>
        <v>60.781929935932652</v>
      </c>
    </row>
    <row r="2350" spans="6:34" ht="15" thickBot="1" x14ac:dyDescent="0.4">
      <c r="F2350" s="21">
        <f t="shared" si="1062"/>
        <v>231.9999999999911</v>
      </c>
      <c r="G2350" s="20">
        <f t="shared" si="1077"/>
        <v>356.63043478260749</v>
      </c>
      <c r="H2350" s="19">
        <f t="shared" si="1051"/>
        <v>6.6304347826074945</v>
      </c>
      <c r="I2350" s="18">
        <f t="shared" si="1052"/>
        <v>1.8944099378878556E-2</v>
      </c>
      <c r="J2350" s="17">
        <f t="shared" si="1053"/>
        <v>98904.569665737989</v>
      </c>
      <c r="K2350" s="16">
        <f t="shared" si="1054"/>
        <v>31.871667542402921</v>
      </c>
      <c r="L2350" s="15">
        <f t="shared" si="1055"/>
        <v>1.4695598827246988E-171</v>
      </c>
      <c r="M2350" s="14">
        <f t="shared" si="1056"/>
        <v>3.4929968852483364E-174</v>
      </c>
      <c r="N2350" s="13">
        <f t="shared" si="1063"/>
        <v>0</v>
      </c>
      <c r="O2350" s="12">
        <f t="shared" si="1064"/>
        <v>0</v>
      </c>
      <c r="P2350" s="4">
        <f t="shared" si="1065"/>
        <v>1.3227435527239386E-173</v>
      </c>
      <c r="Q2350" s="11">
        <f t="shared" si="1057"/>
        <v>1.9438818749480763E-172</v>
      </c>
      <c r="R2350" s="10">
        <f t="shared" si="1066"/>
        <v>-2.2726580222511836E-168</v>
      </c>
      <c r="S2350" s="9">
        <f t="shared" si="1067"/>
        <v>151.358709016955</v>
      </c>
      <c r="T2350" s="8">
        <f t="shared" si="1068"/>
        <v>33147.75729586283</v>
      </c>
      <c r="U2350" s="7">
        <f t="shared" si="1069"/>
        <v>-31.871667542402921</v>
      </c>
      <c r="V2350" s="9">
        <f t="shared" si="1070"/>
        <v>-3015.5681275473853</v>
      </c>
      <c r="W2350" s="8">
        <f t="shared" si="1071"/>
        <v>98904.569665737989</v>
      </c>
      <c r="X2350" s="7">
        <f t="shared" si="1072"/>
        <v>-31.871667542402921</v>
      </c>
      <c r="Y2350" s="6">
        <f t="shared" si="1058"/>
        <v>3019.3642692916205</v>
      </c>
      <c r="Z2350" s="4">
        <f t="shared" si="1059"/>
        <v>-1</v>
      </c>
      <c r="AA2350" s="4">
        <f t="shared" si="1073"/>
        <v>0</v>
      </c>
      <c r="AB2350" s="5">
        <f t="shared" si="1074"/>
        <v>7.2181893749062134E-166</v>
      </c>
      <c r="AC2350" s="418">
        <f t="shared" si="1078"/>
        <v>4.6956730880217263E-166</v>
      </c>
      <c r="AD2350" s="628">
        <f t="shared" si="1075"/>
        <v>1.5888505969827431E-167</v>
      </c>
      <c r="AE2350" s="4">
        <f t="shared" si="1060"/>
        <v>28.505877303152648</v>
      </c>
      <c r="AF2350" s="3">
        <f t="shared" si="1076"/>
        <v>4.67</v>
      </c>
      <c r="AG2350" s="2">
        <f t="shared" si="1061"/>
        <v>105.92076283713217</v>
      </c>
      <c r="AH2350" s="1">
        <f t="shared" si="1050"/>
        <v>60.878172734812487</v>
      </c>
    </row>
    <row r="2351" spans="6:34" ht="15" thickBot="1" x14ac:dyDescent="0.4">
      <c r="F2351" s="21">
        <f t="shared" si="1062"/>
        <v>232.0999999999911</v>
      </c>
      <c r="G2351" s="20">
        <f t="shared" si="1077"/>
        <v>356.63043478260749</v>
      </c>
      <c r="H2351" s="19">
        <f t="shared" si="1051"/>
        <v>6.6304347826074945</v>
      </c>
      <c r="I2351" s="18">
        <f t="shared" si="1052"/>
        <v>1.8944099378878556E-2</v>
      </c>
      <c r="J2351" s="17">
        <f t="shared" si="1053"/>
        <v>98603.012852983244</v>
      </c>
      <c r="K2351" s="16">
        <f t="shared" si="1054"/>
        <v>31.872582857240396</v>
      </c>
      <c r="L2351" s="15">
        <f t="shared" si="1055"/>
        <v>4.8212519033816407E-171</v>
      </c>
      <c r="M2351" s="14">
        <f t="shared" si="1056"/>
        <v>1.1459633649147822E-173</v>
      </c>
      <c r="N2351" s="13">
        <f t="shared" si="1063"/>
        <v>0</v>
      </c>
      <c r="O2351" s="12">
        <f t="shared" si="1064"/>
        <v>0</v>
      </c>
      <c r="P2351" s="4">
        <f t="shared" si="1065"/>
        <v>4.3395848962833826E-173</v>
      </c>
      <c r="Q2351" s="11">
        <f t="shared" si="1057"/>
        <v>6.3773816226978386E-172</v>
      </c>
      <c r="R2351" s="10">
        <f t="shared" si="1066"/>
        <v>-7.4835766336173629E-168</v>
      </c>
      <c r="S2351" s="9">
        <f t="shared" si="1067"/>
        <v>151.358709016955</v>
      </c>
      <c r="T2351" s="8">
        <f t="shared" si="1068"/>
        <v>33162.893166764523</v>
      </c>
      <c r="U2351" s="7">
        <f t="shared" si="1069"/>
        <v>-31.872582857240396</v>
      </c>
      <c r="V2351" s="9">
        <f t="shared" si="1070"/>
        <v>-3018.7552943016258</v>
      </c>
      <c r="W2351" s="8">
        <f t="shared" si="1071"/>
        <v>98603.012852983244</v>
      </c>
      <c r="X2351" s="7">
        <f t="shared" si="1072"/>
        <v>-31.872582857240396</v>
      </c>
      <c r="Y2351" s="6">
        <f t="shared" si="1058"/>
        <v>3022.5474331545856</v>
      </c>
      <c r="Z2351" s="4">
        <f t="shared" si="1059"/>
        <v>-1</v>
      </c>
      <c r="AA2351" s="4">
        <f t="shared" si="1073"/>
        <v>0</v>
      </c>
      <c r="AB2351" s="5">
        <f t="shared" si="1074"/>
        <v>2.3768588504823E-165</v>
      </c>
      <c r="AC2351" s="418">
        <f t="shared" si="1078"/>
        <v>1.5468924841852141E-165</v>
      </c>
      <c r="AD2351" s="628">
        <f t="shared" si="1075"/>
        <v>5.2236222254696637E-167</v>
      </c>
      <c r="AE2351" s="4">
        <f t="shared" si="1060"/>
        <v>28.53592961563325</v>
      </c>
      <c r="AF2351" s="3">
        <f t="shared" si="1076"/>
        <v>4.67</v>
      </c>
      <c r="AG2351" s="2">
        <f t="shared" si="1061"/>
        <v>105.92076283713217</v>
      </c>
      <c r="AH2351" s="1">
        <f t="shared" si="1050"/>
        <v>60.974469296471398</v>
      </c>
    </row>
    <row r="2352" spans="6:34" ht="15" thickBot="1" x14ac:dyDescent="0.4">
      <c r="F2352" s="21">
        <f t="shared" si="1062"/>
        <v>232.19999999999109</v>
      </c>
      <c r="G2352" s="20">
        <f t="shared" si="1077"/>
        <v>356.63043478260749</v>
      </c>
      <c r="H2352" s="19">
        <f t="shared" si="1051"/>
        <v>6.6304347826074945</v>
      </c>
      <c r="I2352" s="18">
        <f t="shared" si="1052"/>
        <v>1.8944099378878556E-2</v>
      </c>
      <c r="J2352" s="17">
        <f t="shared" si="1053"/>
        <v>98301.137323553077</v>
      </c>
      <c r="K2352" s="16">
        <f t="shared" si="1054"/>
        <v>31.873499178971159</v>
      </c>
      <c r="L2352" s="15">
        <f t="shared" si="1055"/>
        <v>1.5838259220572826E-170</v>
      </c>
      <c r="M2352" s="14">
        <f t="shared" si="1056"/>
        <v>3.7645958341379552E-173</v>
      </c>
      <c r="N2352" s="13">
        <f t="shared" si="1063"/>
        <v>0</v>
      </c>
      <c r="O2352" s="12">
        <f t="shared" si="1064"/>
        <v>0</v>
      </c>
      <c r="P2352" s="4">
        <f t="shared" si="1065"/>
        <v>1.4255938472912067E-172</v>
      </c>
      <c r="Q2352" s="11">
        <f t="shared" si="1057"/>
        <v>2.095028953329723E-171</v>
      </c>
      <c r="R2352" s="10">
        <f t="shared" si="1066"/>
        <v>-2.4675035171909697E-167</v>
      </c>
      <c r="S2352" s="9">
        <f t="shared" si="1067"/>
        <v>151.358709016955</v>
      </c>
      <c r="T2352" s="8">
        <f t="shared" si="1068"/>
        <v>33178.029037666216</v>
      </c>
      <c r="U2352" s="7">
        <f t="shared" si="1069"/>
        <v>-31.873499178971159</v>
      </c>
      <c r="V2352" s="9">
        <f t="shared" si="1070"/>
        <v>-3021.9425525873498</v>
      </c>
      <c r="W2352" s="8">
        <f t="shared" si="1071"/>
        <v>98301.137323553077</v>
      </c>
      <c r="X2352" s="7">
        <f t="shared" si="1072"/>
        <v>-31.873499178971159</v>
      </c>
      <c r="Y2352" s="6">
        <f t="shared" si="1058"/>
        <v>3025.7306968620701</v>
      </c>
      <c r="Z2352" s="4">
        <f t="shared" si="1059"/>
        <v>-1</v>
      </c>
      <c r="AA2352" s="4">
        <f t="shared" si="1073"/>
        <v>0</v>
      </c>
      <c r="AB2352" s="5">
        <f t="shared" si="1074"/>
        <v>7.8370381711406609E-165</v>
      </c>
      <c r="AC2352" s="418">
        <f t="shared" si="1078"/>
        <v>5.1026499307275035E-165</v>
      </c>
      <c r="AD2352" s="628">
        <f t="shared" si="1075"/>
        <v>1.7196284107698839E-166</v>
      </c>
      <c r="AE2352" s="4">
        <f t="shared" si="1060"/>
        <v>28.565982870747916</v>
      </c>
      <c r="AF2352" s="3">
        <f t="shared" si="1076"/>
        <v>4.67</v>
      </c>
      <c r="AG2352" s="2">
        <f t="shared" si="1061"/>
        <v>105.92076283713217</v>
      </c>
      <c r="AH2352" s="1">
        <f t="shared" si="1050"/>
        <v>61.070819601209251</v>
      </c>
    </row>
    <row r="2353" spans="6:34" ht="15" thickBot="1" x14ac:dyDescent="0.4">
      <c r="F2353" s="21">
        <f t="shared" si="1062"/>
        <v>232.29999999999109</v>
      </c>
      <c r="G2353" s="20">
        <f t="shared" si="1077"/>
        <v>356.63043478260749</v>
      </c>
      <c r="H2353" s="19">
        <f t="shared" si="1051"/>
        <v>6.6304347826074945</v>
      </c>
      <c r="I2353" s="18">
        <f t="shared" si="1052"/>
        <v>1.8944099378878556E-2</v>
      </c>
      <c r="J2353" s="17">
        <f t="shared" si="1053"/>
        <v>97998.943068294349</v>
      </c>
      <c r="K2353" s="16">
        <f t="shared" si="1054"/>
        <v>31.87441650775045</v>
      </c>
      <c r="L2353" s="15">
        <f t="shared" si="1055"/>
        <v>5.2099105830955632E-170</v>
      </c>
      <c r="M2353" s="14">
        <f t="shared" si="1056"/>
        <v>1.2383436464959844E-172</v>
      </c>
      <c r="N2353" s="13">
        <f t="shared" si="1063"/>
        <v>0</v>
      </c>
      <c r="O2353" s="12">
        <f t="shared" si="1064"/>
        <v>0</v>
      </c>
      <c r="P2353" s="4">
        <f t="shared" si="1065"/>
        <v>4.6894146438460404E-172</v>
      </c>
      <c r="Q2353" s="11">
        <f t="shared" si="1057"/>
        <v>6.8914855880540281E-171</v>
      </c>
      <c r="R2353" s="10">
        <f t="shared" si="1066"/>
        <v>-8.1466660852521112E-167</v>
      </c>
      <c r="S2353" s="9">
        <f t="shared" si="1067"/>
        <v>151.358709016955</v>
      </c>
      <c r="T2353" s="8">
        <f t="shared" si="1068"/>
        <v>33193.164908567909</v>
      </c>
      <c r="U2353" s="7">
        <f t="shared" si="1069"/>
        <v>-31.87441650775045</v>
      </c>
      <c r="V2353" s="9">
        <f t="shared" si="1070"/>
        <v>-3025.1299025052472</v>
      </c>
      <c r="W2353" s="8">
        <f t="shared" si="1071"/>
        <v>97998.943068294349</v>
      </c>
      <c r="X2353" s="7">
        <f t="shared" si="1072"/>
        <v>-31.87441650775045</v>
      </c>
      <c r="Y2353" s="6">
        <f t="shared" si="1058"/>
        <v>3028.9140604887893</v>
      </c>
      <c r="Z2353" s="4">
        <f t="shared" si="1059"/>
        <v>-1</v>
      </c>
      <c r="AA2353" s="4">
        <f t="shared" si="1073"/>
        <v>0</v>
      </c>
      <c r="AB2353" s="5">
        <f t="shared" si="1074"/>
        <v>2.5874626979393518E-164</v>
      </c>
      <c r="AC2353" s="418">
        <f t="shared" si="1078"/>
        <v>1.685407430517486E-164</v>
      </c>
      <c r="AD2353" s="628">
        <f t="shared" si="1075"/>
        <v>5.6685466784909747E-166</v>
      </c>
      <c r="AE2353" s="4">
        <f t="shared" si="1060"/>
        <v>28.59603706920204</v>
      </c>
      <c r="AF2353" s="3">
        <f t="shared" si="1076"/>
        <v>4.67</v>
      </c>
      <c r="AG2353" s="2">
        <f t="shared" si="1061"/>
        <v>105.92076283713217</v>
      </c>
      <c r="AH2353" s="1">
        <f t="shared" si="1050"/>
        <v>61.167223629371783</v>
      </c>
    </row>
    <row r="2354" spans="6:34" ht="15" thickBot="1" x14ac:dyDescent="0.4">
      <c r="F2354" s="21">
        <f t="shared" si="1062"/>
        <v>232.39999999999108</v>
      </c>
      <c r="G2354" s="20">
        <f t="shared" si="1077"/>
        <v>356.63043478260749</v>
      </c>
      <c r="H2354" s="19">
        <f t="shared" si="1051"/>
        <v>6.6304347826074945</v>
      </c>
      <c r="I2354" s="18">
        <f t="shared" si="1052"/>
        <v>1.8944099378878556E-2</v>
      </c>
      <c r="J2354" s="17">
        <f t="shared" si="1053"/>
        <v>97696.430078043821</v>
      </c>
      <c r="K2354" s="16">
        <f t="shared" si="1054"/>
        <v>31.875334843733661</v>
      </c>
      <c r="L2354" s="15">
        <f t="shared" si="1055"/>
        <v>1.7160439411735636E-169</v>
      </c>
      <c r="M2354" s="14">
        <f t="shared" si="1056"/>
        <v>4.0788648437754433E-172</v>
      </c>
      <c r="N2354" s="13">
        <f t="shared" si="1063"/>
        <v>0</v>
      </c>
      <c r="O2354" s="12">
        <f t="shared" si="1064"/>
        <v>0</v>
      </c>
      <c r="P2354" s="4">
        <f t="shared" si="1065"/>
        <v>1.5446026297136883E-171</v>
      </c>
      <c r="Q2354" s="11">
        <f t="shared" si="1057"/>
        <v>2.2699222761013989E-170</v>
      </c>
      <c r="R2354" s="10">
        <f t="shared" si="1066"/>
        <v>-2.6932441931276394E-166</v>
      </c>
      <c r="S2354" s="9">
        <f t="shared" si="1067"/>
        <v>151.358709016955</v>
      </c>
      <c r="T2354" s="8">
        <f t="shared" si="1068"/>
        <v>33208.300779469602</v>
      </c>
      <c r="U2354" s="7">
        <f t="shared" si="1069"/>
        <v>-31.875334843733661</v>
      </c>
      <c r="V2354" s="9">
        <f t="shared" si="1070"/>
        <v>-3028.317344156022</v>
      </c>
      <c r="W2354" s="8">
        <f t="shared" si="1071"/>
        <v>97696.430078043821</v>
      </c>
      <c r="X2354" s="7">
        <f t="shared" si="1072"/>
        <v>-31.875334843733661</v>
      </c>
      <c r="Y2354" s="6">
        <f t="shared" si="1058"/>
        <v>3032.097524109583</v>
      </c>
      <c r="Z2354" s="4">
        <f t="shared" si="1059"/>
        <v>-1</v>
      </c>
      <c r="AA2354" s="4">
        <f t="shared" si="1073"/>
        <v>0</v>
      </c>
      <c r="AB2354" s="5">
        <f t="shared" si="1074"/>
        <v>8.5540131548719023E-164</v>
      </c>
      <c r="AC2354" s="418">
        <f t="shared" si="1078"/>
        <v>5.5742652990453747E-164</v>
      </c>
      <c r="AD2354" s="628">
        <f t="shared" si="1075"/>
        <v>1.8710406443640412E-165</v>
      </c>
      <c r="AE2354" s="4">
        <f t="shared" si="1060"/>
        <v>28.626092211702179</v>
      </c>
      <c r="AF2354" s="3">
        <f t="shared" si="1076"/>
        <v>4.67</v>
      </c>
      <c r="AG2354" s="2">
        <f t="shared" si="1061"/>
        <v>105.92076283713217</v>
      </c>
      <c r="AH2354" s="1">
        <f t="shared" si="1050"/>
        <v>61.263681361350422</v>
      </c>
    </row>
    <row r="2355" spans="6:34" ht="15" thickBot="1" x14ac:dyDescent="0.4">
      <c r="F2355" s="21">
        <f t="shared" si="1062"/>
        <v>232.49999999999108</v>
      </c>
      <c r="G2355" s="20">
        <f t="shared" si="1077"/>
        <v>356.63043478260749</v>
      </c>
      <c r="H2355" s="19">
        <f t="shared" si="1051"/>
        <v>6.6304347826074945</v>
      </c>
      <c r="I2355" s="18">
        <f t="shared" si="1052"/>
        <v>1.8944099378878556E-2</v>
      </c>
      <c r="J2355" s="17">
        <f t="shared" si="1053"/>
        <v>97393.598343628211</v>
      </c>
      <c r="K2355" s="16">
        <f t="shared" si="1054"/>
        <v>31.876254187076366</v>
      </c>
      <c r="L2355" s="15">
        <f t="shared" si="1055"/>
        <v>5.6598114398316786E-169</v>
      </c>
      <c r="M2355" s="14">
        <f t="shared" si="1056"/>
        <v>1.3452805811335917E-171</v>
      </c>
      <c r="N2355" s="13">
        <f t="shared" si="1063"/>
        <v>0</v>
      </c>
      <c r="O2355" s="12">
        <f t="shared" si="1064"/>
        <v>0</v>
      </c>
      <c r="P2355" s="4">
        <f t="shared" si="1065"/>
        <v>5.0943681708226317E-171</v>
      </c>
      <c r="Q2355" s="11">
        <f t="shared" si="1057"/>
        <v>7.486598540723532E-170</v>
      </c>
      <c r="R2355" s="10">
        <f t="shared" si="1066"/>
        <v>-8.9154926191675921E-166</v>
      </c>
      <c r="S2355" s="9">
        <f t="shared" si="1067"/>
        <v>151.358709016955</v>
      </c>
      <c r="T2355" s="8">
        <f t="shared" si="1068"/>
        <v>33223.436650371295</v>
      </c>
      <c r="U2355" s="7">
        <f t="shared" si="1069"/>
        <v>-31.876254187076366</v>
      </c>
      <c r="V2355" s="9">
        <f t="shared" si="1070"/>
        <v>-3031.5048776403955</v>
      </c>
      <c r="W2355" s="8">
        <f t="shared" si="1071"/>
        <v>97393.598343628211</v>
      </c>
      <c r="X2355" s="7">
        <f t="shared" si="1072"/>
        <v>-31.876254187076366</v>
      </c>
      <c r="Y2355" s="6">
        <f t="shared" si="1058"/>
        <v>3035.2810877994134</v>
      </c>
      <c r="Z2355" s="4">
        <f t="shared" si="1059"/>
        <v>-1</v>
      </c>
      <c r="AA2355" s="4">
        <f t="shared" si="1073"/>
        <v>0</v>
      </c>
      <c r="AB2355" s="5">
        <f t="shared" si="1074"/>
        <v>2.831649701171699E-163</v>
      </c>
      <c r="AC2355" s="418">
        <f t="shared" si="1078"/>
        <v>1.8460526396848678E-163</v>
      </c>
      <c r="AD2355" s="628">
        <f t="shared" si="1075"/>
        <v>6.1839961311307265E-165</v>
      </c>
      <c r="AE2355" s="4">
        <f t="shared" si="1060"/>
        <v>28.656148298956062</v>
      </c>
      <c r="AF2355" s="3">
        <f t="shared" si="1076"/>
        <v>4.67</v>
      </c>
      <c r="AG2355" s="2">
        <f t="shared" si="1061"/>
        <v>105.92076283713217</v>
      </c>
      <c r="AH2355" s="1">
        <f t="shared" si="1050"/>
        <v>61.360192777582171</v>
      </c>
    </row>
    <row r="2356" spans="6:34" ht="15" thickBot="1" x14ac:dyDescent="0.4">
      <c r="F2356" s="21">
        <f t="shared" si="1062"/>
        <v>232.59999999999107</v>
      </c>
      <c r="G2356" s="20">
        <f t="shared" si="1077"/>
        <v>356.63043478260749</v>
      </c>
      <c r="H2356" s="19">
        <f t="shared" si="1051"/>
        <v>6.6304347826074945</v>
      </c>
      <c r="I2356" s="18">
        <f t="shared" si="1052"/>
        <v>1.8944099378878556E-2</v>
      </c>
      <c r="J2356" s="17">
        <f t="shared" si="1053"/>
        <v>97090.447855864171</v>
      </c>
      <c r="K2356" s="16">
        <f t="shared" si="1054"/>
        <v>31.87717453793433</v>
      </c>
      <c r="L2356" s="15">
        <f t="shared" si="1055"/>
        <v>1.8691797057529793E-168</v>
      </c>
      <c r="M2356" s="14">
        <f t="shared" si="1056"/>
        <v>4.4428532426042566E-171</v>
      </c>
      <c r="N2356" s="13">
        <f t="shared" si="1063"/>
        <v>0</v>
      </c>
      <c r="O2356" s="12">
        <f t="shared" si="1064"/>
        <v>0</v>
      </c>
      <c r="P2356" s="4">
        <f t="shared" si="1065"/>
        <v>1.6824393709516905E-170</v>
      </c>
      <c r="Q2356" s="11">
        <f t="shared" si="1057"/>
        <v>2.4724848532862905E-169</v>
      </c>
      <c r="R2356" s="10">
        <f t="shared" si="1066"/>
        <v>-2.9552135509460066E-165</v>
      </c>
      <c r="S2356" s="9">
        <f t="shared" si="1067"/>
        <v>151.358709016955</v>
      </c>
      <c r="T2356" s="8">
        <f t="shared" si="1068"/>
        <v>33238.572521272989</v>
      </c>
      <c r="U2356" s="7">
        <f t="shared" si="1069"/>
        <v>-31.87717453793433</v>
      </c>
      <c r="V2356" s="9">
        <f t="shared" si="1070"/>
        <v>-3034.6925030591033</v>
      </c>
      <c r="W2356" s="8">
        <f t="shared" si="1071"/>
        <v>97090.447855864171</v>
      </c>
      <c r="X2356" s="7">
        <f t="shared" si="1072"/>
        <v>-31.87717453793433</v>
      </c>
      <c r="Y2356" s="6">
        <f t="shared" si="1058"/>
        <v>3038.4647516333648</v>
      </c>
      <c r="Z2356" s="4">
        <f t="shared" si="1059"/>
        <v>-1</v>
      </c>
      <c r="AA2356" s="4">
        <f t="shared" si="1073"/>
        <v>0</v>
      </c>
      <c r="AB2356" s="5">
        <f t="shared" si="1074"/>
        <v>9.3860540588009804E-163</v>
      </c>
      <c r="AC2356" s="418">
        <f t="shared" si="1078"/>
        <v>6.1217326429468725E-163</v>
      </c>
      <c r="AD2356" s="628">
        <f t="shared" si="1075"/>
        <v>2.0465850809957074E-164</v>
      </c>
      <c r="AE2356" s="4">
        <f t="shared" si="1060"/>
        <v>28.68620533167255</v>
      </c>
      <c r="AF2356" s="3">
        <f t="shared" si="1076"/>
        <v>4.67</v>
      </c>
      <c r="AG2356" s="2">
        <f t="shared" si="1061"/>
        <v>105.92076283713217</v>
      </c>
      <c r="AH2356" s="1">
        <f t="shared" si="1050"/>
        <v>61.456757858549693</v>
      </c>
    </row>
    <row r="2357" spans="6:34" ht="15" thickBot="1" x14ac:dyDescent="0.4">
      <c r="F2357" s="21">
        <f t="shared" si="1062"/>
        <v>232.69999999999106</v>
      </c>
      <c r="G2357" s="20">
        <f t="shared" si="1077"/>
        <v>356.63043478260749</v>
      </c>
      <c r="H2357" s="19">
        <f t="shared" si="1051"/>
        <v>6.6304347826074945</v>
      </c>
      <c r="I2357" s="18">
        <f t="shared" si="1052"/>
        <v>1.8944099378878556E-2</v>
      </c>
      <c r="J2357" s="17">
        <f t="shared" si="1053"/>
        <v>96786.978605558266</v>
      </c>
      <c r="K2357" s="16">
        <f t="shared" si="1054"/>
        <v>31.878095896463503</v>
      </c>
      <c r="L2357" s="15">
        <f t="shared" si="1055"/>
        <v>6.1812427574932265E-168</v>
      </c>
      <c r="M2357" s="14">
        <f t="shared" si="1056"/>
        <v>1.4692195910285649E-170</v>
      </c>
      <c r="N2357" s="13">
        <f t="shared" si="1063"/>
        <v>0</v>
      </c>
      <c r="O2357" s="12">
        <f t="shared" si="1064"/>
        <v>0</v>
      </c>
      <c r="P2357" s="4">
        <f t="shared" si="1065"/>
        <v>5.5637059104636708E-170</v>
      </c>
      <c r="Q2357" s="11">
        <f t="shared" si="1057"/>
        <v>8.1763294590398835E-169</v>
      </c>
      <c r="R2357" s="10">
        <f t="shared" si="1066"/>
        <v>-9.8085864035767137E-165</v>
      </c>
      <c r="S2357" s="9">
        <f t="shared" si="1067"/>
        <v>151.358709016955</v>
      </c>
      <c r="T2357" s="8">
        <f t="shared" si="1068"/>
        <v>33253.708392174682</v>
      </c>
      <c r="U2357" s="7">
        <f t="shared" si="1069"/>
        <v>-31.878095896463503</v>
      </c>
      <c r="V2357" s="9">
        <f t="shared" si="1070"/>
        <v>-3037.8802205128968</v>
      </c>
      <c r="W2357" s="8">
        <f t="shared" si="1071"/>
        <v>96786.978605558266</v>
      </c>
      <c r="X2357" s="7">
        <f t="shared" si="1072"/>
        <v>-31.878095896463503</v>
      </c>
      <c r="Y2357" s="6">
        <f t="shared" si="1058"/>
        <v>3041.6485156866443</v>
      </c>
      <c r="Z2357" s="4">
        <f t="shared" si="1059"/>
        <v>-1</v>
      </c>
      <c r="AA2357" s="4">
        <f t="shared" si="1073"/>
        <v>0</v>
      </c>
      <c r="AB2357" s="5">
        <f t="shared" si="1074"/>
        <v>3.115305227093329E-162</v>
      </c>
      <c r="AC2357" s="418">
        <f t="shared" si="1078"/>
        <v>2.0327247919446051E-162</v>
      </c>
      <c r="AD2357" s="628">
        <f t="shared" si="1075"/>
        <v>6.7821145420797731E-164</v>
      </c>
      <c r="AE2357" s="4">
        <f t="shared" si="1060"/>
        <v>28.716263310561686</v>
      </c>
      <c r="AF2357" s="3">
        <f t="shared" si="1076"/>
        <v>4.67</v>
      </c>
      <c r="AG2357" s="2">
        <f t="shared" si="1061"/>
        <v>105.92076283713217</v>
      </c>
      <c r="AH2357" s="1">
        <f t="shared" si="1050"/>
        <v>61.553376584780835</v>
      </c>
    </row>
    <row r="2358" spans="6:34" ht="15" thickBot="1" x14ac:dyDescent="0.4">
      <c r="F2358" s="21">
        <f t="shared" si="1062"/>
        <v>232.79999999999106</v>
      </c>
      <c r="G2358" s="20">
        <f t="shared" si="1077"/>
        <v>356.63043478260749</v>
      </c>
      <c r="H2358" s="19">
        <f t="shared" si="1051"/>
        <v>6.6304347826074945</v>
      </c>
      <c r="I2358" s="18">
        <f t="shared" si="1052"/>
        <v>1.8944099378878556E-2</v>
      </c>
      <c r="J2358" s="17">
        <f t="shared" si="1053"/>
        <v>96483.190583506977</v>
      </c>
      <c r="K2358" s="16">
        <f t="shared" si="1054"/>
        <v>31.879018262820001</v>
      </c>
      <c r="L2358" s="15">
        <f t="shared" si="1055"/>
        <v>2.0468042218418231E-167</v>
      </c>
      <c r="M2358" s="14">
        <f t="shared" si="1056"/>
        <v>4.8650489548958293E-170</v>
      </c>
      <c r="N2358" s="13">
        <f t="shared" si="1063"/>
        <v>0</v>
      </c>
      <c r="O2358" s="12">
        <f t="shared" si="1064"/>
        <v>0</v>
      </c>
      <c r="P2358" s="4">
        <f t="shared" si="1065"/>
        <v>1.8423183158141519E-169</v>
      </c>
      <c r="Q2358" s="11">
        <f t="shared" si="1057"/>
        <v>2.7074402854741529E-168</v>
      </c>
      <c r="R2358" s="10">
        <f t="shared" si="1066"/>
        <v>-3.2598537664011947E-164</v>
      </c>
      <c r="S2358" s="9">
        <f t="shared" si="1067"/>
        <v>151.358709016955</v>
      </c>
      <c r="T2358" s="8">
        <f t="shared" si="1068"/>
        <v>33268.844263076375</v>
      </c>
      <c r="U2358" s="7">
        <f t="shared" si="1069"/>
        <v>-31.879018262820001</v>
      </c>
      <c r="V2358" s="9">
        <f t="shared" si="1070"/>
        <v>-3041.0680301025432</v>
      </c>
      <c r="W2358" s="8">
        <f t="shared" si="1071"/>
        <v>96483.190583506977</v>
      </c>
      <c r="X2358" s="7">
        <f t="shared" si="1072"/>
        <v>-31.879018262820001</v>
      </c>
      <c r="Y2358" s="6">
        <f t="shared" si="1058"/>
        <v>3044.8323800345793</v>
      </c>
      <c r="Z2358" s="4">
        <f t="shared" si="1059"/>
        <v>-1</v>
      </c>
      <c r="AA2358" s="4">
        <f t="shared" si="1073"/>
        <v>0</v>
      </c>
      <c r="AB2358" s="5">
        <f t="shared" si="1074"/>
        <v>1.0353621877996938E-161</v>
      </c>
      <c r="AC2358" s="418">
        <f t="shared" si="1078"/>
        <v>6.7586020095757221E-162</v>
      </c>
      <c r="AD2358" s="628">
        <f t="shared" si="1075"/>
        <v>2.2504805954356874E-163</v>
      </c>
      <c r="AE2358" s="4">
        <f t="shared" si="1060"/>
        <v>28.746322236334631</v>
      </c>
      <c r="AF2358" s="3">
        <f t="shared" si="1076"/>
        <v>4.67</v>
      </c>
      <c r="AG2358" s="2">
        <f t="shared" si="1061"/>
        <v>105.92076283713217</v>
      </c>
      <c r="AH2358" s="1">
        <f t="shared" si="1050"/>
        <v>61.650048936848854</v>
      </c>
    </row>
    <row r="2359" spans="6:34" ht="15" thickBot="1" x14ac:dyDescent="0.4">
      <c r="F2359" s="21">
        <f t="shared" si="1062"/>
        <v>232.89999999999105</v>
      </c>
      <c r="G2359" s="20">
        <f t="shared" si="1077"/>
        <v>356.63043478260749</v>
      </c>
      <c r="H2359" s="19">
        <f t="shared" si="1051"/>
        <v>6.6304347826074945</v>
      </c>
      <c r="I2359" s="18">
        <f t="shared" si="1052"/>
        <v>1.8944099378878556E-2</v>
      </c>
      <c r="J2359" s="17">
        <f t="shared" si="1053"/>
        <v>96179.083780496716</v>
      </c>
      <c r="K2359" s="16">
        <f t="shared" si="1054"/>
        <v>31.879941637160144</v>
      </c>
      <c r="L2359" s="15">
        <f t="shared" si="1055"/>
        <v>6.7866067050198325E-167</v>
      </c>
      <c r="M2359" s="14">
        <f t="shared" si="1056"/>
        <v>1.6131085477161638E-169</v>
      </c>
      <c r="N2359" s="13">
        <f t="shared" si="1063"/>
        <v>0</v>
      </c>
      <c r="O2359" s="12">
        <f t="shared" si="1064"/>
        <v>0</v>
      </c>
      <c r="P2359" s="4">
        <f t="shared" si="1065"/>
        <v>6.1085909934435364E-169</v>
      </c>
      <c r="Q2359" s="11">
        <f t="shared" si="1057"/>
        <v>8.9770834937527601E-168</v>
      </c>
      <c r="R2359" s="10">
        <f t="shared" si="1066"/>
        <v>-1.0848359651230432E-163</v>
      </c>
      <c r="S2359" s="9">
        <f t="shared" si="1067"/>
        <v>151.358709016955</v>
      </c>
      <c r="T2359" s="8">
        <f t="shared" si="1068"/>
        <v>33283.980133978068</v>
      </c>
      <c r="U2359" s="7">
        <f t="shared" si="1069"/>
        <v>-31.879941637160144</v>
      </c>
      <c r="V2359" s="9">
        <f t="shared" si="1070"/>
        <v>-3044.2559319288252</v>
      </c>
      <c r="W2359" s="8">
        <f t="shared" si="1071"/>
        <v>96179.083780496716</v>
      </c>
      <c r="X2359" s="7">
        <f t="shared" si="1072"/>
        <v>-31.879941637160144</v>
      </c>
      <c r="Y2359" s="6">
        <f t="shared" si="1058"/>
        <v>3048.0163447526197</v>
      </c>
      <c r="Z2359" s="4">
        <f t="shared" si="1059"/>
        <v>-1</v>
      </c>
      <c r="AA2359" s="4">
        <f t="shared" si="1073"/>
        <v>0</v>
      </c>
      <c r="AB2359" s="5">
        <f t="shared" si="1074"/>
        <v>3.4455476188233185E-161</v>
      </c>
      <c r="AC2359" s="418">
        <f t="shared" si="1078"/>
        <v>2.2501389734532427E-161</v>
      </c>
      <c r="AD2359" s="628">
        <f t="shared" si="1075"/>
        <v>7.4775680786193783E-163</v>
      </c>
      <c r="AE2359" s="4">
        <f t="shared" si="1060"/>
        <v>28.776382109703707</v>
      </c>
      <c r="AF2359" s="3">
        <f t="shared" si="1076"/>
        <v>4.67</v>
      </c>
      <c r="AG2359" s="2">
        <f t="shared" si="1061"/>
        <v>105.92076283713217</v>
      </c>
      <c r="AH2359" s="1">
        <f t="shared" si="1050"/>
        <v>61.746774895372084</v>
      </c>
    </row>
    <row r="2360" spans="6:34" ht="15" thickBot="1" x14ac:dyDescent="0.4">
      <c r="F2360" s="21">
        <f t="shared" si="1062"/>
        <v>232.99999999999105</v>
      </c>
      <c r="G2360" s="20">
        <f t="shared" si="1077"/>
        <v>356.63043478260749</v>
      </c>
      <c r="H2360" s="19">
        <f t="shared" si="1051"/>
        <v>6.6304347826074945</v>
      </c>
      <c r="I2360" s="18">
        <f t="shared" si="1052"/>
        <v>1.8944099378878556E-2</v>
      </c>
      <c r="J2360" s="17">
        <f t="shared" si="1053"/>
        <v>95874.658187303838</v>
      </c>
      <c r="K2360" s="16">
        <f t="shared" si="1054"/>
        <v>31.880866019640429</v>
      </c>
      <c r="L2360" s="15">
        <f t="shared" si="1055"/>
        <v>2.253227516073119E-166</v>
      </c>
      <c r="M2360" s="14">
        <f t="shared" si="1056"/>
        <v>5.3556964829541961E-169</v>
      </c>
      <c r="N2360" s="13">
        <f t="shared" si="1063"/>
        <v>0</v>
      </c>
      <c r="O2360" s="12">
        <f t="shared" si="1064"/>
        <v>0</v>
      </c>
      <c r="P2360" s="4">
        <f t="shared" si="1065"/>
        <v>2.0281188978702113E-168</v>
      </c>
      <c r="Q2360" s="11">
        <f t="shared" si="1057"/>
        <v>2.9804897235680351E-167</v>
      </c>
      <c r="R2360" s="10">
        <f t="shared" si="1066"/>
        <v>-3.6149675818923265E-163</v>
      </c>
      <c r="S2360" s="9">
        <f t="shared" si="1067"/>
        <v>151.358709016955</v>
      </c>
      <c r="T2360" s="8">
        <f t="shared" si="1068"/>
        <v>33299.116004879761</v>
      </c>
      <c r="U2360" s="7">
        <f t="shared" si="1069"/>
        <v>-31.880866019640429</v>
      </c>
      <c r="V2360" s="9">
        <f t="shared" si="1070"/>
        <v>-3047.4439260925415</v>
      </c>
      <c r="W2360" s="8">
        <f t="shared" si="1071"/>
        <v>95874.658187303838</v>
      </c>
      <c r="X2360" s="7">
        <f t="shared" si="1072"/>
        <v>-31.880866019640429</v>
      </c>
      <c r="Y2360" s="6">
        <f t="shared" si="1058"/>
        <v>3051.2004099163337</v>
      </c>
      <c r="Z2360" s="4">
        <f t="shared" si="1059"/>
        <v>-1</v>
      </c>
      <c r="AA2360" s="4">
        <f t="shared" si="1073"/>
        <v>0</v>
      </c>
      <c r="AB2360" s="5">
        <f t="shared" si="1074"/>
        <v>1.1481498903384785E-160</v>
      </c>
      <c r="AC2360" s="418">
        <f t="shared" si="1078"/>
        <v>7.5012926087457357E-161</v>
      </c>
      <c r="AD2360" s="628">
        <f t="shared" si="1075"/>
        <v>2.4878291044307038E-162</v>
      </c>
      <c r="AE2360" s="4">
        <f t="shared" si="1060"/>
        <v>28.806442931382364</v>
      </c>
      <c r="AF2360" s="3">
        <f t="shared" si="1076"/>
        <v>4.67</v>
      </c>
      <c r="AG2360" s="2">
        <f t="shared" si="1061"/>
        <v>105.92076283713217</v>
      </c>
      <c r="AH2360" s="1">
        <f t="shared" si="1050"/>
        <v>61.843554441014092</v>
      </c>
    </row>
    <row r="2361" spans="6:34" ht="15" thickBot="1" x14ac:dyDescent="0.4">
      <c r="F2361" s="21">
        <f t="shared" si="1062"/>
        <v>233.09999999999104</v>
      </c>
      <c r="G2361" s="20">
        <f t="shared" si="1077"/>
        <v>356.63043478260749</v>
      </c>
      <c r="H2361" s="19">
        <f t="shared" si="1051"/>
        <v>6.6304347826074945</v>
      </c>
      <c r="I2361" s="18">
        <f t="shared" si="1052"/>
        <v>1.8944099378878556E-2</v>
      </c>
      <c r="J2361" s="17">
        <f t="shared" si="1053"/>
        <v>95569.913794694585</v>
      </c>
      <c r="K2361" s="16">
        <f t="shared" si="1054"/>
        <v>31.881791410417517</v>
      </c>
      <c r="L2361" s="15">
        <f t="shared" si="1055"/>
        <v>7.4908915558166614E-166</v>
      </c>
      <c r="M2361" s="14">
        <f t="shared" si="1056"/>
        <v>1.7805100139020622E-168</v>
      </c>
      <c r="N2361" s="13">
        <f t="shared" si="1063"/>
        <v>0</v>
      </c>
      <c r="O2361" s="12">
        <f t="shared" si="1064"/>
        <v>0</v>
      </c>
      <c r="P2361" s="4">
        <f t="shared" si="1065"/>
        <v>6.7425142902236565E-168</v>
      </c>
      <c r="Q2361" s="11">
        <f t="shared" si="1057"/>
        <v>9.9086866031994676E-167</v>
      </c>
      <c r="R2361" s="10">
        <f t="shared" si="1066"/>
        <v>-1.2061997429401632E-162</v>
      </c>
      <c r="S2361" s="9">
        <f t="shared" si="1067"/>
        <v>151.358709016955</v>
      </c>
      <c r="T2361" s="8">
        <f t="shared" si="1068"/>
        <v>33314.251875781454</v>
      </c>
      <c r="U2361" s="7">
        <f t="shared" si="1069"/>
        <v>-31.881791410417517</v>
      </c>
      <c r="V2361" s="9">
        <f t="shared" si="1070"/>
        <v>-3050.6320126945056</v>
      </c>
      <c r="W2361" s="8">
        <f t="shared" si="1071"/>
        <v>95569.913794694585</v>
      </c>
      <c r="X2361" s="7">
        <f t="shared" si="1072"/>
        <v>-31.881791410417517</v>
      </c>
      <c r="Y2361" s="6">
        <f t="shared" si="1058"/>
        <v>3054.3845756014107</v>
      </c>
      <c r="Z2361" s="4">
        <f t="shared" si="1059"/>
        <v>-1</v>
      </c>
      <c r="AA2361" s="4">
        <f t="shared" si="1073"/>
        <v>0</v>
      </c>
      <c r="AB2361" s="5">
        <f t="shared" si="1074"/>
        <v>3.8310111258538515E-160</v>
      </c>
      <c r="AC2361" s="418">
        <f t="shared" si="1078"/>
        <v>2.5040170617542864E-160</v>
      </c>
      <c r="AD2361" s="628">
        <f t="shared" si="1075"/>
        <v>8.2881173777294581E-162</v>
      </c>
      <c r="AE2361" s="4">
        <f t="shared" si="1060"/>
        <v>28.836504702085175</v>
      </c>
      <c r="AF2361" s="3">
        <f t="shared" si="1076"/>
        <v>4.67</v>
      </c>
      <c r="AG2361" s="2">
        <f t="shared" si="1061"/>
        <v>105.92076283713217</v>
      </c>
      <c r="AH2361" s="1">
        <f t="shared" si="1050"/>
        <v>61.940387554483301</v>
      </c>
    </row>
    <row r="2362" spans="6:34" ht="15" thickBot="1" x14ac:dyDescent="0.4">
      <c r="F2362" s="21">
        <f t="shared" si="1062"/>
        <v>233.19999999999104</v>
      </c>
      <c r="G2362" s="20">
        <f t="shared" si="1077"/>
        <v>356.63043478260749</v>
      </c>
      <c r="H2362" s="19">
        <f t="shared" si="1051"/>
        <v>6.6304347826074945</v>
      </c>
      <c r="I2362" s="18">
        <f t="shared" si="1052"/>
        <v>1.8944099378878556E-2</v>
      </c>
      <c r="J2362" s="17">
        <f t="shared" si="1053"/>
        <v>95264.85059342513</v>
      </c>
      <c r="K2362" s="16">
        <f t="shared" si="1054"/>
        <v>31.88271780964828</v>
      </c>
      <c r="L2362" s="15">
        <f t="shared" si="1055"/>
        <v>2.4936654393933707E-165</v>
      </c>
      <c r="M2362" s="14">
        <f t="shared" si="1056"/>
        <v>5.9271933828941029E-168</v>
      </c>
      <c r="N2362" s="13">
        <f t="shared" si="1063"/>
        <v>0</v>
      </c>
      <c r="O2362" s="12">
        <f t="shared" si="1064"/>
        <v>0</v>
      </c>
      <c r="P2362" s="4">
        <f t="shared" si="1065"/>
        <v>2.2445358786553189E-167</v>
      </c>
      <c r="Q2362" s="11">
        <f t="shared" si="1057"/>
        <v>3.2985325108587594E-166</v>
      </c>
      <c r="R2362" s="10">
        <f t="shared" si="1066"/>
        <v>-4.0300335800338218E-162</v>
      </c>
      <c r="S2362" s="9">
        <f t="shared" si="1067"/>
        <v>151.358709016955</v>
      </c>
      <c r="T2362" s="8">
        <f t="shared" si="1068"/>
        <v>33329.387746683147</v>
      </c>
      <c r="U2362" s="7">
        <f t="shared" si="1069"/>
        <v>-31.88271780964828</v>
      </c>
      <c r="V2362" s="9">
        <f t="shared" si="1070"/>
        <v>-3053.8201918355476</v>
      </c>
      <c r="W2362" s="8">
        <f t="shared" si="1071"/>
        <v>95264.85059342513</v>
      </c>
      <c r="X2362" s="7">
        <f t="shared" si="1072"/>
        <v>-31.88271780964828</v>
      </c>
      <c r="Y2362" s="6">
        <f t="shared" si="1058"/>
        <v>3057.5688418836594</v>
      </c>
      <c r="Z2362" s="4">
        <f t="shared" si="1059"/>
        <v>-1</v>
      </c>
      <c r="AA2362" s="4">
        <f t="shared" si="1073"/>
        <v>0</v>
      </c>
      <c r="AB2362" s="5">
        <f t="shared" si="1074"/>
        <v>1.2799790062167252E-159</v>
      </c>
      <c r="AC2362" s="418">
        <f t="shared" si="1078"/>
        <v>8.3697597046556371E-160</v>
      </c>
      <c r="AD2362" s="628">
        <f t="shared" si="1075"/>
        <v>2.7648179289709302E-161</v>
      </c>
      <c r="AE2362" s="4">
        <f t="shared" si="1060"/>
        <v>28.866567422527861</v>
      </c>
      <c r="AF2362" s="3">
        <f t="shared" si="1076"/>
        <v>4.67</v>
      </c>
      <c r="AG2362" s="2">
        <f t="shared" si="1061"/>
        <v>105.92076283713217</v>
      </c>
      <c r="AH2362" s="1">
        <f t="shared" si="1050"/>
        <v>62.037274216532801</v>
      </c>
    </row>
    <row r="2363" spans="6:34" ht="15" thickBot="1" x14ac:dyDescent="0.4">
      <c r="F2363" s="21">
        <f t="shared" si="1062"/>
        <v>233.29999999999103</v>
      </c>
      <c r="G2363" s="20">
        <f t="shared" si="1077"/>
        <v>356.63043478260749</v>
      </c>
      <c r="H2363" s="19">
        <f t="shared" si="1051"/>
        <v>6.6304347826074945</v>
      </c>
      <c r="I2363" s="18">
        <f t="shared" si="1052"/>
        <v>1.8944099378878556E-2</v>
      </c>
      <c r="J2363" s="17">
        <f t="shared" si="1053"/>
        <v>94959.468574241575</v>
      </c>
      <c r="K2363" s="16">
        <f t="shared" si="1054"/>
        <v>31.88364521748975</v>
      </c>
      <c r="L2363" s="15">
        <f t="shared" si="1055"/>
        <v>8.3122613271232899E-165</v>
      </c>
      <c r="M2363" s="14">
        <f t="shared" si="1056"/>
        <v>1.9757413948439347E-167</v>
      </c>
      <c r="N2363" s="13">
        <f t="shared" si="1063"/>
        <v>0</v>
      </c>
      <c r="O2363" s="12">
        <f t="shared" si="1064"/>
        <v>0</v>
      </c>
      <c r="P2363" s="4">
        <f t="shared" si="1065"/>
        <v>7.4818251425203162E-167</v>
      </c>
      <c r="Q2363" s="11">
        <f t="shared" si="1057"/>
        <v>1.0995165507422732E-165</v>
      </c>
      <c r="R2363" s="10">
        <f t="shared" si="1066"/>
        <v>-1.3482574337169025E-161</v>
      </c>
      <c r="S2363" s="9">
        <f t="shared" si="1067"/>
        <v>151.358709016955</v>
      </c>
      <c r="T2363" s="8">
        <f t="shared" si="1068"/>
        <v>33344.52361758484</v>
      </c>
      <c r="U2363" s="7">
        <f t="shared" si="1069"/>
        <v>-31.88364521748975</v>
      </c>
      <c r="V2363" s="9">
        <f t="shared" si="1070"/>
        <v>-3057.0084636165125</v>
      </c>
      <c r="W2363" s="8">
        <f t="shared" si="1071"/>
        <v>94959.468574241575</v>
      </c>
      <c r="X2363" s="7">
        <f t="shared" si="1072"/>
        <v>-31.88364521748975</v>
      </c>
      <c r="Y2363" s="6">
        <f t="shared" si="1058"/>
        <v>3060.7532088390058</v>
      </c>
      <c r="Z2363" s="4">
        <f t="shared" si="1059"/>
        <v>-1</v>
      </c>
      <c r="AA2363" s="4">
        <f t="shared" si="1073"/>
        <v>0</v>
      </c>
      <c r="AB2363" s="5">
        <f t="shared" si="1074"/>
        <v>4.2822005719336707E-159</v>
      </c>
      <c r="AC2363" s="418">
        <f t="shared" si="1078"/>
        <v>2.8013239925556934E-159</v>
      </c>
      <c r="AD2363" s="628">
        <f t="shared" si="1075"/>
        <v>9.2353336816522499E-161</v>
      </c>
      <c r="AE2363" s="4">
        <f t="shared" si="1060"/>
        <v>28.896631093427239</v>
      </c>
      <c r="AF2363" s="3">
        <f t="shared" si="1076"/>
        <v>4.67</v>
      </c>
      <c r="AG2363" s="2">
        <f t="shared" si="1061"/>
        <v>105.92076283713217</v>
      </c>
      <c r="AH2363" s="1">
        <f t="shared" si="1050"/>
        <v>62.134214407960769</v>
      </c>
    </row>
    <row r="2364" spans="6:34" ht="15" thickBot="1" x14ac:dyDescent="0.4">
      <c r="F2364" s="21">
        <f t="shared" si="1062"/>
        <v>233.39999999999102</v>
      </c>
      <c r="G2364" s="20">
        <f t="shared" si="1077"/>
        <v>356.63043478260749</v>
      </c>
      <c r="H2364" s="19">
        <f t="shared" si="1051"/>
        <v>6.6304347826074945</v>
      </c>
      <c r="I2364" s="18">
        <f t="shared" si="1052"/>
        <v>1.8944099378878556E-2</v>
      </c>
      <c r="J2364" s="17">
        <f t="shared" si="1053"/>
        <v>94653.767727879924</v>
      </c>
      <c r="K2364" s="16">
        <f t="shared" si="1054"/>
        <v>31.884573634099144</v>
      </c>
      <c r="L2364" s="15">
        <f t="shared" si="1055"/>
        <v>2.7744482572270343E-164</v>
      </c>
      <c r="M2364" s="14">
        <f t="shared" si="1056"/>
        <v>6.5945860626029378E-167</v>
      </c>
      <c r="N2364" s="13">
        <f t="shared" si="1063"/>
        <v>0</v>
      </c>
      <c r="O2364" s="12">
        <f t="shared" si="1064"/>
        <v>0</v>
      </c>
      <c r="P2364" s="4">
        <f t="shared" si="1065"/>
        <v>2.4972670986424364E-166</v>
      </c>
      <c r="Q2364" s="11">
        <f t="shared" si="1057"/>
        <v>3.6699420987223902E-165</v>
      </c>
      <c r="R2364" s="10">
        <f t="shared" si="1066"/>
        <v>-4.516602015741979E-161</v>
      </c>
      <c r="S2364" s="9">
        <f t="shared" si="1067"/>
        <v>151.358709016955</v>
      </c>
      <c r="T2364" s="8">
        <f t="shared" si="1068"/>
        <v>33359.659488486534</v>
      </c>
      <c r="U2364" s="7">
        <f t="shared" si="1069"/>
        <v>-31.884573634099144</v>
      </c>
      <c r="V2364" s="9">
        <f t="shared" si="1070"/>
        <v>-3060.1968281382615</v>
      </c>
      <c r="W2364" s="8">
        <f t="shared" si="1071"/>
        <v>94653.767727879924</v>
      </c>
      <c r="X2364" s="7">
        <f t="shared" si="1072"/>
        <v>-31.884573634099144</v>
      </c>
      <c r="Y2364" s="6">
        <f t="shared" si="1058"/>
        <v>3063.9376765434959</v>
      </c>
      <c r="Z2364" s="4">
        <f t="shared" si="1059"/>
        <v>-1</v>
      </c>
      <c r="AA2364" s="4">
        <f t="shared" si="1073"/>
        <v>0</v>
      </c>
      <c r="AB2364" s="5">
        <f t="shared" si="1074"/>
        <v>1.4345180120155125E-158</v>
      </c>
      <c r="AC2364" s="418">
        <f t="shared" si="1078"/>
        <v>9.3883323280724209E-159</v>
      </c>
      <c r="AD2364" s="628">
        <f t="shared" si="1075"/>
        <v>3.0889734226092962E-160</v>
      </c>
      <c r="AE2364" s="4">
        <f t="shared" si="1060"/>
        <v>28.926695715501257</v>
      </c>
      <c r="AF2364" s="3">
        <f t="shared" si="1076"/>
        <v>4.67</v>
      </c>
      <c r="AG2364" s="2">
        <f t="shared" si="1061"/>
        <v>105.92076283713217</v>
      </c>
      <c r="AH2364" s="1">
        <f t="shared" si="1050"/>
        <v>62.231208109609753</v>
      </c>
    </row>
    <row r="2365" spans="6:34" ht="15" thickBot="1" x14ac:dyDescent="0.4">
      <c r="F2365" s="21">
        <f t="shared" si="1062"/>
        <v>233.49999999999102</v>
      </c>
      <c r="G2365" s="20">
        <f t="shared" si="1077"/>
        <v>356.63043478260749</v>
      </c>
      <c r="H2365" s="19">
        <f t="shared" si="1051"/>
        <v>6.6304347826074945</v>
      </c>
      <c r="I2365" s="18">
        <f t="shared" si="1052"/>
        <v>1.8944099378878556E-2</v>
      </c>
      <c r="J2365" s="17">
        <f t="shared" si="1053"/>
        <v>94347.748045066095</v>
      </c>
      <c r="K2365" s="16">
        <f t="shared" si="1054"/>
        <v>31.885503059633891</v>
      </c>
      <c r="L2365" s="15">
        <f t="shared" si="1055"/>
        <v>9.2727942531960091E-164</v>
      </c>
      <c r="M2365" s="14">
        <f t="shared" si="1056"/>
        <v>2.2040504660421594E-166</v>
      </c>
      <c r="N2365" s="13">
        <f t="shared" si="1063"/>
        <v>0</v>
      </c>
      <c r="O2365" s="12">
        <f t="shared" si="1064"/>
        <v>0</v>
      </c>
      <c r="P2365" s="4">
        <f t="shared" si="1065"/>
        <v>8.3463960593488678E-166</v>
      </c>
      <c r="Q2365" s="11">
        <f t="shared" si="1057"/>
        <v>1.2265724514396788E-164</v>
      </c>
      <c r="R2365" s="10">
        <f t="shared" si="1066"/>
        <v>-1.5150458749307792E-160</v>
      </c>
      <c r="S2365" s="9">
        <f t="shared" si="1067"/>
        <v>151.358709016955</v>
      </c>
      <c r="T2365" s="8">
        <f t="shared" si="1068"/>
        <v>33374.795359388227</v>
      </c>
      <c r="U2365" s="7">
        <f t="shared" si="1069"/>
        <v>-31.885503059633891</v>
      </c>
      <c r="V2365" s="9">
        <f t="shared" si="1070"/>
        <v>-3063.3852855016712</v>
      </c>
      <c r="W2365" s="8">
        <f t="shared" si="1071"/>
        <v>94347.748045066095</v>
      </c>
      <c r="X2365" s="7">
        <f t="shared" si="1072"/>
        <v>-31.885503059633891</v>
      </c>
      <c r="Y2365" s="6">
        <f t="shared" si="1058"/>
        <v>3067.1222450732926</v>
      </c>
      <c r="Z2365" s="4">
        <f t="shared" si="1059"/>
        <v>-1</v>
      </c>
      <c r="AA2365" s="4">
        <f t="shared" si="1073"/>
        <v>0</v>
      </c>
      <c r="AB2365" s="5">
        <f t="shared" si="1074"/>
        <v>4.8119373569844373E-158</v>
      </c>
      <c r="AC2365" s="418">
        <f t="shared" si="1078"/>
        <v>3.1505650198944242E-158</v>
      </c>
      <c r="AD2365" s="628">
        <f t="shared" si="1075"/>
        <v>1.0345497802875934E-159</v>
      </c>
      <c r="AE2365" s="4">
        <f t="shared" si="1060"/>
        <v>28.956761289468972</v>
      </c>
      <c r="AF2365" s="3">
        <f t="shared" si="1076"/>
        <v>4.67</v>
      </c>
      <c r="AG2365" s="2">
        <f t="shared" si="1061"/>
        <v>105.92076283713217</v>
      </c>
      <c r="AH2365" s="1">
        <f t="shared" si="1050"/>
        <v>62.32825530236687</v>
      </c>
    </row>
    <row r="2366" spans="6:34" ht="15" thickBot="1" x14ac:dyDescent="0.4">
      <c r="F2366" s="21">
        <f t="shared" si="1062"/>
        <v>233.59999999999101</v>
      </c>
      <c r="G2366" s="20">
        <f t="shared" si="1077"/>
        <v>356.63043478260749</v>
      </c>
      <c r="H2366" s="19">
        <f t="shared" si="1051"/>
        <v>6.6304347826074945</v>
      </c>
      <c r="I2366" s="18">
        <f t="shared" si="1052"/>
        <v>1.8944099378878556E-2</v>
      </c>
      <c r="J2366" s="17">
        <f t="shared" si="1053"/>
        <v>94041.409516515923</v>
      </c>
      <c r="K2366" s="16">
        <f t="shared" si="1054"/>
        <v>31.886433494251545</v>
      </c>
      <c r="L2366" s="15">
        <f t="shared" si="1055"/>
        <v>3.1032822962110174E-163</v>
      </c>
      <c r="M2366" s="14">
        <f t="shared" si="1056"/>
        <v>7.3761916898639666E-166</v>
      </c>
      <c r="N2366" s="13">
        <f t="shared" si="1063"/>
        <v>0</v>
      </c>
      <c r="O2366" s="12">
        <f t="shared" si="1064"/>
        <v>0</v>
      </c>
      <c r="P2366" s="4">
        <f t="shared" si="1065"/>
        <v>2.7932489841684439E-165</v>
      </c>
      <c r="Q2366" s="11">
        <f t="shared" si="1057"/>
        <v>4.104912143673379E-164</v>
      </c>
      <c r="R2366" s="10">
        <f t="shared" si="1066"/>
        <v>-5.0887933870789258E-160</v>
      </c>
      <c r="S2366" s="9">
        <f t="shared" si="1067"/>
        <v>151.358709016955</v>
      </c>
      <c r="T2366" s="8">
        <f t="shared" si="1068"/>
        <v>33389.93123028992</v>
      </c>
      <c r="U2366" s="7">
        <f t="shared" si="1069"/>
        <v>-31.886433494251545</v>
      </c>
      <c r="V2366" s="9">
        <f t="shared" si="1070"/>
        <v>-3066.5738358076346</v>
      </c>
      <c r="W2366" s="8">
        <f t="shared" si="1071"/>
        <v>94041.409516515923</v>
      </c>
      <c r="X2366" s="7">
        <f t="shared" si="1072"/>
        <v>-31.886433494251545</v>
      </c>
      <c r="Y2366" s="6">
        <f t="shared" si="1058"/>
        <v>3070.306914504677</v>
      </c>
      <c r="Z2366" s="4">
        <f t="shared" si="1059"/>
        <v>-1</v>
      </c>
      <c r="AA2366" s="4">
        <f t="shared" si="1073"/>
        <v>0</v>
      </c>
      <c r="AB2366" s="5">
        <f t="shared" si="1074"/>
        <v>1.616251719267526E-157</v>
      </c>
      <c r="AC2366" s="418">
        <f t="shared" si="1078"/>
        <v>1.0586768957366972E-157</v>
      </c>
      <c r="AD2366" s="628">
        <f t="shared" si="1075"/>
        <v>3.4694798574801308E-159</v>
      </c>
      <c r="AE2366" s="4">
        <f t="shared" si="1060"/>
        <v>28.986827816050557</v>
      </c>
      <c r="AF2366" s="3">
        <f t="shared" si="1076"/>
        <v>4.67</v>
      </c>
      <c r="AG2366" s="2">
        <f t="shared" si="1061"/>
        <v>105.92076283713217</v>
      </c>
      <c r="AH2366" s="1">
        <f t="shared" si="1050"/>
        <v>62.425355967163902</v>
      </c>
    </row>
    <row r="2367" spans="6:34" ht="15" thickBot="1" x14ac:dyDescent="0.4">
      <c r="F2367" s="21">
        <f t="shared" si="1062"/>
        <v>233.69999999999101</v>
      </c>
      <c r="G2367" s="20">
        <f t="shared" si="1077"/>
        <v>356.63043478260749</v>
      </c>
      <c r="H2367" s="19">
        <f t="shared" si="1051"/>
        <v>6.6304347826074945</v>
      </c>
      <c r="I2367" s="18">
        <f t="shared" si="1052"/>
        <v>1.8944099378878556E-2</v>
      </c>
      <c r="J2367" s="17">
        <f t="shared" si="1053"/>
        <v>93734.752132935158</v>
      </c>
      <c r="K2367" s="16">
        <f t="shared" si="1054"/>
        <v>31.887364938109911</v>
      </c>
      <c r="L2367" s="15">
        <f t="shared" si="1055"/>
        <v>1.0399410556948987E-162</v>
      </c>
      <c r="M2367" s="14">
        <f t="shared" si="1056"/>
        <v>2.4718358952812045E-165</v>
      </c>
      <c r="N2367" s="13">
        <f t="shared" si="1063"/>
        <v>0</v>
      </c>
      <c r="O2367" s="12">
        <f t="shared" si="1064"/>
        <v>0</v>
      </c>
      <c r="P2367" s="4">
        <f t="shared" si="1065"/>
        <v>9.3604577996706777E-165</v>
      </c>
      <c r="Q2367" s="11">
        <f t="shared" si="1057"/>
        <v>1.3755972743564508E-163</v>
      </c>
      <c r="R2367" s="10">
        <f t="shared" si="1066"/>
        <v>-1.7115084426426069E-159</v>
      </c>
      <c r="S2367" s="9">
        <f t="shared" si="1067"/>
        <v>151.358709016955</v>
      </c>
      <c r="T2367" s="8">
        <f t="shared" si="1068"/>
        <v>33405.067101191613</v>
      </c>
      <c r="U2367" s="7">
        <f t="shared" si="1069"/>
        <v>-31.887364938109911</v>
      </c>
      <c r="V2367" s="9">
        <f t="shared" si="1070"/>
        <v>-3069.7624791570597</v>
      </c>
      <c r="W2367" s="8">
        <f t="shared" si="1071"/>
        <v>93734.752132935158</v>
      </c>
      <c r="X2367" s="7">
        <f t="shared" si="1072"/>
        <v>-31.887364938109911</v>
      </c>
      <c r="Y2367" s="6">
        <f t="shared" si="1058"/>
        <v>3073.4916849140454</v>
      </c>
      <c r="Z2367" s="4">
        <f t="shared" si="1059"/>
        <v>-1</v>
      </c>
      <c r="AA2367" s="4">
        <f t="shared" si="1073"/>
        <v>0</v>
      </c>
      <c r="AB2367" s="5">
        <f t="shared" si="1074"/>
        <v>5.4359221382141293E-157</v>
      </c>
      <c r="AC2367" s="418">
        <f t="shared" si="1078"/>
        <v>3.562160936923345E-157</v>
      </c>
      <c r="AD2367" s="628">
        <f t="shared" si="1075"/>
        <v>1.1650732212965663E-158</v>
      </c>
      <c r="AE2367" s="4">
        <f t="shared" si="1060"/>
        <v>29.01689529596727</v>
      </c>
      <c r="AF2367" s="3">
        <f t="shared" si="1076"/>
        <v>4.67</v>
      </c>
      <c r="AG2367" s="2">
        <f t="shared" si="1061"/>
        <v>105.92076283713217</v>
      </c>
      <c r="AH2367" s="1">
        <f t="shared" si="1050"/>
        <v>62.522510084976574</v>
      </c>
    </row>
    <row r="2368" spans="6:34" ht="15" thickBot="1" x14ac:dyDescent="0.4">
      <c r="F2368" s="21">
        <f t="shared" si="1062"/>
        <v>233.799999999991</v>
      </c>
      <c r="G2368" s="20">
        <f t="shared" si="1077"/>
        <v>356.63043478260749</v>
      </c>
      <c r="H2368" s="19">
        <f t="shared" si="1051"/>
        <v>6.6304347826074945</v>
      </c>
      <c r="I2368" s="18">
        <f t="shared" si="1052"/>
        <v>1.8944099378878556E-2</v>
      </c>
      <c r="J2368" s="17">
        <f t="shared" si="1053"/>
        <v>93427.775885019451</v>
      </c>
      <c r="K2368" s="16">
        <f t="shared" si="1054"/>
        <v>31.888297391366919</v>
      </c>
      <c r="L2368" s="15">
        <f t="shared" si="1055"/>
        <v>3.4895791875491751E-162</v>
      </c>
      <c r="M2368" s="14">
        <f t="shared" si="1056"/>
        <v>8.2943807708856344E-165</v>
      </c>
      <c r="N2368" s="13">
        <f t="shared" si="1063"/>
        <v>0</v>
      </c>
      <c r="O2368" s="12">
        <f t="shared" si="1064"/>
        <v>0</v>
      </c>
      <c r="P2368" s="4">
        <f t="shared" si="1065"/>
        <v>3.1409528977425273E-164</v>
      </c>
      <c r="Q2368" s="11">
        <f t="shared" si="1057"/>
        <v>4.6158920188376128E-163</v>
      </c>
      <c r="R2368" s="10">
        <f t="shared" si="1066"/>
        <v>-5.7639284782827781E-159</v>
      </c>
      <c r="S2368" s="9">
        <f t="shared" si="1067"/>
        <v>151.358709016955</v>
      </c>
      <c r="T2368" s="8">
        <f t="shared" si="1068"/>
        <v>33420.202972093306</v>
      </c>
      <c r="U2368" s="7">
        <f t="shared" si="1069"/>
        <v>-31.888297391366919</v>
      </c>
      <c r="V2368" s="9">
        <f t="shared" si="1070"/>
        <v>-3072.9512156508708</v>
      </c>
      <c r="W2368" s="8">
        <f t="shared" si="1071"/>
        <v>93427.775885019451</v>
      </c>
      <c r="X2368" s="7">
        <f t="shared" si="1072"/>
        <v>-31.888297391366919</v>
      </c>
      <c r="Y2368" s="6">
        <f t="shared" si="1058"/>
        <v>3076.6765563779118</v>
      </c>
      <c r="Z2368" s="4">
        <f t="shared" si="1059"/>
        <v>-1</v>
      </c>
      <c r="AA2368" s="4">
        <f t="shared" si="1073"/>
        <v>0</v>
      </c>
      <c r="AB2368" s="5">
        <f t="shared" si="1074"/>
        <v>1.8306813824302563E-156</v>
      </c>
      <c r="AC2368" s="418">
        <f t="shared" si="1078"/>
        <v>1.2001592277817876E-156</v>
      </c>
      <c r="AD2368" s="628">
        <f t="shared" si="1075"/>
        <v>3.9175816613861041E-158</v>
      </c>
      <c r="AE2368" s="4">
        <f t="shared" si="1060"/>
        <v>29.046963729941481</v>
      </c>
      <c r="AF2368" s="3">
        <f t="shared" si="1076"/>
        <v>4.67</v>
      </c>
      <c r="AG2368" s="2">
        <f t="shared" si="1061"/>
        <v>105.92076283713217</v>
      </c>
      <c r="AH2368" s="1">
        <f t="shared" si="1050"/>
        <v>62.619717636825058</v>
      </c>
    </row>
    <row r="2369" spans="6:34" ht="15" thickBot="1" x14ac:dyDescent="0.4">
      <c r="F2369" s="21">
        <f t="shared" si="1062"/>
        <v>233.899999999991</v>
      </c>
      <c r="G2369" s="20">
        <f t="shared" si="1077"/>
        <v>356.63043478260749</v>
      </c>
      <c r="H2369" s="19">
        <f t="shared" si="1051"/>
        <v>6.6304347826074945</v>
      </c>
      <c r="I2369" s="18">
        <f t="shared" si="1052"/>
        <v>1.8944099378878556E-2</v>
      </c>
      <c r="J2369" s="17">
        <f t="shared" si="1053"/>
        <v>93120.480763454369</v>
      </c>
      <c r="K2369" s="16">
        <f t="shared" si="1054"/>
        <v>31.88923085418072</v>
      </c>
      <c r="L2369" s="15">
        <f t="shared" si="1055"/>
        <v>1.1725041808245948E-161</v>
      </c>
      <c r="M2369" s="14">
        <f t="shared" si="1056"/>
        <v>2.7869251874019791E-164</v>
      </c>
      <c r="N2369" s="13">
        <f t="shared" si="1063"/>
        <v>0</v>
      </c>
      <c r="O2369" s="12">
        <f t="shared" si="1064"/>
        <v>0</v>
      </c>
      <c r="P2369" s="4">
        <f t="shared" si="1065"/>
        <v>1.0553651905984555E-163</v>
      </c>
      <c r="Q2369" s="11">
        <f t="shared" si="1057"/>
        <v>1.5509470911657631E-162</v>
      </c>
      <c r="R2369" s="10">
        <f t="shared" si="1066"/>
        <v>-1.9437193036339758E-158</v>
      </c>
      <c r="S2369" s="9">
        <f t="shared" si="1067"/>
        <v>151.358709016955</v>
      </c>
      <c r="T2369" s="8">
        <f t="shared" si="1068"/>
        <v>33435.338842994999</v>
      </c>
      <c r="U2369" s="7">
        <f t="shared" si="1069"/>
        <v>-31.88923085418072</v>
      </c>
      <c r="V2369" s="9">
        <f t="shared" si="1070"/>
        <v>-3076.1400453900073</v>
      </c>
      <c r="W2369" s="8">
        <f t="shared" si="1071"/>
        <v>93120.480763454369</v>
      </c>
      <c r="X2369" s="7">
        <f t="shared" si="1072"/>
        <v>-31.88923085418072</v>
      </c>
      <c r="Y2369" s="6">
        <f t="shared" si="1058"/>
        <v>3079.8615289729046</v>
      </c>
      <c r="Z2369" s="4">
        <f t="shared" si="1059"/>
        <v>-1</v>
      </c>
      <c r="AA2369" s="4">
        <f t="shared" si="1073"/>
        <v>0</v>
      </c>
      <c r="AB2369" s="5">
        <f t="shared" si="1074"/>
        <v>6.1734470773536388E-156</v>
      </c>
      <c r="AC2369" s="418">
        <f t="shared" si="1078"/>
        <v>4.0489232846130091E-156</v>
      </c>
      <c r="AD2369" s="628">
        <f t="shared" si="1075"/>
        <v>1.3190431398749045E-157</v>
      </c>
      <c r="AE2369" s="4">
        <f t="shared" si="1060"/>
        <v>29.07703311869664</v>
      </c>
      <c r="AF2369" s="3">
        <f t="shared" si="1076"/>
        <v>4.67</v>
      </c>
      <c r="AG2369" s="2">
        <f t="shared" si="1061"/>
        <v>105.92076283713217</v>
      </c>
      <c r="AH2369" s="1">
        <f t="shared" si="1050"/>
        <v>62.716978603773548</v>
      </c>
    </row>
    <row r="2370" spans="6:34" ht="15" thickBot="1" x14ac:dyDescent="0.4">
      <c r="F2370" s="21">
        <f t="shared" si="1062"/>
        <v>233.99999999999099</v>
      </c>
      <c r="G2370" s="20">
        <f t="shared" si="1077"/>
        <v>356.63043478260749</v>
      </c>
      <c r="H2370" s="19">
        <f t="shared" si="1051"/>
        <v>6.6304347826074945</v>
      </c>
      <c r="I2370" s="18">
        <f t="shared" si="1052"/>
        <v>1.8944099378878556E-2</v>
      </c>
      <c r="J2370" s="17">
        <f t="shared" si="1053"/>
        <v>92812.866758915363</v>
      </c>
      <c r="K2370" s="16">
        <f t="shared" si="1054"/>
        <v>31.890165326709631</v>
      </c>
      <c r="L2370" s="15">
        <f t="shared" si="1055"/>
        <v>3.9448715257926053E-161</v>
      </c>
      <c r="M2370" s="14">
        <f t="shared" si="1056"/>
        <v>9.3765651296564434E-164</v>
      </c>
      <c r="N2370" s="13">
        <f t="shared" si="1063"/>
        <v>0</v>
      </c>
      <c r="O2370" s="12">
        <f t="shared" si="1064"/>
        <v>0</v>
      </c>
      <c r="P2370" s="4">
        <f t="shared" si="1065"/>
        <v>3.5507592704501881E-163</v>
      </c>
      <c r="Q2370" s="11">
        <f t="shared" si="1057"/>
        <v>5.2181366326965581E-162</v>
      </c>
      <c r="R2370" s="10">
        <f t="shared" si="1066"/>
        <v>-6.5633272196343099E-158</v>
      </c>
      <c r="S2370" s="9">
        <f t="shared" si="1067"/>
        <v>151.358709016955</v>
      </c>
      <c r="T2370" s="8">
        <f t="shared" si="1068"/>
        <v>33450.474713896692</v>
      </c>
      <c r="U2370" s="7">
        <f t="shared" si="1069"/>
        <v>-31.890165326709631</v>
      </c>
      <c r="V2370" s="9">
        <f t="shared" si="1070"/>
        <v>-3079.3289684754254</v>
      </c>
      <c r="W2370" s="8">
        <f t="shared" si="1071"/>
        <v>92812.866758915363</v>
      </c>
      <c r="X2370" s="7">
        <f t="shared" si="1072"/>
        <v>-31.890165326709631</v>
      </c>
      <c r="Y2370" s="6">
        <f t="shared" si="1058"/>
        <v>3083.0466027757684</v>
      </c>
      <c r="Z2370" s="4">
        <f t="shared" si="1059"/>
        <v>-1</v>
      </c>
      <c r="AA2370" s="4">
        <f t="shared" si="1073"/>
        <v>0</v>
      </c>
      <c r="AB2370" s="5">
        <f t="shared" si="1074"/>
        <v>2.0845784247763522E-155</v>
      </c>
      <c r="AC2370" s="418">
        <f t="shared" si="1078"/>
        <v>1.3677782483567124E-155</v>
      </c>
      <c r="AD2370" s="628">
        <f t="shared" si="1075"/>
        <v>4.4470924794459909E-157</v>
      </c>
      <c r="AE2370" s="4">
        <f t="shared" si="1060"/>
        <v>29.107103462957298</v>
      </c>
      <c r="AF2370" s="3">
        <f t="shared" si="1076"/>
        <v>4.67</v>
      </c>
      <c r="AG2370" s="2">
        <f t="shared" si="1061"/>
        <v>105.92076283713217</v>
      </c>
      <c r="AH2370" s="1">
        <f t="shared" si="1050"/>
        <v>62.814292966930367</v>
      </c>
    </row>
    <row r="2371" spans="6:34" ht="15" thickBot="1" x14ac:dyDescent="0.4">
      <c r="F2371" s="21">
        <f t="shared" si="1062"/>
        <v>234.09999999999098</v>
      </c>
      <c r="G2371" s="20">
        <f t="shared" si="1077"/>
        <v>356.63043478260749</v>
      </c>
      <c r="H2371" s="19">
        <f t="shared" si="1051"/>
        <v>6.6304347826074945</v>
      </c>
      <c r="I2371" s="18">
        <f t="shared" si="1052"/>
        <v>1.8944099378878556E-2</v>
      </c>
      <c r="J2371" s="17">
        <f t="shared" si="1053"/>
        <v>92504.933862067817</v>
      </c>
      <c r="K2371" s="16">
        <f t="shared" si="1054"/>
        <v>31.891100809112164</v>
      </c>
      <c r="L2371" s="15">
        <f t="shared" si="1055"/>
        <v>1.3290109653905045E-160</v>
      </c>
      <c r="M2371" s="14">
        <f t="shared" si="1056"/>
        <v>3.1589261636366901E-163</v>
      </c>
      <c r="N2371" s="13">
        <f t="shared" si="1063"/>
        <v>0</v>
      </c>
      <c r="O2371" s="12">
        <f t="shared" si="1064"/>
        <v>0</v>
      </c>
      <c r="P2371" s="4">
        <f t="shared" si="1065"/>
        <v>1.1962361701860861E-162</v>
      </c>
      <c r="Q2371" s="11">
        <f t="shared" si="1057"/>
        <v>1.7579687344485152E-161</v>
      </c>
      <c r="R2371" s="10">
        <f t="shared" si="1066"/>
        <v>-2.2191682385986612E-157</v>
      </c>
      <c r="S2371" s="9">
        <f t="shared" si="1067"/>
        <v>151.358709016955</v>
      </c>
      <c r="T2371" s="8">
        <f t="shared" si="1068"/>
        <v>33465.610584798385</v>
      </c>
      <c r="U2371" s="7">
        <f t="shared" si="1069"/>
        <v>-31.891100809112164</v>
      </c>
      <c r="V2371" s="9">
        <f t="shared" si="1070"/>
        <v>-3082.5179850080963</v>
      </c>
      <c r="W2371" s="8">
        <f t="shared" si="1071"/>
        <v>92504.933862067817</v>
      </c>
      <c r="X2371" s="7">
        <f t="shared" si="1072"/>
        <v>-31.891100809112164</v>
      </c>
      <c r="Y2371" s="6">
        <f t="shared" si="1058"/>
        <v>3086.2317778633628</v>
      </c>
      <c r="Z2371" s="4">
        <f t="shared" si="1059"/>
        <v>-1</v>
      </c>
      <c r="AA2371" s="4">
        <f t="shared" si="1073"/>
        <v>0</v>
      </c>
      <c r="AB2371" s="5">
        <f t="shared" si="1074"/>
        <v>7.0483004676238883E-155</v>
      </c>
      <c r="AC2371" s="418">
        <f t="shared" si="1078"/>
        <v>4.6266582392960642E-155</v>
      </c>
      <c r="AD2371" s="628">
        <f t="shared" si="1075"/>
        <v>1.5013075138717011E-156</v>
      </c>
      <c r="AE2371" s="4">
        <f t="shared" si="1060"/>
        <v>29.137174763449082</v>
      </c>
      <c r="AF2371" s="3">
        <f t="shared" si="1076"/>
        <v>4.67</v>
      </c>
      <c r="AG2371" s="2">
        <f t="shared" si="1061"/>
        <v>105.92076283713217</v>
      </c>
      <c r="AH2371" s="1">
        <f t="shared" si="1050"/>
        <v>62.911660707447588</v>
      </c>
    </row>
    <row r="2372" spans="6:34" ht="15" thickBot="1" x14ac:dyDescent="0.4">
      <c r="F2372" s="21">
        <f t="shared" si="1062"/>
        <v>234.19999999999098</v>
      </c>
      <c r="G2372" s="20">
        <f t="shared" si="1077"/>
        <v>356.63043478260749</v>
      </c>
      <c r="H2372" s="19">
        <f t="shared" si="1051"/>
        <v>6.6304347826074945</v>
      </c>
      <c r="I2372" s="18">
        <f t="shared" si="1052"/>
        <v>1.8944099378878556E-2</v>
      </c>
      <c r="J2372" s="17">
        <f t="shared" si="1053"/>
        <v>92196.682063567001</v>
      </c>
      <c r="K2372" s="16">
        <f t="shared" si="1054"/>
        <v>31.892037301546988</v>
      </c>
      <c r="L2372" s="15">
        <f t="shared" si="1055"/>
        <v>4.4833393791675399E-160</v>
      </c>
      <c r="M2372" s="14">
        <f t="shared" si="1056"/>
        <v>1.0656449370343325E-162</v>
      </c>
      <c r="N2372" s="13">
        <f t="shared" si="1063"/>
        <v>0</v>
      </c>
      <c r="O2372" s="12">
        <f t="shared" si="1064"/>
        <v>0</v>
      </c>
      <c r="P2372" s="4">
        <f t="shared" si="1065"/>
        <v>4.0354315112847756E-162</v>
      </c>
      <c r="Q2372" s="11">
        <f t="shared" si="1057"/>
        <v>5.9304028783408134E-161</v>
      </c>
      <c r="R2372" s="10">
        <f t="shared" si="1066"/>
        <v>-7.513325061945387E-157</v>
      </c>
      <c r="S2372" s="9">
        <f t="shared" si="1067"/>
        <v>151.358709016955</v>
      </c>
      <c r="T2372" s="8">
        <f t="shared" si="1068"/>
        <v>33480.746455700079</v>
      </c>
      <c r="U2372" s="7">
        <f t="shared" si="1069"/>
        <v>-31.892037301546988</v>
      </c>
      <c r="V2372" s="9">
        <f t="shared" si="1070"/>
        <v>-3085.7070950890075</v>
      </c>
      <c r="W2372" s="8">
        <f t="shared" si="1071"/>
        <v>92196.682063567001</v>
      </c>
      <c r="X2372" s="7">
        <f t="shared" si="1072"/>
        <v>-31.892037301546988</v>
      </c>
      <c r="Y2372" s="6">
        <f t="shared" si="1058"/>
        <v>3089.4170543126611</v>
      </c>
      <c r="Z2372" s="4">
        <f t="shared" si="1059"/>
        <v>-1</v>
      </c>
      <c r="AA2372" s="4">
        <f t="shared" si="1073"/>
        <v>0</v>
      </c>
      <c r="AB2372" s="5">
        <f t="shared" si="1074"/>
        <v>2.3863072491051957E-154</v>
      </c>
      <c r="AC2372" s="418">
        <f t="shared" si="1078"/>
        <v>1.5670932798573114E-154</v>
      </c>
      <c r="AD2372" s="628">
        <f t="shared" si="1075"/>
        <v>5.0750416141200472E-156</v>
      </c>
      <c r="AE2372" s="4">
        <f t="shared" si="1060"/>
        <v>29.167247020898699</v>
      </c>
      <c r="AF2372" s="3">
        <f t="shared" si="1076"/>
        <v>4.67</v>
      </c>
      <c r="AG2372" s="2">
        <f t="shared" si="1061"/>
        <v>105.92076283713217</v>
      </c>
      <c r="AH2372" s="1">
        <f t="shared" si="1050"/>
        <v>63.009081806521124</v>
      </c>
    </row>
    <row r="2373" spans="6:34" ht="15" thickBot="1" x14ac:dyDescent="0.4">
      <c r="F2373" s="21">
        <f t="shared" si="1062"/>
        <v>234.29999999999097</v>
      </c>
      <c r="G2373" s="20">
        <f t="shared" si="1077"/>
        <v>356.63043478260749</v>
      </c>
      <c r="H2373" s="19">
        <f t="shared" si="1051"/>
        <v>6.6304347826074945</v>
      </c>
      <c r="I2373" s="18">
        <f t="shared" si="1052"/>
        <v>1.8944099378878556E-2</v>
      </c>
      <c r="J2373" s="17">
        <f t="shared" si="1053"/>
        <v>91888.111354058099</v>
      </c>
      <c r="K2373" s="16">
        <f t="shared" si="1054"/>
        <v>31.892974804173001</v>
      </c>
      <c r="L2373" s="15">
        <f t="shared" si="1055"/>
        <v>1.5144402083110437E-159</v>
      </c>
      <c r="M2373" s="14">
        <f t="shared" si="1056"/>
        <v>3.5996729311345195E-162</v>
      </c>
      <c r="N2373" s="13">
        <f t="shared" si="1063"/>
        <v>0</v>
      </c>
      <c r="O2373" s="12">
        <f t="shared" si="1064"/>
        <v>0</v>
      </c>
      <c r="P2373" s="4">
        <f t="shared" si="1065"/>
        <v>1.3631401109121089E-161</v>
      </c>
      <c r="Q2373" s="11">
        <f t="shared" si="1057"/>
        <v>2.0032479834507864E-160</v>
      </c>
      <c r="R2373" s="10">
        <f t="shared" si="1066"/>
        <v>-2.5471236438019217E-156</v>
      </c>
      <c r="S2373" s="9">
        <f t="shared" si="1067"/>
        <v>151.358709016955</v>
      </c>
      <c r="T2373" s="8">
        <f t="shared" si="1068"/>
        <v>33495.882326601772</v>
      </c>
      <c r="U2373" s="7">
        <f t="shared" si="1069"/>
        <v>-31.892974804173001</v>
      </c>
      <c r="V2373" s="9">
        <f t="shared" si="1070"/>
        <v>-3088.896298819162</v>
      </c>
      <c r="W2373" s="8">
        <f t="shared" si="1071"/>
        <v>91888.111354058099</v>
      </c>
      <c r="X2373" s="7">
        <f t="shared" si="1072"/>
        <v>-31.892974804173001</v>
      </c>
      <c r="Y2373" s="6">
        <f t="shared" si="1058"/>
        <v>3092.6024322007502</v>
      </c>
      <c r="Z2373" s="4">
        <f t="shared" si="1059"/>
        <v>-1</v>
      </c>
      <c r="AA2373" s="4">
        <f t="shared" si="1073"/>
        <v>0</v>
      </c>
      <c r="AB2373" s="5">
        <f t="shared" si="1074"/>
        <v>8.0899196633427229E-154</v>
      </c>
      <c r="AC2373" s="418">
        <f t="shared" si="1078"/>
        <v>5.3149366746462742E-154</v>
      </c>
      <c r="AD2373" s="628">
        <f t="shared" si="1075"/>
        <v>1.7178535069837296E-155</v>
      </c>
      <c r="AE2373" s="4">
        <f t="shared" si="1060"/>
        <v>29.197320236033931</v>
      </c>
      <c r="AF2373" s="3">
        <f t="shared" si="1076"/>
        <v>4.67</v>
      </c>
      <c r="AG2373" s="2">
        <f t="shared" si="1061"/>
        <v>105.92076283713217</v>
      </c>
      <c r="AH2373" s="1">
        <f t="shared" si="1050"/>
        <v>63.106556245390642</v>
      </c>
    </row>
    <row r="2374" spans="6:34" ht="15" thickBot="1" x14ac:dyDescent="0.4">
      <c r="F2374" s="21">
        <f t="shared" si="1062"/>
        <v>234.39999999999097</v>
      </c>
      <c r="G2374" s="20">
        <f t="shared" si="1077"/>
        <v>356.63043478260749</v>
      </c>
      <c r="H2374" s="19">
        <f t="shared" si="1051"/>
        <v>6.6304347826074945</v>
      </c>
      <c r="I2374" s="18">
        <f t="shared" si="1052"/>
        <v>1.8944099378878556E-2</v>
      </c>
      <c r="J2374" s="17">
        <f t="shared" si="1053"/>
        <v>91579.221724176183</v>
      </c>
      <c r="K2374" s="16">
        <f t="shared" si="1054"/>
        <v>31.893913317149231</v>
      </c>
      <c r="L2374" s="15">
        <f t="shared" si="1055"/>
        <v>5.1224794867551168E-159</v>
      </c>
      <c r="M2374" s="14">
        <f t="shared" si="1056"/>
        <v>1.2175621492068236E-161</v>
      </c>
      <c r="N2374" s="13">
        <f t="shared" si="1063"/>
        <v>0</v>
      </c>
      <c r="O2374" s="12">
        <f t="shared" si="1064"/>
        <v>0</v>
      </c>
      <c r="P2374" s="4">
        <f t="shared" si="1065"/>
        <v>4.6107183482058178E-161</v>
      </c>
      <c r="Q2374" s="11">
        <f t="shared" si="1057"/>
        <v>6.7758348238484058E-160</v>
      </c>
      <c r="R2374" s="10">
        <f t="shared" si="1066"/>
        <v>-8.6465705817338192E-156</v>
      </c>
      <c r="S2374" s="9">
        <f t="shared" si="1067"/>
        <v>151.358709016955</v>
      </c>
      <c r="T2374" s="8">
        <f t="shared" si="1068"/>
        <v>33511.018197503465</v>
      </c>
      <c r="U2374" s="7">
        <f t="shared" si="1069"/>
        <v>-31.893913317149231</v>
      </c>
      <c r="V2374" s="9">
        <f t="shared" si="1070"/>
        <v>-3092.0855962995793</v>
      </c>
      <c r="W2374" s="8">
        <f t="shared" si="1071"/>
        <v>91579.221724176183</v>
      </c>
      <c r="X2374" s="7">
        <f t="shared" si="1072"/>
        <v>-31.893913317149231</v>
      </c>
      <c r="Y2374" s="6">
        <f t="shared" si="1058"/>
        <v>3095.7879116048316</v>
      </c>
      <c r="Z2374" s="4">
        <f t="shared" si="1059"/>
        <v>-1</v>
      </c>
      <c r="AA2374" s="4">
        <f t="shared" si="1073"/>
        <v>0</v>
      </c>
      <c r="AB2374" s="5">
        <f t="shared" si="1074"/>
        <v>2.7462373701356462E-153</v>
      </c>
      <c r="AC2374" s="418">
        <f t="shared" si="1078"/>
        <v>1.8050002937975952E-153</v>
      </c>
      <c r="AD2374" s="628">
        <f t="shared" si="1075"/>
        <v>5.8224977463794743E-155</v>
      </c>
      <c r="AE2374" s="4">
        <f t="shared" si="1060"/>
        <v>29.227394409583642</v>
      </c>
      <c r="AF2374" s="3">
        <f t="shared" si="1076"/>
        <v>4.67</v>
      </c>
      <c r="AG2374" s="2">
        <f t="shared" si="1061"/>
        <v>105.92076283713217</v>
      </c>
      <c r="AH2374" s="1">
        <f t="shared" si="1050"/>
        <v>63.204084005339382</v>
      </c>
    </row>
    <row r="2375" spans="6:34" ht="15" thickBot="1" x14ac:dyDescent="0.4">
      <c r="F2375" s="21">
        <f t="shared" si="1062"/>
        <v>234.49999999999096</v>
      </c>
      <c r="G2375" s="20">
        <f t="shared" si="1077"/>
        <v>356.63043478260749</v>
      </c>
      <c r="H2375" s="19">
        <f t="shared" si="1051"/>
        <v>6.6304347826074945</v>
      </c>
      <c r="I2375" s="18">
        <f t="shared" si="1052"/>
        <v>1.8944099378878556E-2</v>
      </c>
      <c r="J2375" s="17">
        <f t="shared" si="1053"/>
        <v>91270.013164546224</v>
      </c>
      <c r="K2375" s="16">
        <f t="shared" si="1054"/>
        <v>31.894852840634918</v>
      </c>
      <c r="L2375" s="15">
        <f t="shared" si="1055"/>
        <v>1.7349462279718823E-158</v>
      </c>
      <c r="M2375" s="14">
        <f t="shared" si="1056"/>
        <v>4.1237936892663671E-161</v>
      </c>
      <c r="N2375" s="13">
        <f t="shared" si="1063"/>
        <v>0</v>
      </c>
      <c r="O2375" s="12">
        <f t="shared" si="1064"/>
        <v>0</v>
      </c>
      <c r="P2375" s="4">
        <f t="shared" si="1065"/>
        <v>1.5616164841936139E-160</v>
      </c>
      <c r="Q2375" s="11">
        <f t="shared" si="1057"/>
        <v>2.2949255530241436E-159</v>
      </c>
      <c r="R2375" s="10">
        <f t="shared" si="1066"/>
        <v>-2.9390967877827265E-155</v>
      </c>
      <c r="S2375" s="9">
        <f t="shared" si="1067"/>
        <v>151.358709016955</v>
      </c>
      <c r="T2375" s="8">
        <f t="shared" si="1068"/>
        <v>33526.154068405158</v>
      </c>
      <c r="U2375" s="7">
        <f t="shared" si="1069"/>
        <v>-31.894852840634918</v>
      </c>
      <c r="V2375" s="9">
        <f t="shared" si="1070"/>
        <v>-3095.2749876312942</v>
      </c>
      <c r="W2375" s="8">
        <f t="shared" si="1071"/>
        <v>91270.013164546224</v>
      </c>
      <c r="X2375" s="7">
        <f t="shared" si="1072"/>
        <v>-31.894852840634918</v>
      </c>
      <c r="Y2375" s="6">
        <f t="shared" si="1058"/>
        <v>3098.9734926022179</v>
      </c>
      <c r="Z2375" s="4">
        <f t="shared" si="1059"/>
        <v>-1</v>
      </c>
      <c r="AA2375" s="4">
        <f t="shared" si="1073"/>
        <v>0</v>
      </c>
      <c r="AB2375" s="5">
        <f t="shared" si="1074"/>
        <v>9.3348656056839409E-153</v>
      </c>
      <c r="AC2375" s="418">
        <f t="shared" si="1078"/>
        <v>6.1380795665046711E-153</v>
      </c>
      <c r="AD2375" s="628">
        <f t="shared" si="1075"/>
        <v>1.9761018929474589E-154</v>
      </c>
      <c r="AE2375" s="4">
        <f t="shared" si="1060"/>
        <v>29.257469542277736</v>
      </c>
      <c r="AF2375" s="3">
        <f t="shared" si="1076"/>
        <v>4.67</v>
      </c>
      <c r="AG2375" s="2">
        <f t="shared" si="1061"/>
        <v>105.92076283713217</v>
      </c>
      <c r="AH2375" s="1">
        <f t="shared" si="1050"/>
        <v>63.301665067693982</v>
      </c>
    </row>
    <row r="2376" spans="6:34" ht="15" thickBot="1" x14ac:dyDescent="0.4">
      <c r="F2376" s="21">
        <f t="shared" si="1062"/>
        <v>234.59999999999096</v>
      </c>
      <c r="G2376" s="20">
        <f t="shared" si="1077"/>
        <v>356.63043478260749</v>
      </c>
      <c r="H2376" s="19">
        <f t="shared" si="1051"/>
        <v>6.6304347826074945</v>
      </c>
      <c r="I2376" s="18">
        <f t="shared" si="1052"/>
        <v>1.8944099378878556E-2</v>
      </c>
      <c r="J2376" s="17">
        <f t="shared" si="1053"/>
        <v>90960.485665783097</v>
      </c>
      <c r="K2376" s="16">
        <f t="shared" si="1054"/>
        <v>31.895793374789498</v>
      </c>
      <c r="L2376" s="15">
        <f t="shared" si="1055"/>
        <v>5.8839587567358047E-158</v>
      </c>
      <c r="M2376" s="14">
        <f t="shared" si="1056"/>
        <v>1.3985581568885334E-160</v>
      </c>
      <c r="N2376" s="13">
        <f t="shared" si="1063"/>
        <v>0</v>
      </c>
      <c r="O2376" s="12">
        <f t="shared" si="1064"/>
        <v>0</v>
      </c>
      <c r="P2376" s="4">
        <f t="shared" si="1065"/>
        <v>5.2961220576704298E-160</v>
      </c>
      <c r="Q2376" s="11">
        <f t="shared" si="1057"/>
        <v>7.7830926895977622E-159</v>
      </c>
      <c r="R2376" s="10">
        <f t="shared" si="1066"/>
        <v>-1.0003687966862652E-154</v>
      </c>
      <c r="S2376" s="9">
        <f t="shared" si="1067"/>
        <v>151.358709016955</v>
      </c>
      <c r="T2376" s="8">
        <f t="shared" si="1068"/>
        <v>33541.289939306851</v>
      </c>
      <c r="U2376" s="7">
        <f t="shared" si="1069"/>
        <v>-31.895793374789498</v>
      </c>
      <c r="V2376" s="9">
        <f t="shared" si="1070"/>
        <v>-3098.4644729153574</v>
      </c>
      <c r="W2376" s="8">
        <f t="shared" si="1071"/>
        <v>90960.485665783097</v>
      </c>
      <c r="X2376" s="7">
        <f t="shared" si="1072"/>
        <v>-31.895793374789498</v>
      </c>
      <c r="Y2376" s="6">
        <f t="shared" si="1058"/>
        <v>3102.1591752703348</v>
      </c>
      <c r="Z2376" s="4">
        <f t="shared" si="1059"/>
        <v>-1</v>
      </c>
      <c r="AA2376" s="4">
        <f t="shared" si="1073"/>
        <v>0</v>
      </c>
      <c r="AB2376" s="5">
        <f t="shared" si="1074"/>
        <v>3.1772714365867917E-152</v>
      </c>
      <c r="AC2376" s="418">
        <f t="shared" si="1078"/>
        <v>2.0900848786997144E-152</v>
      </c>
      <c r="AD2376" s="628">
        <f t="shared" si="1075"/>
        <v>6.7156222267797104E-154</v>
      </c>
      <c r="AE2376" s="4">
        <f t="shared" si="1060"/>
        <v>29.287545634847188</v>
      </c>
      <c r="AF2376" s="3">
        <f t="shared" si="1076"/>
        <v>4.67</v>
      </c>
      <c r="AG2376" s="2">
        <f t="shared" si="1061"/>
        <v>105.92076283713217</v>
      </c>
      <c r="AH2376" s="1">
        <f t="shared" si="1050"/>
        <v>63.399299413824558</v>
      </c>
    </row>
    <row r="2377" spans="6:34" ht="15" thickBot="1" x14ac:dyDescent="0.4">
      <c r="F2377" s="21">
        <f t="shared" si="1062"/>
        <v>234.69999999999095</v>
      </c>
      <c r="G2377" s="20">
        <f t="shared" si="1077"/>
        <v>356.63043478260749</v>
      </c>
      <c r="H2377" s="19">
        <f t="shared" si="1051"/>
        <v>6.6304347826074945</v>
      </c>
      <c r="I2377" s="18">
        <f t="shared" si="1052"/>
        <v>1.8944099378878556E-2</v>
      </c>
      <c r="J2377" s="17">
        <f t="shared" si="1053"/>
        <v>90650.63921849156</v>
      </c>
      <c r="K2377" s="16">
        <f t="shared" si="1054"/>
        <v>31.89673491977257</v>
      </c>
      <c r="L2377" s="15">
        <f t="shared" si="1055"/>
        <v>1.9981640708078344E-157</v>
      </c>
      <c r="M2377" s="14">
        <f t="shared" si="1056"/>
        <v>4.7494361799031413E-160</v>
      </c>
      <c r="N2377" s="13">
        <f t="shared" si="1063"/>
        <v>0</v>
      </c>
      <c r="O2377" s="12">
        <f t="shared" si="1064"/>
        <v>0</v>
      </c>
      <c r="P2377" s="4">
        <f t="shared" si="1065"/>
        <v>1.7985375574115492E-159</v>
      </c>
      <c r="Q2377" s="11">
        <f t="shared" si="1057"/>
        <v>2.6431008127509308E-158</v>
      </c>
      <c r="R2377" s="10">
        <f t="shared" si="1066"/>
        <v>-3.4094376711744874E-154</v>
      </c>
      <c r="S2377" s="9">
        <f t="shared" si="1067"/>
        <v>151.358709016955</v>
      </c>
      <c r="T2377" s="8">
        <f t="shared" si="1068"/>
        <v>33556.425810208544</v>
      </c>
      <c r="U2377" s="7">
        <f t="shared" si="1069"/>
        <v>-31.89673491977257</v>
      </c>
      <c r="V2377" s="9">
        <f t="shared" si="1070"/>
        <v>-3101.6540522528362</v>
      </c>
      <c r="W2377" s="8">
        <f t="shared" si="1071"/>
        <v>90650.63921849156</v>
      </c>
      <c r="X2377" s="7">
        <f t="shared" si="1072"/>
        <v>-31.89673491977257</v>
      </c>
      <c r="Y2377" s="6">
        <f t="shared" si="1058"/>
        <v>3105.3449596867204</v>
      </c>
      <c r="Z2377" s="4">
        <f t="shared" si="1059"/>
        <v>-1</v>
      </c>
      <c r="AA2377" s="4">
        <f t="shared" si="1073"/>
        <v>0</v>
      </c>
      <c r="AB2377" s="5">
        <f t="shared" si="1074"/>
        <v>1.0828715333114327E-151</v>
      </c>
      <c r="AC2377" s="418">
        <f t="shared" si="1078"/>
        <v>7.1264234367183644E-152</v>
      </c>
      <c r="AD2377" s="628">
        <f t="shared" si="1075"/>
        <v>2.2852841997418018E-153</v>
      </c>
      <c r="AE2377" s="4">
        <f t="shared" si="1060"/>
        <v>29.317622688024045</v>
      </c>
      <c r="AF2377" s="3">
        <f t="shared" si="1076"/>
        <v>4.67</v>
      </c>
      <c r="AG2377" s="2">
        <f t="shared" si="1061"/>
        <v>105.92076283713217</v>
      </c>
      <c r="AH2377" s="1">
        <f t="shared" si="1050"/>
        <v>63.496987025144385</v>
      </c>
    </row>
    <row r="2378" spans="6:34" ht="15" thickBot="1" x14ac:dyDescent="0.4">
      <c r="F2378" s="21">
        <f t="shared" si="1062"/>
        <v>234.79999999999094</v>
      </c>
      <c r="G2378" s="20">
        <f t="shared" si="1077"/>
        <v>356.63043478260749</v>
      </c>
      <c r="H2378" s="19">
        <f t="shared" si="1051"/>
        <v>6.6304347826074945</v>
      </c>
      <c r="I2378" s="18">
        <f t="shared" si="1052"/>
        <v>1.8944099378878556E-2</v>
      </c>
      <c r="J2378" s="17">
        <f t="shared" si="1053"/>
        <v>90340.473813266275</v>
      </c>
      <c r="K2378" s="16">
        <f t="shared" si="1054"/>
        <v>31.897677475743915</v>
      </c>
      <c r="L2378" s="15">
        <f t="shared" si="1055"/>
        <v>6.7947066474874669E-157</v>
      </c>
      <c r="M2378" s="14">
        <f t="shared" si="1056"/>
        <v>1.6150338230412961E-159</v>
      </c>
      <c r="N2378" s="13">
        <f t="shared" si="1063"/>
        <v>0</v>
      </c>
      <c r="O2378" s="12">
        <f t="shared" si="1064"/>
        <v>0</v>
      </c>
      <c r="P2378" s="4">
        <f t="shared" si="1065"/>
        <v>6.1158817114349911E-159</v>
      </c>
      <c r="Q2378" s="11">
        <f t="shared" si="1057"/>
        <v>8.9877978113767329E-158</v>
      </c>
      <c r="R2378" s="10">
        <f t="shared" si="1066"/>
        <v>-1.1635414580377862E-153</v>
      </c>
      <c r="S2378" s="9">
        <f t="shared" si="1067"/>
        <v>151.358709016955</v>
      </c>
      <c r="T2378" s="8">
        <f t="shared" si="1068"/>
        <v>33571.561681110237</v>
      </c>
      <c r="U2378" s="7">
        <f t="shared" si="1069"/>
        <v>-31.897677475743915</v>
      </c>
      <c r="V2378" s="9">
        <f t="shared" si="1070"/>
        <v>-3104.8437257448136</v>
      </c>
      <c r="W2378" s="8">
        <f t="shared" si="1071"/>
        <v>90340.473813266275</v>
      </c>
      <c r="X2378" s="7">
        <f t="shared" si="1072"/>
        <v>-31.897677475743915</v>
      </c>
      <c r="Y2378" s="6">
        <f t="shared" si="1058"/>
        <v>3108.5308459290241</v>
      </c>
      <c r="Z2378" s="4">
        <f t="shared" si="1059"/>
        <v>-1</v>
      </c>
      <c r="AA2378" s="4">
        <f t="shared" si="1073"/>
        <v>0</v>
      </c>
      <c r="AB2378" s="5">
        <f t="shared" si="1074"/>
        <v>3.6955241428501107E-151</v>
      </c>
      <c r="AC2378" s="418">
        <f t="shared" si="1078"/>
        <v>2.4330763280764445E-151</v>
      </c>
      <c r="AD2378" s="628">
        <f t="shared" si="1075"/>
        <v>7.7870206904344855E-153</v>
      </c>
      <c r="AE2378" s="4">
        <f t="shared" si="1060"/>
        <v>29.347700702541392</v>
      </c>
      <c r="AF2378" s="3">
        <f t="shared" si="1076"/>
        <v>4.67</v>
      </c>
      <c r="AG2378" s="2">
        <f t="shared" si="1061"/>
        <v>105.92076283713217</v>
      </c>
      <c r="AH2378" s="1">
        <f t="shared" si="1050"/>
        <v>63.594727883110217</v>
      </c>
    </row>
    <row r="2379" spans="6:34" ht="15" thickBot="1" x14ac:dyDescent="0.4">
      <c r="F2379" s="21">
        <f t="shared" si="1062"/>
        <v>234.89999999999094</v>
      </c>
      <c r="G2379" s="20">
        <f t="shared" si="1077"/>
        <v>356.63043478260749</v>
      </c>
      <c r="H2379" s="19">
        <f t="shared" si="1051"/>
        <v>6.6304347826074945</v>
      </c>
      <c r="I2379" s="18">
        <f t="shared" si="1052"/>
        <v>1.8944099378878556E-2</v>
      </c>
      <c r="J2379" s="17">
        <f t="shared" si="1053"/>
        <v>90029.989440691788</v>
      </c>
      <c r="K2379" s="16">
        <f t="shared" si="1054"/>
        <v>31.898621042863514</v>
      </c>
      <c r="L2379" s="15">
        <f t="shared" si="1055"/>
        <v>2.3136008361199362E-156</v>
      </c>
      <c r="M2379" s="14">
        <f t="shared" si="1056"/>
        <v>5.4991978273734759E-159</v>
      </c>
      <c r="N2379" s="13">
        <f t="shared" si="1063"/>
        <v>0</v>
      </c>
      <c r="O2379" s="12">
        <f t="shared" si="1064"/>
        <v>0</v>
      </c>
      <c r="P2379" s="4">
        <f t="shared" si="1065"/>
        <v>2.0824606234352838E-158</v>
      </c>
      <c r="Q2379" s="11">
        <f t="shared" si="1057"/>
        <v>3.0603494175819006E-157</v>
      </c>
      <c r="R2379" s="10">
        <f t="shared" si="1066"/>
        <v>-3.9761025386186827E-153</v>
      </c>
      <c r="S2379" s="9">
        <f t="shared" si="1067"/>
        <v>151.358709016955</v>
      </c>
      <c r="T2379" s="8">
        <f t="shared" si="1068"/>
        <v>33586.69755201193</v>
      </c>
      <c r="U2379" s="7">
        <f t="shared" si="1069"/>
        <v>-31.898621042863514</v>
      </c>
      <c r="V2379" s="9">
        <f t="shared" si="1070"/>
        <v>-3108.0334934923881</v>
      </c>
      <c r="W2379" s="8">
        <f t="shared" si="1071"/>
        <v>90029.989440691788</v>
      </c>
      <c r="X2379" s="7">
        <f t="shared" si="1072"/>
        <v>-31.898621042863514</v>
      </c>
      <c r="Y2379" s="6">
        <f t="shared" si="1058"/>
        <v>3111.7168340750059</v>
      </c>
      <c r="Z2379" s="4">
        <f t="shared" si="1059"/>
        <v>-1</v>
      </c>
      <c r="AA2379" s="4">
        <f t="shared" si="1073"/>
        <v>0</v>
      </c>
      <c r="AB2379" s="5">
        <f t="shared" si="1074"/>
        <v>1.2628499676060336E-150</v>
      </c>
      <c r="AC2379" s="418">
        <f t="shared" si="1078"/>
        <v>8.3179512587441354E-151</v>
      </c>
      <c r="AD2379" s="628">
        <f t="shared" si="1075"/>
        <v>2.6569275372639583E-152</v>
      </c>
      <c r="AE2379" s="4">
        <f t="shared" si="1060"/>
        <v>29.377779679133361</v>
      </c>
      <c r="AF2379" s="3">
        <f t="shared" si="1076"/>
        <v>4.67</v>
      </c>
      <c r="AG2379" s="2">
        <f t="shared" si="1061"/>
        <v>105.92076283713217</v>
      </c>
      <c r="AH2379" s="1">
        <f t="shared" si="1050"/>
        <v>63.692521969221588</v>
      </c>
    </row>
    <row r="2380" spans="6:34" ht="15" thickBot="1" x14ac:dyDescent="0.4">
      <c r="F2380" s="21">
        <f t="shared" si="1062"/>
        <v>234.99999999999093</v>
      </c>
      <c r="G2380" s="20">
        <f t="shared" si="1077"/>
        <v>356.63043478260749</v>
      </c>
      <c r="H2380" s="19">
        <f t="shared" si="1051"/>
        <v>6.6304347826074945</v>
      </c>
      <c r="I2380" s="18">
        <f t="shared" si="1052"/>
        <v>1.8944099378878556E-2</v>
      </c>
      <c r="J2380" s="17">
        <f t="shared" si="1053"/>
        <v>89719.186091342548</v>
      </c>
      <c r="K2380" s="16">
        <f t="shared" si="1054"/>
        <v>31.899565621291512</v>
      </c>
      <c r="L2380" s="15">
        <f t="shared" si="1055"/>
        <v>7.8883182679733222E-156</v>
      </c>
      <c r="M2380" s="14">
        <f t="shared" si="1056"/>
        <v>1.8749743691145789E-158</v>
      </c>
      <c r="N2380" s="13">
        <f t="shared" si="1063"/>
        <v>0</v>
      </c>
      <c r="O2380" s="12">
        <f t="shared" si="1064"/>
        <v>0</v>
      </c>
      <c r="P2380" s="4">
        <f t="shared" si="1065"/>
        <v>7.1002361002466765E-158</v>
      </c>
      <c r="Q2380" s="11">
        <f t="shared" si="1057"/>
        <v>1.0434388611986725E-156</v>
      </c>
      <c r="R2380" s="10">
        <f t="shared" si="1066"/>
        <v>-1.3605359278808689E-152</v>
      </c>
      <c r="S2380" s="9">
        <f t="shared" si="1067"/>
        <v>151.358709016955</v>
      </c>
      <c r="T2380" s="8">
        <f t="shared" si="1068"/>
        <v>33601.833422913624</v>
      </c>
      <c r="U2380" s="7">
        <f t="shared" si="1069"/>
        <v>-31.899565621291512</v>
      </c>
      <c r="V2380" s="9">
        <f t="shared" si="1070"/>
        <v>-3111.2233555966745</v>
      </c>
      <c r="W2380" s="8">
        <f t="shared" si="1071"/>
        <v>89719.186091342548</v>
      </c>
      <c r="X2380" s="7">
        <f t="shared" si="1072"/>
        <v>-31.899565621291512</v>
      </c>
      <c r="Y2380" s="6">
        <f t="shared" si="1058"/>
        <v>3114.9029242025363</v>
      </c>
      <c r="Z2380" s="4">
        <f t="shared" si="1059"/>
        <v>-1</v>
      </c>
      <c r="AA2380" s="4">
        <f t="shared" si="1073"/>
        <v>0</v>
      </c>
      <c r="AB2380" s="5">
        <f t="shared" si="1074"/>
        <v>4.3211982984928126E-150</v>
      </c>
      <c r="AC2380" s="418">
        <f t="shared" si="1078"/>
        <v>2.8474339290890374E-150</v>
      </c>
      <c r="AD2380" s="628">
        <f t="shared" si="1075"/>
        <v>9.0774837128655828E-152</v>
      </c>
      <c r="AE2380" s="4">
        <f t="shared" si="1060"/>
        <v>29.407859618535134</v>
      </c>
      <c r="AF2380" s="3">
        <f t="shared" si="1076"/>
        <v>4.67</v>
      </c>
      <c r="AG2380" s="2">
        <f t="shared" si="1061"/>
        <v>105.92076283713217</v>
      </c>
      <c r="AH2380" s="1">
        <f t="shared" si="1050"/>
        <v>63.790369265021084</v>
      </c>
    </row>
    <row r="2381" spans="6:34" ht="15" thickBot="1" x14ac:dyDescent="0.4">
      <c r="F2381" s="21">
        <f t="shared" si="1062"/>
        <v>235.09999999999093</v>
      </c>
      <c r="G2381" s="20">
        <f t="shared" si="1077"/>
        <v>356.63043478260749</v>
      </c>
      <c r="H2381" s="19">
        <f t="shared" si="1051"/>
        <v>6.6304347826074945</v>
      </c>
      <c r="I2381" s="18">
        <f t="shared" si="1052"/>
        <v>1.8944099378878556E-2</v>
      </c>
      <c r="J2381" s="17">
        <f t="shared" si="1053"/>
        <v>89408.063755782874</v>
      </c>
      <c r="K2381" s="16">
        <f t="shared" si="1054"/>
        <v>31.900511211188253</v>
      </c>
      <c r="L2381" s="15">
        <f t="shared" si="1055"/>
        <v>2.6931392120952642E-155</v>
      </c>
      <c r="M2381" s="14">
        <f t="shared" si="1056"/>
        <v>6.4013225932292337E-158</v>
      </c>
      <c r="N2381" s="13">
        <f t="shared" si="1063"/>
        <v>0</v>
      </c>
      <c r="O2381" s="12">
        <f t="shared" si="1064"/>
        <v>0</v>
      </c>
      <c r="P2381" s="4">
        <f t="shared" si="1065"/>
        <v>2.4240812308935293E-157</v>
      </c>
      <c r="Q2381" s="11">
        <f t="shared" si="1057"/>
        <v>3.5623893674870117E-156</v>
      </c>
      <c r="R2381" s="10">
        <f t="shared" si="1066"/>
        <v>-4.661646078270773E-152</v>
      </c>
      <c r="S2381" s="9">
        <f t="shared" si="1067"/>
        <v>151.358709016955</v>
      </c>
      <c r="T2381" s="8">
        <f t="shared" si="1068"/>
        <v>33616.969293815317</v>
      </c>
      <c r="U2381" s="7">
        <f t="shared" si="1069"/>
        <v>-31.900511211188253</v>
      </c>
      <c r="V2381" s="9">
        <f t="shared" si="1070"/>
        <v>-3114.4133121588038</v>
      </c>
      <c r="W2381" s="8">
        <f t="shared" si="1071"/>
        <v>89408.063755782874</v>
      </c>
      <c r="X2381" s="7">
        <f t="shared" si="1072"/>
        <v>-31.900511211188253</v>
      </c>
      <c r="Y2381" s="6">
        <f t="shared" si="1058"/>
        <v>3118.0891163895958</v>
      </c>
      <c r="Z2381" s="4">
        <f t="shared" si="1059"/>
        <v>-1</v>
      </c>
      <c r="AA2381" s="4">
        <f t="shared" si="1073"/>
        <v>0</v>
      </c>
      <c r="AB2381" s="5">
        <f t="shared" si="1074"/>
        <v>1.4805854581859445E-149</v>
      </c>
      <c r="AC2381" s="418">
        <f t="shared" si="1078"/>
        <v>9.7604020092027756E-150</v>
      </c>
      <c r="AD2381" s="628">
        <f t="shared" si="1075"/>
        <v>3.1054801036966802E-151</v>
      </c>
      <c r="AE2381" s="4">
        <f t="shared" si="1060"/>
        <v>29.437940521482926</v>
      </c>
      <c r="AF2381" s="3">
        <f t="shared" si="1076"/>
        <v>4.67</v>
      </c>
      <c r="AG2381" s="2">
        <f t="shared" si="1061"/>
        <v>105.92076283713217</v>
      </c>
      <c r="AH2381" s="1">
        <f t="shared" si="1050"/>
        <v>63.888269752094317</v>
      </c>
    </row>
    <row r="2382" spans="6:34" ht="15" thickBot="1" x14ac:dyDescent="0.4">
      <c r="F2382" s="21">
        <f t="shared" si="1062"/>
        <v>235.19999999999092</v>
      </c>
      <c r="G2382" s="20">
        <f t="shared" si="1077"/>
        <v>356.63043478260749</v>
      </c>
      <c r="H2382" s="19">
        <f t="shared" si="1051"/>
        <v>6.6304347826074945</v>
      </c>
      <c r="I2382" s="18">
        <f t="shared" si="1052"/>
        <v>1.8944099378878556E-2</v>
      </c>
      <c r="J2382" s="17">
        <f t="shared" si="1053"/>
        <v>89096.622424566987</v>
      </c>
      <c r="K2382" s="16">
        <f t="shared" si="1054"/>
        <v>31.901457812714277</v>
      </c>
      <c r="L2382" s="15">
        <f t="shared" si="1055"/>
        <v>9.2068630714776991E-155</v>
      </c>
      <c r="M2382" s="14">
        <f t="shared" si="1056"/>
        <v>2.1883792834595343E-157</v>
      </c>
      <c r="N2382" s="13">
        <f t="shared" si="1063"/>
        <v>0</v>
      </c>
      <c r="O2382" s="12">
        <f t="shared" si="1064"/>
        <v>0</v>
      </c>
      <c r="P2382" s="4">
        <f t="shared" si="1065"/>
        <v>8.2870517300931792E-157</v>
      </c>
      <c r="Q2382" s="11">
        <f t="shared" si="1057"/>
        <v>1.2178513077392596E-155</v>
      </c>
      <c r="R2382" s="10">
        <f t="shared" si="1066"/>
        <v>-1.5993574738390202E-151</v>
      </c>
      <c r="S2382" s="9">
        <f t="shared" si="1067"/>
        <v>151.358709016955</v>
      </c>
      <c r="T2382" s="8">
        <f t="shared" si="1068"/>
        <v>33632.10516471701</v>
      </c>
      <c r="U2382" s="7">
        <f t="shared" si="1069"/>
        <v>-31.901457812714277</v>
      </c>
      <c r="V2382" s="9">
        <f t="shared" si="1070"/>
        <v>-3117.6033632799226</v>
      </c>
      <c r="W2382" s="8">
        <f t="shared" si="1071"/>
        <v>89096.622424566987</v>
      </c>
      <c r="X2382" s="7">
        <f t="shared" si="1072"/>
        <v>-31.901457812714277</v>
      </c>
      <c r="Y2382" s="6">
        <f t="shared" si="1058"/>
        <v>3121.2754107142746</v>
      </c>
      <c r="Z2382" s="4">
        <f t="shared" si="1059"/>
        <v>-1</v>
      </c>
      <c r="AA2382" s="4">
        <f t="shared" si="1073"/>
        <v>0</v>
      </c>
      <c r="AB2382" s="5">
        <f t="shared" si="1074"/>
        <v>5.0797194348256055E-149</v>
      </c>
      <c r="AC2382" s="418">
        <f t="shared" si="1078"/>
        <v>3.350106705837443E-149</v>
      </c>
      <c r="AD2382" s="628">
        <f t="shared" si="1075"/>
        <v>1.0638236620970584E-150</v>
      </c>
      <c r="AE2382" s="4">
        <f t="shared" si="1060"/>
        <v>29.46802238871398</v>
      </c>
      <c r="AF2382" s="3">
        <f t="shared" si="1076"/>
        <v>4.67</v>
      </c>
      <c r="AG2382" s="2">
        <f t="shared" si="1061"/>
        <v>105.92076283713217</v>
      </c>
      <c r="AH2382" s="1">
        <f t="shared" si="1050"/>
        <v>63.986223412069528</v>
      </c>
    </row>
    <row r="2383" spans="6:34" ht="15" thickBot="1" x14ac:dyDescent="0.4">
      <c r="F2383" s="21">
        <f t="shared" si="1062"/>
        <v>235.29999999999092</v>
      </c>
      <c r="G2383" s="20">
        <f t="shared" si="1077"/>
        <v>356.63043478260749</v>
      </c>
      <c r="H2383" s="19">
        <f t="shared" si="1051"/>
        <v>6.6304347826074945</v>
      </c>
      <c r="I2383" s="18">
        <f t="shared" si="1052"/>
        <v>1.8944099378878556E-2</v>
      </c>
      <c r="J2383" s="17">
        <f t="shared" si="1053"/>
        <v>88784.862088238995</v>
      </c>
      <c r="K2383" s="16">
        <f t="shared" si="1054"/>
        <v>31.90240542603026</v>
      </c>
      <c r="L2383" s="15">
        <f t="shared" si="1055"/>
        <v>3.1516877468438258E-154</v>
      </c>
      <c r="M2383" s="14">
        <f t="shared" si="1056"/>
        <v>7.4912466054730887E-157</v>
      </c>
      <c r="N2383" s="13">
        <f t="shared" si="1063"/>
        <v>0</v>
      </c>
      <c r="O2383" s="12">
        <f t="shared" si="1064"/>
        <v>0</v>
      </c>
      <c r="P2383" s="4">
        <f t="shared" si="1065"/>
        <v>2.8368184899054482E-156</v>
      </c>
      <c r="Q2383" s="11">
        <f t="shared" si="1057"/>
        <v>4.1689411630008203E-155</v>
      </c>
      <c r="R2383" s="10">
        <f t="shared" si="1066"/>
        <v>-5.4945087899569555E-151</v>
      </c>
      <c r="S2383" s="9">
        <f t="shared" si="1067"/>
        <v>151.358709016955</v>
      </c>
      <c r="T2383" s="8">
        <f t="shared" si="1068"/>
        <v>33647.241035618703</v>
      </c>
      <c r="U2383" s="7">
        <f t="shared" si="1069"/>
        <v>-31.90240542603026</v>
      </c>
      <c r="V2383" s="9">
        <f t="shared" si="1070"/>
        <v>-3120.7935090611941</v>
      </c>
      <c r="W2383" s="8">
        <f t="shared" si="1071"/>
        <v>88784.862088238995</v>
      </c>
      <c r="X2383" s="7">
        <f t="shared" si="1072"/>
        <v>-31.90240542603026</v>
      </c>
      <c r="Y2383" s="6">
        <f t="shared" si="1058"/>
        <v>3124.4618072547728</v>
      </c>
      <c r="Z2383" s="4">
        <f t="shared" si="1059"/>
        <v>-1</v>
      </c>
      <c r="AA2383" s="4">
        <f t="shared" si="1073"/>
        <v>0</v>
      </c>
      <c r="AB2383" s="5">
        <f t="shared" si="1074"/>
        <v>1.7451109924893336E-148</v>
      </c>
      <c r="AC2383" s="418">
        <f t="shared" si="1078"/>
        <v>1.1514009363307153E-148</v>
      </c>
      <c r="AD2383" s="628">
        <f t="shared" si="1075"/>
        <v>3.6491211349554752E-150</v>
      </c>
      <c r="AE2383" s="4">
        <f t="shared" si="1060"/>
        <v>29.498105220966593</v>
      </c>
      <c r="AF2383" s="3">
        <f t="shared" si="1076"/>
        <v>4.67</v>
      </c>
      <c r="AG2383" s="2">
        <f t="shared" si="1061"/>
        <v>105.92076283713217</v>
      </c>
      <c r="AH2383" s="1">
        <f t="shared" si="1050"/>
        <v>64.084230226617663</v>
      </c>
    </row>
    <row r="2384" spans="6:34" ht="15" thickBot="1" x14ac:dyDescent="0.4">
      <c r="F2384" s="21">
        <f t="shared" si="1062"/>
        <v>235.39999999999091</v>
      </c>
      <c r="G2384" s="20">
        <f t="shared" si="1077"/>
        <v>356.63043478260749</v>
      </c>
      <c r="H2384" s="19">
        <f t="shared" si="1051"/>
        <v>6.6304347826074945</v>
      </c>
      <c r="I2384" s="18">
        <f t="shared" si="1052"/>
        <v>1.8944099378878556E-2</v>
      </c>
      <c r="J2384" s="17">
        <f t="shared" si="1053"/>
        <v>88472.782737332876</v>
      </c>
      <c r="K2384" s="16">
        <f t="shared" si="1054"/>
        <v>31.903354051297125</v>
      </c>
      <c r="L2384" s="15">
        <f t="shared" si="1055"/>
        <v>1.0803224882326139E-153</v>
      </c>
      <c r="M2384" s="14">
        <f t="shared" si="1056"/>
        <v>2.5678185222800999E-156</v>
      </c>
      <c r="N2384" s="13">
        <f t="shared" si="1063"/>
        <v>0</v>
      </c>
      <c r="O2384" s="12">
        <f t="shared" si="1064"/>
        <v>0</v>
      </c>
      <c r="P2384" s="4">
        <f t="shared" si="1065"/>
        <v>9.7239290686330886E-156</v>
      </c>
      <c r="Q2384" s="11">
        <f t="shared" si="1057"/>
        <v>1.4290124061365614E-154</v>
      </c>
      <c r="R2384" s="10">
        <f t="shared" si="1066"/>
        <v>-1.8901201067782856E-150</v>
      </c>
      <c r="S2384" s="9">
        <f t="shared" si="1067"/>
        <v>151.358709016955</v>
      </c>
      <c r="T2384" s="8">
        <f t="shared" si="1068"/>
        <v>33662.376906520396</v>
      </c>
      <c r="U2384" s="7">
        <f t="shared" si="1069"/>
        <v>-31.903354051297125</v>
      </c>
      <c r="V2384" s="9">
        <f t="shared" si="1070"/>
        <v>-3123.9837496037972</v>
      </c>
      <c r="W2384" s="8">
        <f t="shared" si="1071"/>
        <v>88472.782737332876</v>
      </c>
      <c r="X2384" s="7">
        <f t="shared" si="1072"/>
        <v>-31.903354051297125</v>
      </c>
      <c r="Y2384" s="6">
        <f t="shared" si="1058"/>
        <v>3127.6483060893975</v>
      </c>
      <c r="Z2384" s="4">
        <f t="shared" si="1059"/>
        <v>-1</v>
      </c>
      <c r="AA2384" s="4">
        <f t="shared" si="1073"/>
        <v>0</v>
      </c>
      <c r="AB2384" s="5">
        <f t="shared" si="1074"/>
        <v>6.0032106627856368E-148</v>
      </c>
      <c r="AC2384" s="418">
        <f t="shared" si="1078"/>
        <v>3.9625215690890402E-148</v>
      </c>
      <c r="AD2384" s="628">
        <f t="shared" si="1075"/>
        <v>1.2533858058645234E-149</v>
      </c>
      <c r="AE2384" s="4">
        <f t="shared" si="1060"/>
        <v>29.528189018980061</v>
      </c>
      <c r="AF2384" s="3">
        <f t="shared" si="1076"/>
        <v>4.67</v>
      </c>
      <c r="AG2384" s="2">
        <f t="shared" si="1061"/>
        <v>105.92076283713217</v>
      </c>
      <c r="AH2384" s="1">
        <f t="shared" si="1050"/>
        <v>64.182290177452259</v>
      </c>
    </row>
    <row r="2385" spans="6:34" ht="15" thickBot="1" x14ac:dyDescent="0.4">
      <c r="F2385" s="21">
        <f t="shared" si="1062"/>
        <v>235.49999999999091</v>
      </c>
      <c r="G2385" s="20">
        <f t="shared" si="1077"/>
        <v>356.63043478260749</v>
      </c>
      <c r="H2385" s="19">
        <f t="shared" si="1051"/>
        <v>6.6304347826074945</v>
      </c>
      <c r="I2385" s="18">
        <f t="shared" si="1052"/>
        <v>1.8944099378878556E-2</v>
      </c>
      <c r="J2385" s="17">
        <f t="shared" si="1053"/>
        <v>88160.384362372497</v>
      </c>
      <c r="K2385" s="16">
        <f t="shared" si="1054"/>
        <v>31.904303688675924</v>
      </c>
      <c r="L2385" s="15">
        <f t="shared" si="1055"/>
        <v>3.7080236907563935E-153</v>
      </c>
      <c r="M2385" s="14">
        <f t="shared" si="1056"/>
        <v>8.8136015105588716E-156</v>
      </c>
      <c r="N2385" s="13">
        <f t="shared" si="1063"/>
        <v>0</v>
      </c>
      <c r="O2385" s="12">
        <f t="shared" si="1064"/>
        <v>0</v>
      </c>
      <c r="P2385" s="4">
        <f t="shared" si="1065"/>
        <v>3.3375737103014546E-155</v>
      </c>
      <c r="Q2385" s="11">
        <f t="shared" si="1057"/>
        <v>4.9048426873052668E-154</v>
      </c>
      <c r="R2385" s="10">
        <f t="shared" si="1066"/>
        <v>-6.5106935208565872E-150</v>
      </c>
      <c r="S2385" s="9">
        <f t="shared" si="1067"/>
        <v>151.358709016955</v>
      </c>
      <c r="T2385" s="8">
        <f t="shared" si="1068"/>
        <v>33677.512777422089</v>
      </c>
      <c r="U2385" s="7">
        <f t="shared" si="1069"/>
        <v>-31.904303688675924</v>
      </c>
      <c r="V2385" s="9">
        <f t="shared" si="1070"/>
        <v>-3127.1740850089268</v>
      </c>
      <c r="W2385" s="8">
        <f t="shared" si="1071"/>
        <v>88160.384362372497</v>
      </c>
      <c r="X2385" s="7">
        <f t="shared" si="1072"/>
        <v>-31.904303688675924</v>
      </c>
      <c r="Y2385" s="6">
        <f t="shared" si="1058"/>
        <v>3130.8349072965661</v>
      </c>
      <c r="Z2385" s="4">
        <f t="shared" si="1059"/>
        <v>-1</v>
      </c>
      <c r="AA2385" s="4">
        <f t="shared" si="1073"/>
        <v>0</v>
      </c>
      <c r="AB2385" s="5">
        <f t="shared" si="1074"/>
        <v>2.0678614351738844E-147</v>
      </c>
      <c r="AC2385" s="418">
        <f t="shared" si="1078"/>
        <v>1.3655070361010607E-147</v>
      </c>
      <c r="AD2385" s="628">
        <f t="shared" si="1075"/>
        <v>4.3108135515952183E-149</v>
      </c>
      <c r="AE2385" s="4">
        <f t="shared" si="1060"/>
        <v>29.558273783494723</v>
      </c>
      <c r="AF2385" s="3">
        <f t="shared" si="1076"/>
        <v>4.67</v>
      </c>
      <c r="AG2385" s="2">
        <f t="shared" si="1061"/>
        <v>105.92076283713217</v>
      </c>
      <c r="AH2385" s="1">
        <f t="shared" si="1050"/>
        <v>64.280403246329485</v>
      </c>
    </row>
    <row r="2386" spans="6:34" ht="15" thickBot="1" x14ac:dyDescent="0.4">
      <c r="F2386" s="21">
        <f t="shared" si="1062"/>
        <v>235.5999999999909</v>
      </c>
      <c r="G2386" s="20">
        <f t="shared" si="1077"/>
        <v>356.63043478260749</v>
      </c>
      <c r="H2386" s="19">
        <f t="shared" si="1051"/>
        <v>6.6304347826074945</v>
      </c>
      <c r="I2386" s="18">
        <f t="shared" si="1052"/>
        <v>1.8944099378878556E-2</v>
      </c>
      <c r="J2386" s="17">
        <f t="shared" si="1053"/>
        <v>87847.666953871609</v>
      </c>
      <c r="K2386" s="16">
        <f t="shared" si="1054"/>
        <v>31.905254338327932</v>
      </c>
      <c r="L2386" s="15">
        <f t="shared" si="1055"/>
        <v>1.2744140492785064E-152</v>
      </c>
      <c r="M2386" s="14">
        <f t="shared" si="1056"/>
        <v>3.0291547537300817E-155</v>
      </c>
      <c r="N2386" s="13">
        <f t="shared" si="1063"/>
        <v>0</v>
      </c>
      <c r="O2386" s="12">
        <f t="shared" si="1064"/>
        <v>0</v>
      </c>
      <c r="P2386" s="4">
        <f t="shared" si="1065"/>
        <v>1.1470937571175846E-154</v>
      </c>
      <c r="Q2386" s="11">
        <f t="shared" si="1057"/>
        <v>1.6857498634070713E-153</v>
      </c>
      <c r="R2386" s="10">
        <f t="shared" si="1066"/>
        <v>-2.245652444832331E-149</v>
      </c>
      <c r="S2386" s="9">
        <f t="shared" si="1067"/>
        <v>151.358709016955</v>
      </c>
      <c r="T2386" s="8">
        <f t="shared" si="1068"/>
        <v>33692.648648323782</v>
      </c>
      <c r="U2386" s="7">
        <f t="shared" si="1069"/>
        <v>-31.905254338327932</v>
      </c>
      <c r="V2386" s="9">
        <f t="shared" si="1070"/>
        <v>-3130.3645153777943</v>
      </c>
      <c r="W2386" s="8">
        <f t="shared" si="1071"/>
        <v>87847.666953871609</v>
      </c>
      <c r="X2386" s="7">
        <f t="shared" si="1072"/>
        <v>-31.905254338327932</v>
      </c>
      <c r="Y2386" s="6">
        <f t="shared" si="1058"/>
        <v>3134.0216109548019</v>
      </c>
      <c r="Z2386" s="4">
        <f t="shared" si="1059"/>
        <v>-1</v>
      </c>
      <c r="AA2386" s="4">
        <f t="shared" si="1073"/>
        <v>0</v>
      </c>
      <c r="AB2386" s="5">
        <f t="shared" si="1074"/>
        <v>7.1324169577279884E-147</v>
      </c>
      <c r="AC2386" s="418">
        <f t="shared" si="1078"/>
        <v>4.7118733325858049E-147</v>
      </c>
      <c r="AD2386" s="628">
        <f t="shared" si="1075"/>
        <v>1.4846080127637636E-148</v>
      </c>
      <c r="AE2386" s="4">
        <f t="shared" si="1060"/>
        <v>29.588359515251923</v>
      </c>
      <c r="AF2386" s="3">
        <f t="shared" si="1076"/>
        <v>4.67</v>
      </c>
      <c r="AG2386" s="2">
        <f t="shared" si="1061"/>
        <v>105.92076283713217</v>
      </c>
      <c r="AH2386" s="1">
        <f t="shared" si="1050"/>
        <v>64.378569415047636</v>
      </c>
    </row>
    <row r="2387" spans="6:34" ht="15" thickBot="1" x14ac:dyDescent="0.4">
      <c r="F2387" s="21">
        <f t="shared" si="1062"/>
        <v>235.69999999999089</v>
      </c>
      <c r="G2387" s="20">
        <f t="shared" si="1077"/>
        <v>356.63043478260749</v>
      </c>
      <c r="H2387" s="19">
        <f t="shared" si="1051"/>
        <v>6.6304347826074945</v>
      </c>
      <c r="I2387" s="18">
        <f t="shared" si="1052"/>
        <v>1.8944099378878556E-2</v>
      </c>
      <c r="J2387" s="17">
        <f t="shared" si="1053"/>
        <v>87534.630502333835</v>
      </c>
      <c r="K2387" s="16">
        <f t="shared" si="1054"/>
        <v>31.906206000414596</v>
      </c>
      <c r="L2387" s="15">
        <f t="shared" si="1055"/>
        <v>4.3858894824433296E-152</v>
      </c>
      <c r="M2387" s="14">
        <f t="shared" si="1056"/>
        <v>1.042482071081955E-154</v>
      </c>
      <c r="N2387" s="13">
        <f t="shared" si="1063"/>
        <v>0</v>
      </c>
      <c r="O2387" s="12">
        <f t="shared" si="1064"/>
        <v>0</v>
      </c>
      <c r="P2387" s="4">
        <f t="shared" si="1065"/>
        <v>3.9477173431716889E-154</v>
      </c>
      <c r="Q2387" s="11">
        <f t="shared" si="1057"/>
        <v>5.8014995990770035E-153</v>
      </c>
      <c r="R2387" s="10">
        <f t="shared" si="1066"/>
        <v>-7.7559569834881397E-149</v>
      </c>
      <c r="S2387" s="9">
        <f t="shared" si="1067"/>
        <v>151.358709016955</v>
      </c>
      <c r="T2387" s="8">
        <f t="shared" si="1068"/>
        <v>33707.784519225475</v>
      </c>
      <c r="U2387" s="7">
        <f t="shared" si="1069"/>
        <v>-31.906206000414596</v>
      </c>
      <c r="V2387" s="9">
        <f t="shared" si="1070"/>
        <v>-3133.5550408116269</v>
      </c>
      <c r="W2387" s="8">
        <f t="shared" si="1071"/>
        <v>87534.630502333835</v>
      </c>
      <c r="X2387" s="7">
        <f t="shared" si="1072"/>
        <v>-31.906206000414596</v>
      </c>
      <c r="Y2387" s="6">
        <f t="shared" si="1058"/>
        <v>3137.2084171427368</v>
      </c>
      <c r="Z2387" s="4">
        <f t="shared" si="1059"/>
        <v>-1</v>
      </c>
      <c r="AA2387" s="4">
        <f t="shared" si="1073"/>
        <v>0</v>
      </c>
      <c r="AB2387" s="5">
        <f t="shared" si="1074"/>
        <v>2.4633695761665351E-146</v>
      </c>
      <c r="AC2387" s="418">
        <f t="shared" si="1078"/>
        <v>1.6280612995252585E-146</v>
      </c>
      <c r="AD2387" s="628">
        <f t="shared" si="1075"/>
        <v>5.1196771227105253E-148</v>
      </c>
      <c r="AE2387" s="4">
        <f t="shared" si="1060"/>
        <v>29.618446214994023</v>
      </c>
      <c r="AF2387" s="3">
        <f t="shared" si="1076"/>
        <v>4.67</v>
      </c>
      <c r="AG2387" s="2">
        <f t="shared" si="1061"/>
        <v>105.92076283713217</v>
      </c>
      <c r="AH2387" s="1">
        <f t="shared" si="1050"/>
        <v>64.476788665447557</v>
      </c>
    </row>
    <row r="2388" spans="6:34" ht="15" thickBot="1" x14ac:dyDescent="0.4">
      <c r="F2388" s="21">
        <f t="shared" si="1062"/>
        <v>235.79999999999089</v>
      </c>
      <c r="G2388" s="20">
        <f t="shared" si="1077"/>
        <v>356.63043478260749</v>
      </c>
      <c r="H2388" s="19">
        <f t="shared" si="1051"/>
        <v>6.6304347826074945</v>
      </c>
      <c r="I2388" s="18">
        <f t="shared" si="1052"/>
        <v>1.8944099378878556E-2</v>
      </c>
      <c r="J2388" s="17">
        <f t="shared" si="1053"/>
        <v>87221.274998252673</v>
      </c>
      <c r="K2388" s="16">
        <f t="shared" si="1054"/>
        <v>31.907158675097527</v>
      </c>
      <c r="L2388" s="15">
        <f t="shared" si="1055"/>
        <v>1.5114160056077527E-151</v>
      </c>
      <c r="M2388" s="14">
        <f t="shared" si="1056"/>
        <v>3.5924847037290673E-154</v>
      </c>
      <c r="N2388" s="13">
        <f t="shared" si="1063"/>
        <v>0</v>
      </c>
      <c r="O2388" s="12">
        <f t="shared" si="1064"/>
        <v>0</v>
      </c>
      <c r="P2388" s="4">
        <f t="shared" si="1065"/>
        <v>1.3604180410768245E-153</v>
      </c>
      <c r="Q2388" s="11">
        <f t="shared" si="1057"/>
        <v>1.9992476749977568E-152</v>
      </c>
      <c r="R2388" s="10">
        <f t="shared" si="1066"/>
        <v>-2.682291172138829E-148</v>
      </c>
      <c r="S2388" s="9">
        <f t="shared" si="1067"/>
        <v>151.358709016955</v>
      </c>
      <c r="T2388" s="8">
        <f t="shared" si="1068"/>
        <v>33722.920390127169</v>
      </c>
      <c r="U2388" s="7">
        <f t="shared" si="1069"/>
        <v>-31.907158675097527</v>
      </c>
      <c r="V2388" s="9">
        <f t="shared" si="1070"/>
        <v>-3136.7456614116682</v>
      </c>
      <c r="W2388" s="8">
        <f t="shared" si="1071"/>
        <v>87221.274998252673</v>
      </c>
      <c r="X2388" s="7">
        <f t="shared" si="1072"/>
        <v>-31.907158675097527</v>
      </c>
      <c r="Y2388" s="6">
        <f t="shared" si="1058"/>
        <v>3140.3953259391092</v>
      </c>
      <c r="Z2388" s="4">
        <f t="shared" si="1059"/>
        <v>-1</v>
      </c>
      <c r="AA2388" s="4">
        <f t="shared" si="1073"/>
        <v>0</v>
      </c>
      <c r="AB2388" s="5">
        <f t="shared" si="1074"/>
        <v>8.5192252637987692E-146</v>
      </c>
      <c r="AC2388" s="418">
        <f t="shared" si="1078"/>
        <v>5.6328151533903828E-146</v>
      </c>
      <c r="AD2388" s="628">
        <f t="shared" si="1075"/>
        <v>1.7678754913681499E-147</v>
      </c>
      <c r="AE2388" s="4">
        <f t="shared" si="1060"/>
        <v>29.648533883464392</v>
      </c>
      <c r="AF2388" s="3">
        <f t="shared" si="1076"/>
        <v>4.67</v>
      </c>
      <c r="AG2388" s="2">
        <f t="shared" si="1061"/>
        <v>105.92076283713217</v>
      </c>
      <c r="AH2388" s="1">
        <f t="shared" si="1050"/>
        <v>64.575060979412129</v>
      </c>
    </row>
    <row r="2389" spans="6:34" ht="15" thickBot="1" x14ac:dyDescent="0.4">
      <c r="F2389" s="21">
        <f t="shared" si="1062"/>
        <v>235.89999999999088</v>
      </c>
      <c r="G2389" s="20">
        <f t="shared" si="1077"/>
        <v>356.63043478260749</v>
      </c>
      <c r="H2389" s="19">
        <f t="shared" si="1051"/>
        <v>6.6304347826074945</v>
      </c>
      <c r="I2389" s="18">
        <f t="shared" si="1052"/>
        <v>1.8944099378878556E-2</v>
      </c>
      <c r="J2389" s="17">
        <f t="shared" si="1053"/>
        <v>86907.600432111503</v>
      </c>
      <c r="K2389" s="16">
        <f t="shared" si="1054"/>
        <v>31.908112362538535</v>
      </c>
      <c r="L2389" s="15">
        <f t="shared" si="1055"/>
        <v>5.2154245433502745E-151</v>
      </c>
      <c r="M2389" s="14">
        <f t="shared" si="1056"/>
        <v>1.2396542597089268E-153</v>
      </c>
      <c r="N2389" s="13">
        <f t="shared" si="1063"/>
        <v>0</v>
      </c>
      <c r="O2389" s="12">
        <f t="shared" si="1064"/>
        <v>0</v>
      </c>
      <c r="P2389" s="4">
        <f t="shared" si="1065"/>
        <v>4.6943777320894212E-153</v>
      </c>
      <c r="Q2389" s="11">
        <f t="shared" si="1057"/>
        <v>6.8987792598018197E-152</v>
      </c>
      <c r="R2389" s="10">
        <f t="shared" si="1066"/>
        <v>-9.2886852664209845E-148</v>
      </c>
      <c r="S2389" s="9">
        <f t="shared" si="1067"/>
        <v>151.358709016955</v>
      </c>
      <c r="T2389" s="8">
        <f t="shared" si="1068"/>
        <v>33738.056261028862</v>
      </c>
      <c r="U2389" s="7">
        <f t="shared" si="1069"/>
        <v>-31.908112362538535</v>
      </c>
      <c r="V2389" s="9">
        <f t="shared" si="1070"/>
        <v>-3139.936377279178</v>
      </c>
      <c r="W2389" s="8">
        <f t="shared" si="1071"/>
        <v>86907.600432111503</v>
      </c>
      <c r="X2389" s="7">
        <f t="shared" si="1072"/>
        <v>-31.908112362538535</v>
      </c>
      <c r="Y2389" s="6">
        <f t="shared" si="1058"/>
        <v>3143.5823374227639</v>
      </c>
      <c r="Z2389" s="4">
        <f t="shared" si="1059"/>
        <v>-1</v>
      </c>
      <c r="AA2389" s="4">
        <f t="shared" si="1073"/>
        <v>0</v>
      </c>
      <c r="AB2389" s="5">
        <f t="shared" si="1074"/>
        <v>2.9501794216498041E-145</v>
      </c>
      <c r="AC2389" s="418">
        <f t="shared" si="1078"/>
        <v>1.951452421584246E-145</v>
      </c>
      <c r="AD2389" s="628">
        <f t="shared" si="1075"/>
        <v>6.1127864782822457E-147</v>
      </c>
      <c r="AE2389" s="4">
        <f t="shared" si="1060"/>
        <v>29.678622521407409</v>
      </c>
      <c r="AF2389" s="3">
        <f t="shared" si="1076"/>
        <v>4.67</v>
      </c>
      <c r="AG2389" s="2">
        <f t="shared" si="1061"/>
        <v>105.92076283713217</v>
      </c>
      <c r="AH2389" s="1">
        <f t="shared" ref="AH2389:AH2452" si="1079">DragCoefficient*AE2389^(3/2)</f>
        <v>64.673386338866294</v>
      </c>
    </row>
    <row r="2390" spans="6:34" ht="15" thickBot="1" x14ac:dyDescent="0.4">
      <c r="F2390" s="21">
        <f t="shared" si="1062"/>
        <v>235.99999999999088</v>
      </c>
      <c r="G2390" s="20">
        <f t="shared" si="1077"/>
        <v>356.63043478260749</v>
      </c>
      <c r="H2390" s="19">
        <f t="shared" si="1051"/>
        <v>6.6304347826074945</v>
      </c>
      <c r="I2390" s="18">
        <f t="shared" si="1052"/>
        <v>1.8944099378878556E-2</v>
      </c>
      <c r="J2390" s="17">
        <f t="shared" si="1053"/>
        <v>86593.606794383581</v>
      </c>
      <c r="K2390" s="16">
        <f t="shared" si="1054"/>
        <v>31.909067062899648</v>
      </c>
      <c r="L2390" s="15">
        <f t="shared" si="1055"/>
        <v>1.8020828309989702E-150</v>
      </c>
      <c r="M2390" s="14">
        <f t="shared" si="1056"/>
        <v>4.2833706810014524E-153</v>
      </c>
      <c r="N2390" s="13">
        <f t="shared" si="1063"/>
        <v>0</v>
      </c>
      <c r="O2390" s="12">
        <f t="shared" si="1064"/>
        <v>0</v>
      </c>
      <c r="P2390" s="4">
        <f t="shared" si="1065"/>
        <v>1.6220458071833075E-152</v>
      </c>
      <c r="Q2390" s="11">
        <f t="shared" si="1057"/>
        <v>2.3837314787329832E-151</v>
      </c>
      <c r="R2390" s="10">
        <f t="shared" si="1066"/>
        <v>-3.2209241218021704E-147</v>
      </c>
      <c r="S2390" s="9">
        <f t="shared" si="1067"/>
        <v>151.358709016955</v>
      </c>
      <c r="T2390" s="8">
        <f t="shared" si="1068"/>
        <v>33753.192131930555</v>
      </c>
      <c r="U2390" s="7">
        <f t="shared" si="1069"/>
        <v>-31.909067062899648</v>
      </c>
      <c r="V2390" s="9">
        <f t="shared" si="1070"/>
        <v>-3143.127188515432</v>
      </c>
      <c r="W2390" s="8">
        <f t="shared" si="1071"/>
        <v>86593.606794383581</v>
      </c>
      <c r="X2390" s="7">
        <f t="shared" si="1072"/>
        <v>-31.909067062899648</v>
      </c>
      <c r="Y2390" s="6">
        <f t="shared" si="1058"/>
        <v>3146.7694516726519</v>
      </c>
      <c r="Z2390" s="4">
        <f t="shared" si="1059"/>
        <v>-1</v>
      </c>
      <c r="AA2390" s="4">
        <f t="shared" si="1073"/>
        <v>0</v>
      </c>
      <c r="AB2390" s="5">
        <f t="shared" si="1074"/>
        <v>1.0229977429838738E-144</v>
      </c>
      <c r="AC2390" s="418">
        <f t="shared" si="1078"/>
        <v>6.7696821077918575E-145</v>
      </c>
      <c r="AD2390" s="628">
        <f t="shared" si="1075"/>
        <v>2.1164369932082213E-146</v>
      </c>
      <c r="AE2390" s="4">
        <f t="shared" si="1060"/>
        <v>29.708712129568454</v>
      </c>
      <c r="AF2390" s="3">
        <f t="shared" si="1076"/>
        <v>4.67</v>
      </c>
      <c r="AG2390" s="2">
        <f t="shared" si="1061"/>
        <v>105.92076283713217</v>
      </c>
      <c r="AH2390" s="1">
        <f t="shared" si="1079"/>
        <v>64.771764725777217</v>
      </c>
    </row>
    <row r="2391" spans="6:34" ht="15" thickBot="1" x14ac:dyDescent="0.4">
      <c r="F2391" s="21">
        <f t="shared" si="1062"/>
        <v>236.09999999999087</v>
      </c>
      <c r="G2391" s="20">
        <f t="shared" si="1077"/>
        <v>356.63043478260749</v>
      </c>
      <c r="H2391" s="19">
        <f t="shared" si="1051"/>
        <v>6.6304347826074945</v>
      </c>
      <c r="I2391" s="18">
        <f t="shared" si="1052"/>
        <v>1.8944099378878556E-2</v>
      </c>
      <c r="J2391" s="17">
        <f t="shared" si="1053"/>
        <v>86279.294075532031</v>
      </c>
      <c r="K2391" s="16">
        <f t="shared" si="1054"/>
        <v>31.910022776343016</v>
      </c>
      <c r="L2391" s="15">
        <f t="shared" si="1055"/>
        <v>6.2350419785864764E-150</v>
      </c>
      <c r="M2391" s="14">
        <f t="shared" si="1056"/>
        <v>1.4820071278902195E-152</v>
      </c>
      <c r="N2391" s="13">
        <f t="shared" si="1063"/>
        <v>0</v>
      </c>
      <c r="O2391" s="12">
        <f t="shared" si="1064"/>
        <v>0</v>
      </c>
      <c r="P2391" s="4">
        <f t="shared" si="1065"/>
        <v>5.6121303222070859E-152</v>
      </c>
      <c r="Q2391" s="11">
        <f t="shared" si="1057"/>
        <v>8.2474931673030623E-151</v>
      </c>
      <c r="R2391" s="10">
        <f t="shared" si="1066"/>
        <v>-1.11836812047946E-146</v>
      </c>
      <c r="S2391" s="9">
        <f t="shared" si="1067"/>
        <v>151.358709016955</v>
      </c>
      <c r="T2391" s="8">
        <f t="shared" si="1068"/>
        <v>33768.328002832248</v>
      </c>
      <c r="U2391" s="7">
        <f t="shared" si="1069"/>
        <v>-31.910022776343016</v>
      </c>
      <c r="V2391" s="9">
        <f t="shared" si="1070"/>
        <v>-3146.3180952217217</v>
      </c>
      <c r="W2391" s="8">
        <f t="shared" si="1071"/>
        <v>86279.294075532031</v>
      </c>
      <c r="X2391" s="7">
        <f t="shared" si="1072"/>
        <v>-31.910022776343016</v>
      </c>
      <c r="Y2391" s="6">
        <f t="shared" si="1058"/>
        <v>3149.9566687678298</v>
      </c>
      <c r="Z2391" s="4">
        <f t="shared" si="1059"/>
        <v>-1</v>
      </c>
      <c r="AA2391" s="4">
        <f t="shared" si="1073"/>
        <v>0</v>
      </c>
      <c r="AB2391" s="5">
        <f t="shared" si="1074"/>
        <v>3.5520491008507991E-144</v>
      </c>
      <c r="AC2391" s="418">
        <f t="shared" si="1078"/>
        <v>2.3515626007131255E-144</v>
      </c>
      <c r="AD2391" s="628">
        <f t="shared" si="1075"/>
        <v>7.3375343553948458E-146</v>
      </c>
      <c r="AE2391" s="4">
        <f t="shared" si="1060"/>
        <v>29.738802708693893</v>
      </c>
      <c r="AF2391" s="3">
        <f t="shared" si="1076"/>
        <v>4.67</v>
      </c>
      <c r="AG2391" s="2">
        <f t="shared" si="1061"/>
        <v>105.92076283713217</v>
      </c>
      <c r="AH2391" s="1">
        <f t="shared" si="1079"/>
        <v>64.870196122153615</v>
      </c>
    </row>
    <row r="2392" spans="6:34" ht="15" thickBot="1" x14ac:dyDescent="0.4">
      <c r="F2392" s="21">
        <f t="shared" si="1062"/>
        <v>236.19999999999087</v>
      </c>
      <c r="G2392" s="20">
        <f t="shared" si="1077"/>
        <v>356.63043478260749</v>
      </c>
      <c r="H2392" s="19">
        <f t="shared" si="1051"/>
        <v>6.6304347826074945</v>
      </c>
      <c r="I2392" s="18">
        <f t="shared" si="1052"/>
        <v>1.8944099378878556E-2</v>
      </c>
      <c r="J2392" s="17">
        <f t="shared" si="1053"/>
        <v>85964.662266009866</v>
      </c>
      <c r="K2392" s="16">
        <f t="shared" si="1054"/>
        <v>31.910979503031033</v>
      </c>
      <c r="L2392" s="15">
        <f t="shared" si="1055"/>
        <v>2.1601488678094566E-149</v>
      </c>
      <c r="M2392" s="14">
        <f t="shared" si="1056"/>
        <v>5.1344578438962976E-152</v>
      </c>
      <c r="N2392" s="13">
        <f t="shared" si="1063"/>
        <v>0</v>
      </c>
      <c r="O2392" s="12">
        <f t="shared" si="1064"/>
        <v>0</v>
      </c>
      <c r="P2392" s="4">
        <f t="shared" si="1065"/>
        <v>1.9443392687891942E-151</v>
      </c>
      <c r="Q2392" s="11">
        <f t="shared" si="1057"/>
        <v>2.857368577276989E-150</v>
      </c>
      <c r="R2392" s="10">
        <f t="shared" si="1066"/>
        <v>-3.8883667678060126E-146</v>
      </c>
      <c r="S2392" s="9">
        <f t="shared" si="1067"/>
        <v>151.358709016955</v>
      </c>
      <c r="T2392" s="8">
        <f t="shared" si="1068"/>
        <v>33783.463873733941</v>
      </c>
      <c r="U2392" s="7">
        <f t="shared" si="1069"/>
        <v>-31.910979503031033</v>
      </c>
      <c r="V2392" s="9">
        <f t="shared" si="1070"/>
        <v>-3149.5090974993559</v>
      </c>
      <c r="W2392" s="8">
        <f t="shared" si="1071"/>
        <v>85964.662266009866</v>
      </c>
      <c r="X2392" s="7">
        <f t="shared" si="1072"/>
        <v>-31.910979503031033</v>
      </c>
      <c r="Y2392" s="6">
        <f t="shared" si="1058"/>
        <v>3153.143988787459</v>
      </c>
      <c r="Z2392" s="4">
        <f t="shared" si="1059"/>
        <v>-1</v>
      </c>
      <c r="AA2392" s="4">
        <f t="shared" si="1073"/>
        <v>0</v>
      </c>
      <c r="AB2392" s="5">
        <f t="shared" si="1074"/>
        <v>1.2349842085486322E-143</v>
      </c>
      <c r="AC2392" s="418">
        <f t="shared" si="1078"/>
        <v>8.1794272616410397E-144</v>
      </c>
      <c r="AD2392" s="628">
        <f t="shared" si="1075"/>
        <v>2.5472628163338283E-145</v>
      </c>
      <c r="AE2392" s="4">
        <f t="shared" si="1060"/>
        <v>29.768894259531098</v>
      </c>
      <c r="AF2392" s="3">
        <f t="shared" si="1076"/>
        <v>4.67</v>
      </c>
      <c r="AG2392" s="2">
        <f t="shared" si="1061"/>
        <v>105.92076283713217</v>
      </c>
      <c r="AH2392" s="1">
        <f t="shared" si="1079"/>
        <v>64.968680510046326</v>
      </c>
    </row>
    <row r="2393" spans="6:34" ht="15" thickBot="1" x14ac:dyDescent="0.4">
      <c r="F2393" s="21">
        <f t="shared" si="1062"/>
        <v>236.29999999999086</v>
      </c>
      <c r="G2393" s="20">
        <f t="shared" si="1077"/>
        <v>356.63043478260749</v>
      </c>
      <c r="H2393" s="19">
        <f t="shared" si="1051"/>
        <v>6.6304347826074945</v>
      </c>
      <c r="I2393" s="18">
        <f t="shared" si="1052"/>
        <v>1.8944099378878556E-2</v>
      </c>
      <c r="J2393" s="17">
        <f t="shared" si="1053"/>
        <v>85649.711356259926</v>
      </c>
      <c r="K2393" s="16">
        <f t="shared" si="1054"/>
        <v>31.911937243126221</v>
      </c>
      <c r="L2393" s="15">
        <f t="shared" si="1055"/>
        <v>7.4938978059960651E-149</v>
      </c>
      <c r="M2393" s="14">
        <f t="shared" si="1056"/>
        <v>1.7812245695072046E-151</v>
      </c>
      <c r="N2393" s="13">
        <f t="shared" si="1063"/>
        <v>0</v>
      </c>
      <c r="O2393" s="12">
        <f t="shared" si="1064"/>
        <v>0</v>
      </c>
      <c r="P2393" s="4">
        <f t="shared" si="1065"/>
        <v>6.7452202010813405E-151</v>
      </c>
      <c r="Q2393" s="11">
        <f t="shared" si="1057"/>
        <v>9.9126631646883861E-150</v>
      </c>
      <c r="R2393" s="10">
        <f t="shared" si="1066"/>
        <v>-1.3537171964808928E-145</v>
      </c>
      <c r="S2393" s="9">
        <f t="shared" si="1067"/>
        <v>151.358709016955</v>
      </c>
      <c r="T2393" s="8">
        <f t="shared" si="1068"/>
        <v>33798.599744635634</v>
      </c>
      <c r="U2393" s="7">
        <f t="shared" si="1069"/>
        <v>-31.911937243126221</v>
      </c>
      <c r="V2393" s="9">
        <f t="shared" si="1070"/>
        <v>-3152.7001954496591</v>
      </c>
      <c r="W2393" s="8">
        <f t="shared" si="1071"/>
        <v>85649.711356259926</v>
      </c>
      <c r="X2393" s="7">
        <f t="shared" si="1072"/>
        <v>-31.911937243126221</v>
      </c>
      <c r="Y2393" s="6">
        <f t="shared" si="1058"/>
        <v>3156.3314118108065</v>
      </c>
      <c r="Z2393" s="4">
        <f t="shared" si="1059"/>
        <v>-1</v>
      </c>
      <c r="AA2393" s="4">
        <f t="shared" si="1073"/>
        <v>0</v>
      </c>
      <c r="AB2393" s="5">
        <f t="shared" si="1074"/>
        <v>4.2995413250019685E-143</v>
      </c>
      <c r="AC2393" s="418">
        <f t="shared" si="1078"/>
        <v>2.8488359825970587E-143</v>
      </c>
      <c r="AD2393" s="628">
        <f t="shared" si="1075"/>
        <v>8.8547496716067427E-145</v>
      </c>
      <c r="AE2393" s="4">
        <f t="shared" si="1060"/>
        <v>29.798986782828429</v>
      </c>
      <c r="AF2393" s="3">
        <f t="shared" si="1076"/>
        <v>4.67</v>
      </c>
      <c r="AG2393" s="2">
        <f t="shared" si="1061"/>
        <v>105.92076283713217</v>
      </c>
      <c r="AH2393" s="1">
        <f t="shared" si="1079"/>
        <v>65.067217871547825</v>
      </c>
    </row>
    <row r="2394" spans="6:34" ht="15" thickBot="1" x14ac:dyDescent="0.4">
      <c r="F2394" s="21">
        <f t="shared" si="1062"/>
        <v>236.39999999999085</v>
      </c>
      <c r="G2394" s="20">
        <f t="shared" si="1077"/>
        <v>356.63043478260749</v>
      </c>
      <c r="H2394" s="19">
        <f t="shared" si="1051"/>
        <v>6.6304347826074945</v>
      </c>
      <c r="I2394" s="18">
        <f t="shared" si="1052"/>
        <v>1.8944099378878556E-2</v>
      </c>
      <c r="J2394" s="17">
        <f t="shared" si="1053"/>
        <v>85334.441336714954</v>
      </c>
      <c r="K2394" s="16">
        <f t="shared" si="1054"/>
        <v>31.912895996791338</v>
      </c>
      <c r="L2394" s="15">
        <f t="shared" si="1055"/>
        <v>2.6032252780475253E-148</v>
      </c>
      <c r="M2394" s="14">
        <f t="shared" si="1056"/>
        <v>6.1876061633911629E-151</v>
      </c>
      <c r="N2394" s="13">
        <f t="shared" si="1063"/>
        <v>0</v>
      </c>
      <c r="O2394" s="12">
        <f t="shared" si="1064"/>
        <v>0</v>
      </c>
      <c r="P2394" s="4">
        <f t="shared" si="1065"/>
        <v>2.3431501453625478E-150</v>
      </c>
      <c r="Q2394" s="11">
        <f t="shared" si="1057"/>
        <v>3.4434543933118772E-149</v>
      </c>
      <c r="R2394" s="10">
        <f t="shared" si="1066"/>
        <v>-4.7191857153329423E-145</v>
      </c>
      <c r="S2394" s="9">
        <f t="shared" si="1067"/>
        <v>151.358709016955</v>
      </c>
      <c r="T2394" s="8">
        <f t="shared" si="1068"/>
        <v>33813.735615537327</v>
      </c>
      <c r="U2394" s="7">
        <f t="shared" si="1069"/>
        <v>-31.912895996791338</v>
      </c>
      <c r="V2394" s="9">
        <f t="shared" si="1070"/>
        <v>-3155.8913891739717</v>
      </c>
      <c r="W2394" s="8">
        <f t="shared" si="1071"/>
        <v>85334.441336714954</v>
      </c>
      <c r="X2394" s="7">
        <f t="shared" si="1072"/>
        <v>-31.912895996791338</v>
      </c>
      <c r="Y2394" s="6">
        <f t="shared" si="1058"/>
        <v>3159.5189379172425</v>
      </c>
      <c r="Z2394" s="4">
        <f t="shared" si="1059"/>
        <v>-1</v>
      </c>
      <c r="AA2394" s="4">
        <f t="shared" si="1073"/>
        <v>0</v>
      </c>
      <c r="AB2394" s="5">
        <f t="shared" si="1074"/>
        <v>1.4988606228966784E-142</v>
      </c>
      <c r="AC2394" s="418">
        <f t="shared" si="1078"/>
        <v>9.9355135371088473E-143</v>
      </c>
      <c r="AD2394" s="628">
        <f t="shared" si="1075"/>
        <v>3.0821790389356103E-144</v>
      </c>
      <c r="AE2394" s="4">
        <f t="shared" si="1060"/>
        <v>29.829080279335223</v>
      </c>
      <c r="AF2394" s="3">
        <f t="shared" si="1076"/>
        <v>4.67</v>
      </c>
      <c r="AG2394" s="2">
        <f t="shared" si="1061"/>
        <v>105.92076283713217</v>
      </c>
      <c r="AH2394" s="1">
        <f t="shared" si="1079"/>
        <v>65.165808188792084</v>
      </c>
    </row>
    <row r="2395" spans="6:34" ht="15" thickBot="1" x14ac:dyDescent="0.4">
      <c r="F2395" s="21">
        <f t="shared" si="1062"/>
        <v>236.49999999999085</v>
      </c>
      <c r="G2395" s="20">
        <f t="shared" si="1077"/>
        <v>356.63043478260749</v>
      </c>
      <c r="H2395" s="19">
        <f t="shared" si="1051"/>
        <v>6.6304347826074945</v>
      </c>
      <c r="I2395" s="18">
        <f t="shared" si="1052"/>
        <v>1.8944099378878556E-2</v>
      </c>
      <c r="J2395" s="17">
        <f t="shared" si="1053"/>
        <v>85018.852197797562</v>
      </c>
      <c r="K2395" s="16">
        <f t="shared" si="1054"/>
        <v>31.913855764189297</v>
      </c>
      <c r="L2395" s="15">
        <f t="shared" si="1055"/>
        <v>9.0551522860348814E-148</v>
      </c>
      <c r="M2395" s="14">
        <f t="shared" si="1056"/>
        <v>2.152319146867631E-150</v>
      </c>
      <c r="N2395" s="13">
        <f t="shared" si="1063"/>
        <v>0</v>
      </c>
      <c r="O2395" s="12">
        <f t="shared" si="1064"/>
        <v>0</v>
      </c>
      <c r="P2395" s="4">
        <f t="shared" si="1065"/>
        <v>8.1504976054996968E-150</v>
      </c>
      <c r="Q2395" s="11">
        <f t="shared" si="1057"/>
        <v>1.1977835412247271E-148</v>
      </c>
      <c r="R2395" s="10">
        <f t="shared" si="1066"/>
        <v>-1.6473455665770093E-144</v>
      </c>
      <c r="S2395" s="9">
        <f t="shared" si="1067"/>
        <v>151.358709016955</v>
      </c>
      <c r="T2395" s="8">
        <f t="shared" si="1068"/>
        <v>33828.87148643902</v>
      </c>
      <c r="U2395" s="7">
        <f t="shared" si="1069"/>
        <v>-31.913855764189297</v>
      </c>
      <c r="V2395" s="9">
        <f t="shared" si="1070"/>
        <v>-3159.082678773651</v>
      </c>
      <c r="W2395" s="8">
        <f t="shared" si="1071"/>
        <v>85018.852197797562</v>
      </c>
      <c r="X2395" s="7">
        <f t="shared" si="1072"/>
        <v>-31.913855764189297</v>
      </c>
      <c r="Y2395" s="6">
        <f t="shared" si="1058"/>
        <v>3162.7065671862424</v>
      </c>
      <c r="Z2395" s="4">
        <f t="shared" si="1059"/>
        <v>-1</v>
      </c>
      <c r="AA2395" s="4">
        <f t="shared" si="1073"/>
        <v>0</v>
      </c>
      <c r="AB2395" s="5">
        <f t="shared" si="1074"/>
        <v>5.2321344210364435E-142</v>
      </c>
      <c r="AC2395" s="418">
        <f t="shared" si="1078"/>
        <v>3.4696976754924389E-142</v>
      </c>
      <c r="AD2395" s="628">
        <f t="shared" si="1075"/>
        <v>1.074282742427064E-143</v>
      </c>
      <c r="AE2395" s="4">
        <f t="shared" si="1060"/>
        <v>29.859174749801806</v>
      </c>
      <c r="AF2395" s="3">
        <f t="shared" si="1076"/>
        <v>4.67</v>
      </c>
      <c r="AG2395" s="2">
        <f t="shared" si="1061"/>
        <v>105.92076283713217</v>
      </c>
      <c r="AH2395" s="1">
        <f t="shared" si="1079"/>
        <v>65.26445144395467</v>
      </c>
    </row>
    <row r="2396" spans="6:34" ht="15" thickBot="1" x14ac:dyDescent="0.4">
      <c r="F2396" s="21">
        <f t="shared" si="1062"/>
        <v>236.59999999999084</v>
      </c>
      <c r="G2396" s="20">
        <f t="shared" si="1077"/>
        <v>356.63043478260749</v>
      </c>
      <c r="H2396" s="19">
        <f t="shared" si="1051"/>
        <v>6.6304347826074945</v>
      </c>
      <c r="I2396" s="18">
        <f t="shared" si="1052"/>
        <v>1.8944099378878556E-2</v>
      </c>
      <c r="J2396" s="17">
        <f t="shared" si="1053"/>
        <v>84702.943929920191</v>
      </c>
      <c r="K2396" s="16">
        <f t="shared" si="1054"/>
        <v>31.914816545483195</v>
      </c>
      <c r="L2396" s="15">
        <f t="shared" si="1055"/>
        <v>3.1539870171873481E-147</v>
      </c>
      <c r="M2396" s="14">
        <f t="shared" si="1056"/>
        <v>7.4967117411526075E-150</v>
      </c>
      <c r="N2396" s="13">
        <f t="shared" si="1063"/>
        <v>0</v>
      </c>
      <c r="O2396" s="12">
        <f t="shared" si="1064"/>
        <v>0</v>
      </c>
      <c r="P2396" s="4">
        <f t="shared" si="1065"/>
        <v>2.8388880517236597E-149</v>
      </c>
      <c r="Q2396" s="11">
        <f t="shared" si="1057"/>
        <v>4.1719825565492682E-148</v>
      </c>
      <c r="R2396" s="10">
        <f t="shared" si="1066"/>
        <v>-5.7581237615269296E-144</v>
      </c>
      <c r="S2396" s="9">
        <f t="shared" si="1067"/>
        <v>151.358709016955</v>
      </c>
      <c r="T2396" s="8">
        <f t="shared" si="1068"/>
        <v>33844.007357340713</v>
      </c>
      <c r="U2396" s="7">
        <f t="shared" si="1069"/>
        <v>-31.914816545483195</v>
      </c>
      <c r="V2396" s="9">
        <f t="shared" si="1070"/>
        <v>-3162.2740643500697</v>
      </c>
      <c r="W2396" s="8">
        <f t="shared" si="1071"/>
        <v>84702.943929920191</v>
      </c>
      <c r="X2396" s="7">
        <f t="shared" si="1072"/>
        <v>-31.914816545483195</v>
      </c>
      <c r="Y2396" s="6">
        <f t="shared" si="1058"/>
        <v>3165.8942996973838</v>
      </c>
      <c r="Z2396" s="4">
        <f t="shared" si="1059"/>
        <v>-1</v>
      </c>
      <c r="AA2396" s="4">
        <f t="shared" si="1073"/>
        <v>0</v>
      </c>
      <c r="AB2396" s="5">
        <f t="shared" si="1074"/>
        <v>1.8288377462825752E-141</v>
      </c>
      <c r="AC2396" s="418">
        <f t="shared" si="1078"/>
        <v>1.2133092651899013E-141</v>
      </c>
      <c r="AD2396" s="628">
        <f t="shared" si="1075"/>
        <v>3.7493727358480405E-143</v>
      </c>
      <c r="AE2396" s="4">
        <f t="shared" si="1060"/>
        <v>29.889270194979471</v>
      </c>
      <c r="AF2396" s="3">
        <f t="shared" si="1076"/>
        <v>4.67</v>
      </c>
      <c r="AG2396" s="2">
        <f t="shared" si="1061"/>
        <v>105.92076283713217</v>
      </c>
      <c r="AH2396" s="1">
        <f t="shared" si="1079"/>
        <v>65.363147619252615</v>
      </c>
    </row>
    <row r="2397" spans="6:34" ht="15" thickBot="1" x14ac:dyDescent="0.4">
      <c r="F2397" s="21">
        <f t="shared" si="1062"/>
        <v>236.69999999999084</v>
      </c>
      <c r="G2397" s="20">
        <f t="shared" si="1077"/>
        <v>356.63043478260749</v>
      </c>
      <c r="H2397" s="19">
        <f t="shared" si="1051"/>
        <v>6.6304347826074945</v>
      </c>
      <c r="I2397" s="18">
        <f t="shared" si="1052"/>
        <v>1.8944099378878556E-2</v>
      </c>
      <c r="J2397" s="17">
        <f t="shared" si="1053"/>
        <v>84386.716523485185</v>
      </c>
      <c r="K2397" s="16">
        <f t="shared" si="1054"/>
        <v>31.915778340836344</v>
      </c>
      <c r="L2397" s="15">
        <f t="shared" si="1055"/>
        <v>1.1000294161783768E-146</v>
      </c>
      <c r="M2397" s="14">
        <f t="shared" si="1056"/>
        <v>2.6146599193143837E-149</v>
      </c>
      <c r="N2397" s="13">
        <f t="shared" si="1063"/>
        <v>0</v>
      </c>
      <c r="O2397" s="12">
        <f t="shared" si="1064"/>
        <v>0</v>
      </c>
      <c r="P2397" s="4">
        <f t="shared" si="1065"/>
        <v>9.9013101484426548E-149</v>
      </c>
      <c r="Q2397" s="11">
        <f t="shared" si="1057"/>
        <v>1.4550800339311152E-147</v>
      </c>
      <c r="R2397" s="10">
        <f t="shared" si="1066"/>
        <v>-2.0153758043520238E-143</v>
      </c>
      <c r="S2397" s="9">
        <f t="shared" si="1067"/>
        <v>151.358709016955</v>
      </c>
      <c r="T2397" s="8">
        <f t="shared" si="1068"/>
        <v>33859.143228242407</v>
      </c>
      <c r="U2397" s="7">
        <f t="shared" si="1069"/>
        <v>-31.915778340836344</v>
      </c>
      <c r="V2397" s="9">
        <f t="shared" si="1070"/>
        <v>-3165.4655460046179</v>
      </c>
      <c r="W2397" s="8">
        <f t="shared" si="1071"/>
        <v>84386.716523485185</v>
      </c>
      <c r="X2397" s="7">
        <f t="shared" si="1072"/>
        <v>-31.915778340836344</v>
      </c>
      <c r="Y2397" s="6">
        <f t="shared" si="1058"/>
        <v>3169.0821355303483</v>
      </c>
      <c r="Z2397" s="4">
        <f t="shared" si="1059"/>
        <v>-1</v>
      </c>
      <c r="AA2397" s="4">
        <f t="shared" si="1073"/>
        <v>0</v>
      </c>
      <c r="AB2397" s="5">
        <f t="shared" si="1074"/>
        <v>6.4010352965497804E-141</v>
      </c>
      <c r="AC2397" s="418">
        <f t="shared" si="1078"/>
        <v>4.2484457492161451E-141</v>
      </c>
      <c r="AD2397" s="628">
        <f t="shared" si="1075"/>
        <v>1.3103220087196465E-142</v>
      </c>
      <c r="AE2397" s="4">
        <f t="shared" si="1060"/>
        <v>29.919366615620493</v>
      </c>
      <c r="AF2397" s="3">
        <f t="shared" si="1076"/>
        <v>4.67</v>
      </c>
      <c r="AG2397" s="2">
        <f t="shared" si="1061"/>
        <v>105.92076283713217</v>
      </c>
      <c r="AH2397" s="1">
        <f t="shared" si="1079"/>
        <v>65.461896696944208</v>
      </c>
    </row>
    <row r="2398" spans="6:34" ht="15" thickBot="1" x14ac:dyDescent="0.4">
      <c r="F2398" s="21">
        <f t="shared" si="1062"/>
        <v>236.79999999999083</v>
      </c>
      <c r="G2398" s="20">
        <f t="shared" si="1077"/>
        <v>356.63043478260749</v>
      </c>
      <c r="H2398" s="19">
        <f t="shared" ref="H2398:H2461" si="1080">G2398-(TotalWeightE-PropellantWeight)</f>
        <v>6.6304347826074945</v>
      </c>
      <c r="I2398" s="18">
        <f t="shared" ref="I2398:I2461" si="1081">(G2398-(TotalWeightE-PropellantWeight))/(PropellantWeight)</f>
        <v>1.8944099378878556E-2</v>
      </c>
      <c r="J2398" s="17">
        <f t="shared" ref="J2398:J2461" si="1082">W2398</f>
        <v>84070.169968884729</v>
      </c>
      <c r="K2398" s="16">
        <f t="shared" ref="K2398:K2461" si="1083">$L$23*(20902231^2)/((20902231+W2398)^2)</f>
        <v>31.916741150412197</v>
      </c>
      <c r="L2398" s="15">
        <f t="shared" ref="L2398:L2461" si="1084">M2398/$L$22</f>
        <v>3.841749728084807E-146</v>
      </c>
      <c r="M2398" s="14">
        <f t="shared" ref="M2398:M2461" si="1085">$L$22*(EXP(-K2398*(W2398-0)/($L$25*AF2398)))</f>
        <v>9.1314549286847778E-149</v>
      </c>
      <c r="N2398" s="13">
        <f t="shared" si="1063"/>
        <v>0</v>
      </c>
      <c r="O2398" s="12">
        <f t="shared" si="1064"/>
        <v>0</v>
      </c>
      <c r="P2398" s="4">
        <f t="shared" si="1065"/>
        <v>3.4579398524279791E-148</v>
      </c>
      <c r="Q2398" s="11">
        <f t="shared" ref="Q2398:Q2461" si="1086">(M2398*$L$25*AF2398)/144</f>
        <v>5.0817307632708181E-147</v>
      </c>
      <c r="R2398" s="10">
        <f t="shared" si="1066"/>
        <v>-7.0633376600873536E-143</v>
      </c>
      <c r="S2398" s="9">
        <f t="shared" si="1067"/>
        <v>151.358709016955</v>
      </c>
      <c r="T2398" s="8">
        <f t="shared" si="1068"/>
        <v>33874.2790991441</v>
      </c>
      <c r="U2398" s="7">
        <f t="shared" si="1069"/>
        <v>-31.916741150412197</v>
      </c>
      <c r="V2398" s="9">
        <f t="shared" si="1070"/>
        <v>-3168.6571238387014</v>
      </c>
      <c r="W2398" s="8">
        <f t="shared" si="1071"/>
        <v>84070.169968884729</v>
      </c>
      <c r="X2398" s="7">
        <f t="shared" si="1072"/>
        <v>-31.916741150412197</v>
      </c>
      <c r="Y2398" s="6">
        <f t="shared" ref="Y2398:Y2461" si="1087">SQRT((S2398^2)+(V2398^2))</f>
        <v>3172.2700747649201</v>
      </c>
      <c r="Z2398" s="4">
        <f t="shared" ref="Z2398:Z2461" si="1088">X2398/K2398</f>
        <v>-1</v>
      </c>
      <c r="AA2398" s="4">
        <f t="shared" si="1073"/>
        <v>0</v>
      </c>
      <c r="AB2398" s="5">
        <f t="shared" si="1074"/>
        <v>2.2433867458384565E-140</v>
      </c>
      <c r="AC2398" s="418">
        <f t="shared" si="1078"/>
        <v>1.4895923892147683E-140</v>
      </c>
      <c r="AD2398" s="628">
        <f t="shared" si="1075"/>
        <v>4.5853973404370527E-142</v>
      </c>
      <c r="AE2398" s="4">
        <f t="shared" ref="AE2398:AE2461" si="1089">Y2398/AG2398</f>
        <v>29.949464012478121</v>
      </c>
      <c r="AF2398" s="3">
        <f t="shared" si="1076"/>
        <v>4.67</v>
      </c>
      <c r="AG2398" s="2">
        <f t="shared" ref="AG2398:AG2461" si="1090">SQRT($L$27*$L$25*AF2398)</f>
        <v>105.92076283713217</v>
      </c>
      <c r="AH2398" s="1">
        <f t="shared" si="1079"/>
        <v>65.560698659329006</v>
      </c>
    </row>
    <row r="2399" spans="6:34" ht="15" thickBot="1" x14ac:dyDescent="0.4">
      <c r="F2399" s="21">
        <f t="shared" ref="F2399:F2462" si="1091">F2398+$G$28</f>
        <v>236.89999999999083</v>
      </c>
      <c r="G2399" s="20">
        <f t="shared" si="1077"/>
        <v>356.63043478260749</v>
      </c>
      <c r="H2399" s="19">
        <f t="shared" si="1080"/>
        <v>6.6304347826074945</v>
      </c>
      <c r="I2399" s="18">
        <f t="shared" si="1081"/>
        <v>1.8944099378878556E-2</v>
      </c>
      <c r="J2399" s="17">
        <f t="shared" si="1082"/>
        <v>83753.304256500865</v>
      </c>
      <c r="K2399" s="16">
        <f t="shared" si="1083"/>
        <v>31.917704974374423</v>
      </c>
      <c r="L2399" s="15">
        <f t="shared" si="1084"/>
        <v>1.3434896661436938E-145</v>
      </c>
      <c r="M2399" s="14">
        <f t="shared" si="1085"/>
        <v>3.1933405874569459E-148</v>
      </c>
      <c r="N2399" s="13">
        <f t="shared" ref="N2399:N2462" si="1092">IF(I2398&gt;0.02,(WeightFlowRate/$L$23)*ExhaustVelocityE+(ExitPressureE-Q2399)*ExitAreaE,0)</f>
        <v>0</v>
      </c>
      <c r="O2399" s="12">
        <f t="shared" ref="O2399:O2462" si="1093">N2399/WeightFlowRate</f>
        <v>0</v>
      </c>
      <c r="P2399" s="4">
        <f t="shared" ref="P2399:P2462" si="1094">Q2399/$L$21</f>
        <v>1.2092683768339645E-147</v>
      </c>
      <c r="Q2399" s="11">
        <f t="shared" si="1086"/>
        <v>1.7771206480913525E-146</v>
      </c>
      <c r="R2399" s="10">
        <f t="shared" ref="R2399:R2462" si="1095">IF(W2399&lt;InitialAltitudeE,0,(((N2399-AB2399)*COS(ElevationAngleR)*$L$23)/(G2399)))</f>
        <v>-2.4788080578340241E-142</v>
      </c>
      <c r="S2399" s="9">
        <f t="shared" ref="S2399:S2462" si="1096">IF(W2398&lt;InitialAltitudeE,0,S2398+(R2398*TimeStep))</f>
        <v>151.358709016955</v>
      </c>
      <c r="T2399" s="8">
        <f t="shared" ref="T2399:T2462" si="1097">T2398+(S2399*TimeStep)</f>
        <v>33889.414970045793</v>
      </c>
      <c r="U2399" s="7">
        <f t="shared" ref="U2399:U2462" si="1098">IF(W2398&lt;InitialAltitudeE,-K2399,(((N2399-AB2399)*SIN(ElevationAngleR)*$L$23)/G2399)-K2399)</f>
        <v>-31.917704974374423</v>
      </c>
      <c r="V2399" s="9">
        <f t="shared" ref="V2399:V2462" si="1099">IF(W2398&lt;InitialAltitudeE,0,V2398+(U2398*TimeStep))</f>
        <v>-3171.8487979537426</v>
      </c>
      <c r="W2399" s="8">
        <f t="shared" ref="W2399:W2462" si="1100">IF(P2398&gt;0.913499,W2398,W2398+V2398*TimeStep)</f>
        <v>83753.304256500865</v>
      </c>
      <c r="X2399" s="7">
        <f t="shared" ref="X2399:X2462" si="1101">IF(N2399&gt;0.002,SQRT((U2399^2)+(R2399^2)),-SQRT((U2399^2)+(R2399^2)))</f>
        <v>-31.917704974374423</v>
      </c>
      <c r="Y2399" s="6">
        <f t="shared" si="1087"/>
        <v>3175.458117480985</v>
      </c>
      <c r="Z2399" s="4">
        <f t="shared" si="1088"/>
        <v>-1</v>
      </c>
      <c r="AA2399" s="4">
        <f t="shared" ref="AA2399:AA2462" si="1102">N2399/G2399</f>
        <v>0</v>
      </c>
      <c r="AB2399" s="5">
        <f t="shared" ref="AB2399:AB2462" si="1103">0.5*M2399*(Y2398^2)*CrossSectionalAreaE*AH2399</f>
        <v>7.8729425238232813E-140</v>
      </c>
      <c r="AC2399" s="418">
        <f t="shared" si="1078"/>
        <v>5.2297838377999874E-140</v>
      </c>
      <c r="AD2399" s="628">
        <f t="shared" ref="AD2399:AD2462" si="1104">(1/2)*M2399*(Y2398^2)</f>
        <v>1.6067768059042698E-141</v>
      </c>
      <c r="AE2399" s="4">
        <f t="shared" si="1089"/>
        <v>29.979562386306558</v>
      </c>
      <c r="AF2399" s="3">
        <f t="shared" ref="AF2399:AF2462" si="1105">IF(AF2398&gt;4.67,$L$20+($L$26/1000)*W2399,4.67)</f>
        <v>4.67</v>
      </c>
      <c r="AG2399" s="2">
        <f t="shared" si="1090"/>
        <v>105.92076283713217</v>
      </c>
      <c r="AH2399" s="1">
        <f t="shared" si="1079"/>
        <v>65.659553488747747</v>
      </c>
    </row>
    <row r="2400" spans="6:34" ht="15" thickBot="1" x14ac:dyDescent="0.4">
      <c r="F2400" s="21">
        <f t="shared" si="1091"/>
        <v>236.99999999999082</v>
      </c>
      <c r="G2400" s="20">
        <f t="shared" ref="G2400:G2463" si="1106">IF(I2399&gt;0.02,G2399-((N2399/O2399)*TimeStep),G2399)</f>
        <v>356.63043478260749</v>
      </c>
      <c r="H2400" s="19">
        <f t="shared" si="1080"/>
        <v>6.6304347826074945</v>
      </c>
      <c r="I2400" s="18">
        <f t="shared" si="1081"/>
        <v>1.8944099378878556E-2</v>
      </c>
      <c r="J2400" s="17">
        <f t="shared" si="1082"/>
        <v>83436.119376705494</v>
      </c>
      <c r="K2400" s="16">
        <f t="shared" si="1083"/>
        <v>31.918669812886879</v>
      </c>
      <c r="L2400" s="15">
        <f t="shared" si="1084"/>
        <v>4.7045728754265136E-145</v>
      </c>
      <c r="M2400" s="14">
        <f t="shared" si="1085"/>
        <v>1.118229926760128E-147</v>
      </c>
      <c r="N2400" s="13">
        <f t="shared" si="1092"/>
        <v>0</v>
      </c>
      <c r="O2400" s="12">
        <f t="shared" si="1093"/>
        <v>0</v>
      </c>
      <c r="P2400" s="4">
        <f t="shared" si="1094"/>
        <v>4.2345626826396717E-147</v>
      </c>
      <c r="Q2400" s="11">
        <f t="shared" si="1086"/>
        <v>6.2230427282473423E-146</v>
      </c>
      <c r="R2400" s="10">
        <f t="shared" si="1095"/>
        <v>-8.7107380764204714E-142</v>
      </c>
      <c r="S2400" s="9">
        <f t="shared" si="1096"/>
        <v>151.358709016955</v>
      </c>
      <c r="T2400" s="8">
        <f t="shared" si="1097"/>
        <v>33904.550840947486</v>
      </c>
      <c r="U2400" s="7">
        <f t="shared" si="1098"/>
        <v>-31.918669812886879</v>
      </c>
      <c r="V2400" s="9">
        <f t="shared" si="1099"/>
        <v>-3175.0405684511802</v>
      </c>
      <c r="W2400" s="8">
        <f t="shared" si="1100"/>
        <v>83436.119376705494</v>
      </c>
      <c r="X2400" s="7">
        <f t="shared" si="1101"/>
        <v>-31.918669812886879</v>
      </c>
      <c r="Y2400" s="6">
        <f t="shared" si="1087"/>
        <v>3178.6462637585314</v>
      </c>
      <c r="Z2400" s="4">
        <f t="shared" si="1088"/>
        <v>-1</v>
      </c>
      <c r="AA2400" s="4">
        <f t="shared" si="1102"/>
        <v>0</v>
      </c>
      <c r="AB2400" s="5">
        <f t="shared" si="1103"/>
        <v>2.7666176087736951E-139</v>
      </c>
      <c r="AC2400" s="418">
        <f t="shared" ref="AC2400:AC2463" si="1107">(AB2400/G2400)*F2400</f>
        <v>1.8385653868241241E-139</v>
      </c>
      <c r="AD2400" s="628">
        <f t="shared" si="1104"/>
        <v>5.6378548862156641E-141</v>
      </c>
      <c r="AE2400" s="4">
        <f t="shared" si="1089"/>
        <v>30.00966173786097</v>
      </c>
      <c r="AF2400" s="3">
        <f t="shared" si="1105"/>
        <v>4.67</v>
      </c>
      <c r="AG2400" s="2">
        <f t="shared" si="1090"/>
        <v>105.92076283713217</v>
      </c>
      <c r="AH2400" s="1">
        <f t="shared" si="1079"/>
        <v>65.75846116758224</v>
      </c>
    </row>
    <row r="2401" spans="6:34" ht="15" thickBot="1" x14ac:dyDescent="0.4">
      <c r="F2401" s="21">
        <f t="shared" si="1091"/>
        <v>237.09999999999081</v>
      </c>
      <c r="G2401" s="20">
        <f t="shared" si="1106"/>
        <v>356.63043478260749</v>
      </c>
      <c r="H2401" s="19">
        <f t="shared" si="1080"/>
        <v>6.6304347826074945</v>
      </c>
      <c r="I2401" s="18">
        <f t="shared" si="1081"/>
        <v>1.8944099378878556E-2</v>
      </c>
      <c r="J2401" s="17">
        <f t="shared" si="1082"/>
        <v>83118.615319860372</v>
      </c>
      <c r="K2401" s="16">
        <f t="shared" si="1083"/>
        <v>31.919635666113578</v>
      </c>
      <c r="L2401" s="15">
        <f t="shared" si="1084"/>
        <v>1.6496309553824787E-144</v>
      </c>
      <c r="M2401" s="14">
        <f t="shared" si="1085"/>
        <v>3.9210078178486137E-147</v>
      </c>
      <c r="N2401" s="13">
        <f t="shared" si="1092"/>
        <v>0</v>
      </c>
      <c r="O2401" s="12">
        <f t="shared" si="1093"/>
        <v>0</v>
      </c>
      <c r="P2401" s="4">
        <f t="shared" si="1094"/>
        <v>1.4848246310046957E-146</v>
      </c>
      <c r="Q2401" s="11">
        <f t="shared" si="1086"/>
        <v>2.1820735256979022E-145</v>
      </c>
      <c r="R2401" s="10">
        <f t="shared" si="1095"/>
        <v>-3.0651113546980644E-141</v>
      </c>
      <c r="S2401" s="9">
        <f t="shared" si="1096"/>
        <v>151.358709016955</v>
      </c>
      <c r="T2401" s="8">
        <f t="shared" si="1097"/>
        <v>33919.686711849179</v>
      </c>
      <c r="U2401" s="7">
        <f t="shared" si="1098"/>
        <v>-31.919635666113578</v>
      </c>
      <c r="V2401" s="9">
        <f t="shared" si="1099"/>
        <v>-3178.2324354324687</v>
      </c>
      <c r="W2401" s="8">
        <f t="shared" si="1100"/>
        <v>83118.615319860372</v>
      </c>
      <c r="X2401" s="7">
        <f t="shared" si="1101"/>
        <v>-31.919635666113578</v>
      </c>
      <c r="Y2401" s="6">
        <f t="shared" si="1087"/>
        <v>3181.8345136776488</v>
      </c>
      <c r="Z2401" s="4">
        <f t="shared" si="1088"/>
        <v>-1</v>
      </c>
      <c r="AA2401" s="4">
        <f t="shared" si="1102"/>
        <v>0</v>
      </c>
      <c r="AB2401" s="5">
        <f t="shared" si="1103"/>
        <v>9.7351004844408838E-139</v>
      </c>
      <c r="AC2401" s="418">
        <f t="shared" si="1107"/>
        <v>6.4722247451142444E-139</v>
      </c>
      <c r="AD2401" s="628">
        <f t="shared" si="1104"/>
        <v>1.9808523848401365E-140</v>
      </c>
      <c r="AE2401" s="4">
        <f t="shared" si="1089"/>
        <v>30.039762067897488</v>
      </c>
      <c r="AF2401" s="3">
        <f t="shared" si="1105"/>
        <v>4.67</v>
      </c>
      <c r="AG2401" s="2">
        <f t="shared" si="1090"/>
        <v>105.92076283713217</v>
      </c>
      <c r="AH2401" s="1">
        <f t="shared" si="1079"/>
        <v>65.857421678255037</v>
      </c>
    </row>
    <row r="2402" spans="6:34" ht="15" thickBot="1" x14ac:dyDescent="0.4">
      <c r="F2402" s="21">
        <f t="shared" si="1091"/>
        <v>237.19999999999081</v>
      </c>
      <c r="G2402" s="20">
        <f t="shared" si="1106"/>
        <v>356.63043478260749</v>
      </c>
      <c r="H2402" s="19">
        <f t="shared" si="1080"/>
        <v>6.6304347826074945</v>
      </c>
      <c r="I2402" s="18">
        <f t="shared" si="1081"/>
        <v>1.8944099378878556E-2</v>
      </c>
      <c r="J2402" s="17">
        <f t="shared" si="1082"/>
        <v>82800.792076317128</v>
      </c>
      <c r="K2402" s="16">
        <f t="shared" si="1083"/>
        <v>31.920602534218748</v>
      </c>
      <c r="L2402" s="15">
        <f t="shared" si="1084"/>
        <v>5.7920758505676417E-144</v>
      </c>
      <c r="M2402" s="14">
        <f t="shared" si="1085"/>
        <v>1.3767185089214227E-146</v>
      </c>
      <c r="N2402" s="13">
        <f t="shared" si="1092"/>
        <v>0</v>
      </c>
      <c r="O2402" s="12">
        <f t="shared" si="1093"/>
        <v>0</v>
      </c>
      <c r="P2402" s="4">
        <f t="shared" si="1094"/>
        <v>5.213418710111611E-146</v>
      </c>
      <c r="Q2402" s="11">
        <f t="shared" si="1086"/>
        <v>7.6615532286901261E-145</v>
      </c>
      <c r="R2402" s="10">
        <f t="shared" si="1095"/>
        <v>-1.0799830169737423E-140</v>
      </c>
      <c r="S2402" s="9">
        <f t="shared" si="1096"/>
        <v>151.358709016955</v>
      </c>
      <c r="T2402" s="8">
        <f t="shared" si="1097"/>
        <v>33934.822582750872</v>
      </c>
      <c r="U2402" s="7">
        <f t="shared" si="1098"/>
        <v>-31.920602534218748</v>
      </c>
      <c r="V2402" s="9">
        <f t="shared" si="1099"/>
        <v>-3181.42439899908</v>
      </c>
      <c r="W2402" s="8">
        <f t="shared" si="1100"/>
        <v>82800.792076317128</v>
      </c>
      <c r="X2402" s="7">
        <f t="shared" si="1101"/>
        <v>-31.920602534218748</v>
      </c>
      <c r="Y2402" s="6">
        <f t="shared" si="1087"/>
        <v>3185.0228673185279</v>
      </c>
      <c r="Z2402" s="4">
        <f t="shared" si="1088"/>
        <v>-1</v>
      </c>
      <c r="AA2402" s="4">
        <f t="shared" si="1102"/>
        <v>0</v>
      </c>
      <c r="AB2402" s="5">
        <f t="shared" si="1103"/>
        <v>3.4301341697142629E-138</v>
      </c>
      <c r="AC2402" s="418">
        <f t="shared" si="1107"/>
        <v>2.2814312680636964E-138</v>
      </c>
      <c r="AD2402" s="628">
        <f t="shared" si="1104"/>
        <v>6.9689978778535112E-140</v>
      </c>
      <c r="AE2402" s="4">
        <f t="shared" si="1089"/>
        <v>30.069863377173192</v>
      </c>
      <c r="AF2402" s="3">
        <f t="shared" si="1105"/>
        <v>4.67</v>
      </c>
      <c r="AG2402" s="2">
        <f t="shared" si="1090"/>
        <v>105.92076283713217</v>
      </c>
      <c r="AH2402" s="1">
        <f t="shared" si="1079"/>
        <v>65.956435003229814</v>
      </c>
    </row>
    <row r="2403" spans="6:34" ht="15" thickBot="1" x14ac:dyDescent="0.4">
      <c r="F2403" s="21">
        <f t="shared" si="1091"/>
        <v>237.2999999999908</v>
      </c>
      <c r="G2403" s="20">
        <f t="shared" si="1106"/>
        <v>356.63043478260749</v>
      </c>
      <c r="H2403" s="19">
        <f t="shared" si="1080"/>
        <v>6.6304347826074945</v>
      </c>
      <c r="I2403" s="18">
        <f t="shared" si="1081"/>
        <v>1.8944099378878556E-2</v>
      </c>
      <c r="J2403" s="17">
        <f t="shared" si="1082"/>
        <v>82482.64963641722</v>
      </c>
      <c r="K2403" s="16">
        <f t="shared" si="1083"/>
        <v>31.921570417366773</v>
      </c>
      <c r="L2403" s="15">
        <f t="shared" si="1084"/>
        <v>2.0363979345038404E-143</v>
      </c>
      <c r="M2403" s="14">
        <f t="shared" si="1085"/>
        <v>4.8403142505221781E-146</v>
      </c>
      <c r="N2403" s="13">
        <f t="shared" si="1092"/>
        <v>0</v>
      </c>
      <c r="O2403" s="12">
        <f t="shared" si="1093"/>
        <v>0</v>
      </c>
      <c r="P2403" s="4">
        <f t="shared" si="1094"/>
        <v>1.8329516682580226E-145</v>
      </c>
      <c r="Q2403" s="11">
        <f t="shared" si="1086"/>
        <v>2.6936752163676801E-144</v>
      </c>
      <c r="R2403" s="10">
        <f t="shared" si="1095"/>
        <v>-3.8103694299904195E-140</v>
      </c>
      <c r="S2403" s="9">
        <f t="shared" si="1096"/>
        <v>151.358709016955</v>
      </c>
      <c r="T2403" s="8">
        <f t="shared" si="1097"/>
        <v>33949.958453652565</v>
      </c>
      <c r="U2403" s="7">
        <f t="shared" si="1098"/>
        <v>-31.921570417366773</v>
      </c>
      <c r="V2403" s="9">
        <f t="shared" si="1099"/>
        <v>-3184.616459252502</v>
      </c>
      <c r="W2403" s="8">
        <f t="shared" si="1100"/>
        <v>82482.64963641722</v>
      </c>
      <c r="X2403" s="7">
        <f t="shared" si="1101"/>
        <v>-31.921570417366773</v>
      </c>
      <c r="Y2403" s="6">
        <f t="shared" si="1087"/>
        <v>3188.2113247614598</v>
      </c>
      <c r="Z2403" s="4">
        <f t="shared" si="1088"/>
        <v>-1</v>
      </c>
      <c r="AA2403" s="4">
        <f t="shared" si="1102"/>
        <v>0</v>
      </c>
      <c r="AB2403" s="5">
        <f t="shared" si="1103"/>
        <v>1.2102114732941744E-137</v>
      </c>
      <c r="AC2403" s="418">
        <f t="shared" si="1107"/>
        <v>8.0526829626236407E-138</v>
      </c>
      <c r="AD2403" s="628">
        <f t="shared" si="1104"/>
        <v>2.4550970947016866E-139</v>
      </c>
      <c r="AE2403" s="4">
        <f t="shared" si="1089"/>
        <v>30.099965666446113</v>
      </c>
      <c r="AF2403" s="3">
        <f t="shared" si="1105"/>
        <v>4.67</v>
      </c>
      <c r="AG2403" s="2">
        <f t="shared" si="1090"/>
        <v>105.92076283713217</v>
      </c>
      <c r="AH2403" s="1">
        <f t="shared" si="1079"/>
        <v>66.055501125010878</v>
      </c>
    </row>
    <row r="2404" spans="6:34" ht="15" thickBot="1" x14ac:dyDescent="0.4">
      <c r="F2404" s="21">
        <f t="shared" si="1091"/>
        <v>237.3999999999908</v>
      </c>
      <c r="G2404" s="20">
        <f t="shared" si="1106"/>
        <v>356.63043478260749</v>
      </c>
      <c r="H2404" s="19">
        <f t="shared" si="1080"/>
        <v>6.6304347826074945</v>
      </c>
      <c r="I2404" s="18">
        <f t="shared" si="1081"/>
        <v>1.8944099378878556E-2</v>
      </c>
      <c r="J2404" s="17">
        <f t="shared" si="1082"/>
        <v>82164.187990491977</v>
      </c>
      <c r="K2404" s="16">
        <f t="shared" si="1083"/>
        <v>31.922539315722272</v>
      </c>
      <c r="L2404" s="15">
        <f t="shared" si="1084"/>
        <v>7.1692238054847023E-143</v>
      </c>
      <c r="M2404" s="14">
        <f t="shared" si="1085"/>
        <v>1.7040528063256588E-145</v>
      </c>
      <c r="N2404" s="13">
        <f t="shared" si="1092"/>
        <v>0</v>
      </c>
      <c r="O2404" s="12">
        <f t="shared" si="1093"/>
        <v>0</v>
      </c>
      <c r="P2404" s="4">
        <f t="shared" si="1094"/>
        <v>6.4529827455261203E-145</v>
      </c>
      <c r="Q2404" s="11">
        <f t="shared" si="1086"/>
        <v>9.4831958716028178E-144</v>
      </c>
      <c r="R2404" s="10">
        <f t="shared" si="1095"/>
        <v>-1.3461605306064599E-139</v>
      </c>
      <c r="S2404" s="9">
        <f t="shared" si="1096"/>
        <v>151.358709016955</v>
      </c>
      <c r="T2404" s="8">
        <f t="shared" si="1097"/>
        <v>33965.094324554258</v>
      </c>
      <c r="U2404" s="7">
        <f t="shared" si="1098"/>
        <v>-31.922539315722272</v>
      </c>
      <c r="V2404" s="9">
        <f t="shared" si="1099"/>
        <v>-3187.8086162942386</v>
      </c>
      <c r="W2404" s="8">
        <f t="shared" si="1100"/>
        <v>82164.187990491977</v>
      </c>
      <c r="X2404" s="7">
        <f t="shared" si="1101"/>
        <v>-31.922539315722272</v>
      </c>
      <c r="Y2404" s="6">
        <f t="shared" si="1087"/>
        <v>3191.3998860868355</v>
      </c>
      <c r="Z2404" s="4">
        <f t="shared" si="1088"/>
        <v>-1</v>
      </c>
      <c r="AA2404" s="4">
        <f t="shared" si="1102"/>
        <v>0</v>
      </c>
      <c r="AB2404" s="5">
        <f t="shared" si="1103"/>
        <v>4.2755405977519809E-137</v>
      </c>
      <c r="AC2404" s="418">
        <f t="shared" si="1107"/>
        <v>2.8461209109228332E-137</v>
      </c>
      <c r="AD2404" s="628">
        <f t="shared" si="1104"/>
        <v>8.6605854965428135E-139</v>
      </c>
      <c r="AE2404" s="4">
        <f t="shared" si="1089"/>
        <v>30.130068936475226</v>
      </c>
      <c r="AF2404" s="3">
        <f t="shared" si="1105"/>
        <v>4.67</v>
      </c>
      <c r="AG2404" s="2">
        <f t="shared" si="1090"/>
        <v>105.92076283713217</v>
      </c>
      <c r="AH2404" s="1">
        <f t="shared" si="1079"/>
        <v>66.154620026143334</v>
      </c>
    </row>
    <row r="2405" spans="6:34" ht="15" thickBot="1" x14ac:dyDescent="0.4">
      <c r="F2405" s="21">
        <f t="shared" si="1091"/>
        <v>237.49999999999079</v>
      </c>
      <c r="G2405" s="20">
        <f t="shared" si="1106"/>
        <v>356.63043478260749</v>
      </c>
      <c r="H2405" s="19">
        <f t="shared" si="1080"/>
        <v>6.6304347826074945</v>
      </c>
      <c r="I2405" s="18">
        <f t="shared" si="1081"/>
        <v>1.8944099378878556E-2</v>
      </c>
      <c r="J2405" s="17">
        <f t="shared" si="1082"/>
        <v>81845.407128862556</v>
      </c>
      <c r="K2405" s="16">
        <f t="shared" si="1083"/>
        <v>31.92350922944998</v>
      </c>
      <c r="L2405" s="15">
        <f t="shared" si="1084"/>
        <v>2.527335108582191E-142</v>
      </c>
      <c r="M2405" s="14">
        <f t="shared" si="1085"/>
        <v>6.0072228195890096E-145</v>
      </c>
      <c r="N2405" s="13">
        <f t="shared" si="1092"/>
        <v>0</v>
      </c>
      <c r="O2405" s="12">
        <f t="shared" si="1093"/>
        <v>0</v>
      </c>
      <c r="P2405" s="4">
        <f t="shared" si="1094"/>
        <v>2.2748417806912975E-144</v>
      </c>
      <c r="Q2405" s="11">
        <f t="shared" si="1086"/>
        <v>3.343069559291447E-143</v>
      </c>
      <c r="R2405" s="10">
        <f t="shared" si="1095"/>
        <v>-4.7621859998497296E-139</v>
      </c>
      <c r="S2405" s="9">
        <f t="shared" si="1096"/>
        <v>151.358709016955</v>
      </c>
      <c r="T2405" s="8">
        <f t="shared" si="1097"/>
        <v>33980.230195455952</v>
      </c>
      <c r="U2405" s="7">
        <f t="shared" si="1098"/>
        <v>-31.92350922944998</v>
      </c>
      <c r="V2405" s="9">
        <f t="shared" si="1099"/>
        <v>-3191.000870225811</v>
      </c>
      <c r="W2405" s="8">
        <f t="shared" si="1100"/>
        <v>81845.407128862556</v>
      </c>
      <c r="X2405" s="7">
        <f t="shared" si="1101"/>
        <v>-31.92350922944998</v>
      </c>
      <c r="Y2405" s="6">
        <f t="shared" si="1087"/>
        <v>3194.5885513751473</v>
      </c>
      <c r="Z2405" s="4">
        <f t="shared" si="1088"/>
        <v>-1</v>
      </c>
      <c r="AA2405" s="4">
        <f t="shared" si="1102"/>
        <v>0</v>
      </c>
      <c r="AB2405" s="5">
        <f t="shared" si="1103"/>
        <v>1.5125179436980531E-136</v>
      </c>
      <c r="AC2405" s="418">
        <f t="shared" si="1107"/>
        <v>1.0072696455288414E-136</v>
      </c>
      <c r="AD2405" s="628">
        <f t="shared" si="1104"/>
        <v>3.0591882027519902E-138</v>
      </c>
      <c r="AE2405" s="4">
        <f t="shared" si="1089"/>
        <v>30.160173188020455</v>
      </c>
      <c r="AF2405" s="3">
        <f t="shared" si="1105"/>
        <v>4.67</v>
      </c>
      <c r="AG2405" s="2">
        <f t="shared" si="1090"/>
        <v>105.92076283713217</v>
      </c>
      <c r="AH2405" s="1">
        <f t="shared" si="1079"/>
        <v>66.253791689212733</v>
      </c>
    </row>
    <row r="2406" spans="6:34" ht="15" thickBot="1" x14ac:dyDescent="0.4">
      <c r="F2406" s="21">
        <f t="shared" si="1091"/>
        <v>237.59999999999079</v>
      </c>
      <c r="G2406" s="20">
        <f t="shared" si="1106"/>
        <v>356.63043478260749</v>
      </c>
      <c r="H2406" s="19">
        <f t="shared" si="1080"/>
        <v>6.6304347826074945</v>
      </c>
      <c r="I2406" s="18">
        <f t="shared" si="1081"/>
        <v>1.8944099378878556E-2</v>
      </c>
      <c r="J2406" s="17">
        <f t="shared" si="1082"/>
        <v>81526.307041839973</v>
      </c>
      <c r="K2406" s="16">
        <f t="shared" si="1083"/>
        <v>31.924480158714889</v>
      </c>
      <c r="L2406" s="15">
        <f t="shared" si="1084"/>
        <v>8.9214376274798628E-142</v>
      </c>
      <c r="M2406" s="14">
        <f t="shared" si="1085"/>
        <v>2.1205365096756886E-144</v>
      </c>
      <c r="N2406" s="13">
        <f t="shared" si="1092"/>
        <v>0</v>
      </c>
      <c r="O2406" s="12">
        <f t="shared" si="1093"/>
        <v>0</v>
      </c>
      <c r="P2406" s="4">
        <f t="shared" si="1094"/>
        <v>8.0301417053506001E-144</v>
      </c>
      <c r="Q2406" s="11">
        <f t="shared" si="1086"/>
        <v>1.1800962387721014E-142</v>
      </c>
      <c r="R2406" s="10">
        <f t="shared" si="1095"/>
        <v>-1.6869247466099487E-138</v>
      </c>
      <c r="S2406" s="9">
        <f t="shared" si="1096"/>
        <v>151.358709016955</v>
      </c>
      <c r="T2406" s="8">
        <f t="shared" si="1097"/>
        <v>33995.366066357645</v>
      </c>
      <c r="U2406" s="7">
        <f t="shared" si="1098"/>
        <v>-31.924480158714889</v>
      </c>
      <c r="V2406" s="9">
        <f t="shared" si="1099"/>
        <v>-3194.193221148756</v>
      </c>
      <c r="W2406" s="8">
        <f t="shared" si="1100"/>
        <v>81526.307041839973</v>
      </c>
      <c r="X2406" s="7">
        <f t="shared" si="1101"/>
        <v>-31.924480158714889</v>
      </c>
      <c r="Y2406" s="6">
        <f t="shared" si="1087"/>
        <v>3197.7773207069854</v>
      </c>
      <c r="Z2406" s="4">
        <f t="shared" si="1088"/>
        <v>-1</v>
      </c>
      <c r="AA2406" s="4">
        <f t="shared" si="1102"/>
        <v>0</v>
      </c>
      <c r="AB2406" s="5">
        <f t="shared" si="1103"/>
        <v>5.3578418587521599E-136</v>
      </c>
      <c r="AC2406" s="418">
        <f t="shared" si="1107"/>
        <v>3.5695866125824772E-136</v>
      </c>
      <c r="AD2406" s="628">
        <f t="shared" si="1104"/>
        <v>1.0820457420184281E-137</v>
      </c>
      <c r="AE2406" s="4">
        <f t="shared" si="1089"/>
        <v>30.19027842184266</v>
      </c>
      <c r="AF2406" s="3">
        <f t="shared" si="1105"/>
        <v>4.67</v>
      </c>
      <c r="AG2406" s="2">
        <f t="shared" si="1090"/>
        <v>105.92076283713217</v>
      </c>
      <c r="AH2406" s="1">
        <f t="shared" si="1079"/>
        <v>66.353016096845153</v>
      </c>
    </row>
    <row r="2407" spans="6:34" ht="15" thickBot="1" x14ac:dyDescent="0.4">
      <c r="F2407" s="21">
        <f t="shared" si="1091"/>
        <v>237.69999999999078</v>
      </c>
      <c r="G2407" s="20">
        <f t="shared" si="1106"/>
        <v>356.63043478260749</v>
      </c>
      <c r="H2407" s="19">
        <f t="shared" si="1080"/>
        <v>6.6304347826074945</v>
      </c>
      <c r="I2407" s="18">
        <f t="shared" si="1081"/>
        <v>1.8944099378878556E-2</v>
      </c>
      <c r="J2407" s="17">
        <f t="shared" si="1082"/>
        <v>81206.887719725099</v>
      </c>
      <c r="K2407" s="16">
        <f t="shared" si="1083"/>
        <v>31.925452103682115</v>
      </c>
      <c r="L2407" s="15">
        <f t="shared" si="1084"/>
        <v>3.1534670441196029E-141</v>
      </c>
      <c r="M2407" s="14">
        <f t="shared" si="1085"/>
        <v>7.4954758171678835E-144</v>
      </c>
      <c r="N2407" s="13">
        <f t="shared" si="1092"/>
        <v>0</v>
      </c>
      <c r="O2407" s="12">
        <f t="shared" si="1093"/>
        <v>0</v>
      </c>
      <c r="P2407" s="4">
        <f t="shared" si="1094"/>
        <v>2.8384200265475272E-143</v>
      </c>
      <c r="Q2407" s="11">
        <f t="shared" si="1086"/>
        <v>4.1712947545524034E-142</v>
      </c>
      <c r="R2407" s="10">
        <f t="shared" si="1095"/>
        <v>-5.9836342701077597E-138</v>
      </c>
      <c r="S2407" s="9">
        <f t="shared" si="1096"/>
        <v>151.358709016955</v>
      </c>
      <c r="T2407" s="8">
        <f t="shared" si="1097"/>
        <v>34010.501937259338</v>
      </c>
      <c r="U2407" s="7">
        <f t="shared" si="1098"/>
        <v>-31.925452103682115</v>
      </c>
      <c r="V2407" s="9">
        <f t="shared" si="1099"/>
        <v>-3197.3856691646274</v>
      </c>
      <c r="W2407" s="8">
        <f t="shared" si="1100"/>
        <v>81206.887719725099</v>
      </c>
      <c r="X2407" s="7">
        <f t="shared" si="1101"/>
        <v>-31.925452103682115</v>
      </c>
      <c r="Y2407" s="6">
        <f t="shared" si="1087"/>
        <v>3200.9661941630393</v>
      </c>
      <c r="Z2407" s="4">
        <f t="shared" si="1088"/>
        <v>-1</v>
      </c>
      <c r="AA2407" s="4">
        <f t="shared" si="1102"/>
        <v>0</v>
      </c>
      <c r="AB2407" s="5">
        <f t="shared" si="1103"/>
        <v>1.9004621411994769E-135</v>
      </c>
      <c r="AC2407" s="418">
        <f t="shared" si="1107"/>
        <v>1.2666890060531902E-135</v>
      </c>
      <c r="AD2407" s="628">
        <f t="shared" si="1104"/>
        <v>3.8323542574412936E-137</v>
      </c>
      <c r="AE2407" s="4">
        <f t="shared" si="1089"/>
        <v>30.220384638703628</v>
      </c>
      <c r="AF2407" s="3">
        <f t="shared" si="1105"/>
        <v>4.67</v>
      </c>
      <c r="AG2407" s="2">
        <f t="shared" si="1090"/>
        <v>105.92076283713217</v>
      </c>
      <c r="AH2407" s="1">
        <f t="shared" si="1079"/>
        <v>66.452293231707117</v>
      </c>
    </row>
    <row r="2408" spans="6:34" ht="15" thickBot="1" x14ac:dyDescent="0.4">
      <c r="F2408" s="21">
        <f t="shared" si="1091"/>
        <v>237.79999999999077</v>
      </c>
      <c r="G2408" s="20">
        <f t="shared" si="1106"/>
        <v>356.63043478260749</v>
      </c>
      <c r="H2408" s="19">
        <f t="shared" si="1080"/>
        <v>6.6304347826074945</v>
      </c>
      <c r="I2408" s="18">
        <f t="shared" si="1081"/>
        <v>1.8944099378878556E-2</v>
      </c>
      <c r="J2408" s="17">
        <f t="shared" si="1082"/>
        <v>80887.149152808634</v>
      </c>
      <c r="K2408" s="16">
        <f t="shared" si="1083"/>
        <v>31.926425064517005</v>
      </c>
      <c r="L2408" s="15">
        <f t="shared" si="1084"/>
        <v>1.1161519159844707E-140</v>
      </c>
      <c r="M2408" s="14">
        <f t="shared" si="1085"/>
        <v>2.6529814891034883E-143</v>
      </c>
      <c r="N2408" s="13">
        <f t="shared" si="1092"/>
        <v>0</v>
      </c>
      <c r="O2408" s="12">
        <f t="shared" si="1093"/>
        <v>0</v>
      </c>
      <c r="P2408" s="4">
        <f t="shared" si="1094"/>
        <v>1.0046427968566893E-142</v>
      </c>
      <c r="Q2408" s="11">
        <f t="shared" si="1086"/>
        <v>1.4764063068651671E-141</v>
      </c>
      <c r="R2408" s="10">
        <f t="shared" si="1095"/>
        <v>-2.1252717575099466E-137</v>
      </c>
      <c r="S2408" s="9">
        <f t="shared" si="1096"/>
        <v>151.358709016955</v>
      </c>
      <c r="T2408" s="8">
        <f t="shared" si="1097"/>
        <v>34025.637808161031</v>
      </c>
      <c r="U2408" s="7">
        <f t="shared" si="1098"/>
        <v>-31.926425064517005</v>
      </c>
      <c r="V2408" s="9">
        <f t="shared" si="1099"/>
        <v>-3200.5782143749957</v>
      </c>
      <c r="W2408" s="8">
        <f t="shared" si="1100"/>
        <v>80887.149152808634</v>
      </c>
      <c r="X2408" s="7">
        <f t="shared" si="1101"/>
        <v>-31.926425064517005</v>
      </c>
      <c r="Y2408" s="6">
        <f t="shared" si="1087"/>
        <v>3204.155171824098</v>
      </c>
      <c r="Z2408" s="4">
        <f t="shared" si="1088"/>
        <v>-1</v>
      </c>
      <c r="AA2408" s="4">
        <f t="shared" si="1102"/>
        <v>0</v>
      </c>
      <c r="AB2408" s="5">
        <f t="shared" si="1103"/>
        <v>6.7500758445174662E-135</v>
      </c>
      <c r="AC2408" s="418">
        <f t="shared" si="1107"/>
        <v>4.5009283540387106E-135</v>
      </c>
      <c r="AD2408" s="628">
        <f t="shared" si="1104"/>
        <v>1.3591469007264458E-136</v>
      </c>
      <c r="AE2408" s="4">
        <f t="shared" si="1089"/>
        <v>30.250491839366092</v>
      </c>
      <c r="AF2408" s="3">
        <f t="shared" si="1105"/>
        <v>4.67</v>
      </c>
      <c r="AG2408" s="2">
        <f t="shared" si="1090"/>
        <v>105.92076283713217</v>
      </c>
      <c r="AH2408" s="1">
        <f t="shared" si="1079"/>
        <v>66.551623076505493</v>
      </c>
    </row>
    <row r="2409" spans="6:34" ht="15" thickBot="1" x14ac:dyDescent="0.4">
      <c r="F2409" s="21">
        <f t="shared" si="1091"/>
        <v>237.89999999999077</v>
      </c>
      <c r="G2409" s="20">
        <f t="shared" si="1106"/>
        <v>356.63043478260749</v>
      </c>
      <c r="H2409" s="19">
        <f t="shared" si="1080"/>
        <v>6.6304347826074945</v>
      </c>
      <c r="I2409" s="18">
        <f t="shared" si="1081"/>
        <v>1.8944099378878556E-2</v>
      </c>
      <c r="J2409" s="17">
        <f t="shared" si="1082"/>
        <v>80567.091331371135</v>
      </c>
      <c r="K2409" s="16">
        <f t="shared" si="1083"/>
        <v>31.927399041385065</v>
      </c>
      <c r="L2409" s="15">
        <f t="shared" si="1084"/>
        <v>3.95585168315567E-140</v>
      </c>
      <c r="M2409" s="14">
        <f t="shared" si="1085"/>
        <v>9.4026638656927119E-143</v>
      </c>
      <c r="N2409" s="13">
        <f t="shared" si="1092"/>
        <v>0</v>
      </c>
      <c r="O2409" s="12">
        <f t="shared" si="1093"/>
        <v>0</v>
      </c>
      <c r="P2409" s="4">
        <f t="shared" si="1094"/>
        <v>3.5606424555661012E-142</v>
      </c>
      <c r="Q2409" s="11">
        <f t="shared" si="1086"/>
        <v>5.232660796790208E-141</v>
      </c>
      <c r="R2409" s="10">
        <f t="shared" si="1095"/>
        <v>-7.5586480140711426E-137</v>
      </c>
      <c r="S2409" s="9">
        <f t="shared" si="1096"/>
        <v>151.358709016955</v>
      </c>
      <c r="T2409" s="8">
        <f t="shared" si="1097"/>
        <v>34040.773679062724</v>
      </c>
      <c r="U2409" s="7">
        <f t="shared" si="1098"/>
        <v>-31.927399041385065</v>
      </c>
      <c r="V2409" s="9">
        <f t="shared" si="1099"/>
        <v>-3203.7708568814473</v>
      </c>
      <c r="W2409" s="8">
        <f t="shared" si="1100"/>
        <v>80567.091331371135</v>
      </c>
      <c r="X2409" s="7">
        <f t="shared" si="1101"/>
        <v>-31.927399041385065</v>
      </c>
      <c r="Y2409" s="6">
        <f t="shared" si="1087"/>
        <v>3207.344253771048</v>
      </c>
      <c r="Z2409" s="4">
        <f t="shared" si="1088"/>
        <v>-1</v>
      </c>
      <c r="AA2409" s="4">
        <f t="shared" si="1102"/>
        <v>0</v>
      </c>
      <c r="AB2409" s="5">
        <f t="shared" si="1103"/>
        <v>2.4007022723894054E-134</v>
      </c>
      <c r="AC2409" s="418">
        <f t="shared" si="1107"/>
        <v>1.6014535353651502E-134</v>
      </c>
      <c r="AD2409" s="628">
        <f t="shared" si="1104"/>
        <v>4.8266743151663492E-136</v>
      </c>
      <c r="AE2409" s="4">
        <f t="shared" si="1089"/>
        <v>30.280600024593699</v>
      </c>
      <c r="AF2409" s="3">
        <f t="shared" si="1105"/>
        <v>4.67</v>
      </c>
      <c r="AG2409" s="2">
        <f t="shared" si="1090"/>
        <v>105.92076283713217</v>
      </c>
      <c r="AH2409" s="1">
        <f t="shared" si="1079"/>
        <v>66.65100561398738</v>
      </c>
    </row>
    <row r="2410" spans="6:34" ht="15" thickBot="1" x14ac:dyDescent="0.4">
      <c r="F2410" s="21">
        <f t="shared" si="1091"/>
        <v>237.99999999999076</v>
      </c>
      <c r="G2410" s="20">
        <f t="shared" si="1106"/>
        <v>356.63043478260749</v>
      </c>
      <c r="H2410" s="19">
        <f t="shared" si="1080"/>
        <v>6.6304347826074945</v>
      </c>
      <c r="I2410" s="18">
        <f t="shared" si="1081"/>
        <v>1.8944099378878556E-2</v>
      </c>
      <c r="J2410" s="17">
        <f t="shared" si="1082"/>
        <v>80246.71424568299</v>
      </c>
      <c r="K2410" s="16">
        <f t="shared" si="1083"/>
        <v>31.928374034451991</v>
      </c>
      <c r="L2410" s="15">
        <f t="shared" si="1084"/>
        <v>1.4039074851769575E-139</v>
      </c>
      <c r="M2410" s="14">
        <f t="shared" si="1085"/>
        <v>3.3369477015171103E-142</v>
      </c>
      <c r="N2410" s="13">
        <f t="shared" si="1092"/>
        <v>0</v>
      </c>
      <c r="O2410" s="12">
        <f t="shared" si="1093"/>
        <v>0</v>
      </c>
      <c r="P2410" s="4">
        <f t="shared" si="1094"/>
        <v>1.2636501557157596E-141</v>
      </c>
      <c r="Q2410" s="11">
        <f t="shared" si="1086"/>
        <v>1.8570392037917845E-140</v>
      </c>
      <c r="R2410" s="10">
        <f t="shared" si="1095"/>
        <v>-2.6918702082230008E-136</v>
      </c>
      <c r="S2410" s="9">
        <f t="shared" si="1096"/>
        <v>151.358709016955</v>
      </c>
      <c r="T2410" s="8">
        <f t="shared" si="1097"/>
        <v>34055.909549964417</v>
      </c>
      <c r="U2410" s="7">
        <f t="shared" si="1098"/>
        <v>-31.928374034451991</v>
      </c>
      <c r="V2410" s="9">
        <f t="shared" si="1099"/>
        <v>-3206.9635967855857</v>
      </c>
      <c r="W2410" s="8">
        <f t="shared" si="1100"/>
        <v>80246.71424568299</v>
      </c>
      <c r="X2410" s="7">
        <f t="shared" si="1101"/>
        <v>-31.928374034451991</v>
      </c>
      <c r="Y2410" s="6">
        <f t="shared" si="1087"/>
        <v>3210.5334400848747</v>
      </c>
      <c r="Z2410" s="4">
        <f t="shared" si="1088"/>
        <v>-1</v>
      </c>
      <c r="AA2410" s="4">
        <f t="shared" si="1102"/>
        <v>0</v>
      </c>
      <c r="AB2410" s="5">
        <f t="shared" si="1103"/>
        <v>8.5496492412769663E-134</v>
      </c>
      <c r="AC2410" s="418">
        <f t="shared" si="1107"/>
        <v>5.7056726542820434E-134</v>
      </c>
      <c r="AD2410" s="628">
        <f t="shared" si="1104"/>
        <v>1.716368587638614E-135</v>
      </c>
      <c r="AE2410" s="4">
        <f t="shared" si="1089"/>
        <v>30.310709195151038</v>
      </c>
      <c r="AF2410" s="3">
        <f t="shared" si="1105"/>
        <v>4.67</v>
      </c>
      <c r="AG2410" s="2">
        <f t="shared" si="1090"/>
        <v>105.92076283713217</v>
      </c>
      <c r="AH2410" s="1">
        <f t="shared" si="1079"/>
        <v>66.750440826939879</v>
      </c>
    </row>
    <row r="2411" spans="6:34" ht="15" thickBot="1" x14ac:dyDescent="0.4">
      <c r="F2411" s="21">
        <f t="shared" si="1091"/>
        <v>238.09999999999076</v>
      </c>
      <c r="G2411" s="20">
        <f t="shared" si="1106"/>
        <v>356.63043478260749</v>
      </c>
      <c r="H2411" s="19">
        <f t="shared" si="1080"/>
        <v>6.6304347826074945</v>
      </c>
      <c r="I2411" s="18">
        <f t="shared" si="1081"/>
        <v>1.8944099378878556E-2</v>
      </c>
      <c r="J2411" s="17">
        <f t="shared" si="1082"/>
        <v>79926.017886004425</v>
      </c>
      <c r="K2411" s="16">
        <f t="shared" si="1083"/>
        <v>31.929350043883687</v>
      </c>
      <c r="L2411" s="15">
        <f t="shared" si="1084"/>
        <v>4.9890619514636108E-139</v>
      </c>
      <c r="M2411" s="14">
        <f t="shared" si="1085"/>
        <v>1.1858501352433857E-141</v>
      </c>
      <c r="N2411" s="13">
        <f t="shared" si="1092"/>
        <v>0</v>
      </c>
      <c r="O2411" s="12">
        <f t="shared" si="1093"/>
        <v>0</v>
      </c>
      <c r="P2411" s="4">
        <f t="shared" si="1094"/>
        <v>4.4906298872307191E-141</v>
      </c>
      <c r="Q2411" s="11">
        <f t="shared" si="1086"/>
        <v>6.5993548234740447E-140</v>
      </c>
      <c r="R2411" s="10">
        <f t="shared" si="1095"/>
        <v>-9.5994107677493287E-136</v>
      </c>
      <c r="S2411" s="9">
        <f t="shared" si="1096"/>
        <v>151.358709016955</v>
      </c>
      <c r="T2411" s="8">
        <f t="shared" si="1097"/>
        <v>34071.04542086611</v>
      </c>
      <c r="U2411" s="7">
        <f t="shared" si="1098"/>
        <v>-31.929350043883687</v>
      </c>
      <c r="V2411" s="9">
        <f t="shared" si="1099"/>
        <v>-3210.1564341890307</v>
      </c>
      <c r="W2411" s="8">
        <f t="shared" si="1100"/>
        <v>79926.017886004425</v>
      </c>
      <c r="X2411" s="7">
        <f t="shared" si="1101"/>
        <v>-31.929350043883687</v>
      </c>
      <c r="Y2411" s="6">
        <f t="shared" si="1087"/>
        <v>3213.7227308466595</v>
      </c>
      <c r="Z2411" s="4">
        <f t="shared" si="1088"/>
        <v>-1</v>
      </c>
      <c r="AA2411" s="4">
        <f t="shared" si="1102"/>
        <v>0</v>
      </c>
      <c r="AB2411" s="5">
        <f t="shared" si="1103"/>
        <v>3.0488689512772746E-133</v>
      </c>
      <c r="AC2411" s="418">
        <f t="shared" si="1107"/>
        <v>2.0355405105613101E-133</v>
      </c>
      <c r="AD2411" s="628">
        <f t="shared" si="1104"/>
        <v>6.111589939792154E-135</v>
      </c>
      <c r="AE2411" s="4">
        <f t="shared" si="1089"/>
        <v>30.340819351803599</v>
      </c>
      <c r="AF2411" s="3">
        <f t="shared" si="1105"/>
        <v>4.67</v>
      </c>
      <c r="AG2411" s="2">
        <f t="shared" si="1090"/>
        <v>105.92076283713217</v>
      </c>
      <c r="AH2411" s="1">
        <f t="shared" si="1079"/>
        <v>66.84992869819024</v>
      </c>
    </row>
    <row r="2412" spans="6:34" ht="15" thickBot="1" x14ac:dyDescent="0.4">
      <c r="F2412" s="21">
        <f t="shared" si="1091"/>
        <v>238.19999999999075</v>
      </c>
      <c r="G2412" s="20">
        <f t="shared" si="1106"/>
        <v>356.63043478260749</v>
      </c>
      <c r="H2412" s="19">
        <f t="shared" si="1080"/>
        <v>6.6304347826074945</v>
      </c>
      <c r="I2412" s="18">
        <f t="shared" si="1081"/>
        <v>1.8944099378878556E-2</v>
      </c>
      <c r="J2412" s="17">
        <f t="shared" si="1082"/>
        <v>79605.002242585528</v>
      </c>
      <c r="K2412" s="16">
        <f t="shared" si="1083"/>
        <v>31.930327069846221</v>
      </c>
      <c r="L2412" s="15">
        <f t="shared" si="1084"/>
        <v>1.775339196893947E-138</v>
      </c>
      <c r="M2412" s="14">
        <f t="shared" si="1085"/>
        <v>4.2198037370972226E-141</v>
      </c>
      <c r="N2412" s="13">
        <f t="shared" si="1092"/>
        <v>0</v>
      </c>
      <c r="O2412" s="12">
        <f t="shared" si="1093"/>
        <v>0</v>
      </c>
      <c r="P2412" s="4">
        <f t="shared" si="1094"/>
        <v>1.5979739949321189E-140</v>
      </c>
      <c r="Q2412" s="11">
        <f t="shared" si="1086"/>
        <v>2.3483559447257466E-139</v>
      </c>
      <c r="R2412" s="10">
        <f t="shared" si="1095"/>
        <v>-3.4278011828905972E-135</v>
      </c>
      <c r="S2412" s="9">
        <f t="shared" si="1096"/>
        <v>151.358709016955</v>
      </c>
      <c r="T2412" s="8">
        <f t="shared" si="1097"/>
        <v>34086.181291767803</v>
      </c>
      <c r="U2412" s="7">
        <f t="shared" si="1098"/>
        <v>-31.930327069846221</v>
      </c>
      <c r="V2412" s="9">
        <f t="shared" si="1099"/>
        <v>-3213.3493691934191</v>
      </c>
      <c r="W2412" s="8">
        <f t="shared" si="1100"/>
        <v>79605.002242585528</v>
      </c>
      <c r="X2412" s="7">
        <f t="shared" si="1101"/>
        <v>-31.930327069846221</v>
      </c>
      <c r="Y2412" s="6">
        <f t="shared" si="1087"/>
        <v>3216.9121261375831</v>
      </c>
      <c r="Z2412" s="4">
        <f t="shared" si="1088"/>
        <v>-1</v>
      </c>
      <c r="AA2412" s="4">
        <f t="shared" si="1102"/>
        <v>0</v>
      </c>
      <c r="AB2412" s="5">
        <f t="shared" si="1103"/>
        <v>1.0887039684537814E-132</v>
      </c>
      <c r="AC2412" s="418">
        <f t="shared" si="1107"/>
        <v>7.2716532295893643E-133</v>
      </c>
      <c r="AD2412" s="628">
        <f t="shared" si="1104"/>
        <v>2.1791095595521425E-134</v>
      </c>
      <c r="AE2412" s="4">
        <f t="shared" si="1089"/>
        <v>30.370930495317811</v>
      </c>
      <c r="AF2412" s="3">
        <f t="shared" si="1105"/>
        <v>4.67</v>
      </c>
      <c r="AG2412" s="2">
        <f t="shared" si="1090"/>
        <v>105.92076283713217</v>
      </c>
      <c r="AH2412" s="1">
        <f t="shared" si="1079"/>
        <v>66.949469210605727</v>
      </c>
    </row>
    <row r="2413" spans="6:34" ht="15" thickBot="1" x14ac:dyDescent="0.4">
      <c r="F2413" s="21">
        <f t="shared" si="1091"/>
        <v>238.29999999999075</v>
      </c>
      <c r="G2413" s="20">
        <f t="shared" si="1106"/>
        <v>356.63043478260749</v>
      </c>
      <c r="H2413" s="19">
        <f t="shared" si="1080"/>
        <v>6.6304347826074945</v>
      </c>
      <c r="I2413" s="18">
        <f t="shared" si="1081"/>
        <v>1.8944099378878556E-2</v>
      </c>
      <c r="J2413" s="17">
        <f t="shared" si="1082"/>
        <v>79283.667305666182</v>
      </c>
      <c r="K2413" s="16">
        <f t="shared" si="1083"/>
        <v>31.931305112505836</v>
      </c>
      <c r="L2413" s="15">
        <f t="shared" si="1084"/>
        <v>6.3259527593347122E-138</v>
      </c>
      <c r="M2413" s="14">
        <f t="shared" si="1085"/>
        <v>1.5036157113662676E-140</v>
      </c>
      <c r="N2413" s="13">
        <f t="shared" si="1092"/>
        <v>0</v>
      </c>
      <c r="O2413" s="12">
        <f t="shared" si="1093"/>
        <v>0</v>
      </c>
      <c r="P2413" s="4">
        <f t="shared" si="1094"/>
        <v>5.6939586645029239E-140</v>
      </c>
      <c r="Q2413" s="11">
        <f t="shared" si="1086"/>
        <v>8.3677467350625594E-139</v>
      </c>
      <c r="R2413" s="10">
        <f t="shared" si="1095"/>
        <v>-1.2256525805991054E-134</v>
      </c>
      <c r="S2413" s="9">
        <f t="shared" si="1096"/>
        <v>151.358709016955</v>
      </c>
      <c r="T2413" s="8">
        <f t="shared" si="1097"/>
        <v>34101.317162669497</v>
      </c>
      <c r="U2413" s="7">
        <f t="shared" si="1098"/>
        <v>-31.931305112505836</v>
      </c>
      <c r="V2413" s="9">
        <f t="shared" si="1099"/>
        <v>-3216.5424019004035</v>
      </c>
      <c r="W2413" s="8">
        <f t="shared" si="1100"/>
        <v>79283.667305666182</v>
      </c>
      <c r="X2413" s="7">
        <f t="shared" si="1101"/>
        <v>-31.931305112505836</v>
      </c>
      <c r="Y2413" s="6">
        <f t="shared" si="1087"/>
        <v>3220.1016260389201</v>
      </c>
      <c r="Z2413" s="4">
        <f t="shared" si="1088"/>
        <v>-1</v>
      </c>
      <c r="AA2413" s="4">
        <f t="shared" si="1102"/>
        <v>0</v>
      </c>
      <c r="AB2413" s="5">
        <f t="shared" si="1103"/>
        <v>3.8927952855148212E-132</v>
      </c>
      <c r="AC2413" s="418">
        <f t="shared" si="1107"/>
        <v>2.6011608266232767E-132</v>
      </c>
      <c r="AD2413" s="628">
        <f t="shared" si="1104"/>
        <v>7.7801013577199118E-134</v>
      </c>
      <c r="AE2413" s="4">
        <f t="shared" si="1089"/>
        <v>30.401042626460988</v>
      </c>
      <c r="AF2413" s="3">
        <f t="shared" si="1105"/>
        <v>4.67</v>
      </c>
      <c r="AG2413" s="2">
        <f t="shared" si="1090"/>
        <v>105.92076283713217</v>
      </c>
      <c r="AH2413" s="1">
        <f t="shared" si="1079"/>
        <v>67.049062347093269</v>
      </c>
    </row>
    <row r="2414" spans="6:34" ht="15" thickBot="1" x14ac:dyDescent="0.4">
      <c r="F2414" s="21">
        <f t="shared" si="1091"/>
        <v>238.39999999999074</v>
      </c>
      <c r="G2414" s="20">
        <f t="shared" si="1106"/>
        <v>356.63043478260749</v>
      </c>
      <c r="H2414" s="19">
        <f t="shared" si="1080"/>
        <v>6.6304347826074945</v>
      </c>
      <c r="I2414" s="18">
        <f t="shared" si="1081"/>
        <v>1.8944099378878556E-2</v>
      </c>
      <c r="J2414" s="17">
        <f t="shared" si="1082"/>
        <v>78962.013065476145</v>
      </c>
      <c r="K2414" s="16">
        <f t="shared" si="1083"/>
        <v>31.932284172028989</v>
      </c>
      <c r="L2414" s="15">
        <f t="shared" si="1084"/>
        <v>2.2571105190164398E-137</v>
      </c>
      <c r="M2414" s="14">
        <f t="shared" si="1085"/>
        <v>5.3649259926501759E-140</v>
      </c>
      <c r="N2414" s="13">
        <f t="shared" si="1092"/>
        <v>0</v>
      </c>
      <c r="O2414" s="12">
        <f t="shared" si="1093"/>
        <v>0</v>
      </c>
      <c r="P2414" s="4">
        <f t="shared" si="1094"/>
        <v>2.0316139695368131E-139</v>
      </c>
      <c r="Q2414" s="11">
        <f t="shared" si="1086"/>
        <v>2.9856260226264282E-138</v>
      </c>
      <c r="R2414" s="10">
        <f t="shared" si="1095"/>
        <v>-4.3883370627740694E-134</v>
      </c>
      <c r="S2414" s="9">
        <f t="shared" si="1096"/>
        <v>151.358709016955</v>
      </c>
      <c r="T2414" s="8">
        <f t="shared" si="1097"/>
        <v>34116.45303357119</v>
      </c>
      <c r="U2414" s="7">
        <f t="shared" si="1098"/>
        <v>-31.932284172028989</v>
      </c>
      <c r="V2414" s="9">
        <f t="shared" si="1099"/>
        <v>-3219.7355324116543</v>
      </c>
      <c r="W2414" s="8">
        <f t="shared" si="1100"/>
        <v>78962.013065476145</v>
      </c>
      <c r="X2414" s="7">
        <f t="shared" si="1101"/>
        <v>-31.932284172028989</v>
      </c>
      <c r="Y2414" s="6">
        <f t="shared" si="1087"/>
        <v>3223.2912306320441</v>
      </c>
      <c r="Z2414" s="4">
        <f t="shared" si="1088"/>
        <v>-1</v>
      </c>
      <c r="AA2414" s="4">
        <f t="shared" si="1102"/>
        <v>0</v>
      </c>
      <c r="AB2414" s="5">
        <f t="shared" si="1103"/>
        <v>1.3937797790028429E-131</v>
      </c>
      <c r="AC2414" s="418">
        <f t="shared" si="1107"/>
        <v>9.3171268323415019E-132</v>
      </c>
      <c r="AD2414" s="628">
        <f t="shared" si="1104"/>
        <v>2.781460495489342E-133</v>
      </c>
      <c r="AE2414" s="4">
        <f t="shared" si="1089"/>
        <v>30.43115574600138</v>
      </c>
      <c r="AF2414" s="3">
        <f t="shared" si="1105"/>
        <v>4.67</v>
      </c>
      <c r="AG2414" s="2">
        <f t="shared" si="1090"/>
        <v>105.92076283713217</v>
      </c>
      <c r="AH2414" s="1">
        <f t="shared" si="1079"/>
        <v>67.14870809059974</v>
      </c>
    </row>
    <row r="2415" spans="6:34" ht="15" thickBot="1" x14ac:dyDescent="0.4">
      <c r="F2415" s="21">
        <f t="shared" si="1091"/>
        <v>238.49999999999073</v>
      </c>
      <c r="G2415" s="20">
        <f t="shared" si="1106"/>
        <v>356.63043478260749</v>
      </c>
      <c r="H2415" s="19">
        <f t="shared" si="1080"/>
        <v>6.6304347826074945</v>
      </c>
      <c r="I2415" s="18">
        <f t="shared" si="1081"/>
        <v>1.8944099378878556E-2</v>
      </c>
      <c r="J2415" s="17">
        <f t="shared" si="1082"/>
        <v>78640.039512234973</v>
      </c>
      <c r="K2415" s="16">
        <f t="shared" si="1083"/>
        <v>31.933264248582311</v>
      </c>
      <c r="L2415" s="15">
        <f t="shared" si="1084"/>
        <v>8.0642150946359624E-137</v>
      </c>
      <c r="M2415" s="14">
        <f t="shared" si="1085"/>
        <v>1.9167832858440219E-139</v>
      </c>
      <c r="N2415" s="13">
        <f t="shared" si="1092"/>
        <v>0</v>
      </c>
      <c r="O2415" s="12">
        <f t="shared" si="1093"/>
        <v>0</v>
      </c>
      <c r="P2415" s="4">
        <f t="shared" si="1094"/>
        <v>7.2585599604361787E-139</v>
      </c>
      <c r="Q2415" s="11">
        <f t="shared" si="1086"/>
        <v>1.0667058717662468E-137</v>
      </c>
      <c r="R2415" s="10">
        <f t="shared" si="1095"/>
        <v>-1.5733071955866144E-133</v>
      </c>
      <c r="S2415" s="9">
        <f t="shared" si="1096"/>
        <v>151.358709016955</v>
      </c>
      <c r="T2415" s="8">
        <f t="shared" si="1097"/>
        <v>34131.588904472883</v>
      </c>
      <c r="U2415" s="7">
        <f t="shared" si="1098"/>
        <v>-31.933264248582311</v>
      </c>
      <c r="V2415" s="9">
        <f t="shared" si="1099"/>
        <v>-3222.9287608288573</v>
      </c>
      <c r="W2415" s="8">
        <f t="shared" si="1100"/>
        <v>78640.039512234973</v>
      </c>
      <c r="X2415" s="7">
        <f t="shared" si="1101"/>
        <v>-31.933264248582311</v>
      </c>
      <c r="Y2415" s="6">
        <f t="shared" si="1087"/>
        <v>3226.4809399984238</v>
      </c>
      <c r="Z2415" s="4">
        <f t="shared" si="1088"/>
        <v>-1</v>
      </c>
      <c r="AA2415" s="4">
        <f t="shared" si="1102"/>
        <v>0</v>
      </c>
      <c r="AB2415" s="5">
        <f t="shared" si="1103"/>
        <v>4.9969811434267931E-131</v>
      </c>
      <c r="AC2415" s="418">
        <f t="shared" si="1107"/>
        <v>3.3417787335893575E-131</v>
      </c>
      <c r="AD2415" s="628">
        <f t="shared" si="1104"/>
        <v>9.9573119062481045E-133</v>
      </c>
      <c r="AE2415" s="4">
        <f t="shared" si="1089"/>
        <v>30.461269854708132</v>
      </c>
      <c r="AF2415" s="3">
        <f t="shared" si="1105"/>
        <v>4.67</v>
      </c>
      <c r="AG2415" s="2">
        <f t="shared" si="1090"/>
        <v>105.92076283713217</v>
      </c>
      <c r="AH2415" s="1">
        <f t="shared" si="1079"/>
        <v>67.248406424111693</v>
      </c>
    </row>
    <row r="2416" spans="6:34" ht="15" thickBot="1" x14ac:dyDescent="0.4">
      <c r="F2416" s="21">
        <f t="shared" si="1091"/>
        <v>238.59999999999073</v>
      </c>
      <c r="G2416" s="20">
        <f t="shared" si="1106"/>
        <v>356.63043478260749</v>
      </c>
      <c r="H2416" s="19">
        <f t="shared" si="1080"/>
        <v>6.6304347826074945</v>
      </c>
      <c r="I2416" s="18">
        <f t="shared" si="1081"/>
        <v>1.8944099378878556E-2</v>
      </c>
      <c r="J2416" s="17">
        <f t="shared" si="1082"/>
        <v>78317.746636152093</v>
      </c>
      <c r="K2416" s="16">
        <f t="shared" si="1083"/>
        <v>31.93424534233262</v>
      </c>
      <c r="L2416" s="15">
        <f t="shared" si="1084"/>
        <v>2.8850536903776127E-136</v>
      </c>
      <c r="M2416" s="14">
        <f t="shared" si="1085"/>
        <v>6.8574841166585476E-139</v>
      </c>
      <c r="N2416" s="13">
        <f t="shared" si="1092"/>
        <v>0</v>
      </c>
      <c r="O2416" s="12">
        <f t="shared" si="1093"/>
        <v>0</v>
      </c>
      <c r="P2416" s="4">
        <f t="shared" si="1094"/>
        <v>2.5968224997635578E-138</v>
      </c>
      <c r="Q2416" s="11">
        <f t="shared" si="1086"/>
        <v>3.8162470566214537E-137</v>
      </c>
      <c r="R2416" s="10">
        <f t="shared" si="1095"/>
        <v>-5.6481752122512854E-133</v>
      </c>
      <c r="S2416" s="9">
        <f t="shared" si="1096"/>
        <v>151.358709016955</v>
      </c>
      <c r="T2416" s="8">
        <f t="shared" si="1097"/>
        <v>34146.724775374576</v>
      </c>
      <c r="U2416" s="7">
        <f t="shared" si="1098"/>
        <v>-31.93424534233262</v>
      </c>
      <c r="V2416" s="9">
        <f t="shared" si="1099"/>
        <v>-3226.1220872537156</v>
      </c>
      <c r="W2416" s="8">
        <f t="shared" si="1100"/>
        <v>78317.746636152093</v>
      </c>
      <c r="X2416" s="7">
        <f t="shared" si="1101"/>
        <v>-31.93424534233262</v>
      </c>
      <c r="Y2416" s="6">
        <f t="shared" si="1087"/>
        <v>3229.6707542196232</v>
      </c>
      <c r="Z2416" s="4">
        <f t="shared" si="1088"/>
        <v>-1</v>
      </c>
      <c r="AA2416" s="4">
        <f t="shared" si="1102"/>
        <v>0</v>
      </c>
      <c r="AB2416" s="5">
        <f t="shared" si="1103"/>
        <v>1.7939169864323237E-130</v>
      </c>
      <c r="AC2416" s="418">
        <f t="shared" si="1107"/>
        <v>1.2002020893804275E-130</v>
      </c>
      <c r="AD2416" s="628">
        <f t="shared" si="1104"/>
        <v>3.5693819450387702E-132</v>
      </c>
      <c r="AE2416" s="4">
        <f t="shared" si="1089"/>
        <v>30.491384953351297</v>
      </c>
      <c r="AF2416" s="3">
        <f t="shared" si="1105"/>
        <v>4.67</v>
      </c>
      <c r="AG2416" s="2">
        <f t="shared" si="1090"/>
        <v>105.92076283713217</v>
      </c>
      <c r="AH2416" s="1">
        <f t="shared" si="1079"/>
        <v>67.348157330655283</v>
      </c>
    </row>
    <row r="2417" spans="6:34" ht="15" thickBot="1" x14ac:dyDescent="0.4">
      <c r="F2417" s="21">
        <f t="shared" si="1091"/>
        <v>238.69999999999072</v>
      </c>
      <c r="G2417" s="20">
        <f t="shared" si="1106"/>
        <v>356.63043478260749</v>
      </c>
      <c r="H2417" s="19">
        <f t="shared" si="1080"/>
        <v>6.6304347826074945</v>
      </c>
      <c r="I2417" s="18">
        <f t="shared" si="1081"/>
        <v>1.8944099378878556E-2</v>
      </c>
      <c r="J2417" s="17">
        <f t="shared" si="1082"/>
        <v>77995.134427426718</v>
      </c>
      <c r="K2417" s="16">
        <f t="shared" si="1083"/>
        <v>31.93522745344691</v>
      </c>
      <c r="L2417" s="15">
        <f t="shared" si="1084"/>
        <v>1.0335424889008632E-135</v>
      </c>
      <c r="M2417" s="14">
        <f t="shared" si="1085"/>
        <v>2.4566271418684615E-138</v>
      </c>
      <c r="N2417" s="13">
        <f t="shared" si="1092"/>
        <v>0</v>
      </c>
      <c r="O2417" s="12">
        <f t="shared" si="1093"/>
        <v>0</v>
      </c>
      <c r="P2417" s="4">
        <f t="shared" si="1094"/>
        <v>9.3028646177052636E-138</v>
      </c>
      <c r="Q2417" s="11">
        <f t="shared" si="1086"/>
        <v>1.3671334763426478E-136</v>
      </c>
      <c r="R2417" s="10">
        <f t="shared" si="1095"/>
        <v>-2.0304111790079123E-132</v>
      </c>
      <c r="S2417" s="9">
        <f t="shared" si="1096"/>
        <v>151.358709016955</v>
      </c>
      <c r="T2417" s="8">
        <f t="shared" si="1097"/>
        <v>34161.860646276269</v>
      </c>
      <c r="U2417" s="7">
        <f t="shared" si="1098"/>
        <v>-31.93522745344691</v>
      </c>
      <c r="V2417" s="9">
        <f t="shared" si="1099"/>
        <v>-3229.3155117879487</v>
      </c>
      <c r="W2417" s="8">
        <f t="shared" si="1100"/>
        <v>77995.134427426718</v>
      </c>
      <c r="X2417" s="7">
        <f t="shared" si="1101"/>
        <v>-31.93522745344691</v>
      </c>
      <c r="Y2417" s="6">
        <f t="shared" si="1087"/>
        <v>3232.8606733773017</v>
      </c>
      <c r="Z2417" s="4">
        <f t="shared" si="1088"/>
        <v>-1</v>
      </c>
      <c r="AA2417" s="4">
        <f t="shared" si="1102"/>
        <v>0</v>
      </c>
      <c r="AB2417" s="5">
        <f t="shared" si="1103"/>
        <v>6.4487891515188468E-130</v>
      </c>
      <c r="AC2417" s="418">
        <f t="shared" si="1107"/>
        <v>4.3163056776290601E-130</v>
      </c>
      <c r="AD2417" s="628">
        <f t="shared" si="1104"/>
        <v>1.2812260253143393E-131</v>
      </c>
      <c r="AE2417" s="4">
        <f t="shared" si="1089"/>
        <v>30.521501042701818</v>
      </c>
      <c r="AF2417" s="3">
        <f t="shared" si="1105"/>
        <v>4.67</v>
      </c>
      <c r="AG2417" s="2">
        <f t="shared" si="1090"/>
        <v>105.92076283713217</v>
      </c>
      <c r="AH2417" s="1">
        <f t="shared" si="1079"/>
        <v>67.447960793296076</v>
      </c>
    </row>
    <row r="2418" spans="6:34" ht="15" thickBot="1" x14ac:dyDescent="0.4">
      <c r="F2418" s="21">
        <f t="shared" si="1091"/>
        <v>238.79999999999072</v>
      </c>
      <c r="G2418" s="20">
        <f t="shared" si="1106"/>
        <v>356.63043478260749</v>
      </c>
      <c r="H2418" s="19">
        <f t="shared" si="1080"/>
        <v>6.6304347826074945</v>
      </c>
      <c r="I2418" s="18">
        <f t="shared" si="1081"/>
        <v>1.8944099378878556E-2</v>
      </c>
      <c r="J2418" s="17">
        <f t="shared" si="1082"/>
        <v>77672.202876247917</v>
      </c>
      <c r="K2418" s="16">
        <f t="shared" si="1083"/>
        <v>31.936210582092389</v>
      </c>
      <c r="L2418" s="15">
        <f t="shared" si="1084"/>
        <v>3.7075373090866508E-135</v>
      </c>
      <c r="M2418" s="14">
        <f t="shared" si="1085"/>
        <v>8.8124454299680604E-138</v>
      </c>
      <c r="N2418" s="13">
        <f t="shared" si="1092"/>
        <v>0</v>
      </c>
      <c r="O2418" s="12">
        <f t="shared" si="1093"/>
        <v>0</v>
      </c>
      <c r="P2418" s="4">
        <f t="shared" si="1094"/>
        <v>3.3371359205758515E-137</v>
      </c>
      <c r="Q2418" s="11">
        <f t="shared" si="1086"/>
        <v>4.9041993188224754E-136</v>
      </c>
      <c r="R2418" s="10">
        <f t="shared" si="1095"/>
        <v>-7.3087172112392618E-132</v>
      </c>
      <c r="S2418" s="9">
        <f t="shared" si="1096"/>
        <v>151.358709016955</v>
      </c>
      <c r="T2418" s="8">
        <f t="shared" si="1097"/>
        <v>34176.996517177962</v>
      </c>
      <c r="U2418" s="7">
        <f t="shared" si="1098"/>
        <v>-31.936210582092389</v>
      </c>
      <c r="V2418" s="9">
        <f t="shared" si="1099"/>
        <v>-3232.5090345332933</v>
      </c>
      <c r="W2418" s="8">
        <f t="shared" si="1100"/>
        <v>77672.202876247917</v>
      </c>
      <c r="X2418" s="7">
        <f t="shared" si="1101"/>
        <v>-31.936210582092389</v>
      </c>
      <c r="Y2418" s="6">
        <f t="shared" si="1087"/>
        <v>3236.0506975532139</v>
      </c>
      <c r="Z2418" s="4">
        <f t="shared" si="1088"/>
        <v>-1</v>
      </c>
      <c r="AA2418" s="4">
        <f t="shared" si="1102"/>
        <v>0</v>
      </c>
      <c r="AB2418" s="5">
        <f t="shared" si="1103"/>
        <v>2.3213217475678191E-129</v>
      </c>
      <c r="AC2418" s="418">
        <f t="shared" si="1107"/>
        <v>1.5543587401817782E-129</v>
      </c>
      <c r="AD2418" s="628">
        <f t="shared" si="1104"/>
        <v>4.6051143796808035E-131</v>
      </c>
      <c r="AE2418" s="4">
        <f t="shared" si="1089"/>
        <v>30.551618123531547</v>
      </c>
      <c r="AF2418" s="3">
        <f t="shared" si="1105"/>
        <v>4.67</v>
      </c>
      <c r="AG2418" s="2">
        <f t="shared" si="1090"/>
        <v>105.92076283713217</v>
      </c>
      <c r="AH2418" s="1">
        <f t="shared" si="1079"/>
        <v>67.547816795139155</v>
      </c>
    </row>
    <row r="2419" spans="6:34" ht="15" thickBot="1" x14ac:dyDescent="0.4">
      <c r="F2419" s="21">
        <f t="shared" si="1091"/>
        <v>238.89999999999071</v>
      </c>
      <c r="G2419" s="20">
        <f t="shared" si="1106"/>
        <v>356.63043478260749</v>
      </c>
      <c r="H2419" s="19">
        <f t="shared" si="1080"/>
        <v>6.6304347826074945</v>
      </c>
      <c r="I2419" s="18">
        <f t="shared" si="1081"/>
        <v>1.8944099378878556E-2</v>
      </c>
      <c r="J2419" s="17">
        <f t="shared" si="1082"/>
        <v>77348.951972794588</v>
      </c>
      <c r="K2419" s="16">
        <f t="shared" si="1083"/>
        <v>31.937194728436417</v>
      </c>
      <c r="L2419" s="15">
        <f t="shared" si="1084"/>
        <v>1.3317588917566156E-134</v>
      </c>
      <c r="M2419" s="14">
        <f t="shared" si="1085"/>
        <v>3.1654577098162992E-137</v>
      </c>
      <c r="N2419" s="13">
        <f t="shared" si="1092"/>
        <v>0</v>
      </c>
      <c r="O2419" s="12">
        <f t="shared" si="1093"/>
        <v>0</v>
      </c>
      <c r="P2419" s="4">
        <f t="shared" si="1094"/>
        <v>1.1987095650622402E-136</v>
      </c>
      <c r="Q2419" s="11">
        <f t="shared" si="1086"/>
        <v>1.7616035943270186E-135</v>
      </c>
      <c r="R2419" s="10">
        <f t="shared" si="1095"/>
        <v>-2.6343881969757609E-131</v>
      </c>
      <c r="S2419" s="9">
        <f t="shared" si="1096"/>
        <v>151.358709016955</v>
      </c>
      <c r="T2419" s="8">
        <f t="shared" si="1097"/>
        <v>34192.132388079655</v>
      </c>
      <c r="U2419" s="7">
        <f t="shared" si="1098"/>
        <v>-31.937194728436417</v>
      </c>
      <c r="V2419" s="9">
        <f t="shared" si="1099"/>
        <v>-3235.7026555915027</v>
      </c>
      <c r="W2419" s="8">
        <f t="shared" si="1100"/>
        <v>77348.951972794588</v>
      </c>
      <c r="X2419" s="7">
        <f t="shared" si="1101"/>
        <v>-31.937194728436417</v>
      </c>
      <c r="Y2419" s="6">
        <f t="shared" si="1087"/>
        <v>3239.2408268292097</v>
      </c>
      <c r="Z2419" s="4">
        <f t="shared" si="1088"/>
        <v>-1</v>
      </c>
      <c r="AA2419" s="4">
        <f t="shared" si="1102"/>
        <v>0</v>
      </c>
      <c r="AB2419" s="5">
        <f t="shared" si="1103"/>
        <v>8.3670806195262676E-129</v>
      </c>
      <c r="AC2419" s="418">
        <f t="shared" si="1107"/>
        <v>5.6049494520096744E-129</v>
      </c>
      <c r="AD2419" s="628">
        <f t="shared" si="1104"/>
        <v>1.6574374739483038E-130</v>
      </c>
      <c r="AE2419" s="4">
        <f t="shared" si="1089"/>
        <v>30.581736196613225</v>
      </c>
      <c r="AF2419" s="3">
        <f t="shared" si="1105"/>
        <v>4.67</v>
      </c>
      <c r="AG2419" s="2">
        <f t="shared" si="1090"/>
        <v>105.92076283713217</v>
      </c>
      <c r="AH2419" s="1">
        <f t="shared" si="1079"/>
        <v>67.647725319328941</v>
      </c>
    </row>
    <row r="2420" spans="6:34" ht="15" thickBot="1" x14ac:dyDescent="0.4">
      <c r="F2420" s="21">
        <f t="shared" si="1091"/>
        <v>238.99999999999071</v>
      </c>
      <c r="G2420" s="20">
        <f t="shared" si="1106"/>
        <v>356.63043478260749</v>
      </c>
      <c r="H2420" s="19">
        <f t="shared" si="1080"/>
        <v>6.6304347826074945</v>
      </c>
      <c r="I2420" s="18">
        <f t="shared" si="1081"/>
        <v>1.8944099378878556E-2</v>
      </c>
      <c r="J2420" s="17">
        <f t="shared" si="1082"/>
        <v>77025.381707235443</v>
      </c>
      <c r="K2420" s="16">
        <f t="shared" si="1083"/>
        <v>31.938179892646552</v>
      </c>
      <c r="L2420" s="15">
        <f t="shared" si="1084"/>
        <v>4.7901452357875201E-134</v>
      </c>
      <c r="M2420" s="14">
        <f t="shared" si="1085"/>
        <v>1.1385696210943357E-136</v>
      </c>
      <c r="N2420" s="13">
        <f t="shared" si="1092"/>
        <v>0</v>
      </c>
      <c r="O2420" s="12">
        <f t="shared" si="1093"/>
        <v>0</v>
      </c>
      <c r="P2420" s="4">
        <f t="shared" si="1094"/>
        <v>4.311585939255133E-136</v>
      </c>
      <c r="Q2420" s="11">
        <f t="shared" si="1086"/>
        <v>6.3362348221917357E-135</v>
      </c>
      <c r="R2420" s="10">
        <f t="shared" si="1095"/>
        <v>-9.5082361577777689E-131</v>
      </c>
      <c r="S2420" s="9">
        <f t="shared" si="1096"/>
        <v>151.358709016955</v>
      </c>
      <c r="T2420" s="8">
        <f t="shared" si="1097"/>
        <v>34207.268258981348</v>
      </c>
      <c r="U2420" s="7">
        <f t="shared" si="1098"/>
        <v>-31.938179892646552</v>
      </c>
      <c r="V2420" s="9">
        <f t="shared" si="1099"/>
        <v>-3238.8963750643461</v>
      </c>
      <c r="W2420" s="8">
        <f t="shared" si="1100"/>
        <v>77025.381707235443</v>
      </c>
      <c r="X2420" s="7">
        <f t="shared" si="1101"/>
        <v>-31.938179892646552</v>
      </c>
      <c r="Y2420" s="6">
        <f t="shared" si="1087"/>
        <v>3242.4310612872314</v>
      </c>
      <c r="Z2420" s="4">
        <f t="shared" si="1088"/>
        <v>-1</v>
      </c>
      <c r="AA2420" s="4">
        <f t="shared" si="1102"/>
        <v>0</v>
      </c>
      <c r="AB2420" s="5">
        <f t="shared" si="1103"/>
        <v>3.0199109824797497E-128</v>
      </c>
      <c r="AC2420" s="418">
        <f t="shared" si="1107"/>
        <v>2.0238281829552691E-128</v>
      </c>
      <c r="AD2420" s="628">
        <f t="shared" si="1104"/>
        <v>5.9733239916132855E-130</v>
      </c>
      <c r="AE2420" s="4">
        <f t="shared" si="1089"/>
        <v>30.611855262720471</v>
      </c>
      <c r="AF2420" s="3">
        <f t="shared" si="1105"/>
        <v>4.67</v>
      </c>
      <c r="AG2420" s="2">
        <f t="shared" si="1090"/>
        <v>105.92076283713217</v>
      </c>
      <c r="AH2420" s="1">
        <f t="shared" si="1079"/>
        <v>67.747686349048976</v>
      </c>
    </row>
    <row r="2421" spans="6:34" ht="15" thickBot="1" x14ac:dyDescent="0.4">
      <c r="F2421" s="21">
        <f t="shared" si="1091"/>
        <v>239.0999999999907</v>
      </c>
      <c r="G2421" s="20">
        <f t="shared" si="1106"/>
        <v>356.63043478260749</v>
      </c>
      <c r="H2421" s="19">
        <f t="shared" si="1080"/>
        <v>6.6304347826074945</v>
      </c>
      <c r="I2421" s="18">
        <f t="shared" si="1081"/>
        <v>1.8944099378878556E-2</v>
      </c>
      <c r="J2421" s="17">
        <f t="shared" si="1082"/>
        <v>76701.492069729007</v>
      </c>
      <c r="K2421" s="16">
        <f t="shared" si="1083"/>
        <v>31.939166074890569</v>
      </c>
      <c r="L2421" s="15">
        <f t="shared" si="1084"/>
        <v>1.7252612960263556E-133</v>
      </c>
      <c r="M2421" s="14">
        <f t="shared" si="1085"/>
        <v>4.1007735745250445E-136</v>
      </c>
      <c r="N2421" s="13">
        <f t="shared" si="1092"/>
        <v>0</v>
      </c>
      <c r="O2421" s="12">
        <f t="shared" si="1093"/>
        <v>0</v>
      </c>
      <c r="P2421" s="4">
        <f t="shared" si="1094"/>
        <v>1.5528991250440409E-135</v>
      </c>
      <c r="Q2421" s="11">
        <f t="shared" si="1086"/>
        <v>2.2821146673363081E-134</v>
      </c>
      <c r="R2421" s="10">
        <f t="shared" si="1095"/>
        <v>-3.4363852490089385E-130</v>
      </c>
      <c r="S2421" s="9">
        <f t="shared" si="1096"/>
        <v>151.358709016955</v>
      </c>
      <c r="T2421" s="8">
        <f t="shared" si="1097"/>
        <v>34222.404129883042</v>
      </c>
      <c r="U2421" s="7">
        <f t="shared" si="1098"/>
        <v>-31.939166074890569</v>
      </c>
      <c r="V2421" s="9">
        <f t="shared" si="1099"/>
        <v>-3242.0901930536106</v>
      </c>
      <c r="W2421" s="8">
        <f t="shared" si="1100"/>
        <v>76701.492069729007</v>
      </c>
      <c r="X2421" s="7">
        <f t="shared" si="1101"/>
        <v>-31.939166074890569</v>
      </c>
      <c r="Y2421" s="6">
        <f t="shared" si="1087"/>
        <v>3245.6214010093163</v>
      </c>
      <c r="Z2421" s="4">
        <f t="shared" si="1088"/>
        <v>-1</v>
      </c>
      <c r="AA2421" s="4">
        <f t="shared" si="1102"/>
        <v>0</v>
      </c>
      <c r="AB2421" s="5">
        <f t="shared" si="1103"/>
        <v>1.0914303537806654E-127</v>
      </c>
      <c r="AC2421" s="418">
        <f t="shared" si="1107"/>
        <v>7.3174068205373969E-128</v>
      </c>
      <c r="AD2421" s="628">
        <f t="shared" si="1104"/>
        <v>2.1556452767180425E-129</v>
      </c>
      <c r="AE2421" s="4">
        <f t="shared" si="1089"/>
        <v>30.641975322627804</v>
      </c>
      <c r="AF2421" s="3">
        <f t="shared" si="1105"/>
        <v>4.67</v>
      </c>
      <c r="AG2421" s="2">
        <f t="shared" si="1090"/>
        <v>105.92076283713217</v>
      </c>
      <c r="AH2421" s="1">
        <f t="shared" si="1079"/>
        <v>67.847699867522138</v>
      </c>
    </row>
    <row r="2422" spans="6:34" ht="15" thickBot="1" x14ac:dyDescent="0.4">
      <c r="F2422" s="21">
        <f t="shared" si="1091"/>
        <v>239.19999999999069</v>
      </c>
      <c r="G2422" s="20">
        <f t="shared" si="1106"/>
        <v>356.63043478260749</v>
      </c>
      <c r="H2422" s="19">
        <f t="shared" si="1080"/>
        <v>6.6304347826074945</v>
      </c>
      <c r="I2422" s="18">
        <f t="shared" si="1081"/>
        <v>1.8944099378878556E-2</v>
      </c>
      <c r="J2422" s="17">
        <f t="shared" si="1082"/>
        <v>76377.283050423648</v>
      </c>
      <c r="K2422" s="16">
        <f t="shared" si="1083"/>
        <v>31.940153275336371</v>
      </c>
      <c r="L2422" s="15">
        <f t="shared" si="1084"/>
        <v>6.2222050817983457E-133</v>
      </c>
      <c r="M2422" s="14">
        <f t="shared" si="1085"/>
        <v>1.4789559258926488E-135</v>
      </c>
      <c r="N2422" s="13">
        <f t="shared" si="1092"/>
        <v>0</v>
      </c>
      <c r="O2422" s="12">
        <f t="shared" si="1093"/>
        <v>0</v>
      </c>
      <c r="P2422" s="4">
        <f t="shared" si="1094"/>
        <v>5.6005758951550903E-135</v>
      </c>
      <c r="Q2422" s="11">
        <f t="shared" si="1086"/>
        <v>8.230512973919748E-134</v>
      </c>
      <c r="R2422" s="10">
        <f t="shared" si="1095"/>
        <v>-1.2436138632218821E-129</v>
      </c>
      <c r="S2422" s="9">
        <f t="shared" si="1096"/>
        <v>151.358709016955</v>
      </c>
      <c r="T2422" s="8">
        <f t="shared" si="1097"/>
        <v>34237.540000784735</v>
      </c>
      <c r="U2422" s="7">
        <f t="shared" si="1098"/>
        <v>-31.940153275336371</v>
      </c>
      <c r="V2422" s="9">
        <f t="shared" si="1099"/>
        <v>-3245.2841096610996</v>
      </c>
      <c r="W2422" s="8">
        <f t="shared" si="1100"/>
        <v>76377.283050423648</v>
      </c>
      <c r="X2422" s="7">
        <f t="shared" si="1101"/>
        <v>-31.940153275336371</v>
      </c>
      <c r="Y2422" s="6">
        <f t="shared" si="1087"/>
        <v>3248.8118460775959</v>
      </c>
      <c r="Z2422" s="4">
        <f t="shared" si="1088"/>
        <v>-1</v>
      </c>
      <c r="AA2422" s="4">
        <f t="shared" si="1102"/>
        <v>0</v>
      </c>
      <c r="AB2422" s="5">
        <f t="shared" si="1103"/>
        <v>3.949842117074191E-127</v>
      </c>
      <c r="AC2422" s="418">
        <f t="shared" si="1107"/>
        <v>2.6492473503559399E-127</v>
      </c>
      <c r="AD2422" s="628">
        <f t="shared" si="1104"/>
        <v>7.7897039574833066E-129</v>
      </c>
      <c r="AE2422" s="4">
        <f t="shared" si="1089"/>
        <v>30.672096377110631</v>
      </c>
      <c r="AF2422" s="3">
        <f t="shared" si="1105"/>
        <v>4.67</v>
      </c>
      <c r="AG2422" s="2">
        <f t="shared" si="1090"/>
        <v>105.92076283713217</v>
      </c>
      <c r="AH2422" s="1">
        <f t="shared" si="1079"/>
        <v>67.947765858010413</v>
      </c>
    </row>
    <row r="2423" spans="6:34" ht="15" thickBot="1" x14ac:dyDescent="0.4">
      <c r="F2423" s="21">
        <f t="shared" si="1091"/>
        <v>239.29999999999069</v>
      </c>
      <c r="G2423" s="20">
        <f t="shared" si="1106"/>
        <v>356.63043478260749</v>
      </c>
      <c r="H2423" s="19">
        <f t="shared" si="1080"/>
        <v>6.6304347826074945</v>
      </c>
      <c r="I2423" s="18">
        <f t="shared" si="1081"/>
        <v>1.8944099378878556E-2</v>
      </c>
      <c r="J2423" s="17">
        <f t="shared" si="1082"/>
        <v>76052.754639457533</v>
      </c>
      <c r="K2423" s="16">
        <f t="shared" si="1083"/>
        <v>31.941141494152113</v>
      </c>
      <c r="L2423" s="15">
        <f t="shared" si="1084"/>
        <v>2.2470727205317992E-132</v>
      </c>
      <c r="M2423" s="14">
        <f t="shared" si="1085"/>
        <v>5.3410671494320336E-135</v>
      </c>
      <c r="N2423" s="13">
        <f t="shared" si="1092"/>
        <v>0</v>
      </c>
      <c r="O2423" s="12">
        <f t="shared" si="1093"/>
        <v>0</v>
      </c>
      <c r="P2423" s="4">
        <f t="shared" si="1094"/>
        <v>2.0225789969676904E-134</v>
      </c>
      <c r="Q2423" s="11">
        <f t="shared" si="1086"/>
        <v>2.9723483775518384E-133</v>
      </c>
      <c r="R2423" s="10">
        <f t="shared" si="1095"/>
        <v>-4.506622801413604E-129</v>
      </c>
      <c r="S2423" s="9">
        <f t="shared" si="1096"/>
        <v>151.358709016955</v>
      </c>
      <c r="T2423" s="8">
        <f t="shared" si="1097"/>
        <v>34252.675871686428</v>
      </c>
      <c r="U2423" s="7">
        <f t="shared" si="1098"/>
        <v>-31.941141494152113</v>
      </c>
      <c r="V2423" s="9">
        <f t="shared" si="1099"/>
        <v>-3248.4781249886332</v>
      </c>
      <c r="W2423" s="8">
        <f t="shared" si="1100"/>
        <v>76052.754639457533</v>
      </c>
      <c r="X2423" s="7">
        <f t="shared" si="1101"/>
        <v>-31.941141494152113</v>
      </c>
      <c r="Y2423" s="6">
        <f t="shared" si="1087"/>
        <v>3252.002396574293</v>
      </c>
      <c r="Z2423" s="4">
        <f t="shared" si="1088"/>
        <v>-1</v>
      </c>
      <c r="AA2423" s="4">
        <f t="shared" si="1102"/>
        <v>0</v>
      </c>
      <c r="AB2423" s="5">
        <f t="shared" si="1103"/>
        <v>1.431348513651494E-126</v>
      </c>
      <c r="AC2423" s="418">
        <f t="shared" si="1107"/>
        <v>9.6043877894375836E-127</v>
      </c>
      <c r="AD2423" s="628">
        <f t="shared" si="1104"/>
        <v>2.8186890120835074E-128</v>
      </c>
      <c r="AE2423" s="4">
        <f t="shared" si="1089"/>
        <v>30.702218426945212</v>
      </c>
      <c r="AF2423" s="3">
        <f t="shared" si="1105"/>
        <v>4.67</v>
      </c>
      <c r="AG2423" s="2">
        <f t="shared" si="1090"/>
        <v>105.92076283713217</v>
      </c>
      <c r="AH2423" s="1">
        <f t="shared" si="1079"/>
        <v>68.047884303814513</v>
      </c>
    </row>
    <row r="2424" spans="6:34" ht="15" thickBot="1" x14ac:dyDescent="0.4">
      <c r="F2424" s="21">
        <f t="shared" si="1091"/>
        <v>239.39999999999068</v>
      </c>
      <c r="G2424" s="20">
        <f t="shared" si="1106"/>
        <v>356.63043478260749</v>
      </c>
      <c r="H2424" s="19">
        <f t="shared" si="1080"/>
        <v>6.6304347826074945</v>
      </c>
      <c r="I2424" s="18">
        <f t="shared" si="1081"/>
        <v>1.8944099378878556E-2</v>
      </c>
      <c r="J2424" s="17">
        <f t="shared" si="1082"/>
        <v>75727.906826958671</v>
      </c>
      <c r="K2424" s="16">
        <f t="shared" si="1083"/>
        <v>31.94213073150609</v>
      </c>
      <c r="L2424" s="15">
        <f t="shared" si="1084"/>
        <v>8.1259364157529367E-132</v>
      </c>
      <c r="M2424" s="14">
        <f t="shared" si="1085"/>
        <v>1.9314538266603154E-134</v>
      </c>
      <c r="N2424" s="13">
        <f t="shared" si="1092"/>
        <v>0</v>
      </c>
      <c r="O2424" s="12">
        <f t="shared" si="1093"/>
        <v>0</v>
      </c>
      <c r="P2424" s="4">
        <f t="shared" si="1094"/>
        <v>7.3141150150704356E-134</v>
      </c>
      <c r="Q2424" s="11">
        <f t="shared" si="1086"/>
        <v>1.0748701499850211E-132</v>
      </c>
      <c r="R2424" s="10">
        <f t="shared" si="1095"/>
        <v>-1.6353056427021888E-128</v>
      </c>
      <c r="S2424" s="9">
        <f t="shared" si="1096"/>
        <v>151.358709016955</v>
      </c>
      <c r="T2424" s="8">
        <f t="shared" si="1097"/>
        <v>34267.811742588121</v>
      </c>
      <c r="U2424" s="7">
        <f t="shared" si="1098"/>
        <v>-31.94213073150609</v>
      </c>
      <c r="V2424" s="9">
        <f t="shared" si="1099"/>
        <v>-3251.6722391380486</v>
      </c>
      <c r="W2424" s="8">
        <f t="shared" si="1100"/>
        <v>75727.906826958671</v>
      </c>
      <c r="X2424" s="7">
        <f t="shared" si="1101"/>
        <v>-31.94213073150609</v>
      </c>
      <c r="Y2424" s="6">
        <f t="shared" si="1087"/>
        <v>3255.1930525817252</v>
      </c>
      <c r="Z2424" s="4">
        <f t="shared" si="1088"/>
        <v>-1</v>
      </c>
      <c r="AA2424" s="4">
        <f t="shared" si="1102"/>
        <v>0</v>
      </c>
      <c r="AB2424" s="5">
        <f t="shared" si="1103"/>
        <v>5.1938944175968483E-126</v>
      </c>
      <c r="AC2424" s="418">
        <f t="shared" si="1107"/>
        <v>3.4865737814289241E-126</v>
      </c>
      <c r="AD2424" s="628">
        <f t="shared" si="1104"/>
        <v>1.0213063887929942E-127</v>
      </c>
      <c r="AE2424" s="4">
        <f t="shared" si="1089"/>
        <v>30.732341472908715</v>
      </c>
      <c r="AF2424" s="3">
        <f t="shared" si="1105"/>
        <v>4.67</v>
      </c>
      <c r="AG2424" s="2">
        <f t="shared" si="1090"/>
        <v>105.92076283713217</v>
      </c>
      <c r="AH2424" s="1">
        <f t="shared" si="1079"/>
        <v>68.14805518827437</v>
      </c>
    </row>
    <row r="2425" spans="6:34" ht="15" thickBot="1" x14ac:dyDescent="0.4">
      <c r="F2425" s="21">
        <f t="shared" si="1091"/>
        <v>239.49999999999068</v>
      </c>
      <c r="G2425" s="20">
        <f t="shared" si="1106"/>
        <v>356.63043478260749</v>
      </c>
      <c r="H2425" s="19">
        <f t="shared" si="1080"/>
        <v>6.6304347826074945</v>
      </c>
      <c r="I2425" s="18">
        <f t="shared" si="1081"/>
        <v>1.8944099378878556E-2</v>
      </c>
      <c r="J2425" s="17">
        <f t="shared" si="1082"/>
        <v>75402.739603044873</v>
      </c>
      <c r="K2425" s="16">
        <f t="shared" si="1083"/>
        <v>31.94312098756679</v>
      </c>
      <c r="L2425" s="15">
        <f t="shared" si="1084"/>
        <v>2.9424786449692932E-131</v>
      </c>
      <c r="M2425" s="14">
        <f t="shared" si="1085"/>
        <v>6.9939774912275129E-134</v>
      </c>
      <c r="N2425" s="13">
        <f t="shared" si="1092"/>
        <v>0</v>
      </c>
      <c r="O2425" s="12">
        <f t="shared" si="1093"/>
        <v>0</v>
      </c>
      <c r="P2425" s="4">
        <f t="shared" si="1094"/>
        <v>2.6485104162238088E-133</v>
      </c>
      <c r="Q2425" s="11">
        <f t="shared" si="1086"/>
        <v>3.8922067570138713E-132</v>
      </c>
      <c r="R2425" s="10">
        <f t="shared" si="1095"/>
        <v>-5.9419481238268593E-128</v>
      </c>
      <c r="S2425" s="9">
        <f t="shared" si="1096"/>
        <v>151.358709016955</v>
      </c>
      <c r="T2425" s="8">
        <f t="shared" si="1097"/>
        <v>34282.947613489814</v>
      </c>
      <c r="U2425" s="7">
        <f t="shared" si="1098"/>
        <v>-31.94312098756679</v>
      </c>
      <c r="V2425" s="9">
        <f t="shared" si="1099"/>
        <v>-3254.866452211199</v>
      </c>
      <c r="W2425" s="8">
        <f t="shared" si="1100"/>
        <v>75402.739603044873</v>
      </c>
      <c r="X2425" s="7">
        <f t="shared" si="1101"/>
        <v>-31.94312098756679</v>
      </c>
      <c r="Y2425" s="6">
        <f t="shared" si="1087"/>
        <v>3258.3838141823007</v>
      </c>
      <c r="Z2425" s="4">
        <f t="shared" si="1088"/>
        <v>-1</v>
      </c>
      <c r="AA2425" s="4">
        <f t="shared" si="1102"/>
        <v>0</v>
      </c>
      <c r="AB2425" s="5">
        <f t="shared" si="1103"/>
        <v>1.887222203856527E-125</v>
      </c>
      <c r="AC2425" s="418">
        <f t="shared" si="1107"/>
        <v>1.2673896385179286E-125</v>
      </c>
      <c r="AD2425" s="628">
        <f t="shared" si="1104"/>
        <v>3.7055078233440198E-127</v>
      </c>
      <c r="AE2425" s="4">
        <f t="shared" si="1089"/>
        <v>30.762465515779155</v>
      </c>
      <c r="AF2425" s="3">
        <f t="shared" si="1105"/>
        <v>4.67</v>
      </c>
      <c r="AG2425" s="2">
        <f t="shared" si="1090"/>
        <v>105.92076283713217</v>
      </c>
      <c r="AH2425" s="1">
        <f t="shared" si="1079"/>
        <v>68.248278494768527</v>
      </c>
    </row>
    <row r="2426" spans="6:34" ht="15" thickBot="1" x14ac:dyDescent="0.4">
      <c r="F2426" s="21">
        <f t="shared" si="1091"/>
        <v>239.59999999999067</v>
      </c>
      <c r="G2426" s="20">
        <f t="shared" si="1106"/>
        <v>356.63043478260749</v>
      </c>
      <c r="H2426" s="19">
        <f t="shared" si="1080"/>
        <v>6.6304347826074945</v>
      </c>
      <c r="I2426" s="18">
        <f t="shared" si="1081"/>
        <v>1.8944099378878556E-2</v>
      </c>
      <c r="J2426" s="17">
        <f t="shared" si="1082"/>
        <v>75077.252957823759</v>
      </c>
      <c r="K2426" s="16">
        <f t="shared" si="1083"/>
        <v>31.944112262502912</v>
      </c>
      <c r="L2426" s="15">
        <f t="shared" si="1084"/>
        <v>1.0669325109910668E-130</v>
      </c>
      <c r="M2426" s="14">
        <f t="shared" si="1085"/>
        <v>2.5359918853746667E-133</v>
      </c>
      <c r="N2426" s="13">
        <f t="shared" si="1092"/>
        <v>0</v>
      </c>
      <c r="O2426" s="12">
        <f t="shared" si="1093"/>
        <v>0</v>
      </c>
      <c r="P2426" s="4">
        <f t="shared" si="1094"/>
        <v>9.6034065484174591E-133</v>
      </c>
      <c r="Q2426" s="11">
        <f t="shared" si="1086"/>
        <v>1.4113006174767136E-131</v>
      </c>
      <c r="R2426" s="10">
        <f t="shared" si="1095"/>
        <v>-2.1619273508874736E-127</v>
      </c>
      <c r="S2426" s="9">
        <f t="shared" si="1096"/>
        <v>151.358709016955</v>
      </c>
      <c r="T2426" s="8">
        <f t="shared" si="1097"/>
        <v>34298.083484391507</v>
      </c>
      <c r="U2426" s="7">
        <f t="shared" si="1098"/>
        <v>-31.944112262502912</v>
      </c>
      <c r="V2426" s="9">
        <f t="shared" si="1099"/>
        <v>-3258.0607643099556</v>
      </c>
      <c r="W2426" s="8">
        <f t="shared" si="1100"/>
        <v>75077.252957823759</v>
      </c>
      <c r="X2426" s="7">
        <f t="shared" si="1101"/>
        <v>-31.944112262502912</v>
      </c>
      <c r="Y2426" s="6">
        <f t="shared" si="1087"/>
        <v>3261.5746814585209</v>
      </c>
      <c r="Z2426" s="4">
        <f t="shared" si="1088"/>
        <v>-1</v>
      </c>
      <c r="AA2426" s="4">
        <f t="shared" si="1102"/>
        <v>0</v>
      </c>
      <c r="AB2426" s="5">
        <f t="shared" si="1103"/>
        <v>6.8664976783604926E-125</v>
      </c>
      <c r="AC2426" s="418">
        <f t="shared" si="1107"/>
        <v>4.6132149230000188E-125</v>
      </c>
      <c r="AD2426" s="628">
        <f t="shared" si="1104"/>
        <v>1.3462395445353318E-126</v>
      </c>
      <c r="AE2426" s="4">
        <f t="shared" si="1089"/>
        <v>30.79259055633543</v>
      </c>
      <c r="AF2426" s="3">
        <f t="shared" si="1105"/>
        <v>4.67</v>
      </c>
      <c r="AG2426" s="2">
        <f t="shared" si="1090"/>
        <v>105.92076283713217</v>
      </c>
      <c r="AH2426" s="1">
        <f t="shared" si="1079"/>
        <v>68.348554206714255</v>
      </c>
    </row>
    <row r="2427" spans="6:34" ht="15" thickBot="1" x14ac:dyDescent="0.4">
      <c r="F2427" s="21">
        <f t="shared" si="1091"/>
        <v>239.69999999999067</v>
      </c>
      <c r="G2427" s="20">
        <f t="shared" si="1106"/>
        <v>356.63043478260749</v>
      </c>
      <c r="H2427" s="19">
        <f t="shared" si="1080"/>
        <v>6.6304347826074945</v>
      </c>
      <c r="I2427" s="18">
        <f t="shared" si="1081"/>
        <v>1.8944099378878556E-2</v>
      </c>
      <c r="J2427" s="17">
        <f t="shared" si="1082"/>
        <v>74751.446881392767</v>
      </c>
      <c r="K2427" s="16">
        <f t="shared" si="1083"/>
        <v>31.945104556483322</v>
      </c>
      <c r="L2427" s="15">
        <f t="shared" si="1084"/>
        <v>3.8738645313388602E-130</v>
      </c>
      <c r="M2427" s="14">
        <f t="shared" si="1085"/>
        <v>9.2077886045393366E-133</v>
      </c>
      <c r="N2427" s="13">
        <f t="shared" si="1092"/>
        <v>0</v>
      </c>
      <c r="O2427" s="12">
        <f t="shared" si="1093"/>
        <v>0</v>
      </c>
      <c r="P2427" s="4">
        <f t="shared" si="1094"/>
        <v>3.4868462273574144E-132</v>
      </c>
      <c r="Q2427" s="11">
        <f t="shared" si="1086"/>
        <v>5.124211089997846E-131</v>
      </c>
      <c r="R2427" s="10">
        <f t="shared" si="1095"/>
        <v>-7.8765453881683741E-127</v>
      </c>
      <c r="S2427" s="9">
        <f t="shared" si="1096"/>
        <v>151.358709016955</v>
      </c>
      <c r="T2427" s="8">
        <f t="shared" si="1097"/>
        <v>34313.2193552932</v>
      </c>
      <c r="U2427" s="7">
        <f t="shared" si="1098"/>
        <v>-31.945104556483322</v>
      </c>
      <c r="V2427" s="9">
        <f t="shared" si="1099"/>
        <v>-3261.255175536206</v>
      </c>
      <c r="W2427" s="8">
        <f t="shared" si="1100"/>
        <v>74751.446881392767</v>
      </c>
      <c r="X2427" s="7">
        <f t="shared" si="1101"/>
        <v>-31.945104556483322</v>
      </c>
      <c r="Y2427" s="6">
        <f t="shared" si="1087"/>
        <v>3264.7656544929787</v>
      </c>
      <c r="Z2427" s="4">
        <f t="shared" si="1088"/>
        <v>-1</v>
      </c>
      <c r="AA2427" s="4">
        <f t="shared" si="1102"/>
        <v>0</v>
      </c>
      <c r="AB2427" s="5">
        <f t="shared" si="1103"/>
        <v>2.5016696605997204E-124</v>
      </c>
      <c r="AC2427" s="418">
        <f t="shared" si="1107"/>
        <v>1.6814331003781565E-124</v>
      </c>
      <c r="AD2427" s="628">
        <f t="shared" si="1104"/>
        <v>4.8975626331523255E-126</v>
      </c>
      <c r="AE2427" s="4">
        <f t="shared" si="1089"/>
        <v>30.822716595357299</v>
      </c>
      <c r="AF2427" s="3">
        <f t="shared" si="1105"/>
        <v>4.67</v>
      </c>
      <c r="AG2427" s="2">
        <f t="shared" si="1090"/>
        <v>105.92076283713217</v>
      </c>
      <c r="AH2427" s="1">
        <f t="shared" si="1079"/>
        <v>68.448882307567686</v>
      </c>
    </row>
    <row r="2428" spans="6:34" ht="15" thickBot="1" x14ac:dyDescent="0.4">
      <c r="F2428" s="21">
        <f t="shared" si="1091"/>
        <v>239.79999999999066</v>
      </c>
      <c r="G2428" s="20">
        <f t="shared" si="1106"/>
        <v>356.63043478260749</v>
      </c>
      <c r="H2428" s="19">
        <f t="shared" si="1080"/>
        <v>6.6304347826074945</v>
      </c>
      <c r="I2428" s="18">
        <f t="shared" si="1081"/>
        <v>1.8944099378878556E-2</v>
      </c>
      <c r="J2428" s="17">
        <f t="shared" si="1082"/>
        <v>74425.321363839146</v>
      </c>
      <c r="K2428" s="16">
        <f t="shared" si="1083"/>
        <v>31.946097869677061</v>
      </c>
      <c r="L2428" s="15">
        <f t="shared" si="1084"/>
        <v>1.4084319977444216E-129</v>
      </c>
      <c r="M2428" s="14">
        <f t="shared" si="1085"/>
        <v>3.3477020154387157E-132</v>
      </c>
      <c r="N2428" s="13">
        <f t="shared" si="1092"/>
        <v>0</v>
      </c>
      <c r="O2428" s="12">
        <f t="shared" si="1093"/>
        <v>0</v>
      </c>
      <c r="P2428" s="4">
        <f t="shared" si="1094"/>
        <v>1.2677226470093672E-131</v>
      </c>
      <c r="Q2428" s="11">
        <f t="shared" si="1086"/>
        <v>1.8630240691084405E-130</v>
      </c>
      <c r="R2428" s="10">
        <f t="shared" si="1095"/>
        <v>-2.8735121168902825E-126</v>
      </c>
      <c r="S2428" s="9">
        <f t="shared" si="1096"/>
        <v>151.358709016955</v>
      </c>
      <c r="T2428" s="8">
        <f t="shared" si="1097"/>
        <v>34328.355226194893</v>
      </c>
      <c r="U2428" s="7">
        <f t="shared" si="1098"/>
        <v>-31.946097869677061</v>
      </c>
      <c r="V2428" s="9">
        <f t="shared" si="1099"/>
        <v>-3264.4496859918545</v>
      </c>
      <c r="W2428" s="8">
        <f t="shared" si="1100"/>
        <v>74425.321363839146</v>
      </c>
      <c r="X2428" s="7">
        <f t="shared" si="1101"/>
        <v>-31.946097869677061</v>
      </c>
      <c r="Y2428" s="6">
        <f t="shared" si="1087"/>
        <v>3267.956733368359</v>
      </c>
      <c r="Z2428" s="4">
        <f t="shared" si="1088"/>
        <v>-1</v>
      </c>
      <c r="AA2428" s="4">
        <f t="shared" si="1102"/>
        <v>0</v>
      </c>
      <c r="AB2428" s="5">
        <f t="shared" si="1103"/>
        <v>9.1265621258125458E-124</v>
      </c>
      <c r="AC2428" s="418">
        <f t="shared" si="1107"/>
        <v>6.1367437669862513E-124</v>
      </c>
      <c r="AD2428" s="628">
        <f t="shared" si="1104"/>
        <v>1.7841066996395407E-125</v>
      </c>
      <c r="AE2428" s="4">
        <f t="shared" si="1089"/>
        <v>30.852843633625398</v>
      </c>
      <c r="AF2428" s="3">
        <f t="shared" si="1105"/>
        <v>4.67</v>
      </c>
      <c r="AG2428" s="2">
        <f t="shared" si="1090"/>
        <v>105.92076283713217</v>
      </c>
      <c r="AH2428" s="1">
        <f t="shared" si="1079"/>
        <v>68.549262780823298</v>
      </c>
    </row>
    <row r="2429" spans="6:34" ht="15" thickBot="1" x14ac:dyDescent="0.4">
      <c r="F2429" s="21">
        <f t="shared" si="1091"/>
        <v>239.89999999999065</v>
      </c>
      <c r="G2429" s="20">
        <f t="shared" si="1106"/>
        <v>356.63043478260749</v>
      </c>
      <c r="H2429" s="19">
        <f t="shared" si="1080"/>
        <v>6.6304347826074945</v>
      </c>
      <c r="I2429" s="18">
        <f t="shared" si="1081"/>
        <v>1.8944099378878556E-2</v>
      </c>
      <c r="J2429" s="17">
        <f t="shared" si="1082"/>
        <v>74098.87639523996</v>
      </c>
      <c r="K2429" s="16">
        <f t="shared" si="1083"/>
        <v>31.947092202253398</v>
      </c>
      <c r="L2429" s="15">
        <f t="shared" si="1084"/>
        <v>5.1275680426969957E-129</v>
      </c>
      <c r="M2429" s="14">
        <f t="shared" si="1085"/>
        <v>1.2187716480686489E-131</v>
      </c>
      <c r="N2429" s="13">
        <f t="shared" si="1092"/>
        <v>0</v>
      </c>
      <c r="O2429" s="12">
        <f t="shared" si="1093"/>
        <v>0</v>
      </c>
      <c r="P2429" s="4">
        <f t="shared" si="1094"/>
        <v>4.6152985321397437E-131</v>
      </c>
      <c r="Q2429" s="11">
        <f t="shared" si="1086"/>
        <v>6.7825657858060371E-130</v>
      </c>
      <c r="R2429" s="10">
        <f t="shared" si="1095"/>
        <v>-1.0497188095962046E-125</v>
      </c>
      <c r="S2429" s="9">
        <f t="shared" si="1096"/>
        <v>151.358709016955</v>
      </c>
      <c r="T2429" s="8">
        <f t="shared" si="1097"/>
        <v>34343.491097096587</v>
      </c>
      <c r="U2429" s="7">
        <f t="shared" si="1098"/>
        <v>-31.947092202253398</v>
      </c>
      <c r="V2429" s="9">
        <f t="shared" si="1099"/>
        <v>-3267.6442957788222</v>
      </c>
      <c r="W2429" s="8">
        <f t="shared" si="1100"/>
        <v>74098.87639523996</v>
      </c>
      <c r="X2429" s="7">
        <f t="shared" si="1101"/>
        <v>-31.947092202253398</v>
      </c>
      <c r="Y2429" s="6">
        <f t="shared" si="1087"/>
        <v>3271.1479181674363</v>
      </c>
      <c r="Z2429" s="4">
        <f t="shared" si="1088"/>
        <v>-1</v>
      </c>
      <c r="AA2429" s="4">
        <f t="shared" si="1102"/>
        <v>0</v>
      </c>
      <c r="AB2429" s="5">
        <f t="shared" si="1103"/>
        <v>3.3340120175938524E-123</v>
      </c>
      <c r="AC2429" s="418">
        <f t="shared" si="1107"/>
        <v>2.2427403973760374E-123</v>
      </c>
      <c r="AD2429" s="628">
        <f t="shared" si="1104"/>
        <v>6.5079610212758932E-125</v>
      </c>
      <c r="AE2429" s="4">
        <f t="shared" si="1089"/>
        <v>30.882971671921197</v>
      </c>
      <c r="AF2429" s="3">
        <f t="shared" si="1105"/>
        <v>4.67</v>
      </c>
      <c r="AG2429" s="2">
        <f t="shared" si="1090"/>
        <v>105.92076283713217</v>
      </c>
      <c r="AH2429" s="1">
        <f t="shared" si="1079"/>
        <v>68.64969561001412</v>
      </c>
    </row>
    <row r="2430" spans="6:34" ht="15" thickBot="1" x14ac:dyDescent="0.4">
      <c r="F2430" s="21">
        <f t="shared" si="1091"/>
        <v>239.99999999999065</v>
      </c>
      <c r="G2430" s="20">
        <f t="shared" si="1106"/>
        <v>356.63043478260749</v>
      </c>
      <c r="H2430" s="19">
        <f t="shared" si="1080"/>
        <v>6.6304347826074945</v>
      </c>
      <c r="I2430" s="18">
        <f t="shared" si="1081"/>
        <v>1.8944099378878556E-2</v>
      </c>
      <c r="J2430" s="17">
        <f t="shared" si="1082"/>
        <v>73772.111965662072</v>
      </c>
      <c r="K2430" s="16">
        <f t="shared" si="1083"/>
        <v>31.948087554381747</v>
      </c>
      <c r="L2430" s="15">
        <f t="shared" si="1084"/>
        <v>1.8692663964708158E-128</v>
      </c>
      <c r="M2430" s="14">
        <f t="shared" si="1085"/>
        <v>4.4430592977714819E-131</v>
      </c>
      <c r="N2430" s="13">
        <f t="shared" si="1092"/>
        <v>0</v>
      </c>
      <c r="O2430" s="12">
        <f t="shared" si="1093"/>
        <v>0</v>
      </c>
      <c r="P2430" s="4">
        <f t="shared" si="1094"/>
        <v>1.6825174008363158E-130</v>
      </c>
      <c r="Q2430" s="11">
        <f t="shared" si="1086"/>
        <v>2.4725995247039778E-129</v>
      </c>
      <c r="R2430" s="10">
        <f t="shared" si="1095"/>
        <v>-3.8398631294867541E-125</v>
      </c>
      <c r="S2430" s="9">
        <f t="shared" si="1096"/>
        <v>151.358709016955</v>
      </c>
      <c r="T2430" s="8">
        <f t="shared" si="1097"/>
        <v>34358.62696799828</v>
      </c>
      <c r="U2430" s="7">
        <f t="shared" si="1098"/>
        <v>-31.948087554381747</v>
      </c>
      <c r="V2430" s="9">
        <f t="shared" si="1099"/>
        <v>-3270.8390049990476</v>
      </c>
      <c r="W2430" s="8">
        <f t="shared" si="1100"/>
        <v>73772.111965662072</v>
      </c>
      <c r="X2430" s="7">
        <f t="shared" si="1101"/>
        <v>-31.948087554381747</v>
      </c>
      <c r="Y2430" s="6">
        <f t="shared" si="1087"/>
        <v>3274.3392089730773</v>
      </c>
      <c r="Z2430" s="4">
        <f t="shared" si="1088"/>
        <v>-1</v>
      </c>
      <c r="AA2430" s="4">
        <f t="shared" si="1102"/>
        <v>0</v>
      </c>
      <c r="AB2430" s="5">
        <f t="shared" si="1103"/>
        <v>1.2195789674902541E-122</v>
      </c>
      <c r="AC2430" s="418">
        <f t="shared" si="1107"/>
        <v>8.2073464194403684E-123</v>
      </c>
      <c r="AD2430" s="628">
        <f t="shared" si="1104"/>
        <v>2.3771275187867955E-124</v>
      </c>
      <c r="AE2430" s="4">
        <f t="shared" si="1089"/>
        <v>30.913100711027042</v>
      </c>
      <c r="AF2430" s="3">
        <f t="shared" si="1105"/>
        <v>4.67</v>
      </c>
      <c r="AG2430" s="2">
        <f t="shared" si="1090"/>
        <v>105.92076283713217</v>
      </c>
      <c r="AH2430" s="1">
        <f t="shared" si="1079"/>
        <v>68.750180778711666</v>
      </c>
    </row>
    <row r="2431" spans="6:34" ht="15" thickBot="1" x14ac:dyDescent="0.4">
      <c r="F2431" s="21">
        <f t="shared" si="1091"/>
        <v>240.09999999999064</v>
      </c>
      <c r="G2431" s="20">
        <f t="shared" si="1106"/>
        <v>356.63043478260749</v>
      </c>
      <c r="H2431" s="19">
        <f t="shared" si="1080"/>
        <v>6.6304347826074945</v>
      </c>
      <c r="I2431" s="18">
        <f t="shared" si="1081"/>
        <v>1.8944099378878556E-2</v>
      </c>
      <c r="J2431" s="17">
        <f t="shared" si="1082"/>
        <v>73445.028065162172</v>
      </c>
      <c r="K2431" s="16">
        <f t="shared" si="1083"/>
        <v>31.94908392623174</v>
      </c>
      <c r="L2431" s="15">
        <f t="shared" si="1084"/>
        <v>6.8236274160117434E-128</v>
      </c>
      <c r="M2431" s="14">
        <f t="shared" si="1085"/>
        <v>1.6219080005118312E-130</v>
      </c>
      <c r="N2431" s="13">
        <f t="shared" si="1092"/>
        <v>0</v>
      </c>
      <c r="O2431" s="12">
        <f t="shared" si="1093"/>
        <v>0</v>
      </c>
      <c r="P2431" s="4">
        <f t="shared" si="1094"/>
        <v>6.1419131515654738E-130</v>
      </c>
      <c r="Q2431" s="11">
        <f t="shared" si="1086"/>
        <v>9.0260531818483834E-129</v>
      </c>
      <c r="R2431" s="10">
        <f t="shared" si="1095"/>
        <v>-1.4065055598165007E-124</v>
      </c>
      <c r="S2431" s="9">
        <f t="shared" si="1096"/>
        <v>151.358709016955</v>
      </c>
      <c r="T2431" s="8">
        <f t="shared" si="1097"/>
        <v>34373.762838899973</v>
      </c>
      <c r="U2431" s="7">
        <f t="shared" si="1098"/>
        <v>-31.94908392623174</v>
      </c>
      <c r="V2431" s="9">
        <f t="shared" si="1099"/>
        <v>-3274.0338137544859</v>
      </c>
      <c r="W2431" s="8">
        <f t="shared" si="1100"/>
        <v>73445.028065162172</v>
      </c>
      <c r="X2431" s="7">
        <f t="shared" si="1101"/>
        <v>-31.94908392623174</v>
      </c>
      <c r="Y2431" s="6">
        <f t="shared" si="1087"/>
        <v>3277.5306058682386</v>
      </c>
      <c r="Z2431" s="4">
        <f t="shared" si="1088"/>
        <v>-1</v>
      </c>
      <c r="AA2431" s="4">
        <f t="shared" si="1102"/>
        <v>0</v>
      </c>
      <c r="AB2431" s="5">
        <f t="shared" si="1103"/>
        <v>4.4672024511446247E-122</v>
      </c>
      <c r="AC2431" s="418">
        <f t="shared" si="1107"/>
        <v>3.0075260098695619E-122</v>
      </c>
      <c r="AD2431" s="628">
        <f t="shared" si="1104"/>
        <v>8.6944788972143525E-124</v>
      </c>
      <c r="AE2431" s="4">
        <f t="shared" si="1089"/>
        <v>30.94323075172613</v>
      </c>
      <c r="AF2431" s="3">
        <f t="shared" si="1105"/>
        <v>4.67</v>
      </c>
      <c r="AG2431" s="2">
        <f t="shared" si="1090"/>
        <v>105.92076283713217</v>
      </c>
      <c r="AH2431" s="1">
        <f t="shared" si="1079"/>
        <v>68.850718270525689</v>
      </c>
    </row>
    <row r="2432" spans="6:34" ht="15" thickBot="1" x14ac:dyDescent="0.4">
      <c r="F2432" s="21">
        <f t="shared" si="1091"/>
        <v>240.19999999999064</v>
      </c>
      <c r="G2432" s="20">
        <f t="shared" si="1106"/>
        <v>356.63043478260749</v>
      </c>
      <c r="H2432" s="19">
        <f t="shared" si="1080"/>
        <v>6.6304347826074945</v>
      </c>
      <c r="I2432" s="18">
        <f t="shared" si="1081"/>
        <v>1.8944099378878556E-2</v>
      </c>
      <c r="J2432" s="17">
        <f t="shared" si="1082"/>
        <v>73117.624683786722</v>
      </c>
      <c r="K2432" s="16">
        <f t="shared" si="1083"/>
        <v>31.950081317973183</v>
      </c>
      <c r="L2432" s="15">
        <f t="shared" si="1084"/>
        <v>2.4942723627230778E-127</v>
      </c>
      <c r="M2432" s="14">
        <f t="shared" si="1085"/>
        <v>5.9286359789564832E-130</v>
      </c>
      <c r="N2432" s="13">
        <f t="shared" si="1092"/>
        <v>0</v>
      </c>
      <c r="O2432" s="12">
        <f t="shared" si="1093"/>
        <v>0</v>
      </c>
      <c r="P2432" s="4">
        <f t="shared" si="1094"/>
        <v>2.2450821673304554E-129</v>
      </c>
      <c r="Q2432" s="11">
        <f t="shared" si="1086"/>
        <v>3.2993353275891079E-128</v>
      </c>
      <c r="R2432" s="10">
        <f t="shared" si="1095"/>
        <v>-5.1588182923479018E-124</v>
      </c>
      <c r="S2432" s="9">
        <f t="shared" si="1096"/>
        <v>151.358709016955</v>
      </c>
      <c r="T2432" s="8">
        <f t="shared" si="1097"/>
        <v>34388.898709801666</v>
      </c>
      <c r="U2432" s="7">
        <f t="shared" si="1098"/>
        <v>-31.950081317973183</v>
      </c>
      <c r="V2432" s="9">
        <f t="shared" si="1099"/>
        <v>-3277.2287221471092</v>
      </c>
      <c r="W2432" s="8">
        <f t="shared" si="1100"/>
        <v>73117.624683786722</v>
      </c>
      <c r="X2432" s="7">
        <f t="shared" si="1101"/>
        <v>-31.950081317973183</v>
      </c>
      <c r="Y2432" s="6">
        <f t="shared" si="1087"/>
        <v>3280.7221089359659</v>
      </c>
      <c r="Z2432" s="4">
        <f t="shared" si="1088"/>
        <v>-1</v>
      </c>
      <c r="AA2432" s="4">
        <f t="shared" si="1102"/>
        <v>0</v>
      </c>
      <c r="AB2432" s="5">
        <f t="shared" si="1103"/>
        <v>1.6384923301400169E-121</v>
      </c>
      <c r="AC2432" s="418">
        <f t="shared" si="1107"/>
        <v>1.1035677814192278E-121</v>
      </c>
      <c r="AD2432" s="628">
        <f t="shared" si="1104"/>
        <v>3.1843317078561085E-123</v>
      </c>
      <c r="AE2432" s="4">
        <f t="shared" si="1089"/>
        <v>30.9733617948025</v>
      </c>
      <c r="AF2432" s="3">
        <f t="shared" si="1105"/>
        <v>4.67</v>
      </c>
      <c r="AG2432" s="2">
        <f t="shared" si="1090"/>
        <v>105.92076283713217</v>
      </c>
      <c r="AH2432" s="1">
        <f t="shared" si="1079"/>
        <v>68.951308069104059</v>
      </c>
    </row>
    <row r="2433" spans="6:34" ht="15" thickBot="1" x14ac:dyDescent="0.4">
      <c r="F2433" s="21">
        <f t="shared" si="1091"/>
        <v>240.29999999999063</v>
      </c>
      <c r="G2433" s="20">
        <f t="shared" si="1106"/>
        <v>356.63043478260749</v>
      </c>
      <c r="H2433" s="19">
        <f t="shared" si="1080"/>
        <v>6.6304347826074945</v>
      </c>
      <c r="I2433" s="18">
        <f t="shared" si="1081"/>
        <v>1.8944099378878556E-2</v>
      </c>
      <c r="J2433" s="17">
        <f t="shared" si="1082"/>
        <v>72789.90181157201</v>
      </c>
      <c r="K2433" s="16">
        <f t="shared" si="1083"/>
        <v>31.951079729776055</v>
      </c>
      <c r="L2433" s="15">
        <f t="shared" si="1084"/>
        <v>9.1297109755133677E-127</v>
      </c>
      <c r="M2433" s="14">
        <f t="shared" si="1085"/>
        <v>2.1700410017697722E-129</v>
      </c>
      <c r="N2433" s="13">
        <f t="shared" si="1092"/>
        <v>0</v>
      </c>
      <c r="O2433" s="12">
        <f t="shared" si="1093"/>
        <v>0</v>
      </c>
      <c r="P2433" s="4">
        <f t="shared" si="1094"/>
        <v>8.2176075116468083E-129</v>
      </c>
      <c r="Q2433" s="11">
        <f t="shared" si="1086"/>
        <v>1.207645901159893E-127</v>
      </c>
      <c r="R2433" s="10">
        <f t="shared" si="1095"/>
        <v>-1.8947076270631938E-123</v>
      </c>
      <c r="S2433" s="9">
        <f t="shared" si="1096"/>
        <v>151.358709016955</v>
      </c>
      <c r="T2433" s="8">
        <f t="shared" si="1097"/>
        <v>34404.034580703359</v>
      </c>
      <c r="U2433" s="7">
        <f t="shared" si="1098"/>
        <v>-31.951079729776055</v>
      </c>
      <c r="V2433" s="9">
        <f t="shared" si="1099"/>
        <v>-3280.4237302789065</v>
      </c>
      <c r="W2433" s="8">
        <f t="shared" si="1100"/>
        <v>72789.90181157201</v>
      </c>
      <c r="X2433" s="7">
        <f t="shared" si="1101"/>
        <v>-31.951079729776055</v>
      </c>
      <c r="Y2433" s="6">
        <f t="shared" si="1087"/>
        <v>3283.9137182593968</v>
      </c>
      <c r="Z2433" s="4">
        <f t="shared" si="1088"/>
        <v>-1</v>
      </c>
      <c r="AA2433" s="4">
        <f t="shared" si="1102"/>
        <v>0</v>
      </c>
      <c r="AB2433" s="5">
        <f t="shared" si="1103"/>
        <v>6.0177810864276801E-121</v>
      </c>
      <c r="AC2433" s="418">
        <f t="shared" si="1107"/>
        <v>4.0548216137245907E-121</v>
      </c>
      <c r="AD2433" s="628">
        <f t="shared" si="1104"/>
        <v>1.1678224902170508E-122</v>
      </c>
      <c r="AE2433" s="4">
        <f t="shared" si="1089"/>
        <v>31.003493841041049</v>
      </c>
      <c r="AF2433" s="3">
        <f t="shared" si="1105"/>
        <v>4.67</v>
      </c>
      <c r="AG2433" s="2">
        <f t="shared" si="1090"/>
        <v>105.92076283713217</v>
      </c>
      <c r="AH2433" s="1">
        <f t="shared" si="1079"/>
        <v>69.051950158132996</v>
      </c>
    </row>
    <row r="2434" spans="6:34" ht="15" thickBot="1" x14ac:dyDescent="0.4">
      <c r="F2434" s="21">
        <f t="shared" si="1091"/>
        <v>240.39999999999063</v>
      </c>
      <c r="G2434" s="20">
        <f t="shared" si="1106"/>
        <v>356.63043478260749</v>
      </c>
      <c r="H2434" s="19">
        <f t="shared" si="1080"/>
        <v>6.6304347826074945</v>
      </c>
      <c r="I2434" s="18">
        <f t="shared" si="1081"/>
        <v>1.8944099378878556E-2</v>
      </c>
      <c r="J2434" s="17">
        <f t="shared" si="1082"/>
        <v>72461.859438544125</v>
      </c>
      <c r="K2434" s="16">
        <f t="shared" si="1083"/>
        <v>31.952079161810559</v>
      </c>
      <c r="L2434" s="15">
        <f t="shared" si="1084"/>
        <v>3.3462230887265537E-126</v>
      </c>
      <c r="M2434" s="14">
        <f t="shared" si="1085"/>
        <v>7.9536376595941452E-129</v>
      </c>
      <c r="N2434" s="13">
        <f t="shared" si="1092"/>
        <v>0</v>
      </c>
      <c r="O2434" s="12">
        <f t="shared" si="1093"/>
        <v>0</v>
      </c>
      <c r="P2434" s="4">
        <f t="shared" si="1094"/>
        <v>3.0119187850871793E-128</v>
      </c>
      <c r="Q2434" s="11">
        <f t="shared" si="1086"/>
        <v>4.4262656378779713E-127</v>
      </c>
      <c r="R2434" s="10">
        <f t="shared" si="1095"/>
        <v>-6.9681500729171661E-123</v>
      </c>
      <c r="S2434" s="9">
        <f t="shared" si="1096"/>
        <v>151.358709016955</v>
      </c>
      <c r="T2434" s="8">
        <f t="shared" si="1097"/>
        <v>34419.170451605052</v>
      </c>
      <c r="U2434" s="7">
        <f t="shared" si="1098"/>
        <v>-31.952079161810559</v>
      </c>
      <c r="V2434" s="9">
        <f t="shared" si="1099"/>
        <v>-3283.618838251884</v>
      </c>
      <c r="W2434" s="8">
        <f t="shared" si="1100"/>
        <v>72461.859438544125</v>
      </c>
      <c r="X2434" s="7">
        <f t="shared" si="1101"/>
        <v>-31.952079161810559</v>
      </c>
      <c r="Y2434" s="6">
        <f t="shared" si="1087"/>
        <v>3287.1054339217553</v>
      </c>
      <c r="Z2434" s="4">
        <f t="shared" si="1088"/>
        <v>-1</v>
      </c>
      <c r="AA2434" s="4">
        <f t="shared" si="1102"/>
        <v>0</v>
      </c>
      <c r="AB2434" s="5">
        <f t="shared" si="1103"/>
        <v>2.2131542153121868E-120</v>
      </c>
      <c r="AC2434" s="418">
        <f t="shared" si="1107"/>
        <v>1.4918588585557704E-120</v>
      </c>
      <c r="AD2434" s="628">
        <f t="shared" si="1104"/>
        <v>4.2886369426134167E-122</v>
      </c>
      <c r="AE2434" s="4">
        <f t="shared" si="1089"/>
        <v>31.033626891227499</v>
      </c>
      <c r="AF2434" s="3">
        <f t="shared" si="1105"/>
        <v>4.67</v>
      </c>
      <c r="AG2434" s="2">
        <f t="shared" si="1090"/>
        <v>105.92076283713217</v>
      </c>
      <c r="AH2434" s="1">
        <f t="shared" si="1079"/>
        <v>69.152644521336725</v>
      </c>
    </row>
    <row r="2435" spans="6:34" ht="15" thickBot="1" x14ac:dyDescent="0.4">
      <c r="F2435" s="21">
        <f t="shared" si="1091"/>
        <v>240.49999999999062</v>
      </c>
      <c r="G2435" s="20">
        <f t="shared" si="1106"/>
        <v>356.63043478260749</v>
      </c>
      <c r="H2435" s="19">
        <f t="shared" si="1080"/>
        <v>6.6304347826074945</v>
      </c>
      <c r="I2435" s="18">
        <f t="shared" si="1081"/>
        <v>1.8944099378878556E-2</v>
      </c>
      <c r="J2435" s="17">
        <f t="shared" si="1082"/>
        <v>72133.497554718939</v>
      </c>
      <c r="K2435" s="16">
        <f t="shared" si="1083"/>
        <v>31.953079614247041</v>
      </c>
      <c r="L2435" s="15">
        <f t="shared" si="1084"/>
        <v>1.2281108971587764E-125</v>
      </c>
      <c r="M2435" s="14">
        <f t="shared" si="1085"/>
        <v>2.9190967914566954E-128</v>
      </c>
      <c r="N2435" s="13">
        <f t="shared" si="1092"/>
        <v>0</v>
      </c>
      <c r="O2435" s="12">
        <f t="shared" si="1093"/>
        <v>0</v>
      </c>
      <c r="P2435" s="4">
        <f t="shared" si="1094"/>
        <v>1.1054165198323572E-127</v>
      </c>
      <c r="Q2435" s="11">
        <f t="shared" si="1086"/>
        <v>1.6245016902522464E-126</v>
      </c>
      <c r="R2435" s="10">
        <f t="shared" si="1095"/>
        <v>-2.5661156963458175E-122</v>
      </c>
      <c r="S2435" s="9">
        <f t="shared" si="1096"/>
        <v>151.358709016955</v>
      </c>
      <c r="T2435" s="8">
        <f t="shared" si="1097"/>
        <v>34434.306322506745</v>
      </c>
      <c r="U2435" s="7">
        <f t="shared" si="1098"/>
        <v>-31.953079614247041</v>
      </c>
      <c r="V2435" s="9">
        <f t="shared" si="1099"/>
        <v>-3286.814046168065</v>
      </c>
      <c r="W2435" s="8">
        <f t="shared" si="1100"/>
        <v>72133.497554718939</v>
      </c>
      <c r="X2435" s="7">
        <f t="shared" si="1101"/>
        <v>-31.953079614247041</v>
      </c>
      <c r="Y2435" s="6">
        <f t="shared" si="1087"/>
        <v>3290.2972560063577</v>
      </c>
      <c r="Z2435" s="4">
        <f t="shared" si="1088"/>
        <v>-1</v>
      </c>
      <c r="AA2435" s="4">
        <f t="shared" si="1102"/>
        <v>0</v>
      </c>
      <c r="AB2435" s="5">
        <f t="shared" si="1103"/>
        <v>8.1502403233530728E-120</v>
      </c>
      <c r="AC2435" s="418">
        <f t="shared" si="1107"/>
        <v>5.4962577688053538E-120</v>
      </c>
      <c r="AD2435" s="628">
        <f t="shared" si="1104"/>
        <v>1.5770511103013125E-121</v>
      </c>
      <c r="AE2435" s="4">
        <f t="shared" si="1089"/>
        <v>31.063760946148442</v>
      </c>
      <c r="AF2435" s="3">
        <f t="shared" si="1105"/>
        <v>4.67</v>
      </c>
      <c r="AG2435" s="2">
        <f t="shared" si="1090"/>
        <v>105.92076283713217</v>
      </c>
      <c r="AH2435" s="1">
        <f t="shared" si="1079"/>
        <v>69.253391142477412</v>
      </c>
    </row>
    <row r="2436" spans="6:34" ht="15" thickBot="1" x14ac:dyDescent="0.4">
      <c r="F2436" s="21">
        <f t="shared" si="1091"/>
        <v>240.59999999999062</v>
      </c>
      <c r="G2436" s="20">
        <f t="shared" si="1106"/>
        <v>356.63043478260749</v>
      </c>
      <c r="H2436" s="19">
        <f t="shared" si="1080"/>
        <v>6.6304347826074945</v>
      </c>
      <c r="I2436" s="18">
        <f t="shared" si="1081"/>
        <v>1.8944099378878556E-2</v>
      </c>
      <c r="J2436" s="17">
        <f t="shared" si="1082"/>
        <v>71804.816150102139</v>
      </c>
      <c r="K2436" s="16">
        <f t="shared" si="1083"/>
        <v>31.954081087256075</v>
      </c>
      <c r="L2436" s="15">
        <f t="shared" si="1084"/>
        <v>4.5134146312500329E-125</v>
      </c>
      <c r="M2436" s="14">
        <f t="shared" si="1085"/>
        <v>1.0727935237018203E-127</v>
      </c>
      <c r="N2436" s="13">
        <f t="shared" si="1092"/>
        <v>0</v>
      </c>
      <c r="O2436" s="12">
        <f t="shared" si="1093"/>
        <v>0</v>
      </c>
      <c r="P2436" s="4">
        <f t="shared" si="1094"/>
        <v>4.062502096332938E-127</v>
      </c>
      <c r="Q2436" s="11">
        <f t="shared" si="1086"/>
        <v>5.9701853588609394E-126</v>
      </c>
      <c r="R2436" s="10">
        <f t="shared" si="1095"/>
        <v>-9.4627756164047622E-122</v>
      </c>
      <c r="S2436" s="9">
        <f t="shared" si="1096"/>
        <v>151.358709016955</v>
      </c>
      <c r="T2436" s="8">
        <f t="shared" si="1097"/>
        <v>34449.442193408438</v>
      </c>
      <c r="U2436" s="7">
        <f t="shared" si="1098"/>
        <v>-31.954081087256075</v>
      </c>
      <c r="V2436" s="9">
        <f t="shared" si="1099"/>
        <v>-3290.0093541294896</v>
      </c>
      <c r="W2436" s="8">
        <f t="shared" si="1100"/>
        <v>71804.816150102139</v>
      </c>
      <c r="X2436" s="7">
        <f t="shared" si="1101"/>
        <v>-31.954081087256075</v>
      </c>
      <c r="Y2436" s="6">
        <f t="shared" si="1087"/>
        <v>3293.4891845966067</v>
      </c>
      <c r="Z2436" s="4">
        <f t="shared" si="1088"/>
        <v>-1</v>
      </c>
      <c r="AA2436" s="4">
        <f t="shared" si="1102"/>
        <v>0</v>
      </c>
      <c r="AB2436" s="5">
        <f t="shared" si="1103"/>
        <v>3.0054722594733256E-119</v>
      </c>
      <c r="AC2436" s="418">
        <f t="shared" si="1107"/>
        <v>2.0276357682990425E-119</v>
      </c>
      <c r="AD2436" s="628">
        <f t="shared" si="1104"/>
        <v>5.8070613996549333E-121</v>
      </c>
      <c r="AE2436" s="4">
        <f t="shared" si="1089"/>
        <v>31.093896006591287</v>
      </c>
      <c r="AF2436" s="3">
        <f t="shared" si="1105"/>
        <v>4.67</v>
      </c>
      <c r="AG2436" s="2">
        <f t="shared" si="1090"/>
        <v>105.92076283713217</v>
      </c>
      <c r="AH2436" s="1">
        <f t="shared" si="1079"/>
        <v>69.354190005355051</v>
      </c>
    </row>
    <row r="2437" spans="6:34" ht="15" thickBot="1" x14ac:dyDescent="0.4">
      <c r="F2437" s="21">
        <f t="shared" si="1091"/>
        <v>240.69999999999061</v>
      </c>
      <c r="G2437" s="20">
        <f t="shared" si="1106"/>
        <v>356.63043478260749</v>
      </c>
      <c r="H2437" s="19">
        <f t="shared" si="1080"/>
        <v>6.6304347826074945</v>
      </c>
      <c r="I2437" s="18">
        <f t="shared" si="1081"/>
        <v>1.8944099378878556E-2</v>
      </c>
      <c r="J2437" s="17">
        <f t="shared" si="1082"/>
        <v>71475.815214689195</v>
      </c>
      <c r="K2437" s="16">
        <f t="shared" si="1083"/>
        <v>31.955083581008399</v>
      </c>
      <c r="L2437" s="15">
        <f t="shared" si="1084"/>
        <v>1.6609553476690455E-124</v>
      </c>
      <c r="M2437" s="14">
        <f t="shared" si="1085"/>
        <v>3.9479247658745542E-127</v>
      </c>
      <c r="N2437" s="13">
        <f t="shared" si="1092"/>
        <v>0</v>
      </c>
      <c r="O2437" s="12">
        <f t="shared" si="1093"/>
        <v>0</v>
      </c>
      <c r="P2437" s="4">
        <f t="shared" si="1094"/>
        <v>1.4950176602658102E-126</v>
      </c>
      <c r="Q2437" s="11">
        <f t="shared" si="1086"/>
        <v>2.1970530315822383E-125</v>
      </c>
      <c r="R2437" s="10">
        <f t="shared" si="1095"/>
        <v>-3.4941741645088789E-121</v>
      </c>
      <c r="S2437" s="9">
        <f t="shared" si="1096"/>
        <v>151.358709016955</v>
      </c>
      <c r="T2437" s="8">
        <f t="shared" si="1097"/>
        <v>34464.578064310132</v>
      </c>
      <c r="U2437" s="7">
        <f t="shared" si="1098"/>
        <v>-31.955083581008399</v>
      </c>
      <c r="V2437" s="9">
        <f t="shared" si="1099"/>
        <v>-3293.2047622382152</v>
      </c>
      <c r="W2437" s="8">
        <f t="shared" si="1100"/>
        <v>71475.815214689195</v>
      </c>
      <c r="X2437" s="7">
        <f t="shared" si="1101"/>
        <v>-31.955083581008399</v>
      </c>
      <c r="Y2437" s="6">
        <f t="shared" si="1087"/>
        <v>3296.6812197759946</v>
      </c>
      <c r="Z2437" s="4">
        <f t="shared" si="1088"/>
        <v>-1</v>
      </c>
      <c r="AA2437" s="4">
        <f t="shared" si="1102"/>
        <v>0</v>
      </c>
      <c r="AB2437" s="5">
        <f t="shared" si="1103"/>
        <v>1.109784691818547E-118</v>
      </c>
      <c r="AC2437" s="418">
        <f t="shared" si="1107"/>
        <v>7.4902517919859057E-119</v>
      </c>
      <c r="AD2437" s="628">
        <f t="shared" si="1104"/>
        <v>2.1411710136923708E-120</v>
      </c>
      <c r="AE2437" s="4">
        <f t="shared" si="1089"/>
        <v>31.124032073344278</v>
      </c>
      <c r="AF2437" s="3">
        <f t="shared" si="1105"/>
        <v>4.67</v>
      </c>
      <c r="AG2437" s="2">
        <f t="shared" si="1090"/>
        <v>105.92076283713217</v>
      </c>
      <c r="AH2437" s="1">
        <f t="shared" si="1079"/>
        <v>69.455041093807665</v>
      </c>
    </row>
    <row r="2438" spans="6:34" ht="15" thickBot="1" x14ac:dyDescent="0.4">
      <c r="F2438" s="21">
        <f t="shared" si="1091"/>
        <v>240.7999999999906</v>
      </c>
      <c r="G2438" s="20">
        <f t="shared" si="1106"/>
        <v>356.63043478260749</v>
      </c>
      <c r="H2438" s="19">
        <f t="shared" si="1080"/>
        <v>6.6304347826074945</v>
      </c>
      <c r="I2438" s="18">
        <f t="shared" si="1081"/>
        <v>1.8944099378878556E-2</v>
      </c>
      <c r="J2438" s="17">
        <f t="shared" si="1082"/>
        <v>71146.494738465379</v>
      </c>
      <c r="K2438" s="16">
        <f t="shared" si="1083"/>
        <v>31.956087095674945</v>
      </c>
      <c r="L2438" s="15">
        <f t="shared" si="1084"/>
        <v>6.1206265624740954E-124</v>
      </c>
      <c r="M2438" s="14">
        <f t="shared" si="1085"/>
        <v>1.4548117276344678E-126</v>
      </c>
      <c r="N2438" s="13">
        <f t="shared" si="1092"/>
        <v>0</v>
      </c>
      <c r="O2438" s="12">
        <f t="shared" si="1093"/>
        <v>0</v>
      </c>
      <c r="P2438" s="4">
        <f t="shared" si="1094"/>
        <v>5.5091455743421153E-126</v>
      </c>
      <c r="Q2438" s="11">
        <f t="shared" si="1086"/>
        <v>8.0961484985964488E-125</v>
      </c>
      <c r="R2438" s="10">
        <f t="shared" si="1095"/>
        <v>-1.2919757960672771E-120</v>
      </c>
      <c r="S2438" s="9">
        <f t="shared" si="1096"/>
        <v>151.358709016955</v>
      </c>
      <c r="T2438" s="8">
        <f t="shared" si="1097"/>
        <v>34479.713935211825</v>
      </c>
      <c r="U2438" s="7">
        <f t="shared" si="1098"/>
        <v>-31.956087095674945</v>
      </c>
      <c r="V2438" s="9">
        <f t="shared" si="1099"/>
        <v>-3296.4002705963162</v>
      </c>
      <c r="W2438" s="8">
        <f t="shared" si="1100"/>
        <v>71146.494738465379</v>
      </c>
      <c r="X2438" s="7">
        <f t="shared" si="1101"/>
        <v>-31.956087095674945</v>
      </c>
      <c r="Y2438" s="6">
        <f t="shared" si="1087"/>
        <v>3299.8733616281015</v>
      </c>
      <c r="Z2438" s="4">
        <f t="shared" si="1088"/>
        <v>-1</v>
      </c>
      <c r="AA2438" s="4">
        <f t="shared" si="1102"/>
        <v>0</v>
      </c>
      <c r="AB2438" s="5">
        <f t="shared" si="1103"/>
        <v>4.1034444568880668E-118</v>
      </c>
      <c r="AC2438" s="418">
        <f t="shared" si="1107"/>
        <v>2.7706817165532529E-118</v>
      </c>
      <c r="AD2438" s="628">
        <f t="shared" si="1104"/>
        <v>7.9055248075462947E-120</v>
      </c>
      <c r="AE2438" s="4">
        <f t="shared" si="1089"/>
        <v>31.154169147196509</v>
      </c>
      <c r="AF2438" s="3">
        <f t="shared" si="1105"/>
        <v>4.67</v>
      </c>
      <c r="AG2438" s="2">
        <f t="shared" si="1090"/>
        <v>105.92076283713217</v>
      </c>
      <c r="AH2438" s="1">
        <f t="shared" si="1079"/>
        <v>69.555944391710895</v>
      </c>
    </row>
    <row r="2439" spans="6:34" ht="15" thickBot="1" x14ac:dyDescent="0.4">
      <c r="F2439" s="21">
        <f t="shared" si="1091"/>
        <v>240.8999999999906</v>
      </c>
      <c r="G2439" s="20">
        <f t="shared" si="1106"/>
        <v>356.63043478260749</v>
      </c>
      <c r="H2439" s="19">
        <f t="shared" si="1080"/>
        <v>6.6304347826074945</v>
      </c>
      <c r="I2439" s="18">
        <f t="shared" si="1081"/>
        <v>1.8944099378878556E-2</v>
      </c>
      <c r="J2439" s="17">
        <f t="shared" si="1082"/>
        <v>70816.854711405744</v>
      </c>
      <c r="K2439" s="16">
        <f t="shared" si="1083"/>
        <v>31.957091631426838</v>
      </c>
      <c r="L2439" s="15">
        <f t="shared" si="1084"/>
        <v>2.2584949944150207E-123</v>
      </c>
      <c r="M2439" s="14">
        <f t="shared" si="1085"/>
        <v>5.3682167522250628E-126</v>
      </c>
      <c r="N2439" s="13">
        <f t="shared" si="1092"/>
        <v>0</v>
      </c>
      <c r="O2439" s="12">
        <f t="shared" si="1093"/>
        <v>0</v>
      </c>
      <c r="P2439" s="4">
        <f t="shared" si="1094"/>
        <v>2.0328601289678818E-125</v>
      </c>
      <c r="Q2439" s="11">
        <f t="shared" si="1086"/>
        <v>2.9874573577528494E-124</v>
      </c>
      <c r="R2439" s="10">
        <f t="shared" si="1095"/>
        <v>-4.7835261933554825E-120</v>
      </c>
      <c r="S2439" s="9">
        <f t="shared" si="1096"/>
        <v>151.358709016955</v>
      </c>
      <c r="T2439" s="8">
        <f t="shared" si="1097"/>
        <v>34494.849806113518</v>
      </c>
      <c r="U2439" s="7">
        <f t="shared" si="1098"/>
        <v>-31.957091631426838</v>
      </c>
      <c r="V2439" s="9">
        <f t="shared" si="1099"/>
        <v>-3299.5958793058835</v>
      </c>
      <c r="W2439" s="8">
        <f t="shared" si="1100"/>
        <v>70816.854711405744</v>
      </c>
      <c r="X2439" s="7">
        <f t="shared" si="1101"/>
        <v>-31.957091631426838</v>
      </c>
      <c r="Y2439" s="6">
        <f t="shared" si="1087"/>
        <v>3303.0656102365942</v>
      </c>
      <c r="Z2439" s="4">
        <f t="shared" si="1088"/>
        <v>-1</v>
      </c>
      <c r="AA2439" s="4">
        <f t="shared" si="1102"/>
        <v>0</v>
      </c>
      <c r="AB2439" s="5">
        <f t="shared" si="1103"/>
        <v>1.5192958027737922E-117</v>
      </c>
      <c r="AC2439" s="418">
        <f t="shared" si="1107"/>
        <v>1.0262678761875587E-117</v>
      </c>
      <c r="AD2439" s="628">
        <f t="shared" si="1104"/>
        <v>2.9227696845553908E-119</v>
      </c>
      <c r="AE2439" s="4">
        <f t="shared" si="1089"/>
        <v>31.184307228937868</v>
      </c>
      <c r="AF2439" s="3">
        <f t="shared" si="1105"/>
        <v>4.67</v>
      </c>
      <c r="AG2439" s="2">
        <f t="shared" si="1090"/>
        <v>105.92076283713217</v>
      </c>
      <c r="AH2439" s="1">
        <f t="shared" si="1079"/>
        <v>69.656899882977939</v>
      </c>
    </row>
    <row r="2440" spans="6:34" ht="15" thickBot="1" x14ac:dyDescent="0.4">
      <c r="F2440" s="21">
        <f t="shared" si="1091"/>
        <v>240.99999999999059</v>
      </c>
      <c r="G2440" s="20">
        <f t="shared" si="1106"/>
        <v>356.63043478260749</v>
      </c>
      <c r="H2440" s="19">
        <f t="shared" si="1080"/>
        <v>6.6304347826074945</v>
      </c>
      <c r="I2440" s="18">
        <f t="shared" si="1081"/>
        <v>1.8944099378878556E-2</v>
      </c>
      <c r="J2440" s="17">
        <f t="shared" si="1082"/>
        <v>70486.895123475158</v>
      </c>
      <c r="K2440" s="16">
        <f t="shared" si="1083"/>
        <v>31.958097188435381</v>
      </c>
      <c r="L2440" s="15">
        <f t="shared" si="1084"/>
        <v>8.3450286071016041E-123</v>
      </c>
      <c r="M2440" s="14">
        <f t="shared" si="1085"/>
        <v>1.9835298496219802E-125</v>
      </c>
      <c r="N2440" s="13">
        <f t="shared" si="1092"/>
        <v>0</v>
      </c>
      <c r="O2440" s="12">
        <f t="shared" si="1093"/>
        <v>0</v>
      </c>
      <c r="P2440" s="4">
        <f t="shared" si="1094"/>
        <v>7.5113188085091131E-125</v>
      </c>
      <c r="Q2440" s="11">
        <f t="shared" si="1086"/>
        <v>1.1038508907300455E-123</v>
      </c>
      <c r="R2440" s="10">
        <f t="shared" si="1095"/>
        <v>-1.773478838691646E-119</v>
      </c>
      <c r="S2440" s="9">
        <f t="shared" si="1096"/>
        <v>151.358709016955</v>
      </c>
      <c r="T2440" s="8">
        <f t="shared" si="1097"/>
        <v>34509.985677015211</v>
      </c>
      <c r="U2440" s="7">
        <f t="shared" si="1098"/>
        <v>-31.958097188435381</v>
      </c>
      <c r="V2440" s="9">
        <f t="shared" si="1099"/>
        <v>-3302.791588469026</v>
      </c>
      <c r="W2440" s="8">
        <f t="shared" si="1100"/>
        <v>70486.895123475158</v>
      </c>
      <c r="X2440" s="7">
        <f t="shared" si="1101"/>
        <v>-31.958097188435381</v>
      </c>
      <c r="Y2440" s="6">
        <f t="shared" si="1087"/>
        <v>3306.2579656852295</v>
      </c>
      <c r="Z2440" s="4">
        <f t="shared" si="1088"/>
        <v>-1</v>
      </c>
      <c r="AA2440" s="4">
        <f t="shared" si="1102"/>
        <v>0</v>
      </c>
      <c r="AB2440" s="5">
        <f t="shared" si="1103"/>
        <v>5.6327463193889172E-117</v>
      </c>
      <c r="AC2440" s="418">
        <f t="shared" si="1107"/>
        <v>3.8064386282684123E-117</v>
      </c>
      <c r="AD2440" s="628">
        <f t="shared" si="1104"/>
        <v>1.08203957588231E-118</v>
      </c>
      <c r="AE2440" s="4">
        <f t="shared" si="1089"/>
        <v>31.214446319359109</v>
      </c>
      <c r="AF2440" s="3">
        <f t="shared" si="1105"/>
        <v>4.67</v>
      </c>
      <c r="AG2440" s="2">
        <f t="shared" si="1090"/>
        <v>105.92076283713217</v>
      </c>
      <c r="AH2440" s="1">
        <f t="shared" si="1079"/>
        <v>69.757907551559697</v>
      </c>
    </row>
    <row r="2441" spans="6:34" ht="15" thickBot="1" x14ac:dyDescent="0.4">
      <c r="F2441" s="21">
        <f t="shared" si="1091"/>
        <v>241.09999999999059</v>
      </c>
      <c r="G2441" s="20">
        <f t="shared" si="1106"/>
        <v>356.63043478260749</v>
      </c>
      <c r="H2441" s="19">
        <f t="shared" si="1080"/>
        <v>6.6304347826074945</v>
      </c>
      <c r="I2441" s="18">
        <f t="shared" si="1081"/>
        <v>1.8944099378878556E-2</v>
      </c>
      <c r="J2441" s="17">
        <f t="shared" si="1082"/>
        <v>70156.615964628261</v>
      </c>
      <c r="K2441" s="16">
        <f t="shared" si="1083"/>
        <v>31.959103766872069</v>
      </c>
      <c r="L2441" s="15">
        <f t="shared" si="1084"/>
        <v>3.0876075826681428E-122</v>
      </c>
      <c r="M2441" s="14">
        <f t="shared" si="1085"/>
        <v>7.3389344632439084E-125</v>
      </c>
      <c r="N2441" s="13">
        <f t="shared" si="1092"/>
        <v>0</v>
      </c>
      <c r="O2441" s="12">
        <f t="shared" si="1093"/>
        <v>0</v>
      </c>
      <c r="P2441" s="4">
        <f t="shared" si="1094"/>
        <v>2.7791402523478736E-124</v>
      </c>
      <c r="Q2441" s="11">
        <f t="shared" si="1086"/>
        <v>4.0841781865824287E-123</v>
      </c>
      <c r="R2441" s="10">
        <f t="shared" si="1095"/>
        <v>-6.5839733950908649E-119</v>
      </c>
      <c r="S2441" s="9">
        <f t="shared" si="1096"/>
        <v>151.358709016955</v>
      </c>
      <c r="T2441" s="8">
        <f t="shared" si="1097"/>
        <v>34525.121547916904</v>
      </c>
      <c r="U2441" s="7">
        <f t="shared" si="1098"/>
        <v>-31.959103766872069</v>
      </c>
      <c r="V2441" s="9">
        <f t="shared" si="1099"/>
        <v>-3305.9873981878695</v>
      </c>
      <c r="W2441" s="8">
        <f t="shared" si="1100"/>
        <v>70156.615964628261</v>
      </c>
      <c r="X2441" s="7">
        <f t="shared" si="1101"/>
        <v>-31.959103766872069</v>
      </c>
      <c r="Y2441" s="6">
        <f t="shared" si="1087"/>
        <v>3309.450428057849</v>
      </c>
      <c r="Z2441" s="4">
        <f t="shared" si="1088"/>
        <v>-1</v>
      </c>
      <c r="AA2441" s="4">
        <f t="shared" si="1102"/>
        <v>0</v>
      </c>
      <c r="AB2441" s="5">
        <f t="shared" si="1103"/>
        <v>2.0911358567724485E-116</v>
      </c>
      <c r="AC2441" s="418">
        <f t="shared" si="1107"/>
        <v>1.4137123641036083E-116</v>
      </c>
      <c r="AD2441" s="628">
        <f t="shared" si="1104"/>
        <v>4.011220029665494E-118</v>
      </c>
      <c r="AE2441" s="4">
        <f t="shared" si="1089"/>
        <v>31.244586419251785</v>
      </c>
      <c r="AF2441" s="3">
        <f t="shared" si="1105"/>
        <v>4.67</v>
      </c>
      <c r="AG2441" s="2">
        <f t="shared" si="1090"/>
        <v>105.92076283713217</v>
      </c>
      <c r="AH2441" s="1">
        <f t="shared" si="1079"/>
        <v>69.858967381444558</v>
      </c>
    </row>
    <row r="2442" spans="6:34" ht="15" thickBot="1" x14ac:dyDescent="0.4">
      <c r="F2442" s="21">
        <f t="shared" si="1091"/>
        <v>241.19999999999058</v>
      </c>
      <c r="G2442" s="20">
        <f t="shared" si="1106"/>
        <v>356.63043478260749</v>
      </c>
      <c r="H2442" s="19">
        <f t="shared" si="1080"/>
        <v>6.6304347826074945</v>
      </c>
      <c r="I2442" s="18">
        <f t="shared" si="1081"/>
        <v>1.8944099378878556E-2</v>
      </c>
      <c r="J2442" s="17">
        <f t="shared" si="1082"/>
        <v>69826.017224809475</v>
      </c>
      <c r="K2442" s="16">
        <f t="shared" si="1083"/>
        <v>31.960111366908585</v>
      </c>
      <c r="L2442" s="15">
        <f t="shared" si="1084"/>
        <v>1.1439368843560273E-121</v>
      </c>
      <c r="M2442" s="14">
        <f t="shared" si="1085"/>
        <v>2.7190235804258412E-124</v>
      </c>
      <c r="N2442" s="13">
        <f t="shared" si="1092"/>
        <v>0</v>
      </c>
      <c r="O2442" s="12">
        <f t="shared" si="1093"/>
        <v>0</v>
      </c>
      <c r="P2442" s="4">
        <f t="shared" si="1094"/>
        <v>1.0296519089100021E-123</v>
      </c>
      <c r="Q2442" s="11">
        <f t="shared" si="1086"/>
        <v>1.5131592810368176E-122</v>
      </c>
      <c r="R2442" s="10">
        <f t="shared" si="1095"/>
        <v>-2.4475662297529726E-118</v>
      </c>
      <c r="S2442" s="9">
        <f t="shared" si="1096"/>
        <v>151.358709016955</v>
      </c>
      <c r="T2442" s="8">
        <f t="shared" si="1097"/>
        <v>34540.257418818597</v>
      </c>
      <c r="U2442" s="7">
        <f t="shared" si="1098"/>
        <v>-31.960111366908585</v>
      </c>
      <c r="V2442" s="9">
        <f t="shared" si="1099"/>
        <v>-3309.1833085645567</v>
      </c>
      <c r="W2442" s="8">
        <f t="shared" si="1100"/>
        <v>69826.017224809475</v>
      </c>
      <c r="X2442" s="7">
        <f t="shared" si="1101"/>
        <v>-31.960111366908585</v>
      </c>
      <c r="Y2442" s="6">
        <f t="shared" si="1087"/>
        <v>3312.6429974383814</v>
      </c>
      <c r="Z2442" s="4">
        <f t="shared" si="1088"/>
        <v>-1</v>
      </c>
      <c r="AA2442" s="4">
        <f t="shared" si="1102"/>
        <v>0</v>
      </c>
      <c r="AB2442" s="5">
        <f t="shared" si="1103"/>
        <v>7.7737153504873162E-116</v>
      </c>
      <c r="AC2442" s="418">
        <f t="shared" si="1107"/>
        <v>5.2575999120221761E-116</v>
      </c>
      <c r="AD2442" s="628">
        <f t="shared" si="1104"/>
        <v>1.4890001405443001E-117</v>
      </c>
      <c r="AE2442" s="4">
        <f t="shared" si="1089"/>
        <v>31.274727529408263</v>
      </c>
      <c r="AF2442" s="3">
        <f t="shared" si="1105"/>
        <v>4.67</v>
      </c>
      <c r="AG2442" s="2">
        <f t="shared" si="1090"/>
        <v>105.92076283713217</v>
      </c>
      <c r="AH2442" s="1">
        <f t="shared" si="1079"/>
        <v>69.960079356658284</v>
      </c>
    </row>
    <row r="2443" spans="6:34" ht="15" thickBot="1" x14ac:dyDescent="0.4">
      <c r="F2443" s="21">
        <f t="shared" si="1091"/>
        <v>241.29999999999058</v>
      </c>
      <c r="G2443" s="20">
        <f t="shared" si="1106"/>
        <v>356.63043478260749</v>
      </c>
      <c r="H2443" s="19">
        <f t="shared" si="1080"/>
        <v>6.6304347826074945</v>
      </c>
      <c r="I2443" s="18">
        <f t="shared" si="1081"/>
        <v>1.8944099378878556E-2</v>
      </c>
      <c r="J2443" s="17">
        <f t="shared" si="1082"/>
        <v>69495.098893953022</v>
      </c>
      <c r="K2443" s="16">
        <f t="shared" si="1083"/>
        <v>31.961119988716817</v>
      </c>
      <c r="L2443" s="15">
        <f t="shared" si="1084"/>
        <v>4.243926437208771E-121</v>
      </c>
      <c r="M2443" s="14">
        <f t="shared" si="1085"/>
        <v>1.0087388748601527E-123</v>
      </c>
      <c r="N2443" s="13">
        <f t="shared" si="1092"/>
        <v>0</v>
      </c>
      <c r="O2443" s="12">
        <f t="shared" si="1093"/>
        <v>0</v>
      </c>
      <c r="P2443" s="4">
        <f t="shared" si="1094"/>
        <v>3.8199371111331637E-123</v>
      </c>
      <c r="Q2443" s="11">
        <f t="shared" si="1086"/>
        <v>5.6137159001696551E-122</v>
      </c>
      <c r="R2443" s="10">
        <f t="shared" si="1095"/>
        <v>-9.1109841855494122E-118</v>
      </c>
      <c r="S2443" s="9">
        <f t="shared" si="1096"/>
        <v>151.358709016955</v>
      </c>
      <c r="T2443" s="8">
        <f t="shared" si="1097"/>
        <v>34555.39328972029</v>
      </c>
      <c r="U2443" s="7">
        <f t="shared" si="1098"/>
        <v>-31.961119988716817</v>
      </c>
      <c r="V2443" s="9">
        <f t="shared" si="1099"/>
        <v>-3312.3793197012474</v>
      </c>
      <c r="W2443" s="8">
        <f t="shared" si="1100"/>
        <v>69495.098893953022</v>
      </c>
      <c r="X2443" s="7">
        <f t="shared" si="1101"/>
        <v>-31.961119988716817</v>
      </c>
      <c r="Y2443" s="6">
        <f t="shared" si="1087"/>
        <v>3315.8356739108435</v>
      </c>
      <c r="Z2443" s="4">
        <f t="shared" si="1088"/>
        <v>-1</v>
      </c>
      <c r="AA2443" s="4">
        <f t="shared" si="1102"/>
        <v>0</v>
      </c>
      <c r="AB2443" s="5">
        <f t="shared" si="1103"/>
        <v>2.8937397795523988E-115</v>
      </c>
      <c r="AC2443" s="418">
        <f t="shared" si="1107"/>
        <v>1.9579355565421866E-115</v>
      </c>
      <c r="AD2443" s="628">
        <f t="shared" si="1104"/>
        <v>5.5347502886758634E-117</v>
      </c>
      <c r="AE2443" s="4">
        <f t="shared" si="1089"/>
        <v>31.304869650621754</v>
      </c>
      <c r="AF2443" s="3">
        <f t="shared" si="1105"/>
        <v>4.67</v>
      </c>
      <c r="AG2443" s="2">
        <f t="shared" si="1090"/>
        <v>105.92076283713217</v>
      </c>
      <c r="AH2443" s="1">
        <f t="shared" si="1079"/>
        <v>70.061243461264041</v>
      </c>
    </row>
    <row r="2444" spans="6:34" ht="15" thickBot="1" x14ac:dyDescent="0.4">
      <c r="F2444" s="21">
        <f t="shared" si="1091"/>
        <v>241.39999999999057</v>
      </c>
      <c r="G2444" s="20">
        <f t="shared" si="1106"/>
        <v>356.63043478260749</v>
      </c>
      <c r="H2444" s="19">
        <f t="shared" si="1080"/>
        <v>6.6304347826074945</v>
      </c>
      <c r="I2444" s="18">
        <f t="shared" si="1081"/>
        <v>1.8944099378878556E-2</v>
      </c>
      <c r="J2444" s="17">
        <f t="shared" si="1082"/>
        <v>69163.860961982893</v>
      </c>
      <c r="K2444" s="16">
        <f t="shared" si="1083"/>
        <v>31.962129632468812</v>
      </c>
      <c r="L2444" s="15">
        <f t="shared" si="1084"/>
        <v>1.576592931677685E-120</v>
      </c>
      <c r="M2444" s="14">
        <f t="shared" si="1085"/>
        <v>3.7474037393046896E-123</v>
      </c>
      <c r="N2444" s="13">
        <f t="shared" si="1092"/>
        <v>0</v>
      </c>
      <c r="O2444" s="12">
        <f t="shared" si="1093"/>
        <v>0</v>
      </c>
      <c r="P2444" s="4">
        <f t="shared" si="1094"/>
        <v>1.4190834685689812E-122</v>
      </c>
      <c r="Q2444" s="11">
        <f t="shared" si="1086"/>
        <v>2.0854614092875537E-121</v>
      </c>
      <c r="R2444" s="10">
        <f t="shared" si="1095"/>
        <v>-3.3961019200307767E-117</v>
      </c>
      <c r="S2444" s="9">
        <f t="shared" si="1096"/>
        <v>151.358709016955</v>
      </c>
      <c r="T2444" s="8">
        <f t="shared" si="1097"/>
        <v>34570.529160621983</v>
      </c>
      <c r="U2444" s="7">
        <f t="shared" si="1098"/>
        <v>-31.962129632468812</v>
      </c>
      <c r="V2444" s="9">
        <f t="shared" si="1099"/>
        <v>-3315.5754317001192</v>
      </c>
      <c r="W2444" s="8">
        <f t="shared" si="1100"/>
        <v>69163.860961982893</v>
      </c>
      <c r="X2444" s="7">
        <f t="shared" si="1101"/>
        <v>-31.962129632468812</v>
      </c>
      <c r="Y2444" s="6">
        <f t="shared" si="1087"/>
        <v>3319.0284575593369</v>
      </c>
      <c r="Z2444" s="4">
        <f t="shared" si="1088"/>
        <v>-1</v>
      </c>
      <c r="AA2444" s="4">
        <f t="shared" si="1102"/>
        <v>0</v>
      </c>
      <c r="AB2444" s="5">
        <f t="shared" si="1103"/>
        <v>1.0786359652554619E-114</v>
      </c>
      <c r="AC2444" s="418">
        <f t="shared" si="1107"/>
        <v>7.3011918394284202E-115</v>
      </c>
      <c r="AD2444" s="628">
        <f t="shared" si="1104"/>
        <v>2.0600914016021229E-116</v>
      </c>
      <c r="AE2444" s="4">
        <f t="shared" si="1089"/>
        <v>31.335012783686256</v>
      </c>
      <c r="AF2444" s="3">
        <f t="shared" si="1105"/>
        <v>4.67</v>
      </c>
      <c r="AG2444" s="2">
        <f t="shared" si="1090"/>
        <v>105.92076283713217</v>
      </c>
      <c r="AH2444" s="1">
        <f t="shared" si="1079"/>
        <v>70.162459679362215</v>
      </c>
    </row>
    <row r="2445" spans="6:34" ht="15" thickBot="1" x14ac:dyDescent="0.4">
      <c r="F2445" s="21">
        <f t="shared" si="1091"/>
        <v>241.49999999999056</v>
      </c>
      <c r="G2445" s="20">
        <f t="shared" si="1106"/>
        <v>356.63043478260749</v>
      </c>
      <c r="H2445" s="19">
        <f t="shared" si="1080"/>
        <v>6.6304347826074945</v>
      </c>
      <c r="I2445" s="18">
        <f t="shared" si="1081"/>
        <v>1.8944099378878556E-2</v>
      </c>
      <c r="J2445" s="17">
        <f t="shared" si="1082"/>
        <v>68832.30341881288</v>
      </c>
      <c r="K2445" s="16">
        <f t="shared" si="1083"/>
        <v>31.963140298336807</v>
      </c>
      <c r="L2445" s="15">
        <f t="shared" si="1084"/>
        <v>5.864856238582878E-120</v>
      </c>
      <c r="M2445" s="14">
        <f t="shared" si="1085"/>
        <v>1.3940176793487642E-122</v>
      </c>
      <c r="N2445" s="13">
        <f t="shared" si="1092"/>
        <v>0</v>
      </c>
      <c r="O2445" s="12">
        <f t="shared" si="1093"/>
        <v>0</v>
      </c>
      <c r="P2445" s="4">
        <f t="shared" si="1094"/>
        <v>5.2789279759425535E-122</v>
      </c>
      <c r="Q2445" s="11">
        <f t="shared" si="1086"/>
        <v>7.7578245537158183E-121</v>
      </c>
      <c r="R2445" s="10">
        <f t="shared" si="1095"/>
        <v>-1.2675959615512291E-116</v>
      </c>
      <c r="S2445" s="9">
        <f t="shared" si="1096"/>
        <v>151.358709016955</v>
      </c>
      <c r="T2445" s="8">
        <f t="shared" si="1097"/>
        <v>34585.665031523677</v>
      </c>
      <c r="U2445" s="7">
        <f t="shared" si="1098"/>
        <v>-31.963140298336807</v>
      </c>
      <c r="V2445" s="9">
        <f t="shared" si="1099"/>
        <v>-3318.7716446633663</v>
      </c>
      <c r="W2445" s="8">
        <f t="shared" si="1100"/>
        <v>68832.30341881288</v>
      </c>
      <c r="X2445" s="7">
        <f t="shared" si="1101"/>
        <v>-31.963140298336807</v>
      </c>
      <c r="Y2445" s="6">
        <f t="shared" si="1087"/>
        <v>3322.2213484680497</v>
      </c>
      <c r="Z2445" s="4">
        <f t="shared" si="1088"/>
        <v>-1</v>
      </c>
      <c r="AA2445" s="4">
        <f t="shared" si="1102"/>
        <v>0</v>
      </c>
      <c r="AB2445" s="5">
        <f t="shared" si="1103"/>
        <v>4.0260116620096746E-114</v>
      </c>
      <c r="AC2445" s="418">
        <f t="shared" si="1107"/>
        <v>2.7263007347311112E-114</v>
      </c>
      <c r="AD2445" s="628">
        <f t="shared" si="1104"/>
        <v>7.6782144591659757E-116</v>
      </c>
      <c r="AE2445" s="4">
        <f t="shared" si="1089"/>
        <v>31.365156929396598</v>
      </c>
      <c r="AF2445" s="3">
        <f t="shared" si="1105"/>
        <v>4.67</v>
      </c>
      <c r="AG2445" s="2">
        <f t="shared" si="1090"/>
        <v>105.92076283713217</v>
      </c>
      <c r="AH2445" s="1">
        <f t="shared" si="1079"/>
        <v>70.263727995090235</v>
      </c>
    </row>
    <row r="2446" spans="6:34" ht="15" thickBot="1" x14ac:dyDescent="0.4">
      <c r="F2446" s="21">
        <f t="shared" si="1091"/>
        <v>241.59999999999056</v>
      </c>
      <c r="G2446" s="20">
        <f t="shared" si="1106"/>
        <v>356.63043478260749</v>
      </c>
      <c r="H2446" s="19">
        <f t="shared" si="1080"/>
        <v>6.6304347826074945</v>
      </c>
      <c r="I2446" s="18">
        <f t="shared" si="1081"/>
        <v>1.8944099378878556E-2</v>
      </c>
      <c r="J2446" s="17">
        <f t="shared" si="1082"/>
        <v>68500.426254346545</v>
      </c>
      <c r="K2446" s="16">
        <f t="shared" si="1083"/>
        <v>31.964151986493256</v>
      </c>
      <c r="L2446" s="15">
        <f t="shared" si="1084"/>
        <v>2.1846474357890218E-119</v>
      </c>
      <c r="M2446" s="14">
        <f t="shared" si="1085"/>
        <v>5.1926884901269259E-122</v>
      </c>
      <c r="N2446" s="13">
        <f t="shared" si="1092"/>
        <v>0</v>
      </c>
      <c r="O2446" s="12">
        <f t="shared" si="1093"/>
        <v>0</v>
      </c>
      <c r="P2446" s="4">
        <f t="shared" si="1094"/>
        <v>1.9663903081696763E-121</v>
      </c>
      <c r="Q2446" s="11">
        <f t="shared" si="1086"/>
        <v>2.8897744171597189E-120</v>
      </c>
      <c r="R2446" s="10">
        <f t="shared" si="1095"/>
        <v>-4.737680992875669E-116</v>
      </c>
      <c r="S2446" s="9">
        <f t="shared" si="1096"/>
        <v>151.358709016955</v>
      </c>
      <c r="T2446" s="8">
        <f t="shared" si="1097"/>
        <v>34600.80090242537</v>
      </c>
      <c r="U2446" s="7">
        <f t="shared" si="1098"/>
        <v>-31.964151986493256</v>
      </c>
      <c r="V2446" s="9">
        <f t="shared" si="1099"/>
        <v>-3321.9679586931998</v>
      </c>
      <c r="W2446" s="8">
        <f t="shared" si="1100"/>
        <v>68500.426254346545</v>
      </c>
      <c r="X2446" s="7">
        <f t="shared" si="1101"/>
        <v>-31.964151986493256</v>
      </c>
      <c r="Y2446" s="6">
        <f t="shared" si="1087"/>
        <v>3325.4143467212539</v>
      </c>
      <c r="Z2446" s="4">
        <f t="shared" si="1088"/>
        <v>-1</v>
      </c>
      <c r="AA2446" s="4">
        <f t="shared" si="1102"/>
        <v>0</v>
      </c>
      <c r="AB2446" s="5">
        <f t="shared" si="1103"/>
        <v>1.5047349081845552E-113</v>
      </c>
      <c r="AC2446" s="418">
        <f t="shared" si="1107"/>
        <v>1.019385667515957E-113</v>
      </c>
      <c r="AD2446" s="628">
        <f t="shared" si="1104"/>
        <v>2.8656253056627081E-115</v>
      </c>
      <c r="AE2446" s="4">
        <f t="shared" si="1089"/>
        <v>31.395302088548384</v>
      </c>
      <c r="AF2446" s="3">
        <f t="shared" si="1105"/>
        <v>4.67</v>
      </c>
      <c r="AG2446" s="2">
        <f t="shared" si="1090"/>
        <v>105.92076283713217</v>
      </c>
      <c r="AH2446" s="1">
        <f t="shared" si="1079"/>
        <v>70.365048392622683</v>
      </c>
    </row>
    <row r="2447" spans="6:34" ht="15" thickBot="1" x14ac:dyDescent="0.4">
      <c r="F2447" s="21">
        <f t="shared" si="1091"/>
        <v>241.69999999999055</v>
      </c>
      <c r="G2447" s="20">
        <f t="shared" si="1106"/>
        <v>356.63043478260749</v>
      </c>
      <c r="H2447" s="19">
        <f t="shared" si="1080"/>
        <v>6.6304347826074945</v>
      </c>
      <c r="I2447" s="18">
        <f t="shared" si="1081"/>
        <v>1.8944099378878556E-2</v>
      </c>
      <c r="J2447" s="17">
        <f t="shared" si="1082"/>
        <v>68168.229458477232</v>
      </c>
      <c r="K2447" s="16">
        <f t="shared" si="1083"/>
        <v>31.965164697110787</v>
      </c>
      <c r="L2447" s="15">
        <f t="shared" si="1084"/>
        <v>8.1487625863108219E-119</v>
      </c>
      <c r="M2447" s="14">
        <f t="shared" si="1085"/>
        <v>1.9368793791402192E-121</v>
      </c>
      <c r="N2447" s="13">
        <f t="shared" si="1092"/>
        <v>0</v>
      </c>
      <c r="O2447" s="12">
        <f t="shared" si="1093"/>
        <v>0</v>
      </c>
      <c r="P2447" s="4">
        <f t="shared" si="1094"/>
        <v>7.3346607378366545E-121</v>
      </c>
      <c r="Q2447" s="11">
        <f t="shared" si="1086"/>
        <v>1.0778895151530248E-119</v>
      </c>
      <c r="R2447" s="10">
        <f t="shared" si="1095"/>
        <v>-1.7731102711670506E-115</v>
      </c>
      <c r="S2447" s="9">
        <f t="shared" si="1096"/>
        <v>151.358709016955</v>
      </c>
      <c r="T2447" s="8">
        <f t="shared" si="1097"/>
        <v>34615.936773327063</v>
      </c>
      <c r="U2447" s="7">
        <f t="shared" si="1098"/>
        <v>-31.965164697110787</v>
      </c>
      <c r="V2447" s="9">
        <f t="shared" si="1099"/>
        <v>-3325.1643738918492</v>
      </c>
      <c r="W2447" s="8">
        <f t="shared" si="1100"/>
        <v>68168.229458477232</v>
      </c>
      <c r="X2447" s="7">
        <f t="shared" si="1101"/>
        <v>-31.965164697110787</v>
      </c>
      <c r="Y2447" s="6">
        <f t="shared" si="1087"/>
        <v>3328.6074524033097</v>
      </c>
      <c r="Z2447" s="4">
        <f t="shared" si="1088"/>
        <v>-1</v>
      </c>
      <c r="AA2447" s="4">
        <f t="shared" si="1102"/>
        <v>0</v>
      </c>
      <c r="AB2447" s="5">
        <f t="shared" si="1103"/>
        <v>5.6315757120366795E-113</v>
      </c>
      <c r="AC2447" s="418">
        <f t="shared" si="1107"/>
        <v>3.8167013155479408E-113</v>
      </c>
      <c r="AD2447" s="628">
        <f t="shared" si="1104"/>
        <v>1.0709374653505575E-114</v>
      </c>
      <c r="AE2447" s="4">
        <f t="shared" si="1089"/>
        <v>31.425448261938069</v>
      </c>
      <c r="AF2447" s="3">
        <f t="shared" si="1105"/>
        <v>4.67</v>
      </c>
      <c r="AG2447" s="2">
        <f t="shared" si="1090"/>
        <v>105.92076283713217</v>
      </c>
      <c r="AH2447" s="1">
        <f t="shared" si="1079"/>
        <v>70.466420856171382</v>
      </c>
    </row>
    <row r="2448" spans="6:34" ht="15" thickBot="1" x14ac:dyDescent="0.4">
      <c r="F2448" s="21">
        <f t="shared" si="1091"/>
        <v>241.79999999999055</v>
      </c>
      <c r="G2448" s="20">
        <f t="shared" si="1106"/>
        <v>356.63043478260749</v>
      </c>
      <c r="H2448" s="19">
        <f t="shared" si="1080"/>
        <v>6.6304347826074945</v>
      </c>
      <c r="I2448" s="18">
        <f t="shared" si="1081"/>
        <v>1.8944099378878556E-2</v>
      </c>
      <c r="J2448" s="17">
        <f t="shared" si="1082"/>
        <v>67835.713021088042</v>
      </c>
      <c r="K2448" s="16">
        <f t="shared" si="1083"/>
        <v>31.966178430362202</v>
      </c>
      <c r="L2448" s="15">
        <f t="shared" si="1084"/>
        <v>3.0436058641569908E-118</v>
      </c>
      <c r="M2448" s="14">
        <f t="shared" si="1085"/>
        <v>7.234346778514751E-121</v>
      </c>
      <c r="N2448" s="13">
        <f t="shared" si="1092"/>
        <v>0</v>
      </c>
      <c r="O2448" s="12">
        <f t="shared" si="1093"/>
        <v>0</v>
      </c>
      <c r="P2448" s="4">
        <f t="shared" si="1094"/>
        <v>2.7395345240249919E-120</v>
      </c>
      <c r="Q2448" s="11">
        <f t="shared" si="1086"/>
        <v>4.0259742684666128E-119</v>
      </c>
      <c r="R2448" s="10">
        <f t="shared" si="1095"/>
        <v>-6.6449354608206815E-115</v>
      </c>
      <c r="S2448" s="9">
        <f t="shared" si="1096"/>
        <v>151.358709016955</v>
      </c>
      <c r="T2448" s="8">
        <f t="shared" si="1097"/>
        <v>34631.072644228756</v>
      </c>
      <c r="U2448" s="7">
        <f t="shared" si="1098"/>
        <v>-31.966178430362202</v>
      </c>
      <c r="V2448" s="9">
        <f t="shared" si="1099"/>
        <v>-3328.3608903615605</v>
      </c>
      <c r="W2448" s="8">
        <f t="shared" si="1100"/>
        <v>67835.713021088042</v>
      </c>
      <c r="X2448" s="7">
        <f t="shared" si="1101"/>
        <v>-31.966178430362202</v>
      </c>
      <c r="Y2448" s="6">
        <f t="shared" si="1087"/>
        <v>3331.8006655986605</v>
      </c>
      <c r="Z2448" s="4">
        <f t="shared" si="1088"/>
        <v>-1</v>
      </c>
      <c r="AA2448" s="4">
        <f t="shared" si="1102"/>
        <v>0</v>
      </c>
      <c r="AB2448" s="5">
        <f t="shared" si="1103"/>
        <v>2.1104980190870151E-112</v>
      </c>
      <c r="AC2448" s="418">
        <f t="shared" si="1107"/>
        <v>1.4309446733739843E-112</v>
      </c>
      <c r="AD2448" s="628">
        <f t="shared" si="1104"/>
        <v>4.0076934017025517E-114</v>
      </c>
      <c r="AE2448" s="4">
        <f t="shared" si="1089"/>
        <v>31.455595450362882</v>
      </c>
      <c r="AF2448" s="3">
        <f t="shared" si="1105"/>
        <v>4.67</v>
      </c>
      <c r="AG2448" s="2">
        <f t="shared" si="1090"/>
        <v>105.92076283713217</v>
      </c>
      <c r="AH2448" s="1">
        <f t="shared" si="1079"/>
        <v>70.567845369984852</v>
      </c>
    </row>
    <row r="2449" spans="6:34" ht="15" thickBot="1" x14ac:dyDescent="0.4">
      <c r="F2449" s="21">
        <f t="shared" si="1091"/>
        <v>241.89999999999054</v>
      </c>
      <c r="G2449" s="20">
        <f t="shared" si="1106"/>
        <v>356.63043478260749</v>
      </c>
      <c r="H2449" s="19">
        <f t="shared" si="1080"/>
        <v>6.6304347826074945</v>
      </c>
      <c r="I2449" s="18">
        <f t="shared" si="1081"/>
        <v>1.8944099378878556E-2</v>
      </c>
      <c r="J2449" s="17">
        <f t="shared" si="1082"/>
        <v>67502.876932051891</v>
      </c>
      <c r="K2449" s="16">
        <f t="shared" si="1083"/>
        <v>31.967193186420516</v>
      </c>
      <c r="L2449" s="15">
        <f t="shared" si="1084"/>
        <v>1.138339291070484E-117</v>
      </c>
      <c r="M2449" s="14">
        <f t="shared" si="1085"/>
        <v>2.7057186609454334E-120</v>
      </c>
      <c r="N2449" s="13">
        <f t="shared" si="1092"/>
        <v>0</v>
      </c>
      <c r="O2449" s="12">
        <f t="shared" si="1093"/>
        <v>0</v>
      </c>
      <c r="P2449" s="4">
        <f t="shared" si="1094"/>
        <v>1.0246135429908841E-119</v>
      </c>
      <c r="Q2449" s="11">
        <f t="shared" si="1086"/>
        <v>1.5057549824716416E-118</v>
      </c>
      <c r="R2449" s="10">
        <f t="shared" si="1095"/>
        <v>-2.4936242167651172E-114</v>
      </c>
      <c r="S2449" s="9">
        <f t="shared" si="1096"/>
        <v>151.358709016955</v>
      </c>
      <c r="T2449" s="8">
        <f t="shared" si="1097"/>
        <v>34646.208515130449</v>
      </c>
      <c r="U2449" s="7">
        <f t="shared" si="1098"/>
        <v>-31.967193186420516</v>
      </c>
      <c r="V2449" s="9">
        <f t="shared" si="1099"/>
        <v>-3331.5575082045966</v>
      </c>
      <c r="W2449" s="8">
        <f t="shared" si="1100"/>
        <v>67502.876932051891</v>
      </c>
      <c r="X2449" s="7">
        <f t="shared" si="1101"/>
        <v>-31.967193186420516</v>
      </c>
      <c r="Y2449" s="6">
        <f t="shared" si="1087"/>
        <v>3334.9939863918348</v>
      </c>
      <c r="Z2449" s="4">
        <f t="shared" si="1088"/>
        <v>-1</v>
      </c>
      <c r="AA2449" s="4">
        <f t="shared" si="1102"/>
        <v>0</v>
      </c>
      <c r="AB2449" s="5">
        <f t="shared" si="1103"/>
        <v>7.9200001277065965E-112</v>
      </c>
      <c r="AC2449" s="418">
        <f t="shared" si="1107"/>
        <v>5.3720822566924248E-112</v>
      </c>
      <c r="AD2449" s="628">
        <f t="shared" si="1104"/>
        <v>1.5017950290911751E-113</v>
      </c>
      <c r="AE2449" s="4">
        <f t="shared" si="1089"/>
        <v>31.485743654620855</v>
      </c>
      <c r="AF2449" s="3">
        <f t="shared" si="1105"/>
        <v>4.67</v>
      </c>
      <c r="AG2449" s="2">
        <f t="shared" si="1090"/>
        <v>105.92076283713217</v>
      </c>
      <c r="AH2449" s="1">
        <f t="shared" si="1079"/>
        <v>70.669321918348544</v>
      </c>
    </row>
    <row r="2450" spans="6:34" ht="15" thickBot="1" x14ac:dyDescent="0.4">
      <c r="F2450" s="21">
        <f t="shared" si="1091"/>
        <v>241.99999999999054</v>
      </c>
      <c r="G2450" s="20">
        <f t="shared" si="1106"/>
        <v>356.63043478260749</v>
      </c>
      <c r="H2450" s="19">
        <f t="shared" si="1080"/>
        <v>6.6304347826074945</v>
      </c>
      <c r="I2450" s="18">
        <f t="shared" si="1081"/>
        <v>1.8944099378878556E-2</v>
      </c>
      <c r="J2450" s="17">
        <f t="shared" si="1082"/>
        <v>67169.721181231434</v>
      </c>
      <c r="K2450" s="16">
        <f t="shared" si="1083"/>
        <v>31.968208965458903</v>
      </c>
      <c r="L2450" s="15">
        <f t="shared" si="1084"/>
        <v>4.2632591429500238E-117</v>
      </c>
      <c r="M2450" s="14">
        <f t="shared" si="1085"/>
        <v>1.0133340656877911E-119</v>
      </c>
      <c r="N2450" s="13">
        <f t="shared" si="1092"/>
        <v>0</v>
      </c>
      <c r="O2450" s="12">
        <f t="shared" si="1093"/>
        <v>0</v>
      </c>
      <c r="P2450" s="4">
        <f t="shared" si="1094"/>
        <v>3.8373383835661986E-119</v>
      </c>
      <c r="Q2450" s="11">
        <f t="shared" si="1086"/>
        <v>5.6392885200580316E-118</v>
      </c>
      <c r="R2450" s="10">
        <f t="shared" si="1095"/>
        <v>-9.3703668174761809E-114</v>
      </c>
      <c r="S2450" s="9">
        <f t="shared" si="1096"/>
        <v>151.358709016955</v>
      </c>
      <c r="T2450" s="8">
        <f t="shared" si="1097"/>
        <v>34661.344386032142</v>
      </c>
      <c r="U2450" s="7">
        <f t="shared" si="1098"/>
        <v>-31.968208965458903</v>
      </c>
      <c r="V2450" s="9">
        <f t="shared" si="1099"/>
        <v>-3334.7542275232386</v>
      </c>
      <c r="W2450" s="8">
        <f t="shared" si="1100"/>
        <v>67169.721181231434</v>
      </c>
      <c r="X2450" s="7">
        <f t="shared" si="1101"/>
        <v>-31.968208965458903</v>
      </c>
      <c r="Y2450" s="6">
        <f t="shared" si="1087"/>
        <v>3338.1874148674442</v>
      </c>
      <c r="Z2450" s="4">
        <f t="shared" si="1088"/>
        <v>-1</v>
      </c>
      <c r="AA2450" s="4">
        <f t="shared" si="1102"/>
        <v>0</v>
      </c>
      <c r="AB2450" s="5">
        <f t="shared" si="1103"/>
        <v>2.9761222999086486E-111</v>
      </c>
      <c r="AC2450" s="418">
        <f t="shared" si="1107"/>
        <v>2.019518039779451E-111</v>
      </c>
      <c r="AD2450" s="628">
        <f t="shared" si="1104"/>
        <v>5.6352444165874905E-113</v>
      </c>
      <c r="AE2450" s="4">
        <f t="shared" si="1089"/>
        <v>31.515892875510811</v>
      </c>
      <c r="AF2450" s="3">
        <f t="shared" si="1105"/>
        <v>4.67</v>
      </c>
      <c r="AG2450" s="2">
        <f t="shared" si="1090"/>
        <v>105.92076283713217</v>
      </c>
      <c r="AH2450" s="1">
        <f t="shared" si="1079"/>
        <v>70.770850485584603</v>
      </c>
    </row>
    <row r="2451" spans="6:34" ht="15" thickBot="1" x14ac:dyDescent="0.4">
      <c r="F2451" s="21">
        <f t="shared" si="1091"/>
        <v>242.09999999999053</v>
      </c>
      <c r="G2451" s="20">
        <f t="shared" si="1106"/>
        <v>356.63043478260749</v>
      </c>
      <c r="H2451" s="19">
        <f t="shared" si="1080"/>
        <v>6.6304347826074945</v>
      </c>
      <c r="I2451" s="18">
        <f t="shared" si="1081"/>
        <v>1.8944099378878556E-2</v>
      </c>
      <c r="J2451" s="17">
        <f t="shared" si="1082"/>
        <v>66836.245758479112</v>
      </c>
      <c r="K2451" s="16">
        <f t="shared" si="1083"/>
        <v>31.969225767650769</v>
      </c>
      <c r="L2451" s="15">
        <f t="shared" si="1084"/>
        <v>1.5988162543644643E-116</v>
      </c>
      <c r="M2451" s="14">
        <f t="shared" si="1085"/>
        <v>3.8002263549988953E-119</v>
      </c>
      <c r="N2451" s="13">
        <f t="shared" si="1092"/>
        <v>0</v>
      </c>
      <c r="O2451" s="12">
        <f t="shared" si="1093"/>
        <v>0</v>
      </c>
      <c r="P2451" s="4">
        <f t="shared" si="1094"/>
        <v>1.4390865709601125E-118</v>
      </c>
      <c r="Q2451" s="11">
        <f t="shared" si="1086"/>
        <v>2.1148576351098433E-117</v>
      </c>
      <c r="R2451" s="10">
        <f t="shared" si="1095"/>
        <v>-3.5258810048227745E-113</v>
      </c>
      <c r="S2451" s="9">
        <f t="shared" si="1096"/>
        <v>151.358709016955</v>
      </c>
      <c r="T2451" s="8">
        <f t="shared" si="1097"/>
        <v>34676.480256933835</v>
      </c>
      <c r="U2451" s="7">
        <f t="shared" si="1098"/>
        <v>-31.969225767650769</v>
      </c>
      <c r="V2451" s="9">
        <f t="shared" si="1099"/>
        <v>-3337.9510484197845</v>
      </c>
      <c r="W2451" s="8">
        <f t="shared" si="1100"/>
        <v>66836.245758479112</v>
      </c>
      <c r="X2451" s="7">
        <f t="shared" si="1101"/>
        <v>-31.969225767650769</v>
      </c>
      <c r="Y2451" s="6">
        <f t="shared" si="1087"/>
        <v>3341.3809511101867</v>
      </c>
      <c r="Z2451" s="4">
        <f t="shared" si="1088"/>
        <v>-1</v>
      </c>
      <c r="AA2451" s="4">
        <f t="shared" si="1102"/>
        <v>0</v>
      </c>
      <c r="AB2451" s="5">
        <f t="shared" si="1103"/>
        <v>1.1198551016921324E-110</v>
      </c>
      <c r="AC2451" s="418">
        <f t="shared" si="1107"/>
        <v>7.602181240782783E-111</v>
      </c>
      <c r="AD2451" s="628">
        <f t="shared" si="1104"/>
        <v>2.1173902104804583E-112</v>
      </c>
      <c r="AE2451" s="4">
        <f t="shared" si="1089"/>
        <v>31.546043113832386</v>
      </c>
      <c r="AF2451" s="3">
        <f t="shared" si="1105"/>
        <v>4.67</v>
      </c>
      <c r="AG2451" s="2">
        <f t="shared" si="1090"/>
        <v>105.92076283713217</v>
      </c>
      <c r="AH2451" s="1">
        <f t="shared" si="1079"/>
        <v>70.872431056052051</v>
      </c>
    </row>
    <row r="2452" spans="6:34" ht="15" thickBot="1" x14ac:dyDescent="0.4">
      <c r="F2452" s="21">
        <f t="shared" si="1091"/>
        <v>242.19999999999052</v>
      </c>
      <c r="G2452" s="20">
        <f t="shared" si="1106"/>
        <v>356.63043478260749</v>
      </c>
      <c r="H2452" s="19">
        <f t="shared" si="1080"/>
        <v>6.6304347826074945</v>
      </c>
      <c r="I2452" s="18">
        <f t="shared" si="1081"/>
        <v>1.8944099378878556E-2</v>
      </c>
      <c r="J2452" s="17">
        <f t="shared" si="1082"/>
        <v>66502.450653637134</v>
      </c>
      <c r="K2452" s="16">
        <f t="shared" si="1083"/>
        <v>31.970243593169648</v>
      </c>
      <c r="L2452" s="15">
        <f t="shared" si="1084"/>
        <v>6.0040226206791502E-116</v>
      </c>
      <c r="M2452" s="14">
        <f t="shared" si="1085"/>
        <v>1.4270961367092272E-118</v>
      </c>
      <c r="N2452" s="13">
        <f t="shared" si="1092"/>
        <v>0</v>
      </c>
      <c r="O2452" s="12">
        <f t="shared" si="1093"/>
        <v>0</v>
      </c>
      <c r="P2452" s="4">
        <f t="shared" si="1094"/>
        <v>5.4041909453783118E-118</v>
      </c>
      <c r="Q2452" s="11">
        <f t="shared" si="1086"/>
        <v>7.9419089254649081E-117</v>
      </c>
      <c r="R2452" s="10">
        <f t="shared" si="1095"/>
        <v>-1.3285084199608104E-112</v>
      </c>
      <c r="S2452" s="9">
        <f t="shared" si="1096"/>
        <v>151.358709016955</v>
      </c>
      <c r="T2452" s="8">
        <f t="shared" si="1097"/>
        <v>34691.616127835528</v>
      </c>
      <c r="U2452" s="7">
        <f t="shared" si="1098"/>
        <v>-31.970243593169648</v>
      </c>
      <c r="V2452" s="9">
        <f t="shared" si="1099"/>
        <v>-3341.1479709965497</v>
      </c>
      <c r="W2452" s="8">
        <f t="shared" si="1100"/>
        <v>66502.450653637134</v>
      </c>
      <c r="X2452" s="7">
        <f t="shared" si="1101"/>
        <v>-31.970243593169648</v>
      </c>
      <c r="Y2452" s="6">
        <f t="shared" si="1087"/>
        <v>3344.5745952048428</v>
      </c>
      <c r="Z2452" s="4">
        <f t="shared" si="1088"/>
        <v>-1</v>
      </c>
      <c r="AA2452" s="4">
        <f t="shared" si="1102"/>
        <v>0</v>
      </c>
      <c r="AB2452" s="5">
        <f t="shared" si="1103"/>
        <v>4.2194757273405127E-110</v>
      </c>
      <c r="AC2452" s="418">
        <f t="shared" si="1107"/>
        <v>2.8655911596125836E-110</v>
      </c>
      <c r="AD2452" s="628">
        <f t="shared" si="1104"/>
        <v>7.9666404970724928E-112</v>
      </c>
      <c r="AE2452" s="4">
        <f t="shared" si="1089"/>
        <v>31.576194370385991</v>
      </c>
      <c r="AF2452" s="3">
        <f t="shared" si="1105"/>
        <v>4.67</v>
      </c>
      <c r="AG2452" s="2">
        <f t="shared" si="1090"/>
        <v>105.92076283713217</v>
      </c>
      <c r="AH2452" s="1">
        <f t="shared" si="1079"/>
        <v>70.974063614146388</v>
      </c>
    </row>
    <row r="2453" spans="6:34" ht="15" thickBot="1" x14ac:dyDescent="0.4">
      <c r="F2453" s="21">
        <f t="shared" si="1091"/>
        <v>242.29999999999052</v>
      </c>
      <c r="G2453" s="20">
        <f t="shared" si="1106"/>
        <v>356.63043478260749</v>
      </c>
      <c r="H2453" s="19">
        <f t="shared" si="1080"/>
        <v>6.6304347826074945</v>
      </c>
      <c r="I2453" s="18">
        <f t="shared" si="1081"/>
        <v>1.8944099378878556E-2</v>
      </c>
      <c r="J2453" s="17">
        <f t="shared" si="1082"/>
        <v>66168.33585653748</v>
      </c>
      <c r="K2453" s="16">
        <f t="shared" si="1083"/>
        <v>31.971262442189332</v>
      </c>
      <c r="L2453" s="15">
        <f t="shared" si="1084"/>
        <v>2.2577359711980029E-115</v>
      </c>
      <c r="M2453" s="14">
        <f t="shared" si="1085"/>
        <v>5.3664126299405332E-118</v>
      </c>
      <c r="N2453" s="13">
        <f t="shared" si="1092"/>
        <v>0</v>
      </c>
      <c r="O2453" s="12">
        <f t="shared" si="1093"/>
        <v>0</v>
      </c>
      <c r="P2453" s="4">
        <f t="shared" si="1094"/>
        <v>2.0321769359394925E-117</v>
      </c>
      <c r="Q2453" s="11">
        <f t="shared" si="1086"/>
        <v>2.9864533486671561E-116</v>
      </c>
      <c r="R2453" s="10">
        <f t="shared" si="1095"/>
        <v>-5.0124113025630315E-112</v>
      </c>
      <c r="S2453" s="9">
        <f t="shared" si="1096"/>
        <v>151.358709016955</v>
      </c>
      <c r="T2453" s="8">
        <f t="shared" si="1097"/>
        <v>34706.751998737222</v>
      </c>
      <c r="U2453" s="7">
        <f t="shared" si="1098"/>
        <v>-31.971262442189332</v>
      </c>
      <c r="V2453" s="9">
        <f t="shared" si="1099"/>
        <v>-3344.3449953558666</v>
      </c>
      <c r="W2453" s="8">
        <f t="shared" si="1100"/>
        <v>66168.33585653748</v>
      </c>
      <c r="X2453" s="7">
        <f t="shared" si="1101"/>
        <v>-31.971262442189332</v>
      </c>
      <c r="Y2453" s="6">
        <f t="shared" si="1087"/>
        <v>3347.7683472362764</v>
      </c>
      <c r="Z2453" s="4">
        <f t="shared" si="1088"/>
        <v>-1</v>
      </c>
      <c r="AA2453" s="4">
        <f t="shared" si="1102"/>
        <v>0</v>
      </c>
      <c r="AB2453" s="5">
        <f t="shared" si="1103"/>
        <v>1.5919920046299633E-109</v>
      </c>
      <c r="AC2453" s="418">
        <f t="shared" si="1107"/>
        <v>1.0816229494181049E-109</v>
      </c>
      <c r="AD2453" s="628">
        <f t="shared" si="1104"/>
        <v>3.0014826731246666E-111</v>
      </c>
      <c r="AE2453" s="4">
        <f t="shared" si="1089"/>
        <v>31.606346645972835</v>
      </c>
      <c r="AF2453" s="3">
        <f t="shared" si="1105"/>
        <v>4.67</v>
      </c>
      <c r="AG2453" s="2">
        <f t="shared" si="1090"/>
        <v>105.92076283713217</v>
      </c>
      <c r="AH2453" s="1">
        <f t="shared" ref="AH2453:AH2516" si="1108">DragCoefficient*AE2453^(3/2)</f>
        <v>71.075748144299666</v>
      </c>
    </row>
    <row r="2454" spans="6:34" ht="15" thickBot="1" x14ac:dyDescent="0.4">
      <c r="F2454" s="21">
        <f t="shared" si="1091"/>
        <v>242.39999999999051</v>
      </c>
      <c r="G2454" s="20">
        <f t="shared" si="1106"/>
        <v>356.63043478260749</v>
      </c>
      <c r="H2454" s="19">
        <f t="shared" si="1080"/>
        <v>6.6304347826074945</v>
      </c>
      <c r="I2454" s="18">
        <f t="shared" si="1081"/>
        <v>1.8944099378878556E-2</v>
      </c>
      <c r="J2454" s="17">
        <f t="shared" si="1082"/>
        <v>65833.901357001887</v>
      </c>
      <c r="K2454" s="16">
        <f t="shared" si="1083"/>
        <v>31.972282314883753</v>
      </c>
      <c r="L2454" s="15">
        <f t="shared" si="1084"/>
        <v>8.5014142410487204E-115</v>
      </c>
      <c r="M2454" s="14">
        <f t="shared" si="1085"/>
        <v>2.0207011509548704E-117</v>
      </c>
      <c r="N2454" s="13">
        <f t="shared" si="1092"/>
        <v>0</v>
      </c>
      <c r="O2454" s="12">
        <f t="shared" si="1093"/>
        <v>0</v>
      </c>
      <c r="P2454" s="4">
        <f t="shared" si="1094"/>
        <v>7.6520807410263924E-117</v>
      </c>
      <c r="Q2454" s="11">
        <f t="shared" si="1086"/>
        <v>1.1245370296826433E-115</v>
      </c>
      <c r="R2454" s="10">
        <f t="shared" si="1095"/>
        <v>-1.8937164306692069E-111</v>
      </c>
      <c r="S2454" s="9">
        <f t="shared" si="1096"/>
        <v>151.358709016955</v>
      </c>
      <c r="T2454" s="8">
        <f t="shared" si="1097"/>
        <v>34721.887869638915</v>
      </c>
      <c r="U2454" s="7">
        <f t="shared" si="1098"/>
        <v>-31.972282314883753</v>
      </c>
      <c r="V2454" s="9">
        <f t="shared" si="1099"/>
        <v>-3347.5421216000855</v>
      </c>
      <c r="W2454" s="8">
        <f t="shared" si="1100"/>
        <v>65833.901357001887</v>
      </c>
      <c r="X2454" s="7">
        <f t="shared" si="1101"/>
        <v>-31.972282314883753</v>
      </c>
      <c r="Y2454" s="6">
        <f t="shared" si="1087"/>
        <v>3350.9622072894344</v>
      </c>
      <c r="Z2454" s="4">
        <f t="shared" si="1088"/>
        <v>-1</v>
      </c>
      <c r="AA2454" s="4">
        <f t="shared" si="1102"/>
        <v>0</v>
      </c>
      <c r="AB2454" s="5">
        <f t="shared" si="1103"/>
        <v>6.0146329474602374E-109</v>
      </c>
      <c r="AC2454" s="418">
        <f t="shared" si="1107"/>
        <v>4.0881172336091573E-109</v>
      </c>
      <c r="AD2454" s="628">
        <f t="shared" si="1104"/>
        <v>1.1323557529035848E-110</v>
      </c>
      <c r="AE2454" s="4">
        <f t="shared" si="1089"/>
        <v>31.636499941394895</v>
      </c>
      <c r="AF2454" s="3">
        <f t="shared" si="1105"/>
        <v>4.67</v>
      </c>
      <c r="AG2454" s="2">
        <f t="shared" si="1090"/>
        <v>105.92076283713217</v>
      </c>
      <c r="AH2454" s="1">
        <f t="shared" si="1108"/>
        <v>71.177484630980572</v>
      </c>
    </row>
    <row r="2455" spans="6:34" ht="15" thickBot="1" x14ac:dyDescent="0.4">
      <c r="F2455" s="21">
        <f t="shared" si="1091"/>
        <v>242.49999999999051</v>
      </c>
      <c r="G2455" s="20">
        <f t="shared" si="1106"/>
        <v>356.63043478260749</v>
      </c>
      <c r="H2455" s="19">
        <f t="shared" si="1080"/>
        <v>6.6304347826074945</v>
      </c>
      <c r="I2455" s="18">
        <f t="shared" si="1081"/>
        <v>1.8944099378878556E-2</v>
      </c>
      <c r="J2455" s="17">
        <f t="shared" si="1082"/>
        <v>65499.147144841882</v>
      </c>
      <c r="K2455" s="16">
        <f t="shared" si="1083"/>
        <v>31.973303211427044</v>
      </c>
      <c r="L2455" s="15">
        <f t="shared" si="1084"/>
        <v>3.2055054741190276E-114</v>
      </c>
      <c r="M2455" s="14">
        <f t="shared" si="1085"/>
        <v>7.619165961433517E-117</v>
      </c>
      <c r="N2455" s="13">
        <f t="shared" si="1092"/>
        <v>0</v>
      </c>
      <c r="O2455" s="12">
        <f t="shared" si="1093"/>
        <v>0</v>
      </c>
      <c r="P2455" s="4">
        <f t="shared" si="1094"/>
        <v>2.8852595589713387E-116</v>
      </c>
      <c r="Q2455" s="11">
        <f t="shared" si="1086"/>
        <v>4.2401293505874313E-115</v>
      </c>
      <c r="R2455" s="10">
        <f t="shared" si="1095"/>
        <v>-7.1642243854775112E-111</v>
      </c>
      <c r="S2455" s="9">
        <f t="shared" si="1096"/>
        <v>151.358709016955</v>
      </c>
      <c r="T2455" s="8">
        <f t="shared" si="1097"/>
        <v>34737.023740540608</v>
      </c>
      <c r="U2455" s="7">
        <f t="shared" si="1098"/>
        <v>-31.973303211427044</v>
      </c>
      <c r="V2455" s="9">
        <f t="shared" si="1099"/>
        <v>-3350.7393498315737</v>
      </c>
      <c r="W2455" s="8">
        <f t="shared" si="1100"/>
        <v>65499.147144841882</v>
      </c>
      <c r="X2455" s="7">
        <f t="shared" si="1101"/>
        <v>-31.973303211427044</v>
      </c>
      <c r="Y2455" s="6">
        <f t="shared" si="1087"/>
        <v>3354.1561754493478</v>
      </c>
      <c r="Z2455" s="4">
        <f t="shared" si="1088"/>
        <v>-1</v>
      </c>
      <c r="AA2455" s="4">
        <f t="shared" si="1102"/>
        <v>0</v>
      </c>
      <c r="AB2455" s="5">
        <f t="shared" si="1103"/>
        <v>2.2754293797125569E-108</v>
      </c>
      <c r="AC2455" s="418">
        <f t="shared" si="1107"/>
        <v>1.547236496841979E-108</v>
      </c>
      <c r="AD2455" s="628">
        <f t="shared" si="1104"/>
        <v>4.2777608105211182E-110</v>
      </c>
      <c r="AE2455" s="4">
        <f t="shared" si="1089"/>
        <v>31.666654257454951</v>
      </c>
      <c r="AF2455" s="3">
        <f t="shared" si="1105"/>
        <v>4.67</v>
      </c>
      <c r="AG2455" s="2">
        <f t="shared" si="1090"/>
        <v>105.92076283713217</v>
      </c>
      <c r="AH2455" s="1">
        <f t="shared" si="1108"/>
        <v>71.27927305869386</v>
      </c>
    </row>
    <row r="2456" spans="6:34" ht="15" thickBot="1" x14ac:dyDescent="0.4">
      <c r="F2456" s="21">
        <f t="shared" si="1091"/>
        <v>242.5999999999905</v>
      </c>
      <c r="G2456" s="20">
        <f t="shared" si="1106"/>
        <v>356.63043478260749</v>
      </c>
      <c r="H2456" s="19">
        <f t="shared" si="1080"/>
        <v>6.6304347826074945</v>
      </c>
      <c r="I2456" s="18">
        <f t="shared" si="1081"/>
        <v>1.8944099378878556E-2</v>
      </c>
      <c r="J2456" s="17">
        <f t="shared" si="1082"/>
        <v>65164.073209858725</v>
      </c>
      <c r="K2456" s="16">
        <f t="shared" si="1083"/>
        <v>31.974325131993535</v>
      </c>
      <c r="L2456" s="15">
        <f t="shared" si="1084"/>
        <v>1.2102896303794342E-113</v>
      </c>
      <c r="M2456" s="14">
        <f t="shared" si="1085"/>
        <v>2.8767374224488772E-116</v>
      </c>
      <c r="N2456" s="13">
        <f t="shared" si="1092"/>
        <v>0</v>
      </c>
      <c r="O2456" s="12">
        <f t="shared" si="1093"/>
        <v>0</v>
      </c>
      <c r="P2456" s="4">
        <f t="shared" si="1094"/>
        <v>1.0893756861032535E-115</v>
      </c>
      <c r="Q2456" s="11">
        <f t="shared" si="1086"/>
        <v>1.6009283484046539E-114</v>
      </c>
      <c r="R2456" s="10">
        <f t="shared" si="1095"/>
        <v>-2.7139980163329716E-110</v>
      </c>
      <c r="S2456" s="9">
        <f t="shared" si="1096"/>
        <v>151.358709016955</v>
      </c>
      <c r="T2456" s="8">
        <f t="shared" si="1097"/>
        <v>34752.159611442301</v>
      </c>
      <c r="U2456" s="7">
        <f t="shared" si="1098"/>
        <v>-31.974325131993535</v>
      </c>
      <c r="V2456" s="9">
        <f t="shared" si="1099"/>
        <v>-3353.9366801527162</v>
      </c>
      <c r="W2456" s="8">
        <f t="shared" si="1100"/>
        <v>65164.073209858725</v>
      </c>
      <c r="X2456" s="7">
        <f t="shared" si="1101"/>
        <v>-31.974325131993535</v>
      </c>
      <c r="Y2456" s="6">
        <f t="shared" si="1087"/>
        <v>3357.3502518011287</v>
      </c>
      <c r="Z2456" s="4">
        <f t="shared" si="1088"/>
        <v>-1</v>
      </c>
      <c r="AA2456" s="4">
        <f t="shared" si="1102"/>
        <v>0</v>
      </c>
      <c r="AB2456" s="5">
        <f t="shared" si="1103"/>
        <v>8.6199293748586744E-108</v>
      </c>
      <c r="AC2456" s="418">
        <f t="shared" si="1107"/>
        <v>5.8637588449661335E-108</v>
      </c>
      <c r="AD2456" s="628">
        <f t="shared" si="1104"/>
        <v>1.6182171063057099E-109</v>
      </c>
      <c r="AE2456" s="4">
        <f t="shared" si="1089"/>
        <v>31.696809594956555</v>
      </c>
      <c r="AF2456" s="3">
        <f t="shared" si="1105"/>
        <v>4.67</v>
      </c>
      <c r="AG2456" s="2">
        <f t="shared" si="1090"/>
        <v>105.92076283713217</v>
      </c>
      <c r="AH2456" s="1">
        <f t="shared" si="1108"/>
        <v>71.381113411980976</v>
      </c>
    </row>
    <row r="2457" spans="6:34" ht="15" thickBot="1" x14ac:dyDescent="0.4">
      <c r="F2457" s="21">
        <f t="shared" si="1091"/>
        <v>242.6999999999905</v>
      </c>
      <c r="G2457" s="20">
        <f t="shared" si="1106"/>
        <v>356.63043478260749</v>
      </c>
      <c r="H2457" s="19">
        <f t="shared" si="1080"/>
        <v>6.6304347826074945</v>
      </c>
      <c r="I2457" s="18">
        <f t="shared" si="1081"/>
        <v>1.8944099378878556E-2</v>
      </c>
      <c r="J2457" s="17">
        <f t="shared" si="1082"/>
        <v>64828.679541843456</v>
      </c>
      <c r="K2457" s="16">
        <f t="shared" si="1083"/>
        <v>31.975348076757733</v>
      </c>
      <c r="L2457" s="15">
        <f t="shared" si="1084"/>
        <v>4.5758278001041256E-113</v>
      </c>
      <c r="M2457" s="14">
        <f t="shared" si="1085"/>
        <v>1.0876285098067496E-115</v>
      </c>
      <c r="N2457" s="13">
        <f t="shared" si="1092"/>
        <v>0</v>
      </c>
      <c r="O2457" s="12">
        <f t="shared" si="1093"/>
        <v>0</v>
      </c>
      <c r="P2457" s="4">
        <f t="shared" si="1094"/>
        <v>4.1186798796797132E-115</v>
      </c>
      <c r="Q2457" s="11">
        <f t="shared" si="1086"/>
        <v>6.0527432927837118E-114</v>
      </c>
      <c r="R2457" s="10">
        <f t="shared" si="1095"/>
        <v>-1.029523145261476E-109</v>
      </c>
      <c r="S2457" s="9">
        <f t="shared" si="1096"/>
        <v>151.358709016955</v>
      </c>
      <c r="T2457" s="8">
        <f t="shared" si="1097"/>
        <v>34767.295482343994</v>
      </c>
      <c r="U2457" s="7">
        <f t="shared" si="1098"/>
        <v>-31.975348076757733</v>
      </c>
      <c r="V2457" s="9">
        <f t="shared" si="1099"/>
        <v>-3357.1341126659154</v>
      </c>
      <c r="W2457" s="8">
        <f t="shared" si="1100"/>
        <v>64828.679541843456</v>
      </c>
      <c r="X2457" s="7">
        <f t="shared" si="1101"/>
        <v>-31.975348076757733</v>
      </c>
      <c r="Y2457" s="6">
        <f t="shared" si="1087"/>
        <v>3360.5444364299724</v>
      </c>
      <c r="Z2457" s="4">
        <f t="shared" si="1088"/>
        <v>-1</v>
      </c>
      <c r="AA2457" s="4">
        <f t="shared" si="1102"/>
        <v>0</v>
      </c>
      <c r="AB2457" s="5">
        <f t="shared" si="1103"/>
        <v>3.2698685660525987E-107</v>
      </c>
      <c r="AC2457" s="418">
        <f t="shared" si="1107"/>
        <v>2.225264653771601E-107</v>
      </c>
      <c r="AD2457" s="628">
        <f t="shared" si="1104"/>
        <v>6.1297659063057651E-109</v>
      </c>
      <c r="AE2457" s="4">
        <f t="shared" si="1089"/>
        <v>31.726965954704031</v>
      </c>
      <c r="AF2457" s="3">
        <f t="shared" si="1105"/>
        <v>4.67</v>
      </c>
      <c r="AG2457" s="2">
        <f t="shared" si="1090"/>
        <v>105.92076283713217</v>
      </c>
      <c r="AH2457" s="1">
        <f t="shared" si="1108"/>
        <v>71.483005675419378</v>
      </c>
    </row>
    <row r="2458" spans="6:34" ht="15" thickBot="1" x14ac:dyDescent="0.4">
      <c r="F2458" s="21">
        <f t="shared" si="1091"/>
        <v>242.79999999999049</v>
      </c>
      <c r="G2458" s="20">
        <f t="shared" si="1106"/>
        <v>356.63043478260749</v>
      </c>
      <c r="H2458" s="19">
        <f t="shared" si="1080"/>
        <v>6.6304347826074945</v>
      </c>
      <c r="I2458" s="18">
        <f t="shared" si="1081"/>
        <v>1.8944099378878556E-2</v>
      </c>
      <c r="J2458" s="17">
        <f t="shared" si="1082"/>
        <v>64492.966130576868</v>
      </c>
      <c r="K2458" s="16">
        <f t="shared" si="1083"/>
        <v>31.976372045894355</v>
      </c>
      <c r="L2458" s="15">
        <f t="shared" si="1084"/>
        <v>1.7323583333437098E-112</v>
      </c>
      <c r="M2458" s="14">
        <f t="shared" si="1085"/>
        <v>4.1176425225246638E-115</v>
      </c>
      <c r="N2458" s="13">
        <f t="shared" si="1092"/>
        <v>0</v>
      </c>
      <c r="O2458" s="12">
        <f t="shared" si="1093"/>
        <v>0</v>
      </c>
      <c r="P2458" s="4">
        <f t="shared" si="1094"/>
        <v>1.559287133090073E-114</v>
      </c>
      <c r="Q2458" s="11">
        <f t="shared" si="1086"/>
        <v>2.2915023774726628E-113</v>
      </c>
      <c r="R2458" s="10">
        <f t="shared" si="1095"/>
        <v>-3.9106511335454825E-109</v>
      </c>
      <c r="S2458" s="9">
        <f t="shared" si="1096"/>
        <v>151.358709016955</v>
      </c>
      <c r="T2458" s="8">
        <f t="shared" si="1097"/>
        <v>34782.431353245687</v>
      </c>
      <c r="U2458" s="7">
        <f t="shared" si="1098"/>
        <v>-31.976372045894355</v>
      </c>
      <c r="V2458" s="9">
        <f t="shared" si="1099"/>
        <v>-3360.3316474735911</v>
      </c>
      <c r="W2458" s="8">
        <f t="shared" si="1100"/>
        <v>64492.966130576868</v>
      </c>
      <c r="X2458" s="7">
        <f t="shared" si="1101"/>
        <v>-31.976372045894355</v>
      </c>
      <c r="Y2458" s="6">
        <f t="shared" si="1087"/>
        <v>3363.7387294211571</v>
      </c>
      <c r="Z2458" s="4">
        <f t="shared" si="1088"/>
        <v>-1</v>
      </c>
      <c r="AA2458" s="4">
        <f t="shared" si="1102"/>
        <v>0</v>
      </c>
      <c r="AB2458" s="5">
        <f t="shared" si="1103"/>
        <v>1.2420619461770957E-106</v>
      </c>
      <c r="AC2458" s="418">
        <f t="shared" si="1107"/>
        <v>8.4561666958014322E-107</v>
      </c>
      <c r="AD2458" s="628">
        <f t="shared" si="1104"/>
        <v>2.3250801551243293E-108</v>
      </c>
      <c r="AE2458" s="4">
        <f t="shared" si="1089"/>
        <v>31.757123337502495</v>
      </c>
      <c r="AF2458" s="3">
        <f t="shared" si="1105"/>
        <v>4.67</v>
      </c>
      <c r="AG2458" s="2">
        <f t="shared" si="1090"/>
        <v>105.92076283713217</v>
      </c>
      <c r="AH2458" s="1">
        <f t="shared" si="1108"/>
        <v>71.584949833622801</v>
      </c>
    </row>
    <row r="2459" spans="6:34" ht="15" thickBot="1" x14ac:dyDescent="0.4">
      <c r="F2459" s="21">
        <f t="shared" si="1091"/>
        <v>242.89999999999048</v>
      </c>
      <c r="G2459" s="20">
        <f t="shared" si="1106"/>
        <v>356.63043478260749</v>
      </c>
      <c r="H2459" s="19">
        <f t="shared" si="1080"/>
        <v>6.6304347826074945</v>
      </c>
      <c r="I2459" s="18">
        <f t="shared" si="1081"/>
        <v>1.8944099378878556E-2</v>
      </c>
      <c r="J2459" s="17">
        <f t="shared" si="1082"/>
        <v>64156.93296582951</v>
      </c>
      <c r="K2459" s="16">
        <f t="shared" si="1083"/>
        <v>31.977397039578278</v>
      </c>
      <c r="L2459" s="15">
        <f t="shared" si="1084"/>
        <v>6.5674021332959993E-112</v>
      </c>
      <c r="M2459" s="14">
        <f t="shared" si="1085"/>
        <v>1.561005813063126E-114</v>
      </c>
      <c r="N2459" s="13">
        <f t="shared" si="1092"/>
        <v>0</v>
      </c>
      <c r="O2459" s="12">
        <f t="shared" si="1093"/>
        <v>0</v>
      </c>
      <c r="P2459" s="4">
        <f t="shared" si="1094"/>
        <v>5.9112860469872438E-114</v>
      </c>
      <c r="Q2459" s="11">
        <f t="shared" si="1086"/>
        <v>8.6871274335140507E-113</v>
      </c>
      <c r="R2459" s="10">
        <f t="shared" si="1095"/>
        <v>-1.4874710923871225E-108</v>
      </c>
      <c r="S2459" s="9">
        <f t="shared" si="1096"/>
        <v>151.358709016955</v>
      </c>
      <c r="T2459" s="8">
        <f t="shared" si="1097"/>
        <v>34797.56722414738</v>
      </c>
      <c r="U2459" s="7">
        <f t="shared" si="1098"/>
        <v>-31.977397039578278</v>
      </c>
      <c r="V2459" s="9">
        <f t="shared" si="1099"/>
        <v>-3363.5292846781804</v>
      </c>
      <c r="W2459" s="8">
        <f t="shared" si="1100"/>
        <v>64156.93296582951</v>
      </c>
      <c r="X2459" s="7">
        <f t="shared" si="1101"/>
        <v>-31.977397039578278</v>
      </c>
      <c r="Y2459" s="6">
        <f t="shared" si="1087"/>
        <v>3366.9331308600399</v>
      </c>
      <c r="Z2459" s="4">
        <f t="shared" si="1088"/>
        <v>-1</v>
      </c>
      <c r="AA2459" s="4">
        <f t="shared" si="1102"/>
        <v>0</v>
      </c>
      <c r="AB2459" s="5">
        <f t="shared" si="1103"/>
        <v>4.7243570873516071E-106</v>
      </c>
      <c r="AC2459" s="418">
        <f t="shared" si="1107"/>
        <v>3.2177465089797349E-106</v>
      </c>
      <c r="AD2459" s="628">
        <f t="shared" si="1104"/>
        <v>8.8311860828138573E-108</v>
      </c>
      <c r="AE2459" s="4">
        <f t="shared" si="1089"/>
        <v>31.787281744157806</v>
      </c>
      <c r="AF2459" s="3">
        <f t="shared" si="1105"/>
        <v>4.67</v>
      </c>
      <c r="AG2459" s="2">
        <f t="shared" si="1090"/>
        <v>105.92076283713217</v>
      </c>
      <c r="AH2459" s="1">
        <f t="shared" si="1108"/>
        <v>71.686945871240837</v>
      </c>
    </row>
    <row r="2460" spans="6:34" ht="15" thickBot="1" x14ac:dyDescent="0.4">
      <c r="F2460" s="21">
        <f t="shared" si="1091"/>
        <v>242.99999999999048</v>
      </c>
      <c r="G2460" s="20">
        <f t="shared" si="1106"/>
        <v>356.63043478260749</v>
      </c>
      <c r="H2460" s="19">
        <f t="shared" si="1080"/>
        <v>6.6304347826074945</v>
      </c>
      <c r="I2460" s="18">
        <f t="shared" si="1081"/>
        <v>1.8944099378878556E-2</v>
      </c>
      <c r="J2460" s="17">
        <f t="shared" si="1082"/>
        <v>63820.580037361695</v>
      </c>
      <c r="K2460" s="16">
        <f t="shared" si="1083"/>
        <v>31.978423057984589</v>
      </c>
      <c r="L2460" s="15">
        <f t="shared" si="1084"/>
        <v>2.4930870301462842E-111</v>
      </c>
      <c r="M2460" s="14">
        <f t="shared" si="1085"/>
        <v>5.9258185619547025E-114</v>
      </c>
      <c r="N2460" s="13">
        <f t="shared" si="1092"/>
        <v>0</v>
      </c>
      <c r="O2460" s="12">
        <f t="shared" si="1093"/>
        <v>0</v>
      </c>
      <c r="P2460" s="4">
        <f t="shared" si="1094"/>
        <v>2.2440152553643499E-113</v>
      </c>
      <c r="Q2460" s="11">
        <f t="shared" si="1086"/>
        <v>3.2977674115491417E-112</v>
      </c>
      <c r="R2460" s="10">
        <f t="shared" si="1095"/>
        <v>-5.665452764416491E-108</v>
      </c>
      <c r="S2460" s="9">
        <f t="shared" si="1096"/>
        <v>151.358709016955</v>
      </c>
      <c r="T2460" s="8">
        <f t="shared" si="1097"/>
        <v>34812.703095049073</v>
      </c>
      <c r="U2460" s="7">
        <f t="shared" si="1098"/>
        <v>-31.978423057984589</v>
      </c>
      <c r="V2460" s="9">
        <f t="shared" si="1099"/>
        <v>-3366.7270243821381</v>
      </c>
      <c r="W2460" s="8">
        <f t="shared" si="1100"/>
        <v>63820.580037361695</v>
      </c>
      <c r="X2460" s="7">
        <f t="shared" si="1101"/>
        <v>-31.978423057984589</v>
      </c>
      <c r="Y2460" s="6">
        <f t="shared" si="1087"/>
        <v>3370.1276408320628</v>
      </c>
      <c r="Z2460" s="4">
        <f t="shared" si="1088"/>
        <v>-1</v>
      </c>
      <c r="AA2460" s="4">
        <f t="shared" si="1102"/>
        <v>0</v>
      </c>
      <c r="AB2460" s="5">
        <f t="shared" si="1103"/>
        <v>1.7994045099506986E-105</v>
      </c>
      <c r="AC2460" s="418">
        <f t="shared" si="1107"/>
        <v>1.2260739781912946E-105</v>
      </c>
      <c r="AD2460" s="628">
        <f t="shared" si="1104"/>
        <v>3.3588246878368627E-107</v>
      </c>
      <c r="AE2460" s="4">
        <f t="shared" si="1089"/>
        <v>31.817441175476617</v>
      </c>
      <c r="AF2460" s="3">
        <f t="shared" si="1105"/>
        <v>4.67</v>
      </c>
      <c r="AG2460" s="2">
        <f t="shared" si="1090"/>
        <v>105.92076283713217</v>
      </c>
      <c r="AH2460" s="1">
        <f t="shared" si="1108"/>
        <v>71.788993772959302</v>
      </c>
    </row>
    <row r="2461" spans="6:34" ht="15" thickBot="1" x14ac:dyDescent="0.4">
      <c r="F2461" s="21">
        <f t="shared" si="1091"/>
        <v>243.09999999999047</v>
      </c>
      <c r="G2461" s="20">
        <f t="shared" si="1106"/>
        <v>356.63043478260749</v>
      </c>
      <c r="H2461" s="19">
        <f t="shared" si="1080"/>
        <v>6.6304347826074945</v>
      </c>
      <c r="I2461" s="18">
        <f t="shared" si="1081"/>
        <v>1.8944099378878556E-2</v>
      </c>
      <c r="J2461" s="17">
        <f t="shared" si="1082"/>
        <v>63483.907334923482</v>
      </c>
      <c r="K2461" s="16">
        <f t="shared" si="1083"/>
        <v>31.979450101288567</v>
      </c>
      <c r="L2461" s="15">
        <f t="shared" si="1084"/>
        <v>9.4769664926653261E-111</v>
      </c>
      <c r="M2461" s="14">
        <f t="shared" si="1085"/>
        <v>2.2525801656416214E-113</v>
      </c>
      <c r="N2461" s="13">
        <f t="shared" si="1092"/>
        <v>0</v>
      </c>
      <c r="O2461" s="12">
        <f t="shared" si="1093"/>
        <v>0</v>
      </c>
      <c r="P2461" s="4">
        <f t="shared" si="1094"/>
        <v>8.5301704781922273E-113</v>
      </c>
      <c r="Q2461" s="11">
        <f t="shared" si="1086"/>
        <v>1.2535796336809425E-111</v>
      </c>
      <c r="R2461" s="10">
        <f t="shared" si="1095"/>
        <v>-2.1607646659979431E-107</v>
      </c>
      <c r="S2461" s="9">
        <f t="shared" si="1096"/>
        <v>151.358709016955</v>
      </c>
      <c r="T2461" s="8">
        <f t="shared" si="1097"/>
        <v>34827.838965950767</v>
      </c>
      <c r="U2461" s="7">
        <f t="shared" si="1098"/>
        <v>-31.979450101288567</v>
      </c>
      <c r="V2461" s="9">
        <f t="shared" si="1099"/>
        <v>-3369.9248666879366</v>
      </c>
      <c r="W2461" s="8">
        <f t="shared" si="1100"/>
        <v>63483.907334923482</v>
      </c>
      <c r="X2461" s="7">
        <f t="shared" si="1101"/>
        <v>-31.979450101288567</v>
      </c>
      <c r="Y2461" s="6">
        <f t="shared" si="1087"/>
        <v>3373.3222594227473</v>
      </c>
      <c r="Z2461" s="4">
        <f t="shared" si="1088"/>
        <v>-1</v>
      </c>
      <c r="AA2461" s="4">
        <f t="shared" si="1102"/>
        <v>0</v>
      </c>
      <c r="AB2461" s="5">
        <f t="shared" si="1103"/>
        <v>6.8628048747649654E-105</v>
      </c>
      <c r="AC2461" s="418">
        <f t="shared" si="1107"/>
        <v>4.678086058673816E-105</v>
      </c>
      <c r="AD2461" s="628">
        <f t="shared" si="1104"/>
        <v>1.2792132806403735E-106</v>
      </c>
      <c r="AE2461" s="4">
        <f t="shared" si="1089"/>
        <v>31.847601632266347</v>
      </c>
      <c r="AF2461" s="3">
        <f t="shared" si="1105"/>
        <v>4.67</v>
      </c>
      <c r="AG2461" s="2">
        <f t="shared" si="1090"/>
        <v>105.92076283713217</v>
      </c>
      <c r="AH2461" s="1">
        <f t="shared" si="1108"/>
        <v>71.891093523500075</v>
      </c>
    </row>
    <row r="2462" spans="6:34" ht="15" thickBot="1" x14ac:dyDescent="0.4">
      <c r="F2462" s="21">
        <f t="shared" si="1091"/>
        <v>243.19999999999047</v>
      </c>
      <c r="G2462" s="20">
        <f t="shared" si="1106"/>
        <v>356.63043478260749</v>
      </c>
      <c r="H2462" s="19">
        <f t="shared" ref="H2462:H2525" si="1109">G2462-(TotalWeightE-PropellantWeight)</f>
        <v>6.6304347826074945</v>
      </c>
      <c r="I2462" s="18">
        <f t="shared" ref="I2462:I2525" si="1110">(G2462-(TotalWeightE-PropellantWeight))/(PropellantWeight)</f>
        <v>1.8944099378878556E-2</v>
      </c>
      <c r="J2462" s="17">
        <f t="shared" ref="J2462:J2525" si="1111">W2462</f>
        <v>63146.914848254688</v>
      </c>
      <c r="K2462" s="16">
        <f t="shared" ref="K2462:K2525" si="1112">$L$23*(20902231^2)/((20902231+W2462)^2)</f>
        <v>31.98047816966567</v>
      </c>
      <c r="L2462" s="15">
        <f t="shared" ref="L2462:L2525" si="1113">M2462/$L$22</f>
        <v>3.6073597363327427E-110</v>
      </c>
      <c r="M2462" s="14">
        <f t="shared" ref="M2462:M2525" si="1114">$L$22*(EXP(-K2462*(W2462-0)/($L$25*AF2462)))</f>
        <v>8.5743333572892963E-113</v>
      </c>
      <c r="N2462" s="13">
        <f t="shared" si="1092"/>
        <v>0</v>
      </c>
      <c r="O2462" s="12">
        <f t="shared" si="1093"/>
        <v>0</v>
      </c>
      <c r="P2462" s="4">
        <f t="shared" si="1094"/>
        <v>3.2469665848138544E-112</v>
      </c>
      <c r="Q2462" s="11">
        <f t="shared" ref="Q2462:Q2525" si="1115">(M2462*$L$25*AF2462)/144</f>
        <v>4.7716879661094715E-111</v>
      </c>
      <c r="R2462" s="10">
        <f t="shared" si="1095"/>
        <v>-8.2521516964267242E-107</v>
      </c>
      <c r="S2462" s="9">
        <f t="shared" si="1096"/>
        <v>151.358709016955</v>
      </c>
      <c r="T2462" s="8">
        <f t="shared" si="1097"/>
        <v>34842.97483685246</v>
      </c>
      <c r="U2462" s="7">
        <f t="shared" si="1098"/>
        <v>-31.98047816966567</v>
      </c>
      <c r="V2462" s="9">
        <f t="shared" si="1099"/>
        <v>-3373.1228116980656</v>
      </c>
      <c r="W2462" s="8">
        <f t="shared" si="1100"/>
        <v>63146.914848254688</v>
      </c>
      <c r="X2462" s="7">
        <f t="shared" si="1101"/>
        <v>-31.98047816966567</v>
      </c>
      <c r="Y2462" s="6">
        <f t="shared" ref="Y2462:Y2525" si="1116">SQRT((S2462^2)+(V2462^2))</f>
        <v>3376.5169867176951</v>
      </c>
      <c r="Z2462" s="4">
        <f t="shared" ref="Z2462:Z2525" si="1117">X2462/K2462</f>
        <v>-1</v>
      </c>
      <c r="AA2462" s="4">
        <f t="shared" si="1102"/>
        <v>0</v>
      </c>
      <c r="AB2462" s="5">
        <f t="shared" si="1103"/>
        <v>2.6209659839740831E-104</v>
      </c>
      <c r="AC2462" s="418">
        <f t="shared" si="1107"/>
        <v>1.7873374371175747E-104</v>
      </c>
      <c r="AD2462" s="628">
        <f t="shared" si="1104"/>
        <v>4.87849689303982E-106</v>
      </c>
      <c r="AE2462" s="4">
        <f t="shared" ref="AE2462:AE2525" si="1118">Y2462/AG2462</f>
        <v>31.87776311533516</v>
      </c>
      <c r="AF2462" s="3">
        <f t="shared" si="1105"/>
        <v>4.67</v>
      </c>
      <c r="AG2462" s="2">
        <f t="shared" ref="AG2462:AG2525" si="1119">SQRT($L$27*$L$25*AF2462)</f>
        <v>105.92076283713217</v>
      </c>
      <c r="AH2462" s="1">
        <f t="shared" si="1108"/>
        <v>71.993245107620552</v>
      </c>
    </row>
    <row r="2463" spans="6:34" ht="15" thickBot="1" x14ac:dyDescent="0.4">
      <c r="F2463" s="21">
        <f t="shared" ref="F2463:F2526" si="1120">F2462+$G$28</f>
        <v>243.29999999999046</v>
      </c>
      <c r="G2463" s="20">
        <f t="shared" si="1106"/>
        <v>356.63043478260749</v>
      </c>
      <c r="H2463" s="19">
        <f t="shared" si="1109"/>
        <v>6.6304347826074945</v>
      </c>
      <c r="I2463" s="18">
        <f t="shared" si="1110"/>
        <v>1.8944099378878556E-2</v>
      </c>
      <c r="J2463" s="17">
        <f t="shared" si="1111"/>
        <v>62809.602567084883</v>
      </c>
      <c r="K2463" s="16">
        <f t="shared" si="1112"/>
        <v>31.981507263291537</v>
      </c>
      <c r="L2463" s="15">
        <f t="shared" si="1113"/>
        <v>1.3749847822211953E-109</v>
      </c>
      <c r="M2463" s="14">
        <f t="shared" si="1114"/>
        <v>3.268201328861559E-112</v>
      </c>
      <c r="N2463" s="13">
        <f t="shared" ref="N2463:N2526" si="1121">IF(I2462&gt;0.02,(WeightFlowRate/$L$23)*ExhaustVelocityE+(ExitPressureE-Q2463)*ExitAreaE,0)</f>
        <v>0</v>
      </c>
      <c r="O2463" s="12">
        <f t="shared" ref="O2463:O2526" si="1122">N2463/WeightFlowRate</f>
        <v>0</v>
      </c>
      <c r="P2463" s="4">
        <f t="shared" ref="P2463:P2526" si="1123">Q2463/$L$21</f>
        <v>1.2376169744131023E-111</v>
      </c>
      <c r="Q2463" s="11">
        <f t="shared" si="1115"/>
        <v>1.8187812745225317E-110</v>
      </c>
      <c r="R2463" s="10">
        <f t="shared" ref="R2463:R2526" si="1124">IF(W2463&lt;InitialAltitudeE,0,(((N2463-AB2463)*COS(ElevationAngleR)*$L$23)/(G2463)))</f>
        <v>-3.1558325596335641E-106</v>
      </c>
      <c r="S2463" s="9">
        <f t="shared" ref="S2463:S2526" si="1125">IF(W2462&lt;InitialAltitudeE,0,S2462+(R2462*TimeStep))</f>
        <v>151.358709016955</v>
      </c>
      <c r="T2463" s="8">
        <f t="shared" ref="T2463:T2526" si="1126">T2462+(S2463*TimeStep)</f>
        <v>34858.110707754153</v>
      </c>
      <c r="U2463" s="7">
        <f t="shared" ref="U2463:U2526" si="1127">IF(W2462&lt;InitialAltitudeE,-K2463,(((N2463-AB2463)*SIN(ElevationAngleR)*$L$23)/G2463)-K2463)</f>
        <v>-31.981507263291537</v>
      </c>
      <c r="V2463" s="9">
        <f t="shared" ref="V2463:V2526" si="1128">IF(W2462&lt;InitialAltitudeE,0,V2462+(U2462*TimeStep))</f>
        <v>-3376.3208595150322</v>
      </c>
      <c r="W2463" s="8">
        <f t="shared" ref="W2463:W2526" si="1129">IF(P2462&gt;0.913499,W2462,W2462+V2462*TimeStep)</f>
        <v>62809.602567084883</v>
      </c>
      <c r="X2463" s="7">
        <f t="shared" ref="X2463:X2526" si="1130">IF(N2463&gt;0.002,SQRT((U2463^2)+(R2463^2)),-SQRT((U2463^2)+(R2463^2)))</f>
        <v>-31.981507263291537</v>
      </c>
      <c r="Y2463" s="6">
        <f t="shared" si="1116"/>
        <v>3379.7118228025902</v>
      </c>
      <c r="Z2463" s="4">
        <f t="shared" si="1117"/>
        <v>-1</v>
      </c>
      <c r="AA2463" s="4">
        <f t="shared" ref="AA2463:AA2526" si="1131">N2463/G2463</f>
        <v>0</v>
      </c>
      <c r="AB2463" s="5">
        <f t="shared" ref="AB2463:AB2526" si="1132">0.5*M2463*(Y2462^2)*CrossSectionalAreaE*AH2463</f>
        <v>1.0023240112635126E-103</v>
      </c>
      <c r="AC2463" s="418">
        <f t="shared" si="1107"/>
        <v>6.8380431997918801E-104</v>
      </c>
      <c r="AD2463" s="628">
        <f t="shared" ref="AD2463:AD2526" si="1133">(1/2)*M2463*(Y2462^2)</f>
        <v>1.863016427702628E-105</v>
      </c>
      <c r="AE2463" s="4">
        <f t="shared" si="1118"/>
        <v>31.907925625491998</v>
      </c>
      <c r="AF2463" s="3">
        <f t="shared" ref="AF2463:AF2526" si="1134">IF(AF2462&gt;4.67,$L$20+($L$26/1000)*W2463,4.67)</f>
        <v>4.67</v>
      </c>
      <c r="AG2463" s="2">
        <f t="shared" si="1119"/>
        <v>105.92076283713217</v>
      </c>
      <c r="AH2463" s="1">
        <f t="shared" si="1108"/>
        <v>72.095448510114096</v>
      </c>
    </row>
    <row r="2464" spans="6:34" ht="15" thickBot="1" x14ac:dyDescent="0.4">
      <c r="F2464" s="21">
        <f t="shared" si="1120"/>
        <v>243.39999999999046</v>
      </c>
      <c r="G2464" s="20">
        <f t="shared" ref="G2464:G2527" si="1135">IF(I2463&gt;0.02,G2463-((N2463/O2463)*TimeStep),G2463)</f>
        <v>356.63043478260749</v>
      </c>
      <c r="H2464" s="19">
        <f t="shared" si="1109"/>
        <v>6.6304347826074945</v>
      </c>
      <c r="I2464" s="18">
        <f t="shared" si="1110"/>
        <v>1.8944099378878556E-2</v>
      </c>
      <c r="J2464" s="17">
        <f t="shared" si="1111"/>
        <v>62471.97048113338</v>
      </c>
      <c r="K2464" s="16">
        <f t="shared" si="1112"/>
        <v>31.982537382342013</v>
      </c>
      <c r="L2464" s="15">
        <f t="shared" si="1113"/>
        <v>5.2480115976078414E-109</v>
      </c>
      <c r="M2464" s="14">
        <f t="shared" si="1114"/>
        <v>1.2473998766354077E-111</v>
      </c>
      <c r="N2464" s="13">
        <f t="shared" si="1121"/>
        <v>0</v>
      </c>
      <c r="O2464" s="12">
        <f t="shared" si="1122"/>
        <v>0</v>
      </c>
      <c r="P2464" s="4">
        <f t="shared" si="1123"/>
        <v>4.7237091778019575E-111</v>
      </c>
      <c r="Q2464" s="11">
        <f t="shared" si="1115"/>
        <v>6.9418842634657631E-110</v>
      </c>
      <c r="R2464" s="10">
        <f t="shared" si="1124"/>
        <v>-1.2085033206420698E-105</v>
      </c>
      <c r="S2464" s="9">
        <f t="shared" si="1125"/>
        <v>151.358709016955</v>
      </c>
      <c r="T2464" s="8">
        <f t="shared" si="1126"/>
        <v>34873.246578655846</v>
      </c>
      <c r="U2464" s="7">
        <f t="shared" si="1127"/>
        <v>-31.982537382342013</v>
      </c>
      <c r="V2464" s="9">
        <f t="shared" si="1128"/>
        <v>-3379.5190102413612</v>
      </c>
      <c r="W2464" s="8">
        <f t="shared" si="1129"/>
        <v>62471.97048113338</v>
      </c>
      <c r="X2464" s="7">
        <f t="shared" si="1130"/>
        <v>-31.982537382342013</v>
      </c>
      <c r="Y2464" s="6">
        <f t="shared" si="1116"/>
        <v>3382.9067677631951</v>
      </c>
      <c r="Z2464" s="4">
        <f t="shared" si="1117"/>
        <v>-1</v>
      </c>
      <c r="AA2464" s="4">
        <f t="shared" si="1131"/>
        <v>0</v>
      </c>
      <c r="AB2464" s="5">
        <f t="shared" si="1132"/>
        <v>3.8383275192264455E-103</v>
      </c>
      <c r="AC2464" s="418">
        <f t="shared" ref="AC2464:AC2527" si="1136">(AB2464/G2464)*F2464</f>
        <v>2.6196556072091089E-103</v>
      </c>
      <c r="AD2464" s="628">
        <f t="shared" si="1133"/>
        <v>7.1241826110749377E-105</v>
      </c>
      <c r="AE2464" s="4">
        <f t="shared" si="1118"/>
        <v>31.93808916354655</v>
      </c>
      <c r="AF2464" s="3">
        <f t="shared" si="1134"/>
        <v>4.67</v>
      </c>
      <c r="AG2464" s="2">
        <f t="shared" si="1119"/>
        <v>105.92076283713217</v>
      </c>
      <c r="AH2464" s="1">
        <f t="shared" si="1108"/>
        <v>72.197703715809823</v>
      </c>
    </row>
    <row r="2465" spans="6:34" ht="15" thickBot="1" x14ac:dyDescent="0.4">
      <c r="F2465" s="21">
        <f t="shared" si="1120"/>
        <v>243.49999999999045</v>
      </c>
      <c r="G2465" s="20">
        <f t="shared" si="1135"/>
        <v>356.63043478260749</v>
      </c>
      <c r="H2465" s="19">
        <f t="shared" si="1109"/>
        <v>6.6304347826074945</v>
      </c>
      <c r="I2465" s="18">
        <f t="shared" si="1110"/>
        <v>1.8944099378878556E-2</v>
      </c>
      <c r="J2465" s="17">
        <f t="shared" si="1111"/>
        <v>62134.018580109245</v>
      </c>
      <c r="K2465" s="16">
        <f t="shared" si="1112"/>
        <v>31.983568526993139</v>
      </c>
      <c r="L2465" s="15">
        <f t="shared" si="1113"/>
        <v>2.0057659952962383E-108</v>
      </c>
      <c r="M2465" s="14">
        <f t="shared" si="1114"/>
        <v>4.7675051942196287E-111</v>
      </c>
      <c r="N2465" s="13">
        <f t="shared" si="1121"/>
        <v>0</v>
      </c>
      <c r="O2465" s="12">
        <f t="shared" si="1122"/>
        <v>0</v>
      </c>
      <c r="P2465" s="4">
        <f t="shared" si="1123"/>
        <v>1.805380011893014E-110</v>
      </c>
      <c r="Q2465" s="11">
        <f t="shared" si="1115"/>
        <v>2.6531563697931753E-109</v>
      </c>
      <c r="R2465" s="10">
        <f t="shared" si="1124"/>
        <v>-4.6341386010575587E-105</v>
      </c>
      <c r="S2465" s="9">
        <f t="shared" si="1125"/>
        <v>151.358709016955</v>
      </c>
      <c r="T2465" s="8">
        <f t="shared" si="1126"/>
        <v>34888.382449557539</v>
      </c>
      <c r="U2465" s="7">
        <f t="shared" si="1127"/>
        <v>-31.983568526993139</v>
      </c>
      <c r="V2465" s="9">
        <f t="shared" si="1128"/>
        <v>-3382.7172639795954</v>
      </c>
      <c r="W2465" s="8">
        <f t="shared" si="1129"/>
        <v>62134.018580109245</v>
      </c>
      <c r="X2465" s="7">
        <f t="shared" si="1130"/>
        <v>-31.983568526993139</v>
      </c>
      <c r="Y2465" s="6">
        <f t="shared" si="1116"/>
        <v>3386.1018216853549</v>
      </c>
      <c r="Z2465" s="4">
        <f t="shared" si="1117"/>
        <v>-1</v>
      </c>
      <c r="AA2465" s="4">
        <f t="shared" si="1131"/>
        <v>0</v>
      </c>
      <c r="AB2465" s="5">
        <f t="shared" si="1132"/>
        <v>1.4718488080693457E-102</v>
      </c>
      <c r="AC2465" s="418">
        <f t="shared" si="1136"/>
        <v>1.0049483998283541E-102</v>
      </c>
      <c r="AD2465" s="628">
        <f t="shared" si="1133"/>
        <v>2.7279803454243242E-104</v>
      </c>
      <c r="AE2465" s="4">
        <f t="shared" si="1118"/>
        <v>31.968253730309279</v>
      </c>
      <c r="AF2465" s="3">
        <f t="shared" si="1134"/>
        <v>4.67</v>
      </c>
      <c r="AG2465" s="2">
        <f t="shared" si="1119"/>
        <v>105.92076283713217</v>
      </c>
      <c r="AH2465" s="1">
        <f t="shared" si="1108"/>
        <v>72.300010709572391</v>
      </c>
    </row>
    <row r="2466" spans="6:34" ht="15" thickBot="1" x14ac:dyDescent="0.4">
      <c r="F2466" s="21">
        <f t="shared" si="1120"/>
        <v>243.59999999999044</v>
      </c>
      <c r="G2466" s="20">
        <f t="shared" si="1135"/>
        <v>356.63043478260749</v>
      </c>
      <c r="H2466" s="19">
        <f t="shared" si="1109"/>
        <v>6.6304347826074945</v>
      </c>
      <c r="I2466" s="18">
        <f t="shared" si="1110"/>
        <v>1.8944099378878556E-2</v>
      </c>
      <c r="J2466" s="17">
        <f t="shared" si="1111"/>
        <v>61795.746853711287</v>
      </c>
      <c r="K2466" s="16">
        <f t="shared" si="1112"/>
        <v>31.984600697421119</v>
      </c>
      <c r="L2466" s="15">
        <f t="shared" si="1113"/>
        <v>7.6763444356955319E-108</v>
      </c>
      <c r="M2466" s="14">
        <f t="shared" si="1114"/>
        <v>1.824590308920471E-110</v>
      </c>
      <c r="N2466" s="13">
        <f t="shared" si="1121"/>
        <v>0</v>
      </c>
      <c r="O2466" s="12">
        <f t="shared" si="1122"/>
        <v>0</v>
      </c>
      <c r="P2466" s="4">
        <f t="shared" si="1123"/>
        <v>6.9094395064584949E-110</v>
      </c>
      <c r="Q2466" s="11">
        <f t="shared" si="1115"/>
        <v>1.0153997118334832E-108</v>
      </c>
      <c r="R2466" s="10">
        <f t="shared" si="1124"/>
        <v>-1.7794164231493333E-104</v>
      </c>
      <c r="S2466" s="9">
        <f t="shared" si="1125"/>
        <v>151.358709016955</v>
      </c>
      <c r="T2466" s="8">
        <f t="shared" si="1126"/>
        <v>34903.518320459232</v>
      </c>
      <c r="U2466" s="7">
        <f t="shared" si="1127"/>
        <v>-31.984600697421119</v>
      </c>
      <c r="V2466" s="9">
        <f t="shared" si="1128"/>
        <v>-3385.9156208322947</v>
      </c>
      <c r="W2466" s="8">
        <f t="shared" si="1129"/>
        <v>61795.746853711287</v>
      </c>
      <c r="X2466" s="7">
        <f t="shared" si="1130"/>
        <v>-31.984600697421119</v>
      </c>
      <c r="Y2466" s="6">
        <f t="shared" si="1116"/>
        <v>3389.2969846549922</v>
      </c>
      <c r="Z2466" s="4">
        <f t="shared" si="1117"/>
        <v>-1</v>
      </c>
      <c r="AA2466" s="4">
        <f t="shared" si="1131"/>
        <v>0</v>
      </c>
      <c r="AB2466" s="5">
        <f t="shared" si="1132"/>
        <v>5.651604681987014E-102</v>
      </c>
      <c r="AC2466" s="418">
        <f t="shared" si="1136"/>
        <v>3.8603853352314182E-102</v>
      </c>
      <c r="AD2466" s="628">
        <f t="shared" si="1133"/>
        <v>1.0460089366929444E-103</v>
      </c>
      <c r="AE2466" s="4">
        <f t="shared" si="1118"/>
        <v>31.998419326591382</v>
      </c>
      <c r="AF2466" s="3">
        <f t="shared" si="1134"/>
        <v>4.67</v>
      </c>
      <c r="AG2466" s="2">
        <f t="shared" si="1119"/>
        <v>105.92076283713217</v>
      </c>
      <c r="AH2466" s="1">
        <f t="shared" si="1108"/>
        <v>72.402369476302098</v>
      </c>
    </row>
    <row r="2467" spans="6:34" ht="15" thickBot="1" x14ac:dyDescent="0.4">
      <c r="F2467" s="21">
        <f t="shared" si="1120"/>
        <v>243.69999999999044</v>
      </c>
      <c r="G2467" s="20">
        <f t="shared" si="1135"/>
        <v>356.63043478260749</v>
      </c>
      <c r="H2467" s="19">
        <f t="shared" si="1109"/>
        <v>6.6304347826074945</v>
      </c>
      <c r="I2467" s="18">
        <f t="shared" si="1110"/>
        <v>1.8944099378878556E-2</v>
      </c>
      <c r="J2467" s="17">
        <f t="shared" si="1111"/>
        <v>61457.155291628056</v>
      </c>
      <c r="K2467" s="16">
        <f t="shared" si="1112"/>
        <v>31.985633893802383</v>
      </c>
      <c r="L2467" s="15">
        <f t="shared" si="1113"/>
        <v>2.9418293759074764E-107</v>
      </c>
      <c r="M2467" s="14">
        <f t="shared" si="1114"/>
        <v>6.9924342435944807E-110</v>
      </c>
      <c r="N2467" s="13">
        <f t="shared" si="1121"/>
        <v>0</v>
      </c>
      <c r="O2467" s="12">
        <f t="shared" si="1122"/>
        <v>0</v>
      </c>
      <c r="P2467" s="4">
        <f t="shared" si="1123"/>
        <v>2.6479260123654857E-109</v>
      </c>
      <c r="Q2467" s="11">
        <f t="shared" si="1115"/>
        <v>3.8913479268456915E-108</v>
      </c>
      <c r="R2467" s="10">
        <f t="shared" si="1124"/>
        <v>-6.8418524672064724E-104</v>
      </c>
      <c r="S2467" s="9">
        <f t="shared" si="1125"/>
        <v>151.358709016955</v>
      </c>
      <c r="T2467" s="8">
        <f t="shared" si="1126"/>
        <v>34918.654191360925</v>
      </c>
      <c r="U2467" s="7">
        <f t="shared" si="1127"/>
        <v>-31.985633893802383</v>
      </c>
      <c r="V2467" s="9">
        <f t="shared" si="1128"/>
        <v>-3389.1140809020367</v>
      </c>
      <c r="W2467" s="8">
        <f t="shared" si="1129"/>
        <v>61457.155291628056</v>
      </c>
      <c r="X2467" s="7">
        <f t="shared" si="1130"/>
        <v>-31.985633893802383</v>
      </c>
      <c r="Y2467" s="6">
        <f t="shared" si="1116"/>
        <v>3392.4922567581102</v>
      </c>
      <c r="Z2467" s="4">
        <f t="shared" si="1117"/>
        <v>-1</v>
      </c>
      <c r="AA2467" s="4">
        <f t="shared" si="1131"/>
        <v>0</v>
      </c>
      <c r="AB2467" s="5">
        <f t="shared" si="1132"/>
        <v>2.1730408314818296E-101</v>
      </c>
      <c r="AC2467" s="418">
        <f t="shared" si="1136"/>
        <v>1.4849266887581062E-101</v>
      </c>
      <c r="AD2467" s="628">
        <f t="shared" si="1133"/>
        <v>4.0162213990083691E-103</v>
      </c>
      <c r="AE2467" s="4">
        <f t="shared" si="1118"/>
        <v>32.028585953204818</v>
      </c>
      <c r="AF2467" s="3">
        <f t="shared" si="1134"/>
        <v>4.67</v>
      </c>
      <c r="AG2467" s="2">
        <f t="shared" si="1119"/>
        <v>105.92076283713217</v>
      </c>
      <c r="AH2467" s="1">
        <f t="shared" si="1108"/>
        <v>72.504780000934645</v>
      </c>
    </row>
    <row r="2468" spans="6:34" ht="15" thickBot="1" x14ac:dyDescent="0.4">
      <c r="F2468" s="21">
        <f t="shared" si="1120"/>
        <v>243.79999999999043</v>
      </c>
      <c r="G2468" s="20">
        <f t="shared" si="1135"/>
        <v>356.63043478260749</v>
      </c>
      <c r="H2468" s="19">
        <f t="shared" si="1109"/>
        <v>6.6304347826074945</v>
      </c>
      <c r="I2468" s="18">
        <f t="shared" si="1110"/>
        <v>1.8944099378878556E-2</v>
      </c>
      <c r="J2468" s="17">
        <f t="shared" si="1111"/>
        <v>61118.243883537849</v>
      </c>
      <c r="K2468" s="16">
        <f t="shared" si="1112"/>
        <v>31.98666811631351</v>
      </c>
      <c r="L2468" s="15">
        <f t="shared" si="1113"/>
        <v>1.1289363924459679E-106</v>
      </c>
      <c r="M2468" s="14">
        <f t="shared" si="1114"/>
        <v>2.683368911204821E-109</v>
      </c>
      <c r="N2468" s="13">
        <f t="shared" si="1121"/>
        <v>0</v>
      </c>
      <c r="O2468" s="12">
        <f t="shared" si="1122"/>
        <v>0</v>
      </c>
      <c r="P2468" s="4">
        <f t="shared" si="1123"/>
        <v>1.0161500406329977E-108</v>
      </c>
      <c r="Q2468" s="11">
        <f t="shared" si="1115"/>
        <v>1.4933171604930761E-107</v>
      </c>
      <c r="R2468" s="10">
        <f t="shared" si="1124"/>
        <v>-2.6342529826924748E-103</v>
      </c>
      <c r="S2468" s="9">
        <f t="shared" si="1125"/>
        <v>151.358709016955</v>
      </c>
      <c r="T2468" s="8">
        <f t="shared" si="1126"/>
        <v>34933.790062262618</v>
      </c>
      <c r="U2468" s="7">
        <f t="shared" si="1127"/>
        <v>-31.98666811631351</v>
      </c>
      <c r="V2468" s="9">
        <f t="shared" si="1128"/>
        <v>-3392.3126442914167</v>
      </c>
      <c r="W2468" s="8">
        <f t="shared" si="1129"/>
        <v>61118.243883537849</v>
      </c>
      <c r="X2468" s="7">
        <f t="shared" si="1130"/>
        <v>-31.98666811631351</v>
      </c>
      <c r="Y2468" s="6">
        <f t="shared" si="1116"/>
        <v>3395.6876380807912</v>
      </c>
      <c r="Z2468" s="4">
        <f t="shared" si="1117"/>
        <v>-1</v>
      </c>
      <c r="AA2468" s="4">
        <f t="shared" si="1131"/>
        <v>0</v>
      </c>
      <c r="AB2468" s="5">
        <f t="shared" si="1132"/>
        <v>8.3666511654274125E-101</v>
      </c>
      <c r="AC2468" s="418">
        <f t="shared" si="1136"/>
        <v>5.7196171587950006E-101</v>
      </c>
      <c r="AD2468" s="628">
        <f t="shared" si="1133"/>
        <v>1.5441451380080522E-102</v>
      </c>
      <c r="AE2468" s="4">
        <f t="shared" si="1118"/>
        <v>32.058753610962292</v>
      </c>
      <c r="AF2468" s="3">
        <f t="shared" si="1134"/>
        <v>4.67</v>
      </c>
      <c r="AG2468" s="2">
        <f t="shared" si="1119"/>
        <v>105.92076283713217</v>
      </c>
      <c r="AH2468" s="1">
        <f t="shared" si="1108"/>
        <v>72.607242268441254</v>
      </c>
    </row>
    <row r="2469" spans="6:34" ht="15" thickBot="1" x14ac:dyDescent="0.4">
      <c r="F2469" s="21">
        <f t="shared" si="1120"/>
        <v>243.89999999999043</v>
      </c>
      <c r="G2469" s="20">
        <f t="shared" si="1135"/>
        <v>356.63043478260749</v>
      </c>
      <c r="H2469" s="19">
        <f t="shared" si="1109"/>
        <v>6.6304347826074945</v>
      </c>
      <c r="I2469" s="18">
        <f t="shared" si="1110"/>
        <v>1.8944099378878556E-2</v>
      </c>
      <c r="J2469" s="17">
        <f t="shared" si="1111"/>
        <v>60779.012619108704</v>
      </c>
      <c r="K2469" s="16">
        <f t="shared" si="1112"/>
        <v>31.987703365131306</v>
      </c>
      <c r="L2469" s="15">
        <f t="shared" si="1113"/>
        <v>4.3382098833325479E-106</v>
      </c>
      <c r="M2469" s="14">
        <f t="shared" si="1114"/>
        <v>1.0311491071693133E-108</v>
      </c>
      <c r="N2469" s="13">
        <f t="shared" si="1121"/>
        <v>0</v>
      </c>
      <c r="O2469" s="12">
        <f t="shared" si="1122"/>
        <v>0</v>
      </c>
      <c r="P2469" s="4">
        <f t="shared" si="1123"/>
        <v>3.9048011727851406E-108</v>
      </c>
      <c r="Q2469" s="11">
        <f t="shared" si="1115"/>
        <v>5.7384307104894918E-107</v>
      </c>
      <c r="R2469" s="10">
        <f t="shared" si="1124"/>
        <v>-1.0156148693766175E-102</v>
      </c>
      <c r="S2469" s="9">
        <f t="shared" si="1125"/>
        <v>151.358709016955</v>
      </c>
      <c r="T2469" s="8">
        <f t="shared" si="1126"/>
        <v>34948.925933164312</v>
      </c>
      <c r="U2469" s="7">
        <f t="shared" si="1127"/>
        <v>-31.987703365131306</v>
      </c>
      <c r="V2469" s="9">
        <f t="shared" si="1128"/>
        <v>-3395.5113111030482</v>
      </c>
      <c r="W2469" s="8">
        <f t="shared" si="1129"/>
        <v>60779.012619108704</v>
      </c>
      <c r="X2469" s="7">
        <f t="shared" si="1130"/>
        <v>-31.987703365131306</v>
      </c>
      <c r="Y2469" s="6">
        <f t="shared" si="1116"/>
        <v>3398.8831287091971</v>
      </c>
      <c r="Z2469" s="4">
        <f t="shared" si="1117"/>
        <v>-1</v>
      </c>
      <c r="AA2469" s="4">
        <f t="shared" si="1131"/>
        <v>0</v>
      </c>
      <c r="AB2469" s="5">
        <f t="shared" si="1132"/>
        <v>3.2256944896044818E-100</v>
      </c>
      <c r="AC2469" s="418">
        <f t="shared" si="1136"/>
        <v>2.2060564923296081E-100</v>
      </c>
      <c r="AD2469" s="628">
        <f t="shared" si="1133"/>
        <v>5.9449326876174752E-102</v>
      </c>
      <c r="AE2469" s="4">
        <f t="shared" si="1118"/>
        <v>32.088922300677254</v>
      </c>
      <c r="AF2469" s="3">
        <f t="shared" si="1134"/>
        <v>4.67</v>
      </c>
      <c r="AG2469" s="2">
        <f t="shared" si="1119"/>
        <v>105.92076283713217</v>
      </c>
      <c r="AH2469" s="1">
        <f t="shared" si="1108"/>
        <v>72.709756263828368</v>
      </c>
    </row>
    <row r="2470" spans="6:34" ht="15" thickBot="1" x14ac:dyDescent="0.4">
      <c r="F2470" s="21">
        <f t="shared" si="1120"/>
        <v>243.99999999999042</v>
      </c>
      <c r="G2470" s="20">
        <f t="shared" si="1135"/>
        <v>356.63043478260749</v>
      </c>
      <c r="H2470" s="19">
        <f t="shared" si="1109"/>
        <v>6.6304347826074945</v>
      </c>
      <c r="I2470" s="18">
        <f t="shared" si="1110"/>
        <v>1.8944099378878556E-2</v>
      </c>
      <c r="J2470" s="17">
        <f t="shared" si="1111"/>
        <v>60439.4614879984</v>
      </c>
      <c r="K2470" s="16">
        <f t="shared" si="1112"/>
        <v>31.988739640432737</v>
      </c>
      <c r="L2470" s="15">
        <f t="shared" si="1113"/>
        <v>1.6693248821106668E-105</v>
      </c>
      <c r="M2470" s="14">
        <f t="shared" si="1114"/>
        <v>3.9678183122888441E-108</v>
      </c>
      <c r="N2470" s="13">
        <f t="shared" si="1121"/>
        <v>0</v>
      </c>
      <c r="O2470" s="12">
        <f t="shared" si="1122"/>
        <v>0</v>
      </c>
      <c r="P2470" s="4">
        <f t="shared" si="1123"/>
        <v>1.5025510366542767E-107</v>
      </c>
      <c r="Q2470" s="11">
        <f t="shared" si="1115"/>
        <v>2.2081239559413439E-106</v>
      </c>
      <c r="R2470" s="10">
        <f t="shared" si="1124"/>
        <v>-3.920925097396141E-102</v>
      </c>
      <c r="S2470" s="9">
        <f t="shared" si="1125"/>
        <v>151.358709016955</v>
      </c>
      <c r="T2470" s="8">
        <f t="shared" si="1126"/>
        <v>34964.061804066005</v>
      </c>
      <c r="U2470" s="7">
        <f t="shared" si="1127"/>
        <v>-31.988739640432737</v>
      </c>
      <c r="V2470" s="9">
        <f t="shared" si="1128"/>
        <v>-3398.7100814395612</v>
      </c>
      <c r="W2470" s="8">
        <f t="shared" si="1129"/>
        <v>60439.4614879984</v>
      </c>
      <c r="X2470" s="7">
        <f t="shared" si="1130"/>
        <v>-31.988739640432737</v>
      </c>
      <c r="Y2470" s="6">
        <f t="shared" si="1116"/>
        <v>3402.078728729567</v>
      </c>
      <c r="Z2470" s="4">
        <f t="shared" si="1117"/>
        <v>-1</v>
      </c>
      <c r="AA2470" s="4">
        <f t="shared" si="1131"/>
        <v>0</v>
      </c>
      <c r="AB2470" s="5">
        <f t="shared" si="1132"/>
        <v>1.2453250599398752E-99</v>
      </c>
      <c r="AC2470" s="418">
        <f t="shared" si="1136"/>
        <v>8.5202855670616626E-100</v>
      </c>
      <c r="AD2470" s="628">
        <f t="shared" si="1133"/>
        <v>2.2918925075736335E-101</v>
      </c>
      <c r="AE2470" s="4">
        <f t="shared" si="1118"/>
        <v>32.119092023163901</v>
      </c>
      <c r="AF2470" s="3">
        <f t="shared" si="1134"/>
        <v>4.67</v>
      </c>
      <c r="AG2470" s="2">
        <f t="shared" si="1119"/>
        <v>105.92076283713217</v>
      </c>
      <c r="AH2470" s="1">
        <f t="shared" si="1108"/>
        <v>72.812321972137823</v>
      </c>
    </row>
    <row r="2471" spans="6:34" ht="15" thickBot="1" x14ac:dyDescent="0.4">
      <c r="F2471" s="21">
        <f t="shared" si="1120"/>
        <v>244.09999999999042</v>
      </c>
      <c r="G2471" s="20">
        <f t="shared" si="1135"/>
        <v>356.63043478260749</v>
      </c>
      <c r="H2471" s="19">
        <f t="shared" si="1109"/>
        <v>6.6304347826074945</v>
      </c>
      <c r="I2471" s="18">
        <f t="shared" si="1110"/>
        <v>1.8944099378878556E-2</v>
      </c>
      <c r="J2471" s="17">
        <f t="shared" si="1111"/>
        <v>60099.590479854443</v>
      </c>
      <c r="K2471" s="16">
        <f t="shared" si="1112"/>
        <v>31.989776942394979</v>
      </c>
      <c r="L2471" s="15">
        <f t="shared" si="1113"/>
        <v>6.4322145670141646E-105</v>
      </c>
      <c r="M2471" s="14">
        <f t="shared" si="1114"/>
        <v>1.5288730804335968E-107</v>
      </c>
      <c r="N2471" s="13">
        <f t="shared" si="1121"/>
        <v>0</v>
      </c>
      <c r="O2471" s="12">
        <f t="shared" si="1122"/>
        <v>0</v>
      </c>
      <c r="P2471" s="4">
        <f t="shared" si="1123"/>
        <v>5.789604389907582E-107</v>
      </c>
      <c r="Q2471" s="11">
        <f t="shared" si="1115"/>
        <v>8.5083060987030029E-106</v>
      </c>
      <c r="R2471" s="10">
        <f t="shared" si="1124"/>
        <v>-1.5157797353562891E-101</v>
      </c>
      <c r="S2471" s="9">
        <f t="shared" si="1125"/>
        <v>151.358709016955</v>
      </c>
      <c r="T2471" s="8">
        <f t="shared" si="1126"/>
        <v>34979.197674967698</v>
      </c>
      <c r="U2471" s="7">
        <f t="shared" si="1127"/>
        <v>-31.989776942394979</v>
      </c>
      <c r="V2471" s="9">
        <f t="shared" si="1128"/>
        <v>-3401.9089554036045</v>
      </c>
      <c r="W2471" s="8">
        <f t="shared" si="1129"/>
        <v>60099.590479854443</v>
      </c>
      <c r="X2471" s="7">
        <f t="shared" si="1130"/>
        <v>-31.989776942394979</v>
      </c>
      <c r="Y2471" s="6">
        <f t="shared" si="1116"/>
        <v>3405.2744382282203</v>
      </c>
      <c r="Z2471" s="4">
        <f t="shared" si="1117"/>
        <v>-1</v>
      </c>
      <c r="AA2471" s="4">
        <f t="shared" si="1131"/>
        <v>0</v>
      </c>
      <c r="AB2471" s="5">
        <f t="shared" si="1132"/>
        <v>4.8142681711563081E-99</v>
      </c>
      <c r="AC2471" s="418">
        <f t="shared" si="1136"/>
        <v>3.2951838821483559E-99</v>
      </c>
      <c r="AD2471" s="628">
        <f t="shared" si="1133"/>
        <v>8.8476952902699025E-101</v>
      </c>
      <c r="AE2471" s="4">
        <f t="shared" si="1118"/>
        <v>32.149262779237162</v>
      </c>
      <c r="AF2471" s="3">
        <f t="shared" si="1134"/>
        <v>4.67</v>
      </c>
      <c r="AG2471" s="2">
        <f t="shared" si="1119"/>
        <v>105.92076283713217</v>
      </c>
      <c r="AH2471" s="1">
        <f t="shared" si="1108"/>
        <v>72.914939378446562</v>
      </c>
    </row>
    <row r="2472" spans="6:34" ht="15" thickBot="1" x14ac:dyDescent="0.4">
      <c r="F2472" s="21">
        <f t="shared" si="1120"/>
        <v>244.19999999999041</v>
      </c>
      <c r="G2472" s="20">
        <f t="shared" si="1135"/>
        <v>356.63043478260749</v>
      </c>
      <c r="H2472" s="19">
        <f t="shared" si="1109"/>
        <v>6.6304347826074945</v>
      </c>
      <c r="I2472" s="18">
        <f t="shared" si="1110"/>
        <v>1.8944099378878556E-2</v>
      </c>
      <c r="J2472" s="17">
        <f t="shared" si="1111"/>
        <v>59759.39958431408</v>
      </c>
      <c r="K2472" s="16">
        <f t="shared" si="1112"/>
        <v>31.990815271195391</v>
      </c>
      <c r="L2472" s="15">
        <f t="shared" si="1113"/>
        <v>2.4818164387384245E-104</v>
      </c>
      <c r="M2472" s="14">
        <f t="shared" si="1114"/>
        <v>5.8990294932373608E-107</v>
      </c>
      <c r="N2472" s="13">
        <f t="shared" si="1121"/>
        <v>0</v>
      </c>
      <c r="O2472" s="12">
        <f t="shared" si="1122"/>
        <v>0</v>
      </c>
      <c r="P2472" s="4">
        <f t="shared" si="1123"/>
        <v>2.2338706520069889E-106</v>
      </c>
      <c r="Q2472" s="11">
        <f t="shared" si="1115"/>
        <v>3.2828590715657016E-105</v>
      </c>
      <c r="R2472" s="10">
        <f t="shared" si="1124"/>
        <v>-5.8677531231511241E-101</v>
      </c>
      <c r="S2472" s="9">
        <f t="shared" si="1125"/>
        <v>151.358709016955</v>
      </c>
      <c r="T2472" s="8">
        <f t="shared" si="1126"/>
        <v>34994.333545869391</v>
      </c>
      <c r="U2472" s="7">
        <f t="shared" si="1127"/>
        <v>-31.990815271195391</v>
      </c>
      <c r="V2472" s="9">
        <f t="shared" si="1128"/>
        <v>-3405.1079330978441</v>
      </c>
      <c r="W2472" s="8">
        <f t="shared" si="1129"/>
        <v>59759.39958431408</v>
      </c>
      <c r="X2472" s="7">
        <f t="shared" si="1130"/>
        <v>-31.990815271195391</v>
      </c>
      <c r="Y2472" s="6">
        <f t="shared" si="1116"/>
        <v>3408.4702572915539</v>
      </c>
      <c r="Z2472" s="4">
        <f t="shared" si="1117"/>
        <v>-1</v>
      </c>
      <c r="AA2472" s="4">
        <f t="shared" si="1131"/>
        <v>0</v>
      </c>
      <c r="AB2472" s="5">
        <f t="shared" si="1132"/>
        <v>1.8636571289396128E-98</v>
      </c>
      <c r="AC2472" s="418">
        <f t="shared" si="1136"/>
        <v>1.2761251606707533E-98</v>
      </c>
      <c r="AD2472" s="628">
        <f t="shared" si="1133"/>
        <v>3.4202260352196284E-100</v>
      </c>
      <c r="AE2472" s="4">
        <f t="shared" si="1118"/>
        <v>32.179434569712726</v>
      </c>
      <c r="AF2472" s="3">
        <f t="shared" si="1134"/>
        <v>4.67</v>
      </c>
      <c r="AG2472" s="2">
        <f t="shared" si="1119"/>
        <v>105.92076283713217</v>
      </c>
      <c r="AH2472" s="1">
        <f t="shared" si="1108"/>
        <v>73.017608467866665</v>
      </c>
    </row>
    <row r="2473" spans="6:34" ht="15" thickBot="1" x14ac:dyDescent="0.4">
      <c r="F2473" s="21">
        <f t="shared" si="1120"/>
        <v>244.2999999999904</v>
      </c>
      <c r="G2473" s="20">
        <f t="shared" si="1135"/>
        <v>356.63043478260749</v>
      </c>
      <c r="H2473" s="19">
        <f t="shared" si="1109"/>
        <v>6.6304347826074945</v>
      </c>
      <c r="I2473" s="18">
        <f t="shared" si="1110"/>
        <v>1.8944099378878556E-2</v>
      </c>
      <c r="J2473" s="17">
        <f t="shared" si="1111"/>
        <v>59418.888791004298</v>
      </c>
      <c r="K2473" s="16">
        <f t="shared" si="1112"/>
        <v>31.991854627011527</v>
      </c>
      <c r="L2473" s="15">
        <f t="shared" si="1113"/>
        <v>9.5888913074378738E-104</v>
      </c>
      <c r="M2473" s="14">
        <f t="shared" si="1114"/>
        <v>2.2791835748649082E-106</v>
      </c>
      <c r="N2473" s="13">
        <f t="shared" si="1121"/>
        <v>0</v>
      </c>
      <c r="O2473" s="12">
        <f t="shared" si="1122"/>
        <v>0</v>
      </c>
      <c r="P2473" s="4">
        <f t="shared" si="1123"/>
        <v>8.6309134481593417E-106</v>
      </c>
      <c r="Q2473" s="11">
        <f t="shared" si="1115"/>
        <v>1.2683846526087787E-104</v>
      </c>
      <c r="R2473" s="10">
        <f t="shared" si="1124"/>
        <v>-2.274552086379564E-100</v>
      </c>
      <c r="S2473" s="9">
        <f t="shared" si="1125"/>
        <v>151.358709016955</v>
      </c>
      <c r="T2473" s="8">
        <f t="shared" si="1126"/>
        <v>35009.469416771084</v>
      </c>
      <c r="U2473" s="7">
        <f t="shared" si="1127"/>
        <v>-31.991854627011527</v>
      </c>
      <c r="V2473" s="9">
        <f t="shared" si="1128"/>
        <v>-3408.3070146249638</v>
      </c>
      <c r="W2473" s="8">
        <f t="shared" si="1129"/>
        <v>59418.888791004298</v>
      </c>
      <c r="X2473" s="7">
        <f t="shared" si="1130"/>
        <v>-31.991854627011527</v>
      </c>
      <c r="Y2473" s="6">
        <f t="shared" si="1116"/>
        <v>3411.6661860060417</v>
      </c>
      <c r="Z2473" s="4">
        <f t="shared" si="1117"/>
        <v>-1</v>
      </c>
      <c r="AA2473" s="4">
        <f t="shared" si="1131"/>
        <v>0</v>
      </c>
      <c r="AB2473" s="5">
        <f t="shared" si="1132"/>
        <v>7.2242051121764096E-98</v>
      </c>
      <c r="AC2473" s="418">
        <f t="shared" si="1136"/>
        <v>4.9487456391108286E-98</v>
      </c>
      <c r="AD2473" s="628">
        <f t="shared" si="1133"/>
        <v>1.3239400745425525E-99</v>
      </c>
      <c r="AE2473" s="4">
        <f t="shared" si="1118"/>
        <v>32.209607395406984</v>
      </c>
      <c r="AF2473" s="3">
        <f t="shared" si="1134"/>
        <v>4.67</v>
      </c>
      <c r="AG2473" s="2">
        <f t="shared" si="1119"/>
        <v>105.92076283713217</v>
      </c>
      <c r="AH2473" s="1">
        <f t="shared" si="1108"/>
        <v>73.120329225545262</v>
      </c>
    </row>
    <row r="2474" spans="6:34" ht="15" thickBot="1" x14ac:dyDescent="0.4">
      <c r="F2474" s="21">
        <f t="shared" si="1120"/>
        <v>244.3999999999904</v>
      </c>
      <c r="G2474" s="20">
        <f t="shared" si="1135"/>
        <v>356.63043478260749</v>
      </c>
      <c r="H2474" s="19">
        <f t="shared" si="1109"/>
        <v>6.6304347826074945</v>
      </c>
      <c r="I2474" s="18">
        <f t="shared" si="1110"/>
        <v>1.8944099378878556E-2</v>
      </c>
      <c r="J2474" s="17">
        <f t="shared" si="1111"/>
        <v>59078.058089541802</v>
      </c>
      <c r="K2474" s="16">
        <f t="shared" si="1112"/>
        <v>31.992895010021126</v>
      </c>
      <c r="L2474" s="15">
        <f t="shared" si="1113"/>
        <v>3.7098544273354747E-103</v>
      </c>
      <c r="M2474" s="14">
        <f t="shared" si="1114"/>
        <v>8.8179529883336891E-106</v>
      </c>
      <c r="N2474" s="13">
        <f t="shared" si="1121"/>
        <v>0</v>
      </c>
      <c r="O2474" s="12">
        <f t="shared" si="1122"/>
        <v>0</v>
      </c>
      <c r="P2474" s="4">
        <f t="shared" si="1123"/>
        <v>3.339221547204994E-105</v>
      </c>
      <c r="Q2474" s="11">
        <f t="shared" si="1115"/>
        <v>4.9072643209492672E-104</v>
      </c>
      <c r="R2474" s="10">
        <f t="shared" si="1124"/>
        <v>-8.8289363714519459E-100</v>
      </c>
      <c r="S2474" s="9">
        <f t="shared" si="1125"/>
        <v>151.358709016955</v>
      </c>
      <c r="T2474" s="8">
        <f t="shared" si="1126"/>
        <v>35024.605287672777</v>
      </c>
      <c r="U2474" s="7">
        <f t="shared" si="1127"/>
        <v>-31.992895010021126</v>
      </c>
      <c r="V2474" s="9">
        <f t="shared" si="1128"/>
        <v>-3411.5062000876651</v>
      </c>
      <c r="W2474" s="8">
        <f t="shared" si="1129"/>
        <v>59078.058089541802</v>
      </c>
      <c r="X2474" s="7">
        <f t="shared" si="1130"/>
        <v>-31.992895010021126</v>
      </c>
      <c r="Y2474" s="6">
        <f t="shared" si="1116"/>
        <v>3414.8622244582371</v>
      </c>
      <c r="Z2474" s="4">
        <f t="shared" si="1117"/>
        <v>-1</v>
      </c>
      <c r="AA2474" s="4">
        <f t="shared" si="1131"/>
        <v>0</v>
      </c>
      <c r="AB2474" s="5">
        <f t="shared" si="1132"/>
        <v>2.8041585704571031E-97</v>
      </c>
      <c r="AC2474" s="418">
        <f t="shared" si="1136"/>
        <v>1.9216990132585066E-97</v>
      </c>
      <c r="AD2474" s="628">
        <f t="shared" si="1133"/>
        <v>5.1318132724975795E-99</v>
      </c>
      <c r="AE2474" s="4">
        <f t="shared" si="1118"/>
        <v>32.239781257137096</v>
      </c>
      <c r="AF2474" s="3">
        <f t="shared" si="1134"/>
        <v>4.67</v>
      </c>
      <c r="AG2474" s="2">
        <f t="shared" si="1119"/>
        <v>105.92076283713217</v>
      </c>
      <c r="AH2474" s="1">
        <f t="shared" si="1108"/>
        <v>73.223101636664566</v>
      </c>
    </row>
    <row r="2475" spans="6:34" ht="15" thickBot="1" x14ac:dyDescent="0.4">
      <c r="F2475" s="21">
        <f t="shared" si="1120"/>
        <v>244.49999999999039</v>
      </c>
      <c r="G2475" s="20">
        <f t="shared" si="1135"/>
        <v>356.63043478260749</v>
      </c>
      <c r="H2475" s="19">
        <f t="shared" si="1109"/>
        <v>6.6304347826074945</v>
      </c>
      <c r="I2475" s="18">
        <f t="shared" si="1110"/>
        <v>1.8944099378878556E-2</v>
      </c>
      <c r="J2475" s="17">
        <f t="shared" si="1111"/>
        <v>58736.907469533035</v>
      </c>
      <c r="K2475" s="16">
        <f t="shared" si="1112"/>
        <v>31.993936420402129</v>
      </c>
      <c r="L2475" s="15">
        <f t="shared" si="1113"/>
        <v>1.4372595509130478E-102</v>
      </c>
      <c r="M2475" s="14">
        <f t="shared" si="1114"/>
        <v>3.4162222265652232E-105</v>
      </c>
      <c r="N2475" s="13">
        <f t="shared" si="1121"/>
        <v>0</v>
      </c>
      <c r="O2475" s="12">
        <f t="shared" si="1122"/>
        <v>0</v>
      </c>
      <c r="P2475" s="4">
        <f t="shared" si="1123"/>
        <v>1.2936701844611299E-104</v>
      </c>
      <c r="Q2475" s="11">
        <f t="shared" si="1115"/>
        <v>1.9011561376021014E-103</v>
      </c>
      <c r="R2475" s="10">
        <f t="shared" si="1124"/>
        <v>-3.4317011925005922E-99</v>
      </c>
      <c r="S2475" s="9">
        <f t="shared" si="1125"/>
        <v>151.358709016955</v>
      </c>
      <c r="T2475" s="8">
        <f t="shared" si="1126"/>
        <v>35039.74115857447</v>
      </c>
      <c r="U2475" s="7">
        <f t="shared" si="1127"/>
        <v>-31.993936420402129</v>
      </c>
      <c r="V2475" s="9">
        <f t="shared" si="1128"/>
        <v>-3414.7054895886672</v>
      </c>
      <c r="W2475" s="8">
        <f t="shared" si="1129"/>
        <v>58736.907469533035</v>
      </c>
      <c r="X2475" s="7">
        <f t="shared" si="1130"/>
        <v>-31.993936420402129</v>
      </c>
      <c r="Y2475" s="6">
        <f t="shared" si="1116"/>
        <v>3418.0583727347694</v>
      </c>
      <c r="Z2475" s="4">
        <f t="shared" si="1117"/>
        <v>-1</v>
      </c>
      <c r="AA2475" s="4">
        <f t="shared" si="1131"/>
        <v>0</v>
      </c>
      <c r="AB2475" s="5">
        <f t="shared" si="1132"/>
        <v>1.0899426505455558E-96</v>
      </c>
      <c r="AC2475" s="418">
        <f t="shared" si="1136"/>
        <v>7.4724687538466481E-97</v>
      </c>
      <c r="AD2475" s="628">
        <f t="shared" si="1133"/>
        <v>1.9918768816096456E-98</v>
      </c>
      <c r="AE2475" s="4">
        <f t="shared" si="1118"/>
        <v>32.269956155720926</v>
      </c>
      <c r="AF2475" s="3">
        <f t="shared" si="1134"/>
        <v>4.67</v>
      </c>
      <c r="AG2475" s="2">
        <f t="shared" si="1119"/>
        <v>105.92076283713217</v>
      </c>
      <c r="AH2475" s="1">
        <f t="shared" si="1108"/>
        <v>73.325925686441479</v>
      </c>
    </row>
    <row r="2476" spans="6:34" ht="15" thickBot="1" x14ac:dyDescent="0.4">
      <c r="F2476" s="21">
        <f t="shared" si="1120"/>
        <v>244.59999999999039</v>
      </c>
      <c r="G2476" s="20">
        <f t="shared" si="1135"/>
        <v>356.63043478260749</v>
      </c>
      <c r="H2476" s="19">
        <f t="shared" si="1109"/>
        <v>6.6304347826074945</v>
      </c>
      <c r="I2476" s="18">
        <f t="shared" si="1110"/>
        <v>1.8944099378878556E-2</v>
      </c>
      <c r="J2476" s="17">
        <f t="shared" si="1111"/>
        <v>58395.436920574168</v>
      </c>
      <c r="K2476" s="16">
        <f t="shared" si="1112"/>
        <v>31.994978858332633</v>
      </c>
      <c r="L2476" s="15">
        <f t="shared" si="1113"/>
        <v>5.5757530287368018E-102</v>
      </c>
      <c r="M2476" s="14">
        <f t="shared" si="1114"/>
        <v>1.3253007374004504E-104</v>
      </c>
      <c r="N2476" s="13">
        <f t="shared" si="1121"/>
        <v>0</v>
      </c>
      <c r="O2476" s="12">
        <f t="shared" si="1122"/>
        <v>0</v>
      </c>
      <c r="P2476" s="4">
        <f t="shared" si="1123"/>
        <v>5.0187076124234645E-104</v>
      </c>
      <c r="Q2476" s="11">
        <f t="shared" si="1115"/>
        <v>7.3754090453616244E-103</v>
      </c>
      <c r="R2476" s="10">
        <f t="shared" si="1124"/>
        <v>-1.3356702520865371E-98</v>
      </c>
      <c r="S2476" s="9">
        <f t="shared" si="1125"/>
        <v>151.358709016955</v>
      </c>
      <c r="T2476" s="8">
        <f t="shared" si="1126"/>
        <v>35054.877029476163</v>
      </c>
      <c r="U2476" s="7">
        <f t="shared" si="1127"/>
        <v>-31.994978858332633</v>
      </c>
      <c r="V2476" s="9">
        <f t="shared" si="1128"/>
        <v>-3417.9048832307076</v>
      </c>
      <c r="W2476" s="8">
        <f t="shared" si="1129"/>
        <v>58395.436920574168</v>
      </c>
      <c r="X2476" s="7">
        <f t="shared" si="1130"/>
        <v>-31.994978858332633</v>
      </c>
      <c r="Y2476" s="6">
        <f t="shared" si="1116"/>
        <v>3421.2546309223458</v>
      </c>
      <c r="Z2476" s="4">
        <f t="shared" si="1117"/>
        <v>-1</v>
      </c>
      <c r="AA2476" s="4">
        <f t="shared" si="1131"/>
        <v>0</v>
      </c>
      <c r="AB2476" s="5">
        <f t="shared" si="1132"/>
        <v>4.2422224230812004E-96</v>
      </c>
      <c r="AC2476" s="418">
        <f t="shared" si="1136"/>
        <v>2.9095879192647803E-96</v>
      </c>
      <c r="AD2476" s="628">
        <f t="shared" si="1133"/>
        <v>7.7418257896432552E-98</v>
      </c>
      <c r="AE2476" s="4">
        <f t="shared" si="1118"/>
        <v>32.300132091977076</v>
      </c>
      <c r="AF2476" s="3">
        <f t="shared" si="1134"/>
        <v>4.67</v>
      </c>
      <c r="AG2476" s="2">
        <f t="shared" si="1119"/>
        <v>105.92076283713217</v>
      </c>
      <c r="AH2476" s="1">
        <f t="shared" si="1108"/>
        <v>73.428801360127906</v>
      </c>
    </row>
    <row r="2477" spans="6:34" ht="15" thickBot="1" x14ac:dyDescent="0.4">
      <c r="F2477" s="21">
        <f t="shared" si="1120"/>
        <v>244.69999999999038</v>
      </c>
      <c r="G2477" s="20">
        <f t="shared" si="1135"/>
        <v>356.63043478260749</v>
      </c>
      <c r="H2477" s="19">
        <f t="shared" si="1109"/>
        <v>6.6304347826074945</v>
      </c>
      <c r="I2477" s="18">
        <f t="shared" si="1110"/>
        <v>1.8944099378878556E-2</v>
      </c>
      <c r="J2477" s="17">
        <f t="shared" si="1111"/>
        <v>58053.646432251095</v>
      </c>
      <c r="K2477" s="16">
        <f t="shared" si="1112"/>
        <v>31.996022323990982</v>
      </c>
      <c r="L2477" s="15">
        <f t="shared" si="1113"/>
        <v>2.1660175652200946E-101</v>
      </c>
      <c r="M2477" s="14">
        <f t="shared" si="1114"/>
        <v>5.1484071507716429E-104</v>
      </c>
      <c r="N2477" s="13">
        <f t="shared" si="1121"/>
        <v>0</v>
      </c>
      <c r="O2477" s="12">
        <f t="shared" si="1122"/>
        <v>0</v>
      </c>
      <c r="P2477" s="4">
        <f t="shared" si="1123"/>
        <v>1.9496216541850283E-103</v>
      </c>
      <c r="Q2477" s="11">
        <f t="shared" si="1115"/>
        <v>2.8651314827973422E-102</v>
      </c>
      <c r="R2477" s="10">
        <f t="shared" si="1124"/>
        <v>-5.2056849603605218E-98</v>
      </c>
      <c r="S2477" s="9">
        <f t="shared" si="1125"/>
        <v>151.358709016955</v>
      </c>
      <c r="T2477" s="8">
        <f t="shared" si="1126"/>
        <v>35070.012900377857</v>
      </c>
      <c r="U2477" s="7">
        <f t="shared" si="1127"/>
        <v>-31.996022323990982</v>
      </c>
      <c r="V2477" s="9">
        <f t="shared" si="1128"/>
        <v>-3421.1043811165409</v>
      </c>
      <c r="W2477" s="8">
        <f t="shared" si="1129"/>
        <v>58053.646432251095</v>
      </c>
      <c r="X2477" s="7">
        <f t="shared" si="1130"/>
        <v>-31.996022323990982</v>
      </c>
      <c r="Y2477" s="6">
        <f t="shared" si="1116"/>
        <v>3424.4509991077502</v>
      </c>
      <c r="Z2477" s="4">
        <f t="shared" si="1117"/>
        <v>-1</v>
      </c>
      <c r="AA2477" s="4">
        <f t="shared" si="1131"/>
        <v>0</v>
      </c>
      <c r="AB2477" s="5">
        <f t="shared" si="1132"/>
        <v>1.653377653042706E-95</v>
      </c>
      <c r="AC2477" s="418">
        <f t="shared" si="1136"/>
        <v>1.1344559303979664E-95</v>
      </c>
      <c r="AD2477" s="628">
        <f t="shared" si="1133"/>
        <v>3.0131009730971024E-97</v>
      </c>
      <c r="AE2477" s="4">
        <f t="shared" si="1118"/>
        <v>32.33030906672488</v>
      </c>
      <c r="AF2477" s="3">
        <f t="shared" si="1134"/>
        <v>4.67</v>
      </c>
      <c r="AG2477" s="2">
        <f t="shared" si="1119"/>
        <v>105.92076283713217</v>
      </c>
      <c r="AH2477" s="1">
        <f t="shared" si="1108"/>
        <v>73.531728643010553</v>
      </c>
    </row>
    <row r="2478" spans="6:34" ht="15" thickBot="1" x14ac:dyDescent="0.4">
      <c r="F2478" s="21">
        <f t="shared" si="1120"/>
        <v>244.79999999999038</v>
      </c>
      <c r="G2478" s="20">
        <f t="shared" si="1135"/>
        <v>356.63043478260749</v>
      </c>
      <c r="H2478" s="19">
        <f t="shared" si="1109"/>
        <v>6.6304347826074945</v>
      </c>
      <c r="I2478" s="18">
        <f t="shared" si="1110"/>
        <v>1.8944099378878556E-2</v>
      </c>
      <c r="J2478" s="17">
        <f t="shared" si="1111"/>
        <v>57711.535994139442</v>
      </c>
      <c r="K2478" s="16">
        <f t="shared" si="1112"/>
        <v>31.997066817555659</v>
      </c>
      <c r="L2478" s="15">
        <f t="shared" si="1113"/>
        <v>8.4257907199697084E-101</v>
      </c>
      <c r="M2478" s="14">
        <f t="shared" si="1114"/>
        <v>2.0027261962296E-103</v>
      </c>
      <c r="N2478" s="13">
        <f t="shared" si="1121"/>
        <v>0</v>
      </c>
      <c r="O2478" s="12">
        <f t="shared" si="1122"/>
        <v>0</v>
      </c>
      <c r="P2478" s="4">
        <f t="shared" si="1123"/>
        <v>7.5840123852435162E-103</v>
      </c>
      <c r="Q2478" s="11">
        <f t="shared" si="1115"/>
        <v>1.114533817586741E-101</v>
      </c>
      <c r="R2478" s="10">
        <f t="shared" si="1124"/>
        <v>-2.0316340439858263E-97</v>
      </c>
      <c r="S2478" s="9">
        <f t="shared" si="1125"/>
        <v>151.358709016955</v>
      </c>
      <c r="T2478" s="8">
        <f t="shared" si="1126"/>
        <v>35085.14877127955</v>
      </c>
      <c r="U2478" s="7">
        <f t="shared" si="1127"/>
        <v>-31.997066817555659</v>
      </c>
      <c r="V2478" s="9">
        <f t="shared" si="1128"/>
        <v>-3424.3039833489402</v>
      </c>
      <c r="W2478" s="8">
        <f t="shared" si="1129"/>
        <v>57711.535994139442</v>
      </c>
      <c r="X2478" s="7">
        <f t="shared" si="1130"/>
        <v>-31.997066817555659</v>
      </c>
      <c r="Y2478" s="6">
        <f t="shared" si="1116"/>
        <v>3427.6474773778441</v>
      </c>
      <c r="Z2478" s="4">
        <f t="shared" si="1117"/>
        <v>-1</v>
      </c>
      <c r="AA2478" s="4">
        <f t="shared" si="1131"/>
        <v>0</v>
      </c>
      <c r="AB2478" s="5">
        <f t="shared" si="1132"/>
        <v>6.4526730930991912E-95</v>
      </c>
      <c r="AC2478" s="418">
        <f t="shared" si="1136"/>
        <v>4.4292752920919694E-95</v>
      </c>
      <c r="AD2478" s="628">
        <f t="shared" si="1133"/>
        <v>1.1742849512380579E-96</v>
      </c>
      <c r="AE2478" s="4">
        <f t="shared" si="1118"/>
        <v>32.360487080784402</v>
      </c>
      <c r="AF2478" s="3">
        <f t="shared" si="1134"/>
        <v>4.67</v>
      </c>
      <c r="AG2478" s="2">
        <f t="shared" si="1119"/>
        <v>105.92076283713217</v>
      </c>
      <c r="AH2478" s="1">
        <f t="shared" si="1108"/>
        <v>73.634707520410629</v>
      </c>
    </row>
    <row r="2479" spans="6:34" ht="15" thickBot="1" x14ac:dyDescent="0.4">
      <c r="F2479" s="21">
        <f t="shared" si="1120"/>
        <v>244.89999999999037</v>
      </c>
      <c r="G2479" s="20">
        <f t="shared" si="1135"/>
        <v>356.63043478260749</v>
      </c>
      <c r="H2479" s="19">
        <f t="shared" si="1109"/>
        <v>6.6304347826074945</v>
      </c>
      <c r="I2479" s="18">
        <f t="shared" si="1110"/>
        <v>1.8944099378878556E-2</v>
      </c>
      <c r="J2479" s="17">
        <f t="shared" si="1111"/>
        <v>57369.105595804547</v>
      </c>
      <c r="K2479" s="16">
        <f t="shared" si="1112"/>
        <v>31.998112339205356</v>
      </c>
      <c r="L2479" s="15">
        <f t="shared" si="1113"/>
        <v>3.2820843564822495E-100</v>
      </c>
      <c r="M2479" s="14">
        <f t="shared" si="1114"/>
        <v>7.801186306922658E-103</v>
      </c>
      <c r="N2479" s="13">
        <f t="shared" si="1121"/>
        <v>0</v>
      </c>
      <c r="O2479" s="12">
        <f t="shared" si="1122"/>
        <v>0</v>
      </c>
      <c r="P2479" s="4">
        <f t="shared" si="1123"/>
        <v>2.954187830701884E-102</v>
      </c>
      <c r="Q2479" s="11">
        <f t="shared" si="1115"/>
        <v>4.3414251896883508E-101</v>
      </c>
      <c r="R2479" s="10">
        <f t="shared" si="1124"/>
        <v>-7.9396651115386852E-97</v>
      </c>
      <c r="S2479" s="9">
        <f t="shared" si="1125"/>
        <v>151.358709016955</v>
      </c>
      <c r="T2479" s="8">
        <f t="shared" si="1126"/>
        <v>35100.284642181243</v>
      </c>
      <c r="U2479" s="7">
        <f t="shared" si="1127"/>
        <v>-31.998112339205356</v>
      </c>
      <c r="V2479" s="9">
        <f t="shared" si="1128"/>
        <v>-3427.5036900306959</v>
      </c>
      <c r="W2479" s="8">
        <f t="shared" si="1129"/>
        <v>57369.105595804547</v>
      </c>
      <c r="X2479" s="7">
        <f t="shared" si="1130"/>
        <v>-31.998112339205356</v>
      </c>
      <c r="Y2479" s="6">
        <f t="shared" si="1116"/>
        <v>3430.8440658195636</v>
      </c>
      <c r="Z2479" s="4">
        <f t="shared" si="1117"/>
        <v>-1</v>
      </c>
      <c r="AA2479" s="4">
        <f t="shared" si="1131"/>
        <v>0</v>
      </c>
      <c r="AB2479" s="5">
        <f t="shared" si="1132"/>
        <v>2.5217171165793616E-94</v>
      </c>
      <c r="AC2479" s="418">
        <f t="shared" si="1136"/>
        <v>1.7316764404213422E-94</v>
      </c>
      <c r="AD2479" s="628">
        <f t="shared" si="1133"/>
        <v>4.5827161015729653E-96</v>
      </c>
      <c r="AE2479" s="4">
        <f t="shared" si="1118"/>
        <v>32.390666134976399</v>
      </c>
      <c r="AF2479" s="3">
        <f t="shared" si="1134"/>
        <v>4.67</v>
      </c>
      <c r="AG2479" s="2">
        <f t="shared" si="1119"/>
        <v>105.92076283713217</v>
      </c>
      <c r="AH2479" s="1">
        <f t="shared" si="1108"/>
        <v>73.737737977684148</v>
      </c>
    </row>
    <row r="2480" spans="6:34" ht="15" thickBot="1" x14ac:dyDescent="0.4">
      <c r="F2480" s="21">
        <f t="shared" si="1120"/>
        <v>244.99999999999037</v>
      </c>
      <c r="G2480" s="20">
        <f t="shared" si="1135"/>
        <v>356.63043478260749</v>
      </c>
      <c r="H2480" s="19">
        <f t="shared" si="1109"/>
        <v>6.6304347826074945</v>
      </c>
      <c r="I2480" s="18">
        <f t="shared" si="1110"/>
        <v>1.8944099378878556E-2</v>
      </c>
      <c r="J2480" s="17">
        <f t="shared" si="1111"/>
        <v>57026.355226801476</v>
      </c>
      <c r="K2480" s="16">
        <f t="shared" si="1112"/>
        <v>31.999158889118981</v>
      </c>
      <c r="L2480" s="15">
        <f t="shared" si="1113"/>
        <v>1.2802044046592552E-99</v>
      </c>
      <c r="M2480" s="14">
        <f t="shared" si="1114"/>
        <v>3.0429178494345837E-102</v>
      </c>
      <c r="N2480" s="13">
        <f t="shared" si="1121"/>
        <v>0</v>
      </c>
      <c r="O2480" s="12">
        <f t="shared" si="1122"/>
        <v>0</v>
      </c>
      <c r="P2480" s="4">
        <f t="shared" si="1123"/>
        <v>1.1523056272413564E-101</v>
      </c>
      <c r="Q2480" s="11">
        <f t="shared" si="1115"/>
        <v>1.6934091408590911E-100</v>
      </c>
      <c r="R2480" s="10">
        <f t="shared" si="1124"/>
        <v>-3.1070491418693995E-96</v>
      </c>
      <c r="S2480" s="9">
        <f t="shared" si="1125"/>
        <v>151.358709016955</v>
      </c>
      <c r="T2480" s="8">
        <f t="shared" si="1126"/>
        <v>35115.420513082936</v>
      </c>
      <c r="U2480" s="7">
        <f t="shared" si="1127"/>
        <v>-31.999158889118981</v>
      </c>
      <c r="V2480" s="9">
        <f t="shared" si="1128"/>
        <v>-3430.7035012646165</v>
      </c>
      <c r="W2480" s="8">
        <f t="shared" si="1129"/>
        <v>57026.355226801476</v>
      </c>
      <c r="X2480" s="7">
        <f t="shared" si="1130"/>
        <v>-31.999158889118981</v>
      </c>
      <c r="Y2480" s="6">
        <f t="shared" si="1116"/>
        <v>3434.040764519923</v>
      </c>
      <c r="Z2480" s="4">
        <f t="shared" si="1117"/>
        <v>-1</v>
      </c>
      <c r="AA2480" s="4">
        <f t="shared" si="1131"/>
        <v>0</v>
      </c>
      <c r="AB2480" s="5">
        <f t="shared" si="1132"/>
        <v>9.868299094528009E-94</v>
      </c>
      <c r="AC2480" s="418">
        <f t="shared" si="1136"/>
        <v>6.7793801155334749E-94</v>
      </c>
      <c r="AD2480" s="628">
        <f t="shared" si="1133"/>
        <v>1.7908622878078653E-95</v>
      </c>
      <c r="AE2480" s="4">
        <f t="shared" si="1118"/>
        <v>32.420846230122379</v>
      </c>
      <c r="AF2480" s="3">
        <f t="shared" si="1134"/>
        <v>4.67</v>
      </c>
      <c r="AG2480" s="2">
        <f t="shared" si="1119"/>
        <v>105.92076283713217</v>
      </c>
      <c r="AH2480" s="1">
        <f t="shared" si="1108"/>
        <v>73.840820000221598</v>
      </c>
    </row>
    <row r="2481" spans="6:34" ht="15" thickBot="1" x14ac:dyDescent="0.4">
      <c r="F2481" s="21">
        <f t="shared" si="1120"/>
        <v>245.09999999999036</v>
      </c>
      <c r="G2481" s="20">
        <f t="shared" si="1135"/>
        <v>356.63043478260749</v>
      </c>
      <c r="H2481" s="19">
        <f t="shared" si="1109"/>
        <v>6.6304347826074945</v>
      </c>
      <c r="I2481" s="18">
        <f t="shared" si="1110"/>
        <v>1.8944099378878556E-2</v>
      </c>
      <c r="J2481" s="17">
        <f t="shared" si="1111"/>
        <v>56683.28487667501</v>
      </c>
      <c r="K2481" s="16">
        <f t="shared" si="1112"/>
        <v>32.000206467475579</v>
      </c>
      <c r="L2481" s="15">
        <f t="shared" si="1113"/>
        <v>5.0003399507032313E-99</v>
      </c>
      <c r="M2481" s="14">
        <f t="shared" si="1114"/>
        <v>1.188530802882651E-101</v>
      </c>
      <c r="N2481" s="13">
        <f t="shared" si="1121"/>
        <v>0</v>
      </c>
      <c r="O2481" s="12">
        <f t="shared" si="1122"/>
        <v>0</v>
      </c>
      <c r="P2481" s="4">
        <f t="shared" si="1123"/>
        <v>4.5007811583406611E-101</v>
      </c>
      <c r="Q2481" s="11">
        <f t="shared" si="1115"/>
        <v>6.6142729622755264E-100</v>
      </c>
      <c r="R2481" s="10">
        <f t="shared" si="1124"/>
        <v>-1.2175405272166151E-95</v>
      </c>
      <c r="S2481" s="9">
        <f t="shared" si="1125"/>
        <v>151.358709016955</v>
      </c>
      <c r="T2481" s="8">
        <f t="shared" si="1126"/>
        <v>35130.556383984629</v>
      </c>
      <c r="U2481" s="7">
        <f t="shared" si="1127"/>
        <v>-32.000206467475579</v>
      </c>
      <c r="V2481" s="9">
        <f t="shared" si="1128"/>
        <v>-3433.9034171535286</v>
      </c>
      <c r="W2481" s="8">
        <f t="shared" si="1129"/>
        <v>56683.28487667501</v>
      </c>
      <c r="X2481" s="7">
        <f t="shared" si="1130"/>
        <v>-32.000206467475579</v>
      </c>
      <c r="Y2481" s="6">
        <f t="shared" si="1116"/>
        <v>3437.2375735660112</v>
      </c>
      <c r="Z2481" s="4">
        <f t="shared" si="1117"/>
        <v>-1</v>
      </c>
      <c r="AA2481" s="4">
        <f t="shared" si="1131"/>
        <v>0</v>
      </c>
      <c r="AB2481" s="5">
        <f t="shared" si="1132"/>
        <v>3.8670305919441784E-93</v>
      </c>
      <c r="AC2481" s="418">
        <f t="shared" si="1136"/>
        <v>2.6576789461708179E-93</v>
      </c>
      <c r="AD2481" s="628">
        <f t="shared" si="1133"/>
        <v>7.0079555501805361E-95</v>
      </c>
      <c r="AE2481" s="4">
        <f t="shared" si="1118"/>
        <v>32.451027367044546</v>
      </c>
      <c r="AF2481" s="3">
        <f t="shared" si="1134"/>
        <v>4.67</v>
      </c>
      <c r="AG2481" s="2">
        <f t="shared" si="1119"/>
        <v>105.92076283713217</v>
      </c>
      <c r="AH2481" s="1">
        <f t="shared" si="1108"/>
        <v>73.943953573447871</v>
      </c>
    </row>
    <row r="2482" spans="6:34" ht="15" thickBot="1" x14ac:dyDescent="0.4">
      <c r="F2482" s="21">
        <f t="shared" si="1120"/>
        <v>245.19999999999035</v>
      </c>
      <c r="G2482" s="20">
        <f t="shared" si="1135"/>
        <v>356.63043478260749</v>
      </c>
      <c r="H2482" s="19">
        <f t="shared" si="1109"/>
        <v>6.6304347826074945</v>
      </c>
      <c r="I2482" s="18">
        <f t="shared" si="1110"/>
        <v>1.8944099378878556E-2</v>
      </c>
      <c r="J2482" s="17">
        <f t="shared" si="1111"/>
        <v>56339.894534959654</v>
      </c>
      <c r="K2482" s="16">
        <f t="shared" si="1112"/>
        <v>32.001255074454434</v>
      </c>
      <c r="L2482" s="15">
        <f t="shared" si="1113"/>
        <v>1.9557372631410164E-98</v>
      </c>
      <c r="M2482" s="14">
        <f t="shared" si="1114"/>
        <v>4.6485919007598817E-101</v>
      </c>
      <c r="N2482" s="13">
        <f t="shared" si="1121"/>
        <v>0</v>
      </c>
      <c r="O2482" s="12">
        <f t="shared" si="1122"/>
        <v>0</v>
      </c>
      <c r="P2482" s="4">
        <f t="shared" si="1123"/>
        <v>1.7603493985187718E-100</v>
      </c>
      <c r="Q2482" s="11">
        <f t="shared" si="1115"/>
        <v>2.5869801310387137E-99</v>
      </c>
      <c r="R2482" s="10">
        <f t="shared" si="1124"/>
        <v>-4.7775828616479256E-95</v>
      </c>
      <c r="S2482" s="9">
        <f t="shared" si="1125"/>
        <v>151.358709016955</v>
      </c>
      <c r="T2482" s="8">
        <f t="shared" si="1126"/>
        <v>35145.692254886322</v>
      </c>
      <c r="U2482" s="7">
        <f t="shared" si="1127"/>
        <v>-32.001255074454434</v>
      </c>
      <c r="V2482" s="9">
        <f t="shared" si="1128"/>
        <v>-3437.103437800276</v>
      </c>
      <c r="W2482" s="8">
        <f t="shared" si="1129"/>
        <v>56339.894534959654</v>
      </c>
      <c r="X2482" s="7">
        <f t="shared" si="1130"/>
        <v>-32.001255074454434</v>
      </c>
      <c r="Y2482" s="6">
        <f t="shared" si="1116"/>
        <v>3440.4344930449925</v>
      </c>
      <c r="Z2482" s="4">
        <f t="shared" si="1117"/>
        <v>-1</v>
      </c>
      <c r="AA2482" s="4">
        <f t="shared" si="1131"/>
        <v>0</v>
      </c>
      <c r="AB2482" s="5">
        <f t="shared" si="1132"/>
        <v>1.5174081411298934E-92</v>
      </c>
      <c r="AC2482" s="418">
        <f t="shared" si="1136"/>
        <v>1.0432886257501785E-92</v>
      </c>
      <c r="AD2482" s="628">
        <f t="shared" si="1133"/>
        <v>2.7460631902690657E-94</v>
      </c>
      <c r="AE2482" s="4">
        <f t="shared" si="1118"/>
        <v>32.481209546565829</v>
      </c>
      <c r="AF2482" s="3">
        <f t="shared" si="1134"/>
        <v>4.67</v>
      </c>
      <c r="AG2482" s="2">
        <f t="shared" si="1119"/>
        <v>105.92076283713217</v>
      </c>
      <c r="AH2482" s="1">
        <f t="shared" si="1108"/>
        <v>74.047138682822421</v>
      </c>
    </row>
    <row r="2483" spans="6:34" ht="15" thickBot="1" x14ac:dyDescent="0.4">
      <c r="F2483" s="21">
        <f t="shared" si="1120"/>
        <v>245.29999999999035</v>
      </c>
      <c r="G2483" s="20">
        <f t="shared" si="1135"/>
        <v>356.63043478260749</v>
      </c>
      <c r="H2483" s="19">
        <f t="shared" si="1109"/>
        <v>6.6304347826074945</v>
      </c>
      <c r="I2483" s="18">
        <f t="shared" si="1110"/>
        <v>1.8944099378878556E-2</v>
      </c>
      <c r="J2483" s="17">
        <f t="shared" si="1111"/>
        <v>55996.184191179629</v>
      </c>
      <c r="K2483" s="16">
        <f t="shared" si="1112"/>
        <v>32.002304710235009</v>
      </c>
      <c r="L2483" s="15">
        <f t="shared" si="1113"/>
        <v>7.6597110190882151E-98</v>
      </c>
      <c r="M2483" s="14">
        <f t="shared" si="1114"/>
        <v>1.8206367121270778E-100</v>
      </c>
      <c r="N2483" s="13">
        <f t="shared" si="1121"/>
        <v>0</v>
      </c>
      <c r="O2483" s="12">
        <f t="shared" si="1122"/>
        <v>0</v>
      </c>
      <c r="P2483" s="4">
        <f t="shared" si="1123"/>
        <v>6.8944678507704622E-100</v>
      </c>
      <c r="Q2483" s="11">
        <f t="shared" si="1115"/>
        <v>1.0131995022713199E-98</v>
      </c>
      <c r="R2483" s="10">
        <f t="shared" si="1124"/>
        <v>-1.8772523653832548E-94</v>
      </c>
      <c r="S2483" s="9">
        <f t="shared" si="1125"/>
        <v>151.358709016955</v>
      </c>
      <c r="T2483" s="8">
        <f t="shared" si="1126"/>
        <v>35160.828125788015</v>
      </c>
      <c r="U2483" s="7">
        <f t="shared" si="1127"/>
        <v>-32.002304710235009</v>
      </c>
      <c r="V2483" s="9">
        <f t="shared" si="1128"/>
        <v>-3440.3035633077216</v>
      </c>
      <c r="W2483" s="8">
        <f t="shared" si="1129"/>
        <v>55996.184191179629</v>
      </c>
      <c r="X2483" s="7">
        <f t="shared" si="1130"/>
        <v>-32.002304710235009</v>
      </c>
      <c r="Y2483" s="6">
        <f t="shared" si="1116"/>
        <v>3443.6315230441082</v>
      </c>
      <c r="Z2483" s="4">
        <f t="shared" si="1117"/>
        <v>-1</v>
      </c>
      <c r="AA2483" s="4">
        <f t="shared" si="1131"/>
        <v>0</v>
      </c>
      <c r="AB2483" s="5">
        <f t="shared" si="1132"/>
        <v>5.962341428036165E-92</v>
      </c>
      <c r="AC2483" s="418">
        <f t="shared" si="1136"/>
        <v>4.1010587141525178E-92</v>
      </c>
      <c r="AD2483" s="628">
        <f t="shared" si="1133"/>
        <v>1.0775064695888957E-93</v>
      </c>
      <c r="AE2483" s="4">
        <f t="shared" si="1118"/>
        <v>32.511392769509868</v>
      </c>
      <c r="AF2483" s="3">
        <f t="shared" si="1134"/>
        <v>4.67</v>
      </c>
      <c r="AG2483" s="2">
        <f t="shared" si="1119"/>
        <v>105.92076283713217</v>
      </c>
      <c r="AH2483" s="1">
        <f t="shared" si="1108"/>
        <v>74.150375313838921</v>
      </c>
    </row>
    <row r="2484" spans="6:34" ht="15" thickBot="1" x14ac:dyDescent="0.4">
      <c r="F2484" s="21">
        <f t="shared" si="1120"/>
        <v>245.39999999999034</v>
      </c>
      <c r="G2484" s="20">
        <f t="shared" si="1135"/>
        <v>356.63043478260749</v>
      </c>
      <c r="H2484" s="19">
        <f t="shared" si="1109"/>
        <v>6.6304347826074945</v>
      </c>
      <c r="I2484" s="18">
        <f t="shared" si="1110"/>
        <v>1.8944099378878556E-2</v>
      </c>
      <c r="J2484" s="17">
        <f t="shared" si="1111"/>
        <v>55652.153834848854</v>
      </c>
      <c r="K2484" s="16">
        <f t="shared" si="1112"/>
        <v>32.00335537499695</v>
      </c>
      <c r="L2484" s="15">
        <f t="shared" si="1113"/>
        <v>3.0040370491975887E-97</v>
      </c>
      <c r="M2484" s="14">
        <f t="shared" si="1114"/>
        <v>7.1402956622377488E-100</v>
      </c>
      <c r="N2484" s="13">
        <f t="shared" si="1121"/>
        <v>0</v>
      </c>
      <c r="O2484" s="12">
        <f t="shared" si="1122"/>
        <v>0</v>
      </c>
      <c r="P2484" s="4">
        <f t="shared" si="1123"/>
        <v>2.7039188301755972E-99</v>
      </c>
      <c r="Q2484" s="11">
        <f t="shared" si="1115"/>
        <v>3.9736340384991589E-98</v>
      </c>
      <c r="R2484" s="10">
        <f t="shared" si="1124"/>
        <v>-7.3862984968262529E-94</v>
      </c>
      <c r="S2484" s="9">
        <f t="shared" si="1125"/>
        <v>151.358709016955</v>
      </c>
      <c r="T2484" s="8">
        <f t="shared" si="1126"/>
        <v>35175.963996689708</v>
      </c>
      <c r="U2484" s="7">
        <f t="shared" si="1127"/>
        <v>-32.00335537499695</v>
      </c>
      <c r="V2484" s="9">
        <f t="shared" si="1128"/>
        <v>-3443.5037937787451</v>
      </c>
      <c r="W2484" s="8">
        <f t="shared" si="1129"/>
        <v>55652.153834848854</v>
      </c>
      <c r="X2484" s="7">
        <f t="shared" si="1130"/>
        <v>-32.00335537499695</v>
      </c>
      <c r="Y2484" s="6">
        <f t="shared" si="1116"/>
        <v>3446.8286636506737</v>
      </c>
      <c r="Z2484" s="4">
        <f t="shared" si="1117"/>
        <v>-1</v>
      </c>
      <c r="AA2484" s="4">
        <f t="shared" si="1131"/>
        <v>0</v>
      </c>
      <c r="AB2484" s="5">
        <f t="shared" si="1132"/>
        <v>2.3459623404697326E-91</v>
      </c>
      <c r="AC2484" s="418">
        <f t="shared" si="1136"/>
        <v>1.61427377532201E-91</v>
      </c>
      <c r="AD2484" s="628">
        <f t="shared" si="1133"/>
        <v>4.2336948167236468E-93</v>
      </c>
      <c r="AE2484" s="4">
        <f t="shared" si="1118"/>
        <v>32.541577036701007</v>
      </c>
      <c r="AF2484" s="3">
        <f t="shared" si="1134"/>
        <v>4.67</v>
      </c>
      <c r="AG2484" s="2">
        <f t="shared" si="1119"/>
        <v>105.92076283713217</v>
      </c>
      <c r="AH2484" s="1">
        <f t="shared" si="1108"/>
        <v>74.253663452025393</v>
      </c>
    </row>
    <row r="2485" spans="6:34" ht="15" thickBot="1" x14ac:dyDescent="0.4">
      <c r="F2485" s="21">
        <f t="shared" si="1120"/>
        <v>245.49999999999034</v>
      </c>
      <c r="G2485" s="20">
        <f t="shared" si="1135"/>
        <v>356.63043478260749</v>
      </c>
      <c r="H2485" s="19">
        <f t="shared" si="1109"/>
        <v>6.6304347826074945</v>
      </c>
      <c r="I2485" s="18">
        <f t="shared" si="1110"/>
        <v>1.8944099378878556E-2</v>
      </c>
      <c r="J2485" s="17">
        <f t="shared" si="1111"/>
        <v>55307.803455470981</v>
      </c>
      <c r="K2485" s="16">
        <f t="shared" si="1112"/>
        <v>32.004407068920088</v>
      </c>
      <c r="L2485" s="15">
        <f t="shared" si="1113"/>
        <v>1.1797482417075632E-96</v>
      </c>
      <c r="M2485" s="14">
        <f t="shared" si="1114"/>
        <v>2.8041435957147071E-99</v>
      </c>
      <c r="N2485" s="13">
        <f t="shared" si="1121"/>
        <v>0</v>
      </c>
      <c r="O2485" s="12">
        <f t="shared" si="1122"/>
        <v>0</v>
      </c>
      <c r="P2485" s="4">
        <f t="shared" si="1123"/>
        <v>1.0618855338257898E-98</v>
      </c>
      <c r="Q2485" s="11">
        <f t="shared" si="1115"/>
        <v>1.5605292788785319E-97</v>
      </c>
      <c r="R2485" s="10">
        <f t="shared" si="1124"/>
        <v>-2.9101873133540563E-93</v>
      </c>
      <c r="S2485" s="9">
        <f t="shared" si="1125"/>
        <v>151.358709016955</v>
      </c>
      <c r="T2485" s="8">
        <f t="shared" si="1126"/>
        <v>35191.099867591402</v>
      </c>
      <c r="U2485" s="7">
        <f t="shared" si="1127"/>
        <v>-32.004407068920088</v>
      </c>
      <c r="V2485" s="9">
        <f t="shared" si="1128"/>
        <v>-3446.7041293162447</v>
      </c>
      <c r="W2485" s="8">
        <f t="shared" si="1129"/>
        <v>55307.803455470981</v>
      </c>
      <c r="X2485" s="7">
        <f t="shared" si="1130"/>
        <v>-32.004407068920088</v>
      </c>
      <c r="Y2485" s="6">
        <f t="shared" si="1116"/>
        <v>3450.0259149520793</v>
      </c>
      <c r="Z2485" s="4">
        <f t="shared" si="1117"/>
        <v>-1</v>
      </c>
      <c r="AA2485" s="4">
        <f t="shared" si="1131"/>
        <v>0</v>
      </c>
      <c r="AB2485" s="5">
        <f t="shared" si="1132"/>
        <v>9.2430462210197883E-91</v>
      </c>
      <c r="AC2485" s="418">
        <f t="shared" si="1136"/>
        <v>6.3627992059721252E-91</v>
      </c>
      <c r="AD2485" s="628">
        <f t="shared" si="1133"/>
        <v>1.6657493230485253E-92</v>
      </c>
      <c r="AE2485" s="4">
        <f t="shared" si="1118"/>
        <v>32.571762348964306</v>
      </c>
      <c r="AF2485" s="3">
        <f t="shared" si="1134"/>
        <v>4.67</v>
      </c>
      <c r="AG2485" s="2">
        <f t="shared" si="1119"/>
        <v>105.92076283713217</v>
      </c>
      <c r="AH2485" s="1">
        <f t="shared" si="1108"/>
        <v>74.357003082944047</v>
      </c>
    </row>
    <row r="2486" spans="6:34" ht="15" thickBot="1" x14ac:dyDescent="0.4">
      <c r="F2486" s="21">
        <f t="shared" si="1120"/>
        <v>245.59999999999033</v>
      </c>
      <c r="G2486" s="20">
        <f t="shared" si="1135"/>
        <v>356.63043478260749</v>
      </c>
      <c r="H2486" s="19">
        <f t="shared" si="1109"/>
        <v>6.6304347826074945</v>
      </c>
      <c r="I2486" s="18">
        <f t="shared" si="1110"/>
        <v>1.8944099378878556E-2</v>
      </c>
      <c r="J2486" s="17">
        <f t="shared" si="1111"/>
        <v>54963.133042539353</v>
      </c>
      <c r="K2486" s="16">
        <f t="shared" si="1112"/>
        <v>32.00545979218446</v>
      </c>
      <c r="L2486" s="15">
        <f t="shared" si="1113"/>
        <v>4.6394305471792424E-96</v>
      </c>
      <c r="M2486" s="14">
        <f t="shared" si="1114"/>
        <v>1.102746246759034E-98</v>
      </c>
      <c r="N2486" s="13">
        <f t="shared" si="1121"/>
        <v>0</v>
      </c>
      <c r="O2486" s="12">
        <f t="shared" si="1122"/>
        <v>0</v>
      </c>
      <c r="P2486" s="4">
        <f t="shared" si="1123"/>
        <v>4.1759283964758827E-98</v>
      </c>
      <c r="Q2486" s="11">
        <f t="shared" si="1115"/>
        <v>6.1368747587345879E-97</v>
      </c>
      <c r="R2486" s="10">
        <f t="shared" si="1124"/>
        <v>-1.148166994849599E-92</v>
      </c>
      <c r="S2486" s="9">
        <f t="shared" si="1125"/>
        <v>151.358709016955</v>
      </c>
      <c r="T2486" s="8">
        <f t="shared" si="1126"/>
        <v>35206.235738493095</v>
      </c>
      <c r="U2486" s="7">
        <f t="shared" si="1127"/>
        <v>-32.00545979218446</v>
      </c>
      <c r="V2486" s="9">
        <f t="shared" si="1128"/>
        <v>-3449.9045700231368</v>
      </c>
      <c r="W2486" s="8">
        <f t="shared" si="1129"/>
        <v>54963.133042539353</v>
      </c>
      <c r="X2486" s="7">
        <f t="shared" si="1130"/>
        <v>-32.00545979218446</v>
      </c>
      <c r="Y2486" s="6">
        <f t="shared" si="1116"/>
        <v>3453.2232770357905</v>
      </c>
      <c r="Z2486" s="4">
        <f t="shared" si="1117"/>
        <v>-1</v>
      </c>
      <c r="AA2486" s="4">
        <f t="shared" si="1131"/>
        <v>0</v>
      </c>
      <c r="AB2486" s="5">
        <f t="shared" si="1132"/>
        <v>3.6466933087592285E-90</v>
      </c>
      <c r="AC2486" s="418">
        <f t="shared" si="1136"/>
        <v>2.5113613121022115E-90</v>
      </c>
      <c r="AD2486" s="628">
        <f t="shared" si="1133"/>
        <v>6.5628171941706804E-92</v>
      </c>
      <c r="AE2486" s="4">
        <f t="shared" si="1118"/>
        <v>32.601948707125523</v>
      </c>
      <c r="AF2486" s="3">
        <f t="shared" si="1134"/>
        <v>4.67</v>
      </c>
      <c r="AG2486" s="2">
        <f t="shared" si="1119"/>
        <v>105.92076283713217</v>
      </c>
      <c r="AH2486" s="1">
        <f t="shared" si="1108"/>
        <v>74.460394192191117</v>
      </c>
    </row>
    <row r="2487" spans="6:34" ht="15" thickBot="1" x14ac:dyDescent="0.4">
      <c r="F2487" s="21">
        <f t="shared" si="1120"/>
        <v>245.69999999999033</v>
      </c>
      <c r="G2487" s="20">
        <f t="shared" si="1135"/>
        <v>356.63043478260749</v>
      </c>
      <c r="H2487" s="19">
        <f t="shared" si="1109"/>
        <v>6.6304347826074945</v>
      </c>
      <c r="I2487" s="18">
        <f t="shared" si="1110"/>
        <v>1.8944099378878556E-2</v>
      </c>
      <c r="J2487" s="17">
        <f t="shared" si="1111"/>
        <v>54618.14258553704</v>
      </c>
      <c r="K2487" s="16">
        <f t="shared" si="1112"/>
        <v>32.006513544970304</v>
      </c>
      <c r="L2487" s="15">
        <f t="shared" si="1113"/>
        <v>1.8269700651698614E-95</v>
      </c>
      <c r="M2487" s="14">
        <f t="shared" si="1114"/>
        <v>4.3425251479022437E-98</v>
      </c>
      <c r="N2487" s="13">
        <f t="shared" si="1121"/>
        <v>0</v>
      </c>
      <c r="O2487" s="12">
        <f t="shared" si="1122"/>
        <v>0</v>
      </c>
      <c r="P2487" s="4">
        <f t="shared" si="1123"/>
        <v>1.6444466830725172E-97</v>
      </c>
      <c r="Q2487" s="11">
        <f t="shared" si="1115"/>
        <v>2.4166514325171644E-96</v>
      </c>
      <c r="R2487" s="10">
        <f t="shared" si="1124"/>
        <v>-4.5360656675754135E-92</v>
      </c>
      <c r="S2487" s="9">
        <f t="shared" si="1125"/>
        <v>151.358709016955</v>
      </c>
      <c r="T2487" s="8">
        <f t="shared" si="1126"/>
        <v>35221.371609394788</v>
      </c>
      <c r="U2487" s="7">
        <f t="shared" si="1127"/>
        <v>-32.006513544970304</v>
      </c>
      <c r="V2487" s="9">
        <f t="shared" si="1128"/>
        <v>-3453.1051160023553</v>
      </c>
      <c r="W2487" s="8">
        <f t="shared" si="1129"/>
        <v>54618.14258553704</v>
      </c>
      <c r="X2487" s="7">
        <f t="shared" si="1130"/>
        <v>-32.006513544970304</v>
      </c>
      <c r="Y2487" s="6">
        <f t="shared" si="1116"/>
        <v>3456.4207499893469</v>
      </c>
      <c r="Z2487" s="4">
        <f t="shared" si="1117"/>
        <v>-1</v>
      </c>
      <c r="AA2487" s="4">
        <f t="shared" si="1131"/>
        <v>0</v>
      </c>
      <c r="AB2487" s="5">
        <f t="shared" si="1132"/>
        <v>1.4406998626716798E-89</v>
      </c>
      <c r="AC2487" s="418">
        <f t="shared" si="1136"/>
        <v>9.925679968233632E-90</v>
      </c>
      <c r="AD2487" s="628">
        <f t="shared" si="1133"/>
        <v>2.5891765552291673E-91</v>
      </c>
      <c r="AE2487" s="4">
        <f t="shared" si="1118"/>
        <v>32.632136112011125</v>
      </c>
      <c r="AF2487" s="3">
        <f t="shared" si="1134"/>
        <v>4.67</v>
      </c>
      <c r="AG2487" s="2">
        <f t="shared" si="1119"/>
        <v>105.92076283713217</v>
      </c>
      <c r="AH2487" s="1">
        <f t="shared" si="1108"/>
        <v>74.563836765397127</v>
      </c>
    </row>
    <row r="2488" spans="6:34" ht="15" thickBot="1" x14ac:dyDescent="0.4">
      <c r="F2488" s="21">
        <f t="shared" si="1120"/>
        <v>245.79999999999032</v>
      </c>
      <c r="G2488" s="20">
        <f t="shared" si="1135"/>
        <v>356.63043478260749</v>
      </c>
      <c r="H2488" s="19">
        <f t="shared" si="1109"/>
        <v>6.6304347826074945</v>
      </c>
      <c r="I2488" s="18">
        <f t="shared" si="1110"/>
        <v>1.8944099378878556E-2</v>
      </c>
      <c r="J2488" s="17">
        <f t="shared" si="1111"/>
        <v>54272.832073936806</v>
      </c>
      <c r="K2488" s="16">
        <f t="shared" si="1112"/>
        <v>32.007568327458017</v>
      </c>
      <c r="L2488" s="15">
        <f t="shared" si="1113"/>
        <v>7.2042658486283009E-95</v>
      </c>
      <c r="M2488" s="14">
        <f t="shared" si="1114"/>
        <v>1.7123819495604607E-97</v>
      </c>
      <c r="N2488" s="13">
        <f t="shared" si="1121"/>
        <v>0</v>
      </c>
      <c r="O2488" s="12">
        <f t="shared" si="1122"/>
        <v>0</v>
      </c>
      <c r="P2488" s="4">
        <f t="shared" si="1123"/>
        <v>6.4845239145436964E-97</v>
      </c>
      <c r="Q2488" s="11">
        <f t="shared" si="1115"/>
        <v>9.5295482477997611E-96</v>
      </c>
      <c r="R2488" s="10">
        <f t="shared" si="1124"/>
        <v>-1.7945018052579723E-91</v>
      </c>
      <c r="S2488" s="9">
        <f t="shared" si="1125"/>
        <v>151.358709016955</v>
      </c>
      <c r="T2488" s="8">
        <f t="shared" si="1126"/>
        <v>35236.507480296481</v>
      </c>
      <c r="U2488" s="7">
        <f t="shared" si="1127"/>
        <v>-32.007568327458017</v>
      </c>
      <c r="V2488" s="9">
        <f t="shared" si="1128"/>
        <v>-3456.3057673568524</v>
      </c>
      <c r="W2488" s="8">
        <f t="shared" si="1129"/>
        <v>54272.832073936806</v>
      </c>
      <c r="X2488" s="7">
        <f t="shared" si="1130"/>
        <v>-32.007568327458017</v>
      </c>
      <c r="Y2488" s="6">
        <f t="shared" si="1116"/>
        <v>3459.6183339003624</v>
      </c>
      <c r="Z2488" s="4">
        <f t="shared" si="1117"/>
        <v>-1</v>
      </c>
      <c r="AA2488" s="4">
        <f t="shared" si="1131"/>
        <v>0</v>
      </c>
      <c r="AB2488" s="5">
        <f t="shared" si="1132"/>
        <v>5.6995173656318315E-89</v>
      </c>
      <c r="AC2488" s="418">
        <f t="shared" si="1136"/>
        <v>3.9282720481392058E-89</v>
      </c>
      <c r="AD2488" s="628">
        <f t="shared" si="1133"/>
        <v>1.0228780353203041E-90</v>
      </c>
      <c r="AE2488" s="4">
        <f t="shared" si="1118"/>
        <v>32.662324564448276</v>
      </c>
      <c r="AF2488" s="3">
        <f t="shared" si="1134"/>
        <v>4.67</v>
      </c>
      <c r="AG2488" s="2">
        <f t="shared" si="1119"/>
        <v>105.92076283713217</v>
      </c>
      <c r="AH2488" s="1">
        <f t="shared" si="1108"/>
        <v>74.667330788226352</v>
      </c>
    </row>
    <row r="2489" spans="6:34" ht="15" thickBot="1" x14ac:dyDescent="0.4">
      <c r="F2489" s="21">
        <f t="shared" si="1120"/>
        <v>245.89999999999031</v>
      </c>
      <c r="G2489" s="20">
        <f t="shared" si="1135"/>
        <v>356.63043478260749</v>
      </c>
      <c r="H2489" s="19">
        <f t="shared" si="1109"/>
        <v>6.6304347826074945</v>
      </c>
      <c r="I2489" s="18">
        <f t="shared" si="1110"/>
        <v>1.8944099378878556E-2</v>
      </c>
      <c r="J2489" s="17">
        <f t="shared" si="1111"/>
        <v>53927.201497201124</v>
      </c>
      <c r="K2489" s="16">
        <f t="shared" si="1112"/>
        <v>32.008624139828214</v>
      </c>
      <c r="L2489" s="15">
        <f t="shared" si="1113"/>
        <v>2.8447211739170646E-94</v>
      </c>
      <c r="M2489" s="14">
        <f t="shared" si="1114"/>
        <v>6.7616177582834708E-97</v>
      </c>
      <c r="N2489" s="13">
        <f t="shared" si="1121"/>
        <v>0</v>
      </c>
      <c r="O2489" s="12">
        <f t="shared" si="1122"/>
        <v>0</v>
      </c>
      <c r="P2489" s="4">
        <f t="shared" si="1123"/>
        <v>2.5605194019854622E-96</v>
      </c>
      <c r="Q2489" s="11">
        <f t="shared" si="1115"/>
        <v>3.7628966292994039E-95</v>
      </c>
      <c r="R2489" s="10">
        <f t="shared" si="1124"/>
        <v>-7.1088424722739772E-91</v>
      </c>
      <c r="S2489" s="9">
        <f t="shared" si="1125"/>
        <v>151.358709016955</v>
      </c>
      <c r="T2489" s="8">
        <f t="shared" si="1126"/>
        <v>35251.643351198174</v>
      </c>
      <c r="U2489" s="7">
        <f t="shared" si="1127"/>
        <v>-32.008624139828214</v>
      </c>
      <c r="V2489" s="9">
        <f t="shared" si="1128"/>
        <v>-3459.5065241895982</v>
      </c>
      <c r="W2489" s="8">
        <f t="shared" si="1129"/>
        <v>53927.201497201124</v>
      </c>
      <c r="X2489" s="7">
        <f t="shared" si="1130"/>
        <v>-32.008624139828214</v>
      </c>
      <c r="Y2489" s="6">
        <f t="shared" si="1116"/>
        <v>3462.816028856525</v>
      </c>
      <c r="Z2489" s="4">
        <f t="shared" si="1117"/>
        <v>-1</v>
      </c>
      <c r="AA2489" s="4">
        <f t="shared" si="1131"/>
        <v>0</v>
      </c>
      <c r="AB2489" s="5">
        <f t="shared" si="1132"/>
        <v>2.2578395296984418E-88</v>
      </c>
      <c r="AC2489" s="418">
        <f t="shared" si="1136"/>
        <v>1.556801344482172E-88</v>
      </c>
      <c r="AD2489" s="628">
        <f t="shared" si="1133"/>
        <v>4.0464762916253713E-90</v>
      </c>
      <c r="AE2489" s="4">
        <f t="shared" si="1118"/>
        <v>32.692514065264838</v>
      </c>
      <c r="AF2489" s="3">
        <f t="shared" si="1134"/>
        <v>4.67</v>
      </c>
      <c r="AG2489" s="2">
        <f t="shared" si="1119"/>
        <v>105.92076283713217</v>
      </c>
      <c r="AH2489" s="1">
        <f t="shared" si="1108"/>
        <v>74.770876246377114</v>
      </c>
    </row>
    <row r="2490" spans="6:34" ht="15" thickBot="1" x14ac:dyDescent="0.4">
      <c r="F2490" s="21">
        <f t="shared" si="1120"/>
        <v>245.99999999999031</v>
      </c>
      <c r="G2490" s="20">
        <f t="shared" si="1135"/>
        <v>356.63043478260749</v>
      </c>
      <c r="H2490" s="19">
        <f t="shared" si="1109"/>
        <v>6.6304347826074945</v>
      </c>
      <c r="I2490" s="18">
        <f t="shared" si="1110"/>
        <v>1.8944099378878556E-2</v>
      </c>
      <c r="J2490" s="17">
        <f t="shared" si="1111"/>
        <v>53581.250844782167</v>
      </c>
      <c r="K2490" s="16">
        <f t="shared" si="1112"/>
        <v>32.009680982261685</v>
      </c>
      <c r="L2490" s="15">
        <f t="shared" si="1113"/>
        <v>1.1248160025171724E-93</v>
      </c>
      <c r="M2490" s="14">
        <f t="shared" si="1114"/>
        <v>2.6735751563830668E-96</v>
      </c>
      <c r="N2490" s="13">
        <f t="shared" si="1121"/>
        <v>0</v>
      </c>
      <c r="O2490" s="12">
        <f t="shared" si="1122"/>
        <v>0</v>
      </c>
      <c r="P2490" s="4">
        <f t="shared" si="1123"/>
        <v>1.0124412981196151E-95</v>
      </c>
      <c r="Q2490" s="11">
        <f t="shared" si="1115"/>
        <v>1.4878668543201465E-94</v>
      </c>
      <c r="R2490" s="10">
        <f t="shared" si="1124"/>
        <v>-2.8199696820974646E-90</v>
      </c>
      <c r="S2490" s="9">
        <f t="shared" si="1125"/>
        <v>151.358709016955</v>
      </c>
      <c r="T2490" s="8">
        <f t="shared" si="1126"/>
        <v>35266.779222099867</v>
      </c>
      <c r="U2490" s="7">
        <f t="shared" si="1127"/>
        <v>-32.009680982261685</v>
      </c>
      <c r="V2490" s="9">
        <f t="shared" si="1128"/>
        <v>-3462.7073866035812</v>
      </c>
      <c r="W2490" s="8">
        <f t="shared" si="1129"/>
        <v>53581.250844782167</v>
      </c>
      <c r="X2490" s="7">
        <f t="shared" si="1130"/>
        <v>-32.009680982261685</v>
      </c>
      <c r="Y2490" s="6">
        <f t="shared" si="1116"/>
        <v>3466.013834945597</v>
      </c>
      <c r="Z2490" s="4">
        <f t="shared" si="1117"/>
        <v>-1</v>
      </c>
      <c r="AA2490" s="4">
        <f t="shared" si="1131"/>
        <v>0</v>
      </c>
      <c r="AB2490" s="5">
        <f t="shared" si="1132"/>
        <v>8.9565059932381875E-88</v>
      </c>
      <c r="AC2490" s="418">
        <f t="shared" si="1136"/>
        <v>6.1781055665638334E-88</v>
      </c>
      <c r="AD2490" s="628">
        <f t="shared" si="1133"/>
        <v>1.6029546644003017E-89</v>
      </c>
      <c r="AE2490" s="4">
        <f t="shared" si="1118"/>
        <v>32.722704615289381</v>
      </c>
      <c r="AF2490" s="3">
        <f t="shared" si="1134"/>
        <v>4.67</v>
      </c>
      <c r="AG2490" s="2">
        <f t="shared" si="1119"/>
        <v>105.92076283713217</v>
      </c>
      <c r="AH2490" s="1">
        <f t="shared" si="1108"/>
        <v>74.874473125581559</v>
      </c>
    </row>
    <row r="2491" spans="6:34" ht="15" thickBot="1" x14ac:dyDescent="0.4">
      <c r="F2491" s="21">
        <f t="shared" si="1120"/>
        <v>246.0999999999903</v>
      </c>
      <c r="G2491" s="20">
        <f t="shared" si="1135"/>
        <v>356.63043478260749</v>
      </c>
      <c r="H2491" s="19">
        <f t="shared" si="1109"/>
        <v>6.6304347826074945</v>
      </c>
      <c r="I2491" s="18">
        <f t="shared" si="1110"/>
        <v>1.8944099378878556E-2</v>
      </c>
      <c r="J2491" s="17">
        <f t="shared" si="1111"/>
        <v>53234.98010612181</v>
      </c>
      <c r="K2491" s="16">
        <f t="shared" si="1112"/>
        <v>32.010738854939419</v>
      </c>
      <c r="L2491" s="15">
        <f t="shared" si="1113"/>
        <v>4.4536409785920239E-93</v>
      </c>
      <c r="M2491" s="14">
        <f t="shared" si="1114"/>
        <v>1.0585859242015381E-95</v>
      </c>
      <c r="N2491" s="13">
        <f t="shared" si="1121"/>
        <v>0</v>
      </c>
      <c r="O2491" s="12">
        <f t="shared" si="1122"/>
        <v>0</v>
      </c>
      <c r="P2491" s="4">
        <f t="shared" si="1123"/>
        <v>4.0087001284066297E-95</v>
      </c>
      <c r="Q2491" s="11">
        <f t="shared" si="1115"/>
        <v>5.8911188836752424E-94</v>
      </c>
      <c r="R2491" s="10">
        <f t="shared" si="1124"/>
        <v>-1.1201615938489658E-89</v>
      </c>
      <c r="S2491" s="9">
        <f t="shared" si="1125"/>
        <v>151.358709016955</v>
      </c>
      <c r="T2491" s="8">
        <f t="shared" si="1126"/>
        <v>35281.91509300156</v>
      </c>
      <c r="U2491" s="7">
        <f t="shared" si="1127"/>
        <v>-32.010738854939419</v>
      </c>
      <c r="V2491" s="9">
        <f t="shared" si="1128"/>
        <v>-3465.9083547018072</v>
      </c>
      <c r="W2491" s="8">
        <f t="shared" si="1129"/>
        <v>53234.98010612181</v>
      </c>
      <c r="X2491" s="7">
        <f t="shared" si="1130"/>
        <v>-32.010738854939419</v>
      </c>
      <c r="Y2491" s="6">
        <f t="shared" si="1116"/>
        <v>3469.2117522554122</v>
      </c>
      <c r="Z2491" s="4">
        <f t="shared" si="1117"/>
        <v>-1</v>
      </c>
      <c r="AA2491" s="4">
        <f t="shared" si="1131"/>
        <v>0</v>
      </c>
      <c r="AB2491" s="5">
        <f t="shared" si="1132"/>
        <v>3.5577453518015335E-87</v>
      </c>
      <c r="AC2491" s="418">
        <f t="shared" si="1136"/>
        <v>2.4550936927523922E-87</v>
      </c>
      <c r="AD2491" s="628">
        <f t="shared" si="1133"/>
        <v>6.3585296847490092E-89</v>
      </c>
      <c r="AE2491" s="4">
        <f t="shared" si="1118"/>
        <v>32.752896215351143</v>
      </c>
      <c r="AF2491" s="3">
        <f t="shared" si="1134"/>
        <v>4.67</v>
      </c>
      <c r="AG2491" s="2">
        <f t="shared" si="1119"/>
        <v>105.92076283713217</v>
      </c>
      <c r="AH2491" s="1">
        <f t="shared" si="1108"/>
        <v>74.978121411605557</v>
      </c>
    </row>
    <row r="2492" spans="6:34" ht="15" thickBot="1" x14ac:dyDescent="0.4">
      <c r="F2492" s="21">
        <f t="shared" si="1120"/>
        <v>246.1999999999903</v>
      </c>
      <c r="G2492" s="20">
        <f t="shared" si="1135"/>
        <v>356.63043478260749</v>
      </c>
      <c r="H2492" s="19">
        <f t="shared" si="1109"/>
        <v>6.6304347826074945</v>
      </c>
      <c r="I2492" s="18">
        <f t="shared" si="1110"/>
        <v>1.8944099378878556E-2</v>
      </c>
      <c r="J2492" s="17">
        <f t="shared" si="1111"/>
        <v>52888.389270651627</v>
      </c>
      <c r="K2492" s="16">
        <f t="shared" si="1112"/>
        <v>32.011797758042611</v>
      </c>
      <c r="L2492" s="15">
        <f t="shared" si="1113"/>
        <v>1.7657978763013763E-92</v>
      </c>
      <c r="M2492" s="14">
        <f t="shared" si="1114"/>
        <v>4.1971249721807412E-95</v>
      </c>
      <c r="N2492" s="13">
        <f t="shared" si="1121"/>
        <v>0</v>
      </c>
      <c r="O2492" s="12">
        <f t="shared" si="1122"/>
        <v>0</v>
      </c>
      <c r="P2492" s="4">
        <f t="shared" si="1123"/>
        <v>1.5893858996481793E-94</v>
      </c>
      <c r="Q2492" s="11">
        <f t="shared" si="1115"/>
        <v>2.3357350230600173E-93</v>
      </c>
      <c r="R2492" s="10">
        <f t="shared" si="1124"/>
        <v>-4.4556158583012101E-89</v>
      </c>
      <c r="S2492" s="9">
        <f t="shared" si="1125"/>
        <v>151.358709016955</v>
      </c>
      <c r="T2492" s="8">
        <f t="shared" si="1126"/>
        <v>35297.050963903253</v>
      </c>
      <c r="U2492" s="7">
        <f t="shared" si="1127"/>
        <v>-32.011797758042611</v>
      </c>
      <c r="V2492" s="9">
        <f t="shared" si="1128"/>
        <v>-3469.109428587301</v>
      </c>
      <c r="W2492" s="8">
        <f t="shared" si="1129"/>
        <v>52888.389270651627</v>
      </c>
      <c r="X2492" s="7">
        <f t="shared" si="1130"/>
        <v>-32.011797758042611</v>
      </c>
      <c r="Y2492" s="6">
        <f t="shared" si="1116"/>
        <v>3472.4097808738802</v>
      </c>
      <c r="Z2492" s="4">
        <f t="shared" si="1117"/>
        <v>-1</v>
      </c>
      <c r="AA2492" s="4">
        <f t="shared" si="1131"/>
        <v>0</v>
      </c>
      <c r="AB2492" s="5">
        <f t="shared" si="1132"/>
        <v>1.4151481979323859E-86</v>
      </c>
      <c r="AC2492" s="418">
        <f t="shared" si="1136"/>
        <v>9.7694827011418951E-87</v>
      </c>
      <c r="AD2492" s="628">
        <f t="shared" si="1133"/>
        <v>2.5257102283877861E-88</v>
      </c>
      <c r="AE2492" s="4">
        <f t="shared" si="1118"/>
        <v>32.783088866280075</v>
      </c>
      <c r="AF2492" s="3">
        <f t="shared" si="1134"/>
        <v>4.67</v>
      </c>
      <c r="AG2492" s="2">
        <f t="shared" si="1119"/>
        <v>105.92076283713217</v>
      </c>
      <c r="AH2492" s="1">
        <f t="shared" si="1108"/>
        <v>75.081821090248965</v>
      </c>
    </row>
    <row r="2493" spans="6:34" ht="15" thickBot="1" x14ac:dyDescent="0.4">
      <c r="F2493" s="21">
        <f t="shared" si="1120"/>
        <v>246.29999999999029</v>
      </c>
      <c r="G2493" s="20">
        <f t="shared" si="1135"/>
        <v>356.63043478260749</v>
      </c>
      <c r="H2493" s="19">
        <f t="shared" si="1109"/>
        <v>6.6304347826074945</v>
      </c>
      <c r="I2493" s="18">
        <f t="shared" si="1110"/>
        <v>1.8944099378878556E-2</v>
      </c>
      <c r="J2493" s="17">
        <f t="shared" si="1111"/>
        <v>52541.478327792895</v>
      </c>
      <c r="K2493" s="16">
        <f t="shared" si="1112"/>
        <v>32.012857691752636</v>
      </c>
      <c r="L2493" s="15">
        <f t="shared" si="1113"/>
        <v>7.0106611214390603E-92</v>
      </c>
      <c r="M2493" s="14">
        <f t="shared" si="1114"/>
        <v>1.6663640419548502E-94</v>
      </c>
      <c r="N2493" s="13">
        <f t="shared" si="1121"/>
        <v>0</v>
      </c>
      <c r="O2493" s="12">
        <f t="shared" si="1122"/>
        <v>0</v>
      </c>
      <c r="P2493" s="4">
        <f t="shared" si="1123"/>
        <v>6.3102612610262138E-94</v>
      </c>
      <c r="Q2493" s="11">
        <f t="shared" si="1115"/>
        <v>9.2734547571489034E-93</v>
      </c>
      <c r="R2493" s="10">
        <f t="shared" si="1124"/>
        <v>-1.7747033157989258E-88</v>
      </c>
      <c r="S2493" s="9">
        <f t="shared" si="1125"/>
        <v>151.358709016955</v>
      </c>
      <c r="T2493" s="8">
        <f t="shared" si="1126"/>
        <v>35312.186834804947</v>
      </c>
      <c r="U2493" s="7">
        <f t="shared" si="1127"/>
        <v>-32.012857691752636</v>
      </c>
      <c r="V2493" s="9">
        <f t="shared" si="1128"/>
        <v>-3472.3106083631051</v>
      </c>
      <c r="W2493" s="8">
        <f t="shared" si="1129"/>
        <v>52541.478327792895</v>
      </c>
      <c r="X2493" s="7">
        <f t="shared" si="1130"/>
        <v>-32.012857691752636</v>
      </c>
      <c r="Y2493" s="6">
        <f t="shared" si="1116"/>
        <v>3475.6079208889828</v>
      </c>
      <c r="Z2493" s="4">
        <f t="shared" si="1117"/>
        <v>-1</v>
      </c>
      <c r="AA2493" s="4">
        <f t="shared" si="1131"/>
        <v>0</v>
      </c>
      <c r="AB2493" s="5">
        <f t="shared" si="1132"/>
        <v>5.636635381253504E-86</v>
      </c>
      <c r="AC2493" s="418">
        <f t="shared" si="1136"/>
        <v>3.892834595703971E-86</v>
      </c>
      <c r="AD2493" s="628">
        <f t="shared" si="1133"/>
        <v>1.0046200270235987E-87</v>
      </c>
      <c r="AE2493" s="4">
        <f t="shared" si="1118"/>
        <v>32.813282568906821</v>
      </c>
      <c r="AF2493" s="3">
        <f t="shared" si="1134"/>
        <v>4.67</v>
      </c>
      <c r="AG2493" s="2">
        <f t="shared" si="1119"/>
        <v>105.92076283713217</v>
      </c>
      <c r="AH2493" s="1">
        <f t="shared" si="1108"/>
        <v>75.185572147344956</v>
      </c>
    </row>
    <row r="2494" spans="6:34" ht="15" thickBot="1" x14ac:dyDescent="0.4">
      <c r="F2494" s="21">
        <f t="shared" si="1120"/>
        <v>246.39999999999029</v>
      </c>
      <c r="G2494" s="20">
        <f t="shared" si="1135"/>
        <v>356.63043478260749</v>
      </c>
      <c r="H2494" s="19">
        <f t="shared" si="1109"/>
        <v>6.6304347826074945</v>
      </c>
      <c r="I2494" s="18">
        <f t="shared" si="1110"/>
        <v>1.8944099378878556E-2</v>
      </c>
      <c r="J2494" s="17">
        <f t="shared" si="1111"/>
        <v>52194.247266956583</v>
      </c>
      <c r="K2494" s="16">
        <f t="shared" si="1112"/>
        <v>32.013918656251036</v>
      </c>
      <c r="L2494" s="15">
        <f t="shared" si="1113"/>
        <v>2.787207420521585E-91</v>
      </c>
      <c r="M2494" s="14">
        <f t="shared" si="1114"/>
        <v>6.6249133178377557E-94</v>
      </c>
      <c r="N2494" s="13">
        <f t="shared" si="1121"/>
        <v>0</v>
      </c>
      <c r="O2494" s="12">
        <f t="shared" si="1122"/>
        <v>0</v>
      </c>
      <c r="P2494" s="4">
        <f t="shared" si="1123"/>
        <v>2.5087515581628793E-93</v>
      </c>
      <c r="Q2494" s="11">
        <f t="shared" si="1115"/>
        <v>3.6868194689876926E-92</v>
      </c>
      <c r="R2494" s="10">
        <f t="shared" si="1124"/>
        <v>-7.078396249557093E-88</v>
      </c>
      <c r="S2494" s="9">
        <f t="shared" si="1125"/>
        <v>151.358709016955</v>
      </c>
      <c r="T2494" s="8">
        <f t="shared" si="1126"/>
        <v>35327.32270570664</v>
      </c>
      <c r="U2494" s="7">
        <f t="shared" si="1127"/>
        <v>-32.013918656251036</v>
      </c>
      <c r="V2494" s="9">
        <f t="shared" si="1128"/>
        <v>-3475.5118941322803</v>
      </c>
      <c r="W2494" s="8">
        <f t="shared" si="1129"/>
        <v>52194.247266956583</v>
      </c>
      <c r="X2494" s="7">
        <f t="shared" si="1130"/>
        <v>-32.013918656251036</v>
      </c>
      <c r="Y2494" s="6">
        <f t="shared" si="1116"/>
        <v>3478.8061723887736</v>
      </c>
      <c r="Z2494" s="4">
        <f t="shared" si="1117"/>
        <v>-1</v>
      </c>
      <c r="AA2494" s="4">
        <f t="shared" si="1131"/>
        <v>0</v>
      </c>
      <c r="AB2494" s="5">
        <f t="shared" si="1132"/>
        <v>2.2481695045926261E-85</v>
      </c>
      <c r="AC2494" s="418">
        <f t="shared" si="1136"/>
        <v>1.5532857319630444E-85</v>
      </c>
      <c r="AD2494" s="628">
        <f t="shared" si="1133"/>
        <v>4.0013980961632424E-87</v>
      </c>
      <c r="AE2494" s="4">
        <f t="shared" si="1118"/>
        <v>32.843477324062697</v>
      </c>
      <c r="AF2494" s="3">
        <f t="shared" si="1134"/>
        <v>4.67</v>
      </c>
      <c r="AG2494" s="2">
        <f t="shared" si="1119"/>
        <v>105.92076283713217</v>
      </c>
      <c r="AH2494" s="1">
        <f t="shared" si="1108"/>
        <v>75.289374568760465</v>
      </c>
    </row>
    <row r="2495" spans="6:34" ht="15" thickBot="1" x14ac:dyDescent="0.4">
      <c r="F2495" s="21">
        <f t="shared" si="1120"/>
        <v>246.49999999999028</v>
      </c>
      <c r="G2495" s="20">
        <f t="shared" si="1135"/>
        <v>356.63043478260749</v>
      </c>
      <c r="H2495" s="19">
        <f t="shared" si="1109"/>
        <v>6.6304347826074945</v>
      </c>
      <c r="I2495" s="18">
        <f t="shared" si="1110"/>
        <v>1.8944099378878556E-2</v>
      </c>
      <c r="J2495" s="17">
        <f t="shared" si="1111"/>
        <v>51846.696077543354</v>
      </c>
      <c r="K2495" s="16">
        <f t="shared" si="1112"/>
        <v>32.014980651719583</v>
      </c>
      <c r="L2495" s="15">
        <f t="shared" si="1113"/>
        <v>1.1096143525493574E-90</v>
      </c>
      <c r="M2495" s="14">
        <f t="shared" si="1114"/>
        <v>2.6374423545745676E-93</v>
      </c>
      <c r="N2495" s="13">
        <f t="shared" si="1121"/>
        <v>0</v>
      </c>
      <c r="O2495" s="12">
        <f t="shared" si="1122"/>
        <v>0</v>
      </c>
      <c r="P2495" s="4">
        <f t="shared" si="1123"/>
        <v>9.9875836847375978E-93</v>
      </c>
      <c r="Q2495" s="11">
        <f t="shared" si="1115"/>
        <v>1.467758649007035E-91</v>
      </c>
      <c r="R2495" s="10">
        <f t="shared" si="1124"/>
        <v>-2.8270611658817707E-87</v>
      </c>
      <c r="S2495" s="9">
        <f t="shared" si="1125"/>
        <v>151.358709016955</v>
      </c>
      <c r="T2495" s="8">
        <f t="shared" si="1126"/>
        <v>35342.458576608333</v>
      </c>
      <c r="U2495" s="7">
        <f t="shared" si="1127"/>
        <v>-32.014980651719583</v>
      </c>
      <c r="V2495" s="9">
        <f t="shared" si="1128"/>
        <v>-3478.7132859979056</v>
      </c>
      <c r="W2495" s="8">
        <f t="shared" si="1129"/>
        <v>51846.696077543354</v>
      </c>
      <c r="X2495" s="7">
        <f t="shared" si="1130"/>
        <v>-32.014980651719583</v>
      </c>
      <c r="Y2495" s="6">
        <f t="shared" si="1116"/>
        <v>3482.0045354613808</v>
      </c>
      <c r="Z2495" s="4">
        <f t="shared" si="1117"/>
        <v>-1</v>
      </c>
      <c r="AA2495" s="4">
        <f t="shared" si="1131"/>
        <v>0</v>
      </c>
      <c r="AB2495" s="5">
        <f t="shared" si="1132"/>
        <v>8.979029255604558E-85</v>
      </c>
      <c r="AC2495" s="418">
        <f t="shared" si="1136"/>
        <v>6.2062305839254142E-85</v>
      </c>
      <c r="AD2495" s="628">
        <f t="shared" si="1133"/>
        <v>1.5959285517652911E-86</v>
      </c>
      <c r="AE2495" s="4">
        <f t="shared" si="1118"/>
        <v>32.873673132579725</v>
      </c>
      <c r="AF2495" s="3">
        <f t="shared" si="1134"/>
        <v>4.67</v>
      </c>
      <c r="AG2495" s="2">
        <f t="shared" si="1119"/>
        <v>105.92076283713217</v>
      </c>
      <c r="AH2495" s="1">
        <f t="shared" si="1108"/>
        <v>75.393228340396007</v>
      </c>
    </row>
    <row r="2496" spans="6:34" ht="15" thickBot="1" x14ac:dyDescent="0.4">
      <c r="F2496" s="21">
        <f t="shared" si="1120"/>
        <v>246.59999999999027</v>
      </c>
      <c r="G2496" s="20">
        <f t="shared" si="1135"/>
        <v>356.63043478260749</v>
      </c>
      <c r="H2496" s="19">
        <f t="shared" si="1109"/>
        <v>6.6304347826074945</v>
      </c>
      <c r="I2496" s="18">
        <f t="shared" si="1110"/>
        <v>1.8944099378878556E-2</v>
      </c>
      <c r="J2496" s="17">
        <f t="shared" si="1111"/>
        <v>51498.824748943567</v>
      </c>
      <c r="K2496" s="16">
        <f t="shared" si="1112"/>
        <v>32.016043678340225</v>
      </c>
      <c r="L2496" s="15">
        <f t="shared" si="1113"/>
        <v>4.4235142872357124E-90</v>
      </c>
      <c r="M2496" s="14">
        <f t="shared" si="1114"/>
        <v>1.0514251109330564E-92</v>
      </c>
      <c r="N2496" s="13">
        <f t="shared" si="1121"/>
        <v>0</v>
      </c>
      <c r="O2496" s="12">
        <f t="shared" si="1122"/>
        <v>0</v>
      </c>
      <c r="P2496" s="4">
        <f t="shared" si="1123"/>
        <v>3.9815832431235478E-92</v>
      </c>
      <c r="Q2496" s="11">
        <f t="shared" si="1115"/>
        <v>5.8512683611017031E-91</v>
      </c>
      <c r="R2496" s="10">
        <f t="shared" si="1124"/>
        <v>-1.1306466405204519E-86</v>
      </c>
      <c r="S2496" s="9">
        <f t="shared" si="1125"/>
        <v>151.358709016955</v>
      </c>
      <c r="T2496" s="8">
        <f t="shared" si="1126"/>
        <v>35357.594447510026</v>
      </c>
      <c r="U2496" s="7">
        <f t="shared" si="1127"/>
        <v>-32.016043678340225</v>
      </c>
      <c r="V2496" s="9">
        <f t="shared" si="1128"/>
        <v>-3481.9147840630776</v>
      </c>
      <c r="W2496" s="8">
        <f t="shared" si="1129"/>
        <v>51498.824748943567</v>
      </c>
      <c r="X2496" s="7">
        <f t="shared" si="1130"/>
        <v>-32.016043678340225</v>
      </c>
      <c r="Y2496" s="6">
        <f t="shared" si="1116"/>
        <v>3485.2030101950027</v>
      </c>
      <c r="Z2496" s="4">
        <f t="shared" si="1117"/>
        <v>-1</v>
      </c>
      <c r="AA2496" s="4">
        <f t="shared" si="1131"/>
        <v>0</v>
      </c>
      <c r="AB2496" s="5">
        <f t="shared" si="1132"/>
        <v>3.5910469095979632E-84</v>
      </c>
      <c r="AC2496" s="418">
        <f t="shared" si="1136"/>
        <v>2.4831087914485816E-84</v>
      </c>
      <c r="AD2496" s="628">
        <f t="shared" si="1133"/>
        <v>6.3739259579613582E-86</v>
      </c>
      <c r="AE2496" s="4">
        <f t="shared" si="1118"/>
        <v>32.903869995290577</v>
      </c>
      <c r="AF2496" s="3">
        <f t="shared" si="1134"/>
        <v>4.67</v>
      </c>
      <c r="AG2496" s="2">
        <f t="shared" si="1119"/>
        <v>105.92076283713217</v>
      </c>
      <c r="AH2496" s="1">
        <f t="shared" si="1108"/>
        <v>75.497133448185195</v>
      </c>
    </row>
    <row r="2497" spans="6:34" ht="15" thickBot="1" x14ac:dyDescent="0.4">
      <c r="F2497" s="21">
        <f t="shared" si="1120"/>
        <v>246.69999999999027</v>
      </c>
      <c r="G2497" s="20">
        <f t="shared" si="1135"/>
        <v>356.63043478260749</v>
      </c>
      <c r="H2497" s="19">
        <f t="shared" si="1109"/>
        <v>6.6304347826074945</v>
      </c>
      <c r="I2497" s="18">
        <f t="shared" si="1110"/>
        <v>1.8944099378878556E-2</v>
      </c>
      <c r="J2497" s="17">
        <f t="shared" si="1111"/>
        <v>51150.633270537262</v>
      </c>
      <c r="K2497" s="16">
        <f t="shared" si="1112"/>
        <v>32.017107736295117</v>
      </c>
      <c r="L2497" s="15">
        <f t="shared" si="1113"/>
        <v>1.765856983993557E-89</v>
      </c>
      <c r="M2497" s="14">
        <f t="shared" si="1114"/>
        <v>4.1972654652542851E-92</v>
      </c>
      <c r="N2497" s="13">
        <f t="shared" si="1121"/>
        <v>0</v>
      </c>
      <c r="O2497" s="12">
        <f t="shared" si="1122"/>
        <v>0</v>
      </c>
      <c r="P2497" s="4">
        <f t="shared" si="1123"/>
        <v>1.589439102188387E-91</v>
      </c>
      <c r="Q2497" s="11">
        <f t="shared" si="1115"/>
        <v>2.3358132086262201E-90</v>
      </c>
      <c r="R2497" s="10">
        <f t="shared" si="1124"/>
        <v>-4.5280381774434821E-86</v>
      </c>
      <c r="S2497" s="9">
        <f t="shared" si="1125"/>
        <v>151.358709016955</v>
      </c>
      <c r="T2497" s="8">
        <f t="shared" si="1126"/>
        <v>35372.730318411719</v>
      </c>
      <c r="U2497" s="7">
        <f t="shared" si="1127"/>
        <v>-32.017107736295117</v>
      </c>
      <c r="V2497" s="9">
        <f t="shared" si="1128"/>
        <v>-3485.1163884309117</v>
      </c>
      <c r="W2497" s="8">
        <f t="shared" si="1129"/>
        <v>51150.633270537262</v>
      </c>
      <c r="X2497" s="7">
        <f t="shared" si="1130"/>
        <v>-32.017107736295117</v>
      </c>
      <c r="Y2497" s="6">
        <f t="shared" si="1116"/>
        <v>3488.4015966779111</v>
      </c>
      <c r="Z2497" s="4">
        <f t="shared" si="1117"/>
        <v>-1</v>
      </c>
      <c r="AA2497" s="4">
        <f t="shared" si="1131"/>
        <v>0</v>
      </c>
      <c r="AB2497" s="5">
        <f t="shared" si="1132"/>
        <v>1.4381502514494828E-83</v>
      </c>
      <c r="AC2497" s="418">
        <f t="shared" si="1136"/>
        <v>9.9484405263629578E-84</v>
      </c>
      <c r="AD2497" s="628">
        <f t="shared" si="1133"/>
        <v>2.5491336342179549E-85</v>
      </c>
      <c r="AE2497" s="4">
        <f t="shared" si="1118"/>
        <v>32.934067913028642</v>
      </c>
      <c r="AF2497" s="3">
        <f t="shared" si="1134"/>
        <v>4.67</v>
      </c>
      <c r="AG2497" s="2">
        <f t="shared" si="1119"/>
        <v>105.92076283713217</v>
      </c>
      <c r="AH2497" s="1">
        <f t="shared" si="1108"/>
        <v>75.601089878095621</v>
      </c>
    </row>
    <row r="2498" spans="6:34" ht="15" thickBot="1" x14ac:dyDescent="0.4">
      <c r="F2498" s="21">
        <f t="shared" si="1120"/>
        <v>246.79999999999026</v>
      </c>
      <c r="G2498" s="20">
        <f t="shared" si="1135"/>
        <v>356.63043478260749</v>
      </c>
      <c r="H2498" s="19">
        <f t="shared" si="1109"/>
        <v>6.6304347826074945</v>
      </c>
      <c r="I2498" s="18">
        <f t="shared" si="1110"/>
        <v>1.8944099378878556E-2</v>
      </c>
      <c r="J2498" s="17">
        <f t="shared" si="1111"/>
        <v>50802.121631694172</v>
      </c>
      <c r="K2498" s="16">
        <f t="shared" si="1112"/>
        <v>32.01817282576657</v>
      </c>
      <c r="L2498" s="15">
        <f t="shared" si="1113"/>
        <v>7.0588910097221679E-89</v>
      </c>
      <c r="M2498" s="14">
        <f t="shared" si="1114"/>
        <v>1.6778278041008621E-91</v>
      </c>
      <c r="N2498" s="13">
        <f t="shared" si="1121"/>
        <v>0</v>
      </c>
      <c r="O2498" s="12">
        <f t="shared" si="1122"/>
        <v>0</v>
      </c>
      <c r="P2498" s="4">
        <f t="shared" si="1123"/>
        <v>6.35367274396408E-91</v>
      </c>
      <c r="Q2498" s="11">
        <f t="shared" si="1115"/>
        <v>9.3372515488049707E-90</v>
      </c>
      <c r="R2498" s="10">
        <f t="shared" si="1124"/>
        <v>-1.8158705638320444E-85</v>
      </c>
      <c r="S2498" s="9">
        <f t="shared" si="1125"/>
        <v>151.358709016955</v>
      </c>
      <c r="T2498" s="8">
        <f t="shared" si="1126"/>
        <v>35387.866189313412</v>
      </c>
      <c r="U2498" s="7">
        <f t="shared" si="1127"/>
        <v>-32.01817282576657</v>
      </c>
      <c r="V2498" s="9">
        <f t="shared" si="1128"/>
        <v>-3488.3180992045413</v>
      </c>
      <c r="W2498" s="8">
        <f t="shared" si="1129"/>
        <v>50802.121631694172</v>
      </c>
      <c r="X2498" s="7">
        <f t="shared" si="1130"/>
        <v>-32.01817282576657</v>
      </c>
      <c r="Y2498" s="6">
        <f t="shared" si="1116"/>
        <v>3491.60029499845</v>
      </c>
      <c r="Z2498" s="4">
        <f t="shared" si="1117"/>
        <v>-1</v>
      </c>
      <c r="AA2498" s="4">
        <f t="shared" si="1131"/>
        <v>0</v>
      </c>
      <c r="AB2498" s="5">
        <f t="shared" si="1132"/>
        <v>5.7673866819056094E-83</v>
      </c>
      <c r="AC2498" s="418">
        <f t="shared" si="1136"/>
        <v>3.9912214277559062E-83</v>
      </c>
      <c r="AD2498" s="628">
        <f t="shared" si="1133"/>
        <v>1.0208697720779334E-84</v>
      </c>
      <c r="AE2498" s="4">
        <f t="shared" si="1118"/>
        <v>32.964266886627961</v>
      </c>
      <c r="AF2498" s="3">
        <f t="shared" si="1134"/>
        <v>4.67</v>
      </c>
      <c r="AG2498" s="2">
        <f t="shared" si="1119"/>
        <v>105.92076283713217</v>
      </c>
      <c r="AH2498" s="1">
        <f t="shared" si="1108"/>
        <v>75.705097616127588</v>
      </c>
    </row>
    <row r="2499" spans="6:34" ht="15" thickBot="1" x14ac:dyDescent="0.4">
      <c r="F2499" s="21">
        <f t="shared" si="1120"/>
        <v>246.89999999999026</v>
      </c>
      <c r="G2499" s="20">
        <f t="shared" si="1135"/>
        <v>356.63043478260749</v>
      </c>
      <c r="H2499" s="19">
        <f t="shared" si="1109"/>
        <v>6.6304347826074945</v>
      </c>
      <c r="I2499" s="18">
        <f t="shared" si="1110"/>
        <v>1.8944099378878556E-2</v>
      </c>
      <c r="J2499" s="17">
        <f t="shared" si="1111"/>
        <v>50453.289821773717</v>
      </c>
      <c r="K2499" s="16">
        <f t="shared" si="1112"/>
        <v>32.019238946937115</v>
      </c>
      <c r="L2499" s="15">
        <f t="shared" si="1113"/>
        <v>2.8255982523222642E-88</v>
      </c>
      <c r="M2499" s="14">
        <f t="shared" si="1114"/>
        <v>6.7161644859447896E-91</v>
      </c>
      <c r="N2499" s="13">
        <f t="shared" si="1121"/>
        <v>0</v>
      </c>
      <c r="O2499" s="12">
        <f t="shared" si="1122"/>
        <v>0</v>
      </c>
      <c r="P2499" s="4">
        <f t="shared" si="1123"/>
        <v>2.5433069552208774E-90</v>
      </c>
      <c r="Q2499" s="11">
        <f t="shared" si="1115"/>
        <v>3.7376015044656578E-89</v>
      </c>
      <c r="R2499" s="10">
        <f t="shared" si="1124"/>
        <v>-7.2920805410313978E-85</v>
      </c>
      <c r="S2499" s="9">
        <f t="shared" si="1125"/>
        <v>151.358709016955</v>
      </c>
      <c r="T2499" s="8">
        <f t="shared" si="1126"/>
        <v>35403.002060215105</v>
      </c>
      <c r="U2499" s="7">
        <f t="shared" si="1127"/>
        <v>-32.019238946937115</v>
      </c>
      <c r="V2499" s="9">
        <f t="shared" si="1128"/>
        <v>-3491.5199164871178</v>
      </c>
      <c r="W2499" s="8">
        <f t="shared" si="1129"/>
        <v>50453.289821773717</v>
      </c>
      <c r="X2499" s="7">
        <f t="shared" si="1130"/>
        <v>-32.019238946937115</v>
      </c>
      <c r="Y2499" s="6">
        <f t="shared" si="1116"/>
        <v>3494.7991052450338</v>
      </c>
      <c r="Z2499" s="4">
        <f t="shared" si="1117"/>
        <v>-1</v>
      </c>
      <c r="AA2499" s="4">
        <f t="shared" si="1131"/>
        <v>0</v>
      </c>
      <c r="AB2499" s="5">
        <f t="shared" si="1132"/>
        <v>2.3160377745744135E-82</v>
      </c>
      <c r="AC2499" s="418">
        <f t="shared" si="1136"/>
        <v>1.6034237988997559E-82</v>
      </c>
      <c r="AD2499" s="628">
        <f t="shared" si="1133"/>
        <v>4.0939296104569241E-84</v>
      </c>
      <c r="AE2499" s="4">
        <f t="shared" si="1118"/>
        <v>32.994466916923272</v>
      </c>
      <c r="AF2499" s="3">
        <f t="shared" si="1134"/>
        <v>4.67</v>
      </c>
      <c r="AG2499" s="2">
        <f t="shared" si="1119"/>
        <v>105.92076283713217</v>
      </c>
      <c r="AH2499" s="1">
        <f t="shared" si="1108"/>
        <v>75.809156648315025</v>
      </c>
    </row>
    <row r="2500" spans="6:34" ht="15" thickBot="1" x14ac:dyDescent="0.4">
      <c r="F2500" s="21">
        <f t="shared" si="1120"/>
        <v>246.99999999999025</v>
      </c>
      <c r="G2500" s="20">
        <f t="shared" si="1135"/>
        <v>356.63043478260749</v>
      </c>
      <c r="H2500" s="19">
        <f t="shared" si="1109"/>
        <v>6.6304347826074945</v>
      </c>
      <c r="I2500" s="18">
        <f t="shared" si="1110"/>
        <v>1.8944099378878556E-2</v>
      </c>
      <c r="J2500" s="17">
        <f t="shared" si="1111"/>
        <v>50104.137830125008</v>
      </c>
      <c r="K2500" s="16">
        <f t="shared" si="1112"/>
        <v>32.02030609998949</v>
      </c>
      <c r="L2500" s="15">
        <f t="shared" si="1113"/>
        <v>1.1326023803560471E-87</v>
      </c>
      <c r="M2500" s="14">
        <f t="shared" si="1114"/>
        <v>2.6920825978682881E-90</v>
      </c>
      <c r="N2500" s="13">
        <f t="shared" si="1121"/>
        <v>0</v>
      </c>
      <c r="O2500" s="12">
        <f t="shared" si="1122"/>
        <v>0</v>
      </c>
      <c r="P2500" s="4">
        <f t="shared" si="1123"/>
        <v>1.0194497781458578E-89</v>
      </c>
      <c r="Q2500" s="11">
        <f t="shared" si="1115"/>
        <v>1.4981663997353511E-88</v>
      </c>
      <c r="R2500" s="10">
        <f t="shared" si="1124"/>
        <v>-2.9323102523360756E-84</v>
      </c>
      <c r="S2500" s="9">
        <f t="shared" si="1125"/>
        <v>151.358709016955</v>
      </c>
      <c r="T2500" s="8">
        <f t="shared" si="1126"/>
        <v>35418.137931116798</v>
      </c>
      <c r="U2500" s="7">
        <f t="shared" si="1127"/>
        <v>-32.02030609998949</v>
      </c>
      <c r="V2500" s="9">
        <f t="shared" si="1128"/>
        <v>-3494.7218403818115</v>
      </c>
      <c r="W2500" s="8">
        <f t="shared" si="1129"/>
        <v>50104.137830125008</v>
      </c>
      <c r="X2500" s="7">
        <f t="shared" si="1130"/>
        <v>-32.02030609998949</v>
      </c>
      <c r="Y2500" s="6">
        <f t="shared" si="1116"/>
        <v>3497.9980275061498</v>
      </c>
      <c r="Z2500" s="4">
        <f t="shared" si="1117"/>
        <v>-1</v>
      </c>
      <c r="AA2500" s="4">
        <f t="shared" si="1131"/>
        <v>0</v>
      </c>
      <c r="AB2500" s="5">
        <f t="shared" si="1132"/>
        <v>9.3133108897637167E-82</v>
      </c>
      <c r="AC2500" s="418">
        <f t="shared" si="1136"/>
        <v>6.4503406479421848E-82</v>
      </c>
      <c r="AD2500" s="628">
        <f t="shared" si="1133"/>
        <v>1.6440037987505428E-83</v>
      </c>
      <c r="AE2500" s="4">
        <f t="shared" si="1118"/>
        <v>33.024668004749984</v>
      </c>
      <c r="AF2500" s="3">
        <f t="shared" si="1134"/>
        <v>4.67</v>
      </c>
      <c r="AG2500" s="2">
        <f t="shared" si="1119"/>
        <v>105.92076283713217</v>
      </c>
      <c r="AH2500" s="1">
        <f t="shared" si="1108"/>
        <v>75.913266960724869</v>
      </c>
    </row>
    <row r="2501" spans="6:34" ht="15" thickBot="1" x14ac:dyDescent="0.4">
      <c r="F2501" s="21">
        <f t="shared" si="1120"/>
        <v>247.09999999999025</v>
      </c>
      <c r="G2501" s="20">
        <f t="shared" si="1135"/>
        <v>356.63043478260749</v>
      </c>
      <c r="H2501" s="19">
        <f t="shared" si="1109"/>
        <v>6.6304347826074945</v>
      </c>
      <c r="I2501" s="18">
        <f t="shared" si="1110"/>
        <v>1.8944099378878556E-2</v>
      </c>
      <c r="J2501" s="17">
        <f t="shared" si="1111"/>
        <v>49754.665646086825</v>
      </c>
      <c r="K2501" s="16">
        <f t="shared" si="1112"/>
        <v>32.021374285106575</v>
      </c>
      <c r="L2501" s="15">
        <f t="shared" si="1113"/>
        <v>4.5460873775935278E-87</v>
      </c>
      <c r="M2501" s="14">
        <f t="shared" si="1114"/>
        <v>1.0805595087802057E-89</v>
      </c>
      <c r="N2501" s="13">
        <f t="shared" si="1121"/>
        <v>0</v>
      </c>
      <c r="O2501" s="12">
        <f t="shared" si="1122"/>
        <v>0</v>
      </c>
      <c r="P2501" s="4">
        <f t="shared" si="1123"/>
        <v>4.0919106730664781E-89</v>
      </c>
      <c r="Q2501" s="11">
        <f t="shared" si="1115"/>
        <v>6.0134037129875765E-88</v>
      </c>
      <c r="R2501" s="10">
        <f t="shared" si="1124"/>
        <v>-1.1807566739523096E-83</v>
      </c>
      <c r="S2501" s="9">
        <f t="shared" si="1125"/>
        <v>151.358709016955</v>
      </c>
      <c r="T2501" s="8">
        <f t="shared" si="1126"/>
        <v>35433.273802018492</v>
      </c>
      <c r="U2501" s="7">
        <f t="shared" si="1127"/>
        <v>-32.021374285106575</v>
      </c>
      <c r="V2501" s="9">
        <f t="shared" si="1128"/>
        <v>-3497.9238709918104</v>
      </c>
      <c r="W2501" s="8">
        <f t="shared" si="1129"/>
        <v>49754.665646086825</v>
      </c>
      <c r="X2501" s="7">
        <f t="shared" si="1130"/>
        <v>-32.021374285106575</v>
      </c>
      <c r="Y2501" s="6">
        <f t="shared" si="1116"/>
        <v>3501.1970618703554</v>
      </c>
      <c r="Z2501" s="4">
        <f t="shared" si="1117"/>
        <v>-1</v>
      </c>
      <c r="AA2501" s="4">
        <f t="shared" si="1131"/>
        <v>0</v>
      </c>
      <c r="AB2501" s="5">
        <f t="shared" si="1132"/>
        <v>3.7502013918617506E-81</v>
      </c>
      <c r="AC2501" s="418">
        <f t="shared" si="1136"/>
        <v>2.5984175032450008E-81</v>
      </c>
      <c r="AD2501" s="628">
        <f t="shared" si="1133"/>
        <v>6.6108577802117608E-83</v>
      </c>
      <c r="AE2501" s="4">
        <f t="shared" si="1118"/>
        <v>33.054870150944154</v>
      </c>
      <c r="AF2501" s="3">
        <f t="shared" si="1134"/>
        <v>4.67</v>
      </c>
      <c r="AG2501" s="2">
        <f t="shared" si="1119"/>
        <v>105.92076283713217</v>
      </c>
      <c r="AH2501" s="1">
        <f t="shared" si="1108"/>
        <v>76.017428539457441</v>
      </c>
    </row>
    <row r="2502" spans="6:34" ht="15" thickBot="1" x14ac:dyDescent="0.4">
      <c r="F2502" s="21">
        <f t="shared" si="1120"/>
        <v>247.19999999999024</v>
      </c>
      <c r="G2502" s="20">
        <f t="shared" si="1135"/>
        <v>356.63043478260749</v>
      </c>
      <c r="H2502" s="19">
        <f t="shared" si="1109"/>
        <v>6.6304347826074945</v>
      </c>
      <c r="I2502" s="18">
        <f t="shared" si="1110"/>
        <v>1.8944099378878556E-2</v>
      </c>
      <c r="J2502" s="17">
        <f t="shared" si="1111"/>
        <v>49404.873258987645</v>
      </c>
      <c r="K2502" s="16">
        <f t="shared" si="1112"/>
        <v>32.022443502471496</v>
      </c>
      <c r="L2502" s="15">
        <f t="shared" si="1113"/>
        <v>1.8272226573129406E-86</v>
      </c>
      <c r="M2502" s="14">
        <f t="shared" si="1114"/>
        <v>4.3431255341671286E-89</v>
      </c>
      <c r="N2502" s="13">
        <f t="shared" si="1121"/>
        <v>0</v>
      </c>
      <c r="O2502" s="12">
        <f t="shared" si="1122"/>
        <v>0</v>
      </c>
      <c r="P2502" s="4">
        <f t="shared" si="1123"/>
        <v>1.6446740400061505E-88</v>
      </c>
      <c r="Q2502" s="11">
        <f t="shared" si="1115"/>
        <v>2.4169855524767919E-87</v>
      </c>
      <c r="R2502" s="10">
        <f t="shared" si="1124"/>
        <v>-4.7610535020596832E-83</v>
      </c>
      <c r="S2502" s="9">
        <f t="shared" si="1125"/>
        <v>151.358709016955</v>
      </c>
      <c r="T2502" s="8">
        <f t="shared" si="1126"/>
        <v>35448.409672920185</v>
      </c>
      <c r="U2502" s="7">
        <f t="shared" si="1127"/>
        <v>-32.022443502471496</v>
      </c>
      <c r="V2502" s="9">
        <f t="shared" si="1128"/>
        <v>-3501.1260084203209</v>
      </c>
      <c r="W2502" s="8">
        <f t="shared" si="1129"/>
        <v>49404.873258987645</v>
      </c>
      <c r="X2502" s="7">
        <f t="shared" si="1130"/>
        <v>-32.022443502471496</v>
      </c>
      <c r="Y2502" s="6">
        <f t="shared" si="1116"/>
        <v>3504.3962084262798</v>
      </c>
      <c r="Z2502" s="4">
        <f t="shared" si="1117"/>
        <v>-1</v>
      </c>
      <c r="AA2502" s="4">
        <f t="shared" si="1131"/>
        <v>0</v>
      </c>
      <c r="AB2502" s="5">
        <f t="shared" si="1132"/>
        <v>1.5121582510634736E-80</v>
      </c>
      <c r="AC2502" s="418">
        <f t="shared" si="1136"/>
        <v>1.0481593358422646E-80</v>
      </c>
      <c r="AD2502" s="628">
        <f t="shared" si="1133"/>
        <v>2.6619843473442908E-82</v>
      </c>
      <c r="AE2502" s="4">
        <f t="shared" si="1118"/>
        <v>33.085073356342548</v>
      </c>
      <c r="AF2502" s="3">
        <f t="shared" si="1134"/>
        <v>4.67</v>
      </c>
      <c r="AG2502" s="2">
        <f t="shared" si="1119"/>
        <v>105.92076283713217</v>
      </c>
      <c r="AH2502" s="1">
        <f t="shared" si="1108"/>
        <v>76.121641370645676</v>
      </c>
    </row>
    <row r="2503" spans="6:34" ht="15" thickBot="1" x14ac:dyDescent="0.4">
      <c r="F2503" s="21">
        <f t="shared" si="1120"/>
        <v>247.29999999999023</v>
      </c>
      <c r="G2503" s="20">
        <f t="shared" si="1135"/>
        <v>356.63043478260749</v>
      </c>
      <c r="H2503" s="19">
        <f t="shared" si="1109"/>
        <v>6.6304347826074945</v>
      </c>
      <c r="I2503" s="18">
        <f t="shared" si="1110"/>
        <v>1.8944099378878556E-2</v>
      </c>
      <c r="J2503" s="17">
        <f t="shared" si="1111"/>
        <v>49054.760658145613</v>
      </c>
      <c r="K2503" s="16">
        <f t="shared" si="1112"/>
        <v>32.023513752267554</v>
      </c>
      <c r="L2503" s="15">
        <f t="shared" si="1113"/>
        <v>7.3542549500454695E-86</v>
      </c>
      <c r="M2503" s="14">
        <f t="shared" si="1114"/>
        <v>1.7480328590763075E-88</v>
      </c>
      <c r="N2503" s="13">
        <f t="shared" si="1121"/>
        <v>0</v>
      </c>
      <c r="O2503" s="12">
        <f t="shared" si="1122"/>
        <v>0</v>
      </c>
      <c r="P2503" s="4">
        <f t="shared" si="1123"/>
        <v>6.6195283598954353E-88</v>
      </c>
      <c r="Q2503" s="11">
        <f t="shared" si="1115"/>
        <v>9.7279485301645726E-87</v>
      </c>
      <c r="R2503" s="10">
        <f t="shared" si="1124"/>
        <v>-1.9223745665864831E-82</v>
      </c>
      <c r="S2503" s="9">
        <f t="shared" si="1125"/>
        <v>151.358709016955</v>
      </c>
      <c r="T2503" s="8">
        <f t="shared" si="1126"/>
        <v>35463.545543821878</v>
      </c>
      <c r="U2503" s="7">
        <f t="shared" si="1127"/>
        <v>-32.023513752267554</v>
      </c>
      <c r="V2503" s="9">
        <f t="shared" si="1128"/>
        <v>-3504.3282527705678</v>
      </c>
      <c r="W2503" s="8">
        <f t="shared" si="1129"/>
        <v>49054.760658145613</v>
      </c>
      <c r="X2503" s="7">
        <f t="shared" si="1130"/>
        <v>-32.023513752267554</v>
      </c>
      <c r="Y2503" s="6">
        <f t="shared" si="1116"/>
        <v>3507.5954672626231</v>
      </c>
      <c r="Z2503" s="4">
        <f t="shared" si="1117"/>
        <v>-1</v>
      </c>
      <c r="AA2503" s="4">
        <f t="shared" si="1131"/>
        <v>0</v>
      </c>
      <c r="AB2503" s="5">
        <f t="shared" si="1132"/>
        <v>6.1056540558528654E-80</v>
      </c>
      <c r="AC2503" s="418">
        <f t="shared" si="1136"/>
        <v>4.2338737829057314E-80</v>
      </c>
      <c r="AD2503" s="628">
        <f t="shared" si="1133"/>
        <v>1.0733614662396423E-81</v>
      </c>
      <c r="AE2503" s="4">
        <f t="shared" si="1118"/>
        <v>33.115277621782582</v>
      </c>
      <c r="AF2503" s="3">
        <f t="shared" si="1134"/>
        <v>4.67</v>
      </c>
      <c r="AG2503" s="2">
        <f t="shared" si="1119"/>
        <v>105.92076283713217</v>
      </c>
      <c r="AH2503" s="1">
        <f t="shared" si="1108"/>
        <v>76.225905440455861</v>
      </c>
    </row>
    <row r="2504" spans="6:34" ht="15" thickBot="1" x14ac:dyDescent="0.4">
      <c r="F2504" s="21">
        <f t="shared" si="1120"/>
        <v>247.39999999999023</v>
      </c>
      <c r="G2504" s="20">
        <f t="shared" si="1135"/>
        <v>356.63043478260749</v>
      </c>
      <c r="H2504" s="19">
        <f t="shared" si="1109"/>
        <v>6.6304347826074945</v>
      </c>
      <c r="I2504" s="18">
        <f t="shared" si="1110"/>
        <v>1.8944099378878556E-2</v>
      </c>
      <c r="J2504" s="17">
        <f t="shared" si="1111"/>
        <v>48704.327832868556</v>
      </c>
      <c r="K2504" s="16">
        <f t="shared" si="1112"/>
        <v>32.024585034678211</v>
      </c>
      <c r="L2504" s="15">
        <f t="shared" si="1113"/>
        <v>2.9640091529321985E-85</v>
      </c>
      <c r="M2504" s="14">
        <f t="shared" si="1114"/>
        <v>7.0451533556045422E-88</v>
      </c>
      <c r="N2504" s="13">
        <f t="shared" si="1121"/>
        <v>0</v>
      </c>
      <c r="O2504" s="12">
        <f t="shared" si="1122"/>
        <v>0</v>
      </c>
      <c r="P2504" s="4">
        <f t="shared" si="1123"/>
        <v>2.667889919522443E-87</v>
      </c>
      <c r="Q2504" s="11">
        <f t="shared" si="1115"/>
        <v>3.9206865520052241E-86</v>
      </c>
      <c r="R2504" s="10">
        <f t="shared" si="1124"/>
        <v>-7.7725834635820458E-82</v>
      </c>
      <c r="S2504" s="9">
        <f t="shared" si="1125"/>
        <v>151.358709016955</v>
      </c>
      <c r="T2504" s="8">
        <f t="shared" si="1126"/>
        <v>35478.681414723571</v>
      </c>
      <c r="U2504" s="7">
        <f t="shared" si="1127"/>
        <v>-32.024585034678211</v>
      </c>
      <c r="V2504" s="9">
        <f t="shared" si="1128"/>
        <v>-3507.5306041457948</v>
      </c>
      <c r="W2504" s="8">
        <f t="shared" si="1129"/>
        <v>48704.327832868556</v>
      </c>
      <c r="X2504" s="7">
        <f t="shared" si="1130"/>
        <v>-32.024585034678211</v>
      </c>
      <c r="Y2504" s="6">
        <f t="shared" si="1116"/>
        <v>3510.7948384681554</v>
      </c>
      <c r="Z2504" s="4">
        <f t="shared" si="1117"/>
        <v>-1</v>
      </c>
      <c r="AA2504" s="4">
        <f t="shared" si="1131"/>
        <v>0</v>
      </c>
      <c r="AB2504" s="5">
        <f t="shared" si="1132"/>
        <v>2.4686503126777435E-79</v>
      </c>
      <c r="AC2504" s="418">
        <f t="shared" si="1136"/>
        <v>1.7125405680217481E-79</v>
      </c>
      <c r="AD2504" s="628">
        <f t="shared" si="1133"/>
        <v>4.3339056835336281E-81</v>
      </c>
      <c r="AE2504" s="4">
        <f t="shared" si="1118"/>
        <v>33.145482948102327</v>
      </c>
      <c r="AF2504" s="3">
        <f t="shared" si="1134"/>
        <v>4.67</v>
      </c>
      <c r="AG2504" s="2">
        <f t="shared" si="1119"/>
        <v>105.92076283713217</v>
      </c>
      <c r="AH2504" s="1">
        <f t="shared" si="1108"/>
        <v>76.330220735087124</v>
      </c>
    </row>
    <row r="2505" spans="6:34" ht="15" thickBot="1" x14ac:dyDescent="0.4">
      <c r="F2505" s="21">
        <f t="shared" si="1120"/>
        <v>247.49999999999022</v>
      </c>
      <c r="G2505" s="20">
        <f t="shared" si="1135"/>
        <v>356.63043478260749</v>
      </c>
      <c r="H2505" s="19">
        <f t="shared" si="1109"/>
        <v>6.6304347826074945</v>
      </c>
      <c r="I2505" s="18">
        <f t="shared" si="1110"/>
        <v>1.8944099378878556E-2</v>
      </c>
      <c r="J2505" s="17">
        <f t="shared" si="1111"/>
        <v>48353.574772453976</v>
      </c>
      <c r="K2505" s="16">
        <f t="shared" si="1112"/>
        <v>32.025657349887183</v>
      </c>
      <c r="L2505" s="15">
        <f t="shared" si="1113"/>
        <v>1.1962285993917596E-84</v>
      </c>
      <c r="M2505" s="14">
        <f t="shared" si="1114"/>
        <v>2.8433157578942732E-87</v>
      </c>
      <c r="N2505" s="13">
        <f t="shared" si="1121"/>
        <v>0</v>
      </c>
      <c r="O2505" s="12">
        <f t="shared" si="1122"/>
        <v>0</v>
      </c>
      <c r="P2505" s="4">
        <f t="shared" si="1123"/>
        <v>1.0767194219372E-86</v>
      </c>
      <c r="Q2505" s="11">
        <f t="shared" si="1115"/>
        <v>1.5823289135661455E-85</v>
      </c>
      <c r="R2505" s="10">
        <f t="shared" si="1124"/>
        <v>-3.1469173985243642E-81</v>
      </c>
      <c r="S2505" s="9">
        <f t="shared" si="1125"/>
        <v>151.358709016955</v>
      </c>
      <c r="T2505" s="8">
        <f t="shared" si="1126"/>
        <v>35493.817285625264</v>
      </c>
      <c r="U2505" s="7">
        <f t="shared" si="1127"/>
        <v>-32.025657349887183</v>
      </c>
      <c r="V2505" s="9">
        <f t="shared" si="1128"/>
        <v>-3510.7330626492626</v>
      </c>
      <c r="W2505" s="8">
        <f t="shared" si="1129"/>
        <v>48353.574772453976</v>
      </c>
      <c r="X2505" s="7">
        <f t="shared" si="1130"/>
        <v>-32.025657349887183</v>
      </c>
      <c r="Y2505" s="6">
        <f t="shared" si="1116"/>
        <v>3513.9943221317176</v>
      </c>
      <c r="Z2505" s="4">
        <f t="shared" si="1117"/>
        <v>-1</v>
      </c>
      <c r="AA2505" s="4">
        <f t="shared" si="1131"/>
        <v>0</v>
      </c>
      <c r="AB2505" s="5">
        <f t="shared" si="1132"/>
        <v>9.9949246685322504E-79</v>
      </c>
      <c r="AC2505" s="418">
        <f t="shared" si="1136"/>
        <v>6.9364350716998208E-79</v>
      </c>
      <c r="AD2505" s="628">
        <f t="shared" si="1133"/>
        <v>1.7522900650937462E-80</v>
      </c>
      <c r="AE2505" s="4">
        <f t="shared" si="1118"/>
        <v>33.175689336140543</v>
      </c>
      <c r="AF2505" s="3">
        <f t="shared" si="1134"/>
        <v>4.67</v>
      </c>
      <c r="AG2505" s="2">
        <f t="shared" si="1119"/>
        <v>105.92076283713217</v>
      </c>
      <c r="AH2505" s="1">
        <f t="shared" si="1108"/>
        <v>76.434587240771336</v>
      </c>
    </row>
    <row r="2506" spans="6:34" ht="15" thickBot="1" x14ac:dyDescent="0.4">
      <c r="F2506" s="21">
        <f t="shared" si="1120"/>
        <v>247.59999999999022</v>
      </c>
      <c r="G2506" s="20">
        <f t="shared" si="1135"/>
        <v>356.63043478260749</v>
      </c>
      <c r="H2506" s="19">
        <f t="shared" si="1109"/>
        <v>6.6304347826074945</v>
      </c>
      <c r="I2506" s="18">
        <f t="shared" si="1110"/>
        <v>1.8944099378878556E-2</v>
      </c>
      <c r="J2506" s="17">
        <f t="shared" si="1111"/>
        <v>48002.501466189053</v>
      </c>
      <c r="K2506" s="16">
        <f t="shared" si="1112"/>
        <v>32.026730698078318</v>
      </c>
      <c r="L2506" s="15">
        <f t="shared" si="1113"/>
        <v>4.8344017333668556E-84</v>
      </c>
      <c r="M2506" s="14">
        <f t="shared" si="1114"/>
        <v>1.1490889480039678E-86</v>
      </c>
      <c r="N2506" s="13">
        <f t="shared" si="1121"/>
        <v>0</v>
      </c>
      <c r="O2506" s="12">
        <f t="shared" si="1122"/>
        <v>0</v>
      </c>
      <c r="P2506" s="4">
        <f t="shared" si="1123"/>
        <v>4.3514209929520734E-86</v>
      </c>
      <c r="Q2506" s="11">
        <f t="shared" si="1115"/>
        <v>6.394775753054415E-85</v>
      </c>
      <c r="R2506" s="10">
        <f t="shared" si="1124"/>
        <v>-1.2758452316887265E-80</v>
      </c>
      <c r="S2506" s="9">
        <f t="shared" si="1125"/>
        <v>151.358709016955</v>
      </c>
      <c r="T2506" s="8">
        <f t="shared" si="1126"/>
        <v>35508.953156526957</v>
      </c>
      <c r="U2506" s="7">
        <f t="shared" si="1127"/>
        <v>-32.026730698078318</v>
      </c>
      <c r="V2506" s="9">
        <f t="shared" si="1128"/>
        <v>-3513.9356283842512</v>
      </c>
      <c r="W2506" s="8">
        <f t="shared" si="1129"/>
        <v>48002.501466189053</v>
      </c>
      <c r="X2506" s="7">
        <f t="shared" si="1130"/>
        <v>-32.026730698078318</v>
      </c>
      <c r="Y2506" s="6">
        <f t="shared" si="1116"/>
        <v>3517.1939183422205</v>
      </c>
      <c r="Z2506" s="4">
        <f t="shared" si="1117"/>
        <v>-1</v>
      </c>
      <c r="AA2506" s="4">
        <f t="shared" si="1131"/>
        <v>0</v>
      </c>
      <c r="AB2506" s="5">
        <f t="shared" si="1132"/>
        <v>4.0522121697298081E-78</v>
      </c>
      <c r="AC2506" s="418">
        <f t="shared" si="1136"/>
        <v>2.8133542047152061E-78</v>
      </c>
      <c r="AD2506" s="628">
        <f t="shared" si="1133"/>
        <v>7.0945648490557441E-80</v>
      </c>
      <c r="AE2506" s="4">
        <f t="shared" si="1118"/>
        <v>33.205896786736638</v>
      </c>
      <c r="AF2506" s="3">
        <f t="shared" si="1134"/>
        <v>4.67</v>
      </c>
      <c r="AG2506" s="2">
        <f t="shared" si="1119"/>
        <v>105.92076283713217</v>
      </c>
      <c r="AH2506" s="1">
        <f t="shared" si="1108"/>
        <v>76.539004943773179</v>
      </c>
    </row>
    <row r="2507" spans="6:34" ht="15" thickBot="1" x14ac:dyDescent="0.4">
      <c r="F2507" s="21">
        <f t="shared" si="1120"/>
        <v>247.69999999999021</v>
      </c>
      <c r="G2507" s="20">
        <f t="shared" si="1135"/>
        <v>356.63043478260749</v>
      </c>
      <c r="H2507" s="19">
        <f t="shared" si="1109"/>
        <v>6.6304347826074945</v>
      </c>
      <c r="I2507" s="18">
        <f t="shared" si="1110"/>
        <v>1.8944099378878556E-2</v>
      </c>
      <c r="J2507" s="17">
        <f t="shared" si="1111"/>
        <v>47651.107903350625</v>
      </c>
      <c r="K2507" s="16">
        <f t="shared" si="1112"/>
        <v>32.027805079435687</v>
      </c>
      <c r="L2507" s="15">
        <f t="shared" si="1113"/>
        <v>1.9564346250618582E-83</v>
      </c>
      <c r="M2507" s="14">
        <f t="shared" si="1114"/>
        <v>4.6502494603095308E-86</v>
      </c>
      <c r="N2507" s="13">
        <f t="shared" si="1121"/>
        <v>0</v>
      </c>
      <c r="O2507" s="12">
        <f t="shared" si="1122"/>
        <v>0</v>
      </c>
      <c r="P2507" s="4">
        <f t="shared" si="1123"/>
        <v>1.7609770905206783E-85</v>
      </c>
      <c r="Q2507" s="11">
        <f t="shared" si="1115"/>
        <v>2.5879025767410899E-84</v>
      </c>
      <c r="R2507" s="10">
        <f t="shared" si="1124"/>
        <v>-5.17968660091663E-80</v>
      </c>
      <c r="S2507" s="9">
        <f t="shared" si="1125"/>
        <v>151.358709016955</v>
      </c>
      <c r="T2507" s="8">
        <f t="shared" si="1126"/>
        <v>35524.08902742865</v>
      </c>
      <c r="U2507" s="7">
        <f t="shared" si="1127"/>
        <v>-32.027805079435687</v>
      </c>
      <c r="V2507" s="9">
        <f t="shared" si="1128"/>
        <v>-3517.1383014540593</v>
      </c>
      <c r="W2507" s="8">
        <f t="shared" si="1129"/>
        <v>47651.107903350625</v>
      </c>
      <c r="X2507" s="7">
        <f t="shared" si="1130"/>
        <v>-32.027805079435687</v>
      </c>
      <c r="Y2507" s="6">
        <f t="shared" si="1116"/>
        <v>3520.393627188645</v>
      </c>
      <c r="Z2507" s="4">
        <f t="shared" si="1117"/>
        <v>-1</v>
      </c>
      <c r="AA2507" s="4">
        <f t="shared" si="1131"/>
        <v>0</v>
      </c>
      <c r="AB2507" s="5">
        <f t="shared" si="1132"/>
        <v>1.6451203138361232E-77</v>
      </c>
      <c r="AC2507" s="418">
        <f t="shared" si="1136"/>
        <v>1.1426290691807911E-77</v>
      </c>
      <c r="AD2507" s="628">
        <f t="shared" si="1133"/>
        <v>2.8763311356165271E-79</v>
      </c>
      <c r="AE2507" s="4">
        <f t="shared" si="1118"/>
        <v>33.236105300730671</v>
      </c>
      <c r="AF2507" s="3">
        <f t="shared" si="1134"/>
        <v>4.67</v>
      </c>
      <c r="AG2507" s="2">
        <f t="shared" si="1119"/>
        <v>105.92076283713217</v>
      </c>
      <c r="AH2507" s="1">
        <f t="shared" si="1108"/>
        <v>76.643473830390249</v>
      </c>
    </row>
    <row r="2508" spans="6:34" ht="15" thickBot="1" x14ac:dyDescent="0.4">
      <c r="F2508" s="21">
        <f t="shared" si="1120"/>
        <v>247.79999999999021</v>
      </c>
      <c r="G2508" s="20">
        <f t="shared" si="1135"/>
        <v>356.63043478260749</v>
      </c>
      <c r="H2508" s="19">
        <f t="shared" si="1109"/>
        <v>6.6304347826074945</v>
      </c>
      <c r="I2508" s="18">
        <f t="shared" si="1110"/>
        <v>1.8944099378878556E-2</v>
      </c>
      <c r="J2508" s="17">
        <f t="shared" si="1111"/>
        <v>47299.394073205222</v>
      </c>
      <c r="K2508" s="16">
        <f t="shared" si="1112"/>
        <v>32.02888049414355</v>
      </c>
      <c r="L2508" s="15">
        <f t="shared" si="1113"/>
        <v>7.9283374163035277E-83</v>
      </c>
      <c r="M2508" s="14">
        <f t="shared" si="1114"/>
        <v>1.8844865204811856E-85</v>
      </c>
      <c r="N2508" s="13">
        <f t="shared" si="1121"/>
        <v>0</v>
      </c>
      <c r="O2508" s="12">
        <f t="shared" si="1122"/>
        <v>0</v>
      </c>
      <c r="P2508" s="4">
        <f t="shared" si="1123"/>
        <v>7.1362571369268115E-85</v>
      </c>
      <c r="Q2508" s="11">
        <f t="shared" si="1115"/>
        <v>1.048732452702117E-83</v>
      </c>
      <c r="R2508" s="10">
        <f t="shared" si="1124"/>
        <v>-2.1057264118057104E-79</v>
      </c>
      <c r="S2508" s="9">
        <f t="shared" si="1125"/>
        <v>151.358709016955</v>
      </c>
      <c r="T2508" s="8">
        <f t="shared" si="1126"/>
        <v>35539.224898330343</v>
      </c>
      <c r="U2508" s="7">
        <f t="shared" si="1127"/>
        <v>-32.02888049414355</v>
      </c>
      <c r="V2508" s="9">
        <f t="shared" si="1128"/>
        <v>-3520.341081962003</v>
      </c>
      <c r="W2508" s="8">
        <f t="shared" si="1129"/>
        <v>47299.394073205222</v>
      </c>
      <c r="X2508" s="7">
        <f t="shared" si="1130"/>
        <v>-32.02888049414355</v>
      </c>
      <c r="Y2508" s="6">
        <f t="shared" si="1116"/>
        <v>3523.5934487600421</v>
      </c>
      <c r="Z2508" s="4">
        <f t="shared" si="1117"/>
        <v>-1</v>
      </c>
      <c r="AA2508" s="4">
        <f t="shared" si="1131"/>
        <v>0</v>
      </c>
      <c r="AB2508" s="5">
        <f t="shared" si="1132"/>
        <v>6.6879978700444591E-77</v>
      </c>
      <c r="AC2508" s="418">
        <f t="shared" si="1136"/>
        <v>4.6470679744626653E-77</v>
      </c>
      <c r="AD2508" s="628">
        <f t="shared" si="1133"/>
        <v>1.1677382121339898E-78</v>
      </c>
      <c r="AE2508" s="4">
        <f t="shared" si="1118"/>
        <v>33.266314878963385</v>
      </c>
      <c r="AF2508" s="3">
        <f t="shared" si="1134"/>
        <v>4.67</v>
      </c>
      <c r="AG2508" s="2">
        <f t="shared" si="1119"/>
        <v>105.92076283713217</v>
      </c>
      <c r="AH2508" s="1">
        <f t="shared" si="1108"/>
        <v>76.747993886952685</v>
      </c>
    </row>
    <row r="2509" spans="6:34" ht="15" thickBot="1" x14ac:dyDescent="0.4">
      <c r="F2509" s="21">
        <f t="shared" si="1120"/>
        <v>247.8999999999902</v>
      </c>
      <c r="G2509" s="20">
        <f t="shared" si="1135"/>
        <v>356.63043478260749</v>
      </c>
      <c r="H2509" s="19">
        <f t="shared" si="1109"/>
        <v>6.6304347826074945</v>
      </c>
      <c r="I2509" s="18">
        <f t="shared" si="1110"/>
        <v>1.8944099378878556E-2</v>
      </c>
      <c r="J2509" s="17">
        <f t="shared" si="1111"/>
        <v>46947.359965009018</v>
      </c>
      <c r="K2509" s="16">
        <f t="shared" si="1112"/>
        <v>32.029956942386391</v>
      </c>
      <c r="L2509" s="15">
        <f t="shared" si="1113"/>
        <v>3.2173123285391434E-82</v>
      </c>
      <c r="M2509" s="14">
        <f t="shared" si="1114"/>
        <v>7.6472296737046893E-85</v>
      </c>
      <c r="N2509" s="13">
        <f t="shared" si="1121"/>
        <v>0</v>
      </c>
      <c r="O2509" s="12">
        <f t="shared" si="1122"/>
        <v>0</v>
      </c>
      <c r="P2509" s="4">
        <f t="shared" si="1123"/>
        <v>2.8958868500029917E-84</v>
      </c>
      <c r="Q2509" s="11">
        <f t="shared" si="1115"/>
        <v>4.2557470403306072E-83</v>
      </c>
      <c r="R2509" s="10">
        <f t="shared" si="1124"/>
        <v>-8.5722240496544707E-79</v>
      </c>
      <c r="S2509" s="9">
        <f t="shared" si="1125"/>
        <v>151.358709016955</v>
      </c>
      <c r="T2509" s="8">
        <f t="shared" si="1126"/>
        <v>35554.360769232037</v>
      </c>
      <c r="U2509" s="7">
        <f t="shared" si="1127"/>
        <v>-32.029956942386391</v>
      </c>
      <c r="V2509" s="9">
        <f t="shared" si="1128"/>
        <v>-3523.5439700114175</v>
      </c>
      <c r="W2509" s="8">
        <f t="shared" si="1129"/>
        <v>46947.359965009018</v>
      </c>
      <c r="X2509" s="7">
        <f t="shared" si="1130"/>
        <v>-32.029956942386391</v>
      </c>
      <c r="Y2509" s="6">
        <f t="shared" si="1116"/>
        <v>3526.7933831455307</v>
      </c>
      <c r="Z2509" s="4">
        <f t="shared" si="1117"/>
        <v>-1</v>
      </c>
      <c r="AA2509" s="4">
        <f t="shared" si="1131"/>
        <v>0</v>
      </c>
      <c r="AB2509" s="5">
        <f t="shared" si="1132"/>
        <v>2.722624167328094E-76</v>
      </c>
      <c r="AC2509" s="418">
        <f t="shared" si="1136"/>
        <v>1.8925432752031738E-76</v>
      </c>
      <c r="AD2509" s="628">
        <f t="shared" si="1133"/>
        <v>4.7472895994912208E-78</v>
      </c>
      <c r="AE2509" s="4">
        <f t="shared" si="1118"/>
        <v>33.296525522276148</v>
      </c>
      <c r="AF2509" s="3">
        <f t="shared" si="1134"/>
        <v>4.67</v>
      </c>
      <c r="AG2509" s="2">
        <f t="shared" si="1119"/>
        <v>105.92076283713217</v>
      </c>
      <c r="AH2509" s="1">
        <f t="shared" si="1108"/>
        <v>76.852565099822996</v>
      </c>
    </row>
    <row r="2510" spans="6:34" ht="15" thickBot="1" x14ac:dyDescent="0.4">
      <c r="F2510" s="21">
        <f t="shared" si="1120"/>
        <v>247.99999999999019</v>
      </c>
      <c r="G2510" s="20">
        <f t="shared" si="1135"/>
        <v>356.63043478260749</v>
      </c>
      <c r="H2510" s="19">
        <f t="shared" si="1109"/>
        <v>6.6304347826074945</v>
      </c>
      <c r="I2510" s="18">
        <f t="shared" si="1110"/>
        <v>1.8944099378878556E-2</v>
      </c>
      <c r="J2510" s="17">
        <f t="shared" si="1111"/>
        <v>46595.005568007873</v>
      </c>
      <c r="K2510" s="16">
        <f t="shared" si="1112"/>
        <v>32.03103442434881</v>
      </c>
      <c r="L2510" s="15">
        <f t="shared" si="1113"/>
        <v>1.3073707649998665E-81</v>
      </c>
      <c r="M2510" s="14">
        <f t="shared" si="1114"/>
        <v>3.1074895713281824E-84</v>
      </c>
      <c r="N2510" s="13">
        <f t="shared" si="1121"/>
        <v>0</v>
      </c>
      <c r="O2510" s="12">
        <f t="shared" si="1122"/>
        <v>0</v>
      </c>
      <c r="P2510" s="4">
        <f t="shared" si="1123"/>
        <v>1.1767579332779728E-83</v>
      </c>
      <c r="Q2510" s="11">
        <f t="shared" si="1115"/>
        <v>1.7293438421905612E-82</v>
      </c>
      <c r="R2510" s="10">
        <f t="shared" si="1124"/>
        <v>-3.4944459401117737E-78</v>
      </c>
      <c r="S2510" s="9">
        <f t="shared" si="1125"/>
        <v>151.358709016955</v>
      </c>
      <c r="T2510" s="8">
        <f t="shared" si="1126"/>
        <v>35569.49664013373</v>
      </c>
      <c r="U2510" s="7">
        <f t="shared" si="1127"/>
        <v>-32.03103442434881</v>
      </c>
      <c r="V2510" s="9">
        <f t="shared" si="1128"/>
        <v>-3526.7469657056563</v>
      </c>
      <c r="W2510" s="8">
        <f t="shared" si="1129"/>
        <v>46595.005568007873</v>
      </c>
      <c r="X2510" s="7">
        <f t="shared" si="1130"/>
        <v>-32.03103442434881</v>
      </c>
      <c r="Y2510" s="6">
        <f t="shared" si="1116"/>
        <v>3529.9934304343024</v>
      </c>
      <c r="Z2510" s="4">
        <f t="shared" si="1117"/>
        <v>-1</v>
      </c>
      <c r="AA2510" s="4">
        <f t="shared" si="1131"/>
        <v>0</v>
      </c>
      <c r="AB2510" s="5">
        <f t="shared" si="1132"/>
        <v>1.109871010470538E-75</v>
      </c>
      <c r="AC2510" s="418">
        <f t="shared" si="1136"/>
        <v>7.7180179746707946E-76</v>
      </c>
      <c r="AD2510" s="628">
        <f t="shared" si="1133"/>
        <v>1.932589959052027E-77</v>
      </c>
      <c r="AE2510" s="4">
        <f t="shared" si="1118"/>
        <v>33.326737231511025</v>
      </c>
      <c r="AF2510" s="3">
        <f t="shared" si="1134"/>
        <v>4.67</v>
      </c>
      <c r="AG2510" s="2">
        <f t="shared" si="1119"/>
        <v>105.92076283713217</v>
      </c>
      <c r="AH2510" s="1">
        <f t="shared" si="1108"/>
        <v>76.95718745539665</v>
      </c>
    </row>
    <row r="2511" spans="6:34" ht="15" thickBot="1" x14ac:dyDescent="0.4">
      <c r="F2511" s="21">
        <f t="shared" si="1120"/>
        <v>248.09999999999019</v>
      </c>
      <c r="G2511" s="20">
        <f t="shared" si="1135"/>
        <v>356.63043478260749</v>
      </c>
      <c r="H2511" s="19">
        <f t="shared" si="1109"/>
        <v>6.6304347826074945</v>
      </c>
      <c r="I2511" s="18">
        <f t="shared" si="1110"/>
        <v>1.8944099378878556E-2</v>
      </c>
      <c r="J2511" s="17">
        <f t="shared" si="1111"/>
        <v>46242.330871437305</v>
      </c>
      <c r="K2511" s="16">
        <f t="shared" si="1112"/>
        <v>32.032112940215676</v>
      </c>
      <c r="L2511" s="15">
        <f t="shared" si="1113"/>
        <v>5.3198439898186742E-81</v>
      </c>
      <c r="M2511" s="14">
        <f t="shared" si="1114"/>
        <v>1.2644737179400006E-83</v>
      </c>
      <c r="N2511" s="13">
        <f t="shared" si="1121"/>
        <v>0</v>
      </c>
      <c r="O2511" s="12">
        <f t="shared" si="1122"/>
        <v>0</v>
      </c>
      <c r="P2511" s="4">
        <f t="shared" si="1123"/>
        <v>4.788365157317028E-83</v>
      </c>
      <c r="Q2511" s="11">
        <f t="shared" si="1115"/>
        <v>7.036901613145932E-82</v>
      </c>
      <c r="R2511" s="10">
        <f t="shared" si="1124"/>
        <v>-1.4264498846558884E-77</v>
      </c>
      <c r="S2511" s="9">
        <f t="shared" si="1125"/>
        <v>151.358709016955</v>
      </c>
      <c r="T2511" s="8">
        <f t="shared" si="1126"/>
        <v>35584.632511035423</v>
      </c>
      <c r="U2511" s="7">
        <f t="shared" si="1127"/>
        <v>-32.032112940215676</v>
      </c>
      <c r="V2511" s="9">
        <f t="shared" si="1128"/>
        <v>-3529.9500691480912</v>
      </c>
      <c r="W2511" s="8">
        <f t="shared" si="1129"/>
        <v>46242.330871437305</v>
      </c>
      <c r="X2511" s="7">
        <f t="shared" si="1130"/>
        <v>-32.032112940215676</v>
      </c>
      <c r="Y2511" s="6">
        <f t="shared" si="1116"/>
        <v>3533.1935907156139</v>
      </c>
      <c r="Z2511" s="4">
        <f t="shared" si="1117"/>
        <v>-1</v>
      </c>
      <c r="AA2511" s="4">
        <f t="shared" si="1131"/>
        <v>0</v>
      </c>
      <c r="AB2511" s="5">
        <f t="shared" si="1132"/>
        <v>4.5305476232892417E-75</v>
      </c>
      <c r="AC2511" s="418">
        <f t="shared" si="1136"/>
        <v>3.1518029750410808E-75</v>
      </c>
      <c r="AD2511" s="628">
        <f t="shared" si="1133"/>
        <v>7.8782109521041977E-77</v>
      </c>
      <c r="AE2511" s="4">
        <f t="shared" si="1118"/>
        <v>33.35695000751069</v>
      </c>
      <c r="AF2511" s="3">
        <f t="shared" si="1134"/>
        <v>4.67</v>
      </c>
      <c r="AG2511" s="2">
        <f t="shared" si="1119"/>
        <v>105.92076283713217</v>
      </c>
      <c r="AH2511" s="1">
        <f t="shared" si="1108"/>
        <v>77.061860940101326</v>
      </c>
    </row>
    <row r="2512" spans="6:34" ht="15" thickBot="1" x14ac:dyDescent="0.4">
      <c r="F2512" s="21">
        <f t="shared" si="1120"/>
        <v>248.19999999999018</v>
      </c>
      <c r="G2512" s="20">
        <f t="shared" si="1135"/>
        <v>356.63043478260749</v>
      </c>
      <c r="H2512" s="19">
        <f t="shared" si="1109"/>
        <v>6.6304347826074945</v>
      </c>
      <c r="I2512" s="18">
        <f t="shared" si="1110"/>
        <v>1.8944099378878556E-2</v>
      </c>
      <c r="J2512" s="17">
        <f t="shared" si="1111"/>
        <v>45889.335864522494</v>
      </c>
      <c r="K2512" s="16">
        <f t="shared" si="1112"/>
        <v>32.03319249017202</v>
      </c>
      <c r="L2512" s="15">
        <f t="shared" si="1113"/>
        <v>2.1676728507169473E-80</v>
      </c>
      <c r="M2512" s="14">
        <f t="shared" si="1114"/>
        <v>5.1523415988691121E-83</v>
      </c>
      <c r="N2512" s="13">
        <f t="shared" si="1121"/>
        <v>0</v>
      </c>
      <c r="O2512" s="12">
        <f t="shared" si="1122"/>
        <v>0</v>
      </c>
      <c r="P2512" s="4">
        <f t="shared" si="1123"/>
        <v>1.9511115684407305E-82</v>
      </c>
      <c r="Q2512" s="11">
        <f t="shared" si="1115"/>
        <v>2.8673210359506518E-81</v>
      </c>
      <c r="R2512" s="10">
        <f t="shared" si="1124"/>
        <v>-5.8308010781902431E-77</v>
      </c>
      <c r="S2512" s="9">
        <f t="shared" si="1125"/>
        <v>151.358709016955</v>
      </c>
      <c r="T2512" s="8">
        <f t="shared" si="1126"/>
        <v>35599.768381937116</v>
      </c>
      <c r="U2512" s="7">
        <f t="shared" si="1127"/>
        <v>-32.03319249017202</v>
      </c>
      <c r="V2512" s="9">
        <f t="shared" si="1128"/>
        <v>-3533.1532804421126</v>
      </c>
      <c r="W2512" s="8">
        <f t="shared" si="1129"/>
        <v>45889.335864522494</v>
      </c>
      <c r="X2512" s="7">
        <f t="shared" si="1130"/>
        <v>-32.03319249017202</v>
      </c>
      <c r="Y2512" s="6">
        <f t="shared" si="1116"/>
        <v>3536.3938640787937</v>
      </c>
      <c r="Z2512" s="4">
        <f t="shared" si="1117"/>
        <v>-1</v>
      </c>
      <c r="AA2512" s="4">
        <f t="shared" si="1131"/>
        <v>0</v>
      </c>
      <c r="AB2512" s="5">
        <f t="shared" si="1132"/>
        <v>1.8519207895649155E-74</v>
      </c>
      <c r="AC2512" s="418">
        <f t="shared" si="1136"/>
        <v>1.2888601059810904E-74</v>
      </c>
      <c r="AD2512" s="628">
        <f t="shared" si="1133"/>
        <v>3.2159517269233026E-76</v>
      </c>
      <c r="AE2512" s="4">
        <f t="shared" si="1118"/>
        <v>33.387163851118487</v>
      </c>
      <c r="AF2512" s="3">
        <f t="shared" si="1134"/>
        <v>4.67</v>
      </c>
      <c r="AG2512" s="2">
        <f t="shared" si="1119"/>
        <v>105.92076283713217</v>
      </c>
      <c r="AH2512" s="1">
        <f t="shared" si="1108"/>
        <v>77.166585540397122</v>
      </c>
    </row>
    <row r="2513" spans="6:34" ht="15" thickBot="1" x14ac:dyDescent="0.4">
      <c r="F2513" s="21">
        <f t="shared" si="1120"/>
        <v>248.29999999999018</v>
      </c>
      <c r="G2513" s="20">
        <f t="shared" si="1135"/>
        <v>356.63043478260749</v>
      </c>
      <c r="H2513" s="19">
        <f t="shared" si="1109"/>
        <v>6.6304347826074945</v>
      </c>
      <c r="I2513" s="18">
        <f t="shared" si="1110"/>
        <v>1.8944099378878556E-2</v>
      </c>
      <c r="J2513" s="17">
        <f t="shared" si="1111"/>
        <v>45536.020536478281</v>
      </c>
      <c r="K2513" s="16">
        <f t="shared" si="1112"/>
        <v>32.034273074403046</v>
      </c>
      <c r="L2513" s="15">
        <f t="shared" si="1113"/>
        <v>8.8447065581093734E-80</v>
      </c>
      <c r="M2513" s="14">
        <f t="shared" si="1114"/>
        <v>2.102298301797017E-82</v>
      </c>
      <c r="N2513" s="13">
        <f t="shared" si="1121"/>
        <v>0</v>
      </c>
      <c r="O2513" s="12">
        <f t="shared" si="1122"/>
        <v>0</v>
      </c>
      <c r="P2513" s="4">
        <f t="shared" si="1123"/>
        <v>7.9610764508505605E-82</v>
      </c>
      <c r="Q2513" s="11">
        <f t="shared" si="1115"/>
        <v>1.1699465241025548E-80</v>
      </c>
      <c r="R2513" s="10">
        <f t="shared" si="1124"/>
        <v>-2.3866766476156125E-76</v>
      </c>
      <c r="S2513" s="9">
        <f t="shared" si="1125"/>
        <v>151.358709016955</v>
      </c>
      <c r="T2513" s="8">
        <f t="shared" si="1126"/>
        <v>35614.904252838809</v>
      </c>
      <c r="U2513" s="7">
        <f t="shared" si="1127"/>
        <v>-32.034273074403046</v>
      </c>
      <c r="V2513" s="9">
        <f t="shared" si="1128"/>
        <v>-3536.3565996911298</v>
      </c>
      <c r="W2513" s="8">
        <f t="shared" si="1129"/>
        <v>45536.020536478281</v>
      </c>
      <c r="X2513" s="7">
        <f t="shared" si="1130"/>
        <v>-32.034273074403046</v>
      </c>
      <c r="Y2513" s="6">
        <f t="shared" si="1116"/>
        <v>3539.5942506132378</v>
      </c>
      <c r="Z2513" s="4">
        <f t="shared" si="1117"/>
        <v>-1</v>
      </c>
      <c r="AA2513" s="4">
        <f t="shared" si="1131"/>
        <v>0</v>
      </c>
      <c r="AB2513" s="5">
        <f t="shared" si="1132"/>
        <v>7.5803239424869998E-74</v>
      </c>
      <c r="AC2513" s="418">
        <f t="shared" si="1136"/>
        <v>5.2777167940441867E-74</v>
      </c>
      <c r="AD2513" s="628">
        <f t="shared" si="1133"/>
        <v>1.3145757014852519E-75</v>
      </c>
      <c r="AE2513" s="4">
        <f t="shared" si="1118"/>
        <v>33.417378763178412</v>
      </c>
      <c r="AF2513" s="3">
        <f t="shared" si="1134"/>
        <v>4.67</v>
      </c>
      <c r="AG2513" s="2">
        <f t="shared" si="1119"/>
        <v>105.92076283713217</v>
      </c>
      <c r="AH2513" s="1">
        <f t="shared" si="1108"/>
        <v>77.271361242776578</v>
      </c>
    </row>
    <row r="2514" spans="6:34" ht="15" thickBot="1" x14ac:dyDescent="0.4">
      <c r="F2514" s="21">
        <f t="shared" si="1120"/>
        <v>248.39999999999017</v>
      </c>
      <c r="G2514" s="20">
        <f t="shared" si="1135"/>
        <v>356.63043478260749</v>
      </c>
      <c r="H2514" s="19">
        <f t="shared" si="1109"/>
        <v>6.6304347826074945</v>
      </c>
      <c r="I2514" s="18">
        <f t="shared" si="1110"/>
        <v>1.8944099378878556E-2</v>
      </c>
      <c r="J2514" s="17">
        <f t="shared" si="1111"/>
        <v>45182.384876509168</v>
      </c>
      <c r="K2514" s="16">
        <f t="shared" si="1112"/>
        <v>32.035354693094206</v>
      </c>
      <c r="L2514" s="15">
        <f t="shared" si="1113"/>
        <v>3.6138331885923502E-79</v>
      </c>
      <c r="M2514" s="14">
        <f t="shared" si="1114"/>
        <v>8.5897201059651564E-82</v>
      </c>
      <c r="N2514" s="13">
        <f t="shared" si="1121"/>
        <v>0</v>
      </c>
      <c r="O2514" s="12">
        <f t="shared" si="1122"/>
        <v>0</v>
      </c>
      <c r="P2514" s="4">
        <f t="shared" si="1123"/>
        <v>3.2527933070460809E-81</v>
      </c>
      <c r="Q2514" s="11">
        <f t="shared" si="1115"/>
        <v>4.7802508199704924E-80</v>
      </c>
      <c r="R2514" s="10">
        <f t="shared" si="1124"/>
        <v>-9.7825647124314231E-76</v>
      </c>
      <c r="S2514" s="9">
        <f t="shared" si="1125"/>
        <v>151.358709016955</v>
      </c>
      <c r="T2514" s="8">
        <f t="shared" si="1126"/>
        <v>35630.040123740502</v>
      </c>
      <c r="U2514" s="7">
        <f t="shared" si="1127"/>
        <v>-32.035354693094206</v>
      </c>
      <c r="V2514" s="9">
        <f t="shared" si="1128"/>
        <v>-3539.5600269985703</v>
      </c>
      <c r="W2514" s="8">
        <f t="shared" si="1129"/>
        <v>45182.384876509168</v>
      </c>
      <c r="X2514" s="7">
        <f t="shared" si="1130"/>
        <v>-32.035354693094206</v>
      </c>
      <c r="Y2514" s="6">
        <f t="shared" si="1116"/>
        <v>3542.7947504084113</v>
      </c>
      <c r="Z2514" s="4">
        <f t="shared" si="1117"/>
        <v>-1</v>
      </c>
      <c r="AA2514" s="4">
        <f t="shared" si="1131"/>
        <v>0</v>
      </c>
      <c r="AB2514" s="5">
        <f t="shared" si="1132"/>
        <v>3.1070404775048287E-73</v>
      </c>
      <c r="AC2514" s="418">
        <f t="shared" si="1136"/>
        <v>2.1641138257945682E-73</v>
      </c>
      <c r="AD2514" s="628">
        <f t="shared" si="1133"/>
        <v>5.3809131078254592E-75</v>
      </c>
      <c r="AE2514" s="4">
        <f t="shared" si="1118"/>
        <v>33.447594744535103</v>
      </c>
      <c r="AF2514" s="3">
        <f t="shared" si="1134"/>
        <v>4.67</v>
      </c>
      <c r="AG2514" s="2">
        <f t="shared" si="1119"/>
        <v>105.92076283713217</v>
      </c>
      <c r="AH2514" s="1">
        <f t="shared" si="1108"/>
        <v>77.376188033764365</v>
      </c>
    </row>
    <row r="2515" spans="6:34" ht="15" thickBot="1" x14ac:dyDescent="0.4">
      <c r="F2515" s="21">
        <f t="shared" si="1120"/>
        <v>248.49999999999017</v>
      </c>
      <c r="G2515" s="20">
        <f t="shared" si="1135"/>
        <v>356.63043478260749</v>
      </c>
      <c r="H2515" s="19">
        <f t="shared" si="1109"/>
        <v>6.6304347826074945</v>
      </c>
      <c r="I2515" s="18">
        <f t="shared" si="1110"/>
        <v>1.8944099378878556E-2</v>
      </c>
      <c r="J2515" s="17">
        <f t="shared" si="1111"/>
        <v>44828.428873809309</v>
      </c>
      <c r="K2515" s="16">
        <f t="shared" si="1112"/>
        <v>32.036437346431086</v>
      </c>
      <c r="L2515" s="15">
        <f t="shared" si="1113"/>
        <v>1.4785904333757975E-78</v>
      </c>
      <c r="M2515" s="14">
        <f t="shared" si="1114"/>
        <v>3.5144616010909331E-81</v>
      </c>
      <c r="N2515" s="13">
        <f t="shared" si="1121"/>
        <v>0</v>
      </c>
      <c r="O2515" s="12">
        <f t="shared" si="1122"/>
        <v>0</v>
      </c>
      <c r="P2515" s="4">
        <f t="shared" si="1123"/>
        <v>1.330871906520002E-80</v>
      </c>
      <c r="Q2515" s="11">
        <f t="shared" si="1115"/>
        <v>1.9558271681871133E-79</v>
      </c>
      <c r="R2515" s="10">
        <f t="shared" si="1124"/>
        <v>-4.0151872051616749E-75</v>
      </c>
      <c r="S2515" s="9">
        <f t="shared" si="1125"/>
        <v>151.358709016955</v>
      </c>
      <c r="T2515" s="8">
        <f t="shared" si="1126"/>
        <v>35645.175994642195</v>
      </c>
      <c r="U2515" s="7">
        <f t="shared" si="1127"/>
        <v>-32.036437346431086</v>
      </c>
      <c r="V2515" s="9">
        <f t="shared" si="1128"/>
        <v>-3542.7635624678796</v>
      </c>
      <c r="W2515" s="8">
        <f t="shared" si="1129"/>
        <v>44828.428873809309</v>
      </c>
      <c r="X2515" s="7">
        <f t="shared" si="1130"/>
        <v>-32.036437346431086</v>
      </c>
      <c r="Y2515" s="6">
        <f t="shared" si="1116"/>
        <v>3545.9953635538473</v>
      </c>
      <c r="Z2515" s="4">
        <f t="shared" si="1117"/>
        <v>-1</v>
      </c>
      <c r="AA2515" s="4">
        <f t="shared" si="1131"/>
        <v>0</v>
      </c>
      <c r="AB2515" s="5">
        <f t="shared" si="1132"/>
        <v>1.2752636489430493E-72</v>
      </c>
      <c r="AC2515" s="418">
        <f t="shared" si="1136"/>
        <v>8.8860339963837047E-73</v>
      </c>
      <c r="AD2515" s="628">
        <f t="shared" si="1133"/>
        <v>2.2055697257397188E-74</v>
      </c>
      <c r="AE2515" s="4">
        <f t="shared" si="1118"/>
        <v>33.477811796033848</v>
      </c>
      <c r="AF2515" s="3">
        <f t="shared" si="1134"/>
        <v>4.67</v>
      </c>
      <c r="AG2515" s="2">
        <f t="shared" si="1119"/>
        <v>105.92076283713217</v>
      </c>
      <c r="AH2515" s="1">
        <f t="shared" si="1108"/>
        <v>77.481065899917553</v>
      </c>
    </row>
    <row r="2516" spans="6:34" ht="15" thickBot="1" x14ac:dyDescent="0.4">
      <c r="F2516" s="21">
        <f t="shared" si="1120"/>
        <v>248.59999999999016</v>
      </c>
      <c r="G2516" s="20">
        <f t="shared" si="1135"/>
        <v>356.63043478260749</v>
      </c>
      <c r="H2516" s="19">
        <f t="shared" si="1109"/>
        <v>6.6304347826074945</v>
      </c>
      <c r="I2516" s="18">
        <f t="shared" si="1110"/>
        <v>1.8944099378878556E-2</v>
      </c>
      <c r="J2516" s="17">
        <f t="shared" si="1111"/>
        <v>44474.152517562521</v>
      </c>
      <c r="K2516" s="16">
        <f t="shared" si="1112"/>
        <v>32.037521034599528</v>
      </c>
      <c r="L2516" s="15">
        <f t="shared" si="1113"/>
        <v>6.0579116172095209E-78</v>
      </c>
      <c r="M2516" s="14">
        <f t="shared" si="1114"/>
        <v>1.439905012294531E-80</v>
      </c>
      <c r="N2516" s="13">
        <f t="shared" si="1121"/>
        <v>0</v>
      </c>
      <c r="O2516" s="12">
        <f t="shared" si="1122"/>
        <v>0</v>
      </c>
      <c r="P2516" s="4">
        <f t="shared" si="1123"/>
        <v>5.4526961635468625E-80</v>
      </c>
      <c r="Q2516" s="11">
        <f t="shared" si="1115"/>
        <v>8.0131913855034225E-79</v>
      </c>
      <c r="R2516" s="10">
        <f t="shared" si="1124"/>
        <v>-1.6502621085968932E-74</v>
      </c>
      <c r="S2516" s="9">
        <f t="shared" si="1125"/>
        <v>151.358709016955</v>
      </c>
      <c r="T2516" s="8">
        <f t="shared" si="1126"/>
        <v>35660.311865543888</v>
      </c>
      <c r="U2516" s="7">
        <f t="shared" si="1127"/>
        <v>-32.037521034599528</v>
      </c>
      <c r="V2516" s="9">
        <f t="shared" si="1128"/>
        <v>-3545.9672062025229</v>
      </c>
      <c r="W2516" s="8">
        <f t="shared" si="1129"/>
        <v>44474.152517562521</v>
      </c>
      <c r="X2516" s="7">
        <f t="shared" si="1130"/>
        <v>-32.037521034599528</v>
      </c>
      <c r="Y2516" s="6">
        <f t="shared" si="1116"/>
        <v>3549.1960901391467</v>
      </c>
      <c r="Z2516" s="4">
        <f t="shared" si="1117"/>
        <v>-1</v>
      </c>
      <c r="AA2516" s="4">
        <f t="shared" si="1131"/>
        <v>0</v>
      </c>
      <c r="AB2516" s="5">
        <f t="shared" si="1132"/>
        <v>5.2413976504415174E-72</v>
      </c>
      <c r="AC2516" s="418">
        <f t="shared" si="1136"/>
        <v>3.6536743048696644E-72</v>
      </c>
      <c r="AD2516" s="628">
        <f t="shared" si="1133"/>
        <v>9.0527426535567807E-74</v>
      </c>
      <c r="AE2516" s="4">
        <f t="shared" si="1118"/>
        <v>33.50802991852057</v>
      </c>
      <c r="AF2516" s="3">
        <f t="shared" si="1134"/>
        <v>4.67</v>
      </c>
      <c r="AG2516" s="2">
        <f t="shared" si="1119"/>
        <v>105.92076283713217</v>
      </c>
      <c r="AH2516" s="1">
        <f t="shared" si="1108"/>
        <v>77.585994827825331</v>
      </c>
    </row>
    <row r="2517" spans="6:34" ht="15" thickBot="1" x14ac:dyDescent="0.4">
      <c r="F2517" s="21">
        <f t="shared" si="1120"/>
        <v>248.69999999999015</v>
      </c>
      <c r="G2517" s="20">
        <f t="shared" si="1135"/>
        <v>356.63043478260749</v>
      </c>
      <c r="H2517" s="19">
        <f t="shared" si="1109"/>
        <v>6.6304347826074945</v>
      </c>
      <c r="I2517" s="18">
        <f t="shared" si="1110"/>
        <v>1.8944099378878556E-2</v>
      </c>
      <c r="J2517" s="17">
        <f t="shared" si="1111"/>
        <v>44119.555796942266</v>
      </c>
      <c r="K2517" s="16">
        <f t="shared" si="1112"/>
        <v>32.03860575778549</v>
      </c>
      <c r="L2517" s="15">
        <f t="shared" si="1113"/>
        <v>2.4853832042079106E-77</v>
      </c>
      <c r="M2517" s="14">
        <f t="shared" si="1114"/>
        <v>5.9075073380817828E-80</v>
      </c>
      <c r="N2517" s="13">
        <f t="shared" si="1121"/>
        <v>0</v>
      </c>
      <c r="O2517" s="12">
        <f t="shared" si="1122"/>
        <v>0</v>
      </c>
      <c r="P2517" s="4">
        <f t="shared" si="1123"/>
        <v>2.2370810798938018E-79</v>
      </c>
      <c r="Q2517" s="11">
        <f t="shared" si="1115"/>
        <v>3.2875770628703295E-78</v>
      </c>
      <c r="R2517" s="10">
        <f t="shared" si="1124"/>
        <v>-6.7919464609590819E-74</v>
      </c>
      <c r="S2517" s="9">
        <f t="shared" si="1125"/>
        <v>151.358709016955</v>
      </c>
      <c r="T2517" s="8">
        <f t="shared" si="1126"/>
        <v>35675.447736445582</v>
      </c>
      <c r="U2517" s="7">
        <f t="shared" si="1127"/>
        <v>-32.03860575778549</v>
      </c>
      <c r="V2517" s="9">
        <f t="shared" si="1128"/>
        <v>-3549.1709583059828</v>
      </c>
      <c r="W2517" s="8">
        <f t="shared" si="1129"/>
        <v>44119.555796942266</v>
      </c>
      <c r="X2517" s="7">
        <f t="shared" si="1130"/>
        <v>-32.03860575778549</v>
      </c>
      <c r="Y2517" s="6">
        <f t="shared" si="1116"/>
        <v>3552.3969302539781</v>
      </c>
      <c r="Z2517" s="4">
        <f t="shared" si="1117"/>
        <v>-1</v>
      </c>
      <c r="AA2517" s="4">
        <f t="shared" si="1131"/>
        <v>0</v>
      </c>
      <c r="AB2517" s="5">
        <f t="shared" si="1132"/>
        <v>2.157190184331578E-71</v>
      </c>
      <c r="AC2517" s="418">
        <f t="shared" si="1136"/>
        <v>1.5043393567076637E-71</v>
      </c>
      <c r="AD2517" s="628">
        <f t="shared" si="1133"/>
        <v>3.7207823205935739E-73</v>
      </c>
      <c r="AE2517" s="4">
        <f t="shared" si="1118"/>
        <v>33.538249112841832</v>
      </c>
      <c r="AF2517" s="3">
        <f t="shared" si="1134"/>
        <v>4.67</v>
      </c>
      <c r="AG2517" s="2">
        <f t="shared" si="1119"/>
        <v>105.92076283713217</v>
      </c>
      <c r="AH2517" s="1">
        <f t="shared" ref="AH2517:AH2580" si="1137">DragCoefficient*AE2517^(3/2)</f>
        <v>77.690974804108734</v>
      </c>
    </row>
    <row r="2518" spans="6:34" ht="15" thickBot="1" x14ac:dyDescent="0.4">
      <c r="F2518" s="21">
        <f t="shared" si="1120"/>
        <v>248.79999999999015</v>
      </c>
      <c r="G2518" s="20">
        <f t="shared" si="1135"/>
        <v>356.63043478260749</v>
      </c>
      <c r="H2518" s="19">
        <f t="shared" si="1109"/>
        <v>6.6304347826074945</v>
      </c>
      <c r="I2518" s="18">
        <f t="shared" si="1110"/>
        <v>1.8944099378878556E-2</v>
      </c>
      <c r="J2518" s="17">
        <f t="shared" si="1111"/>
        <v>43764.638701111668</v>
      </c>
      <c r="K2518" s="16">
        <f t="shared" si="1112"/>
        <v>32.039691516175203</v>
      </c>
      <c r="L2518" s="15">
        <f t="shared" si="1113"/>
        <v>1.0210789082079394E-76</v>
      </c>
      <c r="M2518" s="14">
        <f t="shared" si="1114"/>
        <v>2.4270024569194511E-79</v>
      </c>
      <c r="N2518" s="13">
        <f t="shared" si="1121"/>
        <v>0</v>
      </c>
      <c r="O2518" s="12">
        <f t="shared" si="1122"/>
        <v>0</v>
      </c>
      <c r="P2518" s="4">
        <f t="shared" si="1123"/>
        <v>9.1906805468196819E-79</v>
      </c>
      <c r="Q2518" s="11">
        <f t="shared" si="1115"/>
        <v>1.3506470922961488E-77</v>
      </c>
      <c r="R2518" s="10">
        <f t="shared" si="1124"/>
        <v>-2.7991741113922424E-73</v>
      </c>
      <c r="S2518" s="9">
        <f t="shared" si="1125"/>
        <v>151.358709016955</v>
      </c>
      <c r="T2518" s="8">
        <f t="shared" si="1126"/>
        <v>35690.583607347275</v>
      </c>
      <c r="U2518" s="7">
        <f t="shared" si="1127"/>
        <v>-32.039691516175203</v>
      </c>
      <c r="V2518" s="9">
        <f t="shared" si="1128"/>
        <v>-3552.3748188817613</v>
      </c>
      <c r="W2518" s="8">
        <f t="shared" si="1129"/>
        <v>43764.638701111668</v>
      </c>
      <c r="X2518" s="7">
        <f t="shared" si="1130"/>
        <v>-32.039691516175203</v>
      </c>
      <c r="Y2518" s="6">
        <f t="shared" si="1116"/>
        <v>3555.597883988079</v>
      </c>
      <c r="Z2518" s="4">
        <f t="shared" si="1117"/>
        <v>-1</v>
      </c>
      <c r="AA2518" s="4">
        <f t="shared" si="1131"/>
        <v>0</v>
      </c>
      <c r="AB2518" s="5">
        <f t="shared" si="1132"/>
        <v>8.8904571790127815E-71</v>
      </c>
      <c r="AC2518" s="418">
        <f t="shared" si="1136"/>
        <v>6.2023471089522578E-71</v>
      </c>
      <c r="AD2518" s="628">
        <f t="shared" si="1133"/>
        <v>1.5313807815996446E-72</v>
      </c>
      <c r="AE2518" s="4">
        <f t="shared" si="1118"/>
        <v>33.568469379844842</v>
      </c>
      <c r="AF2518" s="3">
        <f t="shared" si="1134"/>
        <v>4.67</v>
      </c>
      <c r="AG2518" s="2">
        <f t="shared" si="1119"/>
        <v>105.92076283713217</v>
      </c>
      <c r="AH2518" s="1">
        <f t="shared" si="1137"/>
        <v>77.796005815421182</v>
      </c>
    </row>
    <row r="2519" spans="6:34" ht="15" thickBot="1" x14ac:dyDescent="0.4">
      <c r="F2519" s="21">
        <f t="shared" si="1120"/>
        <v>248.89999999999014</v>
      </c>
      <c r="G2519" s="20">
        <f t="shared" si="1135"/>
        <v>356.63043478260749</v>
      </c>
      <c r="H2519" s="19">
        <f t="shared" si="1109"/>
        <v>6.6304347826074945</v>
      </c>
      <c r="I2519" s="18">
        <f t="shared" si="1110"/>
        <v>1.8944099378878556E-2</v>
      </c>
      <c r="J2519" s="17">
        <f t="shared" si="1111"/>
        <v>43409.401219223495</v>
      </c>
      <c r="K2519" s="16">
        <f t="shared" si="1112"/>
        <v>32.040778309955037</v>
      </c>
      <c r="L2519" s="15">
        <f t="shared" si="1113"/>
        <v>4.2006926429170816E-76</v>
      </c>
      <c r="M2519" s="14">
        <f t="shared" si="1114"/>
        <v>9.9846263429496112E-79</v>
      </c>
      <c r="N2519" s="13">
        <f t="shared" si="1121"/>
        <v>0</v>
      </c>
      <c r="O2519" s="12">
        <f t="shared" si="1122"/>
        <v>0</v>
      </c>
      <c r="P2519" s="4">
        <f t="shared" si="1123"/>
        <v>3.7810225875867708E-78</v>
      </c>
      <c r="Q2519" s="11">
        <f t="shared" si="1115"/>
        <v>5.5565277650709831E-77</v>
      </c>
      <c r="R2519" s="10">
        <f t="shared" si="1124"/>
        <v>-1.1552076119588113E-72</v>
      </c>
      <c r="S2519" s="9">
        <f t="shared" si="1125"/>
        <v>151.358709016955</v>
      </c>
      <c r="T2519" s="8">
        <f t="shared" si="1126"/>
        <v>35705.719478248968</v>
      </c>
      <c r="U2519" s="7">
        <f t="shared" si="1127"/>
        <v>-32.040778309955037</v>
      </c>
      <c r="V2519" s="9">
        <f t="shared" si="1128"/>
        <v>-3555.5787880333787</v>
      </c>
      <c r="W2519" s="8">
        <f t="shared" si="1129"/>
        <v>43409.401219223495</v>
      </c>
      <c r="X2519" s="7">
        <f t="shared" si="1130"/>
        <v>-32.040778309955037</v>
      </c>
      <c r="Y2519" s="6">
        <f t="shared" si="1116"/>
        <v>3558.7989514312535</v>
      </c>
      <c r="Z2519" s="4">
        <f t="shared" si="1117"/>
        <v>-1</v>
      </c>
      <c r="AA2519" s="4">
        <f t="shared" si="1131"/>
        <v>0</v>
      </c>
      <c r="AB2519" s="5">
        <f t="shared" si="1132"/>
        <v>3.6690550134736754E-70</v>
      </c>
      <c r="AC2519" s="418">
        <f t="shared" si="1136"/>
        <v>2.5607118848682703E-70</v>
      </c>
      <c r="AD2519" s="628">
        <f t="shared" si="1133"/>
        <v>6.3114202552919291E-72</v>
      </c>
      <c r="AE2519" s="4">
        <f t="shared" si="1118"/>
        <v>33.598690720377448</v>
      </c>
      <c r="AF2519" s="3">
        <f t="shared" si="1134"/>
        <v>4.67</v>
      </c>
      <c r="AG2519" s="2">
        <f t="shared" si="1119"/>
        <v>105.92076283713217</v>
      </c>
      <c r="AH2519" s="1">
        <f t="shared" si="1137"/>
        <v>77.901087848447787</v>
      </c>
    </row>
    <row r="2520" spans="6:34" ht="15" thickBot="1" x14ac:dyDescent="0.4">
      <c r="F2520" s="21">
        <f t="shared" si="1120"/>
        <v>248.99999999999014</v>
      </c>
      <c r="G2520" s="20">
        <f t="shared" si="1135"/>
        <v>356.63043478260749</v>
      </c>
      <c r="H2520" s="19">
        <f t="shared" si="1109"/>
        <v>6.6304347826074945</v>
      </c>
      <c r="I2520" s="18">
        <f t="shared" si="1110"/>
        <v>1.8944099378878556E-2</v>
      </c>
      <c r="J2520" s="17">
        <f t="shared" si="1111"/>
        <v>43053.843340420157</v>
      </c>
      <c r="K2520" s="16">
        <f t="shared" si="1112"/>
        <v>32.04186613931158</v>
      </c>
      <c r="L2520" s="15">
        <f t="shared" si="1113"/>
        <v>1.7305266684723348E-75</v>
      </c>
      <c r="M2520" s="14">
        <f t="shared" si="1114"/>
        <v>4.1132888382918923E-78</v>
      </c>
      <c r="N2520" s="13">
        <f t="shared" si="1121"/>
        <v>0</v>
      </c>
      <c r="O2520" s="12">
        <f t="shared" si="1122"/>
        <v>0</v>
      </c>
      <c r="P2520" s="4">
        <f t="shared" si="1123"/>
        <v>1.5576384606352493E-77</v>
      </c>
      <c r="Q2520" s="11">
        <f t="shared" si="1115"/>
        <v>2.2890795159164237E-76</v>
      </c>
      <c r="R2520" s="10">
        <f t="shared" si="1124"/>
        <v>-4.7740259786418876E-72</v>
      </c>
      <c r="S2520" s="9">
        <f t="shared" si="1125"/>
        <v>151.358709016955</v>
      </c>
      <c r="T2520" s="8">
        <f t="shared" si="1126"/>
        <v>35720.855349150661</v>
      </c>
      <c r="U2520" s="7">
        <f t="shared" si="1127"/>
        <v>-32.04186613931158</v>
      </c>
      <c r="V2520" s="9">
        <f t="shared" si="1128"/>
        <v>-3558.7828658643743</v>
      </c>
      <c r="W2520" s="8">
        <f t="shared" si="1129"/>
        <v>43053.843340420157</v>
      </c>
      <c r="X2520" s="7">
        <f t="shared" si="1130"/>
        <v>-32.04186613931158</v>
      </c>
      <c r="Y2520" s="6">
        <f t="shared" si="1116"/>
        <v>3562.0001326733732</v>
      </c>
      <c r="Z2520" s="4">
        <f t="shared" si="1117"/>
        <v>-1</v>
      </c>
      <c r="AA2520" s="4">
        <f t="shared" si="1131"/>
        <v>0</v>
      </c>
      <c r="AB2520" s="5">
        <f t="shared" si="1132"/>
        <v>1.516278439482281E-69</v>
      </c>
      <c r="AC2520" s="418">
        <f t="shared" si="1136"/>
        <v>1.0586682868533628E-69</v>
      </c>
      <c r="AD2520" s="628">
        <f t="shared" si="1133"/>
        <v>2.6047504352801393E-71</v>
      </c>
      <c r="AE2520" s="4">
        <f t="shared" si="1118"/>
        <v>33.62891313528813</v>
      </c>
      <c r="AF2520" s="3">
        <f t="shared" si="1134"/>
        <v>4.67</v>
      </c>
      <c r="AG2520" s="2">
        <f t="shared" si="1119"/>
        <v>105.92076283713217</v>
      </c>
      <c r="AH2520" s="1">
        <f t="shared" si="1137"/>
        <v>78.006220889905876</v>
      </c>
    </row>
    <row r="2521" spans="6:34" ht="15" thickBot="1" x14ac:dyDescent="0.4">
      <c r="F2521" s="21">
        <f t="shared" si="1120"/>
        <v>249.09999999999013</v>
      </c>
      <c r="G2521" s="20">
        <f t="shared" si="1135"/>
        <v>356.63043478260749</v>
      </c>
      <c r="H2521" s="19">
        <f t="shared" si="1109"/>
        <v>6.6304347826074945</v>
      </c>
      <c r="I2521" s="18">
        <f t="shared" si="1110"/>
        <v>1.8944099378878556E-2</v>
      </c>
      <c r="J2521" s="17">
        <f t="shared" si="1111"/>
        <v>42697.965053833723</v>
      </c>
      <c r="K2521" s="16">
        <f t="shared" si="1112"/>
        <v>32.042955004431604</v>
      </c>
      <c r="L2521" s="15">
        <f t="shared" si="1113"/>
        <v>7.1389051383927004E-75</v>
      </c>
      <c r="M2521" s="14">
        <f t="shared" si="1114"/>
        <v>1.6968463623445609E-77</v>
      </c>
      <c r="N2521" s="13">
        <f t="shared" si="1121"/>
        <v>0</v>
      </c>
      <c r="O2521" s="12">
        <f t="shared" si="1122"/>
        <v>0</v>
      </c>
      <c r="P2521" s="4">
        <f t="shared" si="1123"/>
        <v>6.4256930638366804E-77</v>
      </c>
      <c r="Q2521" s="11">
        <f t="shared" si="1115"/>
        <v>9.4430914103110113E-76</v>
      </c>
      <c r="R2521" s="10">
        <f t="shared" si="1124"/>
        <v>-1.9756238395609525E-71</v>
      </c>
      <c r="S2521" s="9">
        <f t="shared" si="1125"/>
        <v>151.358709016955</v>
      </c>
      <c r="T2521" s="8">
        <f t="shared" si="1126"/>
        <v>35735.991220052354</v>
      </c>
      <c r="U2521" s="7">
        <f t="shared" si="1127"/>
        <v>-32.042955004431604</v>
      </c>
      <c r="V2521" s="9">
        <f t="shared" si="1128"/>
        <v>-3561.9870524783055</v>
      </c>
      <c r="W2521" s="8">
        <f t="shared" si="1129"/>
        <v>42697.965053833723</v>
      </c>
      <c r="X2521" s="7">
        <f t="shared" si="1130"/>
        <v>-32.042955004431604</v>
      </c>
      <c r="Y2521" s="6">
        <f t="shared" si="1116"/>
        <v>3565.2014278043766</v>
      </c>
      <c r="Z2521" s="4">
        <f t="shared" si="1117"/>
        <v>-1</v>
      </c>
      <c r="AA2521" s="4">
        <f t="shared" si="1131"/>
        <v>0</v>
      </c>
      <c r="AB2521" s="5">
        <f t="shared" si="1132"/>
        <v>6.2747790771462428E-69</v>
      </c>
      <c r="AC2521" s="418">
        <f t="shared" si="1136"/>
        <v>4.382821306515412E-69</v>
      </c>
      <c r="AD2521" s="628">
        <f t="shared" si="1133"/>
        <v>1.0764661770597636E-70</v>
      </c>
      <c r="AE2521" s="4">
        <f t="shared" si="1118"/>
        <v>33.659136625426001</v>
      </c>
      <c r="AF2521" s="3">
        <f t="shared" si="1134"/>
        <v>4.67</v>
      </c>
      <c r="AG2521" s="2">
        <f t="shared" si="1119"/>
        <v>105.92076283713217</v>
      </c>
      <c r="AH2521" s="1">
        <f t="shared" si="1137"/>
        <v>78.111404926544182</v>
      </c>
    </row>
    <row r="2522" spans="6:34" ht="15" thickBot="1" x14ac:dyDescent="0.4">
      <c r="F2522" s="21">
        <f t="shared" si="1120"/>
        <v>249.19999999999013</v>
      </c>
      <c r="G2522" s="20">
        <f t="shared" si="1135"/>
        <v>356.63043478260749</v>
      </c>
      <c r="H2522" s="19">
        <f t="shared" si="1109"/>
        <v>6.6304347826074945</v>
      </c>
      <c r="I2522" s="18">
        <f t="shared" si="1110"/>
        <v>1.8944099378878556E-2</v>
      </c>
      <c r="J2522" s="17">
        <f t="shared" si="1111"/>
        <v>42341.766348585894</v>
      </c>
      <c r="K2522" s="16">
        <f t="shared" si="1112"/>
        <v>32.044044905502084</v>
      </c>
      <c r="L2522" s="15">
        <f t="shared" si="1113"/>
        <v>2.9490421868859604E-74</v>
      </c>
      <c r="M2522" s="14">
        <f t="shared" si="1114"/>
        <v>7.0095783740092389E-77</v>
      </c>
      <c r="N2522" s="13">
        <f t="shared" si="1121"/>
        <v>0</v>
      </c>
      <c r="O2522" s="12">
        <f t="shared" si="1122"/>
        <v>0</v>
      </c>
      <c r="P2522" s="4">
        <f t="shared" si="1123"/>
        <v>2.6544182277089781E-76</v>
      </c>
      <c r="Q2522" s="11">
        <f t="shared" si="1115"/>
        <v>3.9008887782892583E-75</v>
      </c>
      <c r="R2522" s="10">
        <f t="shared" si="1124"/>
        <v>-8.1868836721386725E-71</v>
      </c>
      <c r="S2522" s="9">
        <f t="shared" si="1125"/>
        <v>151.358709016955</v>
      </c>
      <c r="T2522" s="8">
        <f t="shared" si="1126"/>
        <v>35751.127090954047</v>
      </c>
      <c r="U2522" s="7">
        <f t="shared" si="1127"/>
        <v>-32.044044905502084</v>
      </c>
      <c r="V2522" s="9">
        <f t="shared" si="1128"/>
        <v>-3565.1913479787486</v>
      </c>
      <c r="W2522" s="8">
        <f t="shared" si="1129"/>
        <v>42341.766348585894</v>
      </c>
      <c r="X2522" s="7">
        <f t="shared" si="1130"/>
        <v>-32.044044905502084</v>
      </c>
      <c r="Y2522" s="6">
        <f t="shared" si="1116"/>
        <v>3568.4028369142693</v>
      </c>
      <c r="Z2522" s="4">
        <f t="shared" si="1117"/>
        <v>-1</v>
      </c>
      <c r="AA2522" s="4">
        <f t="shared" si="1131"/>
        <v>0</v>
      </c>
      <c r="AB2522" s="5">
        <f t="shared" si="1132"/>
        <v>2.6002362061181756E-68</v>
      </c>
      <c r="AC2522" s="418">
        <f t="shared" si="1136"/>
        <v>1.8169477401994996E-68</v>
      </c>
      <c r="AD2522" s="628">
        <f t="shared" si="1133"/>
        <v>4.4548188006403141E-70</v>
      </c>
      <c r="AE2522" s="4">
        <f t="shared" si="1118"/>
        <v>33.689361191640799</v>
      </c>
      <c r="AF2522" s="3">
        <f t="shared" si="1134"/>
        <v>4.67</v>
      </c>
      <c r="AG2522" s="2">
        <f t="shared" si="1119"/>
        <v>105.92076283713217</v>
      </c>
      <c r="AH2522" s="1">
        <f t="shared" si="1137"/>
        <v>78.216639945143598</v>
      </c>
    </row>
    <row r="2523" spans="6:34" ht="15" thickBot="1" x14ac:dyDescent="0.4">
      <c r="F2523" s="21">
        <f t="shared" si="1120"/>
        <v>249.29999999999012</v>
      </c>
      <c r="G2523" s="20">
        <f t="shared" si="1135"/>
        <v>356.63043478260749</v>
      </c>
      <c r="H2523" s="19">
        <f t="shared" si="1109"/>
        <v>6.6304347826074945</v>
      </c>
      <c r="I2523" s="18">
        <f t="shared" si="1110"/>
        <v>1.8944099378878556E-2</v>
      </c>
      <c r="J2523" s="17">
        <f t="shared" si="1111"/>
        <v>41985.247213788018</v>
      </c>
      <c r="K2523" s="16">
        <f t="shared" si="1112"/>
        <v>32.045135842710188</v>
      </c>
      <c r="L2523" s="15">
        <f t="shared" si="1113"/>
        <v>1.2199065250709076E-73</v>
      </c>
      <c r="M2523" s="14">
        <f t="shared" si="1114"/>
        <v>2.8995958194410403E-76</v>
      </c>
      <c r="N2523" s="13">
        <f t="shared" si="1121"/>
        <v>0</v>
      </c>
      <c r="O2523" s="12">
        <f t="shared" si="1122"/>
        <v>0</v>
      </c>
      <c r="P2523" s="4">
        <f t="shared" si="1123"/>
        <v>1.0980318052583205E-75</v>
      </c>
      <c r="Q2523" s="11">
        <f t="shared" si="1115"/>
        <v>1.6136492368174342E-74</v>
      </c>
      <c r="R2523" s="10">
        <f t="shared" si="1124"/>
        <v>-3.3972538510543128E-70</v>
      </c>
      <c r="S2523" s="9">
        <f t="shared" si="1125"/>
        <v>151.358709016955</v>
      </c>
      <c r="T2523" s="8">
        <f t="shared" si="1126"/>
        <v>35766.26296185574</v>
      </c>
      <c r="U2523" s="7">
        <f t="shared" si="1127"/>
        <v>-32.045135842710188</v>
      </c>
      <c r="V2523" s="9">
        <f t="shared" si="1128"/>
        <v>-3568.3957524692987</v>
      </c>
      <c r="W2523" s="8">
        <f t="shared" si="1129"/>
        <v>41985.247213788018</v>
      </c>
      <c r="X2523" s="7">
        <f t="shared" si="1130"/>
        <v>-32.045135842710188</v>
      </c>
      <c r="Y2523" s="6">
        <f t="shared" si="1116"/>
        <v>3571.6043600931239</v>
      </c>
      <c r="Z2523" s="4">
        <f t="shared" si="1117"/>
        <v>-1</v>
      </c>
      <c r="AA2523" s="4">
        <f t="shared" si="1131"/>
        <v>0</v>
      </c>
      <c r="AB2523" s="5">
        <f t="shared" si="1132"/>
        <v>1.0790018300795271E-67</v>
      </c>
      <c r="AC2523" s="418">
        <f t="shared" si="1136"/>
        <v>7.5426864900856764E-68</v>
      </c>
      <c r="AD2523" s="628">
        <f t="shared" si="1133"/>
        <v>1.8460999953089255E-69</v>
      </c>
      <c r="AE2523" s="4">
        <f t="shared" si="1118"/>
        <v>33.719586834782902</v>
      </c>
      <c r="AF2523" s="3">
        <f t="shared" si="1134"/>
        <v>4.67</v>
      </c>
      <c r="AG2523" s="2">
        <f t="shared" si="1119"/>
        <v>105.92076283713217</v>
      </c>
      <c r="AH2523" s="1">
        <f t="shared" si="1137"/>
        <v>78.32192593251655</v>
      </c>
    </row>
    <row r="2524" spans="6:34" ht="15" thickBot="1" x14ac:dyDescent="0.4">
      <c r="F2524" s="21">
        <f t="shared" si="1120"/>
        <v>249.39999999999011</v>
      </c>
      <c r="G2524" s="20">
        <f t="shared" si="1135"/>
        <v>356.63043478260749</v>
      </c>
      <c r="H2524" s="19">
        <f t="shared" si="1109"/>
        <v>6.6304347826074945</v>
      </c>
      <c r="I2524" s="18">
        <f t="shared" si="1110"/>
        <v>1.8944099378878556E-2</v>
      </c>
      <c r="J2524" s="17">
        <f t="shared" si="1111"/>
        <v>41628.407638541088</v>
      </c>
      <c r="K2524" s="16">
        <f t="shared" si="1112"/>
        <v>32.04622781624326</v>
      </c>
      <c r="L2524" s="15">
        <f t="shared" si="1113"/>
        <v>5.0532228748961078E-73</v>
      </c>
      <c r="M2524" s="14">
        <f t="shared" si="1114"/>
        <v>1.2011005451340559E-75</v>
      </c>
      <c r="N2524" s="13">
        <f t="shared" si="1121"/>
        <v>0</v>
      </c>
      <c r="O2524" s="12">
        <f t="shared" si="1122"/>
        <v>0</v>
      </c>
      <c r="P2524" s="4">
        <f t="shared" si="1123"/>
        <v>4.5483808157943077E-75</v>
      </c>
      <c r="Q2524" s="11">
        <f t="shared" si="1115"/>
        <v>6.6842246253831161E-74</v>
      </c>
      <c r="R2524" s="10">
        <f t="shared" si="1124"/>
        <v>-1.4116678886621308E-69</v>
      </c>
      <c r="S2524" s="9">
        <f t="shared" si="1125"/>
        <v>151.358709016955</v>
      </c>
      <c r="T2524" s="8">
        <f t="shared" si="1126"/>
        <v>35781.398832757433</v>
      </c>
      <c r="U2524" s="7">
        <f t="shared" si="1127"/>
        <v>-32.04622781624326</v>
      </c>
      <c r="V2524" s="9">
        <f t="shared" si="1128"/>
        <v>-3571.6002660535696</v>
      </c>
      <c r="W2524" s="8">
        <f t="shared" si="1129"/>
        <v>41628.407638541088</v>
      </c>
      <c r="X2524" s="7">
        <f t="shared" si="1130"/>
        <v>-32.04622781624326</v>
      </c>
      <c r="Y2524" s="6">
        <f t="shared" si="1116"/>
        <v>3574.8059974310786</v>
      </c>
      <c r="Z2524" s="4">
        <f t="shared" si="1117"/>
        <v>-1</v>
      </c>
      <c r="AA2524" s="4">
        <f t="shared" si="1131"/>
        <v>0</v>
      </c>
      <c r="AB2524" s="5">
        <f t="shared" si="1132"/>
        <v>4.4835985243146601E-67</v>
      </c>
      <c r="AC2524" s="418">
        <f t="shared" si="1136"/>
        <v>3.1354852612219228E-67</v>
      </c>
      <c r="AD2524" s="628">
        <f t="shared" si="1133"/>
        <v>7.6608340967220054E-69</v>
      </c>
      <c r="AE2524" s="4">
        <f t="shared" si="1118"/>
        <v>33.749813555703305</v>
      </c>
      <c r="AF2524" s="3">
        <f t="shared" si="1134"/>
        <v>4.67</v>
      </c>
      <c r="AG2524" s="2">
        <f t="shared" si="1119"/>
        <v>105.92076283713217</v>
      </c>
      <c r="AH2524" s="1">
        <f t="shared" si="1137"/>
        <v>78.427262875507267</v>
      </c>
    </row>
    <row r="2525" spans="6:34" ht="15" thickBot="1" x14ac:dyDescent="0.4">
      <c r="F2525" s="21">
        <f t="shared" si="1120"/>
        <v>249.49999999999011</v>
      </c>
      <c r="G2525" s="20">
        <f t="shared" si="1135"/>
        <v>356.63043478260749</v>
      </c>
      <c r="H2525" s="19">
        <f t="shared" si="1109"/>
        <v>6.6304347826074945</v>
      </c>
      <c r="I2525" s="18">
        <f t="shared" si="1110"/>
        <v>1.8944099378878556E-2</v>
      </c>
      <c r="J2525" s="17">
        <f t="shared" si="1111"/>
        <v>41271.247611935731</v>
      </c>
      <c r="K2525" s="16">
        <f t="shared" si="1112"/>
        <v>32.047320826288875</v>
      </c>
      <c r="L2525" s="15">
        <f t="shared" si="1113"/>
        <v>2.096075000729168E-72</v>
      </c>
      <c r="M2525" s="14">
        <f t="shared" si="1114"/>
        <v>4.9821606692331597E-75</v>
      </c>
      <c r="N2525" s="13">
        <f t="shared" si="1121"/>
        <v>0</v>
      </c>
      <c r="O2525" s="12">
        <f t="shared" si="1122"/>
        <v>0</v>
      </c>
      <c r="P2525" s="4">
        <f t="shared" si="1123"/>
        <v>1.8866666992159134E-74</v>
      </c>
      <c r="Q2525" s="11">
        <f t="shared" si="1115"/>
        <v>2.7726139304338307E-73</v>
      </c>
      <c r="R2525" s="10">
        <f t="shared" si="1124"/>
        <v>-5.8739786810414671E-69</v>
      </c>
      <c r="S2525" s="9">
        <f t="shared" si="1125"/>
        <v>151.358709016955</v>
      </c>
      <c r="T2525" s="8">
        <f t="shared" si="1126"/>
        <v>35796.534703659127</v>
      </c>
      <c r="U2525" s="7">
        <f t="shared" si="1127"/>
        <v>-32.047320826288875</v>
      </c>
      <c r="V2525" s="9">
        <f t="shared" si="1128"/>
        <v>-3574.8048888351941</v>
      </c>
      <c r="W2525" s="8">
        <f t="shared" si="1129"/>
        <v>41271.247611935731</v>
      </c>
      <c r="X2525" s="7">
        <f t="shared" si="1130"/>
        <v>-32.047320826288875</v>
      </c>
      <c r="Y2525" s="6">
        <f t="shared" si="1116"/>
        <v>3578.0077490183394</v>
      </c>
      <c r="Z2525" s="4">
        <f t="shared" si="1117"/>
        <v>-1</v>
      </c>
      <c r="AA2525" s="4">
        <f t="shared" si="1131"/>
        <v>0</v>
      </c>
      <c r="AB2525" s="5">
        <f t="shared" si="1132"/>
        <v>1.8656344284442883E-66</v>
      </c>
      <c r="AC2525" s="418">
        <f t="shared" si="1136"/>
        <v>1.3052048969981298E-66</v>
      </c>
      <c r="AD2525" s="628">
        <f t="shared" si="1133"/>
        <v>3.1834108272078025E-68</v>
      </c>
      <c r="AE2525" s="4">
        <f t="shared" si="1118"/>
        <v>33.780041355253658</v>
      </c>
      <c r="AF2525" s="3">
        <f t="shared" si="1134"/>
        <v>4.67</v>
      </c>
      <c r="AG2525" s="2">
        <f t="shared" si="1119"/>
        <v>105.92076283713217</v>
      </c>
      <c r="AH2525" s="1">
        <f t="shared" si="1137"/>
        <v>78.53265076099143</v>
      </c>
    </row>
    <row r="2526" spans="6:34" ht="15" thickBot="1" x14ac:dyDescent="0.4">
      <c r="F2526" s="21">
        <f t="shared" si="1120"/>
        <v>249.5999999999901</v>
      </c>
      <c r="G2526" s="20">
        <f t="shared" si="1135"/>
        <v>356.63043478260749</v>
      </c>
      <c r="H2526" s="19">
        <f t="shared" ref="H2526:H2589" si="1138">G2526-(TotalWeightE-PropellantWeight)</f>
        <v>6.6304347826074945</v>
      </c>
      <c r="I2526" s="18">
        <f t="shared" ref="I2526:I2589" si="1139">(G2526-(TotalWeightE-PropellantWeight))/(PropellantWeight)</f>
        <v>1.8944099378878556E-2</v>
      </c>
      <c r="J2526" s="17">
        <f t="shared" ref="J2526:J2589" si="1140">W2526</f>
        <v>40913.76712305221</v>
      </c>
      <c r="K2526" s="16">
        <f t="shared" ref="K2526:K2589" si="1141">$L$23*(20902231^2)/((20902231+W2526)^2)</f>
        <v>32.04841487303478</v>
      </c>
      <c r="L2526" s="15">
        <f t="shared" ref="L2526:L2589" si="1142">M2526/$L$22</f>
        <v>8.7064635179452002E-72</v>
      </c>
      <c r="M2526" s="14">
        <f t="shared" ref="M2526:M2589" si="1143">$L$22*(EXP(-K2526*(W2526-0)/($L$25*AF2526)))</f>
        <v>2.0694393135803947E-74</v>
      </c>
      <c r="N2526" s="13">
        <f t="shared" si="1121"/>
        <v>0</v>
      </c>
      <c r="O2526" s="12">
        <f t="shared" si="1122"/>
        <v>0</v>
      </c>
      <c r="P2526" s="4">
        <f t="shared" si="1123"/>
        <v>7.8366445769026435E-74</v>
      </c>
      <c r="Q2526" s="11">
        <f t="shared" ref="Q2526:Q2589" si="1144">(M2526*$L$25*AF2526)/144</f>
        <v>1.1516602233351028E-72</v>
      </c>
      <c r="R2526" s="10">
        <f t="shared" si="1124"/>
        <v>-2.4475277674795214E-68</v>
      </c>
      <c r="S2526" s="9">
        <f t="shared" si="1125"/>
        <v>151.358709016955</v>
      </c>
      <c r="T2526" s="8">
        <f t="shared" si="1126"/>
        <v>35811.67057456082</v>
      </c>
      <c r="U2526" s="7">
        <f t="shared" si="1127"/>
        <v>-32.04841487303478</v>
      </c>
      <c r="V2526" s="9">
        <f t="shared" si="1128"/>
        <v>-3578.0096209178232</v>
      </c>
      <c r="W2526" s="8">
        <f t="shared" si="1129"/>
        <v>40913.76712305221</v>
      </c>
      <c r="X2526" s="7">
        <f t="shared" si="1130"/>
        <v>-32.04841487303478</v>
      </c>
      <c r="Y2526" s="6">
        <f t="shared" ref="Y2526:Y2589" si="1145">SQRT((S2526^2)+(V2526^2))</f>
        <v>3581.2096149451772</v>
      </c>
      <c r="Z2526" s="4">
        <f t="shared" ref="Z2526:Z2589" si="1146">X2526/K2526</f>
        <v>-1</v>
      </c>
      <c r="AA2526" s="4">
        <f t="shared" si="1131"/>
        <v>0</v>
      </c>
      <c r="AB2526" s="5">
        <f t="shared" si="1132"/>
        <v>7.7735931904567071E-66</v>
      </c>
      <c r="AC2526" s="418">
        <f t="shared" si="1136"/>
        <v>5.4406149085976526E-66</v>
      </c>
      <c r="AD2526" s="628">
        <f t="shared" si="1133"/>
        <v>1.3246625339990194E-67</v>
      </c>
      <c r="AE2526" s="4">
        <f t="shared" ref="AE2526:AE2589" si="1147">Y2526/AG2526</f>
        <v>33.810270234286193</v>
      </c>
      <c r="AF2526" s="3">
        <f t="shared" si="1134"/>
        <v>4.67</v>
      </c>
      <c r="AG2526" s="2">
        <f t="shared" ref="AG2526:AG2589" si="1148">SQRT($L$27*$L$25*AF2526)</f>
        <v>105.92076283713217</v>
      </c>
      <c r="AH2526" s="1">
        <f t="shared" si="1137"/>
        <v>78.638089575876165</v>
      </c>
    </row>
    <row r="2527" spans="6:34" ht="15" thickBot="1" x14ac:dyDescent="0.4">
      <c r="F2527" s="21">
        <f t="shared" ref="F2527:F2590" si="1149">F2526+$G$28</f>
        <v>249.6999999999901</v>
      </c>
      <c r="G2527" s="20">
        <f t="shared" si="1135"/>
        <v>356.63043478260749</v>
      </c>
      <c r="H2527" s="19">
        <f t="shared" si="1138"/>
        <v>6.6304347826074945</v>
      </c>
      <c r="I2527" s="18">
        <f t="shared" si="1139"/>
        <v>1.8944099378878556E-2</v>
      </c>
      <c r="J2527" s="17">
        <f t="shared" si="1140"/>
        <v>40555.96616096043</v>
      </c>
      <c r="K2527" s="16">
        <f t="shared" si="1141"/>
        <v>32.049509956668892</v>
      </c>
      <c r="L2527" s="15">
        <f t="shared" si="1142"/>
        <v>3.6213749076422251E-71</v>
      </c>
      <c r="M2527" s="14">
        <f t="shared" si="1143"/>
        <v>8.6076460179748043E-74</v>
      </c>
      <c r="N2527" s="13">
        <f t="shared" ref="N2527:N2590" si="1150">IF(I2526&gt;0.02,(WeightFlowRate/$L$23)*ExhaustVelocityE+(ExitPressureE-Q2527)*ExitAreaE,0)</f>
        <v>0</v>
      </c>
      <c r="O2527" s="12">
        <f t="shared" ref="O2527:O2590" si="1151">N2527/WeightFlowRate</f>
        <v>0</v>
      </c>
      <c r="P2527" s="4">
        <f t="shared" ref="P2527:P2590" si="1152">Q2527/$L$21</f>
        <v>3.259581570911301E-73</v>
      </c>
      <c r="Q2527" s="11">
        <f t="shared" si="1144"/>
        <v>4.7902267393864613E-72</v>
      </c>
      <c r="R2527" s="10">
        <f t="shared" ref="R2527:R2590" si="1153">IF(W2527&lt;InitialAltitudeE,0,(((N2527-AB2527)*COS(ElevationAngleR)*$L$23)/(G2527)))</f>
        <v>-1.0212179945804826E-67</v>
      </c>
      <c r="S2527" s="9">
        <f t="shared" ref="S2527:S2590" si="1154">IF(W2526&lt;InitialAltitudeE,0,S2526+(R2526*TimeStep))</f>
        <v>151.358709016955</v>
      </c>
      <c r="T2527" s="8">
        <f t="shared" ref="T2527:T2590" si="1155">T2526+(S2527*TimeStep)</f>
        <v>35826.806445462513</v>
      </c>
      <c r="U2527" s="7">
        <f t="shared" ref="U2527:U2590" si="1156">IF(W2526&lt;InitialAltitudeE,-K2527,(((N2527-AB2527)*SIN(ElevationAngleR)*$L$23)/G2527)-K2527)</f>
        <v>-32.049509956668892</v>
      </c>
      <c r="V2527" s="9">
        <f t="shared" ref="V2527:V2590" si="1157">IF(W2526&lt;InitialAltitudeE,0,V2526+(U2526*TimeStep))</f>
        <v>-3581.2144624051266</v>
      </c>
      <c r="W2527" s="8">
        <f t="shared" ref="W2527:W2590" si="1158">IF(P2526&gt;0.913499,W2526,W2526+V2526*TimeStep)</f>
        <v>40555.96616096043</v>
      </c>
      <c r="X2527" s="7">
        <f t="shared" ref="X2527:X2590" si="1159">IF(N2527&gt;0.002,SQRT((U2527^2)+(R2527^2)),-SQRT((U2527^2)+(R2527^2)))</f>
        <v>-32.049509956668892</v>
      </c>
      <c r="Y2527" s="6">
        <f t="shared" si="1145"/>
        <v>3584.4115953019291</v>
      </c>
      <c r="Z2527" s="4">
        <f t="shared" si="1146"/>
        <v>-1</v>
      </c>
      <c r="AA2527" s="4">
        <f t="shared" ref="AA2527:AA2590" si="1160">N2527/G2527</f>
        <v>0</v>
      </c>
      <c r="AB2527" s="5">
        <f t="shared" ref="AB2527:AB2590" si="1161">0.5*M2527*(Y2526^2)*CrossSectionalAreaE*AH2527</f>
        <v>3.2434905761326021E-65</v>
      </c>
      <c r="AC2527" s="418">
        <f t="shared" si="1136"/>
        <v>2.2709772298429103E-65</v>
      </c>
      <c r="AD2527" s="628">
        <f t="shared" ref="AD2527:AD2590" si="1162">(1/2)*M2527*(Y2526^2)</f>
        <v>5.5196798245016376E-67</v>
      </c>
      <c r="AE2527" s="4">
        <f t="shared" si="1147"/>
        <v>33.840500193653796</v>
      </c>
      <c r="AF2527" s="3">
        <f t="shared" ref="AF2527:AF2590" si="1163">IF(AF2526&gt;4.67,$L$20+($L$26/1000)*W2527,4.67)</f>
        <v>4.67</v>
      </c>
      <c r="AG2527" s="2">
        <f t="shared" si="1148"/>
        <v>105.92076283713217</v>
      </c>
      <c r="AH2527" s="1">
        <f t="shared" si="1137"/>
        <v>78.743579307100504</v>
      </c>
    </row>
    <row r="2528" spans="6:34" ht="15" thickBot="1" x14ac:dyDescent="0.4">
      <c r="F2528" s="21">
        <f t="shared" si="1149"/>
        <v>249.79999999999009</v>
      </c>
      <c r="G2528" s="20">
        <f t="shared" ref="G2528:G2591" si="1164">IF(I2527&gt;0.02,G2527-((N2527/O2527)*TimeStep),G2527)</f>
        <v>356.63043478260749</v>
      </c>
      <c r="H2528" s="19">
        <f t="shared" si="1138"/>
        <v>6.6304347826074945</v>
      </c>
      <c r="I2528" s="18">
        <f t="shared" si="1139"/>
        <v>1.8944099378878556E-2</v>
      </c>
      <c r="J2528" s="17">
        <f t="shared" si="1140"/>
        <v>40197.844714719919</v>
      </c>
      <c r="K2528" s="16">
        <f t="shared" si="1141"/>
        <v>32.050606077379371</v>
      </c>
      <c r="L2528" s="15">
        <f t="shared" si="1142"/>
        <v>1.5083497815680154E-70</v>
      </c>
      <c r="M2528" s="14">
        <f t="shared" si="1143"/>
        <v>3.5851965958090156E-73</v>
      </c>
      <c r="N2528" s="13">
        <f t="shared" si="1150"/>
        <v>0</v>
      </c>
      <c r="O2528" s="12">
        <f t="shared" si="1151"/>
        <v>0</v>
      </c>
      <c r="P2528" s="4">
        <f t="shared" si="1152"/>
        <v>1.35765814804528E-72</v>
      </c>
      <c r="Q2528" s="11">
        <f t="shared" si="1144"/>
        <v>1.9951917822060155E-71</v>
      </c>
      <c r="R2528" s="10">
        <f t="shared" si="1153"/>
        <v>-4.2668266352529733E-67</v>
      </c>
      <c r="S2528" s="9">
        <f t="shared" si="1154"/>
        <v>151.358709016955</v>
      </c>
      <c r="T2528" s="8">
        <f t="shared" si="1155"/>
        <v>35841.942316364206</v>
      </c>
      <c r="U2528" s="7">
        <f t="shared" si="1156"/>
        <v>-32.050606077379371</v>
      </c>
      <c r="V2528" s="9">
        <f t="shared" si="1157"/>
        <v>-3584.4194134007935</v>
      </c>
      <c r="W2528" s="8">
        <f t="shared" si="1158"/>
        <v>40197.844714719919</v>
      </c>
      <c r="X2528" s="7">
        <f t="shared" si="1159"/>
        <v>-32.050606077379371</v>
      </c>
      <c r="Y2528" s="6">
        <f t="shared" si="1145"/>
        <v>3587.6136901789978</v>
      </c>
      <c r="Z2528" s="4">
        <f t="shared" si="1146"/>
        <v>-1</v>
      </c>
      <c r="AA2528" s="4">
        <f t="shared" si="1160"/>
        <v>0</v>
      </c>
      <c r="AB2528" s="5">
        <f t="shared" si="1161"/>
        <v>1.3551868508858231E-64</v>
      </c>
      <c r="AC2528" s="418">
        <f t="shared" ref="AC2528:AC2591" si="1165">(AB2528/G2528)*F2528</f>
        <v>9.4923383518185026E-65</v>
      </c>
      <c r="AD2528" s="628">
        <f t="shared" si="1162"/>
        <v>2.3031314555643378E-66</v>
      </c>
      <c r="AE2528" s="4">
        <f t="shared" si="1147"/>
        <v>33.870731234209956</v>
      </c>
      <c r="AF2528" s="3">
        <f t="shared" si="1163"/>
        <v>4.67</v>
      </c>
      <c r="AG2528" s="2">
        <f t="shared" si="1148"/>
        <v>105.92076283713217</v>
      </c>
      <c r="AH2528" s="1">
        <f t="shared" si="1137"/>
        <v>78.849119941634456</v>
      </c>
    </row>
    <row r="2529" spans="6:34" ht="15" thickBot="1" x14ac:dyDescent="0.4">
      <c r="F2529" s="21">
        <f t="shared" si="1149"/>
        <v>249.89999999999009</v>
      </c>
      <c r="G2529" s="20">
        <f t="shared" si="1164"/>
        <v>356.63043478260749</v>
      </c>
      <c r="H2529" s="19">
        <f t="shared" si="1138"/>
        <v>6.6304347826074945</v>
      </c>
      <c r="I2529" s="18">
        <f t="shared" si="1139"/>
        <v>1.8944099378878556E-2</v>
      </c>
      <c r="J2529" s="17">
        <f t="shared" si="1140"/>
        <v>39839.402773379836</v>
      </c>
      <c r="K2529" s="16">
        <f t="shared" si="1141"/>
        <v>32.051703235354545</v>
      </c>
      <c r="L2529" s="15">
        <f t="shared" si="1142"/>
        <v>6.2911153862888436E-70</v>
      </c>
      <c r="M2529" s="14">
        <f t="shared" si="1143"/>
        <v>1.4953352161669953E-72</v>
      </c>
      <c r="N2529" s="13">
        <f t="shared" si="1150"/>
        <v>0</v>
      </c>
      <c r="O2529" s="12">
        <f t="shared" si="1151"/>
        <v>0</v>
      </c>
      <c r="P2529" s="4">
        <f t="shared" si="1152"/>
        <v>5.6626017180239402E-72</v>
      </c>
      <c r="Q2529" s="11">
        <f t="shared" si="1144"/>
        <v>8.3216650892373426E-71</v>
      </c>
      <c r="R2529" s="10">
        <f t="shared" si="1153"/>
        <v>-1.7852020705960473E-66</v>
      </c>
      <c r="S2529" s="9">
        <f t="shared" si="1154"/>
        <v>151.358709016955</v>
      </c>
      <c r="T2529" s="8">
        <f t="shared" si="1155"/>
        <v>35857.078187265899</v>
      </c>
      <c r="U2529" s="7">
        <f t="shared" si="1156"/>
        <v>-32.051703235354545</v>
      </c>
      <c r="V2529" s="9">
        <f t="shared" si="1157"/>
        <v>-3587.6244740085313</v>
      </c>
      <c r="W2529" s="8">
        <f t="shared" si="1158"/>
        <v>39839.402773379836</v>
      </c>
      <c r="X2529" s="7">
        <f t="shared" si="1159"/>
        <v>-32.051703235354545</v>
      </c>
      <c r="Y2529" s="6">
        <f t="shared" si="1145"/>
        <v>3590.8158996668531</v>
      </c>
      <c r="Z2529" s="4">
        <f t="shared" si="1146"/>
        <v>-1</v>
      </c>
      <c r="AA2529" s="4">
        <f t="shared" si="1160"/>
        <v>0</v>
      </c>
      <c r="AB2529" s="5">
        <f t="shared" si="1161"/>
        <v>5.6699804774291531E-64</v>
      </c>
      <c r="AC2529" s="418">
        <f t="shared" si="1165"/>
        <v>3.973099273406688E-64</v>
      </c>
      <c r="AD2529" s="628">
        <f t="shared" si="1162"/>
        <v>9.6232088414429131E-66</v>
      </c>
      <c r="AE2529" s="4">
        <f t="shared" si="1147"/>
        <v>33.900963356808802</v>
      </c>
      <c r="AF2529" s="3">
        <f t="shared" si="1163"/>
        <v>4.67</v>
      </c>
      <c r="AG2529" s="2">
        <f t="shared" si="1148"/>
        <v>105.92076283713217</v>
      </c>
      <c r="AH2529" s="1">
        <f t="shared" si="1137"/>
        <v>78.954711466479466</v>
      </c>
    </row>
    <row r="2530" spans="6:34" ht="15" thickBot="1" x14ac:dyDescent="0.4">
      <c r="F2530" s="21">
        <f t="shared" si="1149"/>
        <v>249.99999999999008</v>
      </c>
      <c r="G2530" s="20">
        <f t="shared" si="1164"/>
        <v>356.63043478260749</v>
      </c>
      <c r="H2530" s="19">
        <f t="shared" si="1138"/>
        <v>6.6304347826074945</v>
      </c>
      <c r="I2530" s="18">
        <f t="shared" si="1139"/>
        <v>1.8944099378878556E-2</v>
      </c>
      <c r="J2530" s="17">
        <f t="shared" si="1140"/>
        <v>39480.64032597898</v>
      </c>
      <c r="K2530" s="16">
        <f t="shared" si="1141"/>
        <v>32.052801430782942</v>
      </c>
      <c r="L2530" s="15">
        <f t="shared" si="1142"/>
        <v>2.6275463289403187E-69</v>
      </c>
      <c r="M2530" s="14">
        <f t="shared" si="1143"/>
        <v>6.2454148692582432E-72</v>
      </c>
      <c r="N2530" s="13">
        <f t="shared" si="1150"/>
        <v>0</v>
      </c>
      <c r="O2530" s="12">
        <f t="shared" si="1151"/>
        <v>0</v>
      </c>
      <c r="P2530" s="4">
        <f t="shared" si="1152"/>
        <v>2.3650414024947618E-71</v>
      </c>
      <c r="Q2530" s="11">
        <f t="shared" si="1144"/>
        <v>3.4756254198661227E-70</v>
      </c>
      <c r="R2530" s="10">
        <f t="shared" si="1153"/>
        <v>-7.4793826120254637E-66</v>
      </c>
      <c r="S2530" s="9">
        <f t="shared" si="1154"/>
        <v>151.358709016955</v>
      </c>
      <c r="T2530" s="8">
        <f t="shared" si="1155"/>
        <v>35872.214058167592</v>
      </c>
      <c r="U2530" s="7">
        <f t="shared" si="1156"/>
        <v>-32.052801430782942</v>
      </c>
      <c r="V2530" s="9">
        <f t="shared" si="1157"/>
        <v>-3590.8296443320669</v>
      </c>
      <c r="W2530" s="8">
        <f t="shared" si="1158"/>
        <v>39480.64032597898</v>
      </c>
      <c r="X2530" s="7">
        <f t="shared" si="1159"/>
        <v>-32.052801430782942</v>
      </c>
      <c r="Y2530" s="6">
        <f t="shared" si="1145"/>
        <v>3594.0182238560278</v>
      </c>
      <c r="Z2530" s="4">
        <f t="shared" si="1146"/>
        <v>-1</v>
      </c>
      <c r="AA2530" s="4">
        <f t="shared" si="1160"/>
        <v>0</v>
      </c>
      <c r="AB2530" s="5">
        <f t="shared" si="1161"/>
        <v>2.3755267872419723E-63</v>
      </c>
      <c r="AC2530" s="418">
        <f t="shared" si="1165"/>
        <v>1.6652580343359763E-63</v>
      </c>
      <c r="AD2530" s="628">
        <f t="shared" si="1162"/>
        <v>4.0264061085566934E-65</v>
      </c>
      <c r="AE2530" s="4">
        <f t="shared" si="1147"/>
        <v>33.931196562305054</v>
      </c>
      <c r="AF2530" s="3">
        <f t="shared" si="1163"/>
        <v>4.67</v>
      </c>
      <c r="AG2530" s="2">
        <f t="shared" si="1148"/>
        <v>105.92076283713217</v>
      </c>
      <c r="AH2530" s="1">
        <f t="shared" si="1137"/>
        <v>79.060353868668642</v>
      </c>
    </row>
    <row r="2531" spans="6:34" ht="15" thickBot="1" x14ac:dyDescent="0.4">
      <c r="F2531" s="21">
        <f t="shared" si="1149"/>
        <v>250.09999999999008</v>
      </c>
      <c r="G2531" s="20">
        <f t="shared" si="1164"/>
        <v>356.63043478260749</v>
      </c>
      <c r="H2531" s="19">
        <f t="shared" si="1138"/>
        <v>6.6304347826074945</v>
      </c>
      <c r="I2531" s="18">
        <f t="shared" si="1139"/>
        <v>1.8944099378878556E-2</v>
      </c>
      <c r="J2531" s="17">
        <f t="shared" si="1140"/>
        <v>39121.557361545776</v>
      </c>
      <c r="K2531" s="16">
        <f t="shared" si="1141"/>
        <v>32.05390066385327</v>
      </c>
      <c r="L2531" s="15">
        <f t="shared" si="1142"/>
        <v>1.0989309268059355E-68</v>
      </c>
      <c r="M2531" s="14">
        <f t="shared" si="1143"/>
        <v>2.6120489199250281E-71</v>
      </c>
      <c r="N2531" s="13">
        <f t="shared" si="1150"/>
        <v>0</v>
      </c>
      <c r="O2531" s="12">
        <f t="shared" si="1151"/>
        <v>0</v>
      </c>
      <c r="P2531" s="4">
        <f t="shared" si="1152"/>
        <v>9.8914227001514144E-71</v>
      </c>
      <c r="Q2531" s="11">
        <f t="shared" si="1144"/>
        <v>1.4536269910126108E-69</v>
      </c>
      <c r="R2531" s="10">
        <f t="shared" si="1153"/>
        <v>-3.1379082526060992E-65</v>
      </c>
      <c r="S2531" s="9">
        <f t="shared" si="1154"/>
        <v>151.358709016955</v>
      </c>
      <c r="T2531" s="8">
        <f t="shared" si="1155"/>
        <v>35887.349929069285</v>
      </c>
      <c r="U2531" s="7">
        <f t="shared" si="1156"/>
        <v>-32.05390066385327</v>
      </c>
      <c r="V2531" s="9">
        <f t="shared" si="1157"/>
        <v>-3594.0349244751451</v>
      </c>
      <c r="W2531" s="8">
        <f t="shared" si="1158"/>
        <v>39121.557361545776</v>
      </c>
      <c r="X2531" s="7">
        <f t="shared" si="1159"/>
        <v>-32.05390066385327</v>
      </c>
      <c r="Y2531" s="6">
        <f t="shared" si="1145"/>
        <v>3597.2206628371218</v>
      </c>
      <c r="Z2531" s="4">
        <f t="shared" si="1146"/>
        <v>-1</v>
      </c>
      <c r="AA2531" s="4">
        <f t="shared" si="1160"/>
        <v>0</v>
      </c>
      <c r="AB2531" s="5">
        <f t="shared" si="1161"/>
        <v>9.9663107192677736E-63</v>
      </c>
      <c r="AC2531" s="418">
        <f t="shared" si="1165"/>
        <v>6.9892361048999617E-63</v>
      </c>
      <c r="AD2531" s="628">
        <f t="shared" si="1162"/>
        <v>1.6869874841920916E-64</v>
      </c>
      <c r="AE2531" s="4">
        <f t="shared" si="1147"/>
        <v>33.961430851554063</v>
      </c>
      <c r="AF2531" s="3">
        <f t="shared" si="1163"/>
        <v>4.67</v>
      </c>
      <c r="AG2531" s="2">
        <f t="shared" si="1148"/>
        <v>105.92076283713217</v>
      </c>
      <c r="AH2531" s="1">
        <f t="shared" si="1137"/>
        <v>79.166047135265714</v>
      </c>
    </row>
    <row r="2532" spans="6:34" ht="15" thickBot="1" x14ac:dyDescent="0.4">
      <c r="F2532" s="21">
        <f t="shared" si="1149"/>
        <v>250.19999999999007</v>
      </c>
      <c r="G2532" s="20">
        <f t="shared" si="1164"/>
        <v>356.63043478260749</v>
      </c>
      <c r="H2532" s="19">
        <f t="shared" si="1138"/>
        <v>6.6304347826074945</v>
      </c>
      <c r="I2532" s="18">
        <f t="shared" si="1139"/>
        <v>1.8944099378878556E-2</v>
      </c>
      <c r="J2532" s="17">
        <f t="shared" si="1140"/>
        <v>38762.153869098263</v>
      </c>
      <c r="K2532" s="16">
        <f t="shared" si="1141"/>
        <v>32.05500093475446</v>
      </c>
      <c r="L2532" s="15">
        <f t="shared" si="1142"/>
        <v>4.6024367383140988E-68</v>
      </c>
      <c r="M2532" s="14">
        <f t="shared" si="1143"/>
        <v>1.0939531883298781E-70</v>
      </c>
      <c r="N2532" s="13">
        <f t="shared" si="1150"/>
        <v>0</v>
      </c>
      <c r="O2532" s="12">
        <f t="shared" si="1151"/>
        <v>0</v>
      </c>
      <c r="P2532" s="4">
        <f t="shared" si="1152"/>
        <v>4.1426304528246561E-70</v>
      </c>
      <c r="Q2532" s="11">
        <f t="shared" si="1144"/>
        <v>6.0879406558214661E-69</v>
      </c>
      <c r="R2532" s="10">
        <f t="shared" si="1153"/>
        <v>-1.3182901085474437E-64</v>
      </c>
      <c r="S2532" s="9">
        <f t="shared" si="1154"/>
        <v>151.358709016955</v>
      </c>
      <c r="T2532" s="8">
        <f t="shared" si="1155"/>
        <v>35902.485799970978</v>
      </c>
      <c r="U2532" s="7">
        <f t="shared" si="1156"/>
        <v>-32.05500093475446</v>
      </c>
      <c r="V2532" s="9">
        <f t="shared" si="1157"/>
        <v>-3597.2403145415306</v>
      </c>
      <c r="W2532" s="8">
        <f t="shared" si="1158"/>
        <v>38762.153869098263</v>
      </c>
      <c r="X2532" s="7">
        <f t="shared" si="1159"/>
        <v>-32.05500093475446</v>
      </c>
      <c r="Y2532" s="6">
        <f t="shared" si="1145"/>
        <v>3600.423216700799</v>
      </c>
      <c r="Z2532" s="4">
        <f t="shared" si="1146"/>
        <v>-1</v>
      </c>
      <c r="AA2532" s="4">
        <f t="shared" si="1160"/>
        <v>0</v>
      </c>
      <c r="AB2532" s="5">
        <f t="shared" si="1161"/>
        <v>4.1870213474244421E-62</v>
      </c>
      <c r="AC2532" s="418">
        <f t="shared" si="1165"/>
        <v>2.9374743122082073E-62</v>
      </c>
      <c r="AD2532" s="628">
        <f t="shared" si="1162"/>
        <v>7.0778752125131603E-64</v>
      </c>
      <c r="AE2532" s="4">
        <f t="shared" si="1147"/>
        <v>33.991666225411798</v>
      </c>
      <c r="AF2532" s="3">
        <f t="shared" si="1163"/>
        <v>4.67</v>
      </c>
      <c r="AG2532" s="2">
        <f t="shared" si="1148"/>
        <v>105.92076283713217</v>
      </c>
      <c r="AH2532" s="1">
        <f t="shared" si="1137"/>
        <v>79.271791253366104</v>
      </c>
    </row>
    <row r="2533" spans="6:34" ht="15" thickBot="1" x14ac:dyDescent="0.4">
      <c r="F2533" s="21">
        <f t="shared" si="1149"/>
        <v>250.29999999999006</v>
      </c>
      <c r="G2533" s="20">
        <f t="shared" si="1164"/>
        <v>356.63043478260749</v>
      </c>
      <c r="H2533" s="19">
        <f t="shared" si="1138"/>
        <v>6.6304347826074945</v>
      </c>
      <c r="I2533" s="18">
        <f t="shared" si="1139"/>
        <v>1.8944099378878556E-2</v>
      </c>
      <c r="J2533" s="17">
        <f t="shared" si="1140"/>
        <v>38402.429837644107</v>
      </c>
      <c r="K2533" s="16">
        <f t="shared" si="1141"/>
        <v>32.056102243675625</v>
      </c>
      <c r="L2533" s="15">
        <f t="shared" si="1142"/>
        <v>1.9302022382199378E-67</v>
      </c>
      <c r="M2533" s="14">
        <f t="shared" si="1143"/>
        <v>4.58789770002497E-70</v>
      </c>
      <c r="N2533" s="13">
        <f t="shared" si="1150"/>
        <v>0</v>
      </c>
      <c r="O2533" s="12">
        <f t="shared" si="1151"/>
        <v>0</v>
      </c>
      <c r="P2533" s="4">
        <f t="shared" si="1152"/>
        <v>1.7373654493921953E-69</v>
      </c>
      <c r="Q2533" s="11">
        <f t="shared" si="1144"/>
        <v>2.553203302544729E-68</v>
      </c>
      <c r="R2533" s="10">
        <f t="shared" si="1153"/>
        <v>-5.5459780378617377E-64</v>
      </c>
      <c r="S2533" s="9">
        <f t="shared" si="1154"/>
        <v>151.358709016955</v>
      </c>
      <c r="T2533" s="8">
        <f t="shared" si="1155"/>
        <v>35917.621670872672</v>
      </c>
      <c r="U2533" s="7">
        <f t="shared" si="1156"/>
        <v>-32.056102243675625</v>
      </c>
      <c r="V2533" s="9">
        <f t="shared" si="1157"/>
        <v>-3600.4458146350062</v>
      </c>
      <c r="W2533" s="8">
        <f t="shared" si="1158"/>
        <v>38402.429837644107</v>
      </c>
      <c r="X2533" s="7">
        <f t="shared" si="1159"/>
        <v>-32.056102243675625</v>
      </c>
      <c r="Y2533" s="6">
        <f t="shared" si="1145"/>
        <v>3603.6258855377887</v>
      </c>
      <c r="Z2533" s="4">
        <f t="shared" si="1146"/>
        <v>-1</v>
      </c>
      <c r="AA2533" s="4">
        <f t="shared" si="1160"/>
        <v>0</v>
      </c>
      <c r="AB2533" s="5">
        <f t="shared" si="1161"/>
        <v>1.7614581408382396E-61</v>
      </c>
      <c r="AC2533" s="418">
        <f t="shared" si="1165"/>
        <v>1.2362741080147874E-61</v>
      </c>
      <c r="AD2533" s="628">
        <f t="shared" si="1162"/>
        <v>2.9736567536777985E-63</v>
      </c>
      <c r="AE2533" s="4">
        <f t="shared" si="1147"/>
        <v>34.021902684734833</v>
      </c>
      <c r="AF2533" s="3">
        <f t="shared" si="1163"/>
        <v>4.67</v>
      </c>
      <c r="AG2533" s="2">
        <f t="shared" si="1148"/>
        <v>105.92076283713217</v>
      </c>
      <c r="AH2533" s="1">
        <f t="shared" si="1137"/>
        <v>79.377586210096155</v>
      </c>
    </row>
    <row r="2534" spans="6:34" ht="15" thickBot="1" x14ac:dyDescent="0.4">
      <c r="F2534" s="21">
        <f t="shared" si="1149"/>
        <v>250.39999999999006</v>
      </c>
      <c r="G2534" s="20">
        <f t="shared" si="1164"/>
        <v>356.63043478260749</v>
      </c>
      <c r="H2534" s="19">
        <f t="shared" si="1138"/>
        <v>6.6304347826074945</v>
      </c>
      <c r="I2534" s="18">
        <f t="shared" si="1139"/>
        <v>1.8944099378878556E-2</v>
      </c>
      <c r="J2534" s="17">
        <f t="shared" si="1140"/>
        <v>38042.385256180605</v>
      </c>
      <c r="K2534" s="16">
        <f t="shared" si="1141"/>
        <v>32.057204590806045</v>
      </c>
      <c r="L2534" s="15">
        <f t="shared" si="1142"/>
        <v>8.1061660179267385E-67</v>
      </c>
      <c r="M2534" s="14">
        <f t="shared" si="1143"/>
        <v>1.9267546008010064E-69</v>
      </c>
      <c r="N2534" s="13">
        <f t="shared" si="1150"/>
        <v>0</v>
      </c>
      <c r="O2534" s="12">
        <f t="shared" si="1151"/>
        <v>0</v>
      </c>
      <c r="P2534" s="4">
        <f t="shared" si="1152"/>
        <v>7.2963197781652853E-69</v>
      </c>
      <c r="Q2534" s="11">
        <f t="shared" si="1144"/>
        <v>1.0722549916341002E-67</v>
      </c>
      <c r="R2534" s="10">
        <f t="shared" si="1153"/>
        <v>-2.3363711568912841E-63</v>
      </c>
      <c r="S2534" s="9">
        <f t="shared" si="1154"/>
        <v>151.358709016955</v>
      </c>
      <c r="T2534" s="8">
        <f t="shared" si="1155"/>
        <v>35932.757541774365</v>
      </c>
      <c r="U2534" s="7">
        <f t="shared" si="1156"/>
        <v>-32.057204590806045</v>
      </c>
      <c r="V2534" s="9">
        <f t="shared" si="1157"/>
        <v>-3603.6514248593739</v>
      </c>
      <c r="W2534" s="8">
        <f t="shared" si="1158"/>
        <v>38042.385256180605</v>
      </c>
      <c r="X2534" s="7">
        <f t="shared" si="1159"/>
        <v>-32.057204590806045</v>
      </c>
      <c r="Y2534" s="6">
        <f t="shared" si="1145"/>
        <v>3606.8286694388848</v>
      </c>
      <c r="Z2534" s="4">
        <f t="shared" si="1146"/>
        <v>-1</v>
      </c>
      <c r="AA2534" s="4">
        <f t="shared" si="1160"/>
        <v>0</v>
      </c>
      <c r="AB2534" s="5">
        <f t="shared" si="1161"/>
        <v>7.4205486682967761E-61</v>
      </c>
      <c r="AC2534" s="418">
        <f t="shared" si="1165"/>
        <v>5.2101705444014918E-61</v>
      </c>
      <c r="AD2534" s="628">
        <f t="shared" si="1162"/>
        <v>1.2510532768667026E-62</v>
      </c>
      <c r="AE2534" s="4">
        <f t="shared" si="1147"/>
        <v>34.052140230380353</v>
      </c>
      <c r="AF2534" s="3">
        <f t="shared" si="1163"/>
        <v>4.67</v>
      </c>
      <c r="AG2534" s="2">
        <f t="shared" si="1148"/>
        <v>105.92076283713217</v>
      </c>
      <c r="AH2534" s="1">
        <f t="shared" si="1137"/>
        <v>79.483431992613248</v>
      </c>
    </row>
    <row r="2535" spans="6:34" ht="15" thickBot="1" x14ac:dyDescent="0.4">
      <c r="F2535" s="21">
        <f t="shared" si="1149"/>
        <v>250.49999999999005</v>
      </c>
      <c r="G2535" s="20">
        <f t="shared" si="1164"/>
        <v>356.63043478260749</v>
      </c>
      <c r="H2535" s="19">
        <f t="shared" si="1138"/>
        <v>6.6304347826074945</v>
      </c>
      <c r="I2535" s="18">
        <f t="shared" si="1139"/>
        <v>1.8944099378878556E-2</v>
      </c>
      <c r="J2535" s="17">
        <f t="shared" si="1140"/>
        <v>37682.020113694671</v>
      </c>
      <c r="K2535" s="16">
        <f t="shared" si="1141"/>
        <v>32.058307976335257</v>
      </c>
      <c r="L2535" s="15">
        <f t="shared" si="1142"/>
        <v>3.4089921579071056E-66</v>
      </c>
      <c r="M2535" s="14">
        <f t="shared" si="1143"/>
        <v>8.1028334601293986E-69</v>
      </c>
      <c r="N2535" s="13">
        <f t="shared" si="1150"/>
        <v>0</v>
      </c>
      <c r="O2535" s="12">
        <f t="shared" si="1151"/>
        <v>0</v>
      </c>
      <c r="P2535" s="4">
        <f t="shared" si="1152"/>
        <v>3.0684169125504285E-68</v>
      </c>
      <c r="Q2535" s="11">
        <f t="shared" si="1144"/>
        <v>4.5092943441741777E-67</v>
      </c>
      <c r="R2535" s="10">
        <f t="shared" si="1153"/>
        <v>-9.856034262315286E-63</v>
      </c>
      <c r="S2535" s="9">
        <f t="shared" si="1154"/>
        <v>151.358709016955</v>
      </c>
      <c r="T2535" s="8">
        <f t="shared" si="1155"/>
        <v>35947.893412676058</v>
      </c>
      <c r="U2535" s="7">
        <f t="shared" si="1156"/>
        <v>-32.058307976335257</v>
      </c>
      <c r="V2535" s="9">
        <f t="shared" si="1157"/>
        <v>-3606.8571453184545</v>
      </c>
      <c r="W2535" s="8">
        <f t="shared" si="1158"/>
        <v>37682.020113694671</v>
      </c>
      <c r="X2535" s="7">
        <f t="shared" si="1159"/>
        <v>-32.058307976335257</v>
      </c>
      <c r="Y2535" s="6">
        <f t="shared" si="1145"/>
        <v>3610.0315684949446</v>
      </c>
      <c r="Z2535" s="4">
        <f t="shared" si="1146"/>
        <v>-1</v>
      </c>
      <c r="AA2535" s="4">
        <f t="shared" si="1160"/>
        <v>0</v>
      </c>
      <c r="AB2535" s="5">
        <f t="shared" si="1161"/>
        <v>3.1303751419883802E-60</v>
      </c>
      <c r="AC2535" s="418">
        <f t="shared" si="1165"/>
        <v>2.1987999244822185E-60</v>
      </c>
      <c r="AD2535" s="628">
        <f t="shared" si="1162"/>
        <v>5.2705743398526401E-62</v>
      </c>
      <c r="AE2535" s="4">
        <f t="shared" si="1147"/>
        <v>34.082378863206145</v>
      </c>
      <c r="AF2535" s="3">
        <f t="shared" si="1163"/>
        <v>4.67</v>
      </c>
      <c r="AG2535" s="2">
        <f t="shared" si="1148"/>
        <v>105.92076283713217</v>
      </c>
      <c r="AH2535" s="1">
        <f t="shared" si="1137"/>
        <v>79.589328588105815</v>
      </c>
    </row>
    <row r="2536" spans="6:34" ht="15" thickBot="1" x14ac:dyDescent="0.4">
      <c r="F2536" s="21">
        <f t="shared" si="1149"/>
        <v>250.59999999999005</v>
      </c>
      <c r="G2536" s="20">
        <f t="shared" si="1164"/>
        <v>356.63043478260749</v>
      </c>
      <c r="H2536" s="19">
        <f t="shared" si="1138"/>
        <v>6.6304347826074945</v>
      </c>
      <c r="I2536" s="18">
        <f t="shared" si="1139"/>
        <v>1.8944099378878556E-2</v>
      </c>
      <c r="J2536" s="17">
        <f t="shared" si="1140"/>
        <v>37321.334399162828</v>
      </c>
      <c r="K2536" s="16">
        <f t="shared" si="1141"/>
        <v>32.059412400452942</v>
      </c>
      <c r="L2536" s="15">
        <f t="shared" si="1142"/>
        <v>1.4356033939383101E-65</v>
      </c>
      <c r="M2536" s="14">
        <f t="shared" si="1143"/>
        <v>3.4122857070519692E-68</v>
      </c>
      <c r="N2536" s="13">
        <f t="shared" si="1150"/>
        <v>0</v>
      </c>
      <c r="O2536" s="12">
        <f t="shared" si="1151"/>
        <v>0</v>
      </c>
      <c r="P2536" s="4">
        <f t="shared" si="1152"/>
        <v>1.2921794857925111E-67</v>
      </c>
      <c r="Q2536" s="11">
        <f t="shared" si="1144"/>
        <v>1.8989654316886461E-66</v>
      </c>
      <c r="R2536" s="10">
        <f t="shared" si="1153"/>
        <v>-4.163507869599997E-62</v>
      </c>
      <c r="S2536" s="9">
        <f t="shared" si="1154"/>
        <v>151.358709016955</v>
      </c>
      <c r="T2536" s="8">
        <f t="shared" si="1155"/>
        <v>35963.029283577751</v>
      </c>
      <c r="U2536" s="7">
        <f t="shared" si="1156"/>
        <v>-32.059412400452942</v>
      </c>
      <c r="V2536" s="9">
        <f t="shared" si="1157"/>
        <v>-3610.0629761160881</v>
      </c>
      <c r="W2536" s="8">
        <f t="shared" si="1158"/>
        <v>37321.334399162828</v>
      </c>
      <c r="X2536" s="7">
        <f t="shared" si="1159"/>
        <v>-32.059412400452942</v>
      </c>
      <c r="Y2536" s="6">
        <f t="shared" si="1145"/>
        <v>3613.2345827968911</v>
      </c>
      <c r="Z2536" s="4">
        <f t="shared" si="1146"/>
        <v>-1</v>
      </c>
      <c r="AA2536" s="4">
        <f t="shared" si="1160"/>
        <v>0</v>
      </c>
      <c r="AB2536" s="5">
        <f t="shared" si="1161"/>
        <v>1.3223717766791895E-59</v>
      </c>
      <c r="AC2536" s="418">
        <f t="shared" si="1165"/>
        <v>9.2921504985348801E-60</v>
      </c>
      <c r="AD2536" s="628">
        <f t="shared" si="1162"/>
        <v>2.2235013154950249E-61</v>
      </c>
      <c r="AE2536" s="4">
        <f t="shared" si="1147"/>
        <v>34.112618584070617</v>
      </c>
      <c r="AF2536" s="3">
        <f t="shared" si="1163"/>
        <v>4.67</v>
      </c>
      <c r="AG2536" s="2">
        <f t="shared" si="1148"/>
        <v>105.92076283713217</v>
      </c>
      <c r="AH2536" s="1">
        <f t="shared" si="1137"/>
        <v>79.695275983793238</v>
      </c>
    </row>
    <row r="2537" spans="6:34" ht="15" thickBot="1" x14ac:dyDescent="0.4">
      <c r="F2537" s="21">
        <f t="shared" si="1149"/>
        <v>250.69999999999004</v>
      </c>
      <c r="G2537" s="20">
        <f t="shared" si="1164"/>
        <v>356.63043478260749</v>
      </c>
      <c r="H2537" s="19">
        <f t="shared" si="1138"/>
        <v>6.6304347826074945</v>
      </c>
      <c r="I2537" s="18">
        <f t="shared" si="1139"/>
        <v>1.8944099378878556E-2</v>
      </c>
      <c r="J2537" s="17">
        <f t="shared" si="1140"/>
        <v>36960.328101551218</v>
      </c>
      <c r="K2537" s="16">
        <f t="shared" si="1141"/>
        <v>32.060517863348984</v>
      </c>
      <c r="L2537" s="15">
        <f t="shared" si="1142"/>
        <v>6.0539810044675698E-65</v>
      </c>
      <c r="M2537" s="14">
        <f t="shared" si="1143"/>
        <v>1.4389707449518966E-67</v>
      </c>
      <c r="N2537" s="13">
        <f t="shared" si="1150"/>
        <v>0</v>
      </c>
      <c r="O2537" s="12">
        <f t="shared" si="1151"/>
        <v>0</v>
      </c>
      <c r="P2537" s="4">
        <f t="shared" si="1152"/>
        <v>5.4491582385369405E-67</v>
      </c>
      <c r="Q2537" s="11">
        <f t="shared" si="1144"/>
        <v>8.0079921098860513E-66</v>
      </c>
      <c r="R2537" s="10">
        <f t="shared" si="1153"/>
        <v>-1.761219686964605E-61</v>
      </c>
      <c r="S2537" s="9">
        <f t="shared" si="1154"/>
        <v>151.358709016955</v>
      </c>
      <c r="T2537" s="8">
        <f t="shared" si="1155"/>
        <v>35978.165154479444</v>
      </c>
      <c r="U2537" s="7">
        <f t="shared" si="1156"/>
        <v>-32.060517863348984</v>
      </c>
      <c r="V2537" s="9">
        <f t="shared" si="1157"/>
        <v>-3613.2689173561334</v>
      </c>
      <c r="W2537" s="8">
        <f t="shared" si="1158"/>
        <v>36960.328101551218</v>
      </c>
      <c r="X2537" s="7">
        <f t="shared" si="1159"/>
        <v>-32.060517863348984</v>
      </c>
      <c r="Y2537" s="6">
        <f t="shared" si="1145"/>
        <v>3616.4377124357115</v>
      </c>
      <c r="Z2537" s="4">
        <f t="shared" si="1146"/>
        <v>-1</v>
      </c>
      <c r="AA2537" s="4">
        <f t="shared" si="1160"/>
        <v>0</v>
      </c>
      <c r="AB2537" s="5">
        <f t="shared" si="1161"/>
        <v>5.5938100263456558E-59</v>
      </c>
      <c r="AC2537" s="418">
        <f t="shared" si="1165"/>
        <v>3.9322728427809219E-59</v>
      </c>
      <c r="AD2537" s="628">
        <f t="shared" si="1162"/>
        <v>9.3932154870389606E-61</v>
      </c>
      <c r="AE2537" s="4">
        <f t="shared" si="1147"/>
        <v>34.142859393832772</v>
      </c>
      <c r="AF2537" s="3">
        <f t="shared" si="1163"/>
        <v>4.67</v>
      </c>
      <c r="AG2537" s="2">
        <f t="shared" si="1148"/>
        <v>105.92076283713217</v>
      </c>
      <c r="AH2537" s="1">
        <f t="shared" si="1137"/>
        <v>79.801274166925651</v>
      </c>
    </row>
    <row r="2538" spans="6:34" ht="15" thickBot="1" x14ac:dyDescent="0.4">
      <c r="F2538" s="21">
        <f t="shared" si="1149"/>
        <v>250.79999999999004</v>
      </c>
      <c r="G2538" s="20">
        <f t="shared" si="1164"/>
        <v>356.63043478260749</v>
      </c>
      <c r="H2538" s="19">
        <f t="shared" si="1138"/>
        <v>6.6304347826074945</v>
      </c>
      <c r="I2538" s="18">
        <f t="shared" si="1139"/>
        <v>1.8944099378878556E-2</v>
      </c>
      <c r="J2538" s="17">
        <f t="shared" si="1140"/>
        <v>36599.001209815608</v>
      </c>
      <c r="K2538" s="16">
        <f t="shared" si="1141"/>
        <v>32.061624365213483</v>
      </c>
      <c r="L2538" s="15">
        <f t="shared" si="1142"/>
        <v>2.5565004424944413E-64</v>
      </c>
      <c r="M2538" s="14">
        <f t="shared" si="1143"/>
        <v>6.0765459017650377E-67</v>
      </c>
      <c r="N2538" s="13">
        <f t="shared" si="1150"/>
        <v>0</v>
      </c>
      <c r="O2538" s="12">
        <f t="shared" si="1151"/>
        <v>0</v>
      </c>
      <c r="P2538" s="4">
        <f t="shared" si="1152"/>
        <v>2.3010933529130041E-66</v>
      </c>
      <c r="Q2538" s="11">
        <f t="shared" si="1144"/>
        <v>3.3816484322147579E-65</v>
      </c>
      <c r="R2538" s="10">
        <f t="shared" si="1153"/>
        <v>-7.4604456093378061E-61</v>
      </c>
      <c r="S2538" s="9">
        <f t="shared" si="1154"/>
        <v>151.358709016955</v>
      </c>
      <c r="T2538" s="8">
        <f t="shared" si="1155"/>
        <v>35993.301025381137</v>
      </c>
      <c r="U2538" s="7">
        <f t="shared" si="1156"/>
        <v>-32.061624365213483</v>
      </c>
      <c r="V2538" s="9">
        <f t="shared" si="1157"/>
        <v>-3616.4749691424681</v>
      </c>
      <c r="W2538" s="8">
        <f t="shared" si="1158"/>
        <v>36599.001209815608</v>
      </c>
      <c r="X2538" s="7">
        <f t="shared" si="1159"/>
        <v>-32.061624365213483</v>
      </c>
      <c r="Y2538" s="6">
        <f t="shared" si="1145"/>
        <v>3619.6409575024559</v>
      </c>
      <c r="Z2538" s="4">
        <f t="shared" si="1146"/>
        <v>-1</v>
      </c>
      <c r="AA2538" s="4">
        <f t="shared" si="1160"/>
        <v>0</v>
      </c>
      <c r="AB2538" s="5">
        <f t="shared" si="1161"/>
        <v>2.3695122056263355E-58</v>
      </c>
      <c r="AC2538" s="418">
        <f t="shared" si="1165"/>
        <v>1.6663571114824086E-58</v>
      </c>
      <c r="AD2538" s="628">
        <f t="shared" si="1162"/>
        <v>3.9736422630785728E-60</v>
      </c>
      <c r="AE2538" s="4">
        <f t="shared" si="1147"/>
        <v>34.173101293352225</v>
      </c>
      <c r="AF2538" s="3">
        <f t="shared" si="1163"/>
        <v>4.67</v>
      </c>
      <c r="AG2538" s="2">
        <f t="shared" si="1148"/>
        <v>105.92076283713217</v>
      </c>
      <c r="AH2538" s="1">
        <f t="shared" si="1137"/>
        <v>79.907323124784199</v>
      </c>
    </row>
    <row r="2539" spans="6:34" ht="15" thickBot="1" x14ac:dyDescent="0.4">
      <c r="F2539" s="21">
        <f t="shared" si="1149"/>
        <v>250.89999999999003</v>
      </c>
      <c r="G2539" s="20">
        <f t="shared" si="1164"/>
        <v>356.63043478260749</v>
      </c>
      <c r="H2539" s="19">
        <f t="shared" si="1138"/>
        <v>6.6304347826074945</v>
      </c>
      <c r="I2539" s="18">
        <f t="shared" si="1139"/>
        <v>1.8944099378878556E-2</v>
      </c>
      <c r="J2539" s="17">
        <f t="shared" si="1140"/>
        <v>36237.353712901364</v>
      </c>
      <c r="K2539" s="16">
        <f t="shared" si="1141"/>
        <v>32.062731906236714</v>
      </c>
      <c r="L2539" s="15">
        <f t="shared" si="1142"/>
        <v>1.081058183788073E-63</v>
      </c>
      <c r="M2539" s="14">
        <f t="shared" si="1143"/>
        <v>2.5695671970458707E-66</v>
      </c>
      <c r="N2539" s="13">
        <f t="shared" si="1150"/>
        <v>0</v>
      </c>
      <c r="O2539" s="12">
        <f t="shared" si="1151"/>
        <v>0</v>
      </c>
      <c r="P2539" s="4">
        <f t="shared" si="1152"/>
        <v>9.7305510277937248E-66</v>
      </c>
      <c r="Q2539" s="11">
        <f t="shared" si="1144"/>
        <v>1.4299855582160024E-64</v>
      </c>
      <c r="R2539" s="10">
        <f t="shared" si="1153"/>
        <v>-3.1645593183499923E-60</v>
      </c>
      <c r="S2539" s="9">
        <f t="shared" si="1154"/>
        <v>151.358709016955</v>
      </c>
      <c r="T2539" s="8">
        <f t="shared" si="1155"/>
        <v>36008.43689628283</v>
      </c>
      <c r="U2539" s="7">
        <f t="shared" si="1156"/>
        <v>-32.062731906236714</v>
      </c>
      <c r="V2539" s="9">
        <f t="shared" si="1157"/>
        <v>-3619.6811315789896</v>
      </c>
      <c r="W2539" s="8">
        <f t="shared" si="1158"/>
        <v>36237.353712901364</v>
      </c>
      <c r="X2539" s="7">
        <f t="shared" si="1159"/>
        <v>-32.062731906236714</v>
      </c>
      <c r="Y2539" s="6">
        <f t="shared" si="1145"/>
        <v>3622.8443180882387</v>
      </c>
      <c r="Z2539" s="4">
        <f t="shared" si="1146"/>
        <v>-1</v>
      </c>
      <c r="AA2539" s="4">
        <f t="shared" si="1160"/>
        <v>0</v>
      </c>
      <c r="AB2539" s="5">
        <f t="shared" si="1161"/>
        <v>1.0050957171879214E-57</v>
      </c>
      <c r="AC2539" s="418">
        <f t="shared" si="1165"/>
        <v>7.0711439868041784E-58</v>
      </c>
      <c r="AD2539" s="628">
        <f t="shared" si="1162"/>
        <v>1.6832978600664349E-59</v>
      </c>
      <c r="AE2539" s="4">
        <f t="shared" si="1147"/>
        <v>34.203344283489187</v>
      </c>
      <c r="AF2539" s="3">
        <f t="shared" si="1163"/>
        <v>4.67</v>
      </c>
      <c r="AG2539" s="2">
        <f t="shared" si="1148"/>
        <v>105.92076283713217</v>
      </c>
      <c r="AH2539" s="1">
        <f t="shared" si="1137"/>
        <v>80.013422844680775</v>
      </c>
    </row>
    <row r="2540" spans="6:34" ht="15" thickBot="1" x14ac:dyDescent="0.4">
      <c r="F2540" s="21">
        <f t="shared" si="1149"/>
        <v>250.99999999999002</v>
      </c>
      <c r="G2540" s="20">
        <f t="shared" si="1164"/>
        <v>356.63043478260749</v>
      </c>
      <c r="H2540" s="19">
        <f t="shared" si="1138"/>
        <v>6.6304347826074945</v>
      </c>
      <c r="I2540" s="18">
        <f t="shared" si="1139"/>
        <v>1.8944099378878556E-2</v>
      </c>
      <c r="J2540" s="17">
        <f t="shared" si="1140"/>
        <v>35875.385599743466</v>
      </c>
      <c r="K2540" s="16">
        <f t="shared" si="1141"/>
        <v>32.063840486609159</v>
      </c>
      <c r="L2540" s="15">
        <f t="shared" si="1142"/>
        <v>4.577736403084178E-63</v>
      </c>
      <c r="M2540" s="14">
        <f t="shared" si="1143"/>
        <v>1.0880821656490783E-65</v>
      </c>
      <c r="N2540" s="13">
        <f t="shared" si="1150"/>
        <v>0</v>
      </c>
      <c r="O2540" s="12">
        <f t="shared" si="1151"/>
        <v>0</v>
      </c>
      <c r="P2540" s="4">
        <f t="shared" si="1152"/>
        <v>4.1203978037440893E-65</v>
      </c>
      <c r="Q2540" s="11">
        <f t="shared" si="1144"/>
        <v>6.055267925350925E-64</v>
      </c>
      <c r="R2540" s="10">
        <f t="shared" si="1153"/>
        <v>-1.3441851336742771E-59</v>
      </c>
      <c r="S2540" s="9">
        <f t="shared" si="1154"/>
        <v>151.358709016955</v>
      </c>
      <c r="T2540" s="8">
        <f t="shared" si="1155"/>
        <v>36023.572767184523</v>
      </c>
      <c r="U2540" s="7">
        <f t="shared" si="1156"/>
        <v>-32.063840486609159</v>
      </c>
      <c r="V2540" s="9">
        <f t="shared" si="1157"/>
        <v>-3622.8874047696131</v>
      </c>
      <c r="W2540" s="8">
        <f t="shared" si="1158"/>
        <v>35875.385599743466</v>
      </c>
      <c r="X2540" s="7">
        <f t="shared" si="1159"/>
        <v>-32.063840486609159</v>
      </c>
      <c r="Y2540" s="6">
        <f t="shared" si="1145"/>
        <v>3626.0477942842372</v>
      </c>
      <c r="Z2540" s="4">
        <f t="shared" si="1146"/>
        <v>-1</v>
      </c>
      <c r="AA2540" s="4">
        <f t="shared" si="1160"/>
        <v>0</v>
      </c>
      <c r="AB2540" s="5">
        <f t="shared" si="1161"/>
        <v>4.2692665393553813E-57</v>
      </c>
      <c r="AC2540" s="418">
        <f t="shared" si="1165"/>
        <v>3.0047516893261467E-57</v>
      </c>
      <c r="AD2540" s="628">
        <f t="shared" si="1162"/>
        <v>7.1405397305999364E-59</v>
      </c>
      <c r="AE2540" s="4">
        <f t="shared" si="1147"/>
        <v>34.23358836510446</v>
      </c>
      <c r="AF2540" s="3">
        <f t="shared" si="1163"/>
        <v>4.67</v>
      </c>
      <c r="AG2540" s="2">
        <f t="shared" si="1148"/>
        <v>105.92076283713217</v>
      </c>
      <c r="AH2540" s="1">
        <f t="shared" si="1137"/>
        <v>80.119573313957773</v>
      </c>
    </row>
    <row r="2541" spans="6:34" ht="15" thickBot="1" x14ac:dyDescent="0.4">
      <c r="F2541" s="21">
        <f t="shared" si="1149"/>
        <v>251.09999999999002</v>
      </c>
      <c r="G2541" s="20">
        <f t="shared" si="1164"/>
        <v>356.63043478260749</v>
      </c>
      <c r="H2541" s="19">
        <f t="shared" si="1138"/>
        <v>6.6304347826074945</v>
      </c>
      <c r="I2541" s="18">
        <f t="shared" si="1139"/>
        <v>1.8944099378878556E-2</v>
      </c>
      <c r="J2541" s="17">
        <f t="shared" si="1140"/>
        <v>35513.096859266501</v>
      </c>
      <c r="K2541" s="16">
        <f t="shared" si="1141"/>
        <v>32.064950106521493</v>
      </c>
      <c r="L2541" s="15">
        <f t="shared" si="1142"/>
        <v>1.9411144729155584E-62</v>
      </c>
      <c r="M2541" s="14">
        <f t="shared" si="1143"/>
        <v>4.6138349906729908E-65</v>
      </c>
      <c r="N2541" s="13">
        <f t="shared" si="1150"/>
        <v>0</v>
      </c>
      <c r="O2541" s="12">
        <f t="shared" si="1151"/>
        <v>0</v>
      </c>
      <c r="P2541" s="4">
        <f t="shared" si="1152"/>
        <v>1.7471874976524412E-64</v>
      </c>
      <c r="Q2541" s="11">
        <f t="shared" si="1144"/>
        <v>2.5676376209344417E-63</v>
      </c>
      <c r="R2541" s="10">
        <f t="shared" si="1153"/>
        <v>-5.7174509802851557E-59</v>
      </c>
      <c r="S2541" s="9">
        <f t="shared" si="1154"/>
        <v>151.358709016955</v>
      </c>
      <c r="T2541" s="8">
        <f t="shared" si="1155"/>
        <v>36038.708638086217</v>
      </c>
      <c r="U2541" s="7">
        <f t="shared" si="1156"/>
        <v>-32.064950106521493</v>
      </c>
      <c r="V2541" s="9">
        <f t="shared" si="1157"/>
        <v>-3626.0937888182739</v>
      </c>
      <c r="W2541" s="8">
        <f t="shared" si="1158"/>
        <v>35513.096859266501</v>
      </c>
      <c r="X2541" s="7">
        <f t="shared" si="1159"/>
        <v>-32.064950106521493</v>
      </c>
      <c r="Y2541" s="6">
        <f t="shared" si="1145"/>
        <v>3629.2513861816933</v>
      </c>
      <c r="Z2541" s="4">
        <f t="shared" si="1146"/>
        <v>-1</v>
      </c>
      <c r="AA2541" s="4">
        <f t="shared" si="1160"/>
        <v>0</v>
      </c>
      <c r="AB2541" s="5">
        <f t="shared" si="1161"/>
        <v>1.8159196638199768E-56</v>
      </c>
      <c r="AC2541" s="418">
        <f t="shared" si="1165"/>
        <v>1.2785712690593271E-56</v>
      </c>
      <c r="AD2541" s="628">
        <f t="shared" si="1162"/>
        <v>3.0331864763360446E-58</v>
      </c>
      <c r="AE2541" s="4">
        <f t="shared" si="1147"/>
        <v>34.263833539059469</v>
      </c>
      <c r="AF2541" s="3">
        <f t="shared" si="1163"/>
        <v>4.67</v>
      </c>
      <c r="AG2541" s="2">
        <f t="shared" si="1148"/>
        <v>105.92076283713217</v>
      </c>
      <c r="AH2541" s="1">
        <f t="shared" si="1137"/>
        <v>80.225774519988406</v>
      </c>
    </row>
    <row r="2542" spans="6:34" ht="15" thickBot="1" x14ac:dyDescent="0.4">
      <c r="F2542" s="21">
        <f t="shared" si="1149"/>
        <v>251.19999999999001</v>
      </c>
      <c r="G2542" s="20">
        <f t="shared" si="1164"/>
        <v>356.63043478260749</v>
      </c>
      <c r="H2542" s="19">
        <f t="shared" si="1138"/>
        <v>6.6304347826074945</v>
      </c>
      <c r="I2542" s="18">
        <f t="shared" si="1139"/>
        <v>1.8944099378878556E-2</v>
      </c>
      <c r="J2542" s="17">
        <f t="shared" si="1140"/>
        <v>35150.487480384676</v>
      </c>
      <c r="K2542" s="16">
        <f t="shared" si="1141"/>
        <v>32.066060766164583</v>
      </c>
      <c r="L2542" s="15">
        <f t="shared" si="1142"/>
        <v>8.2423358327501149E-62</v>
      </c>
      <c r="M2542" s="14">
        <f t="shared" si="1143"/>
        <v>1.9591208040863746E-64</v>
      </c>
      <c r="N2542" s="13">
        <f t="shared" si="1150"/>
        <v>0</v>
      </c>
      <c r="O2542" s="12">
        <f t="shared" si="1151"/>
        <v>0</v>
      </c>
      <c r="P2542" s="4">
        <f t="shared" si="1152"/>
        <v>7.4188855522794221E-64</v>
      </c>
      <c r="Q2542" s="11">
        <f t="shared" si="1144"/>
        <v>1.0902670534807682E-62</v>
      </c>
      <c r="R2542" s="10">
        <f t="shared" si="1153"/>
        <v>-2.4352495196541081E-58</v>
      </c>
      <c r="S2542" s="9">
        <f t="shared" si="1154"/>
        <v>151.358709016955</v>
      </c>
      <c r="T2542" s="8">
        <f t="shared" si="1155"/>
        <v>36053.84450898791</v>
      </c>
      <c r="U2542" s="7">
        <f t="shared" si="1156"/>
        <v>-32.066060766164583</v>
      </c>
      <c r="V2542" s="9">
        <f t="shared" si="1157"/>
        <v>-3629.3002838289262</v>
      </c>
      <c r="W2542" s="8">
        <f t="shared" si="1158"/>
        <v>35150.487480384676</v>
      </c>
      <c r="X2542" s="7">
        <f t="shared" si="1159"/>
        <v>-32.066060766164583</v>
      </c>
      <c r="Y2542" s="6">
        <f t="shared" si="1145"/>
        <v>3632.4550938719126</v>
      </c>
      <c r="Z2542" s="4">
        <f t="shared" si="1146"/>
        <v>-1</v>
      </c>
      <c r="AA2542" s="4">
        <f t="shared" si="1160"/>
        <v>0</v>
      </c>
      <c r="AB2542" s="5">
        <f t="shared" si="1161"/>
        <v>7.7345962462934688E-56</v>
      </c>
      <c r="AC2542" s="418">
        <f t="shared" si="1165"/>
        <v>5.4480223435030196E-56</v>
      </c>
      <c r="AD2542" s="628">
        <f t="shared" si="1162"/>
        <v>1.2902246162243125E-57</v>
      </c>
      <c r="AE2542" s="4">
        <f t="shared" si="1147"/>
        <v>34.294079806216224</v>
      </c>
      <c r="AF2542" s="3">
        <f t="shared" si="1163"/>
        <v>4.67</v>
      </c>
      <c r="AG2542" s="2">
        <f t="shared" si="1148"/>
        <v>105.92076283713217</v>
      </c>
      <c r="AH2542" s="1">
        <f t="shared" si="1137"/>
        <v>80.332026450176556</v>
      </c>
    </row>
    <row r="2543" spans="6:34" ht="15" thickBot="1" x14ac:dyDescent="0.4">
      <c r="F2543" s="21">
        <f t="shared" si="1149"/>
        <v>251.29999999999001</v>
      </c>
      <c r="G2543" s="20">
        <f t="shared" si="1164"/>
        <v>356.63043478260749</v>
      </c>
      <c r="H2543" s="19">
        <f t="shared" si="1138"/>
        <v>6.6304347826074945</v>
      </c>
      <c r="I2543" s="18">
        <f t="shared" si="1139"/>
        <v>1.8944099378878556E-2</v>
      </c>
      <c r="J2543" s="17">
        <f t="shared" si="1140"/>
        <v>34787.557452001784</v>
      </c>
      <c r="K2543" s="16">
        <f t="shared" si="1141"/>
        <v>32.067172465729485</v>
      </c>
      <c r="L2543" s="15">
        <f t="shared" si="1142"/>
        <v>3.5046801905252438E-61</v>
      </c>
      <c r="M2543" s="14">
        <f t="shared" si="1143"/>
        <v>8.3302743448594523E-64</v>
      </c>
      <c r="N2543" s="13">
        <f t="shared" si="1150"/>
        <v>0</v>
      </c>
      <c r="O2543" s="12">
        <f t="shared" si="1151"/>
        <v>0</v>
      </c>
      <c r="P2543" s="4">
        <f t="shared" si="1152"/>
        <v>3.1545452355309169E-63</v>
      </c>
      <c r="Q2543" s="11">
        <f t="shared" si="1144"/>
        <v>4.6358670918671591E-62</v>
      </c>
      <c r="R2543" s="10">
        <f t="shared" si="1153"/>
        <v>-1.0386812160865492E-57</v>
      </c>
      <c r="S2543" s="9">
        <f t="shared" si="1154"/>
        <v>151.358709016955</v>
      </c>
      <c r="T2543" s="8">
        <f t="shared" si="1155"/>
        <v>36068.980379889603</v>
      </c>
      <c r="U2543" s="7">
        <f t="shared" si="1156"/>
        <v>-32.067172465729485</v>
      </c>
      <c r="V2543" s="9">
        <f t="shared" si="1157"/>
        <v>-3632.5068899055427</v>
      </c>
      <c r="W2543" s="8">
        <f t="shared" si="1158"/>
        <v>34787.557452001784</v>
      </c>
      <c r="X2543" s="7">
        <f t="shared" si="1159"/>
        <v>-32.067172465729485</v>
      </c>
      <c r="Y2543" s="6">
        <f t="shared" si="1145"/>
        <v>3635.6589174462611</v>
      </c>
      <c r="Z2543" s="4">
        <f t="shared" si="1146"/>
        <v>-1</v>
      </c>
      <c r="AA2543" s="4">
        <f t="shared" si="1160"/>
        <v>0</v>
      </c>
      <c r="AB2543" s="5">
        <f t="shared" si="1161"/>
        <v>3.2989555157286883E-55</v>
      </c>
      <c r="AC2543" s="418">
        <f t="shared" si="1165"/>
        <v>2.3246123724912591E-55</v>
      </c>
      <c r="AD2543" s="628">
        <f t="shared" si="1162"/>
        <v>5.4957860440643278E-57</v>
      </c>
      <c r="AE2543" s="4">
        <f t="shared" si="1147"/>
        <v>34.324327167437318</v>
      </c>
      <c r="AF2543" s="3">
        <f t="shared" si="1163"/>
        <v>4.67</v>
      </c>
      <c r="AG2543" s="2">
        <f t="shared" si="1148"/>
        <v>105.92076283713217</v>
      </c>
      <c r="AH2543" s="1">
        <f t="shared" si="1137"/>
        <v>80.438329091956433</v>
      </c>
    </row>
    <row r="2544" spans="6:34" ht="15" thickBot="1" x14ac:dyDescent="0.4">
      <c r="F2544" s="21">
        <f t="shared" si="1149"/>
        <v>251.39999999999</v>
      </c>
      <c r="G2544" s="20">
        <f t="shared" si="1164"/>
        <v>356.63043478260749</v>
      </c>
      <c r="H2544" s="19">
        <f t="shared" si="1138"/>
        <v>6.6304347826074945</v>
      </c>
      <c r="I2544" s="18">
        <f t="shared" si="1139"/>
        <v>1.8944099378878556E-2</v>
      </c>
      <c r="J2544" s="17">
        <f t="shared" si="1140"/>
        <v>34424.306763011227</v>
      </c>
      <c r="K2544" s="16">
        <f t="shared" si="1141"/>
        <v>32.06828520540747</v>
      </c>
      <c r="L2544" s="15">
        <f t="shared" si="1142"/>
        <v>1.4922636150605519E-60</v>
      </c>
      <c r="M2544" s="14">
        <f t="shared" si="1143"/>
        <v>3.5469613866374255E-63</v>
      </c>
      <c r="N2544" s="13">
        <f t="shared" si="1150"/>
        <v>0</v>
      </c>
      <c r="O2544" s="12">
        <f t="shared" si="1151"/>
        <v>0</v>
      </c>
      <c r="P2544" s="4">
        <f t="shared" si="1152"/>
        <v>1.3431790694545251E-62</v>
      </c>
      <c r="Q2544" s="11">
        <f t="shared" si="1144"/>
        <v>1.9739135696752822E-61</v>
      </c>
      <c r="R2544" s="10">
        <f t="shared" si="1153"/>
        <v>-4.4362807656731356E-57</v>
      </c>
      <c r="S2544" s="9">
        <f t="shared" si="1154"/>
        <v>151.358709016955</v>
      </c>
      <c r="T2544" s="8">
        <f t="shared" si="1155"/>
        <v>36084.116250791296</v>
      </c>
      <c r="U2544" s="7">
        <f t="shared" si="1156"/>
        <v>-32.06828520540747</v>
      </c>
      <c r="V2544" s="9">
        <f t="shared" si="1157"/>
        <v>-3635.7136071521159</v>
      </c>
      <c r="W2544" s="8">
        <f t="shared" si="1158"/>
        <v>34424.306763011227</v>
      </c>
      <c r="X2544" s="7">
        <f t="shared" si="1159"/>
        <v>-32.06828520540747</v>
      </c>
      <c r="Y2544" s="6">
        <f t="shared" si="1145"/>
        <v>3638.8628569961702</v>
      </c>
      <c r="Z2544" s="4">
        <f t="shared" si="1146"/>
        <v>-1</v>
      </c>
      <c r="AA2544" s="4">
        <f t="shared" si="1160"/>
        <v>0</v>
      </c>
      <c r="AB2544" s="5">
        <f t="shared" si="1161"/>
        <v>1.4090071789667365E-54</v>
      </c>
      <c r="AC2544" s="418">
        <f t="shared" si="1165"/>
        <v>9.9325343617447931E-55</v>
      </c>
      <c r="AD2544" s="628">
        <f t="shared" si="1162"/>
        <v>2.3441895761447955E-56</v>
      </c>
      <c r="AE2544" s="4">
        <f t="shared" si="1147"/>
        <v>34.354575623585959</v>
      </c>
      <c r="AF2544" s="3">
        <f t="shared" si="1163"/>
        <v>4.67</v>
      </c>
      <c r="AG2544" s="2">
        <f t="shared" si="1148"/>
        <v>105.92076283713217</v>
      </c>
      <c r="AH2544" s="1">
        <f t="shared" si="1137"/>
        <v>80.544682432792868</v>
      </c>
    </row>
    <row r="2545" spans="6:34" ht="15" thickBot="1" x14ac:dyDescent="0.4">
      <c r="F2545" s="21">
        <f t="shared" si="1149"/>
        <v>251.49999999999</v>
      </c>
      <c r="G2545" s="20">
        <f t="shared" si="1164"/>
        <v>356.63043478260749</v>
      </c>
      <c r="H2545" s="19">
        <f t="shared" si="1138"/>
        <v>6.6304347826074945</v>
      </c>
      <c r="I2545" s="18">
        <f t="shared" si="1139"/>
        <v>1.8944099378878556E-2</v>
      </c>
      <c r="J2545" s="17">
        <f t="shared" si="1140"/>
        <v>34060.735402296013</v>
      </c>
      <c r="K2545" s="16">
        <f t="shared" si="1141"/>
        <v>32.069398985390002</v>
      </c>
      <c r="L2545" s="15">
        <f t="shared" si="1142"/>
        <v>6.3627068254150786E-60</v>
      </c>
      <c r="M2545" s="14">
        <f t="shared" si="1143"/>
        <v>1.5123517853329099E-62</v>
      </c>
      <c r="N2545" s="13">
        <f t="shared" si="1150"/>
        <v>0</v>
      </c>
      <c r="O2545" s="12">
        <f t="shared" si="1151"/>
        <v>0</v>
      </c>
      <c r="P2545" s="4">
        <f t="shared" si="1152"/>
        <v>5.7270408168641164E-62</v>
      </c>
      <c r="Q2545" s="11">
        <f t="shared" si="1144"/>
        <v>8.4163637146930888E-61</v>
      </c>
      <c r="R2545" s="10">
        <f t="shared" si="1153"/>
        <v>-1.897377936593336E-56</v>
      </c>
      <c r="S2545" s="9">
        <f t="shared" si="1154"/>
        <v>151.358709016955</v>
      </c>
      <c r="T2545" s="8">
        <f t="shared" si="1155"/>
        <v>36099.252121692989</v>
      </c>
      <c r="U2545" s="7">
        <f t="shared" si="1156"/>
        <v>-32.069398985390002</v>
      </c>
      <c r="V2545" s="9">
        <f t="shared" si="1157"/>
        <v>-3638.9204356726568</v>
      </c>
      <c r="W2545" s="8">
        <f t="shared" si="1158"/>
        <v>34060.735402296013</v>
      </c>
      <c r="X2545" s="7">
        <f t="shared" si="1159"/>
        <v>-32.069398985390002</v>
      </c>
      <c r="Y2545" s="6">
        <f t="shared" si="1145"/>
        <v>3642.0669126131329</v>
      </c>
      <c r="Z2545" s="4">
        <f t="shared" si="1146"/>
        <v>-1</v>
      </c>
      <c r="AA2545" s="4">
        <f t="shared" si="1160"/>
        <v>0</v>
      </c>
      <c r="AB2545" s="5">
        <f t="shared" si="1161"/>
        <v>6.0262622567971192E-54</v>
      </c>
      <c r="AC2545" s="418">
        <f t="shared" si="1165"/>
        <v>4.2497914080392158E-54</v>
      </c>
      <c r="AD2545" s="628">
        <f t="shared" si="1162"/>
        <v>1.0012769157962775E-55</v>
      </c>
      <c r="AE2545" s="4">
        <f t="shared" si="1147"/>
        <v>34.384825175525926</v>
      </c>
      <c r="AF2545" s="3">
        <f t="shared" si="1163"/>
        <v>4.67</v>
      </c>
      <c r="AG2545" s="2">
        <f t="shared" si="1148"/>
        <v>105.92076283713217</v>
      </c>
      <c r="AH2545" s="1">
        <f t="shared" si="1137"/>
        <v>80.651086460181034</v>
      </c>
    </row>
    <row r="2546" spans="6:34" ht="15" thickBot="1" x14ac:dyDescent="0.4">
      <c r="F2546" s="21">
        <f t="shared" si="1149"/>
        <v>251.59999999998999</v>
      </c>
      <c r="G2546" s="20">
        <f t="shared" si="1164"/>
        <v>356.63043478260749</v>
      </c>
      <c r="H2546" s="19">
        <f t="shared" si="1138"/>
        <v>6.6304347826074945</v>
      </c>
      <c r="I2546" s="18">
        <f t="shared" si="1139"/>
        <v>1.8944099378878556E-2</v>
      </c>
      <c r="J2546" s="17">
        <f t="shared" si="1140"/>
        <v>33696.843358728751</v>
      </c>
      <c r="K2546" s="16">
        <f t="shared" si="1141"/>
        <v>32.070513805868728</v>
      </c>
      <c r="L2546" s="15">
        <f t="shared" si="1142"/>
        <v>2.7166745891269819E-59</v>
      </c>
      <c r="M2546" s="14">
        <f t="shared" si="1143"/>
        <v>6.4572638308959234E-62</v>
      </c>
      <c r="N2546" s="13">
        <f t="shared" si="1150"/>
        <v>0</v>
      </c>
      <c r="O2546" s="12">
        <f t="shared" si="1151"/>
        <v>0</v>
      </c>
      <c r="P2546" s="4">
        <f t="shared" si="1152"/>
        <v>2.445265306884983E-61</v>
      </c>
      <c r="Q2546" s="11">
        <f t="shared" si="1144"/>
        <v>3.5935211324255052E-60</v>
      </c>
      <c r="R2546" s="10">
        <f t="shared" si="1153"/>
        <v>-8.1261883468076012E-56</v>
      </c>
      <c r="S2546" s="9">
        <f t="shared" si="1154"/>
        <v>151.358709016955</v>
      </c>
      <c r="T2546" s="8">
        <f t="shared" si="1155"/>
        <v>36114.387992594682</v>
      </c>
      <c r="U2546" s="7">
        <f t="shared" si="1156"/>
        <v>-32.070513805868728</v>
      </c>
      <c r="V2546" s="9">
        <f t="shared" si="1157"/>
        <v>-3642.1273755711959</v>
      </c>
      <c r="W2546" s="8">
        <f t="shared" si="1158"/>
        <v>33696.843358728751</v>
      </c>
      <c r="X2546" s="7">
        <f t="shared" si="1159"/>
        <v>-32.070513805868728</v>
      </c>
      <c r="Y2546" s="6">
        <f t="shared" si="1145"/>
        <v>3645.2710843887053</v>
      </c>
      <c r="Z2546" s="4">
        <f t="shared" si="1146"/>
        <v>-1</v>
      </c>
      <c r="AA2546" s="4">
        <f t="shared" si="1160"/>
        <v>0</v>
      </c>
      <c r="AB2546" s="5">
        <f t="shared" si="1161"/>
        <v>2.5809587632243587E-53</v>
      </c>
      <c r="AC2546" s="418">
        <f t="shared" si="1165"/>
        <v>1.8208463481897196E-53</v>
      </c>
      <c r="AD2546" s="628">
        <f t="shared" si="1162"/>
        <v>4.2826676844259915E-55</v>
      </c>
      <c r="AE2546" s="4">
        <f t="shared" si="1147"/>
        <v>34.415075824121601</v>
      </c>
      <c r="AF2546" s="3">
        <f t="shared" si="1163"/>
        <v>4.67</v>
      </c>
      <c r="AG2546" s="2">
        <f t="shared" si="1148"/>
        <v>105.92076283713217</v>
      </c>
      <c r="AH2546" s="1">
        <f t="shared" si="1137"/>
        <v>80.757541161646429</v>
      </c>
    </row>
    <row r="2547" spans="6:34" ht="15" thickBot="1" x14ac:dyDescent="0.4">
      <c r="F2547" s="21">
        <f t="shared" si="1149"/>
        <v>251.69999999998998</v>
      </c>
      <c r="G2547" s="20">
        <f t="shared" si="1164"/>
        <v>356.63043478260749</v>
      </c>
      <c r="H2547" s="19">
        <f t="shared" si="1138"/>
        <v>6.6304347826074945</v>
      </c>
      <c r="I2547" s="18">
        <f t="shared" si="1139"/>
        <v>1.8944099378878556E-2</v>
      </c>
      <c r="J2547" s="17">
        <f t="shared" si="1140"/>
        <v>33332.630621171629</v>
      </c>
      <c r="K2547" s="16">
        <f t="shared" si="1141"/>
        <v>32.071629667035502</v>
      </c>
      <c r="L2547" s="15">
        <f t="shared" si="1142"/>
        <v>1.1615363678221493E-58</v>
      </c>
      <c r="M2547" s="14">
        <f t="shared" si="1143"/>
        <v>2.7608557926764666E-61</v>
      </c>
      <c r="N2547" s="13">
        <f t="shared" si="1150"/>
        <v>0</v>
      </c>
      <c r="O2547" s="12">
        <f t="shared" si="1151"/>
        <v>0</v>
      </c>
      <c r="P2547" s="4">
        <f t="shared" si="1152"/>
        <v>1.0454931165802345E-60</v>
      </c>
      <c r="Q2547" s="11">
        <f t="shared" si="1144"/>
        <v>1.5364392557560592E-59</v>
      </c>
      <c r="R2547" s="10">
        <f t="shared" si="1153"/>
        <v>-3.4851243521341608E-55</v>
      </c>
      <c r="S2547" s="9">
        <f t="shared" si="1154"/>
        <v>151.358709016955</v>
      </c>
      <c r="T2547" s="8">
        <f t="shared" si="1155"/>
        <v>36129.523863496375</v>
      </c>
      <c r="U2547" s="7">
        <f t="shared" si="1156"/>
        <v>-32.071629667035502</v>
      </c>
      <c r="V2547" s="9">
        <f t="shared" si="1157"/>
        <v>-3645.3344269517829</v>
      </c>
      <c r="W2547" s="8">
        <f t="shared" si="1158"/>
        <v>33332.630621171629</v>
      </c>
      <c r="X2547" s="7">
        <f t="shared" si="1159"/>
        <v>-32.071629667035502</v>
      </c>
      <c r="Y2547" s="6">
        <f t="shared" si="1145"/>
        <v>3648.4753724145053</v>
      </c>
      <c r="Z2547" s="4">
        <f t="shared" si="1146"/>
        <v>-1</v>
      </c>
      <c r="AA2547" s="4">
        <f t="shared" si="1160"/>
        <v>0</v>
      </c>
      <c r="AB2547" s="5">
        <f t="shared" si="1161"/>
        <v>1.1069103808184533E-52</v>
      </c>
      <c r="AC2547" s="418">
        <f t="shared" si="1165"/>
        <v>7.8122705097176161E-53</v>
      </c>
      <c r="AD2547" s="628">
        <f t="shared" si="1162"/>
        <v>1.8343127651668549E-54</v>
      </c>
      <c r="AE2547" s="4">
        <f t="shared" si="1147"/>
        <v>34.445327570237964</v>
      </c>
      <c r="AF2547" s="3">
        <f t="shared" si="1163"/>
        <v>4.67</v>
      </c>
      <c r="AG2547" s="2">
        <f t="shared" si="1148"/>
        <v>105.92076283713217</v>
      </c>
      <c r="AH2547" s="1">
        <f t="shared" si="1137"/>
        <v>80.86404652474512</v>
      </c>
    </row>
    <row r="2548" spans="6:34" ht="15" thickBot="1" x14ac:dyDescent="0.4">
      <c r="F2548" s="21">
        <f t="shared" si="1149"/>
        <v>251.79999999998998</v>
      </c>
      <c r="G2548" s="20">
        <f t="shared" si="1164"/>
        <v>356.63043478260749</v>
      </c>
      <c r="H2548" s="19">
        <f t="shared" si="1138"/>
        <v>6.6304347826074945</v>
      </c>
      <c r="I2548" s="18">
        <f t="shared" si="1139"/>
        <v>1.8944099378878556E-2</v>
      </c>
      <c r="J2548" s="17">
        <f t="shared" si="1140"/>
        <v>32968.097178476448</v>
      </c>
      <c r="K2548" s="16">
        <f t="shared" si="1141"/>
        <v>32.072746569082362</v>
      </c>
      <c r="L2548" s="15">
        <f t="shared" si="1142"/>
        <v>4.973104972323313E-58</v>
      </c>
      <c r="M2548" s="14">
        <f t="shared" si="1143"/>
        <v>1.1820573208715282E-60</v>
      </c>
      <c r="N2548" s="13">
        <f t="shared" si="1150"/>
        <v>0</v>
      </c>
      <c r="O2548" s="12">
        <f t="shared" si="1151"/>
        <v>0</v>
      </c>
      <c r="P2548" s="4">
        <f t="shared" si="1152"/>
        <v>4.4762670895476152E-60</v>
      </c>
      <c r="Q2548" s="11">
        <f t="shared" si="1144"/>
        <v>6.5782474954267931E-59</v>
      </c>
      <c r="R2548" s="10">
        <f t="shared" si="1153"/>
        <v>-1.4967462227375916E-54</v>
      </c>
      <c r="S2548" s="9">
        <f t="shared" si="1154"/>
        <v>151.358709016955</v>
      </c>
      <c r="T2548" s="8">
        <f t="shared" si="1155"/>
        <v>36144.659734398068</v>
      </c>
      <c r="U2548" s="7">
        <f t="shared" si="1156"/>
        <v>-32.072746569082362</v>
      </c>
      <c r="V2548" s="9">
        <f t="shared" si="1157"/>
        <v>-3648.5415899184864</v>
      </c>
      <c r="W2548" s="8">
        <f t="shared" si="1158"/>
        <v>32968.097178476448</v>
      </c>
      <c r="X2548" s="7">
        <f t="shared" si="1159"/>
        <v>-32.072746569082362</v>
      </c>
      <c r="Y2548" s="6">
        <f t="shared" si="1145"/>
        <v>3651.6797767822131</v>
      </c>
      <c r="Z2548" s="4">
        <f t="shared" si="1146"/>
        <v>-1</v>
      </c>
      <c r="AA2548" s="4">
        <f t="shared" si="1160"/>
        <v>0</v>
      </c>
      <c r="AB2548" s="5">
        <f t="shared" si="1161"/>
        <v>4.7538158297981757E-52</v>
      </c>
      <c r="AC2548" s="418">
        <f t="shared" si="1165"/>
        <v>3.3564460831078515E-52</v>
      </c>
      <c r="AD2548" s="628">
        <f t="shared" si="1162"/>
        <v>7.8674026827187654E-54</v>
      </c>
      <c r="AE2548" s="4">
        <f t="shared" si="1147"/>
        <v>34.475580414740556</v>
      </c>
      <c r="AF2548" s="3">
        <f t="shared" si="1163"/>
        <v>4.67</v>
      </c>
      <c r="AG2548" s="2">
        <f t="shared" si="1148"/>
        <v>105.92076283713217</v>
      </c>
      <c r="AH2548" s="1">
        <f t="shared" si="1137"/>
        <v>80.970602537062987</v>
      </c>
    </row>
    <row r="2549" spans="6:34" ht="15" thickBot="1" x14ac:dyDescent="0.4">
      <c r="F2549" s="21">
        <f t="shared" si="1149"/>
        <v>251.89999999998997</v>
      </c>
      <c r="G2549" s="20">
        <f t="shared" si="1164"/>
        <v>356.63043478260749</v>
      </c>
      <c r="H2549" s="19">
        <f t="shared" si="1138"/>
        <v>6.6304347826074945</v>
      </c>
      <c r="I2549" s="18">
        <f t="shared" si="1139"/>
        <v>1.8944099378878556E-2</v>
      </c>
      <c r="J2549" s="17">
        <f t="shared" si="1140"/>
        <v>32603.243019484598</v>
      </c>
      <c r="K2549" s="16">
        <f t="shared" si="1141"/>
        <v>32.073864512201553</v>
      </c>
      <c r="L2549" s="15">
        <f t="shared" si="1142"/>
        <v>2.1321718353956247E-57</v>
      </c>
      <c r="M2549" s="14">
        <f t="shared" si="1143"/>
        <v>5.0679592355518602E-60</v>
      </c>
      <c r="N2549" s="13">
        <f t="shared" si="1150"/>
        <v>0</v>
      </c>
      <c r="O2549" s="12">
        <f t="shared" si="1151"/>
        <v>0</v>
      </c>
      <c r="P2549" s="4">
        <f t="shared" si="1152"/>
        <v>1.9191572808452038E-59</v>
      </c>
      <c r="Q2549" s="11">
        <f t="shared" si="1144"/>
        <v>2.8203615475782397E-58</v>
      </c>
      <c r="R2549" s="10">
        <f t="shared" si="1153"/>
        <v>-6.4368990979716537E-54</v>
      </c>
      <c r="S2549" s="9">
        <f t="shared" si="1154"/>
        <v>151.358709016955</v>
      </c>
      <c r="T2549" s="8">
        <f t="shared" si="1155"/>
        <v>36159.795605299762</v>
      </c>
      <c r="U2549" s="7">
        <f t="shared" si="1156"/>
        <v>-32.073864512201553</v>
      </c>
      <c r="V2549" s="9">
        <f t="shared" si="1157"/>
        <v>-3651.7488645753947</v>
      </c>
      <c r="W2549" s="8">
        <f t="shared" si="1158"/>
        <v>32603.243019484598</v>
      </c>
      <c r="X2549" s="7">
        <f t="shared" si="1159"/>
        <v>-32.073864512201553</v>
      </c>
      <c r="Y2549" s="6">
        <f t="shared" si="1145"/>
        <v>3654.8842975835723</v>
      </c>
      <c r="Z2549" s="4">
        <f t="shared" si="1146"/>
        <v>-1</v>
      </c>
      <c r="AA2549" s="4">
        <f t="shared" si="1160"/>
        <v>0</v>
      </c>
      <c r="AB2549" s="5">
        <f t="shared" si="1161"/>
        <v>2.0444235877731687E-51</v>
      </c>
      <c r="AC2549" s="418">
        <f t="shared" si="1165"/>
        <v>1.4440447352003628E-51</v>
      </c>
      <c r="AD2549" s="628">
        <f t="shared" si="1162"/>
        <v>3.3790023204761868E-53</v>
      </c>
      <c r="AE2549" s="4">
        <f t="shared" si="1147"/>
        <v>34.505834358495534</v>
      </c>
      <c r="AF2549" s="3">
        <f t="shared" si="1163"/>
        <v>4.67</v>
      </c>
      <c r="AG2549" s="2">
        <f t="shared" si="1148"/>
        <v>105.92076283713217</v>
      </c>
      <c r="AH2549" s="1">
        <f t="shared" si="1137"/>
        <v>81.077209186216521</v>
      </c>
    </row>
    <row r="2550" spans="6:34" ht="15" thickBot="1" x14ac:dyDescent="0.4">
      <c r="F2550" s="21">
        <f t="shared" si="1149"/>
        <v>251.99999999998997</v>
      </c>
      <c r="G2550" s="20">
        <f t="shared" si="1164"/>
        <v>356.63043478260749</v>
      </c>
      <c r="H2550" s="19">
        <f t="shared" si="1138"/>
        <v>6.6304347826074945</v>
      </c>
      <c r="I2550" s="18">
        <f t="shared" si="1139"/>
        <v>1.8944099378878556E-2</v>
      </c>
      <c r="J2550" s="17">
        <f t="shared" si="1140"/>
        <v>32238.06813302706</v>
      </c>
      <c r="K2550" s="16">
        <f t="shared" si="1141"/>
        <v>32.074983496585517</v>
      </c>
      <c r="L2550" s="15">
        <f t="shared" si="1142"/>
        <v>9.1541216378774961E-57</v>
      </c>
      <c r="M2550" s="14">
        <f t="shared" si="1143"/>
        <v>2.1758431721071019E-59</v>
      </c>
      <c r="N2550" s="13">
        <f t="shared" si="1150"/>
        <v>0</v>
      </c>
      <c r="O2550" s="12">
        <f t="shared" si="1151"/>
        <v>0</v>
      </c>
      <c r="P2550" s="4">
        <f t="shared" si="1152"/>
        <v>8.2395794276193681E-59</v>
      </c>
      <c r="Q2550" s="11">
        <f t="shared" si="1144"/>
        <v>1.2108748573040364E-57</v>
      </c>
      <c r="R2550" s="10">
        <f t="shared" si="1153"/>
        <v>-2.7720688423466765E-53</v>
      </c>
      <c r="S2550" s="9">
        <f t="shared" si="1154"/>
        <v>151.358709016955</v>
      </c>
      <c r="T2550" s="8">
        <f t="shared" si="1155"/>
        <v>36174.931476201455</v>
      </c>
      <c r="U2550" s="7">
        <f t="shared" si="1156"/>
        <v>-32.074983496585517</v>
      </c>
      <c r="V2550" s="9">
        <f t="shared" si="1157"/>
        <v>-3654.9562510266151</v>
      </c>
      <c r="W2550" s="8">
        <f t="shared" si="1158"/>
        <v>32238.06813302706</v>
      </c>
      <c r="X2550" s="7">
        <f t="shared" si="1159"/>
        <v>-32.074983496585517</v>
      </c>
      <c r="Y2550" s="6">
        <f t="shared" si="1145"/>
        <v>3658.0889349103868</v>
      </c>
      <c r="Z2550" s="4">
        <f t="shared" si="1146"/>
        <v>-1</v>
      </c>
      <c r="AA2550" s="4">
        <f t="shared" si="1160"/>
        <v>0</v>
      </c>
      <c r="AB2550" s="5">
        <f t="shared" si="1161"/>
        <v>8.8043681312488436E-51</v>
      </c>
      <c r="AC2550" s="418">
        <f t="shared" si="1165"/>
        <v>6.2212883497368409E-51</v>
      </c>
      <c r="AD2550" s="628">
        <f t="shared" si="1162"/>
        <v>1.4532651533299886E-52</v>
      </c>
      <c r="AE2550" s="4">
        <f t="shared" si="1147"/>
        <v>34.536089402369626</v>
      </c>
      <c r="AF2550" s="3">
        <f t="shared" si="1163"/>
        <v>4.67</v>
      </c>
      <c r="AG2550" s="2">
        <f t="shared" si="1148"/>
        <v>105.92076283713217</v>
      </c>
      <c r="AH2550" s="1">
        <f t="shared" si="1137"/>
        <v>81.183866459852297</v>
      </c>
    </row>
    <row r="2551" spans="6:34" ht="15" thickBot="1" x14ac:dyDescent="0.4">
      <c r="F2551" s="21">
        <f t="shared" si="1149"/>
        <v>252.09999999998996</v>
      </c>
      <c r="G2551" s="20">
        <f t="shared" si="1164"/>
        <v>356.63043478260749</v>
      </c>
      <c r="H2551" s="19">
        <f t="shared" si="1138"/>
        <v>6.6304347826074945</v>
      </c>
      <c r="I2551" s="18">
        <f t="shared" si="1139"/>
        <v>1.8944099378878556E-2</v>
      </c>
      <c r="J2551" s="17">
        <f t="shared" si="1140"/>
        <v>31872.5725079244</v>
      </c>
      <c r="K2551" s="16">
        <f t="shared" si="1141"/>
        <v>32.076103522426877</v>
      </c>
      <c r="L2551" s="15">
        <f t="shared" si="1142"/>
        <v>3.9356022082819882E-56</v>
      </c>
      <c r="M2551" s="14">
        <f t="shared" si="1143"/>
        <v>9.3545328888654575E-59</v>
      </c>
      <c r="N2551" s="13">
        <f t="shared" si="1150"/>
        <v>0</v>
      </c>
      <c r="O2551" s="12">
        <f t="shared" si="1151"/>
        <v>0</v>
      </c>
      <c r="P2551" s="4">
        <f t="shared" si="1152"/>
        <v>3.5424160037895696E-58</v>
      </c>
      <c r="Q2551" s="11">
        <f t="shared" si="1144"/>
        <v>5.2058755070943685E-57</v>
      </c>
      <c r="R2551" s="10">
        <f t="shared" si="1153"/>
        <v>-1.1954467683513566E-52</v>
      </c>
      <c r="S2551" s="9">
        <f t="shared" si="1154"/>
        <v>151.358709016955</v>
      </c>
      <c r="T2551" s="8">
        <f t="shared" si="1155"/>
        <v>36190.067347103148</v>
      </c>
      <c r="U2551" s="7">
        <f t="shared" si="1156"/>
        <v>-32.076103522426877</v>
      </c>
      <c r="V2551" s="9">
        <f t="shared" si="1157"/>
        <v>-3658.1637493762737</v>
      </c>
      <c r="W2551" s="8">
        <f t="shared" si="1158"/>
        <v>31872.5725079244</v>
      </c>
      <c r="X2551" s="7">
        <f t="shared" si="1159"/>
        <v>-32.076103522426877</v>
      </c>
      <c r="Y2551" s="6">
        <f t="shared" si="1145"/>
        <v>3661.2936888545223</v>
      </c>
      <c r="Z2551" s="4">
        <f t="shared" si="1146"/>
        <v>-1</v>
      </c>
      <c r="AA2551" s="4">
        <f t="shared" si="1160"/>
        <v>0</v>
      </c>
      <c r="AB2551" s="5">
        <f t="shared" si="1161"/>
        <v>3.7968586021720532E-50</v>
      </c>
      <c r="AC2551" s="418">
        <f t="shared" si="1165"/>
        <v>2.6839774743033728E-50</v>
      </c>
      <c r="AD2551" s="628">
        <f t="shared" si="1162"/>
        <v>6.2589377201499415E-52</v>
      </c>
      <c r="AE2551" s="4">
        <f t="shared" si="1147"/>
        <v>34.566345547230128</v>
      </c>
      <c r="AF2551" s="3">
        <f t="shared" si="1163"/>
        <v>4.67</v>
      </c>
      <c r="AG2551" s="2">
        <f t="shared" si="1148"/>
        <v>105.92076283713217</v>
      </c>
      <c r="AH2551" s="1">
        <f t="shared" si="1137"/>
        <v>81.290574345646448</v>
      </c>
    </row>
    <row r="2552" spans="6:34" ht="15" thickBot="1" x14ac:dyDescent="0.4">
      <c r="F2552" s="21">
        <f t="shared" si="1149"/>
        <v>252.19999999998996</v>
      </c>
      <c r="G2552" s="20">
        <f t="shared" si="1164"/>
        <v>356.63043478260749</v>
      </c>
      <c r="H2552" s="19">
        <f t="shared" si="1138"/>
        <v>6.6304347826074945</v>
      </c>
      <c r="I2552" s="18">
        <f t="shared" si="1139"/>
        <v>1.8944099378878556E-2</v>
      </c>
      <c r="J2552" s="17">
        <f t="shared" si="1140"/>
        <v>31506.756132986771</v>
      </c>
      <c r="K2552" s="16">
        <f t="shared" si="1141"/>
        <v>32.077224589918472</v>
      </c>
      <c r="L2552" s="15">
        <f t="shared" si="1142"/>
        <v>1.694360786075041E-55</v>
      </c>
      <c r="M2552" s="14">
        <f t="shared" si="1143"/>
        <v>4.0273261524217653E-58</v>
      </c>
      <c r="N2552" s="13">
        <f t="shared" si="1150"/>
        <v>0</v>
      </c>
      <c r="O2552" s="12">
        <f t="shared" si="1151"/>
        <v>0</v>
      </c>
      <c r="P2552" s="4">
        <f t="shared" si="1152"/>
        <v>1.525085729486318E-57</v>
      </c>
      <c r="Q2552" s="11">
        <f t="shared" si="1144"/>
        <v>2.2412405648739825E-56</v>
      </c>
      <c r="R2552" s="10">
        <f t="shared" si="1153"/>
        <v>-5.1624461596244837E-52</v>
      </c>
      <c r="S2552" s="9">
        <f t="shared" si="1154"/>
        <v>151.358709016955</v>
      </c>
      <c r="T2552" s="8">
        <f t="shared" si="1155"/>
        <v>36205.203218004841</v>
      </c>
      <c r="U2552" s="7">
        <f t="shared" si="1156"/>
        <v>-32.077224589918472</v>
      </c>
      <c r="V2552" s="9">
        <f t="shared" si="1157"/>
        <v>-3661.3713597285164</v>
      </c>
      <c r="W2552" s="8">
        <f t="shared" si="1158"/>
        <v>31506.756132986771</v>
      </c>
      <c r="X2552" s="7">
        <f t="shared" si="1159"/>
        <v>-32.077224589918472</v>
      </c>
      <c r="Y2552" s="6">
        <f t="shared" si="1145"/>
        <v>3664.498559507907</v>
      </c>
      <c r="Z2552" s="4">
        <f t="shared" si="1146"/>
        <v>-1</v>
      </c>
      <c r="AA2552" s="4">
        <f t="shared" si="1160"/>
        <v>0</v>
      </c>
      <c r="AB2552" s="5">
        <f t="shared" si="1161"/>
        <v>1.6396445771025165E-49</v>
      </c>
      <c r="AC2552" s="418">
        <f t="shared" si="1165"/>
        <v>1.159515066618776E-49</v>
      </c>
      <c r="AD2552" s="628">
        <f t="shared" si="1162"/>
        <v>2.6993297465281457E-51</v>
      </c>
      <c r="AE2552" s="4">
        <f t="shared" si="1147"/>
        <v>34.596602793944946</v>
      </c>
      <c r="AF2552" s="3">
        <f t="shared" si="1163"/>
        <v>4.67</v>
      </c>
      <c r="AG2552" s="2">
        <f t="shared" si="1148"/>
        <v>105.92076283713217</v>
      </c>
      <c r="AH2552" s="1">
        <f t="shared" si="1137"/>
        <v>81.397332831305889</v>
      </c>
    </row>
    <row r="2553" spans="6:34" ht="15" thickBot="1" x14ac:dyDescent="0.4">
      <c r="F2553" s="21">
        <f t="shared" si="1149"/>
        <v>252.29999999998995</v>
      </c>
      <c r="G2553" s="20">
        <f t="shared" si="1164"/>
        <v>356.63043478260749</v>
      </c>
      <c r="H2553" s="19">
        <f t="shared" si="1138"/>
        <v>6.6304347826074945</v>
      </c>
      <c r="I2553" s="18">
        <f t="shared" si="1139"/>
        <v>1.8944099378878556E-2</v>
      </c>
      <c r="J2553" s="17">
        <f t="shared" si="1140"/>
        <v>31140.61899701392</v>
      </c>
      <c r="K2553" s="16">
        <f t="shared" si="1141"/>
        <v>32.078346699253331</v>
      </c>
      <c r="L2553" s="15">
        <f t="shared" si="1142"/>
        <v>7.3046751460278512E-55</v>
      </c>
      <c r="M2553" s="14">
        <f t="shared" si="1143"/>
        <v>1.7362482354593598E-57</v>
      </c>
      <c r="N2553" s="13">
        <f t="shared" si="1150"/>
        <v>0</v>
      </c>
      <c r="O2553" s="12">
        <f t="shared" si="1151"/>
        <v>0</v>
      </c>
      <c r="P2553" s="4">
        <f t="shared" si="1152"/>
        <v>6.5749018245085085E-57</v>
      </c>
      <c r="Q2553" s="11">
        <f t="shared" si="1144"/>
        <v>9.6623661176842905E-56</v>
      </c>
      <c r="R2553" s="10">
        <f t="shared" si="1153"/>
        <v>-2.2324412158919024E-51</v>
      </c>
      <c r="S2553" s="9">
        <f t="shared" si="1154"/>
        <v>151.358709016955</v>
      </c>
      <c r="T2553" s="8">
        <f t="shared" si="1155"/>
        <v>36220.339088906534</v>
      </c>
      <c r="U2553" s="7">
        <f t="shared" si="1156"/>
        <v>-32.078346699253331</v>
      </c>
      <c r="V2553" s="9">
        <f t="shared" si="1157"/>
        <v>-3664.5790821875084</v>
      </c>
      <c r="W2553" s="8">
        <f t="shared" si="1158"/>
        <v>31140.61899701392</v>
      </c>
      <c r="X2553" s="7">
        <f t="shared" si="1159"/>
        <v>-32.078346699253331</v>
      </c>
      <c r="Y2553" s="6">
        <f t="shared" si="1145"/>
        <v>3667.7035469625298</v>
      </c>
      <c r="Z2553" s="4">
        <f t="shared" si="1146"/>
        <v>-1</v>
      </c>
      <c r="AA2553" s="4">
        <f t="shared" si="1160"/>
        <v>0</v>
      </c>
      <c r="AB2553" s="5">
        <f t="shared" si="1161"/>
        <v>7.0904567721507516E-49</v>
      </c>
      <c r="AC2553" s="418">
        <f t="shared" si="1165"/>
        <v>5.0161794090962629E-49</v>
      </c>
      <c r="AD2553" s="628">
        <f t="shared" si="1162"/>
        <v>1.165764785430838E-50</v>
      </c>
      <c r="AE2553" s="4">
        <f t="shared" si="1147"/>
        <v>34.626861143382541</v>
      </c>
      <c r="AF2553" s="3">
        <f t="shared" si="1163"/>
        <v>4.67</v>
      </c>
      <c r="AG2553" s="2">
        <f t="shared" si="1148"/>
        <v>105.92076283713217</v>
      </c>
      <c r="AH2553" s="1">
        <f t="shared" si="1137"/>
        <v>81.50414190456695</v>
      </c>
    </row>
    <row r="2554" spans="6:34" ht="15" thickBot="1" x14ac:dyDescent="0.4">
      <c r="F2554" s="21">
        <f t="shared" si="1149"/>
        <v>252.39999999998994</v>
      </c>
      <c r="G2554" s="20">
        <f t="shared" si="1164"/>
        <v>356.63043478260749</v>
      </c>
      <c r="H2554" s="19">
        <f t="shared" si="1138"/>
        <v>6.6304347826074945</v>
      </c>
      <c r="I2554" s="18">
        <f t="shared" si="1139"/>
        <v>1.8944099378878556E-2</v>
      </c>
      <c r="J2554" s="17">
        <f t="shared" si="1140"/>
        <v>30774.161088795168</v>
      </c>
      <c r="K2554" s="16">
        <f t="shared" si="1141"/>
        <v>32.079469850624683</v>
      </c>
      <c r="L2554" s="15">
        <f t="shared" si="1142"/>
        <v>3.153525742223932E-54</v>
      </c>
      <c r="M2554" s="14">
        <f t="shared" si="1143"/>
        <v>7.4956153366920638E-57</v>
      </c>
      <c r="N2554" s="13">
        <f t="shared" si="1150"/>
        <v>0</v>
      </c>
      <c r="O2554" s="12">
        <f t="shared" si="1151"/>
        <v>0</v>
      </c>
      <c r="P2554" s="4">
        <f t="shared" si="1152"/>
        <v>2.8384728604197437E-56</v>
      </c>
      <c r="Q2554" s="11">
        <f t="shared" si="1144"/>
        <v>4.1713723983302724E-55</v>
      </c>
      <c r="R2554" s="10">
        <f t="shared" si="1153"/>
        <v>-9.6672705701268576E-51</v>
      </c>
      <c r="S2554" s="9">
        <f t="shared" si="1154"/>
        <v>151.358709016955</v>
      </c>
      <c r="T2554" s="8">
        <f t="shared" si="1155"/>
        <v>36235.474959808227</v>
      </c>
      <c r="U2554" s="7">
        <f t="shared" si="1156"/>
        <v>-32.079469850624683</v>
      </c>
      <c r="V2554" s="9">
        <f t="shared" si="1157"/>
        <v>-3667.7869168574339</v>
      </c>
      <c r="W2554" s="8">
        <f t="shared" si="1158"/>
        <v>30774.161088795168</v>
      </c>
      <c r="X2554" s="7">
        <f t="shared" si="1159"/>
        <v>-32.079469850624683</v>
      </c>
      <c r="Y2554" s="6">
        <f t="shared" si="1145"/>
        <v>3670.9086513104407</v>
      </c>
      <c r="Z2554" s="4">
        <f t="shared" si="1146"/>
        <v>-1</v>
      </c>
      <c r="AA2554" s="4">
        <f t="shared" si="1160"/>
        <v>0</v>
      </c>
      <c r="AB2554" s="5">
        <f t="shared" si="1161"/>
        <v>3.0704219037984596E-48</v>
      </c>
      <c r="AC2554" s="418">
        <f t="shared" si="1165"/>
        <v>2.1730464170594536E-48</v>
      </c>
      <c r="AD2554" s="628">
        <f t="shared" si="1162"/>
        <v>5.0415693552996153E-50</v>
      </c>
      <c r="AE2554" s="4">
        <f t="shared" si="1147"/>
        <v>34.657120596411964</v>
      </c>
      <c r="AF2554" s="3">
        <f t="shared" si="1163"/>
        <v>4.67</v>
      </c>
      <c r="AG2554" s="2">
        <f t="shared" si="1148"/>
        <v>105.92076283713217</v>
      </c>
      <c r="AH2554" s="1">
        <f t="shared" si="1137"/>
        <v>81.611001553196175</v>
      </c>
    </row>
    <row r="2555" spans="6:34" ht="15" thickBot="1" x14ac:dyDescent="0.4">
      <c r="F2555" s="21">
        <f t="shared" si="1149"/>
        <v>252.49999999998994</v>
      </c>
      <c r="G2555" s="20">
        <f t="shared" si="1164"/>
        <v>356.63043478260749</v>
      </c>
      <c r="H2555" s="19">
        <f t="shared" si="1138"/>
        <v>6.6304347826074945</v>
      </c>
      <c r="I2555" s="18">
        <f t="shared" si="1139"/>
        <v>1.8944099378878556E-2</v>
      </c>
      <c r="J2555" s="17">
        <f t="shared" si="1140"/>
        <v>30407.382397109424</v>
      </c>
      <c r="K2555" s="16">
        <f t="shared" si="1141"/>
        <v>32.08059404422594</v>
      </c>
      <c r="L2555" s="15">
        <f t="shared" si="1142"/>
        <v>1.3633031958709102E-53</v>
      </c>
      <c r="M2555" s="14">
        <f t="shared" si="1143"/>
        <v>3.2404353662655664E-56</v>
      </c>
      <c r="N2555" s="13">
        <f t="shared" si="1150"/>
        <v>0</v>
      </c>
      <c r="O2555" s="12">
        <f t="shared" si="1151"/>
        <v>0</v>
      </c>
      <c r="P2555" s="4">
        <f t="shared" si="1152"/>
        <v>1.2271024365490318E-55</v>
      </c>
      <c r="Q2555" s="11">
        <f t="shared" si="1144"/>
        <v>1.8033292849548399E-54</v>
      </c>
      <c r="R2555" s="10">
        <f t="shared" si="1153"/>
        <v>-4.1920572292806004E-50</v>
      </c>
      <c r="S2555" s="9">
        <f t="shared" si="1154"/>
        <v>151.358709016955</v>
      </c>
      <c r="T2555" s="8">
        <f t="shared" si="1155"/>
        <v>36250.61083070992</v>
      </c>
      <c r="U2555" s="7">
        <f t="shared" si="1156"/>
        <v>-32.08059404422594</v>
      </c>
      <c r="V2555" s="9">
        <f t="shared" si="1157"/>
        <v>-3670.9948638424962</v>
      </c>
      <c r="W2555" s="8">
        <f t="shared" si="1158"/>
        <v>30407.382397109424</v>
      </c>
      <c r="X2555" s="7">
        <f t="shared" si="1159"/>
        <v>-32.08059404422594</v>
      </c>
      <c r="Y2555" s="6">
        <f t="shared" si="1145"/>
        <v>3674.1138726437516</v>
      </c>
      <c r="Z2555" s="4">
        <f t="shared" si="1146"/>
        <v>-1</v>
      </c>
      <c r="AA2555" s="4">
        <f t="shared" si="1160"/>
        <v>0</v>
      </c>
      <c r="AB2555" s="5">
        <f t="shared" si="1161"/>
        <v>1.3314393390968196E-47</v>
      </c>
      <c r="AC2555" s="418">
        <f t="shared" si="1165"/>
        <v>9.4268015383169725E-48</v>
      </c>
      <c r="AD2555" s="628">
        <f t="shared" si="1162"/>
        <v>2.1833357332915324E-49</v>
      </c>
      <c r="AE2555" s="4">
        <f t="shared" si="1147"/>
        <v>34.687381153902848</v>
      </c>
      <c r="AF2555" s="3">
        <f t="shared" si="1163"/>
        <v>4.67</v>
      </c>
      <c r="AG2555" s="2">
        <f t="shared" si="1148"/>
        <v>105.92076283713217</v>
      </c>
      <c r="AH2555" s="1">
        <f t="shared" si="1137"/>
        <v>81.717911764989736</v>
      </c>
    </row>
    <row r="2556" spans="6:34" ht="15" thickBot="1" x14ac:dyDescent="0.4">
      <c r="F2556" s="21">
        <f t="shared" si="1149"/>
        <v>252.59999999998993</v>
      </c>
      <c r="G2556" s="20">
        <f t="shared" si="1164"/>
        <v>356.63043478260749</v>
      </c>
      <c r="H2556" s="19">
        <f t="shared" si="1138"/>
        <v>6.6304347826074945</v>
      </c>
      <c r="I2556" s="18">
        <f t="shared" si="1139"/>
        <v>1.8944099378878556E-2</v>
      </c>
      <c r="J2556" s="17">
        <f t="shared" si="1140"/>
        <v>30040.282910725175</v>
      </c>
      <c r="K2556" s="16">
        <f t="shared" si="1141"/>
        <v>32.081719280250717</v>
      </c>
      <c r="L2556" s="15">
        <f t="shared" si="1142"/>
        <v>5.9018648974529783E-53</v>
      </c>
      <c r="M2556" s="14">
        <f t="shared" si="1143"/>
        <v>1.4028142674755985E-55</v>
      </c>
      <c r="N2556" s="13">
        <f t="shared" si="1150"/>
        <v>0</v>
      </c>
      <c r="O2556" s="12">
        <f t="shared" si="1151"/>
        <v>0</v>
      </c>
      <c r="P2556" s="4">
        <f t="shared" si="1152"/>
        <v>5.3122392860094986E-55</v>
      </c>
      <c r="Q2556" s="11">
        <f t="shared" si="1144"/>
        <v>7.8067782996906615E-54</v>
      </c>
      <c r="R2556" s="10">
        <f t="shared" si="1153"/>
        <v>-1.8203301442518876E-49</v>
      </c>
      <c r="S2556" s="9">
        <f t="shared" si="1154"/>
        <v>151.358709016955</v>
      </c>
      <c r="T2556" s="8">
        <f t="shared" si="1155"/>
        <v>36265.746701611613</v>
      </c>
      <c r="U2556" s="7">
        <f t="shared" si="1156"/>
        <v>-32.081719280250717</v>
      </c>
      <c r="V2556" s="9">
        <f t="shared" si="1157"/>
        <v>-3674.202923246919</v>
      </c>
      <c r="W2556" s="8">
        <f t="shared" si="1158"/>
        <v>30040.282910725175</v>
      </c>
      <c r="X2556" s="7">
        <f t="shared" si="1159"/>
        <v>-32.081719280250717</v>
      </c>
      <c r="Y2556" s="6">
        <f t="shared" si="1145"/>
        <v>3677.3192110546352</v>
      </c>
      <c r="Z2556" s="4">
        <f t="shared" si="1146"/>
        <v>-1</v>
      </c>
      <c r="AA2556" s="4">
        <f t="shared" si="1160"/>
        <v>0</v>
      </c>
      <c r="AB2556" s="5">
        <f t="shared" si="1161"/>
        <v>5.7815507557292482E-47</v>
      </c>
      <c r="AC2556" s="418">
        <f t="shared" si="1165"/>
        <v>4.0950507260755334E-47</v>
      </c>
      <c r="AD2556" s="628">
        <f t="shared" si="1162"/>
        <v>9.4683739813869753E-49</v>
      </c>
      <c r="AE2556" s="4">
        <f t="shared" si="1147"/>
        <v>34.717642816725387</v>
      </c>
      <c r="AF2556" s="3">
        <f t="shared" si="1163"/>
        <v>4.67</v>
      </c>
      <c r="AG2556" s="2">
        <f t="shared" si="1148"/>
        <v>105.92076283713217</v>
      </c>
      <c r="AH2556" s="1">
        <f t="shared" si="1137"/>
        <v>81.824872527773948</v>
      </c>
    </row>
    <row r="2557" spans="6:34" ht="15" thickBot="1" x14ac:dyDescent="0.4">
      <c r="F2557" s="21">
        <f t="shared" si="1149"/>
        <v>252.69999999998993</v>
      </c>
      <c r="G2557" s="20">
        <f t="shared" si="1164"/>
        <v>356.63043478260749</v>
      </c>
      <c r="H2557" s="19">
        <f t="shared" si="1138"/>
        <v>6.6304347826074945</v>
      </c>
      <c r="I2557" s="18">
        <f t="shared" si="1139"/>
        <v>1.8944099378878556E-2</v>
      </c>
      <c r="J2557" s="17">
        <f t="shared" si="1140"/>
        <v>29672.862618400482</v>
      </c>
      <c r="K2557" s="16">
        <f t="shared" si="1141"/>
        <v>32.082845558892835</v>
      </c>
      <c r="L2557" s="15">
        <f t="shared" si="1142"/>
        <v>2.5585090242346479E-52</v>
      </c>
      <c r="M2557" s="14">
        <f t="shared" si="1143"/>
        <v>6.0813200997033344E-55</v>
      </c>
      <c r="N2557" s="13">
        <f t="shared" si="1150"/>
        <v>0</v>
      </c>
      <c r="O2557" s="12">
        <f t="shared" si="1151"/>
        <v>0</v>
      </c>
      <c r="P2557" s="4">
        <f t="shared" si="1152"/>
        <v>2.3029012673629083E-54</v>
      </c>
      <c r="Q2557" s="11">
        <f t="shared" si="1144"/>
        <v>3.3843053131524033E-53</v>
      </c>
      <c r="R2557" s="10">
        <f t="shared" si="1153"/>
        <v>-7.9154004284947207E-49</v>
      </c>
      <c r="S2557" s="9">
        <f t="shared" si="1154"/>
        <v>151.358709016955</v>
      </c>
      <c r="T2557" s="8">
        <f t="shared" si="1155"/>
        <v>36280.882572513307</v>
      </c>
      <c r="U2557" s="7">
        <f t="shared" si="1156"/>
        <v>-32.082845558892835</v>
      </c>
      <c r="V2557" s="9">
        <f t="shared" si="1157"/>
        <v>-3677.411095174944</v>
      </c>
      <c r="W2557" s="8">
        <f t="shared" si="1158"/>
        <v>29672.862618400482</v>
      </c>
      <c r="X2557" s="7">
        <f t="shared" si="1159"/>
        <v>-32.082845558892835</v>
      </c>
      <c r="Y2557" s="6">
        <f t="shared" si="1145"/>
        <v>3680.5246666353237</v>
      </c>
      <c r="Z2557" s="4">
        <f t="shared" si="1146"/>
        <v>-1</v>
      </c>
      <c r="AA2557" s="4">
        <f t="shared" si="1160"/>
        <v>0</v>
      </c>
      <c r="AB2557" s="5">
        <f t="shared" si="1161"/>
        <v>2.5140104103517386E-46</v>
      </c>
      <c r="AC2557" s="418">
        <f t="shared" si="1165"/>
        <v>1.7813690833288395E-46</v>
      </c>
      <c r="AD2557" s="628">
        <f t="shared" si="1162"/>
        <v>4.1117862443844878E-48</v>
      </c>
      <c r="AE2557" s="4">
        <f t="shared" si="1147"/>
        <v>34.747905585750352</v>
      </c>
      <c r="AF2557" s="3">
        <f t="shared" si="1163"/>
        <v>4.67</v>
      </c>
      <c r="AG2557" s="2">
        <f t="shared" si="1148"/>
        <v>105.92076283713217</v>
      </c>
      <c r="AH2557" s="1">
        <f t="shared" si="1137"/>
        <v>81.93188382940437</v>
      </c>
    </row>
    <row r="2558" spans="6:34" ht="15" thickBot="1" x14ac:dyDescent="0.4">
      <c r="F2558" s="21">
        <f t="shared" si="1149"/>
        <v>252.79999999998992</v>
      </c>
      <c r="G2558" s="20">
        <f t="shared" si="1164"/>
        <v>356.63043478260749</v>
      </c>
      <c r="H2558" s="19">
        <f t="shared" si="1138"/>
        <v>6.6304347826074945</v>
      </c>
      <c r="I2558" s="18">
        <f t="shared" si="1139"/>
        <v>1.8944099378878556E-2</v>
      </c>
      <c r="J2558" s="17">
        <f t="shared" si="1140"/>
        <v>29305.121508882989</v>
      </c>
      <c r="K2558" s="16">
        <f t="shared" si="1141"/>
        <v>32.083972880346323</v>
      </c>
      <c r="L2558" s="15">
        <f t="shared" si="1142"/>
        <v>1.1106715860350924E-51</v>
      </c>
      <c r="M2558" s="14">
        <f t="shared" si="1143"/>
        <v>2.6399552928468112E-54</v>
      </c>
      <c r="N2558" s="13">
        <f t="shared" si="1150"/>
        <v>0</v>
      </c>
      <c r="O2558" s="12">
        <f t="shared" si="1151"/>
        <v>0</v>
      </c>
      <c r="P2558" s="4">
        <f t="shared" si="1152"/>
        <v>9.9970997908413308E-54</v>
      </c>
      <c r="Q2558" s="11">
        <f t="shared" si="1144"/>
        <v>1.4691571200966907E-52</v>
      </c>
      <c r="R2558" s="10">
        <f t="shared" si="1153"/>
        <v>-3.4466368934305245E-48</v>
      </c>
      <c r="S2558" s="9">
        <f t="shared" si="1154"/>
        <v>151.358709016955</v>
      </c>
      <c r="T2558" s="8">
        <f t="shared" si="1155"/>
        <v>36296.018443415</v>
      </c>
      <c r="U2558" s="7">
        <f t="shared" si="1156"/>
        <v>-32.083972880346323</v>
      </c>
      <c r="V2558" s="9">
        <f t="shared" si="1157"/>
        <v>-3680.6193797308333</v>
      </c>
      <c r="W2558" s="8">
        <f t="shared" si="1158"/>
        <v>29305.121508882989</v>
      </c>
      <c r="X2558" s="7">
        <f t="shared" si="1159"/>
        <v>-32.083972880346323</v>
      </c>
      <c r="Y2558" s="6">
        <f t="shared" si="1145"/>
        <v>3683.7302394781113</v>
      </c>
      <c r="Z2558" s="4">
        <f t="shared" si="1146"/>
        <v>-1</v>
      </c>
      <c r="AA2558" s="4">
        <f t="shared" si="1160"/>
        <v>0</v>
      </c>
      <c r="AB2558" s="5">
        <f t="shared" si="1161"/>
        <v>1.0946863786693511E-45</v>
      </c>
      <c r="AC2558" s="418">
        <f t="shared" si="1165"/>
        <v>7.7597616338126706E-46</v>
      </c>
      <c r="AD2558" s="628">
        <f t="shared" si="1162"/>
        <v>1.78807627972574E-47</v>
      </c>
      <c r="AE2558" s="4">
        <f t="shared" si="1147"/>
        <v>34.778169461849103</v>
      </c>
      <c r="AF2558" s="3">
        <f t="shared" si="1163"/>
        <v>4.67</v>
      </c>
      <c r="AG2558" s="2">
        <f t="shared" si="1148"/>
        <v>105.92076283713217</v>
      </c>
      <c r="AH2558" s="1">
        <f t="shared" si="1137"/>
        <v>82.038945657766746</v>
      </c>
    </row>
    <row r="2559" spans="6:34" ht="15" thickBot="1" x14ac:dyDescent="0.4">
      <c r="F2559" s="21">
        <f t="shared" si="1149"/>
        <v>252.89999999998992</v>
      </c>
      <c r="G2559" s="20">
        <f t="shared" si="1164"/>
        <v>356.63043478260749</v>
      </c>
      <c r="H2559" s="19">
        <f t="shared" si="1138"/>
        <v>6.6304347826074945</v>
      </c>
      <c r="I2559" s="18">
        <f t="shared" si="1139"/>
        <v>1.8944099378878556E-2</v>
      </c>
      <c r="J2559" s="17">
        <f t="shared" si="1140"/>
        <v>28937.059570909907</v>
      </c>
      <c r="K2559" s="16">
        <f t="shared" si="1141"/>
        <v>32.085101244805365</v>
      </c>
      <c r="L2559" s="15">
        <f t="shared" si="1142"/>
        <v>4.8282030874746804E-51</v>
      </c>
      <c r="M2559" s="14">
        <f t="shared" si="1143"/>
        <v>1.1476155918618568E-53</v>
      </c>
      <c r="N2559" s="13">
        <f t="shared" si="1150"/>
        <v>0</v>
      </c>
      <c r="O2559" s="12">
        <f t="shared" si="1151"/>
        <v>0</v>
      </c>
      <c r="P2559" s="4">
        <f t="shared" si="1152"/>
        <v>4.345841622566505E-53</v>
      </c>
      <c r="Q2559" s="11">
        <f t="shared" si="1144"/>
        <v>6.3865764033438875E-52</v>
      </c>
      <c r="R2559" s="10">
        <f t="shared" si="1153"/>
        <v>-1.5028589792957221E-47</v>
      </c>
      <c r="S2559" s="9">
        <f t="shared" si="1154"/>
        <v>151.358709016955</v>
      </c>
      <c r="T2559" s="8">
        <f t="shared" si="1155"/>
        <v>36311.154314316693</v>
      </c>
      <c r="U2559" s="7">
        <f t="shared" si="1156"/>
        <v>-32.085101244805365</v>
      </c>
      <c r="V2559" s="9">
        <f t="shared" si="1157"/>
        <v>-3683.8277770188679</v>
      </c>
      <c r="W2559" s="8">
        <f t="shared" si="1158"/>
        <v>28937.059570909907</v>
      </c>
      <c r="X2559" s="7">
        <f t="shared" si="1159"/>
        <v>-32.085101244805365</v>
      </c>
      <c r="Y2559" s="6">
        <f t="shared" si="1145"/>
        <v>3686.9359296753523</v>
      </c>
      <c r="Z2559" s="4">
        <f t="shared" si="1146"/>
        <v>-1</v>
      </c>
      <c r="AA2559" s="4">
        <f t="shared" si="1160"/>
        <v>0</v>
      </c>
      <c r="AB2559" s="5">
        <f t="shared" si="1161"/>
        <v>4.773230556522253E-45</v>
      </c>
      <c r="AC2559" s="418">
        <f t="shared" si="1165"/>
        <v>3.3848765837393448E-45</v>
      </c>
      <c r="AD2559" s="628">
        <f t="shared" si="1162"/>
        <v>7.7864963220008025E-47</v>
      </c>
      <c r="AE2559" s="4">
        <f t="shared" si="1147"/>
        <v>34.808434445893546</v>
      </c>
      <c r="AF2559" s="3">
        <f t="shared" si="1163"/>
        <v>4.67</v>
      </c>
      <c r="AG2559" s="2">
        <f t="shared" si="1148"/>
        <v>105.92076283713217</v>
      </c>
      <c r="AH2559" s="1">
        <f t="shared" si="1137"/>
        <v>82.146058000776137</v>
      </c>
    </row>
    <row r="2560" spans="6:34" ht="15" thickBot="1" x14ac:dyDescent="0.4">
      <c r="F2560" s="21">
        <f t="shared" si="1149"/>
        <v>252.99999999998991</v>
      </c>
      <c r="G2560" s="20">
        <f t="shared" si="1164"/>
        <v>356.63043478260749</v>
      </c>
      <c r="H2560" s="19">
        <f t="shared" si="1138"/>
        <v>6.6304347826074945</v>
      </c>
      <c r="I2560" s="18">
        <f t="shared" si="1139"/>
        <v>1.8944099378878556E-2</v>
      </c>
      <c r="J2560" s="17">
        <f t="shared" si="1140"/>
        <v>28568.676793208022</v>
      </c>
      <c r="K2560" s="16">
        <f t="shared" si="1141"/>
        <v>32.086230652464373</v>
      </c>
      <c r="L2560" s="15">
        <f t="shared" si="1142"/>
        <v>2.1017773001795339E-50</v>
      </c>
      <c r="M2560" s="14">
        <f t="shared" si="1143"/>
        <v>4.995714464796734E-53</v>
      </c>
      <c r="N2560" s="13">
        <f t="shared" si="1150"/>
        <v>0</v>
      </c>
      <c r="O2560" s="12">
        <f t="shared" si="1151"/>
        <v>0</v>
      </c>
      <c r="P2560" s="4">
        <f t="shared" si="1152"/>
        <v>1.8917993106340257E-52</v>
      </c>
      <c r="Q2560" s="11">
        <f t="shared" si="1144"/>
        <v>2.7801567306132558E-51</v>
      </c>
      <c r="R2560" s="10">
        <f t="shared" si="1153"/>
        <v>-6.5620740462147811E-47</v>
      </c>
      <c r="S2560" s="9">
        <f t="shared" si="1154"/>
        <v>151.358709016955</v>
      </c>
      <c r="T2560" s="8">
        <f t="shared" si="1155"/>
        <v>36326.290185218386</v>
      </c>
      <c r="U2560" s="7">
        <f t="shared" si="1156"/>
        <v>-32.086230652464373</v>
      </c>
      <c r="V2560" s="9">
        <f t="shared" si="1157"/>
        <v>-3687.0362871433485</v>
      </c>
      <c r="W2560" s="8">
        <f t="shared" si="1158"/>
        <v>28568.676793208022</v>
      </c>
      <c r="X2560" s="7">
        <f t="shared" si="1159"/>
        <v>-32.086230652464373</v>
      </c>
      <c r="Y2560" s="6">
        <f t="shared" si="1145"/>
        <v>3690.1417373194608</v>
      </c>
      <c r="Z2560" s="4">
        <f t="shared" si="1146"/>
        <v>-1</v>
      </c>
      <c r="AA2560" s="4">
        <f t="shared" si="1160"/>
        <v>0</v>
      </c>
      <c r="AB2560" s="5">
        <f t="shared" si="1161"/>
        <v>2.0841804043538691E-44</v>
      </c>
      <c r="AC2560" s="418">
        <f t="shared" si="1165"/>
        <v>1.478554803161807E-44</v>
      </c>
      <c r="AD2560" s="628">
        <f t="shared" si="1162"/>
        <v>3.3954613669828388E-46</v>
      </c>
      <c r="AE2560" s="4">
        <f t="shared" si="1147"/>
        <v>34.838700538756164</v>
      </c>
      <c r="AF2560" s="3">
        <f t="shared" si="1163"/>
        <v>4.67</v>
      </c>
      <c r="AG2560" s="2">
        <f t="shared" si="1148"/>
        <v>105.92076283713217</v>
      </c>
      <c r="AH2560" s="1">
        <f t="shared" si="1137"/>
        <v>82.253220846377346</v>
      </c>
    </row>
    <row r="2561" spans="6:34" ht="15" thickBot="1" x14ac:dyDescent="0.4">
      <c r="F2561" s="21">
        <f t="shared" si="1149"/>
        <v>253.0999999999899</v>
      </c>
      <c r="G2561" s="20">
        <f t="shared" si="1164"/>
        <v>356.63043478260749</v>
      </c>
      <c r="H2561" s="19">
        <f t="shared" si="1138"/>
        <v>6.6304347826074945</v>
      </c>
      <c r="I2561" s="18">
        <f t="shared" si="1139"/>
        <v>1.8944099378878556E-2</v>
      </c>
      <c r="J2561" s="17">
        <f t="shared" si="1140"/>
        <v>28199.973164493687</v>
      </c>
      <c r="K2561" s="16">
        <f t="shared" si="1141"/>
        <v>32.087361103517942</v>
      </c>
      <c r="L2561" s="15">
        <f t="shared" si="1142"/>
        <v>9.1619792884164138E-50</v>
      </c>
      <c r="M2561" s="14">
        <f t="shared" si="1143"/>
        <v>2.1777108570636973E-52</v>
      </c>
      <c r="N2561" s="13">
        <f t="shared" si="1150"/>
        <v>0</v>
      </c>
      <c r="O2561" s="12">
        <f t="shared" si="1151"/>
        <v>0</v>
      </c>
      <c r="P2561" s="4">
        <f t="shared" si="1152"/>
        <v>8.2466520598489849E-52</v>
      </c>
      <c r="Q2561" s="11">
        <f t="shared" si="1144"/>
        <v>1.2119142395464232E-50</v>
      </c>
      <c r="R2561" s="10">
        <f t="shared" si="1153"/>
        <v>-2.8692233964309658E-46</v>
      </c>
      <c r="S2561" s="9">
        <f t="shared" si="1154"/>
        <v>151.358709016955</v>
      </c>
      <c r="T2561" s="8">
        <f t="shared" si="1155"/>
        <v>36341.426056120079</v>
      </c>
      <c r="U2561" s="7">
        <f t="shared" si="1156"/>
        <v>-32.087361103517942</v>
      </c>
      <c r="V2561" s="9">
        <f t="shared" si="1157"/>
        <v>-3690.2449102085948</v>
      </c>
      <c r="W2561" s="8">
        <f t="shared" si="1158"/>
        <v>28199.973164493687</v>
      </c>
      <c r="X2561" s="7">
        <f t="shared" si="1159"/>
        <v>-32.087361103517942</v>
      </c>
      <c r="Y2561" s="6">
        <f t="shared" si="1145"/>
        <v>3693.3476625029111</v>
      </c>
      <c r="Z2561" s="4">
        <f t="shared" si="1146"/>
        <v>-1</v>
      </c>
      <c r="AA2561" s="4">
        <f t="shared" si="1160"/>
        <v>0</v>
      </c>
      <c r="AB2561" s="5">
        <f t="shared" si="1161"/>
        <v>9.112940720326859E-44</v>
      </c>
      <c r="AC2561" s="418">
        <f t="shared" si="1165"/>
        <v>6.4674381975296324E-44</v>
      </c>
      <c r="AD2561" s="628">
        <f t="shared" si="1162"/>
        <v>1.4827103388405969E-45</v>
      </c>
      <c r="AE2561" s="4">
        <f t="shared" si="1147"/>
        <v>34.868967741310023</v>
      </c>
      <c r="AF2561" s="3">
        <f t="shared" si="1163"/>
        <v>4.67</v>
      </c>
      <c r="AG2561" s="2">
        <f t="shared" si="1148"/>
        <v>105.92076283713217</v>
      </c>
      <c r="AH2561" s="1">
        <f t="shared" si="1137"/>
        <v>82.360434182544722</v>
      </c>
    </row>
    <row r="2562" spans="6:34" ht="15" thickBot="1" x14ac:dyDescent="0.4">
      <c r="F2562" s="21">
        <f t="shared" si="1149"/>
        <v>253.1999999999899</v>
      </c>
      <c r="G2562" s="20">
        <f t="shared" si="1164"/>
        <v>356.63043478260749</v>
      </c>
      <c r="H2562" s="19">
        <f t="shared" si="1138"/>
        <v>6.6304347826074945</v>
      </c>
      <c r="I2562" s="18">
        <f t="shared" si="1139"/>
        <v>1.8944099378878556E-2</v>
      </c>
      <c r="J2562" s="17">
        <f t="shared" si="1140"/>
        <v>27830.948673472827</v>
      </c>
      <c r="K2562" s="16">
        <f t="shared" si="1141"/>
        <v>32.088492598160904</v>
      </c>
      <c r="L2562" s="15">
        <f t="shared" si="1142"/>
        <v>3.9993875991627078E-49</v>
      </c>
      <c r="M2562" s="14">
        <f t="shared" si="1143"/>
        <v>9.5061443844498402E-52</v>
      </c>
      <c r="N2562" s="13">
        <f t="shared" si="1150"/>
        <v>0</v>
      </c>
      <c r="O2562" s="12">
        <f t="shared" si="1151"/>
        <v>0</v>
      </c>
      <c r="P2562" s="4">
        <f t="shared" si="1152"/>
        <v>3.5998289173681678E-51</v>
      </c>
      <c r="Q2562" s="11">
        <f t="shared" si="1144"/>
        <v>5.2902485678162068E-50</v>
      </c>
      <c r="R2562" s="10">
        <f t="shared" si="1153"/>
        <v>-1.2562847384899984E-45</v>
      </c>
      <c r="S2562" s="9">
        <f t="shared" si="1154"/>
        <v>151.358709016955</v>
      </c>
      <c r="T2562" s="8">
        <f t="shared" si="1155"/>
        <v>36356.561927021772</v>
      </c>
      <c r="U2562" s="7">
        <f t="shared" si="1156"/>
        <v>-32.088492598160904</v>
      </c>
      <c r="V2562" s="9">
        <f t="shared" si="1157"/>
        <v>-3693.4536463189465</v>
      </c>
      <c r="W2562" s="8">
        <f t="shared" si="1158"/>
        <v>27830.948673472827</v>
      </c>
      <c r="X2562" s="7">
        <f t="shared" si="1159"/>
        <v>-32.088492598160904</v>
      </c>
      <c r="Y2562" s="6">
        <f t="shared" si="1145"/>
        <v>3696.5537053182388</v>
      </c>
      <c r="Z2562" s="4">
        <f t="shared" si="1146"/>
        <v>-1</v>
      </c>
      <c r="AA2562" s="4">
        <f t="shared" si="1160"/>
        <v>0</v>
      </c>
      <c r="AB2562" s="5">
        <f t="shared" si="1161"/>
        <v>3.9900860852980082E-43</v>
      </c>
      <c r="AC2562" s="418">
        <f t="shared" si="1165"/>
        <v>2.8328759922390283E-43</v>
      </c>
      <c r="AD2562" s="628">
        <f t="shared" si="1162"/>
        <v>6.4835787753343788E-45</v>
      </c>
      <c r="AE2562" s="4">
        <f t="shared" si="1147"/>
        <v>34.899236054428741</v>
      </c>
      <c r="AF2562" s="3">
        <f t="shared" si="1163"/>
        <v>4.67</v>
      </c>
      <c r="AG2562" s="2">
        <f t="shared" si="1148"/>
        <v>105.92076283713217</v>
      </c>
      <c r="AH2562" s="1">
        <f t="shared" si="1137"/>
        <v>82.467697997281931</v>
      </c>
    </row>
    <row r="2563" spans="6:34" ht="15" thickBot="1" x14ac:dyDescent="0.4">
      <c r="F2563" s="21">
        <f t="shared" si="1149"/>
        <v>253.29999999998989</v>
      </c>
      <c r="G2563" s="20">
        <f t="shared" si="1164"/>
        <v>356.63043478260749</v>
      </c>
      <c r="H2563" s="19">
        <f t="shared" si="1138"/>
        <v>6.6304347826074945</v>
      </c>
      <c r="I2563" s="18">
        <f t="shared" si="1139"/>
        <v>1.8944099378878556E-2</v>
      </c>
      <c r="J2563" s="17">
        <f t="shared" si="1140"/>
        <v>27461.603308840931</v>
      </c>
      <c r="K2563" s="16">
        <f t="shared" si="1141"/>
        <v>32.089625136588232</v>
      </c>
      <c r="L2563" s="15">
        <f t="shared" si="1142"/>
        <v>1.7482333799101204E-48</v>
      </c>
      <c r="M2563" s="14">
        <f t="shared" si="1143"/>
        <v>4.1553759207083649E-51</v>
      </c>
      <c r="N2563" s="13">
        <f t="shared" si="1150"/>
        <v>0</v>
      </c>
      <c r="O2563" s="12">
        <f t="shared" si="1151"/>
        <v>0</v>
      </c>
      <c r="P2563" s="4">
        <f t="shared" si="1152"/>
        <v>1.5735761836702908E-50</v>
      </c>
      <c r="Q2563" s="11">
        <f t="shared" si="1144"/>
        <v>2.3125013280068775E-49</v>
      </c>
      <c r="R2563" s="10">
        <f t="shared" si="1153"/>
        <v>-5.5082346234327998E-45</v>
      </c>
      <c r="S2563" s="9">
        <f t="shared" si="1154"/>
        <v>151.358709016955</v>
      </c>
      <c r="T2563" s="8">
        <f t="shared" si="1155"/>
        <v>36371.697797923465</v>
      </c>
      <c r="U2563" s="7">
        <f t="shared" si="1156"/>
        <v>-32.089625136588232</v>
      </c>
      <c r="V2563" s="9">
        <f t="shared" si="1157"/>
        <v>-3696.6624955787624</v>
      </c>
      <c r="W2563" s="8">
        <f t="shared" si="1158"/>
        <v>27461.603308840931</v>
      </c>
      <c r="X2563" s="7">
        <f t="shared" si="1159"/>
        <v>-32.089625136588232</v>
      </c>
      <c r="Y2563" s="6">
        <f t="shared" si="1145"/>
        <v>3699.7598658580373</v>
      </c>
      <c r="Z2563" s="4">
        <f t="shared" si="1146"/>
        <v>-1</v>
      </c>
      <c r="AA2563" s="4">
        <f t="shared" si="1160"/>
        <v>0</v>
      </c>
      <c r="AB2563" s="5">
        <f t="shared" si="1161"/>
        <v>1.7494704545987687E-42</v>
      </c>
      <c r="AC2563" s="418">
        <f t="shared" si="1165"/>
        <v>1.2425772534528003E-42</v>
      </c>
      <c r="AD2563" s="628">
        <f t="shared" si="1162"/>
        <v>2.839058644907447E-44</v>
      </c>
      <c r="AE2563" s="4">
        <f t="shared" si="1147"/>
        <v>34.929505478986492</v>
      </c>
      <c r="AF2563" s="3">
        <f t="shared" si="1163"/>
        <v>4.67</v>
      </c>
      <c r="AG2563" s="2">
        <f t="shared" si="1148"/>
        <v>105.92076283713217</v>
      </c>
      <c r="AH2563" s="1">
        <f t="shared" si="1137"/>
        <v>82.575012278622054</v>
      </c>
    </row>
    <row r="2564" spans="6:34" ht="15" thickBot="1" x14ac:dyDescent="0.4">
      <c r="F2564" s="21">
        <f t="shared" si="1149"/>
        <v>253.39999999998989</v>
      </c>
      <c r="G2564" s="20">
        <f t="shared" si="1164"/>
        <v>356.63043478260749</v>
      </c>
      <c r="H2564" s="19">
        <f t="shared" si="1138"/>
        <v>6.6304347826074945</v>
      </c>
      <c r="I2564" s="18">
        <f t="shared" si="1139"/>
        <v>1.8944099378878556E-2</v>
      </c>
      <c r="J2564" s="17">
        <f t="shared" si="1140"/>
        <v>27091.937059283056</v>
      </c>
      <c r="K2564" s="16">
        <f t="shared" si="1141"/>
        <v>32.090758718995126</v>
      </c>
      <c r="L2564" s="15">
        <f t="shared" si="1142"/>
        <v>7.6525677711084826E-48</v>
      </c>
      <c r="M2564" s="14">
        <f t="shared" si="1143"/>
        <v>1.8189388335147751E-50</v>
      </c>
      <c r="N2564" s="13">
        <f t="shared" si="1150"/>
        <v>0</v>
      </c>
      <c r="O2564" s="12">
        <f t="shared" si="1151"/>
        <v>0</v>
      </c>
      <c r="P2564" s="4">
        <f t="shared" si="1152"/>
        <v>6.8880382487366999E-50</v>
      </c>
      <c r="Q2564" s="11">
        <f t="shared" si="1144"/>
        <v>1.0122546186745849E-48</v>
      </c>
      <c r="R2564" s="10">
        <f t="shared" si="1153"/>
        <v>-2.4184524169368822E-44</v>
      </c>
      <c r="S2564" s="9">
        <f t="shared" si="1154"/>
        <v>151.358709016955</v>
      </c>
      <c r="T2564" s="8">
        <f t="shared" si="1155"/>
        <v>36386.833668825158</v>
      </c>
      <c r="U2564" s="7">
        <f t="shared" si="1156"/>
        <v>-32.090758718995126</v>
      </c>
      <c r="V2564" s="9">
        <f t="shared" si="1157"/>
        <v>-3699.8714580924211</v>
      </c>
      <c r="W2564" s="8">
        <f t="shared" si="1158"/>
        <v>27091.937059283056</v>
      </c>
      <c r="X2564" s="7">
        <f t="shared" si="1159"/>
        <v>-32.090758718995126</v>
      </c>
      <c r="Y2564" s="6">
        <f t="shared" si="1145"/>
        <v>3702.9661442149613</v>
      </c>
      <c r="Z2564" s="4">
        <f t="shared" si="1146"/>
        <v>-1</v>
      </c>
      <c r="AA2564" s="4">
        <f t="shared" si="1160"/>
        <v>0</v>
      </c>
      <c r="AB2564" s="5">
        <f t="shared" si="1161"/>
        <v>7.6812469666501592E-42</v>
      </c>
      <c r="AC2564" s="418">
        <f t="shared" si="1165"/>
        <v>5.457829146117503E-42</v>
      </c>
      <c r="AD2564" s="628">
        <f t="shared" si="1162"/>
        <v>1.2449020247383194E-43</v>
      </c>
      <c r="AE2564" s="4">
        <f t="shared" si="1147"/>
        <v>34.959776015858047</v>
      </c>
      <c r="AF2564" s="3">
        <f t="shared" si="1163"/>
        <v>4.67</v>
      </c>
      <c r="AG2564" s="2">
        <f t="shared" si="1148"/>
        <v>105.92076283713217</v>
      </c>
      <c r="AH2564" s="1">
        <f t="shared" si="1137"/>
        <v>82.68237701462796</v>
      </c>
    </row>
    <row r="2565" spans="6:34" ht="15" thickBot="1" x14ac:dyDescent="0.4">
      <c r="F2565" s="21">
        <f t="shared" si="1149"/>
        <v>253.49999999998988</v>
      </c>
      <c r="G2565" s="20">
        <f t="shared" si="1164"/>
        <v>356.63043478260749</v>
      </c>
      <c r="H2565" s="19">
        <f t="shared" si="1138"/>
        <v>6.6304347826074945</v>
      </c>
      <c r="I2565" s="18">
        <f t="shared" si="1139"/>
        <v>1.8944099378878556E-2</v>
      </c>
      <c r="J2565" s="17">
        <f t="shared" si="1140"/>
        <v>26721.949913473814</v>
      </c>
      <c r="K2565" s="16">
        <f t="shared" si="1141"/>
        <v>32.09189334557697</v>
      </c>
      <c r="L2565" s="15">
        <f t="shared" si="1142"/>
        <v>3.354416345111644E-47</v>
      </c>
      <c r="M2565" s="14">
        <f t="shared" si="1143"/>
        <v>7.9731122106958667E-50</v>
      </c>
      <c r="N2565" s="13">
        <f t="shared" si="1150"/>
        <v>0</v>
      </c>
      <c r="O2565" s="12">
        <f t="shared" si="1151"/>
        <v>0</v>
      </c>
      <c r="P2565" s="4">
        <f t="shared" si="1152"/>
        <v>3.0192934944723449E-49</v>
      </c>
      <c r="Q2565" s="11">
        <f t="shared" si="1144"/>
        <v>4.4371033878540055E-48</v>
      </c>
      <c r="R2565" s="10">
        <f t="shared" si="1153"/>
        <v>-1.063319004514599E-43</v>
      </c>
      <c r="S2565" s="9">
        <f t="shared" si="1154"/>
        <v>151.358709016955</v>
      </c>
      <c r="T2565" s="8">
        <f t="shared" si="1155"/>
        <v>36401.969539726852</v>
      </c>
      <c r="U2565" s="7">
        <f t="shared" si="1156"/>
        <v>-32.09189334557697</v>
      </c>
      <c r="V2565" s="9">
        <f t="shared" si="1157"/>
        <v>-3703.0805339643207</v>
      </c>
      <c r="W2565" s="8">
        <f t="shared" si="1158"/>
        <v>26721.949913473814</v>
      </c>
      <c r="X2565" s="7">
        <f t="shared" si="1159"/>
        <v>-32.09189334557697</v>
      </c>
      <c r="Y2565" s="6">
        <f t="shared" si="1145"/>
        <v>3706.1725404817244</v>
      </c>
      <c r="Z2565" s="4">
        <f t="shared" si="1146"/>
        <v>-1</v>
      </c>
      <c r="AA2565" s="4">
        <f t="shared" si="1160"/>
        <v>0</v>
      </c>
      <c r="AB2565" s="5">
        <f t="shared" si="1161"/>
        <v>3.3772075980531455E-41</v>
      </c>
      <c r="AC2565" s="418">
        <f t="shared" si="1165"/>
        <v>2.4005862725325379E-41</v>
      </c>
      <c r="AD2565" s="628">
        <f t="shared" si="1162"/>
        <v>5.4663490938417964E-43</v>
      </c>
      <c r="AE2565" s="4">
        <f t="shared" si="1147"/>
        <v>34.990047665918695</v>
      </c>
      <c r="AF2565" s="3">
        <f t="shared" si="1163"/>
        <v>4.67</v>
      </c>
      <c r="AG2565" s="2">
        <f t="shared" si="1148"/>
        <v>105.92076283713217</v>
      </c>
      <c r="AH2565" s="1">
        <f t="shared" si="1137"/>
        <v>82.789792193391136</v>
      </c>
    </row>
    <row r="2566" spans="6:34" ht="15" thickBot="1" x14ac:dyDescent="0.4">
      <c r="F2566" s="21">
        <f t="shared" si="1149"/>
        <v>253.59999999998988</v>
      </c>
      <c r="G2566" s="20">
        <f t="shared" si="1164"/>
        <v>356.63043478260749</v>
      </c>
      <c r="H2566" s="19">
        <f t="shared" si="1138"/>
        <v>6.6304347826074945</v>
      </c>
      <c r="I2566" s="18">
        <f t="shared" si="1139"/>
        <v>1.8944099378878556E-2</v>
      </c>
      <c r="J2566" s="17">
        <f t="shared" si="1140"/>
        <v>26351.641860077383</v>
      </c>
      <c r="K2566" s="16">
        <f t="shared" si="1141"/>
        <v>32.093029016529378</v>
      </c>
      <c r="L2566" s="15">
        <f t="shared" si="1142"/>
        <v>1.4724104573069567E-46</v>
      </c>
      <c r="M2566" s="14">
        <f t="shared" si="1143"/>
        <v>3.4997724159729056E-49</v>
      </c>
      <c r="N2566" s="13">
        <f t="shared" si="1150"/>
        <v>0</v>
      </c>
      <c r="O2566" s="12">
        <f t="shared" si="1151"/>
        <v>0</v>
      </c>
      <c r="P2566" s="4">
        <f t="shared" si="1152"/>
        <v>1.3253093407497041E-48</v>
      </c>
      <c r="Q2566" s="11">
        <f t="shared" si="1144"/>
        <v>1.9476525142590549E-47</v>
      </c>
      <c r="R2566" s="10">
        <f t="shared" si="1153"/>
        <v>-4.681560724131383E-43</v>
      </c>
      <c r="S2566" s="9">
        <f t="shared" si="1154"/>
        <v>151.358709016955</v>
      </c>
      <c r="T2566" s="8">
        <f t="shared" si="1155"/>
        <v>36417.105410628545</v>
      </c>
      <c r="U2566" s="7">
        <f t="shared" si="1156"/>
        <v>-32.093029016529378</v>
      </c>
      <c r="V2566" s="9">
        <f t="shared" si="1157"/>
        <v>-3706.2897232988785</v>
      </c>
      <c r="W2566" s="8">
        <f t="shared" si="1158"/>
        <v>26351.641860077383</v>
      </c>
      <c r="X2566" s="7">
        <f t="shared" si="1159"/>
        <v>-32.093029016529378</v>
      </c>
      <c r="Y2566" s="6">
        <f t="shared" si="1145"/>
        <v>3709.3790547510989</v>
      </c>
      <c r="Z2566" s="4">
        <f t="shared" si="1146"/>
        <v>-1</v>
      </c>
      <c r="AA2566" s="4">
        <f t="shared" si="1160"/>
        <v>0</v>
      </c>
      <c r="AB2566" s="5">
        <f t="shared" si="1161"/>
        <v>1.4869105490596561E-40</v>
      </c>
      <c r="AC2566" s="418">
        <f t="shared" si="1165"/>
        <v>1.0573424993056806E-40</v>
      </c>
      <c r="AD2566" s="628">
        <f t="shared" si="1162"/>
        <v>2.4035938060030366E-42</v>
      </c>
      <c r="AE2566" s="4">
        <f t="shared" si="1147"/>
        <v>35.020320430044322</v>
      </c>
      <c r="AF2566" s="3">
        <f t="shared" si="1163"/>
        <v>4.67</v>
      </c>
      <c r="AG2566" s="2">
        <f t="shared" si="1148"/>
        <v>105.92076283713217</v>
      </c>
      <c r="AH2566" s="1">
        <f t="shared" si="1137"/>
        <v>82.897257803032971</v>
      </c>
    </row>
    <row r="2567" spans="6:34" ht="15" thickBot="1" x14ac:dyDescent="0.4">
      <c r="F2567" s="21">
        <f t="shared" si="1149"/>
        <v>253.69999999998987</v>
      </c>
      <c r="G2567" s="20">
        <f t="shared" si="1164"/>
        <v>356.63043478260749</v>
      </c>
      <c r="H2567" s="19">
        <f t="shared" si="1138"/>
        <v>6.6304347826074945</v>
      </c>
      <c r="I2567" s="18">
        <f t="shared" si="1139"/>
        <v>1.8944099378878556E-2</v>
      </c>
      <c r="J2567" s="17">
        <f t="shared" si="1140"/>
        <v>25981.012887747496</v>
      </c>
      <c r="K2567" s="16">
        <f t="shared" si="1141"/>
        <v>32.09416573204814</v>
      </c>
      <c r="L2567" s="15">
        <f t="shared" si="1142"/>
        <v>6.4720685548676471E-46</v>
      </c>
      <c r="M2567" s="14">
        <f t="shared" si="1143"/>
        <v>1.5383459748064909E-48</v>
      </c>
      <c r="N2567" s="13">
        <f t="shared" si="1150"/>
        <v>0</v>
      </c>
      <c r="O2567" s="12">
        <f t="shared" si="1151"/>
        <v>0</v>
      </c>
      <c r="P2567" s="4">
        <f t="shared" si="1152"/>
        <v>5.8254767664627924E-48</v>
      </c>
      <c r="Q2567" s="11">
        <f t="shared" si="1144"/>
        <v>8.5610235452960226E-47</v>
      </c>
      <c r="R2567" s="10">
        <f t="shared" si="1153"/>
        <v>-2.0640439727997309E-42</v>
      </c>
      <c r="S2567" s="9">
        <f t="shared" si="1154"/>
        <v>151.358709016955</v>
      </c>
      <c r="T2567" s="8">
        <f t="shared" si="1155"/>
        <v>36432.241281530238</v>
      </c>
      <c r="U2567" s="7">
        <f t="shared" si="1156"/>
        <v>-32.09416573204814</v>
      </c>
      <c r="V2567" s="9">
        <f t="shared" si="1157"/>
        <v>-3709.4990262005313</v>
      </c>
      <c r="W2567" s="8">
        <f t="shared" si="1158"/>
        <v>25981.012887747496</v>
      </c>
      <c r="X2567" s="7">
        <f t="shared" si="1159"/>
        <v>-32.09416573204814</v>
      </c>
      <c r="Y2567" s="6">
        <f t="shared" si="1145"/>
        <v>3712.5856871159176</v>
      </c>
      <c r="Z2567" s="4">
        <f t="shared" si="1146"/>
        <v>-1</v>
      </c>
      <c r="AA2567" s="4">
        <f t="shared" si="1160"/>
        <v>0</v>
      </c>
      <c r="AB2567" s="5">
        <f t="shared" si="1161"/>
        <v>6.5556102712912113E-40</v>
      </c>
      <c r="AC2567" s="418">
        <f t="shared" si="1165"/>
        <v>4.6635344704675339E-40</v>
      </c>
      <c r="AD2567" s="628">
        <f t="shared" si="1162"/>
        <v>1.0583430314293485E-41</v>
      </c>
      <c r="AE2567" s="4">
        <f t="shared" si="1147"/>
        <v>35.050594309111347</v>
      </c>
      <c r="AF2567" s="3">
        <f t="shared" si="1163"/>
        <v>4.67</v>
      </c>
      <c r="AG2567" s="2">
        <f t="shared" si="1148"/>
        <v>105.92076283713217</v>
      </c>
      <c r="AH2567" s="1">
        <f t="shared" si="1137"/>
        <v>83.004773831703659</v>
      </c>
    </row>
    <row r="2568" spans="6:34" ht="15" thickBot="1" x14ac:dyDescent="0.4">
      <c r="F2568" s="21">
        <f t="shared" si="1149"/>
        <v>253.79999999998986</v>
      </c>
      <c r="G2568" s="20">
        <f t="shared" si="1164"/>
        <v>356.63043478260749</v>
      </c>
      <c r="H2568" s="19">
        <f t="shared" si="1138"/>
        <v>6.6304347826074945</v>
      </c>
      <c r="I2568" s="18">
        <f t="shared" si="1139"/>
        <v>1.8944099378878556E-2</v>
      </c>
      <c r="J2568" s="17">
        <f t="shared" si="1140"/>
        <v>25610.062985127443</v>
      </c>
      <c r="K2568" s="16">
        <f t="shared" si="1141"/>
        <v>32.095303492329215</v>
      </c>
      <c r="L2568" s="15">
        <f t="shared" si="1142"/>
        <v>2.8487855267969455E-45</v>
      </c>
      <c r="M2568" s="14">
        <f t="shared" si="1143"/>
        <v>6.7712783186436599E-48</v>
      </c>
      <c r="N2568" s="13">
        <f t="shared" si="1150"/>
        <v>0</v>
      </c>
      <c r="O2568" s="12">
        <f t="shared" si="1151"/>
        <v>0</v>
      </c>
      <c r="P2568" s="4">
        <f t="shared" si="1152"/>
        <v>2.5641777058293924E-47</v>
      </c>
      <c r="Q2568" s="11">
        <f t="shared" si="1144"/>
        <v>3.7682728116445191E-46</v>
      </c>
      <c r="R2568" s="10">
        <f t="shared" si="1153"/>
        <v>-9.1127314688793194E-42</v>
      </c>
      <c r="S2568" s="9">
        <f t="shared" si="1154"/>
        <v>151.358709016955</v>
      </c>
      <c r="T2568" s="8">
        <f t="shared" si="1155"/>
        <v>36447.377152431931</v>
      </c>
      <c r="U2568" s="7">
        <f t="shared" si="1156"/>
        <v>-32.095303492329215</v>
      </c>
      <c r="V2568" s="9">
        <f t="shared" si="1157"/>
        <v>-3712.7084427737359</v>
      </c>
      <c r="W2568" s="8">
        <f t="shared" si="1158"/>
        <v>25610.062985127443</v>
      </c>
      <c r="X2568" s="7">
        <f t="shared" si="1159"/>
        <v>-32.095303492329215</v>
      </c>
      <c r="Y2568" s="6">
        <f t="shared" si="1145"/>
        <v>3715.7924376690712</v>
      </c>
      <c r="Z2568" s="4">
        <f t="shared" si="1146"/>
        <v>-1</v>
      </c>
      <c r="AA2568" s="4">
        <f t="shared" si="1160"/>
        <v>0</v>
      </c>
      <c r="AB2568" s="5">
        <f t="shared" si="1161"/>
        <v>2.8942947342285273E-39</v>
      </c>
      <c r="AC2568" s="418">
        <f t="shared" si="1165"/>
        <v>2.0597569133294714E-39</v>
      </c>
      <c r="AD2568" s="628">
        <f t="shared" si="1162"/>
        <v>4.6665254778819198E-41</v>
      </c>
      <c r="AE2568" s="4">
        <f t="shared" si="1147"/>
        <v>35.080869303996764</v>
      </c>
      <c r="AF2568" s="3">
        <f t="shared" si="1163"/>
        <v>4.67</v>
      </c>
      <c r="AG2568" s="2">
        <f t="shared" si="1148"/>
        <v>105.92076283713217</v>
      </c>
      <c r="AH2568" s="1">
        <f t="shared" si="1137"/>
        <v>83.112340267582681</v>
      </c>
    </row>
    <row r="2569" spans="6:34" ht="15" thickBot="1" x14ac:dyDescent="0.4">
      <c r="F2569" s="21">
        <f t="shared" si="1149"/>
        <v>253.89999999998986</v>
      </c>
      <c r="G2569" s="20">
        <f t="shared" si="1164"/>
        <v>356.63043478260749</v>
      </c>
      <c r="H2569" s="19">
        <f t="shared" si="1138"/>
        <v>6.6304347826074945</v>
      </c>
      <c r="I2569" s="18">
        <f t="shared" si="1139"/>
        <v>1.8944099378878556E-2</v>
      </c>
      <c r="J2569" s="17">
        <f t="shared" si="1140"/>
        <v>25238.79214085007</v>
      </c>
      <c r="K2569" s="16">
        <f t="shared" si="1141"/>
        <v>32.0964422975688</v>
      </c>
      <c r="L2569" s="15">
        <f t="shared" si="1142"/>
        <v>1.2556799833297276E-44</v>
      </c>
      <c r="M2569" s="14">
        <f t="shared" si="1143"/>
        <v>2.9846257523764294E-47</v>
      </c>
      <c r="N2569" s="13">
        <f t="shared" si="1150"/>
        <v>0</v>
      </c>
      <c r="O2569" s="12">
        <f t="shared" si="1151"/>
        <v>0</v>
      </c>
      <c r="P2569" s="4">
        <f t="shared" si="1152"/>
        <v>1.1302313173889588E-46</v>
      </c>
      <c r="Q2569" s="11">
        <f t="shared" si="1144"/>
        <v>1.660969103078753E-45</v>
      </c>
      <c r="R2569" s="10">
        <f t="shared" si="1153"/>
        <v>-4.0288369087770151E-41</v>
      </c>
      <c r="S2569" s="9">
        <f t="shared" si="1154"/>
        <v>151.358709016955</v>
      </c>
      <c r="T2569" s="8">
        <f t="shared" si="1155"/>
        <v>36462.513023333624</v>
      </c>
      <c r="U2569" s="7">
        <f t="shared" si="1156"/>
        <v>-32.0964422975688</v>
      </c>
      <c r="V2569" s="9">
        <f t="shared" si="1157"/>
        <v>-3715.9179731229688</v>
      </c>
      <c r="W2569" s="8">
        <f t="shared" si="1158"/>
        <v>25238.79214085007</v>
      </c>
      <c r="X2569" s="7">
        <f t="shared" si="1159"/>
        <v>-32.0964422975688</v>
      </c>
      <c r="Y2569" s="6">
        <f t="shared" si="1145"/>
        <v>3718.9993065035105</v>
      </c>
      <c r="Z2569" s="4">
        <f t="shared" si="1146"/>
        <v>-1</v>
      </c>
      <c r="AA2569" s="4">
        <f t="shared" si="1160"/>
        <v>0</v>
      </c>
      <c r="AB2569" s="5">
        <f t="shared" si="1161"/>
        <v>1.2795989314467175E-38</v>
      </c>
      <c r="AC2569" s="418">
        <f t="shared" si="1165"/>
        <v>9.1099955866737259E-39</v>
      </c>
      <c r="AD2569" s="628">
        <f t="shared" si="1162"/>
        <v>2.0604533169262585E-40</v>
      </c>
      <c r="AE2569" s="4">
        <f t="shared" si="1147"/>
        <v>35.111145415578122</v>
      </c>
      <c r="AF2569" s="3">
        <f t="shared" si="1163"/>
        <v>4.67</v>
      </c>
      <c r="AG2569" s="2">
        <f t="shared" si="1148"/>
        <v>105.92076283713217</v>
      </c>
      <c r="AH2569" s="1">
        <f t="shared" si="1137"/>
        <v>83.219957098878709</v>
      </c>
    </row>
    <row r="2570" spans="6:34" ht="15" thickBot="1" x14ac:dyDescent="0.4">
      <c r="F2570" s="21">
        <f t="shared" si="1149"/>
        <v>253.99999999998985</v>
      </c>
      <c r="G2570" s="20">
        <f t="shared" si="1164"/>
        <v>356.63043478260749</v>
      </c>
      <c r="H2570" s="19">
        <f t="shared" si="1138"/>
        <v>6.6304347826074945</v>
      </c>
      <c r="I2570" s="18">
        <f t="shared" si="1139"/>
        <v>1.8944099378878556E-2</v>
      </c>
      <c r="J2570" s="17">
        <f t="shared" si="1140"/>
        <v>24867.200343537774</v>
      </c>
      <c r="K2570" s="16">
        <f t="shared" si="1141"/>
        <v>32.097582147963273</v>
      </c>
      <c r="L2570" s="15">
        <f t="shared" si="1142"/>
        <v>5.5424387441829566E-44</v>
      </c>
      <c r="M2570" s="14">
        <f t="shared" si="1143"/>
        <v>1.3173822651048469E-46</v>
      </c>
      <c r="N2570" s="13">
        <f t="shared" si="1150"/>
        <v>0</v>
      </c>
      <c r="O2570" s="12">
        <f t="shared" si="1151"/>
        <v>0</v>
      </c>
      <c r="P2570" s="4">
        <f t="shared" si="1152"/>
        <v>4.9887215903326122E-46</v>
      </c>
      <c r="Q2570" s="11">
        <f t="shared" si="1144"/>
        <v>7.3313420871638967E-45</v>
      </c>
      <c r="R2570" s="10">
        <f t="shared" si="1153"/>
        <v>-1.7836614745875632E-40</v>
      </c>
      <c r="S2570" s="9">
        <f t="shared" si="1154"/>
        <v>151.358709016955</v>
      </c>
      <c r="T2570" s="8">
        <f t="shared" si="1155"/>
        <v>36477.648894235317</v>
      </c>
      <c r="U2570" s="7">
        <f t="shared" si="1156"/>
        <v>-32.097582147963273</v>
      </c>
      <c r="V2570" s="9">
        <f t="shared" si="1157"/>
        <v>-3719.1276173527258</v>
      </c>
      <c r="W2570" s="8">
        <f t="shared" si="1158"/>
        <v>24867.200343537774</v>
      </c>
      <c r="X2570" s="7">
        <f t="shared" si="1159"/>
        <v>-32.097582147963273</v>
      </c>
      <c r="Y2570" s="6">
        <f t="shared" si="1145"/>
        <v>3722.2062937122441</v>
      </c>
      <c r="Z2570" s="4">
        <f t="shared" si="1146"/>
        <v>-1</v>
      </c>
      <c r="AA2570" s="4">
        <f t="shared" si="1160"/>
        <v>0</v>
      </c>
      <c r="AB2570" s="5">
        <f t="shared" si="1161"/>
        <v>5.6650873902903996E-38</v>
      </c>
      <c r="AC2570" s="418">
        <f t="shared" si="1165"/>
        <v>4.0347992117129296E-38</v>
      </c>
      <c r="AD2570" s="628">
        <f t="shared" si="1162"/>
        <v>9.1103279677004042E-40</v>
      </c>
      <c r="AE2570" s="4">
        <f t="shared" si="1147"/>
        <v>35.14142264473351</v>
      </c>
      <c r="AF2570" s="3">
        <f t="shared" si="1163"/>
        <v>4.67</v>
      </c>
      <c r="AG2570" s="2">
        <f t="shared" si="1148"/>
        <v>105.92076283713217</v>
      </c>
      <c r="AH2570" s="1">
        <f t="shared" si="1137"/>
        <v>83.327624313829233</v>
      </c>
    </row>
    <row r="2571" spans="6:34" ht="15" thickBot="1" x14ac:dyDescent="0.4">
      <c r="F2571" s="21">
        <f t="shared" si="1149"/>
        <v>254.09999999998985</v>
      </c>
      <c r="G2571" s="20">
        <f t="shared" si="1164"/>
        <v>356.63043478260749</v>
      </c>
      <c r="H2571" s="19">
        <f t="shared" si="1138"/>
        <v>6.6304347826074945</v>
      </c>
      <c r="I2571" s="18">
        <f t="shared" si="1139"/>
        <v>1.8944099378878556E-2</v>
      </c>
      <c r="J2571" s="17">
        <f t="shared" si="1140"/>
        <v>24495.287581802502</v>
      </c>
      <c r="K2571" s="16">
        <f t="shared" si="1141"/>
        <v>32.098723043709235</v>
      </c>
      <c r="L2571" s="15">
        <f t="shared" si="1142"/>
        <v>2.4497721235857404E-43</v>
      </c>
      <c r="M2571" s="14">
        <f t="shared" si="1143"/>
        <v>5.8228633605509459E-46</v>
      </c>
      <c r="N2571" s="13">
        <f t="shared" si="1150"/>
        <v>0</v>
      </c>
      <c r="O2571" s="12">
        <f t="shared" si="1151"/>
        <v>0</v>
      </c>
      <c r="P2571" s="4">
        <f t="shared" si="1152"/>
        <v>2.2050277230675576E-45</v>
      </c>
      <c r="Q2571" s="11">
        <f t="shared" si="1144"/>
        <v>3.2404719840079393E-44</v>
      </c>
      <c r="R2571" s="10">
        <f t="shared" si="1153"/>
        <v>-7.9076411326575715E-40</v>
      </c>
      <c r="S2571" s="9">
        <f t="shared" si="1154"/>
        <v>151.358709016955</v>
      </c>
      <c r="T2571" s="8">
        <f t="shared" si="1155"/>
        <v>36492.78476513701</v>
      </c>
      <c r="U2571" s="7">
        <f t="shared" si="1156"/>
        <v>-32.098723043709235</v>
      </c>
      <c r="V2571" s="9">
        <f t="shared" si="1157"/>
        <v>-3722.337375567522</v>
      </c>
      <c r="W2571" s="8">
        <f t="shared" si="1158"/>
        <v>24495.287581802502</v>
      </c>
      <c r="X2571" s="7">
        <f t="shared" si="1159"/>
        <v>-32.098723043709235</v>
      </c>
      <c r="Y2571" s="6">
        <f t="shared" si="1145"/>
        <v>3725.4133993883402</v>
      </c>
      <c r="Z2571" s="4">
        <f t="shared" si="1146"/>
        <v>-1</v>
      </c>
      <c r="AA2571" s="4">
        <f t="shared" si="1160"/>
        <v>0</v>
      </c>
      <c r="AB2571" s="5">
        <f t="shared" si="1161"/>
        <v>2.5115459803222271E-37</v>
      </c>
      <c r="AC2571" s="418">
        <f t="shared" si="1165"/>
        <v>1.789482252093466E-37</v>
      </c>
      <c r="AD2571" s="628">
        <f t="shared" si="1162"/>
        <v>4.0337360978562162E-39</v>
      </c>
      <c r="AE2571" s="4">
        <f t="shared" si="1147"/>
        <v>35.171700992341592</v>
      </c>
      <c r="AF2571" s="3">
        <f t="shared" si="1163"/>
        <v>4.67</v>
      </c>
      <c r="AG2571" s="2">
        <f t="shared" si="1148"/>
        <v>105.92076283713217</v>
      </c>
      <c r="AH2571" s="1">
        <f t="shared" si="1137"/>
        <v>83.435341900700948</v>
      </c>
    </row>
    <row r="2572" spans="6:34" ht="15" thickBot="1" x14ac:dyDescent="0.4">
      <c r="F2572" s="21">
        <f t="shared" si="1149"/>
        <v>254.19999999998984</v>
      </c>
      <c r="G2572" s="20">
        <f t="shared" si="1164"/>
        <v>356.63043478260749</v>
      </c>
      <c r="H2572" s="19">
        <f t="shared" si="1138"/>
        <v>6.6304347826074945</v>
      </c>
      <c r="I2572" s="18">
        <f t="shared" si="1139"/>
        <v>1.8944099378878556E-2</v>
      </c>
      <c r="J2572" s="17">
        <f t="shared" si="1140"/>
        <v>24123.053844245751</v>
      </c>
      <c r="K2572" s="16">
        <f t="shared" si="1141"/>
        <v>32.099864985003443</v>
      </c>
      <c r="L2572" s="15">
        <f t="shared" si="1142"/>
        <v>1.0843100249367365E-42</v>
      </c>
      <c r="M2572" s="14">
        <f t="shared" si="1143"/>
        <v>2.5772964982721289E-45</v>
      </c>
      <c r="N2572" s="13">
        <f t="shared" si="1150"/>
        <v>0</v>
      </c>
      <c r="O2572" s="12">
        <f t="shared" si="1151"/>
        <v>0</v>
      </c>
      <c r="P2572" s="4">
        <f t="shared" si="1152"/>
        <v>9.7598206884890189E-45</v>
      </c>
      <c r="Q2572" s="11">
        <f t="shared" si="1144"/>
        <v>1.4342869787592586E-43</v>
      </c>
      <c r="R2572" s="10">
        <f t="shared" si="1153"/>
        <v>-3.510616505829148E-39</v>
      </c>
      <c r="S2572" s="9">
        <f t="shared" si="1154"/>
        <v>151.358709016955</v>
      </c>
      <c r="T2572" s="8">
        <f t="shared" si="1155"/>
        <v>36507.920636038703</v>
      </c>
      <c r="U2572" s="7">
        <f t="shared" si="1156"/>
        <v>-32.099864985003443</v>
      </c>
      <c r="V2572" s="9">
        <f t="shared" si="1157"/>
        <v>-3725.547247871893</v>
      </c>
      <c r="W2572" s="8">
        <f t="shared" si="1158"/>
        <v>24123.053844245751</v>
      </c>
      <c r="X2572" s="7">
        <f t="shared" si="1159"/>
        <v>-32.099864985003443</v>
      </c>
      <c r="Y2572" s="6">
        <f t="shared" si="1145"/>
        <v>3728.6206236249236</v>
      </c>
      <c r="Z2572" s="4">
        <f t="shared" si="1146"/>
        <v>-1</v>
      </c>
      <c r="AA2572" s="4">
        <f t="shared" si="1160"/>
        <v>0</v>
      </c>
      <c r="AB2572" s="5">
        <f t="shared" si="1161"/>
        <v>1.1150069440119936E-36</v>
      </c>
      <c r="AC2572" s="418">
        <f t="shared" si="1165"/>
        <v>7.9475764691987593E-37</v>
      </c>
      <c r="AD2572" s="628">
        <f t="shared" si="1162"/>
        <v>1.7884768893812309E-38</v>
      </c>
      <c r="AE2572" s="4">
        <f t="shared" si="1147"/>
        <v>35.201980459281565</v>
      </c>
      <c r="AF2572" s="3">
        <f t="shared" si="1163"/>
        <v>4.67</v>
      </c>
      <c r="AG2572" s="2">
        <f t="shared" si="1148"/>
        <v>105.92076283713217</v>
      </c>
      <c r="AH2572" s="1">
        <f t="shared" si="1137"/>
        <v>83.543109847789424</v>
      </c>
    </row>
    <row r="2573" spans="6:34" ht="15" thickBot="1" x14ac:dyDescent="0.4">
      <c r="F2573" s="21">
        <f t="shared" si="1149"/>
        <v>254.29999999998984</v>
      </c>
      <c r="G2573" s="20">
        <f t="shared" si="1164"/>
        <v>356.63043478260749</v>
      </c>
      <c r="H2573" s="19">
        <f t="shared" si="1138"/>
        <v>6.6304347826074945</v>
      </c>
      <c r="I2573" s="18">
        <f t="shared" si="1139"/>
        <v>1.8944099378878556E-2</v>
      </c>
      <c r="J2573" s="17">
        <f t="shared" si="1140"/>
        <v>23750.49911945856</v>
      </c>
      <c r="K2573" s="16">
        <f t="shared" si="1141"/>
        <v>32.101007972042893</v>
      </c>
      <c r="L2573" s="15">
        <f t="shared" si="1142"/>
        <v>4.8060069915887635E-42</v>
      </c>
      <c r="M2573" s="14">
        <f t="shared" si="1143"/>
        <v>1.1423398018307331E-44</v>
      </c>
      <c r="N2573" s="13">
        <f t="shared" si="1150"/>
        <v>0</v>
      </c>
      <c r="O2573" s="12">
        <f t="shared" si="1151"/>
        <v>0</v>
      </c>
      <c r="P2573" s="4">
        <f t="shared" si="1152"/>
        <v>4.3258630268836239E-44</v>
      </c>
      <c r="Q2573" s="11">
        <f t="shared" si="1144"/>
        <v>6.3572161921715152E-43</v>
      </c>
      <c r="R2573" s="10">
        <f t="shared" si="1153"/>
        <v>-1.5607088472243387E-38</v>
      </c>
      <c r="S2573" s="9">
        <f t="shared" si="1154"/>
        <v>151.358709016955</v>
      </c>
      <c r="T2573" s="8">
        <f t="shared" si="1155"/>
        <v>36523.056506940397</v>
      </c>
      <c r="U2573" s="7">
        <f t="shared" si="1156"/>
        <v>-32.101007972042893</v>
      </c>
      <c r="V2573" s="9">
        <f t="shared" si="1157"/>
        <v>-3728.7572343703932</v>
      </c>
      <c r="W2573" s="8">
        <f t="shared" si="1158"/>
        <v>23750.49911945856</v>
      </c>
      <c r="X2573" s="7">
        <f t="shared" si="1159"/>
        <v>-32.101007972042893</v>
      </c>
      <c r="Y2573" s="6">
        <f t="shared" si="1145"/>
        <v>3731.8279665151799</v>
      </c>
      <c r="Z2573" s="4">
        <f t="shared" si="1146"/>
        <v>-1</v>
      </c>
      <c r="AA2573" s="4">
        <f t="shared" si="1160"/>
        <v>0</v>
      </c>
      <c r="AB2573" s="5">
        <f t="shared" si="1161"/>
        <v>4.9569675279159702E-36</v>
      </c>
      <c r="AC2573" s="418">
        <f t="shared" si="1165"/>
        <v>3.5346305850687786E-36</v>
      </c>
      <c r="AD2573" s="628">
        <f t="shared" si="1162"/>
        <v>7.9407533785231029E-38</v>
      </c>
      <c r="AE2573" s="4">
        <f t="shared" si="1147"/>
        <v>35.232261046433187</v>
      </c>
      <c r="AF2573" s="3">
        <f t="shared" si="1163"/>
        <v>4.67</v>
      </c>
      <c r="AG2573" s="2">
        <f t="shared" si="1148"/>
        <v>105.92076283713217</v>
      </c>
      <c r="AH2573" s="1">
        <f t="shared" si="1137"/>
        <v>83.650928143419037</v>
      </c>
    </row>
    <row r="2574" spans="6:34" ht="15" thickBot="1" x14ac:dyDescent="0.4">
      <c r="F2574" s="21">
        <f t="shared" si="1149"/>
        <v>254.39999999998983</v>
      </c>
      <c r="G2574" s="20">
        <f t="shared" si="1164"/>
        <v>356.63043478260749</v>
      </c>
      <c r="H2574" s="19">
        <f t="shared" si="1138"/>
        <v>6.6304347826074945</v>
      </c>
      <c r="I2574" s="18">
        <f t="shared" si="1139"/>
        <v>1.8944099378878556E-2</v>
      </c>
      <c r="J2574" s="17">
        <f t="shared" si="1140"/>
        <v>23377.623396021521</v>
      </c>
      <c r="K2574" s="16">
        <f t="shared" si="1141"/>
        <v>32.102152005024742</v>
      </c>
      <c r="L2574" s="15">
        <f t="shared" si="1142"/>
        <v>2.1331363021819818E-41</v>
      </c>
      <c r="M2574" s="14">
        <f t="shared" si="1143"/>
        <v>5.0702516766563526E-44</v>
      </c>
      <c r="N2574" s="13">
        <f t="shared" si="1150"/>
        <v>0</v>
      </c>
      <c r="O2574" s="12">
        <f t="shared" si="1151"/>
        <v>0</v>
      </c>
      <c r="P2574" s="4">
        <f t="shared" si="1152"/>
        <v>1.9200253926101391E-43</v>
      </c>
      <c r="Q2574" s="11">
        <f t="shared" si="1144"/>
        <v>2.8216373101565656E-42</v>
      </c>
      <c r="R2574" s="10">
        <f t="shared" si="1153"/>
        <v>-6.9480446682383193E-38</v>
      </c>
      <c r="S2574" s="9">
        <f t="shared" si="1154"/>
        <v>151.358709016955</v>
      </c>
      <c r="T2574" s="8">
        <f t="shared" si="1155"/>
        <v>36538.19237784209</v>
      </c>
      <c r="U2574" s="7">
        <f t="shared" si="1156"/>
        <v>-32.102152005024742</v>
      </c>
      <c r="V2574" s="9">
        <f t="shared" si="1157"/>
        <v>-3731.9673351675974</v>
      </c>
      <c r="W2574" s="8">
        <f t="shared" si="1158"/>
        <v>23377.623396021521</v>
      </c>
      <c r="X2574" s="7">
        <f t="shared" si="1159"/>
        <v>-32.102152005024742</v>
      </c>
      <c r="Y2574" s="6">
        <f t="shared" si="1145"/>
        <v>3735.035428152351</v>
      </c>
      <c r="Z2574" s="4">
        <f t="shared" si="1146"/>
        <v>-1</v>
      </c>
      <c r="AA2574" s="4">
        <f t="shared" si="1160"/>
        <v>0</v>
      </c>
      <c r="AB2574" s="5">
        <f t="shared" si="1161"/>
        <v>2.2067685375282815E-35</v>
      </c>
      <c r="AC2574" s="418">
        <f t="shared" si="1165"/>
        <v>1.5741839764443778E-35</v>
      </c>
      <c r="AD2574" s="628">
        <f t="shared" si="1162"/>
        <v>3.5305531320677642E-37</v>
      </c>
      <c r="AE2574" s="4">
        <f t="shared" si="1147"/>
        <v>35.262542754676765</v>
      </c>
      <c r="AF2574" s="3">
        <f t="shared" si="1163"/>
        <v>4.67</v>
      </c>
      <c r="AG2574" s="2">
        <f t="shared" si="1148"/>
        <v>105.92076283713217</v>
      </c>
      <c r="AH2574" s="1">
        <f t="shared" si="1137"/>
        <v>83.758796775943068</v>
      </c>
    </row>
    <row r="2575" spans="6:34" ht="15" thickBot="1" x14ac:dyDescent="0.4">
      <c r="F2575" s="21">
        <f t="shared" si="1149"/>
        <v>254.49999999998983</v>
      </c>
      <c r="G2575" s="20">
        <f t="shared" si="1164"/>
        <v>356.63043478260749</v>
      </c>
      <c r="H2575" s="19">
        <f t="shared" si="1138"/>
        <v>6.6304347826074945</v>
      </c>
      <c r="I2575" s="18">
        <f t="shared" si="1139"/>
        <v>1.8944099378878556E-2</v>
      </c>
      <c r="J2575" s="17">
        <f t="shared" si="1140"/>
        <v>23004.42666250476</v>
      </c>
      <c r="K2575" s="16">
        <f t="shared" si="1141"/>
        <v>32.103297084146362</v>
      </c>
      <c r="L2575" s="15">
        <f t="shared" si="1142"/>
        <v>9.4810457246683076E-41</v>
      </c>
      <c r="M2575" s="14">
        <f t="shared" si="1143"/>
        <v>2.25354975829641E-43</v>
      </c>
      <c r="N2575" s="13">
        <f t="shared" si="1150"/>
        <v>0</v>
      </c>
      <c r="O2575" s="12">
        <f t="shared" si="1151"/>
        <v>0</v>
      </c>
      <c r="P2575" s="4">
        <f t="shared" si="1152"/>
        <v>8.5338421746609731E-43</v>
      </c>
      <c r="Q2575" s="11">
        <f t="shared" si="1144"/>
        <v>1.2541192200732715E-41</v>
      </c>
      <c r="R2575" s="10">
        <f t="shared" si="1153"/>
        <v>-3.0974596929386676E-37</v>
      </c>
      <c r="S2575" s="9">
        <f t="shared" si="1154"/>
        <v>151.358709016955</v>
      </c>
      <c r="T2575" s="8">
        <f t="shared" si="1155"/>
        <v>36553.328248743783</v>
      </c>
      <c r="U2575" s="7">
        <f t="shared" si="1156"/>
        <v>-32.103297084146362</v>
      </c>
      <c r="V2575" s="9">
        <f t="shared" si="1157"/>
        <v>-3735.1775503680997</v>
      </c>
      <c r="W2575" s="8">
        <f t="shared" si="1158"/>
        <v>23004.42666250476</v>
      </c>
      <c r="X2575" s="7">
        <f t="shared" si="1159"/>
        <v>-32.103297084146362</v>
      </c>
      <c r="Y2575" s="6">
        <f t="shared" si="1145"/>
        <v>3738.2430086297381</v>
      </c>
      <c r="Z2575" s="4">
        <f t="shared" si="1146"/>
        <v>-1</v>
      </c>
      <c r="AA2575" s="4">
        <f t="shared" si="1160"/>
        <v>0</v>
      </c>
      <c r="AB2575" s="5">
        <f t="shared" si="1161"/>
        <v>9.8378420448067966E-35</v>
      </c>
      <c r="AC2575" s="418">
        <f t="shared" si="1165"/>
        <v>7.0205191599237395E-35</v>
      </c>
      <c r="AD2575" s="628">
        <f t="shared" si="1162"/>
        <v>1.571906128893361E-36</v>
      </c>
      <c r="AE2575" s="4">
        <f t="shared" si="1147"/>
        <v>35.292825584893151</v>
      </c>
      <c r="AF2575" s="3">
        <f t="shared" si="1163"/>
        <v>4.67</v>
      </c>
      <c r="AG2575" s="2">
        <f t="shared" si="1148"/>
        <v>105.92076283713217</v>
      </c>
      <c r="AH2575" s="1">
        <f t="shared" si="1137"/>
        <v>83.86671573374376</v>
      </c>
    </row>
    <row r="2576" spans="6:34" ht="15" thickBot="1" x14ac:dyDescent="0.4">
      <c r="F2576" s="21">
        <f t="shared" si="1149"/>
        <v>254.59999999998982</v>
      </c>
      <c r="G2576" s="20">
        <f t="shared" si="1164"/>
        <v>356.63043478260749</v>
      </c>
      <c r="H2576" s="19">
        <f t="shared" si="1138"/>
        <v>6.6304347826074945</v>
      </c>
      <c r="I2576" s="18">
        <f t="shared" si="1139"/>
        <v>1.8944099378878556E-2</v>
      </c>
      <c r="J2576" s="17">
        <f t="shared" si="1140"/>
        <v>22630.90890746795</v>
      </c>
      <c r="K2576" s="16">
        <f t="shared" si="1141"/>
        <v>32.104443209605343</v>
      </c>
      <c r="L2576" s="15">
        <f t="shared" si="1142"/>
        <v>4.2198541842779614E-40</v>
      </c>
      <c r="M2576" s="14">
        <f t="shared" si="1143"/>
        <v>1.0030171410610286E-42</v>
      </c>
      <c r="N2576" s="13">
        <f t="shared" si="1150"/>
        <v>0</v>
      </c>
      <c r="O2576" s="12">
        <f t="shared" si="1151"/>
        <v>0</v>
      </c>
      <c r="P2576" s="4">
        <f t="shared" si="1152"/>
        <v>3.7982697958110201E-42</v>
      </c>
      <c r="Q2576" s="11">
        <f t="shared" si="1144"/>
        <v>5.5818739747663793E-41</v>
      </c>
      <c r="R2576" s="10">
        <f t="shared" si="1153"/>
        <v>-1.3827740556227893E-36</v>
      </c>
      <c r="S2576" s="9">
        <f t="shared" si="1154"/>
        <v>151.358709016955</v>
      </c>
      <c r="T2576" s="8">
        <f t="shared" si="1155"/>
        <v>36568.464119645476</v>
      </c>
      <c r="U2576" s="7">
        <f t="shared" si="1156"/>
        <v>-32.104443209605343</v>
      </c>
      <c r="V2576" s="9">
        <f t="shared" si="1157"/>
        <v>-3738.3878800765142</v>
      </c>
      <c r="W2576" s="8">
        <f t="shared" si="1158"/>
        <v>22630.90890746795</v>
      </c>
      <c r="X2576" s="7">
        <f t="shared" si="1159"/>
        <v>-32.104443209605343</v>
      </c>
      <c r="Y2576" s="6">
        <f t="shared" si="1145"/>
        <v>3741.4507080406997</v>
      </c>
      <c r="Z2576" s="4">
        <f t="shared" si="1146"/>
        <v>-1</v>
      </c>
      <c r="AA2576" s="4">
        <f t="shared" si="1160"/>
        <v>0</v>
      </c>
      <c r="AB2576" s="5">
        <f t="shared" si="1161"/>
        <v>4.3918288182687422E-34</v>
      </c>
      <c r="AC2576" s="418">
        <f t="shared" si="1165"/>
        <v>3.1353454671157769E-34</v>
      </c>
      <c r="AD2576" s="628">
        <f t="shared" si="1162"/>
        <v>7.0083118555145464E-36</v>
      </c>
      <c r="AE2576" s="4">
        <f t="shared" si="1147"/>
        <v>35.323109537963752</v>
      </c>
      <c r="AF2576" s="3">
        <f t="shared" si="1163"/>
        <v>4.67</v>
      </c>
      <c r="AG2576" s="2">
        <f t="shared" si="1148"/>
        <v>105.92076283713217</v>
      </c>
      <c r="AH2576" s="1">
        <f t="shared" si="1137"/>
        <v>83.974685005231748</v>
      </c>
    </row>
    <row r="2577" spans="6:34" ht="15" thickBot="1" x14ac:dyDescent="0.4">
      <c r="F2577" s="21">
        <f t="shared" si="1149"/>
        <v>254.69999999998981</v>
      </c>
      <c r="G2577" s="20">
        <f t="shared" si="1164"/>
        <v>356.63043478260749</v>
      </c>
      <c r="H2577" s="19">
        <f t="shared" si="1138"/>
        <v>6.6304347826074945</v>
      </c>
      <c r="I2577" s="18">
        <f t="shared" si="1139"/>
        <v>1.8944099378878556E-2</v>
      </c>
      <c r="J2577" s="17">
        <f t="shared" si="1140"/>
        <v>22257.070119460299</v>
      </c>
      <c r="K2577" s="16">
        <f t="shared" si="1141"/>
        <v>32.105590381599455</v>
      </c>
      <c r="L2577" s="15">
        <f t="shared" si="1142"/>
        <v>1.8807988884702341E-39</v>
      </c>
      <c r="M2577" s="14">
        <f t="shared" si="1143"/>
        <v>4.4704708780048993E-42</v>
      </c>
      <c r="N2577" s="13">
        <f t="shared" si="1150"/>
        <v>0</v>
      </c>
      <c r="O2577" s="12">
        <f t="shared" si="1151"/>
        <v>0</v>
      </c>
      <c r="P2577" s="4">
        <f t="shared" si="1152"/>
        <v>1.6928977396155613E-41</v>
      </c>
      <c r="Q2577" s="11">
        <f t="shared" si="1144"/>
        <v>2.4878542975337095E-40</v>
      </c>
      <c r="R2577" s="10">
        <f t="shared" si="1153"/>
        <v>-6.1815789906676522E-36</v>
      </c>
      <c r="S2577" s="9">
        <f t="shared" si="1154"/>
        <v>151.358709016955</v>
      </c>
      <c r="T2577" s="8">
        <f t="shared" si="1155"/>
        <v>36583.599990547169</v>
      </c>
      <c r="U2577" s="7">
        <f t="shared" si="1156"/>
        <v>-32.105590381599455</v>
      </c>
      <c r="V2577" s="9">
        <f t="shared" si="1157"/>
        <v>-3741.5983243974747</v>
      </c>
      <c r="W2577" s="8">
        <f t="shared" si="1158"/>
        <v>22257.070119460299</v>
      </c>
      <c r="X2577" s="7">
        <f t="shared" si="1159"/>
        <v>-32.105590381599455</v>
      </c>
      <c r="Y2577" s="6">
        <f t="shared" si="1145"/>
        <v>3744.6585264786522</v>
      </c>
      <c r="Z2577" s="4">
        <f t="shared" si="1146"/>
        <v>-1</v>
      </c>
      <c r="AA2577" s="4">
        <f t="shared" si="1160"/>
        <v>0</v>
      </c>
      <c r="AB2577" s="5">
        <f t="shared" si="1161"/>
        <v>1.963331365903548E-33</v>
      </c>
      <c r="AC2577" s="418">
        <f t="shared" si="1165"/>
        <v>1.4021812221394885E-33</v>
      </c>
      <c r="AD2577" s="628">
        <f t="shared" si="1162"/>
        <v>3.1289839132465096E-35</v>
      </c>
      <c r="AE2577" s="4">
        <f t="shared" si="1147"/>
        <v>35.353394614770501</v>
      </c>
      <c r="AF2577" s="3">
        <f t="shared" si="1163"/>
        <v>4.67</v>
      </c>
      <c r="AG2577" s="2">
        <f t="shared" si="1148"/>
        <v>105.92076283713217</v>
      </c>
      <c r="AH2577" s="1">
        <f t="shared" si="1137"/>
        <v>84.082704578846517</v>
      </c>
    </row>
    <row r="2578" spans="6:34" ht="15" thickBot="1" x14ac:dyDescent="0.4">
      <c r="F2578" s="21">
        <f t="shared" si="1149"/>
        <v>254.79999999998981</v>
      </c>
      <c r="G2578" s="20">
        <f t="shared" si="1164"/>
        <v>356.63043478260749</v>
      </c>
      <c r="H2578" s="19">
        <f t="shared" si="1138"/>
        <v>6.6304347826074945</v>
      </c>
      <c r="I2578" s="18">
        <f t="shared" si="1139"/>
        <v>1.8944099378878556E-2</v>
      </c>
      <c r="J2578" s="17">
        <f t="shared" si="1140"/>
        <v>21882.91028702055</v>
      </c>
      <c r="K2578" s="16">
        <f t="shared" si="1141"/>
        <v>32.106738600326658</v>
      </c>
      <c r="L2578" s="15">
        <f t="shared" si="1142"/>
        <v>8.3944284101808648E-39</v>
      </c>
      <c r="M2578" s="14">
        <f t="shared" si="1143"/>
        <v>1.9952716888158897E-41</v>
      </c>
      <c r="N2578" s="13">
        <f t="shared" si="1150"/>
        <v>0</v>
      </c>
      <c r="O2578" s="12">
        <f t="shared" si="1151"/>
        <v>0</v>
      </c>
      <c r="P2578" s="4">
        <f t="shared" si="1152"/>
        <v>7.5557833259452943E-41</v>
      </c>
      <c r="Q2578" s="11">
        <f t="shared" si="1144"/>
        <v>1.1103853220901161E-39</v>
      </c>
      <c r="R2578" s="10">
        <f t="shared" si="1153"/>
        <v>-2.7672628375564743E-35</v>
      </c>
      <c r="S2578" s="9">
        <f t="shared" si="1154"/>
        <v>151.358709016955</v>
      </c>
      <c r="T2578" s="8">
        <f t="shared" si="1155"/>
        <v>36598.735861448862</v>
      </c>
      <c r="U2578" s="7">
        <f t="shared" si="1156"/>
        <v>-32.106738600326658</v>
      </c>
      <c r="V2578" s="9">
        <f t="shared" si="1157"/>
        <v>-3744.8088834356345</v>
      </c>
      <c r="W2578" s="8">
        <f t="shared" si="1158"/>
        <v>21882.91028702055</v>
      </c>
      <c r="X2578" s="7">
        <f t="shared" si="1159"/>
        <v>-32.106738600326658</v>
      </c>
      <c r="Y2578" s="6">
        <f t="shared" si="1145"/>
        <v>3747.8664640370689</v>
      </c>
      <c r="Z2578" s="4">
        <f t="shared" si="1146"/>
        <v>-1</v>
      </c>
      <c r="AA2578" s="4">
        <f t="shared" si="1160"/>
        <v>0</v>
      </c>
      <c r="AB2578" s="5">
        <f t="shared" si="1161"/>
        <v>8.7891037789473827E-33</v>
      </c>
      <c r="AC2578" s="418">
        <f t="shared" si="1165"/>
        <v>6.2795079288194273E-33</v>
      </c>
      <c r="AD2578" s="628">
        <f t="shared" si="1162"/>
        <v>1.3989316185022184E-34</v>
      </c>
      <c r="AE2578" s="4">
        <f t="shared" si="1147"/>
        <v>35.383680816195898</v>
      </c>
      <c r="AF2578" s="3">
        <f t="shared" si="1163"/>
        <v>4.67</v>
      </c>
      <c r="AG2578" s="2">
        <f t="shared" si="1148"/>
        <v>105.92076283713217</v>
      </c>
      <c r="AH2578" s="1">
        <f t="shared" si="1137"/>
        <v>84.190774443056199</v>
      </c>
    </row>
    <row r="2579" spans="6:34" ht="15" thickBot="1" x14ac:dyDescent="0.4">
      <c r="F2579" s="21">
        <f t="shared" si="1149"/>
        <v>254.8999999999898</v>
      </c>
      <c r="G2579" s="20">
        <f t="shared" si="1164"/>
        <v>356.63043478260749</v>
      </c>
      <c r="H2579" s="19">
        <f t="shared" si="1138"/>
        <v>6.6304347826074945</v>
      </c>
      <c r="I2579" s="18">
        <f t="shared" si="1139"/>
        <v>1.8944099378878556E-2</v>
      </c>
      <c r="J2579" s="17">
        <f t="shared" si="1140"/>
        <v>21508.429398676984</v>
      </c>
      <c r="K2579" s="16">
        <f t="shared" si="1141"/>
        <v>32.107887865985113</v>
      </c>
      <c r="L2579" s="15">
        <f t="shared" si="1142"/>
        <v>3.7518364499007063E-38</v>
      </c>
      <c r="M2579" s="14">
        <f t="shared" si="1143"/>
        <v>8.9177400577689886E-41</v>
      </c>
      <c r="N2579" s="13">
        <f t="shared" si="1150"/>
        <v>0</v>
      </c>
      <c r="O2579" s="12">
        <f t="shared" si="1151"/>
        <v>0</v>
      </c>
      <c r="P2579" s="4">
        <f t="shared" si="1152"/>
        <v>3.377009357236601E-40</v>
      </c>
      <c r="Q2579" s="11">
        <f t="shared" si="1144"/>
        <v>4.9627966566489235E-39</v>
      </c>
      <c r="R2579" s="10">
        <f t="shared" si="1153"/>
        <v>-1.2405215998658307E-34</v>
      </c>
      <c r="S2579" s="9">
        <f t="shared" si="1154"/>
        <v>151.358709016955</v>
      </c>
      <c r="T2579" s="8">
        <f t="shared" si="1155"/>
        <v>36613.871732350555</v>
      </c>
      <c r="U2579" s="7">
        <f t="shared" si="1156"/>
        <v>-32.107887865985113</v>
      </c>
      <c r="V2579" s="9">
        <f t="shared" si="1157"/>
        <v>-3748.0195572956673</v>
      </c>
      <c r="W2579" s="8">
        <f t="shared" si="1158"/>
        <v>21508.429398676984</v>
      </c>
      <c r="X2579" s="7">
        <f t="shared" si="1159"/>
        <v>-32.107887865985113</v>
      </c>
      <c r="Y2579" s="6">
        <f t="shared" si="1145"/>
        <v>3751.0745208094822</v>
      </c>
      <c r="Z2579" s="4">
        <f t="shared" si="1146"/>
        <v>-1</v>
      </c>
      <c r="AA2579" s="4">
        <f t="shared" si="1160"/>
        <v>0</v>
      </c>
      <c r="AB2579" s="5">
        <f t="shared" si="1161"/>
        <v>3.940020779115499E-32</v>
      </c>
      <c r="AC2579" s="418">
        <f t="shared" si="1165"/>
        <v>2.8161121391916598E-32</v>
      </c>
      <c r="AD2579" s="628">
        <f t="shared" si="1162"/>
        <v>6.263153138115129E-34</v>
      </c>
      <c r="AE2579" s="4">
        <f t="shared" si="1147"/>
        <v>35.413968143122972</v>
      </c>
      <c r="AF2579" s="3">
        <f t="shared" si="1163"/>
        <v>4.67</v>
      </c>
      <c r="AG2579" s="2">
        <f t="shared" si="1148"/>
        <v>105.92076283713217</v>
      </c>
      <c r="AH2579" s="1">
        <f t="shared" si="1137"/>
        <v>84.298894586357576</v>
      </c>
    </row>
    <row r="2580" spans="6:34" ht="15" thickBot="1" x14ac:dyDescent="0.4">
      <c r="F2580" s="21">
        <f t="shared" si="1149"/>
        <v>254.9999999999898</v>
      </c>
      <c r="G2580" s="20">
        <f t="shared" si="1164"/>
        <v>356.63043478260749</v>
      </c>
      <c r="H2580" s="19">
        <f t="shared" si="1138"/>
        <v>6.6304347826074945</v>
      </c>
      <c r="I2580" s="18">
        <f t="shared" si="1139"/>
        <v>1.8944099378878556E-2</v>
      </c>
      <c r="J2580" s="17">
        <f t="shared" si="1140"/>
        <v>21133.627442947418</v>
      </c>
      <c r="K2580" s="16">
        <f t="shared" si="1141"/>
        <v>32.109038178773204</v>
      </c>
      <c r="L2580" s="15">
        <f t="shared" si="1142"/>
        <v>1.6791937492314068E-37</v>
      </c>
      <c r="M2580" s="14">
        <f t="shared" si="1143"/>
        <v>3.9912756225481308E-40</v>
      </c>
      <c r="N2580" s="13">
        <f t="shared" si="1150"/>
        <v>0</v>
      </c>
      <c r="O2580" s="12">
        <f t="shared" si="1151"/>
        <v>0</v>
      </c>
      <c r="P2580" s="4">
        <f t="shared" si="1152"/>
        <v>1.5114339549416517E-39</v>
      </c>
      <c r="Q2580" s="11">
        <f t="shared" si="1144"/>
        <v>2.2211781445782226E-38</v>
      </c>
      <c r="R2580" s="10">
        <f t="shared" si="1153"/>
        <v>-5.5687962420874124E-34</v>
      </c>
      <c r="S2580" s="9">
        <f t="shared" si="1154"/>
        <v>151.358709016955</v>
      </c>
      <c r="T2580" s="8">
        <f t="shared" si="1155"/>
        <v>36629.007603252248</v>
      </c>
      <c r="U2580" s="7">
        <f t="shared" si="1156"/>
        <v>-32.109038178773204</v>
      </c>
      <c r="V2580" s="9">
        <f t="shared" si="1157"/>
        <v>-3751.2303460822659</v>
      </c>
      <c r="W2580" s="8">
        <f t="shared" si="1158"/>
        <v>21133.627442947418</v>
      </c>
      <c r="X2580" s="7">
        <f t="shared" si="1159"/>
        <v>-32.109038178773204</v>
      </c>
      <c r="Y2580" s="6">
        <f t="shared" si="1145"/>
        <v>3754.282696889481</v>
      </c>
      <c r="Z2580" s="4">
        <f t="shared" si="1146"/>
        <v>-1</v>
      </c>
      <c r="AA2580" s="4">
        <f t="shared" si="1160"/>
        <v>0</v>
      </c>
      <c r="AB2580" s="5">
        <f t="shared" si="1161"/>
        <v>1.7687054309137199E-31</v>
      </c>
      <c r="AC2580" s="418">
        <f t="shared" si="1165"/>
        <v>1.2646702044874839E-31</v>
      </c>
      <c r="AD2580" s="628">
        <f t="shared" si="1162"/>
        <v>2.8079741682867948E-33</v>
      </c>
      <c r="AE2580" s="4">
        <f t="shared" si="1147"/>
        <v>35.444256596435302</v>
      </c>
      <c r="AF2580" s="3">
        <f t="shared" si="1163"/>
        <v>4.67</v>
      </c>
      <c r="AG2580" s="2">
        <f t="shared" si="1148"/>
        <v>105.92076283713217</v>
      </c>
      <c r="AH2580" s="1">
        <f t="shared" si="1137"/>
        <v>84.407064997275782</v>
      </c>
    </row>
    <row r="2581" spans="6:34" ht="15" thickBot="1" x14ac:dyDescent="0.4">
      <c r="F2581" s="21">
        <f t="shared" si="1149"/>
        <v>255.09999999998979</v>
      </c>
      <c r="G2581" s="20">
        <f t="shared" si="1164"/>
        <v>356.63043478260749</v>
      </c>
      <c r="H2581" s="19">
        <f t="shared" si="1138"/>
        <v>6.6304347826074945</v>
      </c>
      <c r="I2581" s="18">
        <f t="shared" si="1139"/>
        <v>1.8944099378878556E-2</v>
      </c>
      <c r="J2581" s="17">
        <f t="shared" si="1140"/>
        <v>20758.504408339191</v>
      </c>
      <c r="K2581" s="16">
        <f t="shared" si="1141"/>
        <v>32.110189538889493</v>
      </c>
      <c r="L2581" s="15">
        <f t="shared" si="1142"/>
        <v>7.5259617207518513E-37</v>
      </c>
      <c r="M2581" s="14">
        <f t="shared" si="1143"/>
        <v>1.7888458414055073E-39</v>
      </c>
      <c r="N2581" s="13">
        <f t="shared" si="1150"/>
        <v>0</v>
      </c>
      <c r="O2581" s="12">
        <f t="shared" si="1151"/>
        <v>0</v>
      </c>
      <c r="P2581" s="4">
        <f t="shared" si="1152"/>
        <v>6.7740807715261938E-39</v>
      </c>
      <c r="Q2581" s="11">
        <f t="shared" si="1144"/>
        <v>9.9550761779084324E-38</v>
      </c>
      <c r="R2581" s="10">
        <f t="shared" si="1153"/>
        <v>-2.5033498495773079E-33</v>
      </c>
      <c r="S2581" s="9">
        <f t="shared" si="1154"/>
        <v>151.358709016955</v>
      </c>
      <c r="T2581" s="8">
        <f t="shared" si="1155"/>
        <v>36644.143474153941</v>
      </c>
      <c r="U2581" s="7">
        <f t="shared" si="1156"/>
        <v>-32.110189538889493</v>
      </c>
      <c r="V2581" s="9">
        <f t="shared" si="1157"/>
        <v>-3754.4412499001432</v>
      </c>
      <c r="W2581" s="8">
        <f t="shared" si="1158"/>
        <v>20758.504408339191</v>
      </c>
      <c r="X2581" s="7">
        <f t="shared" si="1159"/>
        <v>-32.110189538889493</v>
      </c>
      <c r="Y2581" s="6">
        <f t="shared" si="1145"/>
        <v>3757.490992370711</v>
      </c>
      <c r="Z2581" s="4">
        <f t="shared" si="1146"/>
        <v>-1</v>
      </c>
      <c r="AA2581" s="4">
        <f t="shared" si="1160"/>
        <v>0</v>
      </c>
      <c r="AB2581" s="5">
        <f t="shared" si="1161"/>
        <v>7.950889711067519E-31</v>
      </c>
      <c r="AC2581" s="418">
        <f t="shared" si="1165"/>
        <v>5.6873215729039617E-31</v>
      </c>
      <c r="AD2581" s="628">
        <f t="shared" si="1162"/>
        <v>1.2606567794386703E-32</v>
      </c>
      <c r="AE2581" s="4">
        <f t="shared" si="1147"/>
        <v>35.474546177016997</v>
      </c>
      <c r="AF2581" s="3">
        <f t="shared" si="1163"/>
        <v>4.67</v>
      </c>
      <c r="AG2581" s="2">
        <f t="shared" si="1148"/>
        <v>105.92076283713217</v>
      </c>
      <c r="AH2581" s="1">
        <f t="shared" ref="AH2581:AH2644" si="1166">DragCoefficient*AE2581^(3/2)</f>
        <v>84.515285664364569</v>
      </c>
    </row>
    <row r="2582" spans="6:34" ht="15" thickBot="1" x14ac:dyDescent="0.4">
      <c r="F2582" s="21">
        <f t="shared" si="1149"/>
        <v>255.19999999998979</v>
      </c>
      <c r="G2582" s="20">
        <f t="shared" si="1164"/>
        <v>356.63043478260749</v>
      </c>
      <c r="H2582" s="19">
        <f t="shared" si="1138"/>
        <v>6.6304347826074945</v>
      </c>
      <c r="I2582" s="18">
        <f t="shared" si="1139"/>
        <v>1.8944099378878556E-2</v>
      </c>
      <c r="J2582" s="17">
        <f t="shared" si="1140"/>
        <v>20383.060283349176</v>
      </c>
      <c r="K2582" s="16">
        <f t="shared" si="1141"/>
        <v>32.111341946532747</v>
      </c>
      <c r="L2582" s="15">
        <f t="shared" si="1142"/>
        <v>3.3777509941320601E-36</v>
      </c>
      <c r="M2582" s="14">
        <f t="shared" si="1143"/>
        <v>8.0285763379524936E-39</v>
      </c>
      <c r="N2582" s="13">
        <f t="shared" si="1150"/>
        <v>0</v>
      </c>
      <c r="O2582" s="12">
        <f t="shared" si="1151"/>
        <v>0</v>
      </c>
      <c r="P2582" s="4">
        <f t="shared" si="1152"/>
        <v>3.0402968961776252E-38</v>
      </c>
      <c r="Q2582" s="11">
        <f t="shared" si="1144"/>
        <v>4.4679696368733786E-37</v>
      </c>
      <c r="R2582" s="10">
        <f t="shared" si="1153"/>
        <v>-1.1268993696795345E-32</v>
      </c>
      <c r="S2582" s="9">
        <f t="shared" si="1154"/>
        <v>151.358709016955</v>
      </c>
      <c r="T2582" s="8">
        <f t="shared" si="1155"/>
        <v>36659.279345055635</v>
      </c>
      <c r="U2582" s="7">
        <f t="shared" si="1156"/>
        <v>-32.111341946532747</v>
      </c>
      <c r="V2582" s="9">
        <f t="shared" si="1157"/>
        <v>-3757.6522688540322</v>
      </c>
      <c r="W2582" s="8">
        <f t="shared" si="1158"/>
        <v>20383.060283349176</v>
      </c>
      <c r="X2582" s="7">
        <f t="shared" si="1159"/>
        <v>-32.111341946532747</v>
      </c>
      <c r="Y2582" s="6">
        <f t="shared" si="1145"/>
        <v>3760.699407346875</v>
      </c>
      <c r="Z2582" s="4">
        <f t="shared" si="1146"/>
        <v>-1</v>
      </c>
      <c r="AA2582" s="4">
        <f t="shared" si="1160"/>
        <v>0</v>
      </c>
      <c r="AB2582" s="5">
        <f t="shared" si="1161"/>
        <v>3.5791452023001738E-30</v>
      </c>
      <c r="AC2582" s="418">
        <f t="shared" si="1165"/>
        <v>2.5611887448241794E-30</v>
      </c>
      <c r="AD2582" s="628">
        <f t="shared" si="1162"/>
        <v>5.6676685153232665E-32</v>
      </c>
      <c r="AE2582" s="4">
        <f t="shared" si="1147"/>
        <v>35.504836885752709</v>
      </c>
      <c r="AF2582" s="3">
        <f t="shared" si="1163"/>
        <v>4.67</v>
      </c>
      <c r="AG2582" s="2">
        <f t="shared" si="1148"/>
        <v>105.92076283713217</v>
      </c>
      <c r="AH2582" s="1">
        <f t="shared" si="1166"/>
        <v>84.623556576206042</v>
      </c>
    </row>
    <row r="2583" spans="6:34" ht="15" thickBot="1" x14ac:dyDescent="0.4">
      <c r="F2583" s="21">
        <f t="shared" si="1149"/>
        <v>255.29999999998978</v>
      </c>
      <c r="G2583" s="20">
        <f t="shared" si="1164"/>
        <v>356.63043478260749</v>
      </c>
      <c r="H2583" s="19">
        <f t="shared" si="1138"/>
        <v>6.6304347826074945</v>
      </c>
      <c r="I2583" s="18">
        <f t="shared" si="1139"/>
        <v>1.8944099378878556E-2</v>
      </c>
      <c r="J2583" s="17">
        <f t="shared" si="1140"/>
        <v>20007.295056463772</v>
      </c>
      <c r="K2583" s="16">
        <f t="shared" si="1141"/>
        <v>32.112495401901917</v>
      </c>
      <c r="L2583" s="15">
        <f t="shared" si="1142"/>
        <v>1.5180910824554521E-35</v>
      </c>
      <c r="M2583" s="14">
        <f t="shared" si="1143"/>
        <v>3.6083506938883639E-38</v>
      </c>
      <c r="N2583" s="13">
        <f t="shared" si="1150"/>
        <v>0</v>
      </c>
      <c r="O2583" s="12">
        <f t="shared" si="1151"/>
        <v>0</v>
      </c>
      <c r="P2583" s="4">
        <f t="shared" si="1152"/>
        <v>1.3664262445995427E-37</v>
      </c>
      <c r="Q2583" s="11">
        <f t="shared" si="1144"/>
        <v>2.0080772307379905E-36</v>
      </c>
      <c r="R2583" s="10">
        <f t="shared" si="1153"/>
        <v>-5.0798657910240203E-32</v>
      </c>
      <c r="S2583" s="9">
        <f t="shared" si="1154"/>
        <v>151.358709016955</v>
      </c>
      <c r="T2583" s="8">
        <f t="shared" si="1155"/>
        <v>36674.415215957328</v>
      </c>
      <c r="U2583" s="7">
        <f t="shared" si="1156"/>
        <v>-32.112495401901917</v>
      </c>
      <c r="V2583" s="9">
        <f t="shared" si="1157"/>
        <v>-3760.8634030486855</v>
      </c>
      <c r="W2583" s="8">
        <f t="shared" si="1158"/>
        <v>20007.295056463772</v>
      </c>
      <c r="X2583" s="7">
        <f t="shared" si="1159"/>
        <v>-32.112495401901917</v>
      </c>
      <c r="Y2583" s="6">
        <f t="shared" si="1145"/>
        <v>3763.9079419117334</v>
      </c>
      <c r="Z2583" s="4">
        <f t="shared" si="1146"/>
        <v>-1</v>
      </c>
      <c r="AA2583" s="4">
        <f t="shared" si="1160"/>
        <v>0</v>
      </c>
      <c r="AB2583" s="5">
        <f t="shared" si="1161"/>
        <v>1.6134162253940069E-29</v>
      </c>
      <c r="AC2583" s="418">
        <f t="shared" si="1165"/>
        <v>1.1549916164450742E-29</v>
      </c>
      <c r="AD2583" s="628">
        <f t="shared" si="1162"/>
        <v>2.5516199405772799E-31</v>
      </c>
      <c r="AE2583" s="4">
        <f t="shared" si="1147"/>
        <v>35.535128723527627</v>
      </c>
      <c r="AF2583" s="3">
        <f t="shared" si="1163"/>
        <v>4.67</v>
      </c>
      <c r="AG2583" s="2">
        <f t="shared" si="1148"/>
        <v>105.92076283713217</v>
      </c>
      <c r="AH2583" s="1">
        <f t="shared" si="1166"/>
        <v>84.731877721410569</v>
      </c>
    </row>
    <row r="2584" spans="6:34" ht="15" thickBot="1" x14ac:dyDescent="0.4">
      <c r="F2584" s="21">
        <f t="shared" si="1149"/>
        <v>255.39999999998977</v>
      </c>
      <c r="G2584" s="20">
        <f t="shared" si="1164"/>
        <v>356.63043478260749</v>
      </c>
      <c r="H2584" s="19">
        <f t="shared" si="1138"/>
        <v>6.6304347826074945</v>
      </c>
      <c r="I2584" s="18">
        <f t="shared" si="1139"/>
        <v>1.8944099378878556E-2</v>
      </c>
      <c r="J2584" s="17">
        <f t="shared" si="1140"/>
        <v>19631.208716158904</v>
      </c>
      <c r="K2584" s="16">
        <f t="shared" si="1141"/>
        <v>32.113649905196176</v>
      </c>
      <c r="L2584" s="15">
        <f t="shared" si="1142"/>
        <v>6.8323915222246009E-35</v>
      </c>
      <c r="M2584" s="14">
        <f t="shared" si="1143"/>
        <v>1.6239911409175653E-37</v>
      </c>
      <c r="N2584" s="13">
        <f t="shared" si="1150"/>
        <v>0</v>
      </c>
      <c r="O2584" s="12">
        <f t="shared" si="1151"/>
        <v>0</v>
      </c>
      <c r="P2584" s="4">
        <f t="shared" si="1152"/>
        <v>6.1498016800458166E-37</v>
      </c>
      <c r="Q2584" s="11">
        <f t="shared" si="1144"/>
        <v>9.037646031801326E-36</v>
      </c>
      <c r="R2584" s="10">
        <f t="shared" si="1153"/>
        <v>-2.2931000351125929E-31</v>
      </c>
      <c r="S2584" s="9">
        <f t="shared" si="1154"/>
        <v>151.358709016955</v>
      </c>
      <c r="T2584" s="8">
        <f t="shared" si="1155"/>
        <v>36689.551086859021</v>
      </c>
      <c r="U2584" s="7">
        <f t="shared" si="1156"/>
        <v>-32.113649905196176</v>
      </c>
      <c r="V2584" s="9">
        <f t="shared" si="1157"/>
        <v>-3764.0746525888758</v>
      </c>
      <c r="W2584" s="8">
        <f t="shared" si="1158"/>
        <v>19631.208716158904</v>
      </c>
      <c r="X2584" s="7">
        <f t="shared" si="1159"/>
        <v>-32.113649905196176</v>
      </c>
      <c r="Y2584" s="6">
        <f t="shared" si="1145"/>
        <v>3767.1165961591028</v>
      </c>
      <c r="Z2584" s="4">
        <f t="shared" si="1146"/>
        <v>-1</v>
      </c>
      <c r="AA2584" s="4">
        <f t="shared" si="1160"/>
        <v>0</v>
      </c>
      <c r="AB2584" s="5">
        <f t="shared" si="1161"/>
        <v>7.2831152540280365E-29</v>
      </c>
      <c r="AC2584" s="418">
        <f t="shared" si="1165"/>
        <v>5.215784897922575E-29</v>
      </c>
      <c r="AD2584" s="628">
        <f t="shared" si="1162"/>
        <v>1.1503543678767518E-30</v>
      </c>
      <c r="AE2584" s="4">
        <f t="shared" si="1147"/>
        <v>35.565421691227485</v>
      </c>
      <c r="AF2584" s="3">
        <f t="shared" si="1163"/>
        <v>4.67</v>
      </c>
      <c r="AG2584" s="2">
        <f t="shared" si="1148"/>
        <v>105.92076283713217</v>
      </c>
      <c r="AH2584" s="1">
        <f t="shared" si="1166"/>
        <v>84.840249088617171</v>
      </c>
    </row>
    <row r="2585" spans="6:34" ht="15" thickBot="1" x14ac:dyDescent="0.4">
      <c r="F2585" s="21">
        <f t="shared" si="1149"/>
        <v>255.49999999998977</v>
      </c>
      <c r="G2585" s="20">
        <f t="shared" si="1164"/>
        <v>356.63043478260749</v>
      </c>
      <c r="H2585" s="19">
        <f t="shared" si="1138"/>
        <v>6.6304347826074945</v>
      </c>
      <c r="I2585" s="18">
        <f t="shared" si="1139"/>
        <v>1.8944099378878556E-2</v>
      </c>
      <c r="J2585" s="17">
        <f t="shared" si="1140"/>
        <v>19254.801250900018</v>
      </c>
      <c r="K2585" s="16">
        <f t="shared" si="1141"/>
        <v>32.114805456614882</v>
      </c>
      <c r="L2585" s="15">
        <f t="shared" si="1142"/>
        <v>3.0793036915887141E-34</v>
      </c>
      <c r="M2585" s="14">
        <f t="shared" si="1143"/>
        <v>7.3191969445372141E-37</v>
      </c>
      <c r="N2585" s="13">
        <f t="shared" si="1150"/>
        <v>0</v>
      </c>
      <c r="O2585" s="12">
        <f t="shared" si="1151"/>
        <v>0</v>
      </c>
      <c r="P2585" s="4">
        <f t="shared" si="1152"/>
        <v>2.7716659612237375E-36</v>
      </c>
      <c r="Q2585" s="11">
        <f t="shared" si="1144"/>
        <v>4.0731940929428309E-35</v>
      </c>
      <c r="R2585" s="10">
        <f t="shared" si="1153"/>
        <v>-1.0365674557186635E-30</v>
      </c>
      <c r="S2585" s="9">
        <f t="shared" si="1154"/>
        <v>151.358709016955</v>
      </c>
      <c r="T2585" s="8">
        <f t="shared" si="1155"/>
        <v>36704.686957760714</v>
      </c>
      <c r="U2585" s="7">
        <f t="shared" si="1156"/>
        <v>-32.114805456614882</v>
      </c>
      <c r="V2585" s="9">
        <f t="shared" si="1157"/>
        <v>-3767.2860175793953</v>
      </c>
      <c r="W2585" s="8">
        <f t="shared" si="1158"/>
        <v>19254.801250900018</v>
      </c>
      <c r="X2585" s="7">
        <f t="shared" si="1159"/>
        <v>-32.114805456614882</v>
      </c>
      <c r="Y2585" s="6">
        <f t="shared" si="1145"/>
        <v>3770.3253701828571</v>
      </c>
      <c r="Z2585" s="4">
        <f t="shared" si="1146"/>
        <v>-1</v>
      </c>
      <c r="AA2585" s="4">
        <f t="shared" si="1160"/>
        <v>0</v>
      </c>
      <c r="AB2585" s="5">
        <f t="shared" si="1161"/>
        <v>3.2922420012099243E-28</v>
      </c>
      <c r="AC2585" s="418">
        <f t="shared" si="1165"/>
        <v>2.3586540835244632E-28</v>
      </c>
      <c r="AD2585" s="628">
        <f t="shared" si="1162"/>
        <v>5.1933974716278243E-30</v>
      </c>
      <c r="AE2585" s="4">
        <f t="shared" si="1147"/>
        <v>35.595715789738541</v>
      </c>
      <c r="AF2585" s="3">
        <f t="shared" si="1163"/>
        <v>4.67</v>
      </c>
      <c r="AG2585" s="2">
        <f t="shared" si="1148"/>
        <v>105.92076283713217</v>
      </c>
      <c r="AH2585" s="1">
        <f t="shared" si="1166"/>
        <v>84.948670666492774</v>
      </c>
    </row>
    <row r="2586" spans="6:34" ht="15" thickBot="1" x14ac:dyDescent="0.4">
      <c r="F2586" s="21">
        <f t="shared" si="1149"/>
        <v>255.59999999998976</v>
      </c>
      <c r="G2586" s="20">
        <f t="shared" si="1164"/>
        <v>356.63043478260749</v>
      </c>
      <c r="H2586" s="19">
        <f t="shared" si="1138"/>
        <v>6.6304347826074945</v>
      </c>
      <c r="I2586" s="18">
        <f t="shared" si="1139"/>
        <v>1.8944099378878556E-2</v>
      </c>
      <c r="J2586" s="17">
        <f t="shared" si="1140"/>
        <v>18878.072649142079</v>
      </c>
      <c r="K2586" s="16">
        <f t="shared" si="1141"/>
        <v>32.115962056357603</v>
      </c>
      <c r="L2586" s="15">
        <f t="shared" si="1142"/>
        <v>1.3897519946499441E-33</v>
      </c>
      <c r="M2586" s="14">
        <f t="shared" si="1143"/>
        <v>3.3033015160834521E-36</v>
      </c>
      <c r="N2586" s="13">
        <f t="shared" si="1150"/>
        <v>0</v>
      </c>
      <c r="O2586" s="12">
        <f t="shared" si="1151"/>
        <v>0</v>
      </c>
      <c r="P2586" s="4">
        <f t="shared" si="1152"/>
        <v>1.2509088689874258E-35</v>
      </c>
      <c r="Q2586" s="11">
        <f t="shared" si="1144"/>
        <v>1.8383148212130749E-34</v>
      </c>
      <c r="R2586" s="10">
        <f t="shared" si="1153"/>
        <v>-4.6921954089827201E-30</v>
      </c>
      <c r="S2586" s="9">
        <f t="shared" si="1154"/>
        <v>151.358709016955</v>
      </c>
      <c r="T2586" s="8">
        <f t="shared" si="1155"/>
        <v>36719.822828662407</v>
      </c>
      <c r="U2586" s="7">
        <f t="shared" si="1156"/>
        <v>-32.115962056357603</v>
      </c>
      <c r="V2586" s="9">
        <f t="shared" si="1157"/>
        <v>-3770.4974981250566</v>
      </c>
      <c r="W2586" s="8">
        <f t="shared" si="1158"/>
        <v>18878.072649142079</v>
      </c>
      <c r="X2586" s="7">
        <f t="shared" si="1159"/>
        <v>-32.115962056357603</v>
      </c>
      <c r="Y2586" s="6">
        <f t="shared" si="1145"/>
        <v>3773.5342640769263</v>
      </c>
      <c r="Z2586" s="4">
        <f t="shared" si="1146"/>
        <v>-1</v>
      </c>
      <c r="AA2586" s="4">
        <f t="shared" si="1160"/>
        <v>0</v>
      </c>
      <c r="AB2586" s="5">
        <f t="shared" si="1161"/>
        <v>1.4902882314231185E-27</v>
      </c>
      <c r="AC2586" s="418">
        <f t="shared" si="1165"/>
        <v>1.0681019756037681E-27</v>
      </c>
      <c r="AD2586" s="628">
        <f t="shared" si="1162"/>
        <v>2.3478799214059572E-29</v>
      </c>
      <c r="AE2586" s="4">
        <f t="shared" si="1147"/>
        <v>35.62601101994759</v>
      </c>
      <c r="AF2586" s="3">
        <f t="shared" si="1163"/>
        <v>4.67</v>
      </c>
      <c r="AG2586" s="2">
        <f t="shared" si="1148"/>
        <v>105.92076283713217</v>
      </c>
      <c r="AH2586" s="1">
        <f t="shared" si="1166"/>
        <v>85.057142443732829</v>
      </c>
    </row>
    <row r="2587" spans="6:34" ht="15" thickBot="1" x14ac:dyDescent="0.4">
      <c r="F2587" s="21">
        <f t="shared" si="1149"/>
        <v>255.69999999998976</v>
      </c>
      <c r="G2587" s="20">
        <f t="shared" si="1164"/>
        <v>356.63043478260749</v>
      </c>
      <c r="H2587" s="19">
        <f t="shared" si="1138"/>
        <v>6.6304347826074945</v>
      </c>
      <c r="I2587" s="18">
        <f t="shared" si="1139"/>
        <v>1.8944099378878556E-2</v>
      </c>
      <c r="J2587" s="17">
        <f t="shared" si="1140"/>
        <v>18501.022899329575</v>
      </c>
      <c r="K2587" s="16">
        <f t="shared" si="1141"/>
        <v>32.117119704624109</v>
      </c>
      <c r="L2587" s="15">
        <f t="shared" si="1142"/>
        <v>6.2809775313350157E-33</v>
      </c>
      <c r="M2587" s="14">
        <f t="shared" si="1143"/>
        <v>1.4929255494230198E-35</v>
      </c>
      <c r="N2587" s="13">
        <f t="shared" si="1150"/>
        <v>0</v>
      </c>
      <c r="O2587" s="12">
        <f t="shared" si="1151"/>
        <v>0</v>
      </c>
      <c r="P2587" s="4">
        <f t="shared" si="1152"/>
        <v>5.653476685123774E-35</v>
      </c>
      <c r="Q2587" s="11">
        <f t="shared" si="1144"/>
        <v>8.3082550930015579E-34</v>
      </c>
      <c r="R2587" s="10">
        <f t="shared" si="1153"/>
        <v>-2.126956997318248E-29</v>
      </c>
      <c r="S2587" s="9">
        <f t="shared" si="1154"/>
        <v>151.358709016955</v>
      </c>
      <c r="T2587" s="8">
        <f t="shared" si="1155"/>
        <v>36734.9586995641</v>
      </c>
      <c r="U2587" s="7">
        <f t="shared" si="1156"/>
        <v>-32.117119704624109</v>
      </c>
      <c r="V2587" s="9">
        <f t="shared" si="1157"/>
        <v>-3773.7090943306926</v>
      </c>
      <c r="W2587" s="8">
        <f t="shared" si="1158"/>
        <v>18501.022899329575</v>
      </c>
      <c r="X2587" s="7">
        <f t="shared" si="1159"/>
        <v>-32.117119704624109</v>
      </c>
      <c r="Y2587" s="6">
        <f t="shared" si="1145"/>
        <v>3776.7432779352976</v>
      </c>
      <c r="Z2587" s="4">
        <f t="shared" si="1146"/>
        <v>-1</v>
      </c>
      <c r="AA2587" s="4">
        <f t="shared" si="1160"/>
        <v>0</v>
      </c>
      <c r="AB2587" s="5">
        <f t="shared" si="1161"/>
        <v>6.755428334843486E-27</v>
      </c>
      <c r="AC2587" s="418">
        <f t="shared" si="1165"/>
        <v>4.8435659347816599E-27</v>
      </c>
      <c r="AD2587" s="628">
        <f t="shared" si="1162"/>
        <v>1.0629302096914053E-28</v>
      </c>
      <c r="AE2587" s="4">
        <f t="shared" si="1147"/>
        <v>35.656307382741971</v>
      </c>
      <c r="AF2587" s="3">
        <f t="shared" si="1163"/>
        <v>4.67</v>
      </c>
      <c r="AG2587" s="2">
        <f t="shared" si="1148"/>
        <v>105.92076283713217</v>
      </c>
      <c r="AH2587" s="1">
        <f t="shared" si="1166"/>
        <v>85.165664409060682</v>
      </c>
    </row>
    <row r="2588" spans="6:34" ht="15" thickBot="1" x14ac:dyDescent="0.4">
      <c r="F2588" s="21">
        <f t="shared" si="1149"/>
        <v>255.79999999998975</v>
      </c>
      <c r="G2588" s="20">
        <f t="shared" si="1164"/>
        <v>356.63043478260749</v>
      </c>
      <c r="H2588" s="19">
        <f t="shared" si="1138"/>
        <v>6.6304347826074945</v>
      </c>
      <c r="I2588" s="18">
        <f t="shared" si="1139"/>
        <v>1.8944099378878556E-2</v>
      </c>
      <c r="J2588" s="17">
        <f t="shared" si="1140"/>
        <v>18123.651989896505</v>
      </c>
      <c r="K2588" s="16">
        <f t="shared" si="1141"/>
        <v>32.118278401614347</v>
      </c>
      <c r="L2588" s="15">
        <f t="shared" si="1142"/>
        <v>2.8426439650724634E-32</v>
      </c>
      <c r="M2588" s="14">
        <f t="shared" si="1143"/>
        <v>6.7566804405807375E-35</v>
      </c>
      <c r="N2588" s="13">
        <f t="shared" si="1150"/>
        <v>0</v>
      </c>
      <c r="O2588" s="12">
        <f t="shared" si="1151"/>
        <v>0</v>
      </c>
      <c r="P2588" s="4">
        <f t="shared" si="1152"/>
        <v>2.5586497166196882E-34</v>
      </c>
      <c r="Q2588" s="11">
        <f t="shared" si="1144"/>
        <v>3.7601489708535179E-33</v>
      </c>
      <c r="R2588" s="10">
        <f t="shared" si="1153"/>
        <v>-9.6548509496061499E-29</v>
      </c>
      <c r="S2588" s="9">
        <f t="shared" si="1154"/>
        <v>151.358709016955</v>
      </c>
      <c r="T2588" s="8">
        <f t="shared" si="1155"/>
        <v>36750.094570465793</v>
      </c>
      <c r="U2588" s="7">
        <f t="shared" si="1156"/>
        <v>-32.118278401614347</v>
      </c>
      <c r="V2588" s="9">
        <f t="shared" si="1157"/>
        <v>-3776.9208063011552</v>
      </c>
      <c r="W2588" s="8">
        <f t="shared" si="1158"/>
        <v>18123.651989896505</v>
      </c>
      <c r="X2588" s="7">
        <f t="shared" si="1159"/>
        <v>-32.118278401614347</v>
      </c>
      <c r="Y2588" s="6">
        <f t="shared" si="1145"/>
        <v>3779.9524118520126</v>
      </c>
      <c r="Z2588" s="4">
        <f t="shared" si="1146"/>
        <v>-1</v>
      </c>
      <c r="AA2588" s="4">
        <f t="shared" si="1160"/>
        <v>0</v>
      </c>
      <c r="AB2588" s="5">
        <f t="shared" si="1161"/>
        <v>3.0664773079989504E-26</v>
      </c>
      <c r="AC2588" s="418">
        <f t="shared" si="1165"/>
        <v>2.1994894963584717E-26</v>
      </c>
      <c r="AD2588" s="628">
        <f t="shared" si="1162"/>
        <v>4.818793473263994E-28</v>
      </c>
      <c r="AE2588" s="4">
        <f t="shared" si="1147"/>
        <v>35.686604879009529</v>
      </c>
      <c r="AF2588" s="3">
        <f t="shared" si="1163"/>
        <v>4.67</v>
      </c>
      <c r="AG2588" s="2">
        <f t="shared" si="1148"/>
        <v>105.92076283713217</v>
      </c>
      <c r="AH2588" s="1">
        <f t="shared" si="1166"/>
        <v>85.274236551228057</v>
      </c>
    </row>
    <row r="2589" spans="6:34" ht="15" thickBot="1" x14ac:dyDescent="0.4">
      <c r="F2589" s="21">
        <f t="shared" si="1149"/>
        <v>255.89999999998975</v>
      </c>
      <c r="G2589" s="20">
        <f t="shared" si="1164"/>
        <v>356.63043478260749</v>
      </c>
      <c r="H2589" s="19">
        <f t="shared" si="1138"/>
        <v>6.6304347826074945</v>
      </c>
      <c r="I2589" s="18">
        <f t="shared" si="1139"/>
        <v>1.8944099378878556E-2</v>
      </c>
      <c r="J2589" s="17">
        <f t="shared" si="1140"/>
        <v>17745.959909266388</v>
      </c>
      <c r="K2589" s="16">
        <f t="shared" si="1141"/>
        <v>32.11943814752847</v>
      </c>
      <c r="L2589" s="15">
        <f t="shared" si="1142"/>
        <v>1.2883181859621053E-31</v>
      </c>
      <c r="M2589" s="14">
        <f t="shared" si="1143"/>
        <v>3.0622034962133281E-34</v>
      </c>
      <c r="N2589" s="13">
        <f t="shared" si="1150"/>
        <v>0</v>
      </c>
      <c r="O2589" s="12">
        <f t="shared" si="1151"/>
        <v>0</v>
      </c>
      <c r="P2589" s="4">
        <f t="shared" si="1152"/>
        <v>1.159608801499664E-33</v>
      </c>
      <c r="Q2589" s="11">
        <f t="shared" si="1144"/>
        <v>1.7041417640051854E-32</v>
      </c>
      <c r="R2589" s="10">
        <f t="shared" si="1153"/>
        <v>-4.3887094443391806E-28</v>
      </c>
      <c r="S2589" s="9">
        <f t="shared" si="1154"/>
        <v>151.358709016955</v>
      </c>
      <c r="T2589" s="8">
        <f t="shared" si="1155"/>
        <v>36765.230441367486</v>
      </c>
      <c r="U2589" s="7">
        <f t="shared" si="1156"/>
        <v>-32.11943814752847</v>
      </c>
      <c r="V2589" s="9">
        <f t="shared" si="1157"/>
        <v>-3780.1326341413164</v>
      </c>
      <c r="W2589" s="8">
        <f t="shared" si="1158"/>
        <v>17745.959909266388</v>
      </c>
      <c r="X2589" s="7">
        <f t="shared" si="1159"/>
        <v>-32.11943814752847</v>
      </c>
      <c r="Y2589" s="6">
        <f t="shared" si="1145"/>
        <v>3783.1616659211704</v>
      </c>
      <c r="Z2589" s="4">
        <f t="shared" si="1146"/>
        <v>-1</v>
      </c>
      <c r="AA2589" s="4">
        <f t="shared" si="1160"/>
        <v>0</v>
      </c>
      <c r="AB2589" s="5">
        <f t="shared" si="1161"/>
        <v>1.3938980511155138E-25</v>
      </c>
      <c r="AC2589" s="418">
        <f t="shared" si="1165"/>
        <v>1.0001908880768398E-25</v>
      </c>
      <c r="AD2589" s="628">
        <f t="shared" si="1162"/>
        <v>2.1876443382152551E-27</v>
      </c>
      <c r="AE2589" s="4">
        <f t="shared" si="1147"/>
        <v>35.716903509638662</v>
      </c>
      <c r="AF2589" s="3">
        <f t="shared" si="1163"/>
        <v>4.67</v>
      </c>
      <c r="AG2589" s="2">
        <f t="shared" si="1148"/>
        <v>105.92076283713217</v>
      </c>
      <c r="AH2589" s="1">
        <f t="shared" si="1166"/>
        <v>85.382858859014618</v>
      </c>
    </row>
    <row r="2590" spans="6:34" ht="15" thickBot="1" x14ac:dyDescent="0.4">
      <c r="F2590" s="21">
        <f t="shared" si="1149"/>
        <v>255.99999999998974</v>
      </c>
      <c r="G2590" s="20">
        <f t="shared" si="1164"/>
        <v>356.63043478260749</v>
      </c>
      <c r="H2590" s="19">
        <f t="shared" ref="H2590:H2653" si="1167">G2590-(TotalWeightE-PropellantWeight)</f>
        <v>6.6304347826074945</v>
      </c>
      <c r="I2590" s="18">
        <f t="shared" ref="I2590:I2653" si="1168">(G2590-(TotalWeightE-PropellantWeight))/(PropellantWeight)</f>
        <v>1.8944099378878556E-2</v>
      </c>
      <c r="J2590" s="17">
        <f t="shared" ref="J2590:J2653" si="1169">W2590</f>
        <v>17367.946645852258</v>
      </c>
      <c r="K2590" s="16">
        <f t="shared" ref="K2590:K2653" si="1170">$L$23*(20902231^2)/((20902231+W2590)^2)</f>
        <v>32.120598942566865</v>
      </c>
      <c r="L2590" s="15">
        <f t="shared" ref="L2590:L2653" si="1171">M2590/$L$22</f>
        <v>5.8469501461325478E-31</v>
      </c>
      <c r="M2590" s="14">
        <f t="shared" ref="M2590:M2653" si="1172">$L$22*(EXP(-K2590*(W2590-0)/($L$25*AF2590)))</f>
        <v>1.3897615802342453E-33</v>
      </c>
      <c r="N2590" s="13">
        <f t="shared" si="1150"/>
        <v>0</v>
      </c>
      <c r="O2590" s="12">
        <f t="shared" si="1151"/>
        <v>0</v>
      </c>
      <c r="P2590" s="4">
        <f t="shared" si="1152"/>
        <v>5.2628107910482317E-33</v>
      </c>
      <c r="Q2590" s="11">
        <f t="shared" ref="Q2590:Q2653" si="1173">(M2590*$L$25*AF2590)/144</f>
        <v>7.7341390074685945E-32</v>
      </c>
      <c r="R2590" s="10">
        <f t="shared" si="1153"/>
        <v>-1.9977108256822707E-27</v>
      </c>
      <c r="S2590" s="9">
        <f t="shared" si="1154"/>
        <v>151.358709016955</v>
      </c>
      <c r="T2590" s="8">
        <f t="shared" si="1155"/>
        <v>36780.36631226918</v>
      </c>
      <c r="U2590" s="7">
        <f t="shared" si="1156"/>
        <v>-32.120598942566865</v>
      </c>
      <c r="V2590" s="9">
        <f t="shared" si="1157"/>
        <v>-3783.3445779560693</v>
      </c>
      <c r="W2590" s="8">
        <f t="shared" si="1158"/>
        <v>17367.946645852258</v>
      </c>
      <c r="X2590" s="7">
        <f t="shared" si="1159"/>
        <v>-32.120598942566865</v>
      </c>
      <c r="Y2590" s="6">
        <f t="shared" ref="Y2590:Y2653" si="1174">SQRT((S2590^2)+(V2590^2))</f>
        <v>3786.371040236927</v>
      </c>
      <c r="Z2590" s="4">
        <f t="shared" ref="Z2590:Z2653" si="1175">X2590/K2590</f>
        <v>-1</v>
      </c>
      <c r="AA2590" s="4">
        <f t="shared" si="1160"/>
        <v>0</v>
      </c>
      <c r="AB2590" s="5">
        <f t="shared" si="1161"/>
        <v>6.3449295560056522E-25</v>
      </c>
      <c r="AC2590" s="418">
        <f t="shared" si="1165"/>
        <v>4.5545803384041337E-25</v>
      </c>
      <c r="AD2590" s="628">
        <f t="shared" si="1162"/>
        <v>9.9453508033344018E-27</v>
      </c>
      <c r="AE2590" s="4">
        <f t="shared" ref="AE2590:AE2653" si="1176">Y2590/AG2590</f>
        <v>35.747203275518288</v>
      </c>
      <c r="AF2590" s="3">
        <f t="shared" si="1163"/>
        <v>4.67</v>
      </c>
      <c r="AG2590" s="2">
        <f t="shared" ref="AG2590:AG2653" si="1177">SQRT($L$27*$L$25*AF2590)</f>
        <v>105.92076283713217</v>
      </c>
      <c r="AH2590" s="1">
        <f t="shared" si="1166"/>
        <v>85.491531321228138</v>
      </c>
    </row>
    <row r="2591" spans="6:34" ht="15" thickBot="1" x14ac:dyDescent="0.4">
      <c r="F2591" s="21">
        <f t="shared" ref="F2591:F2654" si="1178">F2590+$G$28</f>
        <v>256.09999999998973</v>
      </c>
      <c r="G2591" s="20">
        <f t="shared" si="1164"/>
        <v>356.63043478260749</v>
      </c>
      <c r="H2591" s="19">
        <f t="shared" si="1167"/>
        <v>6.6304347826074945</v>
      </c>
      <c r="I2591" s="18">
        <f t="shared" si="1168"/>
        <v>1.8944099378878556E-2</v>
      </c>
      <c r="J2591" s="17">
        <f t="shared" si="1169"/>
        <v>16989.61218805665</v>
      </c>
      <c r="K2591" s="16">
        <f t="shared" si="1170"/>
        <v>32.121760786930068</v>
      </c>
      <c r="L2591" s="15">
        <f t="shared" si="1171"/>
        <v>2.6573048136732001E-30</v>
      </c>
      <c r="M2591" s="14">
        <f t="shared" si="1172"/>
        <v>6.3161478116198294E-33</v>
      </c>
      <c r="N2591" s="13">
        <f t="shared" ref="N2591:N2654" si="1179">IF(I2590&gt;0.02,(WeightFlowRate/$L$23)*ExhaustVelocityE+(ExitPressureE-Q2591)*ExitAreaE,0)</f>
        <v>0</v>
      </c>
      <c r="O2591" s="12">
        <f t="shared" ref="O2591:O2654" si="1180">N2591/WeightFlowRate</f>
        <v>0</v>
      </c>
      <c r="P2591" s="4">
        <f t="shared" ref="P2591:P2654" si="1181">Q2591/$L$21</f>
        <v>2.3918268668245792E-32</v>
      </c>
      <c r="Q2591" s="11">
        <f t="shared" si="1173"/>
        <v>3.5149888917315316E-31</v>
      </c>
      <c r="R2591" s="10">
        <f t="shared" ref="R2591:R2654" si="1182">IF(W2591&lt;InitialAltitudeE,0,(((N2591-AB2591)*COS(ElevationAngleR)*$L$23)/(G2591)))</f>
        <v>-9.1061143999155943E-27</v>
      </c>
      <c r="S2591" s="9">
        <f t="shared" ref="S2591:S2654" si="1183">IF(W2590&lt;InitialAltitudeE,0,S2590+(R2590*TimeStep))</f>
        <v>151.358709016955</v>
      </c>
      <c r="T2591" s="8">
        <f t="shared" ref="T2591:T2654" si="1184">T2590+(S2591*TimeStep)</f>
        <v>36795.502183170873</v>
      </c>
      <c r="U2591" s="7">
        <f t="shared" ref="U2591:U2654" si="1185">IF(W2590&lt;InitialAltitudeE,-K2591,(((N2591-AB2591)*SIN(ElevationAngleR)*$L$23)/G2591)-K2591)</f>
        <v>-32.121760786930068</v>
      </c>
      <c r="V2591" s="9">
        <f t="shared" ref="V2591:V2654" si="1186">IF(W2590&lt;InitialAltitudeE,0,V2590+(U2590*TimeStep))</f>
        <v>-3786.5566378503258</v>
      </c>
      <c r="W2591" s="8">
        <f t="shared" ref="W2591:W2654" si="1187">IF(P2590&gt;0.913499,W2590,W2590+V2590*TimeStep)</f>
        <v>16989.61218805665</v>
      </c>
      <c r="X2591" s="7">
        <f t="shared" ref="X2591:X2654" si="1188">IF(N2591&gt;0.002,SQRT((U2591^2)+(R2591^2)),-SQRT((U2591^2)+(R2591^2)))</f>
        <v>-32.121760786930068</v>
      </c>
      <c r="Y2591" s="6">
        <f t="shared" si="1174"/>
        <v>3789.5805348934919</v>
      </c>
      <c r="Z2591" s="4">
        <f t="shared" si="1175"/>
        <v>-1</v>
      </c>
      <c r="AA2591" s="4">
        <f t="shared" ref="AA2591:AA2654" si="1189">N2591/G2591</f>
        <v>0</v>
      </c>
      <c r="AB2591" s="5">
        <f t="shared" ref="AB2591:AB2654" si="1190">0.5*M2591*(Y2590^2)*CrossSectionalAreaE*AH2591</f>
        <v>2.8921930868878657E-24</v>
      </c>
      <c r="AC2591" s="418">
        <f t="shared" si="1165"/>
        <v>2.0769137384571741E-24</v>
      </c>
      <c r="AD2591" s="628">
        <f t="shared" ref="AD2591:AD2654" si="1191">(1/2)*M2591*(Y2590^2)</f>
        <v>4.5276060214873407E-26</v>
      </c>
      <c r="AE2591" s="4">
        <f t="shared" si="1176"/>
        <v>35.77750417753785</v>
      </c>
      <c r="AF2591" s="3">
        <f t="shared" ref="AF2591:AF2654" si="1192">IF(AF2590&gt;4.67,$L$20+($L$26/1000)*W2591,4.67)</f>
        <v>4.67</v>
      </c>
      <c r="AG2591" s="2">
        <f t="shared" si="1177"/>
        <v>105.92076283713217</v>
      </c>
      <c r="AH2591" s="1">
        <f t="shared" si="1166"/>
        <v>85.600253926704113</v>
      </c>
    </row>
    <row r="2592" spans="6:34" ht="15" thickBot="1" x14ac:dyDescent="0.4">
      <c r="F2592" s="21">
        <f t="shared" si="1178"/>
        <v>256.19999999998976</v>
      </c>
      <c r="G2592" s="20">
        <f t="shared" ref="G2592:G2655" si="1193">IF(I2591&gt;0.02,G2591-((N2591/O2591)*TimeStep),G2591)</f>
        <v>356.63043478260749</v>
      </c>
      <c r="H2592" s="19">
        <f t="shared" si="1167"/>
        <v>6.6304347826074945</v>
      </c>
      <c r="I2592" s="18">
        <f t="shared" si="1168"/>
        <v>1.8944099378878556E-2</v>
      </c>
      <c r="J2592" s="17">
        <f t="shared" si="1169"/>
        <v>16610.956524271616</v>
      </c>
      <c r="K2592" s="16">
        <f t="shared" si="1170"/>
        <v>32.12292368081885</v>
      </c>
      <c r="L2592" s="15">
        <f t="shared" si="1171"/>
        <v>1.2093701158939978E-29</v>
      </c>
      <c r="M2592" s="14">
        <f t="shared" si="1172"/>
        <v>2.8745518284684431E-32</v>
      </c>
      <c r="N2592" s="13">
        <f t="shared" si="1179"/>
        <v>0</v>
      </c>
      <c r="O2592" s="12">
        <f t="shared" si="1180"/>
        <v>0</v>
      </c>
      <c r="P2592" s="4">
        <f t="shared" si="1181"/>
        <v>1.0885480356811472E-31</v>
      </c>
      <c r="Q2592" s="11">
        <f t="shared" si="1173"/>
        <v>1.5997120471412593E-30</v>
      </c>
      <c r="R2592" s="10">
        <f t="shared" si="1182"/>
        <v>-4.1566017211356258E-26</v>
      </c>
      <c r="S2592" s="9">
        <f t="shared" si="1183"/>
        <v>151.358709016955</v>
      </c>
      <c r="T2592" s="8">
        <f t="shared" si="1184"/>
        <v>36810.638054072566</v>
      </c>
      <c r="U2592" s="7">
        <f t="shared" si="1185"/>
        <v>-32.12292368081885</v>
      </c>
      <c r="V2592" s="9">
        <f t="shared" si="1186"/>
        <v>-3789.768813929019</v>
      </c>
      <c r="W2592" s="8">
        <f t="shared" si="1187"/>
        <v>16610.956524271616</v>
      </c>
      <c r="X2592" s="7">
        <f t="shared" si="1188"/>
        <v>-32.12292368081885</v>
      </c>
      <c r="Y2592" s="6">
        <f t="shared" si="1174"/>
        <v>3792.7901499851323</v>
      </c>
      <c r="Z2592" s="4">
        <f t="shared" si="1175"/>
        <v>-1</v>
      </c>
      <c r="AA2592" s="4">
        <f t="shared" si="1189"/>
        <v>0</v>
      </c>
      <c r="AB2592" s="5">
        <f t="shared" si="1190"/>
        <v>1.320178314795396E-23</v>
      </c>
      <c r="AC2592" s="418">
        <f t="shared" ref="AC2592:AC2655" si="1194">(AB2592/G2592)*F2592</f>
        <v>9.4840386927925218E-24</v>
      </c>
      <c r="AD2592" s="628">
        <f t="shared" si="1191"/>
        <v>2.0640605328365981E-25</v>
      </c>
      <c r="AE2592" s="4">
        <f t="shared" si="1176"/>
        <v>35.807806216587316</v>
      </c>
      <c r="AF2592" s="3">
        <f t="shared" si="1192"/>
        <v>4.67</v>
      </c>
      <c r="AG2592" s="2">
        <f t="shared" si="1177"/>
        <v>105.92076283713217</v>
      </c>
      <c r="AH2592" s="1">
        <f t="shared" si="1166"/>
        <v>85.709026664306293</v>
      </c>
    </row>
    <row r="2593" spans="6:34" ht="15" thickBot="1" x14ac:dyDescent="0.4">
      <c r="F2593" s="21">
        <f t="shared" si="1178"/>
        <v>256.29999999998978</v>
      </c>
      <c r="G2593" s="20">
        <f t="shared" si="1193"/>
        <v>356.63043478260749</v>
      </c>
      <c r="H2593" s="19">
        <f t="shared" si="1167"/>
        <v>6.6304347826074945</v>
      </c>
      <c r="I2593" s="18">
        <f t="shared" si="1168"/>
        <v>1.8944099378878556E-2</v>
      </c>
      <c r="J2593" s="17">
        <f t="shared" si="1169"/>
        <v>16231.979642878714</v>
      </c>
      <c r="K2593" s="16">
        <f t="shared" si="1170"/>
        <v>32.124087624434168</v>
      </c>
      <c r="L2593" s="15">
        <f t="shared" si="1171"/>
        <v>5.5116687901111459E-29</v>
      </c>
      <c r="M2593" s="14">
        <f t="shared" si="1172"/>
        <v>1.3100685547215182E-31</v>
      </c>
      <c r="N2593" s="13">
        <f t="shared" si="1179"/>
        <v>0</v>
      </c>
      <c r="O2593" s="12">
        <f t="shared" si="1180"/>
        <v>0</v>
      </c>
      <c r="P2593" s="4">
        <f t="shared" si="1181"/>
        <v>4.9610257074737031E-31</v>
      </c>
      <c r="Q2593" s="11">
        <f t="shared" si="1173"/>
        <v>7.2906406794048108E-30</v>
      </c>
      <c r="R2593" s="10">
        <f t="shared" si="1182"/>
        <v>-1.8999785738823273E-25</v>
      </c>
      <c r="S2593" s="9">
        <f t="shared" si="1183"/>
        <v>151.358709016955</v>
      </c>
      <c r="T2593" s="8">
        <f t="shared" si="1184"/>
        <v>36825.773924974259</v>
      </c>
      <c r="U2593" s="7">
        <f t="shared" si="1185"/>
        <v>-32.124087624434168</v>
      </c>
      <c r="V2593" s="9">
        <f t="shared" si="1186"/>
        <v>-3792.9811062971007</v>
      </c>
      <c r="W2593" s="8">
        <f t="shared" si="1187"/>
        <v>16231.979642878714</v>
      </c>
      <c r="X2593" s="7">
        <f t="shared" si="1188"/>
        <v>-32.124087624434168</v>
      </c>
      <c r="Y2593" s="6">
        <f t="shared" si="1174"/>
        <v>3795.9998856061702</v>
      </c>
      <c r="Z2593" s="4">
        <f t="shared" si="1175"/>
        <v>-1</v>
      </c>
      <c r="AA2593" s="4">
        <f t="shared" si="1189"/>
        <v>0</v>
      </c>
      <c r="AB2593" s="5">
        <f t="shared" si="1190"/>
        <v>6.0345221411543731E-23</v>
      </c>
      <c r="AC2593" s="418">
        <f t="shared" si="1194"/>
        <v>4.3368368875208306E-23</v>
      </c>
      <c r="AD2593" s="628">
        <f t="shared" si="1191"/>
        <v>9.4228365034428567E-25</v>
      </c>
      <c r="AE2593" s="4">
        <f t="shared" si="1176"/>
        <v>35.838109393557197</v>
      </c>
      <c r="AF2593" s="3">
        <f t="shared" si="1192"/>
        <v>4.67</v>
      </c>
      <c r="AG2593" s="2">
        <f t="shared" si="1177"/>
        <v>105.92076283713217</v>
      </c>
      <c r="AH2593" s="1">
        <f t="shared" si="1166"/>
        <v>85.817849522926124</v>
      </c>
    </row>
    <row r="2594" spans="6:34" ht="15" thickBot="1" x14ac:dyDescent="0.4">
      <c r="F2594" s="21">
        <f t="shared" si="1178"/>
        <v>256.3999999999898</v>
      </c>
      <c r="G2594" s="20">
        <f t="shared" si="1193"/>
        <v>356.63043478260749</v>
      </c>
      <c r="H2594" s="19">
        <f t="shared" si="1167"/>
        <v>6.6304347826074945</v>
      </c>
      <c r="I2594" s="18">
        <f t="shared" si="1168"/>
        <v>1.8944099378878556E-2</v>
      </c>
      <c r="J2594" s="17">
        <f t="shared" si="1169"/>
        <v>15852.681532249004</v>
      </c>
      <c r="K2594" s="16">
        <f t="shared" si="1170"/>
        <v>32.125252617977182</v>
      </c>
      <c r="L2594" s="15">
        <f t="shared" si="1171"/>
        <v>2.5154353333121062E-28</v>
      </c>
      <c r="M2594" s="14">
        <f t="shared" si="1172"/>
        <v>5.9789382437495453E-31</v>
      </c>
      <c r="N2594" s="13">
        <f t="shared" si="1179"/>
        <v>0</v>
      </c>
      <c r="O2594" s="12">
        <f t="shared" si="1180"/>
        <v>0</v>
      </c>
      <c r="P2594" s="4">
        <f t="shared" si="1181"/>
        <v>2.2641308520640242E-30</v>
      </c>
      <c r="Q2594" s="11">
        <f t="shared" si="1173"/>
        <v>3.3273289571319863E-29</v>
      </c>
      <c r="R2594" s="10">
        <f t="shared" si="1182"/>
        <v>-8.6968928684345102E-25</v>
      </c>
      <c r="S2594" s="9">
        <f t="shared" si="1183"/>
        <v>151.358709016955</v>
      </c>
      <c r="T2594" s="8">
        <f t="shared" si="1184"/>
        <v>36840.909795875952</v>
      </c>
      <c r="U2594" s="7">
        <f t="shared" si="1185"/>
        <v>-32.125252617977182</v>
      </c>
      <c r="V2594" s="9">
        <f t="shared" si="1186"/>
        <v>-3796.1935150595441</v>
      </c>
      <c r="W2594" s="8">
        <f t="shared" si="1187"/>
        <v>15852.681532249004</v>
      </c>
      <c r="X2594" s="7">
        <f t="shared" si="1188"/>
        <v>-32.125252617977182</v>
      </c>
      <c r="Y2594" s="6">
        <f t="shared" si="1174"/>
        <v>3799.2097418509834</v>
      </c>
      <c r="Z2594" s="4">
        <f t="shared" si="1175"/>
        <v>-1</v>
      </c>
      <c r="AA2594" s="4">
        <f t="shared" si="1189"/>
        <v>0</v>
      </c>
      <c r="AB2594" s="5">
        <f t="shared" si="1190"/>
        <v>2.7622202321248913E-22</v>
      </c>
      <c r="AC2594" s="418">
        <f t="shared" si="1194"/>
        <v>1.9859024873985145E-22</v>
      </c>
      <c r="AD2594" s="628">
        <f t="shared" si="1191"/>
        <v>4.3077099493784684E-24</v>
      </c>
      <c r="AE2594" s="4">
        <f t="shared" si="1176"/>
        <v>35.868413709338498</v>
      </c>
      <c r="AF2594" s="3">
        <f t="shared" si="1192"/>
        <v>4.67</v>
      </c>
      <c r="AG2594" s="2">
        <f t="shared" si="1177"/>
        <v>105.92076283713217</v>
      </c>
      <c r="AH2594" s="1">
        <f t="shared" si="1166"/>
        <v>85.926722491482849</v>
      </c>
    </row>
    <row r="2595" spans="6:34" ht="15" thickBot="1" x14ac:dyDescent="0.4">
      <c r="F2595" s="21">
        <f t="shared" si="1178"/>
        <v>256.49999999998983</v>
      </c>
      <c r="G2595" s="20">
        <f t="shared" si="1193"/>
        <v>356.63043478260749</v>
      </c>
      <c r="H2595" s="19">
        <f t="shared" si="1167"/>
        <v>6.6304347826074945</v>
      </c>
      <c r="I2595" s="18">
        <f t="shared" si="1168"/>
        <v>1.8944099378878556E-2</v>
      </c>
      <c r="J2595" s="17">
        <f t="shared" si="1169"/>
        <v>15473.062180743049</v>
      </c>
      <c r="K2595" s="16">
        <f t="shared" si="1170"/>
        <v>32.126418661649254</v>
      </c>
      <c r="L2595" s="15">
        <f t="shared" si="1171"/>
        <v>1.149607302572687E-27</v>
      </c>
      <c r="M2595" s="14">
        <f t="shared" si="1172"/>
        <v>2.7325015974850198E-30</v>
      </c>
      <c r="N2595" s="13">
        <f t="shared" si="1179"/>
        <v>0</v>
      </c>
      <c r="O2595" s="12">
        <f t="shared" si="1180"/>
        <v>0</v>
      </c>
      <c r="P2595" s="4">
        <f t="shared" si="1181"/>
        <v>1.0347558241879751E-29</v>
      </c>
      <c r="Q2595" s="11">
        <f t="shared" si="1173"/>
        <v>1.5206599098470592E-28</v>
      </c>
      <c r="R2595" s="10">
        <f t="shared" si="1182"/>
        <v>-3.9864361381180347E-24</v>
      </c>
      <c r="S2595" s="9">
        <f t="shared" si="1183"/>
        <v>151.358709016955</v>
      </c>
      <c r="T2595" s="8">
        <f t="shared" si="1184"/>
        <v>36856.045666777645</v>
      </c>
      <c r="U2595" s="7">
        <f t="shared" si="1185"/>
        <v>-32.126418661649254</v>
      </c>
      <c r="V2595" s="9">
        <f t="shared" si="1186"/>
        <v>-3799.4060403213416</v>
      </c>
      <c r="W2595" s="8">
        <f t="shared" si="1187"/>
        <v>15473.062180743049</v>
      </c>
      <c r="X2595" s="7">
        <f t="shared" si="1188"/>
        <v>-32.126418661649254</v>
      </c>
      <c r="Y2595" s="6">
        <f t="shared" si="1174"/>
        <v>3802.4197188140047</v>
      </c>
      <c r="Z2595" s="4">
        <f t="shared" si="1175"/>
        <v>-1</v>
      </c>
      <c r="AA2595" s="4">
        <f t="shared" si="1189"/>
        <v>0</v>
      </c>
      <c r="AB2595" s="5">
        <f t="shared" si="1190"/>
        <v>1.2661320222477997E-21</v>
      </c>
      <c r="AC2595" s="418">
        <f t="shared" si="1194"/>
        <v>9.1064259253284041E-22</v>
      </c>
      <c r="AD2595" s="628">
        <f t="shared" si="1191"/>
        <v>1.9720456736788788E-23</v>
      </c>
      <c r="AE2595" s="4">
        <f t="shared" si="1176"/>
        <v>35.898719164822772</v>
      </c>
      <c r="AF2595" s="3">
        <f t="shared" si="1192"/>
        <v>4.67</v>
      </c>
      <c r="AG2595" s="2">
        <f t="shared" si="1177"/>
        <v>105.92076283713217</v>
      </c>
      <c r="AH2595" s="1">
        <f t="shared" si="1166"/>
        <v>86.035645558923648</v>
      </c>
    </row>
    <row r="2596" spans="6:34" ht="15" thickBot="1" x14ac:dyDescent="0.4">
      <c r="F2596" s="21">
        <f t="shared" si="1178"/>
        <v>256.59999999998985</v>
      </c>
      <c r="G2596" s="20">
        <f t="shared" si="1193"/>
        <v>356.63043478260749</v>
      </c>
      <c r="H2596" s="19">
        <f t="shared" si="1167"/>
        <v>6.6304347826074945</v>
      </c>
      <c r="I2596" s="18">
        <f t="shared" si="1168"/>
        <v>1.8944099378878556E-2</v>
      </c>
      <c r="J2596" s="17">
        <f t="shared" si="1169"/>
        <v>15093.121576710915</v>
      </c>
      <c r="K2596" s="16">
        <f t="shared" si="1170"/>
        <v>32.127585755651943</v>
      </c>
      <c r="L2596" s="15">
        <f t="shared" si="1171"/>
        <v>5.2612910633238414E-27</v>
      </c>
      <c r="M2596" s="14">
        <f t="shared" si="1172"/>
        <v>1.2505562728414439E-29</v>
      </c>
      <c r="N2596" s="13">
        <f t="shared" si="1179"/>
        <v>0</v>
      </c>
      <c r="O2596" s="12">
        <f t="shared" si="1180"/>
        <v>0</v>
      </c>
      <c r="P2596" s="4">
        <f t="shared" si="1181"/>
        <v>4.7356619589481682E-29</v>
      </c>
      <c r="Q2596" s="11">
        <f t="shared" si="1173"/>
        <v>6.9594498713853721E-28</v>
      </c>
      <c r="R2596" s="10">
        <f t="shared" si="1182"/>
        <v>-1.829830758661787E-23</v>
      </c>
      <c r="S2596" s="9">
        <f t="shared" si="1183"/>
        <v>151.358709016955</v>
      </c>
      <c r="T2596" s="8">
        <f t="shared" si="1184"/>
        <v>36871.181537679338</v>
      </c>
      <c r="U2596" s="7">
        <f t="shared" si="1185"/>
        <v>-32.127585755651943</v>
      </c>
      <c r="V2596" s="9">
        <f t="shared" si="1186"/>
        <v>-3802.6186821875067</v>
      </c>
      <c r="W2596" s="8">
        <f t="shared" si="1187"/>
        <v>15093.121576710915</v>
      </c>
      <c r="X2596" s="7">
        <f t="shared" si="1188"/>
        <v>-32.127585755651943</v>
      </c>
      <c r="Y2596" s="6">
        <f t="shared" si="1174"/>
        <v>3805.6298165897233</v>
      </c>
      <c r="Z2596" s="4">
        <f t="shared" si="1175"/>
        <v>-1</v>
      </c>
      <c r="AA2596" s="4">
        <f t="shared" si="1189"/>
        <v>0</v>
      </c>
      <c r="AB2596" s="5">
        <f t="shared" si="1190"/>
        <v>5.8117256581198369E-21</v>
      </c>
      <c r="AC2596" s="418">
        <f t="shared" si="1194"/>
        <v>4.1816083497824331E-21</v>
      </c>
      <c r="AD2596" s="628">
        <f t="shared" si="1191"/>
        <v>9.0405187302003765E-23</v>
      </c>
      <c r="AE2596" s="4">
        <f t="shared" si="1176"/>
        <v>35.9290257609021</v>
      </c>
      <c r="AF2596" s="3">
        <f t="shared" si="1192"/>
        <v>4.67</v>
      </c>
      <c r="AG2596" s="2">
        <f t="shared" si="1177"/>
        <v>105.92076283713217</v>
      </c>
      <c r="AH2596" s="1">
        <f t="shared" si="1166"/>
        <v>86.144618714223384</v>
      </c>
    </row>
    <row r="2597" spans="6:34" ht="15" thickBot="1" x14ac:dyDescent="0.4">
      <c r="F2597" s="21">
        <f t="shared" si="1178"/>
        <v>256.69999999998987</v>
      </c>
      <c r="G2597" s="20">
        <f t="shared" si="1193"/>
        <v>356.63043478260749</v>
      </c>
      <c r="H2597" s="19">
        <f t="shared" si="1167"/>
        <v>6.6304347826074945</v>
      </c>
      <c r="I2597" s="18">
        <f t="shared" si="1168"/>
        <v>1.8944099378878556E-2</v>
      </c>
      <c r="J2597" s="17">
        <f t="shared" si="1169"/>
        <v>14712.859708492164</v>
      </c>
      <c r="K2597" s="16">
        <f t="shared" si="1170"/>
        <v>32.128753900187007</v>
      </c>
      <c r="L2597" s="15">
        <f t="shared" si="1171"/>
        <v>2.4112472558215249E-26</v>
      </c>
      <c r="M2597" s="14">
        <f t="shared" si="1172"/>
        <v>5.7312936023621827E-29</v>
      </c>
      <c r="N2597" s="13">
        <f t="shared" si="1179"/>
        <v>0</v>
      </c>
      <c r="O2597" s="12">
        <f t="shared" si="1180"/>
        <v>0</v>
      </c>
      <c r="P2597" s="4">
        <f t="shared" si="1181"/>
        <v>2.1703516809043921E-28</v>
      </c>
      <c r="Q2597" s="11">
        <f t="shared" si="1173"/>
        <v>3.1895126504945743E-27</v>
      </c>
      <c r="R2597" s="10">
        <f t="shared" si="1182"/>
        <v>-8.4109026306114313E-23</v>
      </c>
      <c r="S2597" s="9">
        <f t="shared" si="1183"/>
        <v>151.358709016955</v>
      </c>
      <c r="T2597" s="8">
        <f t="shared" si="1184"/>
        <v>36886.317408581031</v>
      </c>
      <c r="U2597" s="7">
        <f t="shared" si="1185"/>
        <v>-32.128753900187007</v>
      </c>
      <c r="V2597" s="9">
        <f t="shared" si="1186"/>
        <v>-3805.8314407630719</v>
      </c>
      <c r="W2597" s="8">
        <f t="shared" si="1187"/>
        <v>14712.859708492164</v>
      </c>
      <c r="X2597" s="7">
        <f t="shared" si="1188"/>
        <v>-32.128753900187007</v>
      </c>
      <c r="Y2597" s="6">
        <f t="shared" si="1174"/>
        <v>3808.8400352726812</v>
      </c>
      <c r="Z2597" s="4">
        <f t="shared" si="1175"/>
        <v>-1</v>
      </c>
      <c r="AA2597" s="4">
        <f t="shared" si="1189"/>
        <v>0</v>
      </c>
      <c r="AB2597" s="5">
        <f t="shared" si="1190"/>
        <v>2.6713868697901296E-20</v>
      </c>
      <c r="AC2597" s="418">
        <f t="shared" si="1194"/>
        <v>1.9228448909390228E-20</v>
      </c>
      <c r="AD2597" s="628">
        <f t="shared" si="1191"/>
        <v>4.1502641936109002E-22</v>
      </c>
      <c r="AE2597" s="4">
        <f t="shared" si="1176"/>
        <v>35.959333498469036</v>
      </c>
      <c r="AF2597" s="3">
        <f t="shared" si="1192"/>
        <v>4.67</v>
      </c>
      <c r="AG2597" s="2">
        <f t="shared" si="1177"/>
        <v>105.92076283713217</v>
      </c>
      <c r="AH2597" s="1">
        <f t="shared" si="1166"/>
        <v>86.253641946384391</v>
      </c>
    </row>
    <row r="2598" spans="6:34" ht="15" thickBot="1" x14ac:dyDescent="0.4">
      <c r="F2598" s="21">
        <f t="shared" si="1178"/>
        <v>256.79999999998989</v>
      </c>
      <c r="G2598" s="20">
        <f t="shared" si="1193"/>
        <v>356.63043478260749</v>
      </c>
      <c r="H2598" s="19">
        <f t="shared" si="1167"/>
        <v>6.6304347826074945</v>
      </c>
      <c r="I2598" s="18">
        <f t="shared" si="1168"/>
        <v>1.8944099378878556E-2</v>
      </c>
      <c r="J2598" s="17">
        <f t="shared" si="1169"/>
        <v>14332.276564415857</v>
      </c>
      <c r="K2598" s="16">
        <f t="shared" si="1170"/>
        <v>32.129923095456412</v>
      </c>
      <c r="L2598" s="15">
        <f t="shared" si="1171"/>
        <v>1.1066184689877953E-25</v>
      </c>
      <c r="M2598" s="14">
        <f t="shared" si="1172"/>
        <v>2.6303214389370905E-28</v>
      </c>
      <c r="N2598" s="13">
        <f t="shared" si="1179"/>
        <v>0</v>
      </c>
      <c r="O2598" s="12">
        <f t="shared" si="1180"/>
        <v>0</v>
      </c>
      <c r="P2598" s="4">
        <f t="shared" si="1181"/>
        <v>9.9606178855731521E-28</v>
      </c>
      <c r="Q2598" s="11">
        <f t="shared" si="1173"/>
        <v>1.4637958001138153E-26</v>
      </c>
      <c r="R2598" s="10">
        <f t="shared" si="1182"/>
        <v>-3.8715066027101397E-22</v>
      </c>
      <c r="S2598" s="9">
        <f t="shared" si="1183"/>
        <v>151.358709016955</v>
      </c>
      <c r="T2598" s="8">
        <f t="shared" si="1184"/>
        <v>36901.453279482725</v>
      </c>
      <c r="U2598" s="7">
        <f t="shared" si="1185"/>
        <v>-32.129923095456412</v>
      </c>
      <c r="V2598" s="9">
        <f t="shared" si="1186"/>
        <v>-3809.0443161530907</v>
      </c>
      <c r="W2598" s="8">
        <f t="shared" si="1187"/>
        <v>14332.276564415857</v>
      </c>
      <c r="X2598" s="7">
        <f t="shared" si="1188"/>
        <v>-32.129923095456412</v>
      </c>
      <c r="Y2598" s="6">
        <f t="shared" si="1174"/>
        <v>3812.0503749574773</v>
      </c>
      <c r="Z2598" s="4">
        <f t="shared" si="1175"/>
        <v>-1</v>
      </c>
      <c r="AA2598" s="4">
        <f t="shared" si="1189"/>
        <v>0</v>
      </c>
      <c r="AB2598" s="5">
        <f t="shared" si="1190"/>
        <v>1.2296292513415797E-19</v>
      </c>
      <c r="AC2598" s="418">
        <f t="shared" si="1194"/>
        <v>8.8542300641556174E-20</v>
      </c>
      <c r="AD2598" s="628">
        <f t="shared" si="1191"/>
        <v>1.9079381674304513E-21</v>
      </c>
      <c r="AE2598" s="4">
        <f t="shared" si="1176"/>
        <v>35.989642378416704</v>
      </c>
      <c r="AF2598" s="3">
        <f t="shared" si="1192"/>
        <v>4.67</v>
      </c>
      <c r="AG2598" s="2">
        <f t="shared" si="1177"/>
        <v>105.92076283713217</v>
      </c>
      <c r="AH2598" s="1">
        <f t="shared" si="1166"/>
        <v>86.362715244436899</v>
      </c>
    </row>
    <row r="2599" spans="6:34" ht="15" thickBot="1" x14ac:dyDescent="0.4">
      <c r="F2599" s="21">
        <f t="shared" si="1178"/>
        <v>256.89999999998992</v>
      </c>
      <c r="G2599" s="20">
        <f t="shared" si="1193"/>
        <v>356.63043478260749</v>
      </c>
      <c r="H2599" s="19">
        <f t="shared" si="1167"/>
        <v>6.6304347826074945</v>
      </c>
      <c r="I2599" s="18">
        <f t="shared" si="1168"/>
        <v>1.8944099378878556E-2</v>
      </c>
      <c r="J2599" s="17">
        <f t="shared" si="1169"/>
        <v>13951.372132800549</v>
      </c>
      <c r="K2599" s="16">
        <f t="shared" si="1170"/>
        <v>32.131093341662321</v>
      </c>
      <c r="L2599" s="15">
        <f t="shared" si="1171"/>
        <v>5.0858199121042749E-25</v>
      </c>
      <c r="M2599" s="14">
        <f t="shared" si="1172"/>
        <v>1.2088485349080651E-27</v>
      </c>
      <c r="N2599" s="13">
        <f t="shared" si="1179"/>
        <v>0</v>
      </c>
      <c r="O2599" s="12">
        <f t="shared" si="1180"/>
        <v>0</v>
      </c>
      <c r="P2599" s="4">
        <f t="shared" si="1181"/>
        <v>4.5777212471111058E-27</v>
      </c>
      <c r="Q2599" s="11">
        <f t="shared" si="1173"/>
        <v>6.7273428341412923E-26</v>
      </c>
      <c r="R2599" s="10">
        <f t="shared" si="1182"/>
        <v>-1.7845275962806851E-21</v>
      </c>
      <c r="S2599" s="9">
        <f t="shared" si="1183"/>
        <v>151.358709016955</v>
      </c>
      <c r="T2599" s="8">
        <f t="shared" si="1184"/>
        <v>36916.589150384418</v>
      </c>
      <c r="U2599" s="7">
        <f t="shared" si="1185"/>
        <v>-32.131093341662321</v>
      </c>
      <c r="V2599" s="9">
        <f t="shared" si="1186"/>
        <v>-3812.2573084626365</v>
      </c>
      <c r="W2599" s="8">
        <f t="shared" si="1187"/>
        <v>13951.372132800549</v>
      </c>
      <c r="X2599" s="7">
        <f t="shared" si="1188"/>
        <v>-32.131093341662321</v>
      </c>
      <c r="Y2599" s="6">
        <f t="shared" si="1174"/>
        <v>3815.2608357387658</v>
      </c>
      <c r="Z2599" s="4">
        <f t="shared" si="1175"/>
        <v>-1</v>
      </c>
      <c r="AA2599" s="4">
        <f t="shared" si="1189"/>
        <v>0</v>
      </c>
      <c r="AB2599" s="5">
        <f t="shared" si="1190"/>
        <v>5.6678382794877439E-19</v>
      </c>
      <c r="AC2599" s="418">
        <f t="shared" si="1194"/>
        <v>4.0828474296870504E-19</v>
      </c>
      <c r="AD2599" s="628">
        <f t="shared" si="1191"/>
        <v>8.7833290882401447E-21</v>
      </c>
      <c r="AE2599" s="4">
        <f t="shared" si="1176"/>
        <v>36.019952401638733</v>
      </c>
      <c r="AF2599" s="3">
        <f t="shared" si="1192"/>
        <v>4.67</v>
      </c>
      <c r="AG2599" s="2">
        <f t="shared" si="1177"/>
        <v>105.92076283713217</v>
      </c>
      <c r="AH2599" s="1">
        <f t="shared" si="1166"/>
        <v>86.471838597438563</v>
      </c>
    </row>
    <row r="2600" spans="6:34" ht="15" thickBot="1" x14ac:dyDescent="0.4">
      <c r="F2600" s="21">
        <f t="shared" si="1178"/>
        <v>256.99999999998994</v>
      </c>
      <c r="G2600" s="20">
        <f t="shared" si="1193"/>
        <v>356.63043478260749</v>
      </c>
      <c r="H2600" s="19">
        <f t="shared" si="1167"/>
        <v>6.6304347826074945</v>
      </c>
      <c r="I2600" s="18">
        <f t="shared" si="1168"/>
        <v>1.8944099378878556E-2</v>
      </c>
      <c r="J2600" s="17">
        <f t="shared" si="1169"/>
        <v>13570.146401954285</v>
      </c>
      <c r="K2600" s="16">
        <f t="shared" si="1170"/>
        <v>32.132264639007083</v>
      </c>
      <c r="L2600" s="15">
        <f t="shared" si="1171"/>
        <v>2.3406209284570686E-24</v>
      </c>
      <c r="M2600" s="14">
        <f t="shared" si="1172"/>
        <v>5.5634218848496063E-27</v>
      </c>
      <c r="N2600" s="13">
        <f t="shared" si="1179"/>
        <v>0</v>
      </c>
      <c r="O2600" s="12">
        <f t="shared" si="1180"/>
        <v>0</v>
      </c>
      <c r="P2600" s="4">
        <f t="shared" si="1181"/>
        <v>2.1067812743683246E-26</v>
      </c>
      <c r="Q2600" s="11">
        <f t="shared" si="1173"/>
        <v>3.096090640767846E-25</v>
      </c>
      <c r="R2600" s="10">
        <f t="shared" si="1182"/>
        <v>-8.2370659993019543E-21</v>
      </c>
      <c r="S2600" s="9">
        <f t="shared" si="1183"/>
        <v>151.358709016955</v>
      </c>
      <c r="T2600" s="8">
        <f t="shared" si="1184"/>
        <v>36931.725021286111</v>
      </c>
      <c r="U2600" s="7">
        <f t="shared" si="1185"/>
        <v>-32.132264639007083</v>
      </c>
      <c r="V2600" s="9">
        <f t="shared" si="1186"/>
        <v>-3815.4704177968028</v>
      </c>
      <c r="W2600" s="8">
        <f t="shared" si="1187"/>
        <v>13570.146401954285</v>
      </c>
      <c r="X2600" s="7">
        <f t="shared" si="1188"/>
        <v>-32.132264639007083</v>
      </c>
      <c r="Y2600" s="6">
        <f t="shared" si="1174"/>
        <v>3818.4714177112533</v>
      </c>
      <c r="Z2600" s="4">
        <f t="shared" si="1175"/>
        <v>-1</v>
      </c>
      <c r="AA2600" s="4">
        <f t="shared" si="1189"/>
        <v>0</v>
      </c>
      <c r="AB2600" s="5">
        <f t="shared" si="1190"/>
        <v>2.6161746155573244E-18</v>
      </c>
      <c r="AC2600" s="418">
        <f t="shared" si="1194"/>
        <v>1.8853042551123184E-18</v>
      </c>
      <c r="AD2600" s="628">
        <f t="shared" si="1191"/>
        <v>4.0491183226534102E-20</v>
      </c>
      <c r="AE2600" s="4">
        <f t="shared" si="1176"/>
        <v>36.050263569029248</v>
      </c>
      <c r="AF2600" s="3">
        <f t="shared" si="1192"/>
        <v>4.67</v>
      </c>
      <c r="AG2600" s="2">
        <f t="shared" si="1177"/>
        <v>105.92076283713217</v>
      </c>
      <c r="AH2600" s="1">
        <f t="shared" si="1166"/>
        <v>86.581011994474679</v>
      </c>
    </row>
    <row r="2601" spans="6:34" ht="15" thickBot="1" x14ac:dyDescent="0.4">
      <c r="F2601" s="21">
        <f t="shared" si="1178"/>
        <v>257.09999999998996</v>
      </c>
      <c r="G2601" s="20">
        <f t="shared" si="1193"/>
        <v>356.63043478260749</v>
      </c>
      <c r="H2601" s="19">
        <f t="shared" si="1167"/>
        <v>6.6304347826074945</v>
      </c>
      <c r="I2601" s="18">
        <f t="shared" si="1168"/>
        <v>1.8944099378878556E-2</v>
      </c>
      <c r="J2601" s="17">
        <f t="shared" si="1169"/>
        <v>13188.599360174605</v>
      </c>
      <c r="K2601" s="16">
        <f t="shared" si="1170"/>
        <v>32.133436987693273</v>
      </c>
      <c r="L2601" s="15">
        <f t="shared" si="1171"/>
        <v>1.0787191260018357E-23</v>
      </c>
      <c r="M2601" s="14">
        <f t="shared" si="1172"/>
        <v>2.5640074905937632E-26</v>
      </c>
      <c r="N2601" s="13">
        <f t="shared" si="1179"/>
        <v>0</v>
      </c>
      <c r="O2601" s="12">
        <f t="shared" si="1180"/>
        <v>0</v>
      </c>
      <c r="P2601" s="4">
        <f t="shared" si="1181"/>
        <v>9.7094972848155368E-26</v>
      </c>
      <c r="Q2601" s="11">
        <f t="shared" si="1173"/>
        <v>1.4268915352445176E-24</v>
      </c>
      <c r="R2601" s="10">
        <f t="shared" si="1182"/>
        <v>-3.8073954346197745E-20</v>
      </c>
      <c r="S2601" s="9">
        <f t="shared" si="1183"/>
        <v>151.358709016955</v>
      </c>
      <c r="T2601" s="8">
        <f t="shared" si="1184"/>
        <v>36946.860892187804</v>
      </c>
      <c r="U2601" s="7">
        <f t="shared" si="1185"/>
        <v>-32.133436987693273</v>
      </c>
      <c r="V2601" s="9">
        <f t="shared" si="1186"/>
        <v>-3818.6836442607037</v>
      </c>
      <c r="W2601" s="8">
        <f t="shared" si="1187"/>
        <v>13188.599360174605</v>
      </c>
      <c r="X2601" s="7">
        <f t="shared" si="1188"/>
        <v>-32.133436987693273</v>
      </c>
      <c r="Y2601" s="6">
        <f t="shared" si="1174"/>
        <v>3821.6821209697032</v>
      </c>
      <c r="Z2601" s="4">
        <f t="shared" si="1175"/>
        <v>-1</v>
      </c>
      <c r="AA2601" s="4">
        <f t="shared" si="1189"/>
        <v>0</v>
      </c>
      <c r="AB2601" s="5">
        <f t="shared" si="1190"/>
        <v>1.2092669025943492E-17</v>
      </c>
      <c r="AC2601" s="418">
        <f t="shared" si="1194"/>
        <v>8.7177786956548737E-18</v>
      </c>
      <c r="AD2601" s="628">
        <f t="shared" si="1191"/>
        <v>1.8692542735959334E-19</v>
      </c>
      <c r="AE2601" s="4">
        <f t="shared" si="1176"/>
        <v>36.080575881482915</v>
      </c>
      <c r="AF2601" s="3">
        <f t="shared" si="1192"/>
        <v>4.67</v>
      </c>
      <c r="AG2601" s="2">
        <f t="shared" si="1177"/>
        <v>105.92076283713217</v>
      </c>
      <c r="AH2601" s="1">
        <f t="shared" si="1166"/>
        <v>86.690235424657942</v>
      </c>
    </row>
    <row r="2602" spans="6:34" ht="15" thickBot="1" x14ac:dyDescent="0.4">
      <c r="F2602" s="21">
        <f t="shared" si="1178"/>
        <v>257.19999999998998</v>
      </c>
      <c r="G2602" s="20">
        <f t="shared" si="1193"/>
        <v>356.63043478260749</v>
      </c>
      <c r="H2602" s="19">
        <f t="shared" si="1167"/>
        <v>6.6304347826074945</v>
      </c>
      <c r="I2602" s="18">
        <f t="shared" si="1168"/>
        <v>1.8944099378878556E-2</v>
      </c>
      <c r="J2602" s="17">
        <f t="shared" si="1169"/>
        <v>12806.730995748534</v>
      </c>
      <c r="K2602" s="16">
        <f t="shared" si="1170"/>
        <v>32.134610387923651</v>
      </c>
      <c r="L2602" s="15">
        <f t="shared" si="1171"/>
        <v>4.9784369312763916E-23</v>
      </c>
      <c r="M2602" s="14">
        <f t="shared" si="1172"/>
        <v>1.1833246741950855E-25</v>
      </c>
      <c r="N2602" s="13">
        <f t="shared" si="1179"/>
        <v>0</v>
      </c>
      <c r="O2602" s="12">
        <f t="shared" si="1180"/>
        <v>0</v>
      </c>
      <c r="P2602" s="4">
        <f t="shared" si="1181"/>
        <v>4.4810663593232007E-25</v>
      </c>
      <c r="Q2602" s="11">
        <f t="shared" si="1173"/>
        <v>6.5853004222851664E-24</v>
      </c>
      <c r="R2602" s="10">
        <f t="shared" si="1182"/>
        <v>-1.762340143508757E-19</v>
      </c>
      <c r="S2602" s="9">
        <f t="shared" si="1183"/>
        <v>151.358709016955</v>
      </c>
      <c r="T2602" s="8">
        <f t="shared" si="1184"/>
        <v>36961.996763089497</v>
      </c>
      <c r="U2602" s="7">
        <f t="shared" si="1185"/>
        <v>-32.134610387923651</v>
      </c>
      <c r="V2602" s="9">
        <f t="shared" si="1186"/>
        <v>-3821.8969879594729</v>
      </c>
      <c r="W2602" s="8">
        <f t="shared" si="1187"/>
        <v>12806.730995748534</v>
      </c>
      <c r="X2602" s="7">
        <f t="shared" si="1188"/>
        <v>-32.134610387923651</v>
      </c>
      <c r="Y2602" s="6">
        <f t="shared" si="1174"/>
        <v>3824.8929456089318</v>
      </c>
      <c r="Z2602" s="4">
        <f t="shared" si="1175"/>
        <v>-1</v>
      </c>
      <c r="AA2602" s="4">
        <f t="shared" si="1189"/>
        <v>0</v>
      </c>
      <c r="AB2602" s="5">
        <f t="shared" si="1190"/>
        <v>5.5973687084891447E-17</v>
      </c>
      <c r="AC2602" s="418">
        <f t="shared" si="1194"/>
        <v>4.0367929694528745E-17</v>
      </c>
      <c r="AD2602" s="628">
        <f t="shared" si="1191"/>
        <v>8.6413788538380873E-19</v>
      </c>
      <c r="AE2602" s="4">
        <f t="shared" si="1176"/>
        <v>36.110889339894896</v>
      </c>
      <c r="AF2602" s="3">
        <f t="shared" si="1192"/>
        <v>4.67</v>
      </c>
      <c r="AG2602" s="2">
        <f t="shared" si="1177"/>
        <v>105.92076283713217</v>
      </c>
      <c r="AH2602" s="1">
        <f t="shared" si="1166"/>
        <v>86.799508877128503</v>
      </c>
    </row>
    <row r="2603" spans="6:34" ht="15" thickBot="1" x14ac:dyDescent="0.4">
      <c r="F2603" s="21">
        <f t="shared" si="1178"/>
        <v>257.29999999999001</v>
      </c>
      <c r="G2603" s="20">
        <f t="shared" si="1193"/>
        <v>356.63043478260749</v>
      </c>
      <c r="H2603" s="19">
        <f t="shared" si="1167"/>
        <v>6.6304347826074945</v>
      </c>
      <c r="I2603" s="18">
        <f t="shared" si="1168"/>
        <v>1.8944099378878556E-2</v>
      </c>
      <c r="J2603" s="17">
        <f t="shared" si="1169"/>
        <v>12424.541296952586</v>
      </c>
      <c r="K2603" s="16">
        <f t="shared" si="1170"/>
        <v>32.135784839901184</v>
      </c>
      <c r="L2603" s="15">
        <f t="shared" si="1171"/>
        <v>2.3008331339551705E-22</v>
      </c>
      <c r="M2603" s="14">
        <f t="shared" si="1172"/>
        <v>5.4688502760980442E-25</v>
      </c>
      <c r="N2603" s="13">
        <f t="shared" si="1179"/>
        <v>0</v>
      </c>
      <c r="O2603" s="12">
        <f t="shared" si="1180"/>
        <v>0</v>
      </c>
      <c r="P2603" s="4">
        <f t="shared" si="1181"/>
        <v>2.0709684781201639E-24</v>
      </c>
      <c r="Q2603" s="11">
        <f t="shared" si="1173"/>
        <v>3.0434607524008627E-23</v>
      </c>
      <c r="R2603" s="10">
        <f t="shared" si="1182"/>
        <v>-8.1687939528391904E-19</v>
      </c>
      <c r="S2603" s="9">
        <f t="shared" si="1183"/>
        <v>151.358709016955</v>
      </c>
      <c r="T2603" s="8">
        <f t="shared" si="1184"/>
        <v>36977.13263399119</v>
      </c>
      <c r="U2603" s="7">
        <f t="shared" si="1185"/>
        <v>-32.135784839901184</v>
      </c>
      <c r="V2603" s="9">
        <f t="shared" si="1186"/>
        <v>-3825.1104489982654</v>
      </c>
      <c r="W2603" s="8">
        <f t="shared" si="1187"/>
        <v>12424.541296952586</v>
      </c>
      <c r="X2603" s="7">
        <f t="shared" si="1188"/>
        <v>-32.135784839901184</v>
      </c>
      <c r="Y2603" s="6">
        <f t="shared" si="1174"/>
        <v>3828.1038917238116</v>
      </c>
      <c r="Z2603" s="4">
        <f t="shared" si="1175"/>
        <v>-1</v>
      </c>
      <c r="AA2603" s="4">
        <f t="shared" si="1189"/>
        <v>0</v>
      </c>
      <c r="AB2603" s="5">
        <f t="shared" si="1190"/>
        <v>2.5944907301880475E-16</v>
      </c>
      <c r="AC2603" s="418">
        <f t="shared" si="1194"/>
        <v>1.8718606147125025E-16</v>
      </c>
      <c r="AD2603" s="628">
        <f t="shared" si="1191"/>
        <v>4.0004109415238465E-18</v>
      </c>
      <c r="AE2603" s="4">
        <f t="shared" si="1176"/>
        <v>36.141203945160882</v>
      </c>
      <c r="AF2603" s="3">
        <f t="shared" si="1192"/>
        <v>4.67</v>
      </c>
      <c r="AG2603" s="2">
        <f t="shared" si="1177"/>
        <v>105.92076283713217</v>
      </c>
      <c r="AH2603" s="1">
        <f t="shared" si="1166"/>
        <v>86.908832341053994</v>
      </c>
    </row>
    <row r="2604" spans="6:34" ht="15" thickBot="1" x14ac:dyDescent="0.4">
      <c r="F2604" s="21">
        <f t="shared" si="1178"/>
        <v>257.39999999999003</v>
      </c>
      <c r="G2604" s="20">
        <f t="shared" si="1193"/>
        <v>356.63043478260749</v>
      </c>
      <c r="H2604" s="19">
        <f t="shared" si="1167"/>
        <v>6.6304347826074945</v>
      </c>
      <c r="I2604" s="18">
        <f t="shared" si="1168"/>
        <v>1.8944099378878556E-2</v>
      </c>
      <c r="J2604" s="17">
        <f t="shared" si="1169"/>
        <v>12042.03025205276</v>
      </c>
      <c r="K2604" s="16">
        <f t="shared" si="1170"/>
        <v>32.136960343829024</v>
      </c>
      <c r="L2604" s="15">
        <f t="shared" si="1171"/>
        <v>1.0648412480688768E-21</v>
      </c>
      <c r="M2604" s="14">
        <f t="shared" si="1172"/>
        <v>2.531021162534913E-24</v>
      </c>
      <c r="N2604" s="13">
        <f t="shared" si="1179"/>
        <v>0</v>
      </c>
      <c r="O2604" s="12">
        <f t="shared" si="1180"/>
        <v>0</v>
      </c>
      <c r="P2604" s="4">
        <f t="shared" si="1181"/>
        <v>9.5845831947052648E-24</v>
      </c>
      <c r="Q2604" s="11">
        <f t="shared" si="1173"/>
        <v>1.4085343687937001E-22</v>
      </c>
      <c r="R2604" s="10">
        <f t="shared" si="1182"/>
        <v>-3.7916894206905016E-18</v>
      </c>
      <c r="S2604" s="9">
        <f t="shared" si="1183"/>
        <v>151.358709016955</v>
      </c>
      <c r="T2604" s="8">
        <f t="shared" si="1184"/>
        <v>36992.268504892883</v>
      </c>
      <c r="U2604" s="7">
        <f t="shared" si="1185"/>
        <v>-32.136960343829024</v>
      </c>
      <c r="V2604" s="9">
        <f t="shared" si="1186"/>
        <v>-3828.3240274822556</v>
      </c>
      <c r="W2604" s="8">
        <f t="shared" si="1187"/>
        <v>12042.03025205276</v>
      </c>
      <c r="X2604" s="7">
        <f t="shared" si="1188"/>
        <v>-32.136960343829024</v>
      </c>
      <c r="Y2604" s="6">
        <f t="shared" si="1174"/>
        <v>3831.3149594092674</v>
      </c>
      <c r="Z2604" s="4">
        <f t="shared" si="1175"/>
        <v>-1</v>
      </c>
      <c r="AA2604" s="4">
        <f t="shared" si="1189"/>
        <v>0</v>
      </c>
      <c r="AB2604" s="5">
        <f t="shared" si="1190"/>
        <v>1.2042785153510232E-15</v>
      </c>
      <c r="AC2604" s="418">
        <f t="shared" si="1194"/>
        <v>8.6919471704734843E-16</v>
      </c>
      <c r="AD2604" s="628">
        <f t="shared" si="1191"/>
        <v>1.8545272199987022E-17</v>
      </c>
      <c r="AE2604" s="4">
        <f t="shared" si="1176"/>
        <v>36.171519698177065</v>
      </c>
      <c r="AF2604" s="3">
        <f t="shared" si="1192"/>
        <v>4.67</v>
      </c>
      <c r="AG2604" s="2">
        <f t="shared" si="1177"/>
        <v>105.92076283713217</v>
      </c>
      <c r="AH2604" s="1">
        <f t="shared" si="1166"/>
        <v>87.018205805629194</v>
      </c>
    </row>
    <row r="2605" spans="6:34" ht="15" thickBot="1" x14ac:dyDescent="0.4">
      <c r="F2605" s="21">
        <f t="shared" si="1178"/>
        <v>257.49999999999005</v>
      </c>
      <c r="G2605" s="20">
        <f t="shared" si="1193"/>
        <v>356.63043478260749</v>
      </c>
      <c r="H2605" s="19">
        <f t="shared" si="1167"/>
        <v>6.6304347826074945</v>
      </c>
      <c r="I2605" s="18">
        <f t="shared" si="1168"/>
        <v>1.8944099378878556E-2</v>
      </c>
      <c r="J2605" s="17">
        <f t="shared" si="1169"/>
        <v>11659.197849304535</v>
      </c>
      <c r="K2605" s="16">
        <f t="shared" si="1170"/>
        <v>32.138136899910563</v>
      </c>
      <c r="L2605" s="15">
        <f t="shared" si="1171"/>
        <v>4.9350594109570304E-21</v>
      </c>
      <c r="M2605" s="14">
        <f t="shared" si="1172"/>
        <v>1.1730142713903765E-23</v>
      </c>
      <c r="N2605" s="13">
        <f t="shared" si="1179"/>
        <v>0</v>
      </c>
      <c r="O2605" s="12">
        <f t="shared" si="1180"/>
        <v>0</v>
      </c>
      <c r="P2605" s="4">
        <f t="shared" si="1181"/>
        <v>4.4420224686930326E-23</v>
      </c>
      <c r="Q2605" s="11">
        <f t="shared" si="1173"/>
        <v>6.5279221714767274E-22</v>
      </c>
      <c r="R2605" s="10">
        <f t="shared" si="1182"/>
        <v>-1.7624399484839627E-17</v>
      </c>
      <c r="S2605" s="9">
        <f t="shared" si="1183"/>
        <v>151.358709016955</v>
      </c>
      <c r="T2605" s="8">
        <f t="shared" si="1184"/>
        <v>37007.404375794576</v>
      </c>
      <c r="U2605" s="7">
        <f t="shared" si="1185"/>
        <v>-32.138136899910563</v>
      </c>
      <c r="V2605" s="9">
        <f t="shared" si="1186"/>
        <v>-3831.5377235166384</v>
      </c>
      <c r="W2605" s="8">
        <f t="shared" si="1187"/>
        <v>11659.197849304535</v>
      </c>
      <c r="X2605" s="7">
        <f t="shared" si="1188"/>
        <v>-32.138136899910563</v>
      </c>
      <c r="Y2605" s="6">
        <f t="shared" si="1174"/>
        <v>3834.5261487602797</v>
      </c>
      <c r="Z2605" s="4">
        <f t="shared" si="1175"/>
        <v>-1</v>
      </c>
      <c r="AA2605" s="4">
        <f t="shared" si="1189"/>
        <v>0</v>
      </c>
      <c r="AB2605" s="5">
        <f t="shared" si="1190"/>
        <v>5.5976856990810153E-15</v>
      </c>
      <c r="AC2605" s="418">
        <f t="shared" si="1194"/>
        <v>4.0417303935149215E-15</v>
      </c>
      <c r="AD2605" s="628">
        <f t="shared" si="1191"/>
        <v>8.6093231823067445E-17</v>
      </c>
      <c r="AE2605" s="4">
        <f t="shared" si="1176"/>
        <v>36.201836599840149</v>
      </c>
      <c r="AF2605" s="3">
        <f t="shared" si="1192"/>
        <v>4.67</v>
      </c>
      <c r="AG2605" s="2">
        <f t="shared" si="1177"/>
        <v>105.92076283713217</v>
      </c>
      <c r="AH2605" s="1">
        <f t="shared" si="1166"/>
        <v>87.127629260076532</v>
      </c>
    </row>
    <row r="2606" spans="6:34" ht="15" thickBot="1" x14ac:dyDescent="0.4">
      <c r="F2606" s="21">
        <f t="shared" si="1178"/>
        <v>257.59999999999008</v>
      </c>
      <c r="G2606" s="20">
        <f t="shared" si="1193"/>
        <v>356.63043478260749</v>
      </c>
      <c r="H2606" s="19">
        <f t="shared" si="1167"/>
        <v>6.6304347826074945</v>
      </c>
      <c r="I2606" s="18">
        <f t="shared" si="1168"/>
        <v>1.8944099378878556E-2</v>
      </c>
      <c r="J2606" s="17">
        <f t="shared" si="1169"/>
        <v>11276.044076952872</v>
      </c>
      <c r="K2606" s="16">
        <f t="shared" si="1170"/>
        <v>32.139314508349344</v>
      </c>
      <c r="L2606" s="15">
        <f t="shared" si="1171"/>
        <v>2.2903815092409738E-20</v>
      </c>
      <c r="M2606" s="14">
        <f t="shared" si="1172"/>
        <v>5.4440078093148706E-23</v>
      </c>
      <c r="N2606" s="13">
        <f t="shared" si="1179"/>
        <v>0</v>
      </c>
      <c r="O2606" s="12">
        <f t="shared" si="1180"/>
        <v>0</v>
      </c>
      <c r="P2606" s="4">
        <f t="shared" si="1181"/>
        <v>2.0615610226168458E-22</v>
      </c>
      <c r="Q2606" s="11">
        <f t="shared" si="1173"/>
        <v>3.0296357126154696E-21</v>
      </c>
      <c r="R2606" s="10">
        <f t="shared" si="1182"/>
        <v>-8.2035684257961661E-17</v>
      </c>
      <c r="S2606" s="9">
        <f t="shared" si="1183"/>
        <v>151.358709016955</v>
      </c>
      <c r="T2606" s="8">
        <f t="shared" si="1184"/>
        <v>37022.54024669627</v>
      </c>
      <c r="U2606" s="7">
        <f t="shared" si="1185"/>
        <v>-32.139314508349344</v>
      </c>
      <c r="V2606" s="9">
        <f t="shared" si="1186"/>
        <v>-3834.7515372066296</v>
      </c>
      <c r="W2606" s="8">
        <f t="shared" si="1187"/>
        <v>11276.044076952872</v>
      </c>
      <c r="X2606" s="7">
        <f t="shared" si="1188"/>
        <v>-32.139314508349344</v>
      </c>
      <c r="Y2606" s="6">
        <f t="shared" si="1174"/>
        <v>3837.7374598718825</v>
      </c>
      <c r="Z2606" s="4">
        <f t="shared" si="1175"/>
        <v>-1</v>
      </c>
      <c r="AA2606" s="4">
        <f t="shared" si="1189"/>
        <v>0</v>
      </c>
      <c r="AB2606" s="5">
        <f t="shared" si="1190"/>
        <v>2.6055354508965052E-14</v>
      </c>
      <c r="AC2606" s="418">
        <f t="shared" si="1194"/>
        <v>1.8820209008803501E-14</v>
      </c>
      <c r="AD2606" s="628">
        <f t="shared" si="1191"/>
        <v>4.0023231530687791E-16</v>
      </c>
      <c r="AE2606" s="4">
        <f t="shared" si="1176"/>
        <v>36.23215465104736</v>
      </c>
      <c r="AF2606" s="3">
        <f t="shared" si="1192"/>
        <v>4.67</v>
      </c>
      <c r="AG2606" s="2">
        <f t="shared" si="1177"/>
        <v>105.92076283713217</v>
      </c>
      <c r="AH2606" s="1">
        <f t="shared" si="1166"/>
        <v>87.237102693645113</v>
      </c>
    </row>
    <row r="2607" spans="6:34" ht="15" thickBot="1" x14ac:dyDescent="0.4">
      <c r="F2607" s="21">
        <f t="shared" si="1178"/>
        <v>257.6999999999901</v>
      </c>
      <c r="G2607" s="20">
        <f t="shared" si="1193"/>
        <v>356.63043478260749</v>
      </c>
      <c r="H2607" s="19">
        <f t="shared" si="1167"/>
        <v>6.6304347826074945</v>
      </c>
      <c r="I2607" s="18">
        <f t="shared" si="1168"/>
        <v>1.8944099378878556E-2</v>
      </c>
      <c r="J2607" s="17">
        <f t="shared" si="1169"/>
        <v>10892.568923232209</v>
      </c>
      <c r="K2607" s="16">
        <f t="shared" si="1170"/>
        <v>32.140493169349142</v>
      </c>
      <c r="L2607" s="15">
        <f t="shared" si="1171"/>
        <v>1.0644648962359376E-19</v>
      </c>
      <c r="M2607" s="14">
        <f t="shared" si="1172"/>
        <v>2.5301266118632001E-22</v>
      </c>
      <c r="N2607" s="13">
        <f t="shared" si="1179"/>
        <v>0</v>
      </c>
      <c r="O2607" s="12">
        <f t="shared" si="1180"/>
        <v>0</v>
      </c>
      <c r="P2607" s="4">
        <f t="shared" si="1181"/>
        <v>9.5811956705463102E-22</v>
      </c>
      <c r="Q2607" s="11">
        <f t="shared" si="1173"/>
        <v>1.408036543890303E-20</v>
      </c>
      <c r="R2607" s="10">
        <f t="shared" si="1182"/>
        <v>-3.8238278853398045E-16</v>
      </c>
      <c r="S2607" s="9">
        <f t="shared" si="1183"/>
        <v>151.358709016955</v>
      </c>
      <c r="T2607" s="8">
        <f t="shared" si="1184"/>
        <v>37037.676117597963</v>
      </c>
      <c r="U2607" s="7">
        <f t="shared" si="1185"/>
        <v>-32.140493169349156</v>
      </c>
      <c r="V2607" s="9">
        <f t="shared" si="1186"/>
        <v>-3837.9654686574645</v>
      </c>
      <c r="W2607" s="8">
        <f t="shared" si="1187"/>
        <v>10892.568923232209</v>
      </c>
      <c r="X2607" s="7">
        <f t="shared" si="1188"/>
        <v>-32.140493169349156</v>
      </c>
      <c r="Y2607" s="6">
        <f t="shared" si="1174"/>
        <v>3840.9488928391629</v>
      </c>
      <c r="Z2607" s="4">
        <f t="shared" si="1175"/>
        <v>-1.0000000000000004</v>
      </c>
      <c r="AA2607" s="4">
        <f t="shared" si="1189"/>
        <v>0</v>
      </c>
      <c r="AB2607" s="5">
        <f t="shared" si="1190"/>
        <v>1.2144860134341536E-13</v>
      </c>
      <c r="AC2607" s="418">
        <f t="shared" si="1194"/>
        <v>8.7758366964039246E-14</v>
      </c>
      <c r="AD2607" s="628">
        <f t="shared" si="1191"/>
        <v>1.8632141830039111E-15</v>
      </c>
      <c r="AE2607" s="4">
        <f t="shared" si="1176"/>
        <v>36.262473852696409</v>
      </c>
      <c r="AF2607" s="3">
        <f t="shared" si="1192"/>
        <v>4.67</v>
      </c>
      <c r="AG2607" s="2">
        <f t="shared" si="1177"/>
        <v>105.92076283713217</v>
      </c>
      <c r="AH2607" s="1">
        <f t="shared" si="1166"/>
        <v>87.346626095611896</v>
      </c>
    </row>
    <row r="2608" spans="6:34" ht="15" thickBot="1" x14ac:dyDescent="0.4">
      <c r="F2608" s="21">
        <f t="shared" si="1178"/>
        <v>257.79999999999012</v>
      </c>
      <c r="G2608" s="20">
        <f t="shared" si="1193"/>
        <v>356.63043478260749</v>
      </c>
      <c r="H2608" s="19">
        <f t="shared" si="1167"/>
        <v>6.6304347826074945</v>
      </c>
      <c r="I2608" s="18">
        <f t="shared" si="1168"/>
        <v>1.8944099378878556E-2</v>
      </c>
      <c r="J2608" s="17">
        <f t="shared" si="1169"/>
        <v>10508.772376366464</v>
      </c>
      <c r="K2608" s="16">
        <f t="shared" si="1170"/>
        <v>32.141672883113927</v>
      </c>
      <c r="L2608" s="15">
        <f t="shared" si="1171"/>
        <v>4.9540807142275244E-19</v>
      </c>
      <c r="M2608" s="14">
        <f t="shared" si="1172"/>
        <v>1.1775354449647402E-21</v>
      </c>
      <c r="N2608" s="13">
        <f t="shared" si="1179"/>
        <v>0</v>
      </c>
      <c r="O2608" s="12">
        <f t="shared" si="1180"/>
        <v>0</v>
      </c>
      <c r="P2608" s="4">
        <f t="shared" si="1181"/>
        <v>4.4591434493085368E-21</v>
      </c>
      <c r="Q2608" s="11">
        <f t="shared" si="1173"/>
        <v>6.5530828791825261E-20</v>
      </c>
      <c r="R2608" s="10">
        <f t="shared" si="1182"/>
        <v>-1.7848473172080413E-15</v>
      </c>
      <c r="S2608" s="9">
        <f t="shared" si="1183"/>
        <v>151.358709016955</v>
      </c>
      <c r="T2608" s="8">
        <f t="shared" si="1184"/>
        <v>37052.811988499656</v>
      </c>
      <c r="U2608" s="7">
        <f t="shared" si="1185"/>
        <v>-32.141672883113976</v>
      </c>
      <c r="V2608" s="9">
        <f t="shared" si="1186"/>
        <v>-3841.1795179743995</v>
      </c>
      <c r="W2608" s="8">
        <f t="shared" si="1187"/>
        <v>10508.772376366464</v>
      </c>
      <c r="X2608" s="7">
        <f t="shared" si="1188"/>
        <v>-32.141672883113976</v>
      </c>
      <c r="Y2608" s="6">
        <f t="shared" si="1174"/>
        <v>3844.1604477572628</v>
      </c>
      <c r="Z2608" s="4">
        <f t="shared" si="1175"/>
        <v>-1.0000000000000016</v>
      </c>
      <c r="AA2608" s="4">
        <f t="shared" si="1189"/>
        <v>0</v>
      </c>
      <c r="AB2608" s="5">
        <f t="shared" si="1190"/>
        <v>5.6688537451575378E-13</v>
      </c>
      <c r="AC2608" s="418">
        <f t="shared" si="1194"/>
        <v>4.0978849614795404E-13</v>
      </c>
      <c r="AD2608" s="628">
        <f t="shared" si="1191"/>
        <v>8.6860245017751893E-15</v>
      </c>
      <c r="AE2608" s="4">
        <f t="shared" si="1176"/>
        <v>36.292794205685539</v>
      </c>
      <c r="AF2608" s="3">
        <f t="shared" si="1192"/>
        <v>4.67</v>
      </c>
      <c r="AG2608" s="2">
        <f t="shared" si="1177"/>
        <v>105.92076283713217</v>
      </c>
      <c r="AH2608" s="1">
        <f t="shared" si="1166"/>
        <v>87.456199455280512</v>
      </c>
    </row>
    <row r="2609" spans="6:34" ht="15" thickBot="1" x14ac:dyDescent="0.4">
      <c r="F2609" s="21">
        <f t="shared" si="1178"/>
        <v>257.89999999999014</v>
      </c>
      <c r="G2609" s="20">
        <f t="shared" si="1193"/>
        <v>356.63043478260749</v>
      </c>
      <c r="H2609" s="19">
        <f t="shared" si="1167"/>
        <v>6.6304347826074945</v>
      </c>
      <c r="I2609" s="18">
        <f t="shared" si="1168"/>
        <v>1.8944099378878556E-2</v>
      </c>
      <c r="J2609" s="17">
        <f t="shared" si="1169"/>
        <v>10124.654424569024</v>
      </c>
      <c r="K2609" s="16">
        <f t="shared" si="1170"/>
        <v>32.142853649847865</v>
      </c>
      <c r="L2609" s="15">
        <f t="shared" si="1171"/>
        <v>2.3088896609562276E-18</v>
      </c>
      <c r="M2609" s="14">
        <f t="shared" si="1172"/>
        <v>5.4879998351268571E-21</v>
      </c>
      <c r="N2609" s="13">
        <f t="shared" si="1179"/>
        <v>0</v>
      </c>
      <c r="O2609" s="12">
        <f t="shared" si="1180"/>
        <v>0</v>
      </c>
      <c r="P2609" s="4">
        <f t="shared" si="1181"/>
        <v>2.0782201180657478E-20</v>
      </c>
      <c r="Q2609" s="11">
        <f t="shared" si="1173"/>
        <v>3.0541176415800548E-19</v>
      </c>
      <c r="R2609" s="10">
        <f t="shared" si="1182"/>
        <v>-8.3427870586923027E-15</v>
      </c>
      <c r="S2609" s="9">
        <f t="shared" si="1183"/>
        <v>151.358709016955</v>
      </c>
      <c r="T2609" s="8">
        <f t="shared" si="1184"/>
        <v>37067.947859401349</v>
      </c>
      <c r="U2609" s="7">
        <f t="shared" si="1185"/>
        <v>-32.142853649848107</v>
      </c>
      <c r="V2609" s="9">
        <f t="shared" si="1186"/>
        <v>-3844.3936852627107</v>
      </c>
      <c r="W2609" s="8">
        <f t="shared" si="1187"/>
        <v>10124.654424569024</v>
      </c>
      <c r="X2609" s="7">
        <f t="shared" si="1188"/>
        <v>-32.142853649848107</v>
      </c>
      <c r="Y2609" s="6">
        <f t="shared" si="1174"/>
        <v>3847.3721247213775</v>
      </c>
      <c r="Z2609" s="4">
        <f t="shared" si="1175"/>
        <v>-1.0000000000000075</v>
      </c>
      <c r="AA2609" s="4">
        <f t="shared" si="1189"/>
        <v>0</v>
      </c>
      <c r="AB2609" s="5">
        <f t="shared" si="1190"/>
        <v>2.649752682302243E-12</v>
      </c>
      <c r="AC2609" s="418">
        <f t="shared" si="1194"/>
        <v>1.9161887211961799E-12</v>
      </c>
      <c r="AD2609" s="628">
        <f t="shared" si="1191"/>
        <v>4.0549649621777851E-14</v>
      </c>
      <c r="AE2609" s="4">
        <f t="shared" si="1176"/>
        <v>36.323115710913491</v>
      </c>
      <c r="AF2609" s="3">
        <f t="shared" si="1192"/>
        <v>4.67</v>
      </c>
      <c r="AG2609" s="2">
        <f t="shared" si="1177"/>
        <v>105.92076283713217</v>
      </c>
      <c r="AH2609" s="1">
        <f t="shared" si="1166"/>
        <v>87.565822761981906</v>
      </c>
    </row>
    <row r="2610" spans="6:34" ht="15" thickBot="1" x14ac:dyDescent="0.4">
      <c r="F2610" s="21">
        <f t="shared" si="1178"/>
        <v>257.99999999999017</v>
      </c>
      <c r="G2610" s="20">
        <f t="shared" si="1193"/>
        <v>356.63043478260749</v>
      </c>
      <c r="H2610" s="19">
        <f t="shared" si="1167"/>
        <v>6.6304347826074945</v>
      </c>
      <c r="I2610" s="18">
        <f t="shared" si="1168"/>
        <v>1.8944099378878556E-2</v>
      </c>
      <c r="J2610" s="17">
        <f t="shared" si="1169"/>
        <v>9740.2150560427526</v>
      </c>
      <c r="K2610" s="16">
        <f t="shared" si="1170"/>
        <v>32.144035469755345</v>
      </c>
      <c r="L2610" s="15">
        <f t="shared" si="1171"/>
        <v>1.0775856385255005E-17</v>
      </c>
      <c r="M2610" s="14">
        <f t="shared" si="1172"/>
        <v>2.5613133042112621E-20</v>
      </c>
      <c r="N2610" s="13">
        <f t="shared" si="1179"/>
        <v>0</v>
      </c>
      <c r="O2610" s="12">
        <f t="shared" si="1180"/>
        <v>0</v>
      </c>
      <c r="P2610" s="4">
        <f t="shared" si="1181"/>
        <v>9.6992948203291231E-20</v>
      </c>
      <c r="Q2610" s="11">
        <f t="shared" si="1173"/>
        <v>1.4253921980711024E-18</v>
      </c>
      <c r="R2610" s="10">
        <f t="shared" si="1182"/>
        <v>-3.9050693379039685E-14</v>
      </c>
      <c r="S2610" s="9">
        <f t="shared" si="1183"/>
        <v>151.358709016955</v>
      </c>
      <c r="T2610" s="8">
        <f t="shared" si="1184"/>
        <v>37083.083730303042</v>
      </c>
      <c r="U2610" s="7">
        <f t="shared" si="1185"/>
        <v>-32.14403546975646</v>
      </c>
      <c r="V2610" s="9">
        <f t="shared" si="1186"/>
        <v>-3847.6079706276955</v>
      </c>
      <c r="W2610" s="8">
        <f t="shared" si="1187"/>
        <v>9740.2150560427526</v>
      </c>
      <c r="X2610" s="7">
        <f t="shared" si="1188"/>
        <v>-32.14403546975646</v>
      </c>
      <c r="Y2610" s="6">
        <f t="shared" si="1174"/>
        <v>3850.5839238267554</v>
      </c>
      <c r="Z2610" s="4">
        <f t="shared" si="1175"/>
        <v>-1.0000000000000346</v>
      </c>
      <c r="AA2610" s="4">
        <f t="shared" si="1189"/>
        <v>0</v>
      </c>
      <c r="AB2610" s="5">
        <f t="shared" si="1190"/>
        <v>1.2402891120067984E-11</v>
      </c>
      <c r="AC2610" s="418">
        <f t="shared" si="1194"/>
        <v>8.9727224512625252E-12</v>
      </c>
      <c r="AD2610" s="628">
        <f t="shared" si="1191"/>
        <v>1.8956628443838001E-13</v>
      </c>
      <c r="AE2610" s="4">
        <f t="shared" si="1176"/>
        <v>36.353438369279502</v>
      </c>
      <c r="AF2610" s="3">
        <f t="shared" si="1192"/>
        <v>4.67</v>
      </c>
      <c r="AG2610" s="2">
        <f t="shared" si="1177"/>
        <v>105.92076283713217</v>
      </c>
      <c r="AH2610" s="1">
        <f t="shared" si="1166"/>
        <v>87.675496005074038</v>
      </c>
    </row>
    <row r="2611" spans="6:34" ht="15" thickBot="1" x14ac:dyDescent="0.4">
      <c r="F2611" s="21">
        <f t="shared" si="1178"/>
        <v>258.09999999999019</v>
      </c>
      <c r="G2611" s="20">
        <f t="shared" si="1193"/>
        <v>356.63043478260749</v>
      </c>
      <c r="H2611" s="19">
        <f t="shared" si="1167"/>
        <v>6.6304347826074945</v>
      </c>
      <c r="I2611" s="18">
        <f t="shared" si="1168"/>
        <v>1.8944099378878556E-2</v>
      </c>
      <c r="J2611" s="17">
        <f t="shared" si="1169"/>
        <v>9355.4542589799821</v>
      </c>
      <c r="K2611" s="16">
        <f t="shared" si="1170"/>
        <v>32.145218343040938</v>
      </c>
      <c r="L2611" s="15">
        <f t="shared" si="1171"/>
        <v>5.0362707902482929E-17</v>
      </c>
      <c r="M2611" s="14">
        <f t="shared" si="1172"/>
        <v>1.1970712041341167E-19</v>
      </c>
      <c r="N2611" s="13">
        <f t="shared" si="1179"/>
        <v>0</v>
      </c>
      <c r="O2611" s="12">
        <f t="shared" si="1180"/>
        <v>0</v>
      </c>
      <c r="P2611" s="4">
        <f t="shared" si="1181"/>
        <v>4.5331223285855021E-19</v>
      </c>
      <c r="Q2611" s="11">
        <f t="shared" si="1173"/>
        <v>6.6618010069400367E-18</v>
      </c>
      <c r="R2611" s="10">
        <f t="shared" si="1182"/>
        <v>-1.8304336573202207E-13</v>
      </c>
      <c r="S2611" s="9">
        <f t="shared" si="1183"/>
        <v>151.358709016955</v>
      </c>
      <c r="T2611" s="8">
        <f t="shared" si="1184"/>
        <v>37098.219601204735</v>
      </c>
      <c r="U2611" s="7">
        <f t="shared" si="1185"/>
        <v>-32.145218343046182</v>
      </c>
      <c r="V2611" s="9">
        <f t="shared" si="1186"/>
        <v>-3850.822374174671</v>
      </c>
      <c r="W2611" s="8">
        <f t="shared" si="1187"/>
        <v>9355.4542589799821</v>
      </c>
      <c r="X2611" s="7">
        <f t="shared" si="1188"/>
        <v>-32.145218343046182</v>
      </c>
      <c r="Y2611" s="6">
        <f t="shared" si="1174"/>
        <v>3853.7958451686995</v>
      </c>
      <c r="Z2611" s="4">
        <f t="shared" si="1175"/>
        <v>-1.0000000000001632</v>
      </c>
      <c r="AA2611" s="4">
        <f t="shared" si="1189"/>
        <v>0</v>
      </c>
      <c r="AB2611" s="5">
        <f t="shared" si="1190"/>
        <v>5.8136405246100183E-11</v>
      </c>
      <c r="AC2611" s="418">
        <f t="shared" si="1194"/>
        <v>4.2074384939032318E-11</v>
      </c>
      <c r="AD2611" s="628">
        <f t="shared" si="1191"/>
        <v>8.8744853095537858E-13</v>
      </c>
      <c r="AE2611" s="4">
        <f t="shared" si="1176"/>
        <v>36.383762181683338</v>
      </c>
      <c r="AF2611" s="3">
        <f t="shared" si="1192"/>
        <v>4.67</v>
      </c>
      <c r="AG2611" s="2">
        <f t="shared" si="1177"/>
        <v>105.92076283713217</v>
      </c>
      <c r="AH2611" s="1">
        <f t="shared" si="1166"/>
        <v>87.785219173942039</v>
      </c>
    </row>
    <row r="2612" spans="6:34" ht="15" thickBot="1" x14ac:dyDescent="0.4">
      <c r="F2612" s="21">
        <f t="shared" si="1178"/>
        <v>258.19999999999021</v>
      </c>
      <c r="G2612" s="20">
        <f t="shared" si="1193"/>
        <v>356.63043478260749</v>
      </c>
      <c r="H2612" s="19">
        <f t="shared" si="1167"/>
        <v>6.6304347826074945</v>
      </c>
      <c r="I2612" s="18">
        <f t="shared" si="1168"/>
        <v>1.8944099378878556E-2</v>
      </c>
      <c r="J2612" s="17">
        <f t="shared" si="1169"/>
        <v>8970.3720215625144</v>
      </c>
      <c r="K2612" s="16">
        <f t="shared" si="1170"/>
        <v>32.146402269909387</v>
      </c>
      <c r="L2612" s="15">
        <f t="shared" si="1171"/>
        <v>2.3570845581521445E-16</v>
      </c>
      <c r="M2612" s="14">
        <f t="shared" si="1172"/>
        <v>5.6025542862718317E-19</v>
      </c>
      <c r="N2612" s="13">
        <f t="shared" si="1179"/>
        <v>0</v>
      </c>
      <c r="O2612" s="12">
        <f t="shared" si="1180"/>
        <v>0</v>
      </c>
      <c r="P2612" s="4">
        <f t="shared" si="1181"/>
        <v>2.1216001056997973E-18</v>
      </c>
      <c r="Q2612" s="11">
        <f t="shared" si="1173"/>
        <v>3.11786814826266E-17</v>
      </c>
      <c r="R2612" s="10">
        <f t="shared" si="1182"/>
        <v>-8.5918569667737566E-13</v>
      </c>
      <c r="S2612" s="9">
        <f t="shared" si="1183"/>
        <v>151.35870901695498</v>
      </c>
      <c r="T2612" s="8">
        <f t="shared" si="1184"/>
        <v>37113.355472106428</v>
      </c>
      <c r="U2612" s="7">
        <f t="shared" si="1185"/>
        <v>-32.146402269933994</v>
      </c>
      <c r="V2612" s="9">
        <f t="shared" si="1186"/>
        <v>-3854.0368960089759</v>
      </c>
      <c r="W2612" s="8">
        <f t="shared" si="1187"/>
        <v>8970.3720215625144</v>
      </c>
      <c r="X2612" s="7">
        <f t="shared" si="1188"/>
        <v>-32.146402269933994</v>
      </c>
      <c r="Y2612" s="6">
        <f t="shared" si="1174"/>
        <v>3857.0078888425651</v>
      </c>
      <c r="Z2612" s="4">
        <f t="shared" si="1175"/>
        <v>-1.0000000000007654</v>
      </c>
      <c r="AA2612" s="4">
        <f t="shared" si="1189"/>
        <v>0</v>
      </c>
      <c r="AB2612" s="5">
        <f t="shared" si="1190"/>
        <v>2.7288597783334163E-10</v>
      </c>
      <c r="AC2612" s="418">
        <f t="shared" si="1194"/>
        <v>1.9756911526498341E-10</v>
      </c>
      <c r="AD2612" s="628">
        <f t="shared" si="1191"/>
        <v>4.1603846566353981E-12</v>
      </c>
      <c r="AE2612" s="4">
        <f t="shared" si="1176"/>
        <v>36.414087149025242</v>
      </c>
      <c r="AF2612" s="3">
        <f t="shared" si="1192"/>
        <v>4.67</v>
      </c>
      <c r="AG2612" s="2">
        <f t="shared" si="1177"/>
        <v>105.92076283713217</v>
      </c>
      <c r="AH2612" s="1">
        <f t="shared" si="1166"/>
        <v>87.894992257997743</v>
      </c>
    </row>
    <row r="2613" spans="6:34" ht="15" thickBot="1" x14ac:dyDescent="0.4">
      <c r="F2613" s="21">
        <f t="shared" si="1178"/>
        <v>258.29999999999023</v>
      </c>
      <c r="G2613" s="20">
        <f t="shared" si="1193"/>
        <v>356.63043478260749</v>
      </c>
      <c r="H2613" s="19">
        <f t="shared" si="1167"/>
        <v>6.6304347826074945</v>
      </c>
      <c r="I2613" s="18">
        <f t="shared" si="1168"/>
        <v>1.8944099378878556E-2</v>
      </c>
      <c r="J2613" s="17">
        <f t="shared" si="1169"/>
        <v>8584.9683319616161</v>
      </c>
      <c r="K2613" s="16">
        <f t="shared" si="1170"/>
        <v>32.147587250565699</v>
      </c>
      <c r="L2613" s="15">
        <f t="shared" si="1171"/>
        <v>1.1047148996760729E-15</v>
      </c>
      <c r="M2613" s="14">
        <f t="shared" si="1172"/>
        <v>2.6257968450400575E-18</v>
      </c>
      <c r="N2613" s="13">
        <f t="shared" si="1179"/>
        <v>0</v>
      </c>
      <c r="O2613" s="12">
        <f t="shared" si="1180"/>
        <v>0</v>
      </c>
      <c r="P2613" s="4">
        <f t="shared" si="1181"/>
        <v>9.9434839527280661E-18</v>
      </c>
      <c r="Q2613" s="11">
        <f t="shared" si="1173"/>
        <v>1.4612778259051674E-16</v>
      </c>
      <c r="R2613" s="10">
        <f t="shared" si="1182"/>
        <v>-4.0385739214204055E-12</v>
      </c>
      <c r="S2613" s="9">
        <f t="shared" si="1183"/>
        <v>151.35870901695489</v>
      </c>
      <c r="T2613" s="8">
        <f t="shared" si="1184"/>
        <v>37128.491343008121</v>
      </c>
      <c r="U2613" s="7">
        <f t="shared" si="1185"/>
        <v>-32.147587250681347</v>
      </c>
      <c r="V2613" s="9">
        <f t="shared" si="1186"/>
        <v>-3857.2515362359691</v>
      </c>
      <c r="W2613" s="8">
        <f t="shared" si="1187"/>
        <v>8584.9683319616161</v>
      </c>
      <c r="X2613" s="7">
        <f t="shared" si="1188"/>
        <v>-32.147587250681347</v>
      </c>
      <c r="Y2613" s="6">
        <f t="shared" si="1174"/>
        <v>3860.2200549437621</v>
      </c>
      <c r="Z2613" s="4">
        <f t="shared" si="1175"/>
        <v>-1.0000000000035973</v>
      </c>
      <c r="AA2613" s="4">
        <f t="shared" si="1189"/>
        <v>0</v>
      </c>
      <c r="AB2613" s="5">
        <f t="shared" si="1190"/>
        <v>1.2826915041311121E-9</v>
      </c>
      <c r="AC2613" s="418">
        <f t="shared" si="1194"/>
        <v>9.2902675487866642E-10</v>
      </c>
      <c r="AD2613" s="628">
        <f t="shared" si="1191"/>
        <v>1.9531346320699837E-11</v>
      </c>
      <c r="AE2613" s="4">
        <f t="shared" si="1176"/>
        <v>36.444413272205985</v>
      </c>
      <c r="AF2613" s="3">
        <f t="shared" si="1192"/>
        <v>4.67</v>
      </c>
      <c r="AG2613" s="2">
        <f t="shared" si="1177"/>
        <v>105.92076283713217</v>
      </c>
      <c r="AH2613" s="1">
        <f t="shared" si="1166"/>
        <v>88.004815246680096</v>
      </c>
    </row>
    <row r="2614" spans="6:34" ht="15" thickBot="1" x14ac:dyDescent="0.4">
      <c r="F2614" s="21">
        <f t="shared" si="1178"/>
        <v>258.39999999999026</v>
      </c>
      <c r="G2614" s="20">
        <f t="shared" si="1193"/>
        <v>356.63043478260749</v>
      </c>
      <c r="H2614" s="19">
        <f t="shared" si="1167"/>
        <v>6.6304347826074945</v>
      </c>
      <c r="I2614" s="18">
        <f t="shared" si="1168"/>
        <v>1.8944099378878556E-2</v>
      </c>
      <c r="J2614" s="17">
        <f t="shared" si="1169"/>
        <v>8199.2431783380198</v>
      </c>
      <c r="K2614" s="16">
        <f t="shared" si="1170"/>
        <v>32.148773285215064</v>
      </c>
      <c r="L2614" s="15">
        <f t="shared" si="1171"/>
        <v>5.1848281717462957E-15</v>
      </c>
      <c r="M2614" s="14">
        <f t="shared" si="1172"/>
        <v>1.2323818081423769E-17</v>
      </c>
      <c r="N2614" s="13">
        <f t="shared" si="1179"/>
        <v>0</v>
      </c>
      <c r="O2614" s="12">
        <f t="shared" si="1180"/>
        <v>0</v>
      </c>
      <c r="P2614" s="4">
        <f t="shared" si="1181"/>
        <v>4.6668380899478079E-17</v>
      </c>
      <c r="Q2614" s="11">
        <f t="shared" si="1173"/>
        <v>6.8583074607963396E-16</v>
      </c>
      <c r="R2614" s="10">
        <f t="shared" si="1182"/>
        <v>-1.9009782030174428E-11</v>
      </c>
      <c r="S2614" s="9">
        <f t="shared" si="1183"/>
        <v>151.35870901695449</v>
      </c>
      <c r="T2614" s="8">
        <f t="shared" si="1184"/>
        <v>37143.627213909815</v>
      </c>
      <c r="U2614" s="7">
        <f t="shared" si="1185"/>
        <v>-32.148773285759432</v>
      </c>
      <c r="V2614" s="9">
        <f t="shared" si="1186"/>
        <v>-3860.4662949610374</v>
      </c>
      <c r="W2614" s="8">
        <f t="shared" si="1187"/>
        <v>8199.2431783380198</v>
      </c>
      <c r="X2614" s="7">
        <f t="shared" si="1188"/>
        <v>-32.148773285759432</v>
      </c>
      <c r="Y2614" s="6">
        <f t="shared" si="1174"/>
        <v>3863.4323435677607</v>
      </c>
      <c r="Z2614" s="4">
        <f t="shared" si="1175"/>
        <v>-1.0000000000169327</v>
      </c>
      <c r="AA2614" s="4">
        <f t="shared" si="1189"/>
        <v>0</v>
      </c>
      <c r="AB2614" s="5">
        <f t="shared" si="1190"/>
        <v>6.0376970633517707E-9</v>
      </c>
      <c r="AC2614" s="418">
        <f t="shared" si="1194"/>
        <v>4.374671281549651E-9</v>
      </c>
      <c r="AD2614" s="628">
        <f t="shared" si="1191"/>
        <v>9.1820448241362268E-11</v>
      </c>
      <c r="AE2614" s="4">
        <f t="shared" si="1176"/>
        <v>36.474740552126896</v>
      </c>
      <c r="AF2614" s="3">
        <f t="shared" si="1192"/>
        <v>4.67</v>
      </c>
      <c r="AG2614" s="2">
        <f t="shared" si="1177"/>
        <v>105.92076283713217</v>
      </c>
      <c r="AH2614" s="1">
        <f t="shared" si="1166"/>
        <v>88.114688129455047</v>
      </c>
    </row>
    <row r="2615" spans="6:34" ht="15" thickBot="1" x14ac:dyDescent="0.4">
      <c r="F2615" s="21">
        <f t="shared" si="1178"/>
        <v>258.49999999999028</v>
      </c>
      <c r="G2615" s="20">
        <f t="shared" si="1193"/>
        <v>356.63043478260749</v>
      </c>
      <c r="H2615" s="19">
        <f t="shared" si="1167"/>
        <v>6.6304347826074945</v>
      </c>
      <c r="I2615" s="18">
        <f t="shared" si="1168"/>
        <v>1.8944099378878556E-2</v>
      </c>
      <c r="J2615" s="17">
        <f t="shared" si="1169"/>
        <v>7813.1965488419164</v>
      </c>
      <c r="K2615" s="16">
        <f t="shared" si="1170"/>
        <v>32.149960374062829</v>
      </c>
      <c r="L2615" s="15">
        <f t="shared" si="1171"/>
        <v>2.4368443006410537E-14</v>
      </c>
      <c r="M2615" s="14">
        <f t="shared" si="1172"/>
        <v>5.7921352181937202E-17</v>
      </c>
      <c r="N2615" s="13">
        <f t="shared" si="1179"/>
        <v>0</v>
      </c>
      <c r="O2615" s="12">
        <f t="shared" si="1180"/>
        <v>0</v>
      </c>
      <c r="P2615" s="4">
        <f t="shared" si="1181"/>
        <v>2.1933914538335772E-16</v>
      </c>
      <c r="Q2615" s="11">
        <f t="shared" si="1173"/>
        <v>3.2233715167182896E-15</v>
      </c>
      <c r="R2615" s="10">
        <f t="shared" si="1182"/>
        <v>-8.9605463517224585E-11</v>
      </c>
      <c r="S2615" s="9">
        <f t="shared" si="1183"/>
        <v>151.35870901695259</v>
      </c>
      <c r="T2615" s="8">
        <f t="shared" si="1184"/>
        <v>37158.763084811508</v>
      </c>
      <c r="U2615" s="7">
        <f t="shared" si="1185"/>
        <v>-32.14996037662879</v>
      </c>
      <c r="V2615" s="9">
        <f t="shared" si="1186"/>
        <v>-3863.6811722896132</v>
      </c>
      <c r="W2615" s="8">
        <f t="shared" si="1187"/>
        <v>7813.1965488419164</v>
      </c>
      <c r="X2615" s="7">
        <f t="shared" si="1188"/>
        <v>-32.14996037662879</v>
      </c>
      <c r="Y2615" s="6">
        <f t="shared" si="1174"/>
        <v>3866.6447548101078</v>
      </c>
      <c r="Z2615" s="4">
        <f t="shared" si="1175"/>
        <v>-1.0000000000798124</v>
      </c>
      <c r="AA2615" s="4">
        <f t="shared" si="1189"/>
        <v>0</v>
      </c>
      <c r="AB2615" s="5">
        <f t="shared" si="1190"/>
        <v>2.8459592176252684E-8</v>
      </c>
      <c r="AC2615" s="418">
        <f t="shared" si="1194"/>
        <v>2.0628650446071872E-8</v>
      </c>
      <c r="AD2615" s="628">
        <f t="shared" si="1191"/>
        <v>4.3227022175531717E-10</v>
      </c>
      <c r="AE2615" s="4">
        <f t="shared" si="1176"/>
        <v>36.505068989690045</v>
      </c>
      <c r="AF2615" s="3">
        <f t="shared" si="1192"/>
        <v>4.67</v>
      </c>
      <c r="AG2615" s="2">
        <f t="shared" si="1177"/>
        <v>105.92076283713217</v>
      </c>
      <c r="AH2615" s="1">
        <f t="shared" si="1166"/>
        <v>88.224610895816468</v>
      </c>
    </row>
    <row r="2616" spans="6:34" ht="15" thickBot="1" x14ac:dyDescent="0.4">
      <c r="F2616" s="21">
        <f t="shared" si="1178"/>
        <v>258.5999999999903</v>
      </c>
      <c r="G2616" s="20">
        <f t="shared" si="1193"/>
        <v>356.63043478260749</v>
      </c>
      <c r="H2616" s="19">
        <f t="shared" si="1167"/>
        <v>6.6304347826074945</v>
      </c>
      <c r="I2616" s="18">
        <f t="shared" si="1168"/>
        <v>1.8944099378878556E-2</v>
      </c>
      <c r="J2616" s="17">
        <f t="shared" si="1169"/>
        <v>7426.8284316129548</v>
      </c>
      <c r="K2616" s="16">
        <f t="shared" si="1170"/>
        <v>32.151148517314596</v>
      </c>
      <c r="L2616" s="15">
        <f t="shared" si="1171"/>
        <v>1.1469133283532315E-13</v>
      </c>
      <c r="M2616" s="14">
        <f t="shared" si="1172"/>
        <v>2.7260982901627959E-16</v>
      </c>
      <c r="N2616" s="13">
        <f t="shared" si="1179"/>
        <v>0</v>
      </c>
      <c r="O2616" s="12">
        <f t="shared" si="1180"/>
        <v>0</v>
      </c>
      <c r="P2616" s="4">
        <f t="shared" si="1181"/>
        <v>1.0323309913711031E-15</v>
      </c>
      <c r="Q2616" s="11">
        <f t="shared" si="1173"/>
        <v>1.5170964159613471E-14</v>
      </c>
      <c r="R2616" s="10">
        <f t="shared" si="1182"/>
        <v>-4.2296092541014214E-10</v>
      </c>
      <c r="S2616" s="9">
        <f t="shared" si="1183"/>
        <v>151.35870901694364</v>
      </c>
      <c r="T2616" s="8">
        <f t="shared" si="1184"/>
        <v>37173.898955713201</v>
      </c>
      <c r="U2616" s="7">
        <f t="shared" si="1185"/>
        <v>-32.151148529426614</v>
      </c>
      <c r="V2616" s="9">
        <f t="shared" si="1186"/>
        <v>-3866.896168327276</v>
      </c>
      <c r="W2616" s="8">
        <f t="shared" si="1187"/>
        <v>7426.8284316129548</v>
      </c>
      <c r="X2616" s="7">
        <f t="shared" si="1188"/>
        <v>-32.151148529426614</v>
      </c>
      <c r="Y2616" s="6">
        <f t="shared" si="1174"/>
        <v>3869.8572887665309</v>
      </c>
      <c r="Z2616" s="4">
        <f t="shared" si="1175"/>
        <v>-1.0000000003767211</v>
      </c>
      <c r="AA2616" s="4">
        <f t="shared" si="1189"/>
        <v>0</v>
      </c>
      <c r="AB2616" s="5">
        <f t="shared" si="1190"/>
        <v>1.3433662380809162E-7</v>
      </c>
      <c r="AC2616" s="418">
        <f t="shared" si="1194"/>
        <v>9.7410225063790322E-8</v>
      </c>
      <c r="AD2616" s="628">
        <f t="shared" si="1191"/>
        <v>2.037886824768926E-9</v>
      </c>
      <c r="AE2616" s="4">
        <f t="shared" si="1176"/>
        <v>36.5353985857992</v>
      </c>
      <c r="AF2616" s="3">
        <f t="shared" si="1192"/>
        <v>4.67</v>
      </c>
      <c r="AG2616" s="2">
        <f t="shared" si="1177"/>
        <v>105.92076283713217</v>
      </c>
      <c r="AH2616" s="1">
        <f t="shared" si="1166"/>
        <v>88.334583535289099</v>
      </c>
    </row>
    <row r="2617" spans="6:34" ht="15" thickBot="1" x14ac:dyDescent="0.4">
      <c r="F2617" s="21">
        <f t="shared" si="1178"/>
        <v>258.69999999999033</v>
      </c>
      <c r="G2617" s="20">
        <f t="shared" si="1193"/>
        <v>356.63043478260749</v>
      </c>
      <c r="H2617" s="19">
        <f t="shared" si="1167"/>
        <v>6.6304347826074945</v>
      </c>
      <c r="I2617" s="18">
        <f t="shared" si="1168"/>
        <v>1.8944099378878556E-2</v>
      </c>
      <c r="J2617" s="17">
        <f t="shared" si="1169"/>
        <v>7040.1388147802272</v>
      </c>
      <c r="K2617" s="16">
        <f t="shared" si="1170"/>
        <v>32.152337715176145</v>
      </c>
      <c r="L2617" s="15">
        <f t="shared" si="1171"/>
        <v>5.4055883800407137E-13</v>
      </c>
      <c r="M2617" s="14">
        <f t="shared" si="1172"/>
        <v>1.2848543020518773E-15</v>
      </c>
      <c r="N2617" s="13">
        <f t="shared" si="1179"/>
        <v>0</v>
      </c>
      <c r="O2617" s="12">
        <f t="shared" si="1180"/>
        <v>0</v>
      </c>
      <c r="P2617" s="4">
        <f t="shared" si="1181"/>
        <v>4.8655432571561186E-15</v>
      </c>
      <c r="Q2617" s="11">
        <f t="shared" si="1173"/>
        <v>7.1503212621105356E-14</v>
      </c>
      <c r="R2617" s="10">
        <f t="shared" si="1182"/>
        <v>-1.9992843132125E-9</v>
      </c>
      <c r="S2617" s="9">
        <f t="shared" si="1183"/>
        <v>151.35870901690134</v>
      </c>
      <c r="T2617" s="8">
        <f t="shared" si="1184"/>
        <v>37189.034826614894</v>
      </c>
      <c r="U2617" s="7">
        <f t="shared" si="1185"/>
        <v>-32.152337772428154</v>
      </c>
      <c r="V2617" s="9">
        <f t="shared" si="1186"/>
        <v>-3870.1112831802188</v>
      </c>
      <c r="W2617" s="8">
        <f t="shared" si="1187"/>
        <v>7040.1388147802272</v>
      </c>
      <c r="X2617" s="7">
        <f t="shared" si="1188"/>
        <v>-32.152337772428154</v>
      </c>
      <c r="Y2617" s="6">
        <f t="shared" si="1174"/>
        <v>3873.0699455334011</v>
      </c>
      <c r="Z2617" s="4">
        <f t="shared" si="1175"/>
        <v>-1.0000000017806485</v>
      </c>
      <c r="AA2617" s="4">
        <f t="shared" si="1189"/>
        <v>0</v>
      </c>
      <c r="AB2617" s="5">
        <f t="shared" si="1190"/>
        <v>6.349927109909956E-7</v>
      </c>
      <c r="AC2617" s="418">
        <f t="shared" si="1194"/>
        <v>4.6062421574732022E-7</v>
      </c>
      <c r="AD2617" s="628">
        <f t="shared" si="1191"/>
        <v>9.6208575959237713E-9</v>
      </c>
      <c r="AE2617" s="4">
        <f t="shared" si="1176"/>
        <v>36.565729341364182</v>
      </c>
      <c r="AF2617" s="3">
        <f t="shared" si="1192"/>
        <v>4.67</v>
      </c>
      <c r="AG2617" s="2">
        <f t="shared" si="1177"/>
        <v>105.92076283713217</v>
      </c>
      <c r="AH2617" s="1">
        <f t="shared" si="1166"/>
        <v>88.444606037444657</v>
      </c>
    </row>
    <row r="2618" spans="6:34" ht="15" thickBot="1" x14ac:dyDescent="0.4">
      <c r="F2618" s="21">
        <f t="shared" si="1178"/>
        <v>258.79999999999035</v>
      </c>
      <c r="G2618" s="20">
        <f t="shared" si="1193"/>
        <v>356.63043478260749</v>
      </c>
      <c r="H2618" s="19">
        <f t="shared" si="1167"/>
        <v>6.6304347826074945</v>
      </c>
      <c r="I2618" s="18">
        <f t="shared" si="1168"/>
        <v>1.8944099378878556E-2</v>
      </c>
      <c r="J2618" s="17">
        <f t="shared" si="1169"/>
        <v>6653.127686462205</v>
      </c>
      <c r="K2618" s="16">
        <f t="shared" si="1170"/>
        <v>32.153527967853464</v>
      </c>
      <c r="L2618" s="15">
        <f t="shared" si="1171"/>
        <v>2.5513206740634184E-12</v>
      </c>
      <c r="M2618" s="14">
        <f t="shared" si="1172"/>
        <v>6.064234110181339E-15</v>
      </c>
      <c r="N2618" s="13">
        <f t="shared" si="1179"/>
        <v>0</v>
      </c>
      <c r="O2618" s="12">
        <f t="shared" si="1180"/>
        <v>0</v>
      </c>
      <c r="P2618" s="4">
        <f t="shared" si="1181"/>
        <v>2.296431069070555E-14</v>
      </c>
      <c r="Q2618" s="11">
        <f t="shared" si="1173"/>
        <v>3.3747968176001663E-13</v>
      </c>
      <c r="R2618" s="10">
        <f t="shared" si="1182"/>
        <v>-9.4636261137367332E-9</v>
      </c>
      <c r="S2618" s="9">
        <f t="shared" si="1183"/>
        <v>151.35870901670143</v>
      </c>
      <c r="T2618" s="8">
        <f t="shared" si="1184"/>
        <v>37204.170697516565</v>
      </c>
      <c r="U2618" s="7">
        <f t="shared" si="1185"/>
        <v>-32.153528238856261</v>
      </c>
      <c r="V2618" s="9">
        <f t="shared" si="1186"/>
        <v>-3873.3265169574615</v>
      </c>
      <c r="W2618" s="8">
        <f t="shared" si="1187"/>
        <v>6653.127686462205</v>
      </c>
      <c r="X2618" s="7">
        <f t="shared" si="1188"/>
        <v>-32.153528238856261</v>
      </c>
      <c r="Y2618" s="6">
        <f t="shared" si="1174"/>
        <v>3876.2827252099432</v>
      </c>
      <c r="Z2618" s="4">
        <f t="shared" si="1175"/>
        <v>-1.0000000084284</v>
      </c>
      <c r="AA2618" s="4">
        <f t="shared" si="1189"/>
        <v>0</v>
      </c>
      <c r="AB2618" s="5">
        <f t="shared" si="1190"/>
        <v>3.0057423859395567E-6</v>
      </c>
      <c r="AC2618" s="418">
        <f t="shared" si="1194"/>
        <v>2.1812107257623909E-6</v>
      </c>
      <c r="AD2618" s="628">
        <f t="shared" si="1191"/>
        <v>4.5483789779559065E-8</v>
      </c>
      <c r="AE2618" s="4">
        <f t="shared" si="1176"/>
        <v>36.5960612573218</v>
      </c>
      <c r="AF2618" s="3">
        <f t="shared" si="1192"/>
        <v>4.67</v>
      </c>
      <c r="AG2618" s="2">
        <f t="shared" si="1177"/>
        <v>105.92076283713217</v>
      </c>
      <c r="AH2618" s="1">
        <f t="shared" si="1166"/>
        <v>88.554678391977916</v>
      </c>
    </row>
    <row r="2619" spans="6:34" ht="15" thickBot="1" x14ac:dyDescent="0.4">
      <c r="F2619" s="21">
        <f t="shared" si="1178"/>
        <v>258.89999999999037</v>
      </c>
      <c r="G2619" s="20">
        <f t="shared" si="1193"/>
        <v>356.63043478260749</v>
      </c>
      <c r="H2619" s="19">
        <f t="shared" si="1167"/>
        <v>6.6304347826074945</v>
      </c>
      <c r="I2619" s="18">
        <f t="shared" si="1168"/>
        <v>1.8944099378878556E-2</v>
      </c>
      <c r="J2619" s="17">
        <f t="shared" si="1169"/>
        <v>6265.7950347664591</v>
      </c>
      <c r="K2619" s="16">
        <f t="shared" si="1170"/>
        <v>32.154719275552758</v>
      </c>
      <c r="L2619" s="15">
        <f t="shared" si="1171"/>
        <v>1.2058602428600317E-11</v>
      </c>
      <c r="M2619" s="14">
        <f t="shared" si="1172"/>
        <v>2.8662092112540093E-14</v>
      </c>
      <c r="N2619" s="13">
        <f t="shared" si="1179"/>
        <v>0</v>
      </c>
      <c r="O2619" s="12">
        <f t="shared" si="1180"/>
        <v>0</v>
      </c>
      <c r="P2619" s="4">
        <f t="shared" si="1181"/>
        <v>1.0853888163930225E-13</v>
      </c>
      <c r="Q2619" s="11">
        <f t="shared" si="1173"/>
        <v>1.5950693111396167E-12</v>
      </c>
      <c r="R2619" s="10">
        <f t="shared" si="1182"/>
        <v>-4.4858985237202097E-8</v>
      </c>
      <c r="S2619" s="9">
        <f t="shared" si="1183"/>
        <v>151.35870901575507</v>
      </c>
      <c r="T2619" s="8">
        <f t="shared" si="1184"/>
        <v>37219.306568418142</v>
      </c>
      <c r="U2619" s="7">
        <f t="shared" si="1185"/>
        <v>-32.154720560146018</v>
      </c>
      <c r="V2619" s="9">
        <f t="shared" si="1186"/>
        <v>-3876.541869781347</v>
      </c>
      <c r="W2619" s="8">
        <f t="shared" si="1187"/>
        <v>6265.7950347664591</v>
      </c>
      <c r="X2619" s="7">
        <f t="shared" si="1188"/>
        <v>-32.154720560146018</v>
      </c>
      <c r="Y2619" s="6">
        <f t="shared" si="1174"/>
        <v>3879.4956279087078</v>
      </c>
      <c r="Z2619" s="4">
        <f t="shared" si="1175"/>
        <v>-1.0000000399503801</v>
      </c>
      <c r="AA2619" s="4">
        <f t="shared" si="1189"/>
        <v>0</v>
      </c>
      <c r="AB2619" s="5">
        <f t="shared" si="1190"/>
        <v>1.4247662756031631E-5</v>
      </c>
      <c r="AC2619" s="418">
        <f t="shared" si="1194"/>
        <v>1.0343256008941017E-5</v>
      </c>
      <c r="AD2619" s="628">
        <f t="shared" si="1191"/>
        <v>2.1533210367272785E-7</v>
      </c>
      <c r="AE2619" s="4">
        <f t="shared" si="1176"/>
        <v>36.626394334734627</v>
      </c>
      <c r="AF2619" s="3">
        <f t="shared" si="1192"/>
        <v>4.67</v>
      </c>
      <c r="AG2619" s="2">
        <f t="shared" si="1177"/>
        <v>105.92076283713217</v>
      </c>
      <c r="AH2619" s="1">
        <f t="shared" si="1166"/>
        <v>88.664800589065123</v>
      </c>
    </row>
    <row r="2620" spans="6:34" ht="15" thickBot="1" x14ac:dyDescent="0.4">
      <c r="F2620" s="21">
        <f t="shared" si="1178"/>
        <v>258.99999999999039</v>
      </c>
      <c r="G2620" s="20">
        <f t="shared" si="1193"/>
        <v>356.63043478260749</v>
      </c>
      <c r="H2620" s="19">
        <f t="shared" si="1167"/>
        <v>6.6304347826074945</v>
      </c>
      <c r="I2620" s="18">
        <f t="shared" si="1168"/>
        <v>1.8944099378878556E-2</v>
      </c>
      <c r="J2620" s="17">
        <f t="shared" si="1169"/>
        <v>5878.1408477883242</v>
      </c>
      <c r="K2620" s="16">
        <f t="shared" si="1170"/>
        <v>32.155911638480397</v>
      </c>
      <c r="L2620" s="15">
        <f t="shared" si="1171"/>
        <v>5.7074078354494673E-11</v>
      </c>
      <c r="M2620" s="14">
        <f t="shared" si="1172"/>
        <v>1.3565937684079838E-13</v>
      </c>
      <c r="N2620" s="13">
        <f t="shared" si="1179"/>
        <v>0</v>
      </c>
      <c r="O2620" s="12">
        <f t="shared" si="1180"/>
        <v>0</v>
      </c>
      <c r="P2620" s="4">
        <f t="shared" si="1181"/>
        <v>5.137209450158317E-13</v>
      </c>
      <c r="Q2620" s="11">
        <f t="shared" si="1173"/>
        <v>7.5495573706711293E-12</v>
      </c>
      <c r="R2620" s="10">
        <f t="shared" si="1182"/>
        <v>-2.1293660371375876E-7</v>
      </c>
      <c r="S2620" s="9">
        <f t="shared" si="1183"/>
        <v>151.35870901126916</v>
      </c>
      <c r="T2620" s="8">
        <f t="shared" si="1184"/>
        <v>37234.442439319268</v>
      </c>
      <c r="U2620" s="7">
        <f t="shared" si="1185"/>
        <v>-32.155917736186915</v>
      </c>
      <c r="V2620" s="9">
        <f t="shared" si="1186"/>
        <v>-3879.7573418373618</v>
      </c>
      <c r="W2620" s="8">
        <f t="shared" si="1187"/>
        <v>5878.1408477883242</v>
      </c>
      <c r="X2620" s="7">
        <f t="shared" si="1188"/>
        <v>-32.155917736186915</v>
      </c>
      <c r="Y2620" s="6">
        <f t="shared" si="1174"/>
        <v>3882.7086538052877</v>
      </c>
      <c r="Z2620" s="4">
        <f t="shared" si="1175"/>
        <v>-1.0000001896294088</v>
      </c>
      <c r="AA2620" s="4">
        <f t="shared" si="1189"/>
        <v>0</v>
      </c>
      <c r="AB2620" s="5">
        <f t="shared" si="1190"/>
        <v>6.7630796864579518E-5</v>
      </c>
      <c r="AC2620" s="418">
        <f t="shared" si="1194"/>
        <v>4.9116325135298583E-5</v>
      </c>
      <c r="AD2620" s="628">
        <f t="shared" si="1191"/>
        <v>1.0208697981333636E-6</v>
      </c>
      <c r="AE2620" s="4">
        <f t="shared" si="1176"/>
        <v>36.656728575260445</v>
      </c>
      <c r="AF2620" s="3">
        <f t="shared" si="1192"/>
        <v>4.67</v>
      </c>
      <c r="AG2620" s="2">
        <f t="shared" si="1177"/>
        <v>105.92076283713217</v>
      </c>
      <c r="AH2620" s="1">
        <f t="shared" si="1166"/>
        <v>88.774972621070646</v>
      </c>
    </row>
    <row r="2621" spans="6:34" ht="15" thickBot="1" x14ac:dyDescent="0.4">
      <c r="F2621" s="21">
        <f t="shared" si="1178"/>
        <v>259.09999999999042</v>
      </c>
      <c r="G2621" s="20">
        <f t="shared" si="1193"/>
        <v>356.63043478260749</v>
      </c>
      <c r="H2621" s="19">
        <f t="shared" si="1167"/>
        <v>6.6304347826074945</v>
      </c>
      <c r="I2621" s="18">
        <f t="shared" si="1168"/>
        <v>1.8944099378878556E-2</v>
      </c>
      <c r="J2621" s="17">
        <f t="shared" si="1169"/>
        <v>5490.1651136045875</v>
      </c>
      <c r="K2621" s="16">
        <f t="shared" si="1170"/>
        <v>32.157105056843022</v>
      </c>
      <c r="L2621" s="15">
        <f t="shared" si="1171"/>
        <v>2.7051477412358048E-10</v>
      </c>
      <c r="M2621" s="14">
        <f t="shared" si="1172"/>
        <v>6.4298656661433841E-13</v>
      </c>
      <c r="N2621" s="13">
        <f t="shared" si="1179"/>
        <v>0</v>
      </c>
      <c r="O2621" s="12">
        <f t="shared" si="1180"/>
        <v>0</v>
      </c>
      <c r="P2621" s="4">
        <f t="shared" si="1181"/>
        <v>2.4348900483395371E-12</v>
      </c>
      <c r="Q2621" s="11">
        <f t="shared" si="1173"/>
        <v>3.5782738254226777E-11</v>
      </c>
      <c r="R2621" s="10">
        <f t="shared" si="1182"/>
        <v>-1.0121860758175107E-6</v>
      </c>
      <c r="S2621" s="9">
        <f t="shared" si="1183"/>
        <v>151.3587089899755</v>
      </c>
      <c r="T2621" s="8">
        <f t="shared" si="1184"/>
        <v>37249.578310218269</v>
      </c>
      <c r="U2621" s="7">
        <f t="shared" si="1185"/>
        <v>-32.157134042059859</v>
      </c>
      <c r="V2621" s="9">
        <f t="shared" si="1186"/>
        <v>-3882.9729336109804</v>
      </c>
      <c r="W2621" s="8">
        <f t="shared" si="1187"/>
        <v>5490.1651136045875</v>
      </c>
      <c r="X2621" s="7">
        <f t="shared" si="1188"/>
        <v>-32.157134042059873</v>
      </c>
      <c r="Y2621" s="6">
        <f t="shared" si="1174"/>
        <v>3885.9218033746606</v>
      </c>
      <c r="Z2621" s="4">
        <f t="shared" si="1175"/>
        <v>-1.0000009013627564</v>
      </c>
      <c r="AA2621" s="4">
        <f t="shared" si="1189"/>
        <v>0</v>
      </c>
      <c r="AB2621" s="5">
        <f t="shared" si="1190"/>
        <v>3.2148042980337433E-4</v>
      </c>
      <c r="AC2621" s="418">
        <f t="shared" si="1194"/>
        <v>2.3356273396247295E-4</v>
      </c>
      <c r="AD2621" s="628">
        <f t="shared" si="1191"/>
        <v>4.8466483596335037E-6</v>
      </c>
      <c r="AE2621" s="4">
        <f t="shared" si="1176"/>
        <v>36.687063983383531</v>
      </c>
      <c r="AF2621" s="3">
        <f t="shared" si="1192"/>
        <v>4.67</v>
      </c>
      <c r="AG2621" s="2">
        <f t="shared" si="1177"/>
        <v>105.92076283713217</v>
      </c>
      <c r="AH2621" s="1">
        <f t="shared" si="1166"/>
        <v>88.885194490660197</v>
      </c>
    </row>
    <row r="2622" spans="6:34" ht="15" thickBot="1" x14ac:dyDescent="0.4">
      <c r="F2622" s="21">
        <f t="shared" si="1178"/>
        <v>259.19999999999044</v>
      </c>
      <c r="G2622" s="20">
        <f t="shared" si="1193"/>
        <v>356.63043478260749</v>
      </c>
      <c r="H2622" s="19">
        <f t="shared" si="1167"/>
        <v>6.6304347826074945</v>
      </c>
      <c r="I2622" s="18">
        <f t="shared" si="1168"/>
        <v>1.8944099378878556E-2</v>
      </c>
      <c r="J2622" s="17">
        <f t="shared" si="1169"/>
        <v>5101.8678202434894</v>
      </c>
      <c r="K2622" s="16">
        <f t="shared" si="1170"/>
        <v>32.158299530847572</v>
      </c>
      <c r="L2622" s="15">
        <f t="shared" si="1171"/>
        <v>1.2839655523797303E-9</v>
      </c>
      <c r="M2622" s="14">
        <f t="shared" si="1172"/>
        <v>3.0518577214513808E-12</v>
      </c>
      <c r="N2622" s="13">
        <f t="shared" si="1179"/>
        <v>0</v>
      </c>
      <c r="O2622" s="12">
        <f t="shared" si="1180"/>
        <v>0</v>
      </c>
      <c r="P2622" s="4">
        <f t="shared" si="1181"/>
        <v>1.1556910176269977E-11</v>
      </c>
      <c r="Q2622" s="11">
        <f t="shared" si="1173"/>
        <v>1.6983842541353721E-10</v>
      </c>
      <c r="R2622" s="10">
        <f t="shared" si="1182"/>
        <v>-4.8181432062839685E-6</v>
      </c>
      <c r="S2622" s="9">
        <f t="shared" si="1183"/>
        <v>151.35870888875689</v>
      </c>
      <c r="T2622" s="8">
        <f t="shared" si="1184"/>
        <v>37264.714181107141</v>
      </c>
      <c r="U2622" s="7">
        <f t="shared" si="1185"/>
        <v>-32.158437504416781</v>
      </c>
      <c r="V2622" s="9">
        <f t="shared" si="1186"/>
        <v>-3886.1886470151862</v>
      </c>
      <c r="W2622" s="8">
        <f t="shared" si="1187"/>
        <v>5101.8678202434894</v>
      </c>
      <c r="X2622" s="7">
        <f t="shared" si="1188"/>
        <v>-32.158437504417144</v>
      </c>
      <c r="Y2622" s="6">
        <f t="shared" si="1174"/>
        <v>3889.1350785163268</v>
      </c>
      <c r="Z2622" s="4">
        <f t="shared" si="1175"/>
        <v>-1.0000042904497932</v>
      </c>
      <c r="AA2622" s="4">
        <f t="shared" si="1189"/>
        <v>0</v>
      </c>
      <c r="AB2622" s="5">
        <f t="shared" si="1190"/>
        <v>1.530290512601005E-3</v>
      </c>
      <c r="AC2622" s="418">
        <f t="shared" si="1194"/>
        <v>1.1122194355284176E-3</v>
      </c>
      <c r="AD2622" s="628">
        <f t="shared" si="1191"/>
        <v>2.3042118257061621E-5</v>
      </c>
      <c r="AE2622" s="4">
        <f t="shared" si="1176"/>
        <v>36.717400577037104</v>
      </c>
      <c r="AF2622" s="3">
        <f t="shared" si="1192"/>
        <v>4.67</v>
      </c>
      <c r="AG2622" s="2">
        <f t="shared" si="1177"/>
        <v>105.92076283713217</v>
      </c>
      <c r="AH2622" s="1">
        <f t="shared" si="1166"/>
        <v>88.995466249441733</v>
      </c>
    </row>
    <row r="2623" spans="6:34" ht="15" thickBot="1" x14ac:dyDescent="0.4">
      <c r="F2623" s="21">
        <f t="shared" si="1178"/>
        <v>259.29999999999046</v>
      </c>
      <c r="G2623" s="20">
        <f t="shared" si="1193"/>
        <v>356.63043478260749</v>
      </c>
      <c r="H2623" s="19">
        <f t="shared" si="1167"/>
        <v>6.6304347826074945</v>
      </c>
      <c r="I2623" s="18">
        <f t="shared" si="1168"/>
        <v>1.8944099378878556E-2</v>
      </c>
      <c r="J2623" s="17">
        <f t="shared" si="1169"/>
        <v>4713.2489555419706</v>
      </c>
      <c r="K2623" s="16">
        <f t="shared" si="1170"/>
        <v>32.159495060701765</v>
      </c>
      <c r="L2623" s="15">
        <f t="shared" si="1171"/>
        <v>6.1027588165948728E-9</v>
      </c>
      <c r="M2623" s="14">
        <f t="shared" si="1172"/>
        <v>1.4505647431164352E-11</v>
      </c>
      <c r="N2623" s="13">
        <f t="shared" si="1179"/>
        <v>0</v>
      </c>
      <c r="O2623" s="12">
        <f t="shared" si="1180"/>
        <v>0</v>
      </c>
      <c r="P2623" s="4">
        <f t="shared" si="1181"/>
        <v>5.4930629050060207E-11</v>
      </c>
      <c r="Q2623" s="11">
        <f t="shared" si="1173"/>
        <v>8.0725136758382216E-10</v>
      </c>
      <c r="R2623" s="10">
        <f t="shared" si="1182"/>
        <v>-2.2967224364040569E-5</v>
      </c>
      <c r="S2623" s="9">
        <f t="shared" si="1183"/>
        <v>151.35870840694258</v>
      </c>
      <c r="T2623" s="8">
        <f t="shared" si="1184"/>
        <v>37279.850051947833</v>
      </c>
      <c r="U2623" s="7">
        <f t="shared" si="1185"/>
        <v>-32.160152755955856</v>
      </c>
      <c r="V2623" s="9">
        <f t="shared" si="1186"/>
        <v>-3889.404490765628</v>
      </c>
      <c r="W2623" s="8">
        <f t="shared" si="1187"/>
        <v>4713.2489555419706</v>
      </c>
      <c r="X2623" s="7">
        <f t="shared" si="1188"/>
        <v>-32.160152755964056</v>
      </c>
      <c r="Y2623" s="6">
        <f t="shared" si="1174"/>
        <v>3892.3484879181169</v>
      </c>
      <c r="Z2623" s="4">
        <f t="shared" si="1175"/>
        <v>-1.0000204510444286</v>
      </c>
      <c r="AA2623" s="4">
        <f t="shared" si="1189"/>
        <v>0</v>
      </c>
      <c r="AB2623" s="5">
        <f t="shared" si="1190"/>
        <v>7.294620363137147E-3</v>
      </c>
      <c r="AC2623" s="418">
        <f t="shared" si="1194"/>
        <v>5.3037959626592111E-3</v>
      </c>
      <c r="AD2623" s="628">
        <f t="shared" si="1191"/>
        <v>1.0970165427499949E-4</v>
      </c>
      <c r="AE2623" s="4">
        <f t="shared" si="1176"/>
        <v>36.747738438243132</v>
      </c>
      <c r="AF2623" s="3">
        <f t="shared" si="1192"/>
        <v>4.67</v>
      </c>
      <c r="AG2623" s="2">
        <f t="shared" si="1177"/>
        <v>105.92076283713217</v>
      </c>
      <c r="AH2623" s="1">
        <f t="shared" si="1166"/>
        <v>89.105788182253647</v>
      </c>
    </row>
    <row r="2624" spans="6:34" ht="15" thickBot="1" x14ac:dyDescent="0.4">
      <c r="F2624" s="21">
        <f t="shared" si="1178"/>
        <v>259.39999999999048</v>
      </c>
      <c r="G2624" s="20">
        <f t="shared" si="1193"/>
        <v>356.63043478260749</v>
      </c>
      <c r="H2624" s="19">
        <f t="shared" si="1167"/>
        <v>6.6304347826074945</v>
      </c>
      <c r="I2624" s="18">
        <f t="shared" si="1168"/>
        <v>1.8944099378878556E-2</v>
      </c>
      <c r="J2624" s="17">
        <f t="shared" si="1169"/>
        <v>4324.3085064654078</v>
      </c>
      <c r="K2624" s="16">
        <f t="shared" si="1170"/>
        <v>32.160691646616122</v>
      </c>
      <c r="L2624" s="15">
        <f t="shared" si="1171"/>
        <v>2.9047559156106499E-8</v>
      </c>
      <c r="M2624" s="14">
        <f t="shared" si="1172"/>
        <v>6.9043143358149534E-11</v>
      </c>
      <c r="N2624" s="13">
        <f t="shared" si="1179"/>
        <v>0</v>
      </c>
      <c r="O2624" s="12">
        <f t="shared" si="1180"/>
        <v>0</v>
      </c>
      <c r="P2624" s="4">
        <f t="shared" si="1181"/>
        <v>2.614556374856144E-10</v>
      </c>
      <c r="Q2624" s="11">
        <f t="shared" si="1173"/>
        <v>3.8423084638338203E-9</v>
      </c>
      <c r="R2624" s="10">
        <f t="shared" si="1182"/>
        <v>0</v>
      </c>
      <c r="S2624" s="9">
        <f t="shared" si="1183"/>
        <v>151.35870611022014</v>
      </c>
      <c r="T2624" s="8">
        <f t="shared" si="1184"/>
        <v>37294.985922558852</v>
      </c>
      <c r="U2624" s="7">
        <f t="shared" si="1185"/>
        <v>-32.163831165810961</v>
      </c>
      <c r="V2624" s="9">
        <f t="shared" si="1186"/>
        <v>-3892.6205060412235</v>
      </c>
      <c r="W2624" s="8">
        <f t="shared" si="1187"/>
        <v>4324.3085064654078</v>
      </c>
      <c r="X2624" s="7">
        <f t="shared" si="1188"/>
        <v>-32.163831165810961</v>
      </c>
      <c r="Y2624" s="6">
        <f t="shared" si="1174"/>
        <v>3895.5620726626844</v>
      </c>
      <c r="Z2624" s="4">
        <f t="shared" si="1175"/>
        <v>-1.0000976197660589</v>
      </c>
      <c r="AA2624" s="4">
        <f t="shared" si="1189"/>
        <v>0</v>
      </c>
      <c r="AB2624" s="5">
        <f t="shared" si="1190"/>
        <v>3.4820991190902192E-2</v>
      </c>
      <c r="AC2624" s="418">
        <f t="shared" si="1194"/>
        <v>2.5327521809588999E-2</v>
      </c>
      <c r="AD2624" s="628">
        <f t="shared" si="1191"/>
        <v>5.2301481698838951E-4</v>
      </c>
      <c r="AE2624" s="4">
        <f t="shared" si="1176"/>
        <v>36.778077954863768</v>
      </c>
      <c r="AF2624" s="3">
        <f t="shared" si="1192"/>
        <v>4.67</v>
      </c>
      <c r="AG2624" s="2">
        <f t="shared" si="1177"/>
        <v>105.92076283713217</v>
      </c>
      <c r="AH2624" s="1">
        <f t="shared" si="1166"/>
        <v>89.216161687305316</v>
      </c>
    </row>
    <row r="2625" spans="6:34" ht="15" thickBot="1" x14ac:dyDescent="0.4">
      <c r="F2625" s="21">
        <f t="shared" si="1178"/>
        <v>259.49999999999051</v>
      </c>
      <c r="G2625" s="20">
        <f t="shared" si="1193"/>
        <v>356.63043478260749</v>
      </c>
      <c r="H2625" s="19">
        <f t="shared" si="1167"/>
        <v>6.6304347826074945</v>
      </c>
      <c r="I2625" s="18">
        <f t="shared" si="1168"/>
        <v>1.8944099378878556E-2</v>
      </c>
      <c r="J2625" s="17">
        <f t="shared" si="1169"/>
        <v>3935.0464558612857</v>
      </c>
      <c r="K2625" s="16">
        <f t="shared" si="1170"/>
        <v>32.161889288814081</v>
      </c>
      <c r="L2625" s="15">
        <f t="shared" si="1171"/>
        <v>1.3845347021276564E-7</v>
      </c>
      <c r="M2625" s="14">
        <f t="shared" si="1172"/>
        <v>3.2909005334872264E-10</v>
      </c>
      <c r="N2625" s="13">
        <f t="shared" si="1179"/>
        <v>0</v>
      </c>
      <c r="O2625" s="12">
        <f t="shared" si="1180"/>
        <v>0</v>
      </c>
      <c r="P2625" s="4">
        <f t="shared" si="1181"/>
        <v>1.2462128098967713E-9</v>
      </c>
      <c r="Q2625" s="11">
        <f t="shared" si="1173"/>
        <v>1.831413571056754E-8</v>
      </c>
      <c r="R2625" s="10">
        <f t="shared" si="1182"/>
        <v>0</v>
      </c>
      <c r="S2625" s="9">
        <f t="shared" si="1183"/>
        <v>0</v>
      </c>
      <c r="T2625" s="8">
        <f t="shared" si="1184"/>
        <v>37294.985922558852</v>
      </c>
      <c r="U2625" s="7">
        <f t="shared" si="1185"/>
        <v>-32.161889288814081</v>
      </c>
      <c r="V2625" s="9">
        <f t="shared" si="1186"/>
        <v>0</v>
      </c>
      <c r="W2625" s="8">
        <f t="shared" si="1187"/>
        <v>3935.0464558612857</v>
      </c>
      <c r="X2625" s="7">
        <f t="shared" si="1188"/>
        <v>-32.161889288814081</v>
      </c>
      <c r="Y2625" s="6">
        <f t="shared" si="1174"/>
        <v>0</v>
      </c>
      <c r="Z2625" s="4">
        <f t="shared" si="1175"/>
        <v>-1</v>
      </c>
      <c r="AA2625" s="4">
        <f t="shared" si="1189"/>
        <v>0</v>
      </c>
      <c r="AB2625" s="5">
        <f t="shared" si="1190"/>
        <v>0</v>
      </c>
      <c r="AC2625" s="418">
        <f t="shared" si="1194"/>
        <v>0</v>
      </c>
      <c r="AD2625" s="628">
        <f t="shared" si="1191"/>
        <v>2.4970372332617286E-3</v>
      </c>
      <c r="AE2625" s="4">
        <f t="shared" si="1176"/>
        <v>0</v>
      </c>
      <c r="AF2625" s="3">
        <f t="shared" si="1192"/>
        <v>4.67</v>
      </c>
      <c r="AG2625" s="2">
        <f t="shared" si="1177"/>
        <v>105.92076283713217</v>
      </c>
      <c r="AH2625" s="1">
        <f t="shared" si="1166"/>
        <v>0</v>
      </c>
    </row>
    <row r="2626" spans="6:34" ht="15" thickBot="1" x14ac:dyDescent="0.4">
      <c r="F2626" s="21">
        <f t="shared" si="1178"/>
        <v>259.59999999999053</v>
      </c>
      <c r="G2626" s="20">
        <f t="shared" si="1193"/>
        <v>356.63043478260749</v>
      </c>
      <c r="H2626" s="19">
        <f t="shared" si="1167"/>
        <v>6.6304347826074945</v>
      </c>
      <c r="I2626" s="18">
        <f t="shared" si="1168"/>
        <v>1.8944099378878556E-2</v>
      </c>
      <c r="J2626" s="17">
        <f t="shared" si="1169"/>
        <v>3935.0464558612857</v>
      </c>
      <c r="K2626" s="16">
        <f t="shared" si="1170"/>
        <v>32.161889288814081</v>
      </c>
      <c r="L2626" s="15">
        <f t="shared" si="1171"/>
        <v>1.3845347021276564E-7</v>
      </c>
      <c r="M2626" s="14">
        <f t="shared" si="1172"/>
        <v>3.2909005334872264E-10</v>
      </c>
      <c r="N2626" s="13">
        <f t="shared" si="1179"/>
        <v>0</v>
      </c>
      <c r="O2626" s="12">
        <f t="shared" si="1180"/>
        <v>0</v>
      </c>
      <c r="P2626" s="4">
        <f t="shared" si="1181"/>
        <v>1.2462128098967713E-9</v>
      </c>
      <c r="Q2626" s="11">
        <f t="shared" si="1173"/>
        <v>1.831413571056754E-8</v>
      </c>
      <c r="R2626" s="10">
        <f t="shared" si="1182"/>
        <v>0</v>
      </c>
      <c r="S2626" s="9">
        <f t="shared" si="1183"/>
        <v>0</v>
      </c>
      <c r="T2626" s="8">
        <f t="shared" si="1184"/>
        <v>37294.985922558852</v>
      </c>
      <c r="U2626" s="7">
        <f t="shared" si="1185"/>
        <v>-32.161889288814081</v>
      </c>
      <c r="V2626" s="9">
        <f t="shared" si="1186"/>
        <v>0</v>
      </c>
      <c r="W2626" s="8">
        <f t="shared" si="1187"/>
        <v>3935.0464558612857</v>
      </c>
      <c r="X2626" s="7">
        <f t="shared" si="1188"/>
        <v>-32.161889288814081</v>
      </c>
      <c r="Y2626" s="6">
        <f t="shared" si="1174"/>
        <v>0</v>
      </c>
      <c r="Z2626" s="4">
        <f t="shared" si="1175"/>
        <v>-1</v>
      </c>
      <c r="AA2626" s="4">
        <f t="shared" si="1189"/>
        <v>0</v>
      </c>
      <c r="AB2626" s="5">
        <f t="shared" si="1190"/>
        <v>0</v>
      </c>
      <c r="AC2626" s="418">
        <f t="shared" si="1194"/>
        <v>0</v>
      </c>
      <c r="AD2626" s="628">
        <f t="shared" si="1191"/>
        <v>0</v>
      </c>
      <c r="AE2626" s="4">
        <f t="shared" si="1176"/>
        <v>0</v>
      </c>
      <c r="AF2626" s="3">
        <f t="shared" si="1192"/>
        <v>4.67</v>
      </c>
      <c r="AG2626" s="2">
        <f t="shared" si="1177"/>
        <v>105.92076283713217</v>
      </c>
      <c r="AH2626" s="1">
        <f t="shared" si="1166"/>
        <v>0</v>
      </c>
    </row>
    <row r="2627" spans="6:34" ht="15" thickBot="1" x14ac:dyDescent="0.4">
      <c r="F2627" s="21">
        <f t="shared" si="1178"/>
        <v>259.69999999999055</v>
      </c>
      <c r="G2627" s="20">
        <f t="shared" si="1193"/>
        <v>356.63043478260749</v>
      </c>
      <c r="H2627" s="19">
        <f t="shared" si="1167"/>
        <v>6.6304347826074945</v>
      </c>
      <c r="I2627" s="18">
        <f t="shared" si="1168"/>
        <v>1.8944099378878556E-2</v>
      </c>
      <c r="J2627" s="17">
        <f t="shared" si="1169"/>
        <v>3935.0464558612857</v>
      </c>
      <c r="K2627" s="16">
        <f t="shared" si="1170"/>
        <v>32.161889288814081</v>
      </c>
      <c r="L2627" s="15">
        <f t="shared" si="1171"/>
        <v>1.3845347021276564E-7</v>
      </c>
      <c r="M2627" s="14">
        <f t="shared" si="1172"/>
        <v>3.2909005334872264E-10</v>
      </c>
      <c r="N2627" s="13">
        <f t="shared" si="1179"/>
        <v>0</v>
      </c>
      <c r="O2627" s="12">
        <f t="shared" si="1180"/>
        <v>0</v>
      </c>
      <c r="P2627" s="4">
        <f t="shared" si="1181"/>
        <v>1.2462128098967713E-9</v>
      </c>
      <c r="Q2627" s="11">
        <f t="shared" si="1173"/>
        <v>1.831413571056754E-8</v>
      </c>
      <c r="R2627" s="10">
        <f t="shared" si="1182"/>
        <v>0</v>
      </c>
      <c r="S2627" s="9">
        <f t="shared" si="1183"/>
        <v>0</v>
      </c>
      <c r="T2627" s="8">
        <f t="shared" si="1184"/>
        <v>37294.985922558852</v>
      </c>
      <c r="U2627" s="7">
        <f t="shared" si="1185"/>
        <v>-32.161889288814081</v>
      </c>
      <c r="V2627" s="9">
        <f t="shared" si="1186"/>
        <v>0</v>
      </c>
      <c r="W2627" s="8">
        <f t="shared" si="1187"/>
        <v>3935.0464558612857</v>
      </c>
      <c r="X2627" s="7">
        <f t="shared" si="1188"/>
        <v>-32.161889288814081</v>
      </c>
      <c r="Y2627" s="6">
        <f t="shared" si="1174"/>
        <v>0</v>
      </c>
      <c r="Z2627" s="4">
        <f t="shared" si="1175"/>
        <v>-1</v>
      </c>
      <c r="AA2627" s="4">
        <f t="shared" si="1189"/>
        <v>0</v>
      </c>
      <c r="AB2627" s="5">
        <f t="shared" si="1190"/>
        <v>0</v>
      </c>
      <c r="AC2627" s="418">
        <f t="shared" si="1194"/>
        <v>0</v>
      </c>
      <c r="AD2627" s="628">
        <f t="shared" si="1191"/>
        <v>0</v>
      </c>
      <c r="AE2627" s="4">
        <f t="shared" si="1176"/>
        <v>0</v>
      </c>
      <c r="AF2627" s="3">
        <f t="shared" si="1192"/>
        <v>4.67</v>
      </c>
      <c r="AG2627" s="2">
        <f t="shared" si="1177"/>
        <v>105.92076283713217</v>
      </c>
      <c r="AH2627" s="1">
        <f t="shared" si="1166"/>
        <v>0</v>
      </c>
    </row>
    <row r="2628" spans="6:34" ht="15" thickBot="1" x14ac:dyDescent="0.4">
      <c r="F2628" s="21">
        <f t="shared" si="1178"/>
        <v>259.79999999999058</v>
      </c>
      <c r="G2628" s="20">
        <f t="shared" si="1193"/>
        <v>356.63043478260749</v>
      </c>
      <c r="H2628" s="19">
        <f t="shared" si="1167"/>
        <v>6.6304347826074945</v>
      </c>
      <c r="I2628" s="18">
        <f t="shared" si="1168"/>
        <v>1.8944099378878556E-2</v>
      </c>
      <c r="J2628" s="17">
        <f t="shared" si="1169"/>
        <v>3935.0464558612857</v>
      </c>
      <c r="K2628" s="16">
        <f t="shared" si="1170"/>
        <v>32.161889288814081</v>
      </c>
      <c r="L2628" s="15">
        <f t="shared" si="1171"/>
        <v>1.3845347021276564E-7</v>
      </c>
      <c r="M2628" s="14">
        <f t="shared" si="1172"/>
        <v>3.2909005334872264E-10</v>
      </c>
      <c r="N2628" s="13">
        <f t="shared" si="1179"/>
        <v>0</v>
      </c>
      <c r="O2628" s="12">
        <f t="shared" si="1180"/>
        <v>0</v>
      </c>
      <c r="P2628" s="4">
        <f t="shared" si="1181"/>
        <v>1.2462128098967713E-9</v>
      </c>
      <c r="Q2628" s="11">
        <f t="shared" si="1173"/>
        <v>1.831413571056754E-8</v>
      </c>
      <c r="R2628" s="10">
        <f t="shared" si="1182"/>
        <v>0</v>
      </c>
      <c r="S2628" s="9">
        <f t="shared" si="1183"/>
        <v>0</v>
      </c>
      <c r="T2628" s="8">
        <f t="shared" si="1184"/>
        <v>37294.985922558852</v>
      </c>
      <c r="U2628" s="7">
        <f t="shared" si="1185"/>
        <v>-32.161889288814081</v>
      </c>
      <c r="V2628" s="9">
        <f t="shared" si="1186"/>
        <v>0</v>
      </c>
      <c r="W2628" s="8">
        <f t="shared" si="1187"/>
        <v>3935.0464558612857</v>
      </c>
      <c r="X2628" s="7">
        <f t="shared" si="1188"/>
        <v>-32.161889288814081</v>
      </c>
      <c r="Y2628" s="6">
        <f t="shared" si="1174"/>
        <v>0</v>
      </c>
      <c r="Z2628" s="4">
        <f t="shared" si="1175"/>
        <v>-1</v>
      </c>
      <c r="AA2628" s="4">
        <f t="shared" si="1189"/>
        <v>0</v>
      </c>
      <c r="AB2628" s="5">
        <f t="shared" si="1190"/>
        <v>0</v>
      </c>
      <c r="AC2628" s="418">
        <f t="shared" si="1194"/>
        <v>0</v>
      </c>
      <c r="AD2628" s="628">
        <f t="shared" si="1191"/>
        <v>0</v>
      </c>
      <c r="AE2628" s="4">
        <f t="shared" si="1176"/>
        <v>0</v>
      </c>
      <c r="AF2628" s="3">
        <f t="shared" si="1192"/>
        <v>4.67</v>
      </c>
      <c r="AG2628" s="2">
        <f t="shared" si="1177"/>
        <v>105.92076283713217</v>
      </c>
      <c r="AH2628" s="1">
        <f t="shared" si="1166"/>
        <v>0</v>
      </c>
    </row>
    <row r="2629" spans="6:34" ht="15" thickBot="1" x14ac:dyDescent="0.4">
      <c r="F2629" s="21">
        <f t="shared" si="1178"/>
        <v>259.8999999999906</v>
      </c>
      <c r="G2629" s="20">
        <f t="shared" si="1193"/>
        <v>356.63043478260749</v>
      </c>
      <c r="H2629" s="19">
        <f t="shared" si="1167"/>
        <v>6.6304347826074945</v>
      </c>
      <c r="I2629" s="18">
        <f t="shared" si="1168"/>
        <v>1.8944099378878556E-2</v>
      </c>
      <c r="J2629" s="17">
        <f t="shared" si="1169"/>
        <v>3935.0464558612857</v>
      </c>
      <c r="K2629" s="16">
        <f t="shared" si="1170"/>
        <v>32.161889288814081</v>
      </c>
      <c r="L2629" s="15">
        <f t="shared" si="1171"/>
        <v>1.3845347021276564E-7</v>
      </c>
      <c r="M2629" s="14">
        <f t="shared" si="1172"/>
        <v>3.2909005334872264E-10</v>
      </c>
      <c r="N2629" s="13">
        <f t="shared" si="1179"/>
        <v>0</v>
      </c>
      <c r="O2629" s="12">
        <f t="shared" si="1180"/>
        <v>0</v>
      </c>
      <c r="P2629" s="4">
        <f t="shared" si="1181"/>
        <v>1.2462128098967713E-9</v>
      </c>
      <c r="Q2629" s="11">
        <f t="shared" si="1173"/>
        <v>1.831413571056754E-8</v>
      </c>
      <c r="R2629" s="10">
        <f t="shared" si="1182"/>
        <v>0</v>
      </c>
      <c r="S2629" s="9">
        <f t="shared" si="1183"/>
        <v>0</v>
      </c>
      <c r="T2629" s="8">
        <f t="shared" si="1184"/>
        <v>37294.985922558852</v>
      </c>
      <c r="U2629" s="7">
        <f t="shared" si="1185"/>
        <v>-32.161889288814081</v>
      </c>
      <c r="V2629" s="9">
        <f t="shared" si="1186"/>
        <v>0</v>
      </c>
      <c r="W2629" s="8">
        <f t="shared" si="1187"/>
        <v>3935.0464558612857</v>
      </c>
      <c r="X2629" s="7">
        <f t="shared" si="1188"/>
        <v>-32.161889288814081</v>
      </c>
      <c r="Y2629" s="6">
        <f t="shared" si="1174"/>
        <v>0</v>
      </c>
      <c r="Z2629" s="4">
        <f t="shared" si="1175"/>
        <v>-1</v>
      </c>
      <c r="AA2629" s="4">
        <f t="shared" si="1189"/>
        <v>0</v>
      </c>
      <c r="AB2629" s="5">
        <f t="shared" si="1190"/>
        <v>0</v>
      </c>
      <c r="AC2629" s="418">
        <f t="shared" si="1194"/>
        <v>0</v>
      </c>
      <c r="AD2629" s="628">
        <f t="shared" si="1191"/>
        <v>0</v>
      </c>
      <c r="AE2629" s="4">
        <f t="shared" si="1176"/>
        <v>0</v>
      </c>
      <c r="AF2629" s="3">
        <f t="shared" si="1192"/>
        <v>4.67</v>
      </c>
      <c r="AG2629" s="2">
        <f t="shared" si="1177"/>
        <v>105.92076283713217</v>
      </c>
      <c r="AH2629" s="1">
        <f t="shared" si="1166"/>
        <v>0</v>
      </c>
    </row>
    <row r="2630" spans="6:34" ht="15" thickBot="1" x14ac:dyDescent="0.4">
      <c r="F2630" s="21">
        <f t="shared" si="1178"/>
        <v>259.99999999999062</v>
      </c>
      <c r="G2630" s="20">
        <f t="shared" si="1193"/>
        <v>356.63043478260749</v>
      </c>
      <c r="H2630" s="19">
        <f t="shared" si="1167"/>
        <v>6.6304347826074945</v>
      </c>
      <c r="I2630" s="18">
        <f t="shared" si="1168"/>
        <v>1.8944099378878556E-2</v>
      </c>
      <c r="J2630" s="17">
        <f t="shared" si="1169"/>
        <v>3935.0464558612857</v>
      </c>
      <c r="K2630" s="16">
        <f t="shared" si="1170"/>
        <v>32.161889288814081</v>
      </c>
      <c r="L2630" s="15">
        <f t="shared" si="1171"/>
        <v>1.3845347021276564E-7</v>
      </c>
      <c r="M2630" s="14">
        <f t="shared" si="1172"/>
        <v>3.2909005334872264E-10</v>
      </c>
      <c r="N2630" s="13">
        <f t="shared" si="1179"/>
        <v>0</v>
      </c>
      <c r="O2630" s="12">
        <f t="shared" si="1180"/>
        <v>0</v>
      </c>
      <c r="P2630" s="4">
        <f t="shared" si="1181"/>
        <v>1.2462128098967713E-9</v>
      </c>
      <c r="Q2630" s="11">
        <f t="shared" si="1173"/>
        <v>1.831413571056754E-8</v>
      </c>
      <c r="R2630" s="10">
        <f t="shared" si="1182"/>
        <v>0</v>
      </c>
      <c r="S2630" s="9">
        <f t="shared" si="1183"/>
        <v>0</v>
      </c>
      <c r="T2630" s="8">
        <f t="shared" si="1184"/>
        <v>37294.985922558852</v>
      </c>
      <c r="U2630" s="7">
        <f t="shared" si="1185"/>
        <v>-32.161889288814081</v>
      </c>
      <c r="V2630" s="9">
        <f t="shared" si="1186"/>
        <v>0</v>
      </c>
      <c r="W2630" s="8">
        <f t="shared" si="1187"/>
        <v>3935.0464558612857</v>
      </c>
      <c r="X2630" s="7">
        <f t="shared" si="1188"/>
        <v>-32.161889288814081</v>
      </c>
      <c r="Y2630" s="6">
        <f t="shared" si="1174"/>
        <v>0</v>
      </c>
      <c r="Z2630" s="4">
        <f t="shared" si="1175"/>
        <v>-1</v>
      </c>
      <c r="AA2630" s="4">
        <f t="shared" si="1189"/>
        <v>0</v>
      </c>
      <c r="AB2630" s="5">
        <f t="shared" si="1190"/>
        <v>0</v>
      </c>
      <c r="AC2630" s="418">
        <f t="shared" si="1194"/>
        <v>0</v>
      </c>
      <c r="AD2630" s="628">
        <f t="shared" si="1191"/>
        <v>0</v>
      </c>
      <c r="AE2630" s="4">
        <f t="shared" si="1176"/>
        <v>0</v>
      </c>
      <c r="AF2630" s="3">
        <f t="shared" si="1192"/>
        <v>4.67</v>
      </c>
      <c r="AG2630" s="2">
        <f t="shared" si="1177"/>
        <v>105.92076283713217</v>
      </c>
      <c r="AH2630" s="1">
        <f t="shared" si="1166"/>
        <v>0</v>
      </c>
    </row>
    <row r="2631" spans="6:34" ht="15" thickBot="1" x14ac:dyDescent="0.4">
      <c r="F2631" s="21">
        <f t="shared" si="1178"/>
        <v>260.09999999999064</v>
      </c>
      <c r="G2631" s="20">
        <f t="shared" si="1193"/>
        <v>356.63043478260749</v>
      </c>
      <c r="H2631" s="19">
        <f t="shared" si="1167"/>
        <v>6.6304347826074945</v>
      </c>
      <c r="I2631" s="18">
        <f t="shared" si="1168"/>
        <v>1.8944099378878556E-2</v>
      </c>
      <c r="J2631" s="17">
        <f t="shared" si="1169"/>
        <v>3935.0464558612857</v>
      </c>
      <c r="K2631" s="16">
        <f t="shared" si="1170"/>
        <v>32.161889288814081</v>
      </c>
      <c r="L2631" s="15">
        <f t="shared" si="1171"/>
        <v>1.3845347021276564E-7</v>
      </c>
      <c r="M2631" s="14">
        <f t="shared" si="1172"/>
        <v>3.2909005334872264E-10</v>
      </c>
      <c r="N2631" s="13">
        <f t="shared" si="1179"/>
        <v>0</v>
      </c>
      <c r="O2631" s="12">
        <f t="shared" si="1180"/>
        <v>0</v>
      </c>
      <c r="P2631" s="4">
        <f t="shared" si="1181"/>
        <v>1.2462128098967713E-9</v>
      </c>
      <c r="Q2631" s="11">
        <f t="shared" si="1173"/>
        <v>1.831413571056754E-8</v>
      </c>
      <c r="R2631" s="10">
        <f t="shared" si="1182"/>
        <v>0</v>
      </c>
      <c r="S2631" s="9">
        <f t="shared" si="1183"/>
        <v>0</v>
      </c>
      <c r="T2631" s="8">
        <f t="shared" si="1184"/>
        <v>37294.985922558852</v>
      </c>
      <c r="U2631" s="7">
        <f t="shared" si="1185"/>
        <v>-32.161889288814081</v>
      </c>
      <c r="V2631" s="9">
        <f t="shared" si="1186"/>
        <v>0</v>
      </c>
      <c r="W2631" s="8">
        <f t="shared" si="1187"/>
        <v>3935.0464558612857</v>
      </c>
      <c r="X2631" s="7">
        <f t="shared" si="1188"/>
        <v>-32.161889288814081</v>
      </c>
      <c r="Y2631" s="6">
        <f t="shared" si="1174"/>
        <v>0</v>
      </c>
      <c r="Z2631" s="4">
        <f t="shared" si="1175"/>
        <v>-1</v>
      </c>
      <c r="AA2631" s="4">
        <f t="shared" si="1189"/>
        <v>0</v>
      </c>
      <c r="AB2631" s="5">
        <f t="shared" si="1190"/>
        <v>0</v>
      </c>
      <c r="AC2631" s="418">
        <f t="shared" si="1194"/>
        <v>0</v>
      </c>
      <c r="AD2631" s="628">
        <f t="shared" si="1191"/>
        <v>0</v>
      </c>
      <c r="AE2631" s="4">
        <f t="shared" si="1176"/>
        <v>0</v>
      </c>
      <c r="AF2631" s="3">
        <f t="shared" si="1192"/>
        <v>4.67</v>
      </c>
      <c r="AG2631" s="2">
        <f t="shared" si="1177"/>
        <v>105.92076283713217</v>
      </c>
      <c r="AH2631" s="1">
        <f t="shared" si="1166"/>
        <v>0</v>
      </c>
    </row>
    <row r="2632" spans="6:34" ht="15" thickBot="1" x14ac:dyDescent="0.4">
      <c r="F2632" s="21">
        <f t="shared" si="1178"/>
        <v>260.19999999999067</v>
      </c>
      <c r="G2632" s="20">
        <f t="shared" si="1193"/>
        <v>356.63043478260749</v>
      </c>
      <c r="H2632" s="19">
        <f t="shared" si="1167"/>
        <v>6.6304347826074945</v>
      </c>
      <c r="I2632" s="18">
        <f t="shared" si="1168"/>
        <v>1.8944099378878556E-2</v>
      </c>
      <c r="J2632" s="17">
        <f t="shared" si="1169"/>
        <v>3935.0464558612857</v>
      </c>
      <c r="K2632" s="16">
        <f t="shared" si="1170"/>
        <v>32.161889288814081</v>
      </c>
      <c r="L2632" s="15">
        <f t="shared" si="1171"/>
        <v>1.3845347021276564E-7</v>
      </c>
      <c r="M2632" s="14">
        <f t="shared" si="1172"/>
        <v>3.2909005334872264E-10</v>
      </c>
      <c r="N2632" s="13">
        <f t="shared" si="1179"/>
        <v>0</v>
      </c>
      <c r="O2632" s="12">
        <f t="shared" si="1180"/>
        <v>0</v>
      </c>
      <c r="P2632" s="4">
        <f t="shared" si="1181"/>
        <v>1.2462128098967713E-9</v>
      </c>
      <c r="Q2632" s="11">
        <f t="shared" si="1173"/>
        <v>1.831413571056754E-8</v>
      </c>
      <c r="R2632" s="10">
        <f t="shared" si="1182"/>
        <v>0</v>
      </c>
      <c r="S2632" s="9">
        <f t="shared" si="1183"/>
        <v>0</v>
      </c>
      <c r="T2632" s="8">
        <f t="shared" si="1184"/>
        <v>37294.985922558852</v>
      </c>
      <c r="U2632" s="7">
        <f t="shared" si="1185"/>
        <v>-32.161889288814081</v>
      </c>
      <c r="V2632" s="9">
        <f t="shared" si="1186"/>
        <v>0</v>
      </c>
      <c r="W2632" s="8">
        <f t="shared" si="1187"/>
        <v>3935.0464558612857</v>
      </c>
      <c r="X2632" s="7">
        <f t="shared" si="1188"/>
        <v>-32.161889288814081</v>
      </c>
      <c r="Y2632" s="6">
        <f t="shared" si="1174"/>
        <v>0</v>
      </c>
      <c r="Z2632" s="4">
        <f t="shared" si="1175"/>
        <v>-1</v>
      </c>
      <c r="AA2632" s="4">
        <f t="shared" si="1189"/>
        <v>0</v>
      </c>
      <c r="AB2632" s="5">
        <f t="shared" si="1190"/>
        <v>0</v>
      </c>
      <c r="AC2632" s="418">
        <f t="shared" si="1194"/>
        <v>0</v>
      </c>
      <c r="AD2632" s="628">
        <f t="shared" si="1191"/>
        <v>0</v>
      </c>
      <c r="AE2632" s="4">
        <f t="shared" si="1176"/>
        <v>0</v>
      </c>
      <c r="AF2632" s="3">
        <f t="shared" si="1192"/>
        <v>4.67</v>
      </c>
      <c r="AG2632" s="2">
        <f t="shared" si="1177"/>
        <v>105.92076283713217</v>
      </c>
      <c r="AH2632" s="1">
        <f t="shared" si="1166"/>
        <v>0</v>
      </c>
    </row>
    <row r="2633" spans="6:34" ht="15" thickBot="1" x14ac:dyDescent="0.4">
      <c r="F2633" s="21">
        <f t="shared" si="1178"/>
        <v>260.29999999999069</v>
      </c>
      <c r="G2633" s="20">
        <f t="shared" si="1193"/>
        <v>356.63043478260749</v>
      </c>
      <c r="H2633" s="19">
        <f t="shared" si="1167"/>
        <v>6.6304347826074945</v>
      </c>
      <c r="I2633" s="18">
        <f t="shared" si="1168"/>
        <v>1.8944099378878556E-2</v>
      </c>
      <c r="J2633" s="17">
        <f t="shared" si="1169"/>
        <v>3935.0464558612857</v>
      </c>
      <c r="K2633" s="16">
        <f t="shared" si="1170"/>
        <v>32.161889288814081</v>
      </c>
      <c r="L2633" s="15">
        <f t="shared" si="1171"/>
        <v>1.3845347021276564E-7</v>
      </c>
      <c r="M2633" s="14">
        <f t="shared" si="1172"/>
        <v>3.2909005334872264E-10</v>
      </c>
      <c r="N2633" s="13">
        <f t="shared" si="1179"/>
        <v>0</v>
      </c>
      <c r="O2633" s="12">
        <f t="shared" si="1180"/>
        <v>0</v>
      </c>
      <c r="P2633" s="4">
        <f t="shared" si="1181"/>
        <v>1.2462128098967713E-9</v>
      </c>
      <c r="Q2633" s="11">
        <f t="shared" si="1173"/>
        <v>1.831413571056754E-8</v>
      </c>
      <c r="R2633" s="10">
        <f t="shared" si="1182"/>
        <v>0</v>
      </c>
      <c r="S2633" s="9">
        <f t="shared" si="1183"/>
        <v>0</v>
      </c>
      <c r="T2633" s="8">
        <f t="shared" si="1184"/>
        <v>37294.985922558852</v>
      </c>
      <c r="U2633" s="7">
        <f t="shared" si="1185"/>
        <v>-32.161889288814081</v>
      </c>
      <c r="V2633" s="9">
        <f t="shared" si="1186"/>
        <v>0</v>
      </c>
      <c r="W2633" s="8">
        <f t="shared" si="1187"/>
        <v>3935.0464558612857</v>
      </c>
      <c r="X2633" s="7">
        <f t="shared" si="1188"/>
        <v>-32.161889288814081</v>
      </c>
      <c r="Y2633" s="6">
        <f t="shared" si="1174"/>
        <v>0</v>
      </c>
      <c r="Z2633" s="4">
        <f t="shared" si="1175"/>
        <v>-1</v>
      </c>
      <c r="AA2633" s="4">
        <f t="shared" si="1189"/>
        <v>0</v>
      </c>
      <c r="AB2633" s="5">
        <f t="shared" si="1190"/>
        <v>0</v>
      </c>
      <c r="AC2633" s="418">
        <f t="shared" si="1194"/>
        <v>0</v>
      </c>
      <c r="AD2633" s="628">
        <f t="shared" si="1191"/>
        <v>0</v>
      </c>
      <c r="AE2633" s="4">
        <f t="shared" si="1176"/>
        <v>0</v>
      </c>
      <c r="AF2633" s="3">
        <f t="shared" si="1192"/>
        <v>4.67</v>
      </c>
      <c r="AG2633" s="2">
        <f t="shared" si="1177"/>
        <v>105.92076283713217</v>
      </c>
      <c r="AH2633" s="1">
        <f t="shared" si="1166"/>
        <v>0</v>
      </c>
    </row>
    <row r="2634" spans="6:34" ht="15" thickBot="1" x14ac:dyDescent="0.4">
      <c r="F2634" s="21">
        <f t="shared" si="1178"/>
        <v>260.39999999999071</v>
      </c>
      <c r="G2634" s="20">
        <f t="shared" si="1193"/>
        <v>356.63043478260749</v>
      </c>
      <c r="H2634" s="19">
        <f t="shared" si="1167"/>
        <v>6.6304347826074945</v>
      </c>
      <c r="I2634" s="18">
        <f t="shared" si="1168"/>
        <v>1.8944099378878556E-2</v>
      </c>
      <c r="J2634" s="17">
        <f t="shared" si="1169"/>
        <v>3935.0464558612857</v>
      </c>
      <c r="K2634" s="16">
        <f t="shared" si="1170"/>
        <v>32.161889288814081</v>
      </c>
      <c r="L2634" s="15">
        <f t="shared" si="1171"/>
        <v>1.3845347021276564E-7</v>
      </c>
      <c r="M2634" s="14">
        <f t="shared" si="1172"/>
        <v>3.2909005334872264E-10</v>
      </c>
      <c r="N2634" s="13">
        <f t="shared" si="1179"/>
        <v>0</v>
      </c>
      <c r="O2634" s="12">
        <f t="shared" si="1180"/>
        <v>0</v>
      </c>
      <c r="P2634" s="4">
        <f t="shared" si="1181"/>
        <v>1.2462128098967713E-9</v>
      </c>
      <c r="Q2634" s="11">
        <f t="shared" si="1173"/>
        <v>1.831413571056754E-8</v>
      </c>
      <c r="R2634" s="10">
        <f t="shared" si="1182"/>
        <v>0</v>
      </c>
      <c r="S2634" s="9">
        <f t="shared" si="1183"/>
        <v>0</v>
      </c>
      <c r="T2634" s="8">
        <f t="shared" si="1184"/>
        <v>37294.985922558852</v>
      </c>
      <c r="U2634" s="7">
        <f t="shared" si="1185"/>
        <v>-32.161889288814081</v>
      </c>
      <c r="V2634" s="9">
        <f t="shared" si="1186"/>
        <v>0</v>
      </c>
      <c r="W2634" s="8">
        <f t="shared" si="1187"/>
        <v>3935.0464558612857</v>
      </c>
      <c r="X2634" s="7">
        <f t="shared" si="1188"/>
        <v>-32.161889288814081</v>
      </c>
      <c r="Y2634" s="6">
        <f t="shared" si="1174"/>
        <v>0</v>
      </c>
      <c r="Z2634" s="4">
        <f t="shared" si="1175"/>
        <v>-1</v>
      </c>
      <c r="AA2634" s="4">
        <f t="shared" si="1189"/>
        <v>0</v>
      </c>
      <c r="AB2634" s="5">
        <f t="shared" si="1190"/>
        <v>0</v>
      </c>
      <c r="AC2634" s="418">
        <f t="shared" si="1194"/>
        <v>0</v>
      </c>
      <c r="AD2634" s="628">
        <f t="shared" si="1191"/>
        <v>0</v>
      </c>
      <c r="AE2634" s="4">
        <f t="shared" si="1176"/>
        <v>0</v>
      </c>
      <c r="AF2634" s="3">
        <f t="shared" si="1192"/>
        <v>4.67</v>
      </c>
      <c r="AG2634" s="2">
        <f t="shared" si="1177"/>
        <v>105.92076283713217</v>
      </c>
      <c r="AH2634" s="1">
        <f t="shared" si="1166"/>
        <v>0</v>
      </c>
    </row>
    <row r="2635" spans="6:34" ht="15" thickBot="1" x14ac:dyDescent="0.4">
      <c r="F2635" s="21">
        <f t="shared" si="1178"/>
        <v>260.49999999999073</v>
      </c>
      <c r="G2635" s="20">
        <f t="shared" si="1193"/>
        <v>356.63043478260749</v>
      </c>
      <c r="H2635" s="19">
        <f t="shared" si="1167"/>
        <v>6.6304347826074945</v>
      </c>
      <c r="I2635" s="18">
        <f t="shared" si="1168"/>
        <v>1.8944099378878556E-2</v>
      </c>
      <c r="J2635" s="17">
        <f t="shared" si="1169"/>
        <v>3935.0464558612857</v>
      </c>
      <c r="K2635" s="16">
        <f t="shared" si="1170"/>
        <v>32.161889288814081</v>
      </c>
      <c r="L2635" s="15">
        <f t="shared" si="1171"/>
        <v>1.3845347021276564E-7</v>
      </c>
      <c r="M2635" s="14">
        <f t="shared" si="1172"/>
        <v>3.2909005334872264E-10</v>
      </c>
      <c r="N2635" s="13">
        <f t="shared" si="1179"/>
        <v>0</v>
      </c>
      <c r="O2635" s="12">
        <f t="shared" si="1180"/>
        <v>0</v>
      </c>
      <c r="P2635" s="4">
        <f t="shared" si="1181"/>
        <v>1.2462128098967713E-9</v>
      </c>
      <c r="Q2635" s="11">
        <f t="shared" si="1173"/>
        <v>1.831413571056754E-8</v>
      </c>
      <c r="R2635" s="10">
        <f t="shared" si="1182"/>
        <v>0</v>
      </c>
      <c r="S2635" s="9">
        <f t="shared" si="1183"/>
        <v>0</v>
      </c>
      <c r="T2635" s="8">
        <f t="shared" si="1184"/>
        <v>37294.985922558852</v>
      </c>
      <c r="U2635" s="7">
        <f t="shared" si="1185"/>
        <v>-32.161889288814081</v>
      </c>
      <c r="V2635" s="9">
        <f t="shared" si="1186"/>
        <v>0</v>
      </c>
      <c r="W2635" s="8">
        <f t="shared" si="1187"/>
        <v>3935.0464558612857</v>
      </c>
      <c r="X2635" s="7">
        <f t="shared" si="1188"/>
        <v>-32.161889288814081</v>
      </c>
      <c r="Y2635" s="6">
        <f t="shared" si="1174"/>
        <v>0</v>
      </c>
      <c r="Z2635" s="4">
        <f t="shared" si="1175"/>
        <v>-1</v>
      </c>
      <c r="AA2635" s="4">
        <f t="shared" si="1189"/>
        <v>0</v>
      </c>
      <c r="AB2635" s="5">
        <f t="shared" si="1190"/>
        <v>0</v>
      </c>
      <c r="AC2635" s="418">
        <f t="shared" si="1194"/>
        <v>0</v>
      </c>
      <c r="AD2635" s="628">
        <f t="shared" si="1191"/>
        <v>0</v>
      </c>
      <c r="AE2635" s="4">
        <f t="shared" si="1176"/>
        <v>0</v>
      </c>
      <c r="AF2635" s="3">
        <f t="shared" si="1192"/>
        <v>4.67</v>
      </c>
      <c r="AG2635" s="2">
        <f t="shared" si="1177"/>
        <v>105.92076283713217</v>
      </c>
      <c r="AH2635" s="1">
        <f t="shared" si="1166"/>
        <v>0</v>
      </c>
    </row>
    <row r="2636" spans="6:34" ht="15" thickBot="1" x14ac:dyDescent="0.4">
      <c r="F2636" s="21">
        <f t="shared" si="1178"/>
        <v>260.59999999999076</v>
      </c>
      <c r="G2636" s="20">
        <f t="shared" si="1193"/>
        <v>356.63043478260749</v>
      </c>
      <c r="H2636" s="19">
        <f t="shared" si="1167"/>
        <v>6.6304347826074945</v>
      </c>
      <c r="I2636" s="18">
        <f t="shared" si="1168"/>
        <v>1.8944099378878556E-2</v>
      </c>
      <c r="J2636" s="17">
        <f t="shared" si="1169"/>
        <v>3935.0464558612857</v>
      </c>
      <c r="K2636" s="16">
        <f t="shared" si="1170"/>
        <v>32.161889288814081</v>
      </c>
      <c r="L2636" s="15">
        <f t="shared" si="1171"/>
        <v>1.3845347021276564E-7</v>
      </c>
      <c r="M2636" s="14">
        <f t="shared" si="1172"/>
        <v>3.2909005334872264E-10</v>
      </c>
      <c r="N2636" s="13">
        <f t="shared" si="1179"/>
        <v>0</v>
      </c>
      <c r="O2636" s="12">
        <f t="shared" si="1180"/>
        <v>0</v>
      </c>
      <c r="P2636" s="4">
        <f t="shared" si="1181"/>
        <v>1.2462128098967713E-9</v>
      </c>
      <c r="Q2636" s="11">
        <f t="shared" si="1173"/>
        <v>1.831413571056754E-8</v>
      </c>
      <c r="R2636" s="10">
        <f t="shared" si="1182"/>
        <v>0</v>
      </c>
      <c r="S2636" s="9">
        <f t="shared" si="1183"/>
        <v>0</v>
      </c>
      <c r="T2636" s="8">
        <f t="shared" si="1184"/>
        <v>37294.985922558852</v>
      </c>
      <c r="U2636" s="7">
        <f t="shared" si="1185"/>
        <v>-32.161889288814081</v>
      </c>
      <c r="V2636" s="9">
        <f t="shared" si="1186"/>
        <v>0</v>
      </c>
      <c r="W2636" s="8">
        <f t="shared" si="1187"/>
        <v>3935.0464558612857</v>
      </c>
      <c r="X2636" s="7">
        <f t="shared" si="1188"/>
        <v>-32.161889288814081</v>
      </c>
      <c r="Y2636" s="6">
        <f t="shared" si="1174"/>
        <v>0</v>
      </c>
      <c r="Z2636" s="4">
        <f t="shared" si="1175"/>
        <v>-1</v>
      </c>
      <c r="AA2636" s="4">
        <f t="shared" si="1189"/>
        <v>0</v>
      </c>
      <c r="AB2636" s="5">
        <f t="shared" si="1190"/>
        <v>0</v>
      </c>
      <c r="AC2636" s="418">
        <f t="shared" si="1194"/>
        <v>0</v>
      </c>
      <c r="AD2636" s="628">
        <f t="shared" si="1191"/>
        <v>0</v>
      </c>
      <c r="AE2636" s="4">
        <f t="shared" si="1176"/>
        <v>0</v>
      </c>
      <c r="AF2636" s="3">
        <f t="shared" si="1192"/>
        <v>4.67</v>
      </c>
      <c r="AG2636" s="2">
        <f t="shared" si="1177"/>
        <v>105.92076283713217</v>
      </c>
      <c r="AH2636" s="1">
        <f t="shared" si="1166"/>
        <v>0</v>
      </c>
    </row>
    <row r="2637" spans="6:34" ht="15" thickBot="1" x14ac:dyDescent="0.4">
      <c r="F2637" s="21">
        <f t="shared" si="1178"/>
        <v>260.69999999999078</v>
      </c>
      <c r="G2637" s="20">
        <f t="shared" si="1193"/>
        <v>356.63043478260749</v>
      </c>
      <c r="H2637" s="19">
        <f t="shared" si="1167"/>
        <v>6.6304347826074945</v>
      </c>
      <c r="I2637" s="18">
        <f t="shared" si="1168"/>
        <v>1.8944099378878556E-2</v>
      </c>
      <c r="J2637" s="17">
        <f t="shared" si="1169"/>
        <v>3935.0464558612857</v>
      </c>
      <c r="K2637" s="16">
        <f t="shared" si="1170"/>
        <v>32.161889288814081</v>
      </c>
      <c r="L2637" s="15">
        <f t="shared" si="1171"/>
        <v>1.3845347021276564E-7</v>
      </c>
      <c r="M2637" s="14">
        <f t="shared" si="1172"/>
        <v>3.2909005334872264E-10</v>
      </c>
      <c r="N2637" s="13">
        <f t="shared" si="1179"/>
        <v>0</v>
      </c>
      <c r="O2637" s="12">
        <f t="shared" si="1180"/>
        <v>0</v>
      </c>
      <c r="P2637" s="4">
        <f t="shared" si="1181"/>
        <v>1.2462128098967713E-9</v>
      </c>
      <c r="Q2637" s="11">
        <f t="shared" si="1173"/>
        <v>1.831413571056754E-8</v>
      </c>
      <c r="R2637" s="10">
        <f t="shared" si="1182"/>
        <v>0</v>
      </c>
      <c r="S2637" s="9">
        <f t="shared" si="1183"/>
        <v>0</v>
      </c>
      <c r="T2637" s="8">
        <f t="shared" si="1184"/>
        <v>37294.985922558852</v>
      </c>
      <c r="U2637" s="7">
        <f t="shared" si="1185"/>
        <v>-32.161889288814081</v>
      </c>
      <c r="V2637" s="9">
        <f t="shared" si="1186"/>
        <v>0</v>
      </c>
      <c r="W2637" s="8">
        <f t="shared" si="1187"/>
        <v>3935.0464558612857</v>
      </c>
      <c r="X2637" s="7">
        <f t="shared" si="1188"/>
        <v>-32.161889288814081</v>
      </c>
      <c r="Y2637" s="6">
        <f t="shared" si="1174"/>
        <v>0</v>
      </c>
      <c r="Z2637" s="4">
        <f t="shared" si="1175"/>
        <v>-1</v>
      </c>
      <c r="AA2637" s="4">
        <f t="shared" si="1189"/>
        <v>0</v>
      </c>
      <c r="AB2637" s="5">
        <f t="shared" si="1190"/>
        <v>0</v>
      </c>
      <c r="AC2637" s="418">
        <f t="shared" si="1194"/>
        <v>0</v>
      </c>
      <c r="AD2637" s="628">
        <f t="shared" si="1191"/>
        <v>0</v>
      </c>
      <c r="AE2637" s="4">
        <f t="shared" si="1176"/>
        <v>0</v>
      </c>
      <c r="AF2637" s="3">
        <f t="shared" si="1192"/>
        <v>4.67</v>
      </c>
      <c r="AG2637" s="2">
        <f t="shared" si="1177"/>
        <v>105.92076283713217</v>
      </c>
      <c r="AH2637" s="1">
        <f t="shared" si="1166"/>
        <v>0</v>
      </c>
    </row>
    <row r="2638" spans="6:34" ht="15" thickBot="1" x14ac:dyDescent="0.4">
      <c r="F2638" s="21">
        <f t="shared" si="1178"/>
        <v>260.7999999999908</v>
      </c>
      <c r="G2638" s="20">
        <f t="shared" si="1193"/>
        <v>356.63043478260749</v>
      </c>
      <c r="H2638" s="19">
        <f t="shared" si="1167"/>
        <v>6.6304347826074945</v>
      </c>
      <c r="I2638" s="18">
        <f t="shared" si="1168"/>
        <v>1.8944099378878556E-2</v>
      </c>
      <c r="J2638" s="17">
        <f t="shared" si="1169"/>
        <v>3935.0464558612857</v>
      </c>
      <c r="K2638" s="16">
        <f t="shared" si="1170"/>
        <v>32.161889288814081</v>
      </c>
      <c r="L2638" s="15">
        <f t="shared" si="1171"/>
        <v>1.3845347021276564E-7</v>
      </c>
      <c r="M2638" s="14">
        <f t="shared" si="1172"/>
        <v>3.2909005334872264E-10</v>
      </c>
      <c r="N2638" s="13">
        <f t="shared" si="1179"/>
        <v>0</v>
      </c>
      <c r="O2638" s="12">
        <f t="shared" si="1180"/>
        <v>0</v>
      </c>
      <c r="P2638" s="4">
        <f t="shared" si="1181"/>
        <v>1.2462128098967713E-9</v>
      </c>
      <c r="Q2638" s="11">
        <f t="shared" si="1173"/>
        <v>1.831413571056754E-8</v>
      </c>
      <c r="R2638" s="10">
        <f t="shared" si="1182"/>
        <v>0</v>
      </c>
      <c r="S2638" s="9">
        <f t="shared" si="1183"/>
        <v>0</v>
      </c>
      <c r="T2638" s="8">
        <f t="shared" si="1184"/>
        <v>37294.985922558852</v>
      </c>
      <c r="U2638" s="7">
        <f t="shared" si="1185"/>
        <v>-32.161889288814081</v>
      </c>
      <c r="V2638" s="9">
        <f t="shared" si="1186"/>
        <v>0</v>
      </c>
      <c r="W2638" s="8">
        <f t="shared" si="1187"/>
        <v>3935.0464558612857</v>
      </c>
      <c r="X2638" s="7">
        <f t="shared" si="1188"/>
        <v>-32.161889288814081</v>
      </c>
      <c r="Y2638" s="6">
        <f t="shared" si="1174"/>
        <v>0</v>
      </c>
      <c r="Z2638" s="4">
        <f t="shared" si="1175"/>
        <v>-1</v>
      </c>
      <c r="AA2638" s="4">
        <f t="shared" si="1189"/>
        <v>0</v>
      </c>
      <c r="AB2638" s="5">
        <f t="shared" si="1190"/>
        <v>0</v>
      </c>
      <c r="AC2638" s="418">
        <f t="shared" si="1194"/>
        <v>0</v>
      </c>
      <c r="AD2638" s="628">
        <f t="shared" si="1191"/>
        <v>0</v>
      </c>
      <c r="AE2638" s="4">
        <f t="shared" si="1176"/>
        <v>0</v>
      </c>
      <c r="AF2638" s="3">
        <f t="shared" si="1192"/>
        <v>4.67</v>
      </c>
      <c r="AG2638" s="2">
        <f t="shared" si="1177"/>
        <v>105.92076283713217</v>
      </c>
      <c r="AH2638" s="1">
        <f t="shared" si="1166"/>
        <v>0</v>
      </c>
    </row>
    <row r="2639" spans="6:34" ht="15" thickBot="1" x14ac:dyDescent="0.4">
      <c r="F2639" s="21">
        <f t="shared" si="1178"/>
        <v>260.89999999999083</v>
      </c>
      <c r="G2639" s="20">
        <f t="shared" si="1193"/>
        <v>356.63043478260749</v>
      </c>
      <c r="H2639" s="19">
        <f t="shared" si="1167"/>
        <v>6.6304347826074945</v>
      </c>
      <c r="I2639" s="18">
        <f t="shared" si="1168"/>
        <v>1.8944099378878556E-2</v>
      </c>
      <c r="J2639" s="17">
        <f t="shared" si="1169"/>
        <v>3935.0464558612857</v>
      </c>
      <c r="K2639" s="16">
        <f t="shared" si="1170"/>
        <v>32.161889288814081</v>
      </c>
      <c r="L2639" s="15">
        <f t="shared" si="1171"/>
        <v>1.3845347021276564E-7</v>
      </c>
      <c r="M2639" s="14">
        <f t="shared" si="1172"/>
        <v>3.2909005334872264E-10</v>
      </c>
      <c r="N2639" s="13">
        <f t="shared" si="1179"/>
        <v>0</v>
      </c>
      <c r="O2639" s="12">
        <f t="shared" si="1180"/>
        <v>0</v>
      </c>
      <c r="P2639" s="4">
        <f t="shared" si="1181"/>
        <v>1.2462128098967713E-9</v>
      </c>
      <c r="Q2639" s="11">
        <f t="shared" si="1173"/>
        <v>1.831413571056754E-8</v>
      </c>
      <c r="R2639" s="10">
        <f t="shared" si="1182"/>
        <v>0</v>
      </c>
      <c r="S2639" s="9">
        <f t="shared" si="1183"/>
        <v>0</v>
      </c>
      <c r="T2639" s="8">
        <f t="shared" si="1184"/>
        <v>37294.985922558852</v>
      </c>
      <c r="U2639" s="7">
        <f t="shared" si="1185"/>
        <v>-32.161889288814081</v>
      </c>
      <c r="V2639" s="9">
        <f t="shared" si="1186"/>
        <v>0</v>
      </c>
      <c r="W2639" s="8">
        <f t="shared" si="1187"/>
        <v>3935.0464558612857</v>
      </c>
      <c r="X2639" s="7">
        <f t="shared" si="1188"/>
        <v>-32.161889288814081</v>
      </c>
      <c r="Y2639" s="6">
        <f t="shared" si="1174"/>
        <v>0</v>
      </c>
      <c r="Z2639" s="4">
        <f t="shared" si="1175"/>
        <v>-1</v>
      </c>
      <c r="AA2639" s="4">
        <f t="shared" si="1189"/>
        <v>0</v>
      </c>
      <c r="AB2639" s="5">
        <f t="shared" si="1190"/>
        <v>0</v>
      </c>
      <c r="AC2639" s="418">
        <f t="shared" si="1194"/>
        <v>0</v>
      </c>
      <c r="AD2639" s="628">
        <f t="shared" si="1191"/>
        <v>0</v>
      </c>
      <c r="AE2639" s="4">
        <f t="shared" si="1176"/>
        <v>0</v>
      </c>
      <c r="AF2639" s="3">
        <f t="shared" si="1192"/>
        <v>4.67</v>
      </c>
      <c r="AG2639" s="2">
        <f t="shared" si="1177"/>
        <v>105.92076283713217</v>
      </c>
      <c r="AH2639" s="1">
        <f t="shared" si="1166"/>
        <v>0</v>
      </c>
    </row>
    <row r="2640" spans="6:34" ht="15" thickBot="1" x14ac:dyDescent="0.4">
      <c r="F2640" s="21">
        <f t="shared" si="1178"/>
        <v>260.99999999999085</v>
      </c>
      <c r="G2640" s="20">
        <f t="shared" si="1193"/>
        <v>356.63043478260749</v>
      </c>
      <c r="H2640" s="19">
        <f t="shared" si="1167"/>
        <v>6.6304347826074945</v>
      </c>
      <c r="I2640" s="18">
        <f t="shared" si="1168"/>
        <v>1.8944099378878556E-2</v>
      </c>
      <c r="J2640" s="17">
        <f t="shared" si="1169"/>
        <v>3935.0464558612857</v>
      </c>
      <c r="K2640" s="16">
        <f t="shared" si="1170"/>
        <v>32.161889288814081</v>
      </c>
      <c r="L2640" s="15">
        <f t="shared" si="1171"/>
        <v>1.3845347021276564E-7</v>
      </c>
      <c r="M2640" s="14">
        <f t="shared" si="1172"/>
        <v>3.2909005334872264E-10</v>
      </c>
      <c r="N2640" s="13">
        <f t="shared" si="1179"/>
        <v>0</v>
      </c>
      <c r="O2640" s="12">
        <f t="shared" si="1180"/>
        <v>0</v>
      </c>
      <c r="P2640" s="4">
        <f t="shared" si="1181"/>
        <v>1.2462128098967713E-9</v>
      </c>
      <c r="Q2640" s="11">
        <f t="shared" si="1173"/>
        <v>1.831413571056754E-8</v>
      </c>
      <c r="R2640" s="10">
        <f t="shared" si="1182"/>
        <v>0</v>
      </c>
      <c r="S2640" s="9">
        <f t="shared" si="1183"/>
        <v>0</v>
      </c>
      <c r="T2640" s="8">
        <f t="shared" si="1184"/>
        <v>37294.985922558852</v>
      </c>
      <c r="U2640" s="7">
        <f t="shared" si="1185"/>
        <v>-32.161889288814081</v>
      </c>
      <c r="V2640" s="9">
        <f t="shared" si="1186"/>
        <v>0</v>
      </c>
      <c r="W2640" s="8">
        <f t="shared" si="1187"/>
        <v>3935.0464558612857</v>
      </c>
      <c r="X2640" s="7">
        <f t="shared" si="1188"/>
        <v>-32.161889288814081</v>
      </c>
      <c r="Y2640" s="6">
        <f t="shared" si="1174"/>
        <v>0</v>
      </c>
      <c r="Z2640" s="4">
        <f t="shared" si="1175"/>
        <v>-1</v>
      </c>
      <c r="AA2640" s="4">
        <f t="shared" si="1189"/>
        <v>0</v>
      </c>
      <c r="AB2640" s="5">
        <f t="shared" si="1190"/>
        <v>0</v>
      </c>
      <c r="AC2640" s="418">
        <f t="shared" si="1194"/>
        <v>0</v>
      </c>
      <c r="AD2640" s="628">
        <f t="shared" si="1191"/>
        <v>0</v>
      </c>
      <c r="AE2640" s="4">
        <f t="shared" si="1176"/>
        <v>0</v>
      </c>
      <c r="AF2640" s="3">
        <f t="shared" si="1192"/>
        <v>4.67</v>
      </c>
      <c r="AG2640" s="2">
        <f t="shared" si="1177"/>
        <v>105.92076283713217</v>
      </c>
      <c r="AH2640" s="1">
        <f t="shared" si="1166"/>
        <v>0</v>
      </c>
    </row>
    <row r="2641" spans="6:34" ht="15" thickBot="1" x14ac:dyDescent="0.4">
      <c r="F2641" s="21">
        <f t="shared" si="1178"/>
        <v>261.09999999999087</v>
      </c>
      <c r="G2641" s="20">
        <f t="shared" si="1193"/>
        <v>356.63043478260749</v>
      </c>
      <c r="H2641" s="19">
        <f t="shared" si="1167"/>
        <v>6.6304347826074945</v>
      </c>
      <c r="I2641" s="18">
        <f t="shared" si="1168"/>
        <v>1.8944099378878556E-2</v>
      </c>
      <c r="J2641" s="17">
        <f t="shared" si="1169"/>
        <v>3935.0464558612857</v>
      </c>
      <c r="K2641" s="16">
        <f t="shared" si="1170"/>
        <v>32.161889288814081</v>
      </c>
      <c r="L2641" s="15">
        <f t="shared" si="1171"/>
        <v>1.3845347021276564E-7</v>
      </c>
      <c r="M2641" s="14">
        <f t="shared" si="1172"/>
        <v>3.2909005334872264E-10</v>
      </c>
      <c r="N2641" s="13">
        <f t="shared" si="1179"/>
        <v>0</v>
      </c>
      <c r="O2641" s="12">
        <f t="shared" si="1180"/>
        <v>0</v>
      </c>
      <c r="P2641" s="4">
        <f t="shared" si="1181"/>
        <v>1.2462128098967713E-9</v>
      </c>
      <c r="Q2641" s="11">
        <f t="shared" si="1173"/>
        <v>1.831413571056754E-8</v>
      </c>
      <c r="R2641" s="10">
        <f t="shared" si="1182"/>
        <v>0</v>
      </c>
      <c r="S2641" s="9">
        <f t="shared" si="1183"/>
        <v>0</v>
      </c>
      <c r="T2641" s="8">
        <f t="shared" si="1184"/>
        <v>37294.985922558852</v>
      </c>
      <c r="U2641" s="7">
        <f t="shared" si="1185"/>
        <v>-32.161889288814081</v>
      </c>
      <c r="V2641" s="9">
        <f t="shared" si="1186"/>
        <v>0</v>
      </c>
      <c r="W2641" s="8">
        <f t="shared" si="1187"/>
        <v>3935.0464558612857</v>
      </c>
      <c r="X2641" s="7">
        <f t="shared" si="1188"/>
        <v>-32.161889288814081</v>
      </c>
      <c r="Y2641" s="6">
        <f t="shared" si="1174"/>
        <v>0</v>
      </c>
      <c r="Z2641" s="4">
        <f t="shared" si="1175"/>
        <v>-1</v>
      </c>
      <c r="AA2641" s="4">
        <f t="shared" si="1189"/>
        <v>0</v>
      </c>
      <c r="AB2641" s="5">
        <f t="shared" si="1190"/>
        <v>0</v>
      </c>
      <c r="AC2641" s="418">
        <f t="shared" si="1194"/>
        <v>0</v>
      </c>
      <c r="AD2641" s="628">
        <f t="shared" si="1191"/>
        <v>0</v>
      </c>
      <c r="AE2641" s="4">
        <f t="shared" si="1176"/>
        <v>0</v>
      </c>
      <c r="AF2641" s="3">
        <f t="shared" si="1192"/>
        <v>4.67</v>
      </c>
      <c r="AG2641" s="2">
        <f t="shared" si="1177"/>
        <v>105.92076283713217</v>
      </c>
      <c r="AH2641" s="1">
        <f t="shared" si="1166"/>
        <v>0</v>
      </c>
    </row>
    <row r="2642" spans="6:34" ht="15" thickBot="1" x14ac:dyDescent="0.4">
      <c r="F2642" s="21">
        <f t="shared" si="1178"/>
        <v>261.19999999999089</v>
      </c>
      <c r="G2642" s="20">
        <f t="shared" si="1193"/>
        <v>356.63043478260749</v>
      </c>
      <c r="H2642" s="19">
        <f t="shared" si="1167"/>
        <v>6.6304347826074945</v>
      </c>
      <c r="I2642" s="18">
        <f t="shared" si="1168"/>
        <v>1.8944099378878556E-2</v>
      </c>
      <c r="J2642" s="17">
        <f t="shared" si="1169"/>
        <v>3935.0464558612857</v>
      </c>
      <c r="K2642" s="16">
        <f t="shared" si="1170"/>
        <v>32.161889288814081</v>
      </c>
      <c r="L2642" s="15">
        <f t="shared" si="1171"/>
        <v>1.3845347021276564E-7</v>
      </c>
      <c r="M2642" s="14">
        <f t="shared" si="1172"/>
        <v>3.2909005334872264E-10</v>
      </c>
      <c r="N2642" s="13">
        <f t="shared" si="1179"/>
        <v>0</v>
      </c>
      <c r="O2642" s="12">
        <f t="shared" si="1180"/>
        <v>0</v>
      </c>
      <c r="P2642" s="4">
        <f t="shared" si="1181"/>
        <v>1.2462128098967713E-9</v>
      </c>
      <c r="Q2642" s="11">
        <f t="shared" si="1173"/>
        <v>1.831413571056754E-8</v>
      </c>
      <c r="R2642" s="10">
        <f t="shared" si="1182"/>
        <v>0</v>
      </c>
      <c r="S2642" s="9">
        <f t="shared" si="1183"/>
        <v>0</v>
      </c>
      <c r="T2642" s="8">
        <f t="shared" si="1184"/>
        <v>37294.985922558852</v>
      </c>
      <c r="U2642" s="7">
        <f t="shared" si="1185"/>
        <v>-32.161889288814081</v>
      </c>
      <c r="V2642" s="9">
        <f t="shared" si="1186"/>
        <v>0</v>
      </c>
      <c r="W2642" s="8">
        <f t="shared" si="1187"/>
        <v>3935.0464558612857</v>
      </c>
      <c r="X2642" s="7">
        <f t="shared" si="1188"/>
        <v>-32.161889288814081</v>
      </c>
      <c r="Y2642" s="6">
        <f t="shared" si="1174"/>
        <v>0</v>
      </c>
      <c r="Z2642" s="4">
        <f t="shared" si="1175"/>
        <v>-1</v>
      </c>
      <c r="AA2642" s="4">
        <f t="shared" si="1189"/>
        <v>0</v>
      </c>
      <c r="AB2642" s="5">
        <f t="shared" si="1190"/>
        <v>0</v>
      </c>
      <c r="AC2642" s="418">
        <f t="shared" si="1194"/>
        <v>0</v>
      </c>
      <c r="AD2642" s="628">
        <f t="shared" si="1191"/>
        <v>0</v>
      </c>
      <c r="AE2642" s="4">
        <f t="shared" si="1176"/>
        <v>0</v>
      </c>
      <c r="AF2642" s="3">
        <f t="shared" si="1192"/>
        <v>4.67</v>
      </c>
      <c r="AG2642" s="2">
        <f t="shared" si="1177"/>
        <v>105.92076283713217</v>
      </c>
      <c r="AH2642" s="1">
        <f t="shared" si="1166"/>
        <v>0</v>
      </c>
    </row>
    <row r="2643" spans="6:34" ht="15" thickBot="1" x14ac:dyDescent="0.4">
      <c r="F2643" s="21">
        <f t="shared" si="1178"/>
        <v>261.29999999999092</v>
      </c>
      <c r="G2643" s="20">
        <f t="shared" si="1193"/>
        <v>356.63043478260749</v>
      </c>
      <c r="H2643" s="19">
        <f t="shared" si="1167"/>
        <v>6.6304347826074945</v>
      </c>
      <c r="I2643" s="18">
        <f t="shared" si="1168"/>
        <v>1.8944099378878556E-2</v>
      </c>
      <c r="J2643" s="17">
        <f t="shared" si="1169"/>
        <v>3935.0464558612857</v>
      </c>
      <c r="K2643" s="16">
        <f t="shared" si="1170"/>
        <v>32.161889288814081</v>
      </c>
      <c r="L2643" s="15">
        <f t="shared" si="1171"/>
        <v>1.3845347021276564E-7</v>
      </c>
      <c r="M2643" s="14">
        <f t="shared" si="1172"/>
        <v>3.2909005334872264E-10</v>
      </c>
      <c r="N2643" s="13">
        <f t="shared" si="1179"/>
        <v>0</v>
      </c>
      <c r="O2643" s="12">
        <f t="shared" si="1180"/>
        <v>0</v>
      </c>
      <c r="P2643" s="4">
        <f t="shared" si="1181"/>
        <v>1.2462128098967713E-9</v>
      </c>
      <c r="Q2643" s="11">
        <f t="shared" si="1173"/>
        <v>1.831413571056754E-8</v>
      </c>
      <c r="R2643" s="10">
        <f t="shared" si="1182"/>
        <v>0</v>
      </c>
      <c r="S2643" s="9">
        <f t="shared" si="1183"/>
        <v>0</v>
      </c>
      <c r="T2643" s="8">
        <f t="shared" si="1184"/>
        <v>37294.985922558852</v>
      </c>
      <c r="U2643" s="7">
        <f t="shared" si="1185"/>
        <v>-32.161889288814081</v>
      </c>
      <c r="V2643" s="9">
        <f t="shared" si="1186"/>
        <v>0</v>
      </c>
      <c r="W2643" s="8">
        <f t="shared" si="1187"/>
        <v>3935.0464558612857</v>
      </c>
      <c r="X2643" s="7">
        <f t="shared" si="1188"/>
        <v>-32.161889288814081</v>
      </c>
      <c r="Y2643" s="6">
        <f t="shared" si="1174"/>
        <v>0</v>
      </c>
      <c r="Z2643" s="4">
        <f t="shared" si="1175"/>
        <v>-1</v>
      </c>
      <c r="AA2643" s="4">
        <f t="shared" si="1189"/>
        <v>0</v>
      </c>
      <c r="AB2643" s="5">
        <f t="shared" si="1190"/>
        <v>0</v>
      </c>
      <c r="AC2643" s="418">
        <f t="shared" si="1194"/>
        <v>0</v>
      </c>
      <c r="AD2643" s="628">
        <f t="shared" si="1191"/>
        <v>0</v>
      </c>
      <c r="AE2643" s="4">
        <f t="shared" si="1176"/>
        <v>0</v>
      </c>
      <c r="AF2643" s="3">
        <f t="shared" si="1192"/>
        <v>4.67</v>
      </c>
      <c r="AG2643" s="2">
        <f t="shared" si="1177"/>
        <v>105.92076283713217</v>
      </c>
      <c r="AH2643" s="1">
        <f t="shared" si="1166"/>
        <v>0</v>
      </c>
    </row>
    <row r="2644" spans="6:34" ht="15" thickBot="1" x14ac:dyDescent="0.4">
      <c r="F2644" s="21">
        <f t="shared" si="1178"/>
        <v>261.39999999999094</v>
      </c>
      <c r="G2644" s="20">
        <f t="shared" si="1193"/>
        <v>356.63043478260749</v>
      </c>
      <c r="H2644" s="19">
        <f t="shared" si="1167"/>
        <v>6.6304347826074945</v>
      </c>
      <c r="I2644" s="18">
        <f t="shared" si="1168"/>
        <v>1.8944099378878556E-2</v>
      </c>
      <c r="J2644" s="17">
        <f t="shared" si="1169"/>
        <v>3935.0464558612857</v>
      </c>
      <c r="K2644" s="16">
        <f t="shared" si="1170"/>
        <v>32.161889288814081</v>
      </c>
      <c r="L2644" s="15">
        <f t="shared" si="1171"/>
        <v>1.3845347021276564E-7</v>
      </c>
      <c r="M2644" s="14">
        <f t="shared" si="1172"/>
        <v>3.2909005334872264E-10</v>
      </c>
      <c r="N2644" s="13">
        <f t="shared" si="1179"/>
        <v>0</v>
      </c>
      <c r="O2644" s="12">
        <f t="shared" si="1180"/>
        <v>0</v>
      </c>
      <c r="P2644" s="4">
        <f t="shared" si="1181"/>
        <v>1.2462128098967713E-9</v>
      </c>
      <c r="Q2644" s="11">
        <f t="shared" si="1173"/>
        <v>1.831413571056754E-8</v>
      </c>
      <c r="R2644" s="10">
        <f t="shared" si="1182"/>
        <v>0</v>
      </c>
      <c r="S2644" s="9">
        <f t="shared" si="1183"/>
        <v>0</v>
      </c>
      <c r="T2644" s="8">
        <f t="shared" si="1184"/>
        <v>37294.985922558852</v>
      </c>
      <c r="U2644" s="7">
        <f t="shared" si="1185"/>
        <v>-32.161889288814081</v>
      </c>
      <c r="V2644" s="9">
        <f t="shared" si="1186"/>
        <v>0</v>
      </c>
      <c r="W2644" s="8">
        <f t="shared" si="1187"/>
        <v>3935.0464558612857</v>
      </c>
      <c r="X2644" s="7">
        <f t="shared" si="1188"/>
        <v>-32.161889288814081</v>
      </c>
      <c r="Y2644" s="6">
        <f t="shared" si="1174"/>
        <v>0</v>
      </c>
      <c r="Z2644" s="4">
        <f t="shared" si="1175"/>
        <v>-1</v>
      </c>
      <c r="AA2644" s="4">
        <f t="shared" si="1189"/>
        <v>0</v>
      </c>
      <c r="AB2644" s="5">
        <f t="shared" si="1190"/>
        <v>0</v>
      </c>
      <c r="AC2644" s="418">
        <f t="shared" si="1194"/>
        <v>0</v>
      </c>
      <c r="AD2644" s="628">
        <f t="shared" si="1191"/>
        <v>0</v>
      </c>
      <c r="AE2644" s="4">
        <f t="shared" si="1176"/>
        <v>0</v>
      </c>
      <c r="AF2644" s="3">
        <f t="shared" si="1192"/>
        <v>4.67</v>
      </c>
      <c r="AG2644" s="2">
        <f t="shared" si="1177"/>
        <v>105.92076283713217</v>
      </c>
      <c r="AH2644" s="1">
        <f t="shared" si="1166"/>
        <v>0</v>
      </c>
    </row>
    <row r="2645" spans="6:34" ht="15" thickBot="1" x14ac:dyDescent="0.4">
      <c r="F2645" s="21">
        <f t="shared" si="1178"/>
        <v>261.49999999999096</v>
      </c>
      <c r="G2645" s="20">
        <f t="shared" si="1193"/>
        <v>356.63043478260749</v>
      </c>
      <c r="H2645" s="19">
        <f t="shared" si="1167"/>
        <v>6.6304347826074945</v>
      </c>
      <c r="I2645" s="18">
        <f t="shared" si="1168"/>
        <v>1.8944099378878556E-2</v>
      </c>
      <c r="J2645" s="17">
        <f t="shared" si="1169"/>
        <v>3935.0464558612857</v>
      </c>
      <c r="K2645" s="16">
        <f t="shared" si="1170"/>
        <v>32.161889288814081</v>
      </c>
      <c r="L2645" s="15">
        <f t="shared" si="1171"/>
        <v>1.3845347021276564E-7</v>
      </c>
      <c r="M2645" s="14">
        <f t="shared" si="1172"/>
        <v>3.2909005334872264E-10</v>
      </c>
      <c r="N2645" s="13">
        <f t="shared" si="1179"/>
        <v>0</v>
      </c>
      <c r="O2645" s="12">
        <f t="shared" si="1180"/>
        <v>0</v>
      </c>
      <c r="P2645" s="4">
        <f t="shared" si="1181"/>
        <v>1.2462128098967713E-9</v>
      </c>
      <c r="Q2645" s="11">
        <f t="shared" si="1173"/>
        <v>1.831413571056754E-8</v>
      </c>
      <c r="R2645" s="10">
        <f t="shared" si="1182"/>
        <v>0</v>
      </c>
      <c r="S2645" s="9">
        <f t="shared" si="1183"/>
        <v>0</v>
      </c>
      <c r="T2645" s="8">
        <f t="shared" si="1184"/>
        <v>37294.985922558852</v>
      </c>
      <c r="U2645" s="7">
        <f t="shared" si="1185"/>
        <v>-32.161889288814081</v>
      </c>
      <c r="V2645" s="9">
        <f t="shared" si="1186"/>
        <v>0</v>
      </c>
      <c r="W2645" s="8">
        <f t="shared" si="1187"/>
        <v>3935.0464558612857</v>
      </c>
      <c r="X2645" s="7">
        <f t="shared" si="1188"/>
        <v>-32.161889288814081</v>
      </c>
      <c r="Y2645" s="6">
        <f t="shared" si="1174"/>
        <v>0</v>
      </c>
      <c r="Z2645" s="4">
        <f t="shared" si="1175"/>
        <v>-1</v>
      </c>
      <c r="AA2645" s="4">
        <f t="shared" si="1189"/>
        <v>0</v>
      </c>
      <c r="AB2645" s="5">
        <f t="shared" si="1190"/>
        <v>0</v>
      </c>
      <c r="AC2645" s="418">
        <f t="shared" si="1194"/>
        <v>0</v>
      </c>
      <c r="AD2645" s="628">
        <f t="shared" si="1191"/>
        <v>0</v>
      </c>
      <c r="AE2645" s="4">
        <f t="shared" si="1176"/>
        <v>0</v>
      </c>
      <c r="AF2645" s="3">
        <f t="shared" si="1192"/>
        <v>4.67</v>
      </c>
      <c r="AG2645" s="2">
        <f t="shared" si="1177"/>
        <v>105.92076283713217</v>
      </c>
      <c r="AH2645" s="1">
        <f t="shared" ref="AH2645:AH2708" si="1195">DragCoefficient*AE2645^(3/2)</f>
        <v>0</v>
      </c>
    </row>
    <row r="2646" spans="6:34" ht="15" thickBot="1" x14ac:dyDescent="0.4">
      <c r="F2646" s="21">
        <f t="shared" si="1178"/>
        <v>261.59999999999098</v>
      </c>
      <c r="G2646" s="20">
        <f t="shared" si="1193"/>
        <v>356.63043478260749</v>
      </c>
      <c r="H2646" s="19">
        <f t="shared" si="1167"/>
        <v>6.6304347826074945</v>
      </c>
      <c r="I2646" s="18">
        <f t="shared" si="1168"/>
        <v>1.8944099378878556E-2</v>
      </c>
      <c r="J2646" s="17">
        <f t="shared" si="1169"/>
        <v>3935.0464558612857</v>
      </c>
      <c r="K2646" s="16">
        <f t="shared" si="1170"/>
        <v>32.161889288814081</v>
      </c>
      <c r="L2646" s="15">
        <f t="shared" si="1171"/>
        <v>1.3845347021276564E-7</v>
      </c>
      <c r="M2646" s="14">
        <f t="shared" si="1172"/>
        <v>3.2909005334872264E-10</v>
      </c>
      <c r="N2646" s="13">
        <f t="shared" si="1179"/>
        <v>0</v>
      </c>
      <c r="O2646" s="12">
        <f t="shared" si="1180"/>
        <v>0</v>
      </c>
      <c r="P2646" s="4">
        <f t="shared" si="1181"/>
        <v>1.2462128098967713E-9</v>
      </c>
      <c r="Q2646" s="11">
        <f t="shared" si="1173"/>
        <v>1.831413571056754E-8</v>
      </c>
      <c r="R2646" s="10">
        <f t="shared" si="1182"/>
        <v>0</v>
      </c>
      <c r="S2646" s="9">
        <f t="shared" si="1183"/>
        <v>0</v>
      </c>
      <c r="T2646" s="8">
        <f t="shared" si="1184"/>
        <v>37294.985922558852</v>
      </c>
      <c r="U2646" s="7">
        <f t="shared" si="1185"/>
        <v>-32.161889288814081</v>
      </c>
      <c r="V2646" s="9">
        <f t="shared" si="1186"/>
        <v>0</v>
      </c>
      <c r="W2646" s="8">
        <f t="shared" si="1187"/>
        <v>3935.0464558612857</v>
      </c>
      <c r="X2646" s="7">
        <f t="shared" si="1188"/>
        <v>-32.161889288814081</v>
      </c>
      <c r="Y2646" s="6">
        <f t="shared" si="1174"/>
        <v>0</v>
      </c>
      <c r="Z2646" s="4">
        <f t="shared" si="1175"/>
        <v>-1</v>
      </c>
      <c r="AA2646" s="4">
        <f t="shared" si="1189"/>
        <v>0</v>
      </c>
      <c r="AB2646" s="5">
        <f t="shared" si="1190"/>
        <v>0</v>
      </c>
      <c r="AC2646" s="418">
        <f t="shared" si="1194"/>
        <v>0</v>
      </c>
      <c r="AD2646" s="628">
        <f t="shared" si="1191"/>
        <v>0</v>
      </c>
      <c r="AE2646" s="4">
        <f t="shared" si="1176"/>
        <v>0</v>
      </c>
      <c r="AF2646" s="3">
        <f t="shared" si="1192"/>
        <v>4.67</v>
      </c>
      <c r="AG2646" s="2">
        <f t="shared" si="1177"/>
        <v>105.92076283713217</v>
      </c>
      <c r="AH2646" s="1">
        <f t="shared" si="1195"/>
        <v>0</v>
      </c>
    </row>
    <row r="2647" spans="6:34" ht="15" thickBot="1" x14ac:dyDescent="0.4">
      <c r="F2647" s="21">
        <f t="shared" si="1178"/>
        <v>261.69999999999101</v>
      </c>
      <c r="G2647" s="20">
        <f t="shared" si="1193"/>
        <v>356.63043478260749</v>
      </c>
      <c r="H2647" s="19">
        <f t="shared" si="1167"/>
        <v>6.6304347826074945</v>
      </c>
      <c r="I2647" s="18">
        <f t="shared" si="1168"/>
        <v>1.8944099378878556E-2</v>
      </c>
      <c r="J2647" s="17">
        <f t="shared" si="1169"/>
        <v>3935.0464558612857</v>
      </c>
      <c r="K2647" s="16">
        <f t="shared" si="1170"/>
        <v>32.161889288814081</v>
      </c>
      <c r="L2647" s="15">
        <f t="shared" si="1171"/>
        <v>1.3845347021276564E-7</v>
      </c>
      <c r="M2647" s="14">
        <f t="shared" si="1172"/>
        <v>3.2909005334872264E-10</v>
      </c>
      <c r="N2647" s="13">
        <f t="shared" si="1179"/>
        <v>0</v>
      </c>
      <c r="O2647" s="12">
        <f t="shared" si="1180"/>
        <v>0</v>
      </c>
      <c r="P2647" s="4">
        <f t="shared" si="1181"/>
        <v>1.2462128098967713E-9</v>
      </c>
      <c r="Q2647" s="11">
        <f t="shared" si="1173"/>
        <v>1.831413571056754E-8</v>
      </c>
      <c r="R2647" s="10">
        <f t="shared" si="1182"/>
        <v>0</v>
      </c>
      <c r="S2647" s="9">
        <f t="shared" si="1183"/>
        <v>0</v>
      </c>
      <c r="T2647" s="8">
        <f t="shared" si="1184"/>
        <v>37294.985922558852</v>
      </c>
      <c r="U2647" s="7">
        <f t="shared" si="1185"/>
        <v>-32.161889288814081</v>
      </c>
      <c r="V2647" s="9">
        <f t="shared" si="1186"/>
        <v>0</v>
      </c>
      <c r="W2647" s="8">
        <f t="shared" si="1187"/>
        <v>3935.0464558612857</v>
      </c>
      <c r="X2647" s="7">
        <f t="shared" si="1188"/>
        <v>-32.161889288814081</v>
      </c>
      <c r="Y2647" s="6">
        <f t="shared" si="1174"/>
        <v>0</v>
      </c>
      <c r="Z2647" s="4">
        <f t="shared" si="1175"/>
        <v>-1</v>
      </c>
      <c r="AA2647" s="4">
        <f t="shared" si="1189"/>
        <v>0</v>
      </c>
      <c r="AB2647" s="5">
        <f t="shared" si="1190"/>
        <v>0</v>
      </c>
      <c r="AC2647" s="418">
        <f t="shared" si="1194"/>
        <v>0</v>
      </c>
      <c r="AD2647" s="628">
        <f t="shared" si="1191"/>
        <v>0</v>
      </c>
      <c r="AE2647" s="4">
        <f t="shared" si="1176"/>
        <v>0</v>
      </c>
      <c r="AF2647" s="3">
        <f t="shared" si="1192"/>
        <v>4.67</v>
      </c>
      <c r="AG2647" s="2">
        <f t="shared" si="1177"/>
        <v>105.92076283713217</v>
      </c>
      <c r="AH2647" s="1">
        <f t="shared" si="1195"/>
        <v>0</v>
      </c>
    </row>
    <row r="2648" spans="6:34" ht="15" thickBot="1" x14ac:dyDescent="0.4">
      <c r="F2648" s="21">
        <f t="shared" si="1178"/>
        <v>261.79999999999103</v>
      </c>
      <c r="G2648" s="20">
        <f t="shared" si="1193"/>
        <v>356.63043478260749</v>
      </c>
      <c r="H2648" s="19">
        <f t="shared" si="1167"/>
        <v>6.6304347826074945</v>
      </c>
      <c r="I2648" s="18">
        <f t="shared" si="1168"/>
        <v>1.8944099378878556E-2</v>
      </c>
      <c r="J2648" s="17">
        <f t="shared" si="1169"/>
        <v>3935.0464558612857</v>
      </c>
      <c r="K2648" s="16">
        <f t="shared" si="1170"/>
        <v>32.161889288814081</v>
      </c>
      <c r="L2648" s="15">
        <f t="shared" si="1171"/>
        <v>1.3845347021276564E-7</v>
      </c>
      <c r="M2648" s="14">
        <f t="shared" si="1172"/>
        <v>3.2909005334872264E-10</v>
      </c>
      <c r="N2648" s="13">
        <f t="shared" si="1179"/>
        <v>0</v>
      </c>
      <c r="O2648" s="12">
        <f t="shared" si="1180"/>
        <v>0</v>
      </c>
      <c r="P2648" s="4">
        <f t="shared" si="1181"/>
        <v>1.2462128098967713E-9</v>
      </c>
      <c r="Q2648" s="11">
        <f t="shared" si="1173"/>
        <v>1.831413571056754E-8</v>
      </c>
      <c r="R2648" s="10">
        <f t="shared" si="1182"/>
        <v>0</v>
      </c>
      <c r="S2648" s="9">
        <f t="shared" si="1183"/>
        <v>0</v>
      </c>
      <c r="T2648" s="8">
        <f t="shared" si="1184"/>
        <v>37294.985922558852</v>
      </c>
      <c r="U2648" s="7">
        <f t="shared" si="1185"/>
        <v>-32.161889288814081</v>
      </c>
      <c r="V2648" s="9">
        <f t="shared" si="1186"/>
        <v>0</v>
      </c>
      <c r="W2648" s="8">
        <f t="shared" si="1187"/>
        <v>3935.0464558612857</v>
      </c>
      <c r="X2648" s="7">
        <f t="shared" si="1188"/>
        <v>-32.161889288814081</v>
      </c>
      <c r="Y2648" s="6">
        <f t="shared" si="1174"/>
        <v>0</v>
      </c>
      <c r="Z2648" s="4">
        <f t="shared" si="1175"/>
        <v>-1</v>
      </c>
      <c r="AA2648" s="4">
        <f t="shared" si="1189"/>
        <v>0</v>
      </c>
      <c r="AB2648" s="5">
        <f t="shared" si="1190"/>
        <v>0</v>
      </c>
      <c r="AC2648" s="418">
        <f t="shared" si="1194"/>
        <v>0</v>
      </c>
      <c r="AD2648" s="628">
        <f t="shared" si="1191"/>
        <v>0</v>
      </c>
      <c r="AE2648" s="4">
        <f t="shared" si="1176"/>
        <v>0</v>
      </c>
      <c r="AF2648" s="3">
        <f t="shared" si="1192"/>
        <v>4.67</v>
      </c>
      <c r="AG2648" s="2">
        <f t="shared" si="1177"/>
        <v>105.92076283713217</v>
      </c>
      <c r="AH2648" s="1">
        <f t="shared" si="1195"/>
        <v>0</v>
      </c>
    </row>
    <row r="2649" spans="6:34" ht="15" thickBot="1" x14ac:dyDescent="0.4">
      <c r="F2649" s="21">
        <f t="shared" si="1178"/>
        <v>261.89999999999105</v>
      </c>
      <c r="G2649" s="20">
        <f t="shared" si="1193"/>
        <v>356.63043478260749</v>
      </c>
      <c r="H2649" s="19">
        <f t="shared" si="1167"/>
        <v>6.6304347826074945</v>
      </c>
      <c r="I2649" s="18">
        <f t="shared" si="1168"/>
        <v>1.8944099378878556E-2</v>
      </c>
      <c r="J2649" s="17">
        <f t="shared" si="1169"/>
        <v>3935.0464558612857</v>
      </c>
      <c r="K2649" s="16">
        <f t="shared" si="1170"/>
        <v>32.161889288814081</v>
      </c>
      <c r="L2649" s="15">
        <f t="shared" si="1171"/>
        <v>1.3845347021276564E-7</v>
      </c>
      <c r="M2649" s="14">
        <f t="shared" si="1172"/>
        <v>3.2909005334872264E-10</v>
      </c>
      <c r="N2649" s="13">
        <f t="shared" si="1179"/>
        <v>0</v>
      </c>
      <c r="O2649" s="12">
        <f t="shared" si="1180"/>
        <v>0</v>
      </c>
      <c r="P2649" s="4">
        <f t="shared" si="1181"/>
        <v>1.2462128098967713E-9</v>
      </c>
      <c r="Q2649" s="11">
        <f t="shared" si="1173"/>
        <v>1.831413571056754E-8</v>
      </c>
      <c r="R2649" s="10">
        <f t="shared" si="1182"/>
        <v>0</v>
      </c>
      <c r="S2649" s="9">
        <f t="shared" si="1183"/>
        <v>0</v>
      </c>
      <c r="T2649" s="8">
        <f t="shared" si="1184"/>
        <v>37294.985922558852</v>
      </c>
      <c r="U2649" s="7">
        <f t="shared" si="1185"/>
        <v>-32.161889288814081</v>
      </c>
      <c r="V2649" s="9">
        <f t="shared" si="1186"/>
        <v>0</v>
      </c>
      <c r="W2649" s="8">
        <f t="shared" si="1187"/>
        <v>3935.0464558612857</v>
      </c>
      <c r="X2649" s="7">
        <f t="shared" si="1188"/>
        <v>-32.161889288814081</v>
      </c>
      <c r="Y2649" s="6">
        <f t="shared" si="1174"/>
        <v>0</v>
      </c>
      <c r="Z2649" s="4">
        <f t="shared" si="1175"/>
        <v>-1</v>
      </c>
      <c r="AA2649" s="4">
        <f t="shared" si="1189"/>
        <v>0</v>
      </c>
      <c r="AB2649" s="5">
        <f t="shared" si="1190"/>
        <v>0</v>
      </c>
      <c r="AC2649" s="418">
        <f t="shared" si="1194"/>
        <v>0</v>
      </c>
      <c r="AD2649" s="628">
        <f t="shared" si="1191"/>
        <v>0</v>
      </c>
      <c r="AE2649" s="4">
        <f t="shared" si="1176"/>
        <v>0</v>
      </c>
      <c r="AF2649" s="3">
        <f t="shared" si="1192"/>
        <v>4.67</v>
      </c>
      <c r="AG2649" s="2">
        <f t="shared" si="1177"/>
        <v>105.92076283713217</v>
      </c>
      <c r="AH2649" s="1">
        <f t="shared" si="1195"/>
        <v>0</v>
      </c>
    </row>
    <row r="2650" spans="6:34" ht="15" thickBot="1" x14ac:dyDescent="0.4">
      <c r="F2650" s="21">
        <f t="shared" si="1178"/>
        <v>261.99999999999108</v>
      </c>
      <c r="G2650" s="20">
        <f t="shared" si="1193"/>
        <v>356.63043478260749</v>
      </c>
      <c r="H2650" s="19">
        <f t="shared" si="1167"/>
        <v>6.6304347826074945</v>
      </c>
      <c r="I2650" s="18">
        <f t="shared" si="1168"/>
        <v>1.8944099378878556E-2</v>
      </c>
      <c r="J2650" s="17">
        <f t="shared" si="1169"/>
        <v>3935.0464558612857</v>
      </c>
      <c r="K2650" s="16">
        <f t="shared" si="1170"/>
        <v>32.161889288814081</v>
      </c>
      <c r="L2650" s="15">
        <f t="shared" si="1171"/>
        <v>1.3845347021276564E-7</v>
      </c>
      <c r="M2650" s="14">
        <f t="shared" si="1172"/>
        <v>3.2909005334872264E-10</v>
      </c>
      <c r="N2650" s="13">
        <f t="shared" si="1179"/>
        <v>0</v>
      </c>
      <c r="O2650" s="12">
        <f t="shared" si="1180"/>
        <v>0</v>
      </c>
      <c r="P2650" s="4">
        <f t="shared" si="1181"/>
        <v>1.2462128098967713E-9</v>
      </c>
      <c r="Q2650" s="11">
        <f t="shared" si="1173"/>
        <v>1.831413571056754E-8</v>
      </c>
      <c r="R2650" s="10">
        <f t="shared" si="1182"/>
        <v>0</v>
      </c>
      <c r="S2650" s="9">
        <f t="shared" si="1183"/>
        <v>0</v>
      </c>
      <c r="T2650" s="8">
        <f t="shared" si="1184"/>
        <v>37294.985922558852</v>
      </c>
      <c r="U2650" s="7">
        <f t="shared" si="1185"/>
        <v>-32.161889288814081</v>
      </c>
      <c r="V2650" s="9">
        <f t="shared" si="1186"/>
        <v>0</v>
      </c>
      <c r="W2650" s="8">
        <f t="shared" si="1187"/>
        <v>3935.0464558612857</v>
      </c>
      <c r="X2650" s="7">
        <f t="shared" si="1188"/>
        <v>-32.161889288814081</v>
      </c>
      <c r="Y2650" s="6">
        <f t="shared" si="1174"/>
        <v>0</v>
      </c>
      <c r="Z2650" s="4">
        <f t="shared" si="1175"/>
        <v>-1</v>
      </c>
      <c r="AA2650" s="4">
        <f t="shared" si="1189"/>
        <v>0</v>
      </c>
      <c r="AB2650" s="5">
        <f t="shared" si="1190"/>
        <v>0</v>
      </c>
      <c r="AC2650" s="418">
        <f t="shared" si="1194"/>
        <v>0</v>
      </c>
      <c r="AD2650" s="628">
        <f t="shared" si="1191"/>
        <v>0</v>
      </c>
      <c r="AE2650" s="4">
        <f t="shared" si="1176"/>
        <v>0</v>
      </c>
      <c r="AF2650" s="3">
        <f t="shared" si="1192"/>
        <v>4.67</v>
      </c>
      <c r="AG2650" s="2">
        <f t="shared" si="1177"/>
        <v>105.92076283713217</v>
      </c>
      <c r="AH2650" s="1">
        <f t="shared" si="1195"/>
        <v>0</v>
      </c>
    </row>
    <row r="2651" spans="6:34" ht="15" thickBot="1" x14ac:dyDescent="0.4">
      <c r="F2651" s="21">
        <f t="shared" si="1178"/>
        <v>262.0999999999911</v>
      </c>
      <c r="G2651" s="20">
        <f t="shared" si="1193"/>
        <v>356.63043478260749</v>
      </c>
      <c r="H2651" s="19">
        <f t="shared" si="1167"/>
        <v>6.6304347826074945</v>
      </c>
      <c r="I2651" s="18">
        <f t="shared" si="1168"/>
        <v>1.8944099378878556E-2</v>
      </c>
      <c r="J2651" s="17">
        <f t="shared" si="1169"/>
        <v>3935.0464558612857</v>
      </c>
      <c r="K2651" s="16">
        <f t="shared" si="1170"/>
        <v>32.161889288814081</v>
      </c>
      <c r="L2651" s="15">
        <f t="shared" si="1171"/>
        <v>1.3845347021276564E-7</v>
      </c>
      <c r="M2651" s="14">
        <f t="shared" si="1172"/>
        <v>3.2909005334872264E-10</v>
      </c>
      <c r="N2651" s="13">
        <f t="shared" si="1179"/>
        <v>0</v>
      </c>
      <c r="O2651" s="12">
        <f t="shared" si="1180"/>
        <v>0</v>
      </c>
      <c r="P2651" s="4">
        <f t="shared" si="1181"/>
        <v>1.2462128098967713E-9</v>
      </c>
      <c r="Q2651" s="11">
        <f t="shared" si="1173"/>
        <v>1.831413571056754E-8</v>
      </c>
      <c r="R2651" s="10">
        <f t="shared" si="1182"/>
        <v>0</v>
      </c>
      <c r="S2651" s="9">
        <f t="shared" si="1183"/>
        <v>0</v>
      </c>
      <c r="T2651" s="8">
        <f t="shared" si="1184"/>
        <v>37294.985922558852</v>
      </c>
      <c r="U2651" s="7">
        <f t="shared" si="1185"/>
        <v>-32.161889288814081</v>
      </c>
      <c r="V2651" s="9">
        <f t="shared" si="1186"/>
        <v>0</v>
      </c>
      <c r="W2651" s="8">
        <f t="shared" si="1187"/>
        <v>3935.0464558612857</v>
      </c>
      <c r="X2651" s="7">
        <f t="shared" si="1188"/>
        <v>-32.161889288814081</v>
      </c>
      <c r="Y2651" s="6">
        <f t="shared" si="1174"/>
        <v>0</v>
      </c>
      <c r="Z2651" s="4">
        <f t="shared" si="1175"/>
        <v>-1</v>
      </c>
      <c r="AA2651" s="4">
        <f t="shared" si="1189"/>
        <v>0</v>
      </c>
      <c r="AB2651" s="5">
        <f t="shared" si="1190"/>
        <v>0</v>
      </c>
      <c r="AC2651" s="418">
        <f t="shared" si="1194"/>
        <v>0</v>
      </c>
      <c r="AD2651" s="628">
        <f t="shared" si="1191"/>
        <v>0</v>
      </c>
      <c r="AE2651" s="4">
        <f t="shared" si="1176"/>
        <v>0</v>
      </c>
      <c r="AF2651" s="3">
        <f t="shared" si="1192"/>
        <v>4.67</v>
      </c>
      <c r="AG2651" s="2">
        <f t="shared" si="1177"/>
        <v>105.92076283713217</v>
      </c>
      <c r="AH2651" s="1">
        <f t="shared" si="1195"/>
        <v>0</v>
      </c>
    </row>
    <row r="2652" spans="6:34" ht="15" thickBot="1" x14ac:dyDescent="0.4">
      <c r="F2652" s="21">
        <f t="shared" si="1178"/>
        <v>262.19999999999112</v>
      </c>
      <c r="G2652" s="20">
        <f t="shared" si="1193"/>
        <v>356.63043478260749</v>
      </c>
      <c r="H2652" s="19">
        <f t="shared" si="1167"/>
        <v>6.6304347826074945</v>
      </c>
      <c r="I2652" s="18">
        <f t="shared" si="1168"/>
        <v>1.8944099378878556E-2</v>
      </c>
      <c r="J2652" s="17">
        <f t="shared" si="1169"/>
        <v>3935.0464558612857</v>
      </c>
      <c r="K2652" s="16">
        <f t="shared" si="1170"/>
        <v>32.161889288814081</v>
      </c>
      <c r="L2652" s="15">
        <f t="shared" si="1171"/>
        <v>1.3845347021276564E-7</v>
      </c>
      <c r="M2652" s="14">
        <f t="shared" si="1172"/>
        <v>3.2909005334872264E-10</v>
      </c>
      <c r="N2652" s="13">
        <f t="shared" si="1179"/>
        <v>0</v>
      </c>
      <c r="O2652" s="12">
        <f t="shared" si="1180"/>
        <v>0</v>
      </c>
      <c r="P2652" s="4">
        <f t="shared" si="1181"/>
        <v>1.2462128098967713E-9</v>
      </c>
      <c r="Q2652" s="11">
        <f t="shared" si="1173"/>
        <v>1.831413571056754E-8</v>
      </c>
      <c r="R2652" s="10">
        <f t="shared" si="1182"/>
        <v>0</v>
      </c>
      <c r="S2652" s="9">
        <f t="shared" si="1183"/>
        <v>0</v>
      </c>
      <c r="T2652" s="8">
        <f t="shared" si="1184"/>
        <v>37294.985922558852</v>
      </c>
      <c r="U2652" s="7">
        <f t="shared" si="1185"/>
        <v>-32.161889288814081</v>
      </c>
      <c r="V2652" s="9">
        <f t="shared" si="1186"/>
        <v>0</v>
      </c>
      <c r="W2652" s="8">
        <f t="shared" si="1187"/>
        <v>3935.0464558612857</v>
      </c>
      <c r="X2652" s="7">
        <f t="shared" si="1188"/>
        <v>-32.161889288814081</v>
      </c>
      <c r="Y2652" s="6">
        <f t="shared" si="1174"/>
        <v>0</v>
      </c>
      <c r="Z2652" s="4">
        <f t="shared" si="1175"/>
        <v>-1</v>
      </c>
      <c r="AA2652" s="4">
        <f t="shared" si="1189"/>
        <v>0</v>
      </c>
      <c r="AB2652" s="5">
        <f t="shared" si="1190"/>
        <v>0</v>
      </c>
      <c r="AC2652" s="418">
        <f t="shared" si="1194"/>
        <v>0</v>
      </c>
      <c r="AD2652" s="628">
        <f t="shared" si="1191"/>
        <v>0</v>
      </c>
      <c r="AE2652" s="4">
        <f t="shared" si="1176"/>
        <v>0</v>
      </c>
      <c r="AF2652" s="3">
        <f t="shared" si="1192"/>
        <v>4.67</v>
      </c>
      <c r="AG2652" s="2">
        <f t="shared" si="1177"/>
        <v>105.92076283713217</v>
      </c>
      <c r="AH2652" s="1">
        <f t="shared" si="1195"/>
        <v>0</v>
      </c>
    </row>
    <row r="2653" spans="6:34" ht="15" thickBot="1" x14ac:dyDescent="0.4">
      <c r="F2653" s="21">
        <f t="shared" si="1178"/>
        <v>262.29999999999114</v>
      </c>
      <c r="G2653" s="20">
        <f t="shared" si="1193"/>
        <v>356.63043478260749</v>
      </c>
      <c r="H2653" s="19">
        <f t="shared" si="1167"/>
        <v>6.6304347826074945</v>
      </c>
      <c r="I2653" s="18">
        <f t="shared" si="1168"/>
        <v>1.8944099378878556E-2</v>
      </c>
      <c r="J2653" s="17">
        <f t="shared" si="1169"/>
        <v>3935.0464558612857</v>
      </c>
      <c r="K2653" s="16">
        <f t="shared" si="1170"/>
        <v>32.161889288814081</v>
      </c>
      <c r="L2653" s="15">
        <f t="shared" si="1171"/>
        <v>1.3845347021276564E-7</v>
      </c>
      <c r="M2653" s="14">
        <f t="shared" si="1172"/>
        <v>3.2909005334872264E-10</v>
      </c>
      <c r="N2653" s="13">
        <f t="shared" si="1179"/>
        <v>0</v>
      </c>
      <c r="O2653" s="12">
        <f t="shared" si="1180"/>
        <v>0</v>
      </c>
      <c r="P2653" s="4">
        <f t="shared" si="1181"/>
        <v>1.2462128098967713E-9</v>
      </c>
      <c r="Q2653" s="11">
        <f t="shared" si="1173"/>
        <v>1.831413571056754E-8</v>
      </c>
      <c r="R2653" s="10">
        <f t="shared" si="1182"/>
        <v>0</v>
      </c>
      <c r="S2653" s="9">
        <f t="shared" si="1183"/>
        <v>0</v>
      </c>
      <c r="T2653" s="8">
        <f t="shared" si="1184"/>
        <v>37294.985922558852</v>
      </c>
      <c r="U2653" s="7">
        <f t="shared" si="1185"/>
        <v>-32.161889288814081</v>
      </c>
      <c r="V2653" s="9">
        <f t="shared" si="1186"/>
        <v>0</v>
      </c>
      <c r="W2653" s="8">
        <f t="shared" si="1187"/>
        <v>3935.0464558612857</v>
      </c>
      <c r="X2653" s="7">
        <f t="shared" si="1188"/>
        <v>-32.161889288814081</v>
      </c>
      <c r="Y2653" s="6">
        <f t="shared" si="1174"/>
        <v>0</v>
      </c>
      <c r="Z2653" s="4">
        <f t="shared" si="1175"/>
        <v>-1</v>
      </c>
      <c r="AA2653" s="4">
        <f t="shared" si="1189"/>
        <v>0</v>
      </c>
      <c r="AB2653" s="5">
        <f t="shared" si="1190"/>
        <v>0</v>
      </c>
      <c r="AC2653" s="418">
        <f t="shared" si="1194"/>
        <v>0</v>
      </c>
      <c r="AD2653" s="628">
        <f t="shared" si="1191"/>
        <v>0</v>
      </c>
      <c r="AE2653" s="4">
        <f t="shared" si="1176"/>
        <v>0</v>
      </c>
      <c r="AF2653" s="3">
        <f t="shared" si="1192"/>
        <v>4.67</v>
      </c>
      <c r="AG2653" s="2">
        <f t="shared" si="1177"/>
        <v>105.92076283713217</v>
      </c>
      <c r="AH2653" s="1">
        <f t="shared" si="1195"/>
        <v>0</v>
      </c>
    </row>
    <row r="2654" spans="6:34" ht="15" thickBot="1" x14ac:dyDescent="0.4">
      <c r="F2654" s="21">
        <f t="shared" si="1178"/>
        <v>262.39999999999117</v>
      </c>
      <c r="G2654" s="20">
        <f t="shared" si="1193"/>
        <v>356.63043478260749</v>
      </c>
      <c r="H2654" s="19">
        <f t="shared" ref="H2654:H2717" si="1196">G2654-(TotalWeightE-PropellantWeight)</f>
        <v>6.6304347826074945</v>
      </c>
      <c r="I2654" s="18">
        <f t="shared" ref="I2654:I2717" si="1197">(G2654-(TotalWeightE-PropellantWeight))/(PropellantWeight)</f>
        <v>1.8944099378878556E-2</v>
      </c>
      <c r="J2654" s="17">
        <f t="shared" ref="J2654:J2717" si="1198">W2654</f>
        <v>3935.0464558612857</v>
      </c>
      <c r="K2654" s="16">
        <f t="shared" ref="K2654:K2717" si="1199">$L$23*(20902231^2)/((20902231+W2654)^2)</f>
        <v>32.161889288814081</v>
      </c>
      <c r="L2654" s="15">
        <f t="shared" ref="L2654:L2717" si="1200">M2654/$L$22</f>
        <v>1.3845347021276564E-7</v>
      </c>
      <c r="M2654" s="14">
        <f t="shared" ref="M2654:M2717" si="1201">$L$22*(EXP(-K2654*(W2654-0)/($L$25*AF2654)))</f>
        <v>3.2909005334872264E-10</v>
      </c>
      <c r="N2654" s="13">
        <f t="shared" si="1179"/>
        <v>0</v>
      </c>
      <c r="O2654" s="12">
        <f t="shared" si="1180"/>
        <v>0</v>
      </c>
      <c r="P2654" s="4">
        <f t="shared" si="1181"/>
        <v>1.2462128098967713E-9</v>
      </c>
      <c r="Q2654" s="11">
        <f t="shared" ref="Q2654:Q2717" si="1202">(M2654*$L$25*AF2654)/144</f>
        <v>1.831413571056754E-8</v>
      </c>
      <c r="R2654" s="10">
        <f t="shared" si="1182"/>
        <v>0</v>
      </c>
      <c r="S2654" s="9">
        <f t="shared" si="1183"/>
        <v>0</v>
      </c>
      <c r="T2654" s="8">
        <f t="shared" si="1184"/>
        <v>37294.985922558852</v>
      </c>
      <c r="U2654" s="7">
        <f t="shared" si="1185"/>
        <v>-32.161889288814081</v>
      </c>
      <c r="V2654" s="9">
        <f t="shared" si="1186"/>
        <v>0</v>
      </c>
      <c r="W2654" s="8">
        <f t="shared" si="1187"/>
        <v>3935.0464558612857</v>
      </c>
      <c r="X2654" s="7">
        <f t="shared" si="1188"/>
        <v>-32.161889288814081</v>
      </c>
      <c r="Y2654" s="6">
        <f t="shared" ref="Y2654:Y2717" si="1203">SQRT((S2654^2)+(V2654^2))</f>
        <v>0</v>
      </c>
      <c r="Z2654" s="4">
        <f t="shared" ref="Z2654:Z2717" si="1204">X2654/K2654</f>
        <v>-1</v>
      </c>
      <c r="AA2654" s="4">
        <f t="shared" si="1189"/>
        <v>0</v>
      </c>
      <c r="AB2654" s="5">
        <f t="shared" si="1190"/>
        <v>0</v>
      </c>
      <c r="AC2654" s="418">
        <f t="shared" si="1194"/>
        <v>0</v>
      </c>
      <c r="AD2654" s="628">
        <f t="shared" si="1191"/>
        <v>0</v>
      </c>
      <c r="AE2654" s="4">
        <f t="shared" ref="AE2654:AE2717" si="1205">Y2654/AG2654</f>
        <v>0</v>
      </c>
      <c r="AF2654" s="3">
        <f t="shared" si="1192"/>
        <v>4.67</v>
      </c>
      <c r="AG2654" s="2">
        <f t="shared" ref="AG2654:AG2717" si="1206">SQRT($L$27*$L$25*AF2654)</f>
        <v>105.92076283713217</v>
      </c>
      <c r="AH2654" s="1">
        <f t="shared" si="1195"/>
        <v>0</v>
      </c>
    </row>
    <row r="2655" spans="6:34" ht="15" thickBot="1" x14ac:dyDescent="0.4">
      <c r="F2655" s="21">
        <f t="shared" ref="F2655:F2718" si="1207">F2654+$G$28</f>
        <v>262.49999999999119</v>
      </c>
      <c r="G2655" s="20">
        <f t="shared" si="1193"/>
        <v>356.63043478260749</v>
      </c>
      <c r="H2655" s="19">
        <f t="shared" si="1196"/>
        <v>6.6304347826074945</v>
      </c>
      <c r="I2655" s="18">
        <f t="shared" si="1197"/>
        <v>1.8944099378878556E-2</v>
      </c>
      <c r="J2655" s="17">
        <f t="shared" si="1198"/>
        <v>3935.0464558612857</v>
      </c>
      <c r="K2655" s="16">
        <f t="shared" si="1199"/>
        <v>32.161889288814081</v>
      </c>
      <c r="L2655" s="15">
        <f t="shared" si="1200"/>
        <v>1.3845347021276564E-7</v>
      </c>
      <c r="M2655" s="14">
        <f t="shared" si="1201"/>
        <v>3.2909005334872264E-10</v>
      </c>
      <c r="N2655" s="13">
        <f t="shared" ref="N2655:N2718" si="1208">IF(I2654&gt;0.02,(WeightFlowRate/$L$23)*ExhaustVelocityE+(ExitPressureE-Q2655)*ExitAreaE,0)</f>
        <v>0</v>
      </c>
      <c r="O2655" s="12">
        <f t="shared" ref="O2655:O2718" si="1209">N2655/WeightFlowRate</f>
        <v>0</v>
      </c>
      <c r="P2655" s="4">
        <f t="shared" ref="P2655:P2718" si="1210">Q2655/$L$21</f>
        <v>1.2462128098967713E-9</v>
      </c>
      <c r="Q2655" s="11">
        <f t="shared" si="1202"/>
        <v>1.831413571056754E-8</v>
      </c>
      <c r="R2655" s="10">
        <f t="shared" ref="R2655:R2718" si="1211">IF(W2655&lt;InitialAltitudeE,0,(((N2655-AB2655)*COS(ElevationAngleR)*$L$23)/(G2655)))</f>
        <v>0</v>
      </c>
      <c r="S2655" s="9">
        <f t="shared" ref="S2655:S2718" si="1212">IF(W2654&lt;InitialAltitudeE,0,S2654+(R2654*TimeStep))</f>
        <v>0</v>
      </c>
      <c r="T2655" s="8">
        <f t="shared" ref="T2655:T2718" si="1213">T2654+(S2655*TimeStep)</f>
        <v>37294.985922558852</v>
      </c>
      <c r="U2655" s="7">
        <f t="shared" ref="U2655:U2718" si="1214">IF(W2654&lt;InitialAltitudeE,-K2655,(((N2655-AB2655)*SIN(ElevationAngleR)*$L$23)/G2655)-K2655)</f>
        <v>-32.161889288814081</v>
      </c>
      <c r="V2655" s="9">
        <f t="shared" ref="V2655:V2718" si="1215">IF(W2654&lt;InitialAltitudeE,0,V2654+(U2654*TimeStep))</f>
        <v>0</v>
      </c>
      <c r="W2655" s="8">
        <f t="shared" ref="W2655:W2718" si="1216">IF(P2654&gt;0.913499,W2654,W2654+V2654*TimeStep)</f>
        <v>3935.0464558612857</v>
      </c>
      <c r="X2655" s="7">
        <f t="shared" ref="X2655:X2718" si="1217">IF(N2655&gt;0.002,SQRT((U2655^2)+(R2655^2)),-SQRT((U2655^2)+(R2655^2)))</f>
        <v>-32.161889288814081</v>
      </c>
      <c r="Y2655" s="6">
        <f t="shared" si="1203"/>
        <v>0</v>
      </c>
      <c r="Z2655" s="4">
        <f t="shared" si="1204"/>
        <v>-1</v>
      </c>
      <c r="AA2655" s="4">
        <f t="shared" ref="AA2655:AA2718" si="1218">N2655/G2655</f>
        <v>0</v>
      </c>
      <c r="AB2655" s="5">
        <f t="shared" ref="AB2655:AB2718" si="1219">0.5*M2655*(Y2654^2)*CrossSectionalAreaE*AH2655</f>
        <v>0</v>
      </c>
      <c r="AC2655" s="418">
        <f t="shared" si="1194"/>
        <v>0</v>
      </c>
      <c r="AD2655" s="628">
        <f t="shared" ref="AD2655:AD2718" si="1220">(1/2)*M2655*(Y2654^2)</f>
        <v>0</v>
      </c>
      <c r="AE2655" s="4">
        <f t="shared" si="1205"/>
        <v>0</v>
      </c>
      <c r="AF2655" s="3">
        <f t="shared" ref="AF2655:AF2718" si="1221">IF(AF2654&gt;4.67,$L$20+($L$26/1000)*W2655,4.67)</f>
        <v>4.67</v>
      </c>
      <c r="AG2655" s="2">
        <f t="shared" si="1206"/>
        <v>105.92076283713217</v>
      </c>
      <c r="AH2655" s="1">
        <f t="shared" si="1195"/>
        <v>0</v>
      </c>
    </row>
    <row r="2656" spans="6:34" ht="15" thickBot="1" x14ac:dyDescent="0.4">
      <c r="F2656" s="21">
        <f t="shared" si="1207"/>
        <v>262.59999999999121</v>
      </c>
      <c r="G2656" s="20">
        <f t="shared" ref="G2656:G2719" si="1222">IF(I2655&gt;0.02,G2655-((N2655/O2655)*TimeStep),G2655)</f>
        <v>356.63043478260749</v>
      </c>
      <c r="H2656" s="19">
        <f t="shared" si="1196"/>
        <v>6.6304347826074945</v>
      </c>
      <c r="I2656" s="18">
        <f t="shared" si="1197"/>
        <v>1.8944099378878556E-2</v>
      </c>
      <c r="J2656" s="17">
        <f t="shared" si="1198"/>
        <v>3935.0464558612857</v>
      </c>
      <c r="K2656" s="16">
        <f t="shared" si="1199"/>
        <v>32.161889288814081</v>
      </c>
      <c r="L2656" s="15">
        <f t="shared" si="1200"/>
        <v>1.3845347021276564E-7</v>
      </c>
      <c r="M2656" s="14">
        <f t="shared" si="1201"/>
        <v>3.2909005334872264E-10</v>
      </c>
      <c r="N2656" s="13">
        <f t="shared" si="1208"/>
        <v>0</v>
      </c>
      <c r="O2656" s="12">
        <f t="shared" si="1209"/>
        <v>0</v>
      </c>
      <c r="P2656" s="4">
        <f t="shared" si="1210"/>
        <v>1.2462128098967713E-9</v>
      </c>
      <c r="Q2656" s="11">
        <f t="shared" si="1202"/>
        <v>1.831413571056754E-8</v>
      </c>
      <c r="R2656" s="10">
        <f t="shared" si="1211"/>
        <v>0</v>
      </c>
      <c r="S2656" s="9">
        <f t="shared" si="1212"/>
        <v>0</v>
      </c>
      <c r="T2656" s="8">
        <f t="shared" si="1213"/>
        <v>37294.985922558852</v>
      </c>
      <c r="U2656" s="7">
        <f t="shared" si="1214"/>
        <v>-32.161889288814081</v>
      </c>
      <c r="V2656" s="9">
        <f t="shared" si="1215"/>
        <v>0</v>
      </c>
      <c r="W2656" s="8">
        <f t="shared" si="1216"/>
        <v>3935.0464558612857</v>
      </c>
      <c r="X2656" s="7">
        <f t="shared" si="1217"/>
        <v>-32.161889288814081</v>
      </c>
      <c r="Y2656" s="6">
        <f t="shared" si="1203"/>
        <v>0</v>
      </c>
      <c r="Z2656" s="4">
        <f t="shared" si="1204"/>
        <v>-1</v>
      </c>
      <c r="AA2656" s="4">
        <f t="shared" si="1218"/>
        <v>0</v>
      </c>
      <c r="AB2656" s="5">
        <f t="shared" si="1219"/>
        <v>0</v>
      </c>
      <c r="AC2656" s="418">
        <f t="shared" ref="AC2656:AC2719" si="1223">(AB2656/G2656)*F2656</f>
        <v>0</v>
      </c>
      <c r="AD2656" s="628">
        <f t="shared" si="1220"/>
        <v>0</v>
      </c>
      <c r="AE2656" s="4">
        <f t="shared" si="1205"/>
        <v>0</v>
      </c>
      <c r="AF2656" s="3">
        <f t="shared" si="1221"/>
        <v>4.67</v>
      </c>
      <c r="AG2656" s="2">
        <f t="shared" si="1206"/>
        <v>105.92076283713217</v>
      </c>
      <c r="AH2656" s="1">
        <f t="shared" si="1195"/>
        <v>0</v>
      </c>
    </row>
    <row r="2657" spans="6:34" ht="15" thickBot="1" x14ac:dyDescent="0.4">
      <c r="F2657" s="21">
        <f t="shared" si="1207"/>
        <v>262.69999999999123</v>
      </c>
      <c r="G2657" s="20">
        <f t="shared" si="1222"/>
        <v>356.63043478260749</v>
      </c>
      <c r="H2657" s="19">
        <f t="shared" si="1196"/>
        <v>6.6304347826074945</v>
      </c>
      <c r="I2657" s="18">
        <f t="shared" si="1197"/>
        <v>1.8944099378878556E-2</v>
      </c>
      <c r="J2657" s="17">
        <f t="shared" si="1198"/>
        <v>3935.0464558612857</v>
      </c>
      <c r="K2657" s="16">
        <f t="shared" si="1199"/>
        <v>32.161889288814081</v>
      </c>
      <c r="L2657" s="15">
        <f t="shared" si="1200"/>
        <v>1.3845347021276564E-7</v>
      </c>
      <c r="M2657" s="14">
        <f t="shared" si="1201"/>
        <v>3.2909005334872264E-10</v>
      </c>
      <c r="N2657" s="13">
        <f t="shared" si="1208"/>
        <v>0</v>
      </c>
      <c r="O2657" s="12">
        <f t="shared" si="1209"/>
        <v>0</v>
      </c>
      <c r="P2657" s="4">
        <f t="shared" si="1210"/>
        <v>1.2462128098967713E-9</v>
      </c>
      <c r="Q2657" s="11">
        <f t="shared" si="1202"/>
        <v>1.831413571056754E-8</v>
      </c>
      <c r="R2657" s="10">
        <f t="shared" si="1211"/>
        <v>0</v>
      </c>
      <c r="S2657" s="9">
        <f t="shared" si="1212"/>
        <v>0</v>
      </c>
      <c r="T2657" s="8">
        <f t="shared" si="1213"/>
        <v>37294.985922558852</v>
      </c>
      <c r="U2657" s="7">
        <f t="shared" si="1214"/>
        <v>-32.161889288814081</v>
      </c>
      <c r="V2657" s="9">
        <f t="shared" si="1215"/>
        <v>0</v>
      </c>
      <c r="W2657" s="8">
        <f t="shared" si="1216"/>
        <v>3935.0464558612857</v>
      </c>
      <c r="X2657" s="7">
        <f t="shared" si="1217"/>
        <v>-32.161889288814081</v>
      </c>
      <c r="Y2657" s="6">
        <f t="shared" si="1203"/>
        <v>0</v>
      </c>
      <c r="Z2657" s="4">
        <f t="shared" si="1204"/>
        <v>-1</v>
      </c>
      <c r="AA2657" s="4">
        <f t="shared" si="1218"/>
        <v>0</v>
      </c>
      <c r="AB2657" s="5">
        <f t="shared" si="1219"/>
        <v>0</v>
      </c>
      <c r="AC2657" s="418">
        <f t="shared" si="1223"/>
        <v>0</v>
      </c>
      <c r="AD2657" s="628">
        <f t="shared" si="1220"/>
        <v>0</v>
      </c>
      <c r="AE2657" s="4">
        <f t="shared" si="1205"/>
        <v>0</v>
      </c>
      <c r="AF2657" s="3">
        <f t="shared" si="1221"/>
        <v>4.67</v>
      </c>
      <c r="AG2657" s="2">
        <f t="shared" si="1206"/>
        <v>105.92076283713217</v>
      </c>
      <c r="AH2657" s="1">
        <f t="shared" si="1195"/>
        <v>0</v>
      </c>
    </row>
    <row r="2658" spans="6:34" ht="15" thickBot="1" x14ac:dyDescent="0.4">
      <c r="F2658" s="21">
        <f t="shared" si="1207"/>
        <v>262.79999999999126</v>
      </c>
      <c r="G2658" s="20">
        <f t="shared" si="1222"/>
        <v>356.63043478260749</v>
      </c>
      <c r="H2658" s="19">
        <f t="shared" si="1196"/>
        <v>6.6304347826074945</v>
      </c>
      <c r="I2658" s="18">
        <f t="shared" si="1197"/>
        <v>1.8944099378878556E-2</v>
      </c>
      <c r="J2658" s="17">
        <f t="shared" si="1198"/>
        <v>3935.0464558612857</v>
      </c>
      <c r="K2658" s="16">
        <f t="shared" si="1199"/>
        <v>32.161889288814081</v>
      </c>
      <c r="L2658" s="15">
        <f t="shared" si="1200"/>
        <v>1.3845347021276564E-7</v>
      </c>
      <c r="M2658" s="14">
        <f t="shared" si="1201"/>
        <v>3.2909005334872264E-10</v>
      </c>
      <c r="N2658" s="13">
        <f t="shared" si="1208"/>
        <v>0</v>
      </c>
      <c r="O2658" s="12">
        <f t="shared" si="1209"/>
        <v>0</v>
      </c>
      <c r="P2658" s="4">
        <f t="shared" si="1210"/>
        <v>1.2462128098967713E-9</v>
      </c>
      <c r="Q2658" s="11">
        <f t="shared" si="1202"/>
        <v>1.831413571056754E-8</v>
      </c>
      <c r="R2658" s="10">
        <f t="shared" si="1211"/>
        <v>0</v>
      </c>
      <c r="S2658" s="9">
        <f t="shared" si="1212"/>
        <v>0</v>
      </c>
      <c r="T2658" s="8">
        <f t="shared" si="1213"/>
        <v>37294.985922558852</v>
      </c>
      <c r="U2658" s="7">
        <f t="shared" si="1214"/>
        <v>-32.161889288814081</v>
      </c>
      <c r="V2658" s="9">
        <f t="shared" si="1215"/>
        <v>0</v>
      </c>
      <c r="W2658" s="8">
        <f t="shared" si="1216"/>
        <v>3935.0464558612857</v>
      </c>
      <c r="X2658" s="7">
        <f t="shared" si="1217"/>
        <v>-32.161889288814081</v>
      </c>
      <c r="Y2658" s="6">
        <f t="shared" si="1203"/>
        <v>0</v>
      </c>
      <c r="Z2658" s="4">
        <f t="shared" si="1204"/>
        <v>-1</v>
      </c>
      <c r="AA2658" s="4">
        <f t="shared" si="1218"/>
        <v>0</v>
      </c>
      <c r="AB2658" s="5">
        <f t="shared" si="1219"/>
        <v>0</v>
      </c>
      <c r="AC2658" s="418">
        <f t="shared" si="1223"/>
        <v>0</v>
      </c>
      <c r="AD2658" s="628">
        <f t="shared" si="1220"/>
        <v>0</v>
      </c>
      <c r="AE2658" s="4">
        <f t="shared" si="1205"/>
        <v>0</v>
      </c>
      <c r="AF2658" s="3">
        <f t="shared" si="1221"/>
        <v>4.67</v>
      </c>
      <c r="AG2658" s="2">
        <f t="shared" si="1206"/>
        <v>105.92076283713217</v>
      </c>
      <c r="AH2658" s="1">
        <f t="shared" si="1195"/>
        <v>0</v>
      </c>
    </row>
    <row r="2659" spans="6:34" ht="15" thickBot="1" x14ac:dyDescent="0.4">
      <c r="F2659" s="21">
        <f t="shared" si="1207"/>
        <v>262.89999999999128</v>
      </c>
      <c r="G2659" s="20">
        <f t="shared" si="1222"/>
        <v>356.63043478260749</v>
      </c>
      <c r="H2659" s="19">
        <f t="shared" si="1196"/>
        <v>6.6304347826074945</v>
      </c>
      <c r="I2659" s="18">
        <f t="shared" si="1197"/>
        <v>1.8944099378878556E-2</v>
      </c>
      <c r="J2659" s="17">
        <f t="shared" si="1198"/>
        <v>3935.0464558612857</v>
      </c>
      <c r="K2659" s="16">
        <f t="shared" si="1199"/>
        <v>32.161889288814081</v>
      </c>
      <c r="L2659" s="15">
        <f t="shared" si="1200"/>
        <v>1.3845347021276564E-7</v>
      </c>
      <c r="M2659" s="14">
        <f t="shared" si="1201"/>
        <v>3.2909005334872264E-10</v>
      </c>
      <c r="N2659" s="13">
        <f t="shared" si="1208"/>
        <v>0</v>
      </c>
      <c r="O2659" s="12">
        <f t="shared" si="1209"/>
        <v>0</v>
      </c>
      <c r="P2659" s="4">
        <f t="shared" si="1210"/>
        <v>1.2462128098967713E-9</v>
      </c>
      <c r="Q2659" s="11">
        <f t="shared" si="1202"/>
        <v>1.831413571056754E-8</v>
      </c>
      <c r="R2659" s="10">
        <f t="shared" si="1211"/>
        <v>0</v>
      </c>
      <c r="S2659" s="9">
        <f t="shared" si="1212"/>
        <v>0</v>
      </c>
      <c r="T2659" s="8">
        <f t="shared" si="1213"/>
        <v>37294.985922558852</v>
      </c>
      <c r="U2659" s="7">
        <f t="shared" si="1214"/>
        <v>-32.161889288814081</v>
      </c>
      <c r="V2659" s="9">
        <f t="shared" si="1215"/>
        <v>0</v>
      </c>
      <c r="W2659" s="8">
        <f t="shared" si="1216"/>
        <v>3935.0464558612857</v>
      </c>
      <c r="X2659" s="7">
        <f t="shared" si="1217"/>
        <v>-32.161889288814081</v>
      </c>
      <c r="Y2659" s="6">
        <f t="shared" si="1203"/>
        <v>0</v>
      </c>
      <c r="Z2659" s="4">
        <f t="shared" si="1204"/>
        <v>-1</v>
      </c>
      <c r="AA2659" s="4">
        <f t="shared" si="1218"/>
        <v>0</v>
      </c>
      <c r="AB2659" s="5">
        <f t="shared" si="1219"/>
        <v>0</v>
      </c>
      <c r="AC2659" s="418">
        <f t="shared" si="1223"/>
        <v>0</v>
      </c>
      <c r="AD2659" s="628">
        <f t="shared" si="1220"/>
        <v>0</v>
      </c>
      <c r="AE2659" s="4">
        <f t="shared" si="1205"/>
        <v>0</v>
      </c>
      <c r="AF2659" s="3">
        <f t="shared" si="1221"/>
        <v>4.67</v>
      </c>
      <c r="AG2659" s="2">
        <f t="shared" si="1206"/>
        <v>105.92076283713217</v>
      </c>
      <c r="AH2659" s="1">
        <f t="shared" si="1195"/>
        <v>0</v>
      </c>
    </row>
    <row r="2660" spans="6:34" ht="15" thickBot="1" x14ac:dyDescent="0.4">
      <c r="F2660" s="21">
        <f t="shared" si="1207"/>
        <v>262.9999999999913</v>
      </c>
      <c r="G2660" s="20">
        <f t="shared" si="1222"/>
        <v>356.63043478260749</v>
      </c>
      <c r="H2660" s="19">
        <f t="shared" si="1196"/>
        <v>6.6304347826074945</v>
      </c>
      <c r="I2660" s="18">
        <f t="shared" si="1197"/>
        <v>1.8944099378878556E-2</v>
      </c>
      <c r="J2660" s="17">
        <f t="shared" si="1198"/>
        <v>3935.0464558612857</v>
      </c>
      <c r="K2660" s="16">
        <f t="shared" si="1199"/>
        <v>32.161889288814081</v>
      </c>
      <c r="L2660" s="15">
        <f t="shared" si="1200"/>
        <v>1.3845347021276564E-7</v>
      </c>
      <c r="M2660" s="14">
        <f t="shared" si="1201"/>
        <v>3.2909005334872264E-10</v>
      </c>
      <c r="N2660" s="13">
        <f t="shared" si="1208"/>
        <v>0</v>
      </c>
      <c r="O2660" s="12">
        <f t="shared" si="1209"/>
        <v>0</v>
      </c>
      <c r="P2660" s="4">
        <f t="shared" si="1210"/>
        <v>1.2462128098967713E-9</v>
      </c>
      <c r="Q2660" s="11">
        <f t="shared" si="1202"/>
        <v>1.831413571056754E-8</v>
      </c>
      <c r="R2660" s="10">
        <f t="shared" si="1211"/>
        <v>0</v>
      </c>
      <c r="S2660" s="9">
        <f t="shared" si="1212"/>
        <v>0</v>
      </c>
      <c r="T2660" s="8">
        <f t="shared" si="1213"/>
        <v>37294.985922558852</v>
      </c>
      <c r="U2660" s="7">
        <f t="shared" si="1214"/>
        <v>-32.161889288814081</v>
      </c>
      <c r="V2660" s="9">
        <f t="shared" si="1215"/>
        <v>0</v>
      </c>
      <c r="W2660" s="8">
        <f t="shared" si="1216"/>
        <v>3935.0464558612857</v>
      </c>
      <c r="X2660" s="7">
        <f t="shared" si="1217"/>
        <v>-32.161889288814081</v>
      </c>
      <c r="Y2660" s="6">
        <f t="shared" si="1203"/>
        <v>0</v>
      </c>
      <c r="Z2660" s="4">
        <f t="shared" si="1204"/>
        <v>-1</v>
      </c>
      <c r="AA2660" s="4">
        <f t="shared" si="1218"/>
        <v>0</v>
      </c>
      <c r="AB2660" s="5">
        <f t="shared" si="1219"/>
        <v>0</v>
      </c>
      <c r="AC2660" s="418">
        <f t="shared" si="1223"/>
        <v>0</v>
      </c>
      <c r="AD2660" s="628">
        <f t="shared" si="1220"/>
        <v>0</v>
      </c>
      <c r="AE2660" s="4">
        <f t="shared" si="1205"/>
        <v>0</v>
      </c>
      <c r="AF2660" s="3">
        <f t="shared" si="1221"/>
        <v>4.67</v>
      </c>
      <c r="AG2660" s="2">
        <f t="shared" si="1206"/>
        <v>105.92076283713217</v>
      </c>
      <c r="AH2660" s="1">
        <f t="shared" si="1195"/>
        <v>0</v>
      </c>
    </row>
    <row r="2661" spans="6:34" ht="15" thickBot="1" x14ac:dyDescent="0.4">
      <c r="F2661" s="21">
        <f t="shared" si="1207"/>
        <v>263.09999999999133</v>
      </c>
      <c r="G2661" s="20">
        <f t="shared" si="1222"/>
        <v>356.63043478260749</v>
      </c>
      <c r="H2661" s="19">
        <f t="shared" si="1196"/>
        <v>6.6304347826074945</v>
      </c>
      <c r="I2661" s="18">
        <f t="shared" si="1197"/>
        <v>1.8944099378878556E-2</v>
      </c>
      <c r="J2661" s="17">
        <f t="shared" si="1198"/>
        <v>3935.0464558612857</v>
      </c>
      <c r="K2661" s="16">
        <f t="shared" si="1199"/>
        <v>32.161889288814081</v>
      </c>
      <c r="L2661" s="15">
        <f t="shared" si="1200"/>
        <v>1.3845347021276564E-7</v>
      </c>
      <c r="M2661" s="14">
        <f t="shared" si="1201"/>
        <v>3.2909005334872264E-10</v>
      </c>
      <c r="N2661" s="13">
        <f t="shared" si="1208"/>
        <v>0</v>
      </c>
      <c r="O2661" s="12">
        <f t="shared" si="1209"/>
        <v>0</v>
      </c>
      <c r="P2661" s="4">
        <f t="shared" si="1210"/>
        <v>1.2462128098967713E-9</v>
      </c>
      <c r="Q2661" s="11">
        <f t="shared" si="1202"/>
        <v>1.831413571056754E-8</v>
      </c>
      <c r="R2661" s="10">
        <f t="shared" si="1211"/>
        <v>0</v>
      </c>
      <c r="S2661" s="9">
        <f t="shared" si="1212"/>
        <v>0</v>
      </c>
      <c r="T2661" s="8">
        <f t="shared" si="1213"/>
        <v>37294.985922558852</v>
      </c>
      <c r="U2661" s="7">
        <f t="shared" si="1214"/>
        <v>-32.161889288814081</v>
      </c>
      <c r="V2661" s="9">
        <f t="shared" si="1215"/>
        <v>0</v>
      </c>
      <c r="W2661" s="8">
        <f t="shared" si="1216"/>
        <v>3935.0464558612857</v>
      </c>
      <c r="X2661" s="7">
        <f t="shared" si="1217"/>
        <v>-32.161889288814081</v>
      </c>
      <c r="Y2661" s="6">
        <f t="shared" si="1203"/>
        <v>0</v>
      </c>
      <c r="Z2661" s="4">
        <f t="shared" si="1204"/>
        <v>-1</v>
      </c>
      <c r="AA2661" s="4">
        <f t="shared" si="1218"/>
        <v>0</v>
      </c>
      <c r="AB2661" s="5">
        <f t="shared" si="1219"/>
        <v>0</v>
      </c>
      <c r="AC2661" s="418">
        <f t="shared" si="1223"/>
        <v>0</v>
      </c>
      <c r="AD2661" s="628">
        <f t="shared" si="1220"/>
        <v>0</v>
      </c>
      <c r="AE2661" s="4">
        <f t="shared" si="1205"/>
        <v>0</v>
      </c>
      <c r="AF2661" s="3">
        <f t="shared" si="1221"/>
        <v>4.67</v>
      </c>
      <c r="AG2661" s="2">
        <f t="shared" si="1206"/>
        <v>105.92076283713217</v>
      </c>
      <c r="AH2661" s="1">
        <f t="shared" si="1195"/>
        <v>0</v>
      </c>
    </row>
    <row r="2662" spans="6:34" ht="15" thickBot="1" x14ac:dyDescent="0.4">
      <c r="F2662" s="21">
        <f t="shared" si="1207"/>
        <v>263.19999999999135</v>
      </c>
      <c r="G2662" s="20">
        <f t="shared" si="1222"/>
        <v>356.63043478260749</v>
      </c>
      <c r="H2662" s="19">
        <f t="shared" si="1196"/>
        <v>6.6304347826074945</v>
      </c>
      <c r="I2662" s="18">
        <f t="shared" si="1197"/>
        <v>1.8944099378878556E-2</v>
      </c>
      <c r="J2662" s="17">
        <f t="shared" si="1198"/>
        <v>3935.0464558612857</v>
      </c>
      <c r="K2662" s="16">
        <f t="shared" si="1199"/>
        <v>32.161889288814081</v>
      </c>
      <c r="L2662" s="15">
        <f t="shared" si="1200"/>
        <v>1.3845347021276564E-7</v>
      </c>
      <c r="M2662" s="14">
        <f t="shared" si="1201"/>
        <v>3.2909005334872264E-10</v>
      </c>
      <c r="N2662" s="13">
        <f t="shared" si="1208"/>
        <v>0</v>
      </c>
      <c r="O2662" s="12">
        <f t="shared" si="1209"/>
        <v>0</v>
      </c>
      <c r="P2662" s="4">
        <f t="shared" si="1210"/>
        <v>1.2462128098967713E-9</v>
      </c>
      <c r="Q2662" s="11">
        <f t="shared" si="1202"/>
        <v>1.831413571056754E-8</v>
      </c>
      <c r="R2662" s="10">
        <f t="shared" si="1211"/>
        <v>0</v>
      </c>
      <c r="S2662" s="9">
        <f t="shared" si="1212"/>
        <v>0</v>
      </c>
      <c r="T2662" s="8">
        <f t="shared" si="1213"/>
        <v>37294.985922558852</v>
      </c>
      <c r="U2662" s="7">
        <f t="shared" si="1214"/>
        <v>-32.161889288814081</v>
      </c>
      <c r="V2662" s="9">
        <f t="shared" si="1215"/>
        <v>0</v>
      </c>
      <c r="W2662" s="8">
        <f t="shared" si="1216"/>
        <v>3935.0464558612857</v>
      </c>
      <c r="X2662" s="7">
        <f t="shared" si="1217"/>
        <v>-32.161889288814081</v>
      </c>
      <c r="Y2662" s="6">
        <f t="shared" si="1203"/>
        <v>0</v>
      </c>
      <c r="Z2662" s="4">
        <f t="shared" si="1204"/>
        <v>-1</v>
      </c>
      <c r="AA2662" s="4">
        <f t="shared" si="1218"/>
        <v>0</v>
      </c>
      <c r="AB2662" s="5">
        <f t="shared" si="1219"/>
        <v>0</v>
      </c>
      <c r="AC2662" s="418">
        <f t="shared" si="1223"/>
        <v>0</v>
      </c>
      <c r="AD2662" s="628">
        <f t="shared" si="1220"/>
        <v>0</v>
      </c>
      <c r="AE2662" s="4">
        <f t="shared" si="1205"/>
        <v>0</v>
      </c>
      <c r="AF2662" s="3">
        <f t="shared" si="1221"/>
        <v>4.67</v>
      </c>
      <c r="AG2662" s="2">
        <f t="shared" si="1206"/>
        <v>105.92076283713217</v>
      </c>
      <c r="AH2662" s="1">
        <f t="shared" si="1195"/>
        <v>0</v>
      </c>
    </row>
    <row r="2663" spans="6:34" ht="15" thickBot="1" x14ac:dyDescent="0.4">
      <c r="F2663" s="21">
        <f t="shared" si="1207"/>
        <v>263.29999999999137</v>
      </c>
      <c r="G2663" s="20">
        <f t="shared" si="1222"/>
        <v>356.63043478260749</v>
      </c>
      <c r="H2663" s="19">
        <f t="shared" si="1196"/>
        <v>6.6304347826074945</v>
      </c>
      <c r="I2663" s="18">
        <f t="shared" si="1197"/>
        <v>1.8944099378878556E-2</v>
      </c>
      <c r="J2663" s="17">
        <f t="shared" si="1198"/>
        <v>3935.0464558612857</v>
      </c>
      <c r="K2663" s="16">
        <f t="shared" si="1199"/>
        <v>32.161889288814081</v>
      </c>
      <c r="L2663" s="15">
        <f t="shared" si="1200"/>
        <v>1.3845347021276564E-7</v>
      </c>
      <c r="M2663" s="14">
        <f t="shared" si="1201"/>
        <v>3.2909005334872264E-10</v>
      </c>
      <c r="N2663" s="13">
        <f t="shared" si="1208"/>
        <v>0</v>
      </c>
      <c r="O2663" s="12">
        <f t="shared" si="1209"/>
        <v>0</v>
      </c>
      <c r="P2663" s="4">
        <f t="shared" si="1210"/>
        <v>1.2462128098967713E-9</v>
      </c>
      <c r="Q2663" s="11">
        <f t="shared" si="1202"/>
        <v>1.831413571056754E-8</v>
      </c>
      <c r="R2663" s="10">
        <f t="shared" si="1211"/>
        <v>0</v>
      </c>
      <c r="S2663" s="9">
        <f t="shared" si="1212"/>
        <v>0</v>
      </c>
      <c r="T2663" s="8">
        <f t="shared" si="1213"/>
        <v>37294.985922558852</v>
      </c>
      <c r="U2663" s="7">
        <f t="shared" si="1214"/>
        <v>-32.161889288814081</v>
      </c>
      <c r="V2663" s="9">
        <f t="shared" si="1215"/>
        <v>0</v>
      </c>
      <c r="W2663" s="8">
        <f t="shared" si="1216"/>
        <v>3935.0464558612857</v>
      </c>
      <c r="X2663" s="7">
        <f t="shared" si="1217"/>
        <v>-32.161889288814081</v>
      </c>
      <c r="Y2663" s="6">
        <f t="shared" si="1203"/>
        <v>0</v>
      </c>
      <c r="Z2663" s="4">
        <f t="shared" si="1204"/>
        <v>-1</v>
      </c>
      <c r="AA2663" s="4">
        <f t="shared" si="1218"/>
        <v>0</v>
      </c>
      <c r="AB2663" s="5">
        <f t="shared" si="1219"/>
        <v>0</v>
      </c>
      <c r="AC2663" s="418">
        <f t="shared" si="1223"/>
        <v>0</v>
      </c>
      <c r="AD2663" s="628">
        <f t="shared" si="1220"/>
        <v>0</v>
      </c>
      <c r="AE2663" s="4">
        <f t="shared" si="1205"/>
        <v>0</v>
      </c>
      <c r="AF2663" s="3">
        <f t="shared" si="1221"/>
        <v>4.67</v>
      </c>
      <c r="AG2663" s="2">
        <f t="shared" si="1206"/>
        <v>105.92076283713217</v>
      </c>
      <c r="AH2663" s="1">
        <f t="shared" si="1195"/>
        <v>0</v>
      </c>
    </row>
    <row r="2664" spans="6:34" ht="15" thickBot="1" x14ac:dyDescent="0.4">
      <c r="F2664" s="21">
        <f t="shared" si="1207"/>
        <v>263.39999999999139</v>
      </c>
      <c r="G2664" s="20">
        <f t="shared" si="1222"/>
        <v>356.63043478260749</v>
      </c>
      <c r="H2664" s="19">
        <f t="shared" si="1196"/>
        <v>6.6304347826074945</v>
      </c>
      <c r="I2664" s="18">
        <f t="shared" si="1197"/>
        <v>1.8944099378878556E-2</v>
      </c>
      <c r="J2664" s="17">
        <f t="shared" si="1198"/>
        <v>3935.0464558612857</v>
      </c>
      <c r="K2664" s="16">
        <f t="shared" si="1199"/>
        <v>32.161889288814081</v>
      </c>
      <c r="L2664" s="15">
        <f t="shared" si="1200"/>
        <v>1.3845347021276564E-7</v>
      </c>
      <c r="M2664" s="14">
        <f t="shared" si="1201"/>
        <v>3.2909005334872264E-10</v>
      </c>
      <c r="N2664" s="13">
        <f t="shared" si="1208"/>
        <v>0</v>
      </c>
      <c r="O2664" s="12">
        <f t="shared" si="1209"/>
        <v>0</v>
      </c>
      <c r="P2664" s="4">
        <f t="shared" si="1210"/>
        <v>1.2462128098967713E-9</v>
      </c>
      <c r="Q2664" s="11">
        <f t="shared" si="1202"/>
        <v>1.831413571056754E-8</v>
      </c>
      <c r="R2664" s="10">
        <f t="shared" si="1211"/>
        <v>0</v>
      </c>
      <c r="S2664" s="9">
        <f t="shared" si="1212"/>
        <v>0</v>
      </c>
      <c r="T2664" s="8">
        <f t="shared" si="1213"/>
        <v>37294.985922558852</v>
      </c>
      <c r="U2664" s="7">
        <f t="shared" si="1214"/>
        <v>-32.161889288814081</v>
      </c>
      <c r="V2664" s="9">
        <f t="shared" si="1215"/>
        <v>0</v>
      </c>
      <c r="W2664" s="8">
        <f t="shared" si="1216"/>
        <v>3935.0464558612857</v>
      </c>
      <c r="X2664" s="7">
        <f t="shared" si="1217"/>
        <v>-32.161889288814081</v>
      </c>
      <c r="Y2664" s="6">
        <f t="shared" si="1203"/>
        <v>0</v>
      </c>
      <c r="Z2664" s="4">
        <f t="shared" si="1204"/>
        <v>-1</v>
      </c>
      <c r="AA2664" s="4">
        <f t="shared" si="1218"/>
        <v>0</v>
      </c>
      <c r="AB2664" s="5">
        <f t="shared" si="1219"/>
        <v>0</v>
      </c>
      <c r="AC2664" s="418">
        <f t="shared" si="1223"/>
        <v>0</v>
      </c>
      <c r="AD2664" s="628">
        <f t="shared" si="1220"/>
        <v>0</v>
      </c>
      <c r="AE2664" s="4">
        <f t="shared" si="1205"/>
        <v>0</v>
      </c>
      <c r="AF2664" s="3">
        <f t="shared" si="1221"/>
        <v>4.67</v>
      </c>
      <c r="AG2664" s="2">
        <f t="shared" si="1206"/>
        <v>105.92076283713217</v>
      </c>
      <c r="AH2664" s="1">
        <f t="shared" si="1195"/>
        <v>0</v>
      </c>
    </row>
    <row r="2665" spans="6:34" ht="15" thickBot="1" x14ac:dyDescent="0.4">
      <c r="F2665" s="21">
        <f t="shared" si="1207"/>
        <v>263.49999999999142</v>
      </c>
      <c r="G2665" s="20">
        <f t="shared" si="1222"/>
        <v>356.63043478260749</v>
      </c>
      <c r="H2665" s="19">
        <f t="shared" si="1196"/>
        <v>6.6304347826074945</v>
      </c>
      <c r="I2665" s="18">
        <f t="shared" si="1197"/>
        <v>1.8944099378878556E-2</v>
      </c>
      <c r="J2665" s="17">
        <f t="shared" si="1198"/>
        <v>3935.0464558612857</v>
      </c>
      <c r="K2665" s="16">
        <f t="shared" si="1199"/>
        <v>32.161889288814081</v>
      </c>
      <c r="L2665" s="15">
        <f t="shared" si="1200"/>
        <v>1.3845347021276564E-7</v>
      </c>
      <c r="M2665" s="14">
        <f t="shared" si="1201"/>
        <v>3.2909005334872264E-10</v>
      </c>
      <c r="N2665" s="13">
        <f t="shared" si="1208"/>
        <v>0</v>
      </c>
      <c r="O2665" s="12">
        <f t="shared" si="1209"/>
        <v>0</v>
      </c>
      <c r="P2665" s="4">
        <f t="shared" si="1210"/>
        <v>1.2462128098967713E-9</v>
      </c>
      <c r="Q2665" s="11">
        <f t="shared" si="1202"/>
        <v>1.831413571056754E-8</v>
      </c>
      <c r="R2665" s="10">
        <f t="shared" si="1211"/>
        <v>0</v>
      </c>
      <c r="S2665" s="9">
        <f t="shared" si="1212"/>
        <v>0</v>
      </c>
      <c r="T2665" s="8">
        <f t="shared" si="1213"/>
        <v>37294.985922558852</v>
      </c>
      <c r="U2665" s="7">
        <f t="shared" si="1214"/>
        <v>-32.161889288814081</v>
      </c>
      <c r="V2665" s="9">
        <f t="shared" si="1215"/>
        <v>0</v>
      </c>
      <c r="W2665" s="8">
        <f t="shared" si="1216"/>
        <v>3935.0464558612857</v>
      </c>
      <c r="X2665" s="7">
        <f t="shared" si="1217"/>
        <v>-32.161889288814081</v>
      </c>
      <c r="Y2665" s="6">
        <f t="shared" si="1203"/>
        <v>0</v>
      </c>
      <c r="Z2665" s="4">
        <f t="shared" si="1204"/>
        <v>-1</v>
      </c>
      <c r="AA2665" s="4">
        <f t="shared" si="1218"/>
        <v>0</v>
      </c>
      <c r="AB2665" s="5">
        <f t="shared" si="1219"/>
        <v>0</v>
      </c>
      <c r="AC2665" s="418">
        <f t="shared" si="1223"/>
        <v>0</v>
      </c>
      <c r="AD2665" s="628">
        <f t="shared" si="1220"/>
        <v>0</v>
      </c>
      <c r="AE2665" s="4">
        <f t="shared" si="1205"/>
        <v>0</v>
      </c>
      <c r="AF2665" s="3">
        <f t="shared" si="1221"/>
        <v>4.67</v>
      </c>
      <c r="AG2665" s="2">
        <f t="shared" si="1206"/>
        <v>105.92076283713217</v>
      </c>
      <c r="AH2665" s="1">
        <f t="shared" si="1195"/>
        <v>0</v>
      </c>
    </row>
    <row r="2666" spans="6:34" ht="15" thickBot="1" x14ac:dyDescent="0.4">
      <c r="F2666" s="21">
        <f t="shared" si="1207"/>
        <v>263.59999999999144</v>
      </c>
      <c r="G2666" s="20">
        <f t="shared" si="1222"/>
        <v>356.63043478260749</v>
      </c>
      <c r="H2666" s="19">
        <f t="shared" si="1196"/>
        <v>6.6304347826074945</v>
      </c>
      <c r="I2666" s="18">
        <f t="shared" si="1197"/>
        <v>1.8944099378878556E-2</v>
      </c>
      <c r="J2666" s="17">
        <f t="shared" si="1198"/>
        <v>3935.0464558612857</v>
      </c>
      <c r="K2666" s="16">
        <f t="shared" si="1199"/>
        <v>32.161889288814081</v>
      </c>
      <c r="L2666" s="15">
        <f t="shared" si="1200"/>
        <v>1.3845347021276564E-7</v>
      </c>
      <c r="M2666" s="14">
        <f t="shared" si="1201"/>
        <v>3.2909005334872264E-10</v>
      </c>
      <c r="N2666" s="13">
        <f t="shared" si="1208"/>
        <v>0</v>
      </c>
      <c r="O2666" s="12">
        <f t="shared" si="1209"/>
        <v>0</v>
      </c>
      <c r="P2666" s="4">
        <f t="shared" si="1210"/>
        <v>1.2462128098967713E-9</v>
      </c>
      <c r="Q2666" s="11">
        <f t="shared" si="1202"/>
        <v>1.831413571056754E-8</v>
      </c>
      <c r="R2666" s="10">
        <f t="shared" si="1211"/>
        <v>0</v>
      </c>
      <c r="S2666" s="9">
        <f t="shared" si="1212"/>
        <v>0</v>
      </c>
      <c r="T2666" s="8">
        <f t="shared" si="1213"/>
        <v>37294.985922558852</v>
      </c>
      <c r="U2666" s="7">
        <f t="shared" si="1214"/>
        <v>-32.161889288814081</v>
      </c>
      <c r="V2666" s="9">
        <f t="shared" si="1215"/>
        <v>0</v>
      </c>
      <c r="W2666" s="8">
        <f t="shared" si="1216"/>
        <v>3935.0464558612857</v>
      </c>
      <c r="X2666" s="7">
        <f t="shared" si="1217"/>
        <v>-32.161889288814081</v>
      </c>
      <c r="Y2666" s="6">
        <f t="shared" si="1203"/>
        <v>0</v>
      </c>
      <c r="Z2666" s="4">
        <f t="shared" si="1204"/>
        <v>-1</v>
      </c>
      <c r="AA2666" s="4">
        <f t="shared" si="1218"/>
        <v>0</v>
      </c>
      <c r="AB2666" s="5">
        <f t="shared" si="1219"/>
        <v>0</v>
      </c>
      <c r="AC2666" s="418">
        <f t="shared" si="1223"/>
        <v>0</v>
      </c>
      <c r="AD2666" s="628">
        <f t="shared" si="1220"/>
        <v>0</v>
      </c>
      <c r="AE2666" s="4">
        <f t="shared" si="1205"/>
        <v>0</v>
      </c>
      <c r="AF2666" s="3">
        <f t="shared" si="1221"/>
        <v>4.67</v>
      </c>
      <c r="AG2666" s="2">
        <f t="shared" si="1206"/>
        <v>105.92076283713217</v>
      </c>
      <c r="AH2666" s="1">
        <f t="shared" si="1195"/>
        <v>0</v>
      </c>
    </row>
    <row r="2667" spans="6:34" ht="15" thickBot="1" x14ac:dyDescent="0.4">
      <c r="F2667" s="21">
        <f t="shared" si="1207"/>
        <v>263.69999999999146</v>
      </c>
      <c r="G2667" s="20">
        <f t="shared" si="1222"/>
        <v>356.63043478260749</v>
      </c>
      <c r="H2667" s="19">
        <f t="shared" si="1196"/>
        <v>6.6304347826074945</v>
      </c>
      <c r="I2667" s="18">
        <f t="shared" si="1197"/>
        <v>1.8944099378878556E-2</v>
      </c>
      <c r="J2667" s="17">
        <f t="shared" si="1198"/>
        <v>3935.0464558612857</v>
      </c>
      <c r="K2667" s="16">
        <f t="shared" si="1199"/>
        <v>32.161889288814081</v>
      </c>
      <c r="L2667" s="15">
        <f t="shared" si="1200"/>
        <v>1.3845347021276564E-7</v>
      </c>
      <c r="M2667" s="14">
        <f t="shared" si="1201"/>
        <v>3.2909005334872264E-10</v>
      </c>
      <c r="N2667" s="13">
        <f t="shared" si="1208"/>
        <v>0</v>
      </c>
      <c r="O2667" s="12">
        <f t="shared" si="1209"/>
        <v>0</v>
      </c>
      <c r="P2667" s="4">
        <f t="shared" si="1210"/>
        <v>1.2462128098967713E-9</v>
      </c>
      <c r="Q2667" s="11">
        <f t="shared" si="1202"/>
        <v>1.831413571056754E-8</v>
      </c>
      <c r="R2667" s="10">
        <f t="shared" si="1211"/>
        <v>0</v>
      </c>
      <c r="S2667" s="9">
        <f t="shared" si="1212"/>
        <v>0</v>
      </c>
      <c r="T2667" s="8">
        <f t="shared" si="1213"/>
        <v>37294.985922558852</v>
      </c>
      <c r="U2667" s="7">
        <f t="shared" si="1214"/>
        <v>-32.161889288814081</v>
      </c>
      <c r="V2667" s="9">
        <f t="shared" si="1215"/>
        <v>0</v>
      </c>
      <c r="W2667" s="8">
        <f t="shared" si="1216"/>
        <v>3935.0464558612857</v>
      </c>
      <c r="X2667" s="7">
        <f t="shared" si="1217"/>
        <v>-32.161889288814081</v>
      </c>
      <c r="Y2667" s="6">
        <f t="shared" si="1203"/>
        <v>0</v>
      </c>
      <c r="Z2667" s="4">
        <f t="shared" si="1204"/>
        <v>-1</v>
      </c>
      <c r="AA2667" s="4">
        <f t="shared" si="1218"/>
        <v>0</v>
      </c>
      <c r="AB2667" s="5">
        <f t="shared" si="1219"/>
        <v>0</v>
      </c>
      <c r="AC2667" s="418">
        <f t="shared" si="1223"/>
        <v>0</v>
      </c>
      <c r="AD2667" s="628">
        <f t="shared" si="1220"/>
        <v>0</v>
      </c>
      <c r="AE2667" s="4">
        <f t="shared" si="1205"/>
        <v>0</v>
      </c>
      <c r="AF2667" s="3">
        <f t="shared" si="1221"/>
        <v>4.67</v>
      </c>
      <c r="AG2667" s="2">
        <f t="shared" si="1206"/>
        <v>105.92076283713217</v>
      </c>
      <c r="AH2667" s="1">
        <f t="shared" si="1195"/>
        <v>0</v>
      </c>
    </row>
    <row r="2668" spans="6:34" ht="15" thickBot="1" x14ac:dyDescent="0.4">
      <c r="F2668" s="21">
        <f t="shared" si="1207"/>
        <v>263.79999999999148</v>
      </c>
      <c r="G2668" s="20">
        <f t="shared" si="1222"/>
        <v>356.63043478260749</v>
      </c>
      <c r="H2668" s="19">
        <f t="shared" si="1196"/>
        <v>6.6304347826074945</v>
      </c>
      <c r="I2668" s="18">
        <f t="shared" si="1197"/>
        <v>1.8944099378878556E-2</v>
      </c>
      <c r="J2668" s="17">
        <f t="shared" si="1198"/>
        <v>3935.0464558612857</v>
      </c>
      <c r="K2668" s="16">
        <f t="shared" si="1199"/>
        <v>32.161889288814081</v>
      </c>
      <c r="L2668" s="15">
        <f t="shared" si="1200"/>
        <v>1.3845347021276564E-7</v>
      </c>
      <c r="M2668" s="14">
        <f t="shared" si="1201"/>
        <v>3.2909005334872264E-10</v>
      </c>
      <c r="N2668" s="13">
        <f t="shared" si="1208"/>
        <v>0</v>
      </c>
      <c r="O2668" s="12">
        <f t="shared" si="1209"/>
        <v>0</v>
      </c>
      <c r="P2668" s="4">
        <f t="shared" si="1210"/>
        <v>1.2462128098967713E-9</v>
      </c>
      <c r="Q2668" s="11">
        <f t="shared" si="1202"/>
        <v>1.831413571056754E-8</v>
      </c>
      <c r="R2668" s="10">
        <f t="shared" si="1211"/>
        <v>0</v>
      </c>
      <c r="S2668" s="9">
        <f t="shared" si="1212"/>
        <v>0</v>
      </c>
      <c r="T2668" s="8">
        <f t="shared" si="1213"/>
        <v>37294.985922558852</v>
      </c>
      <c r="U2668" s="7">
        <f t="shared" si="1214"/>
        <v>-32.161889288814081</v>
      </c>
      <c r="V2668" s="9">
        <f t="shared" si="1215"/>
        <v>0</v>
      </c>
      <c r="W2668" s="8">
        <f t="shared" si="1216"/>
        <v>3935.0464558612857</v>
      </c>
      <c r="X2668" s="7">
        <f t="shared" si="1217"/>
        <v>-32.161889288814081</v>
      </c>
      <c r="Y2668" s="6">
        <f t="shared" si="1203"/>
        <v>0</v>
      </c>
      <c r="Z2668" s="4">
        <f t="shared" si="1204"/>
        <v>-1</v>
      </c>
      <c r="AA2668" s="4">
        <f t="shared" si="1218"/>
        <v>0</v>
      </c>
      <c r="AB2668" s="5">
        <f t="shared" si="1219"/>
        <v>0</v>
      </c>
      <c r="AC2668" s="418">
        <f t="shared" si="1223"/>
        <v>0</v>
      </c>
      <c r="AD2668" s="628">
        <f t="shared" si="1220"/>
        <v>0</v>
      </c>
      <c r="AE2668" s="4">
        <f t="shared" si="1205"/>
        <v>0</v>
      </c>
      <c r="AF2668" s="3">
        <f t="shared" si="1221"/>
        <v>4.67</v>
      </c>
      <c r="AG2668" s="2">
        <f t="shared" si="1206"/>
        <v>105.92076283713217</v>
      </c>
      <c r="AH2668" s="1">
        <f t="shared" si="1195"/>
        <v>0</v>
      </c>
    </row>
    <row r="2669" spans="6:34" ht="15" thickBot="1" x14ac:dyDescent="0.4">
      <c r="F2669" s="21">
        <f t="shared" si="1207"/>
        <v>263.89999999999151</v>
      </c>
      <c r="G2669" s="20">
        <f t="shared" si="1222"/>
        <v>356.63043478260749</v>
      </c>
      <c r="H2669" s="19">
        <f t="shared" si="1196"/>
        <v>6.6304347826074945</v>
      </c>
      <c r="I2669" s="18">
        <f t="shared" si="1197"/>
        <v>1.8944099378878556E-2</v>
      </c>
      <c r="J2669" s="17">
        <f t="shared" si="1198"/>
        <v>3935.0464558612857</v>
      </c>
      <c r="K2669" s="16">
        <f t="shared" si="1199"/>
        <v>32.161889288814081</v>
      </c>
      <c r="L2669" s="15">
        <f t="shared" si="1200"/>
        <v>1.3845347021276564E-7</v>
      </c>
      <c r="M2669" s="14">
        <f t="shared" si="1201"/>
        <v>3.2909005334872264E-10</v>
      </c>
      <c r="N2669" s="13">
        <f t="shared" si="1208"/>
        <v>0</v>
      </c>
      <c r="O2669" s="12">
        <f t="shared" si="1209"/>
        <v>0</v>
      </c>
      <c r="P2669" s="4">
        <f t="shared" si="1210"/>
        <v>1.2462128098967713E-9</v>
      </c>
      <c r="Q2669" s="11">
        <f t="shared" si="1202"/>
        <v>1.831413571056754E-8</v>
      </c>
      <c r="R2669" s="10">
        <f t="shared" si="1211"/>
        <v>0</v>
      </c>
      <c r="S2669" s="9">
        <f t="shared" si="1212"/>
        <v>0</v>
      </c>
      <c r="T2669" s="8">
        <f t="shared" si="1213"/>
        <v>37294.985922558852</v>
      </c>
      <c r="U2669" s="7">
        <f t="shared" si="1214"/>
        <v>-32.161889288814081</v>
      </c>
      <c r="V2669" s="9">
        <f t="shared" si="1215"/>
        <v>0</v>
      </c>
      <c r="W2669" s="8">
        <f t="shared" si="1216"/>
        <v>3935.0464558612857</v>
      </c>
      <c r="X2669" s="7">
        <f t="shared" si="1217"/>
        <v>-32.161889288814081</v>
      </c>
      <c r="Y2669" s="6">
        <f t="shared" si="1203"/>
        <v>0</v>
      </c>
      <c r="Z2669" s="4">
        <f t="shared" si="1204"/>
        <v>-1</v>
      </c>
      <c r="AA2669" s="4">
        <f t="shared" si="1218"/>
        <v>0</v>
      </c>
      <c r="AB2669" s="5">
        <f t="shared" si="1219"/>
        <v>0</v>
      </c>
      <c r="AC2669" s="418">
        <f t="shared" si="1223"/>
        <v>0</v>
      </c>
      <c r="AD2669" s="628">
        <f t="shared" si="1220"/>
        <v>0</v>
      </c>
      <c r="AE2669" s="4">
        <f t="shared" si="1205"/>
        <v>0</v>
      </c>
      <c r="AF2669" s="3">
        <f t="shared" si="1221"/>
        <v>4.67</v>
      </c>
      <c r="AG2669" s="2">
        <f t="shared" si="1206"/>
        <v>105.92076283713217</v>
      </c>
      <c r="AH2669" s="1">
        <f t="shared" si="1195"/>
        <v>0</v>
      </c>
    </row>
    <row r="2670" spans="6:34" ht="15" thickBot="1" x14ac:dyDescent="0.4">
      <c r="F2670" s="21">
        <f t="shared" si="1207"/>
        <v>263.99999999999153</v>
      </c>
      <c r="G2670" s="20">
        <f t="shared" si="1222"/>
        <v>356.63043478260749</v>
      </c>
      <c r="H2670" s="19">
        <f t="shared" si="1196"/>
        <v>6.6304347826074945</v>
      </c>
      <c r="I2670" s="18">
        <f t="shared" si="1197"/>
        <v>1.8944099378878556E-2</v>
      </c>
      <c r="J2670" s="17">
        <f t="shared" si="1198"/>
        <v>3935.0464558612857</v>
      </c>
      <c r="K2670" s="16">
        <f t="shared" si="1199"/>
        <v>32.161889288814081</v>
      </c>
      <c r="L2670" s="15">
        <f t="shared" si="1200"/>
        <v>1.3845347021276564E-7</v>
      </c>
      <c r="M2670" s="14">
        <f t="shared" si="1201"/>
        <v>3.2909005334872264E-10</v>
      </c>
      <c r="N2670" s="13">
        <f t="shared" si="1208"/>
        <v>0</v>
      </c>
      <c r="O2670" s="12">
        <f t="shared" si="1209"/>
        <v>0</v>
      </c>
      <c r="P2670" s="4">
        <f t="shared" si="1210"/>
        <v>1.2462128098967713E-9</v>
      </c>
      <c r="Q2670" s="11">
        <f t="shared" si="1202"/>
        <v>1.831413571056754E-8</v>
      </c>
      <c r="R2670" s="10">
        <f t="shared" si="1211"/>
        <v>0</v>
      </c>
      <c r="S2670" s="9">
        <f t="shared" si="1212"/>
        <v>0</v>
      </c>
      <c r="T2670" s="8">
        <f t="shared" si="1213"/>
        <v>37294.985922558852</v>
      </c>
      <c r="U2670" s="7">
        <f t="shared" si="1214"/>
        <v>-32.161889288814081</v>
      </c>
      <c r="V2670" s="9">
        <f t="shared" si="1215"/>
        <v>0</v>
      </c>
      <c r="W2670" s="8">
        <f t="shared" si="1216"/>
        <v>3935.0464558612857</v>
      </c>
      <c r="X2670" s="7">
        <f t="shared" si="1217"/>
        <v>-32.161889288814081</v>
      </c>
      <c r="Y2670" s="6">
        <f t="shared" si="1203"/>
        <v>0</v>
      </c>
      <c r="Z2670" s="4">
        <f t="shared" si="1204"/>
        <v>-1</v>
      </c>
      <c r="AA2670" s="4">
        <f t="shared" si="1218"/>
        <v>0</v>
      </c>
      <c r="AB2670" s="5">
        <f t="shared" si="1219"/>
        <v>0</v>
      </c>
      <c r="AC2670" s="418">
        <f t="shared" si="1223"/>
        <v>0</v>
      </c>
      <c r="AD2670" s="628">
        <f t="shared" si="1220"/>
        <v>0</v>
      </c>
      <c r="AE2670" s="4">
        <f t="shared" si="1205"/>
        <v>0</v>
      </c>
      <c r="AF2670" s="3">
        <f t="shared" si="1221"/>
        <v>4.67</v>
      </c>
      <c r="AG2670" s="2">
        <f t="shared" si="1206"/>
        <v>105.92076283713217</v>
      </c>
      <c r="AH2670" s="1">
        <f t="shared" si="1195"/>
        <v>0</v>
      </c>
    </row>
    <row r="2671" spans="6:34" ht="15" thickBot="1" x14ac:dyDescent="0.4">
      <c r="F2671" s="21">
        <f t="shared" si="1207"/>
        <v>264.09999999999155</v>
      </c>
      <c r="G2671" s="20">
        <f t="shared" si="1222"/>
        <v>356.63043478260749</v>
      </c>
      <c r="H2671" s="19">
        <f t="shared" si="1196"/>
        <v>6.6304347826074945</v>
      </c>
      <c r="I2671" s="18">
        <f t="shared" si="1197"/>
        <v>1.8944099378878556E-2</v>
      </c>
      <c r="J2671" s="17">
        <f t="shared" si="1198"/>
        <v>3935.0464558612857</v>
      </c>
      <c r="K2671" s="16">
        <f t="shared" si="1199"/>
        <v>32.161889288814081</v>
      </c>
      <c r="L2671" s="15">
        <f t="shared" si="1200"/>
        <v>1.3845347021276564E-7</v>
      </c>
      <c r="M2671" s="14">
        <f t="shared" si="1201"/>
        <v>3.2909005334872264E-10</v>
      </c>
      <c r="N2671" s="13">
        <f t="shared" si="1208"/>
        <v>0</v>
      </c>
      <c r="O2671" s="12">
        <f t="shared" si="1209"/>
        <v>0</v>
      </c>
      <c r="P2671" s="4">
        <f t="shared" si="1210"/>
        <v>1.2462128098967713E-9</v>
      </c>
      <c r="Q2671" s="11">
        <f t="shared" si="1202"/>
        <v>1.831413571056754E-8</v>
      </c>
      <c r="R2671" s="10">
        <f t="shared" si="1211"/>
        <v>0</v>
      </c>
      <c r="S2671" s="9">
        <f t="shared" si="1212"/>
        <v>0</v>
      </c>
      <c r="T2671" s="8">
        <f t="shared" si="1213"/>
        <v>37294.985922558852</v>
      </c>
      <c r="U2671" s="7">
        <f t="shared" si="1214"/>
        <v>-32.161889288814081</v>
      </c>
      <c r="V2671" s="9">
        <f t="shared" si="1215"/>
        <v>0</v>
      </c>
      <c r="W2671" s="8">
        <f t="shared" si="1216"/>
        <v>3935.0464558612857</v>
      </c>
      <c r="X2671" s="7">
        <f t="shared" si="1217"/>
        <v>-32.161889288814081</v>
      </c>
      <c r="Y2671" s="6">
        <f t="shared" si="1203"/>
        <v>0</v>
      </c>
      <c r="Z2671" s="4">
        <f t="shared" si="1204"/>
        <v>-1</v>
      </c>
      <c r="AA2671" s="4">
        <f t="shared" si="1218"/>
        <v>0</v>
      </c>
      <c r="AB2671" s="5">
        <f t="shared" si="1219"/>
        <v>0</v>
      </c>
      <c r="AC2671" s="418">
        <f t="shared" si="1223"/>
        <v>0</v>
      </c>
      <c r="AD2671" s="628">
        <f t="shared" si="1220"/>
        <v>0</v>
      </c>
      <c r="AE2671" s="4">
        <f t="shared" si="1205"/>
        <v>0</v>
      </c>
      <c r="AF2671" s="3">
        <f t="shared" si="1221"/>
        <v>4.67</v>
      </c>
      <c r="AG2671" s="2">
        <f t="shared" si="1206"/>
        <v>105.92076283713217</v>
      </c>
      <c r="AH2671" s="1">
        <f t="shared" si="1195"/>
        <v>0</v>
      </c>
    </row>
    <row r="2672" spans="6:34" ht="15" thickBot="1" x14ac:dyDescent="0.4">
      <c r="F2672" s="21">
        <f t="shared" si="1207"/>
        <v>264.19999999999158</v>
      </c>
      <c r="G2672" s="20">
        <f t="shared" si="1222"/>
        <v>356.63043478260749</v>
      </c>
      <c r="H2672" s="19">
        <f t="shared" si="1196"/>
        <v>6.6304347826074945</v>
      </c>
      <c r="I2672" s="18">
        <f t="shared" si="1197"/>
        <v>1.8944099378878556E-2</v>
      </c>
      <c r="J2672" s="17">
        <f t="shared" si="1198"/>
        <v>3935.0464558612857</v>
      </c>
      <c r="K2672" s="16">
        <f t="shared" si="1199"/>
        <v>32.161889288814081</v>
      </c>
      <c r="L2672" s="15">
        <f t="shared" si="1200"/>
        <v>1.3845347021276564E-7</v>
      </c>
      <c r="M2672" s="14">
        <f t="shared" si="1201"/>
        <v>3.2909005334872264E-10</v>
      </c>
      <c r="N2672" s="13">
        <f t="shared" si="1208"/>
        <v>0</v>
      </c>
      <c r="O2672" s="12">
        <f t="shared" si="1209"/>
        <v>0</v>
      </c>
      <c r="P2672" s="4">
        <f t="shared" si="1210"/>
        <v>1.2462128098967713E-9</v>
      </c>
      <c r="Q2672" s="11">
        <f t="shared" si="1202"/>
        <v>1.831413571056754E-8</v>
      </c>
      <c r="R2672" s="10">
        <f t="shared" si="1211"/>
        <v>0</v>
      </c>
      <c r="S2672" s="9">
        <f t="shared" si="1212"/>
        <v>0</v>
      </c>
      <c r="T2672" s="8">
        <f t="shared" si="1213"/>
        <v>37294.985922558852</v>
      </c>
      <c r="U2672" s="7">
        <f t="shared" si="1214"/>
        <v>-32.161889288814081</v>
      </c>
      <c r="V2672" s="9">
        <f t="shared" si="1215"/>
        <v>0</v>
      </c>
      <c r="W2672" s="8">
        <f t="shared" si="1216"/>
        <v>3935.0464558612857</v>
      </c>
      <c r="X2672" s="7">
        <f t="shared" si="1217"/>
        <v>-32.161889288814081</v>
      </c>
      <c r="Y2672" s="6">
        <f t="shared" si="1203"/>
        <v>0</v>
      </c>
      <c r="Z2672" s="4">
        <f t="shared" si="1204"/>
        <v>-1</v>
      </c>
      <c r="AA2672" s="4">
        <f t="shared" si="1218"/>
        <v>0</v>
      </c>
      <c r="AB2672" s="5">
        <f t="shared" si="1219"/>
        <v>0</v>
      </c>
      <c r="AC2672" s="418">
        <f t="shared" si="1223"/>
        <v>0</v>
      </c>
      <c r="AD2672" s="628">
        <f t="shared" si="1220"/>
        <v>0</v>
      </c>
      <c r="AE2672" s="4">
        <f t="shared" si="1205"/>
        <v>0</v>
      </c>
      <c r="AF2672" s="3">
        <f t="shared" si="1221"/>
        <v>4.67</v>
      </c>
      <c r="AG2672" s="2">
        <f t="shared" si="1206"/>
        <v>105.92076283713217</v>
      </c>
      <c r="AH2672" s="1">
        <f t="shared" si="1195"/>
        <v>0</v>
      </c>
    </row>
    <row r="2673" spans="6:34" ht="15" thickBot="1" x14ac:dyDescent="0.4">
      <c r="F2673" s="21">
        <f t="shared" si="1207"/>
        <v>264.2999999999916</v>
      </c>
      <c r="G2673" s="20">
        <f t="shared" si="1222"/>
        <v>356.63043478260749</v>
      </c>
      <c r="H2673" s="19">
        <f t="shared" si="1196"/>
        <v>6.6304347826074945</v>
      </c>
      <c r="I2673" s="18">
        <f t="shared" si="1197"/>
        <v>1.8944099378878556E-2</v>
      </c>
      <c r="J2673" s="17">
        <f t="shared" si="1198"/>
        <v>3935.0464558612857</v>
      </c>
      <c r="K2673" s="16">
        <f t="shared" si="1199"/>
        <v>32.161889288814081</v>
      </c>
      <c r="L2673" s="15">
        <f t="shared" si="1200"/>
        <v>1.3845347021276564E-7</v>
      </c>
      <c r="M2673" s="14">
        <f t="shared" si="1201"/>
        <v>3.2909005334872264E-10</v>
      </c>
      <c r="N2673" s="13">
        <f t="shared" si="1208"/>
        <v>0</v>
      </c>
      <c r="O2673" s="12">
        <f t="shared" si="1209"/>
        <v>0</v>
      </c>
      <c r="P2673" s="4">
        <f t="shared" si="1210"/>
        <v>1.2462128098967713E-9</v>
      </c>
      <c r="Q2673" s="11">
        <f t="shared" si="1202"/>
        <v>1.831413571056754E-8</v>
      </c>
      <c r="R2673" s="10">
        <f t="shared" si="1211"/>
        <v>0</v>
      </c>
      <c r="S2673" s="9">
        <f t="shared" si="1212"/>
        <v>0</v>
      </c>
      <c r="T2673" s="8">
        <f t="shared" si="1213"/>
        <v>37294.985922558852</v>
      </c>
      <c r="U2673" s="7">
        <f t="shared" si="1214"/>
        <v>-32.161889288814081</v>
      </c>
      <c r="V2673" s="9">
        <f t="shared" si="1215"/>
        <v>0</v>
      </c>
      <c r="W2673" s="8">
        <f t="shared" si="1216"/>
        <v>3935.0464558612857</v>
      </c>
      <c r="X2673" s="7">
        <f t="shared" si="1217"/>
        <v>-32.161889288814081</v>
      </c>
      <c r="Y2673" s="6">
        <f t="shared" si="1203"/>
        <v>0</v>
      </c>
      <c r="Z2673" s="4">
        <f t="shared" si="1204"/>
        <v>-1</v>
      </c>
      <c r="AA2673" s="4">
        <f t="shared" si="1218"/>
        <v>0</v>
      </c>
      <c r="AB2673" s="5">
        <f t="shared" si="1219"/>
        <v>0</v>
      </c>
      <c r="AC2673" s="418">
        <f t="shared" si="1223"/>
        <v>0</v>
      </c>
      <c r="AD2673" s="628">
        <f t="shared" si="1220"/>
        <v>0</v>
      </c>
      <c r="AE2673" s="4">
        <f t="shared" si="1205"/>
        <v>0</v>
      </c>
      <c r="AF2673" s="3">
        <f t="shared" si="1221"/>
        <v>4.67</v>
      </c>
      <c r="AG2673" s="2">
        <f t="shared" si="1206"/>
        <v>105.92076283713217</v>
      </c>
      <c r="AH2673" s="1">
        <f t="shared" si="1195"/>
        <v>0</v>
      </c>
    </row>
    <row r="2674" spans="6:34" ht="15" thickBot="1" x14ac:dyDescent="0.4">
      <c r="F2674" s="21">
        <f t="shared" si="1207"/>
        <v>264.39999999999162</v>
      </c>
      <c r="G2674" s="20">
        <f t="shared" si="1222"/>
        <v>356.63043478260749</v>
      </c>
      <c r="H2674" s="19">
        <f t="shared" si="1196"/>
        <v>6.6304347826074945</v>
      </c>
      <c r="I2674" s="18">
        <f t="shared" si="1197"/>
        <v>1.8944099378878556E-2</v>
      </c>
      <c r="J2674" s="17">
        <f t="shared" si="1198"/>
        <v>3935.0464558612857</v>
      </c>
      <c r="K2674" s="16">
        <f t="shared" si="1199"/>
        <v>32.161889288814081</v>
      </c>
      <c r="L2674" s="15">
        <f t="shared" si="1200"/>
        <v>1.3845347021276564E-7</v>
      </c>
      <c r="M2674" s="14">
        <f t="shared" si="1201"/>
        <v>3.2909005334872264E-10</v>
      </c>
      <c r="N2674" s="13">
        <f t="shared" si="1208"/>
        <v>0</v>
      </c>
      <c r="O2674" s="12">
        <f t="shared" si="1209"/>
        <v>0</v>
      </c>
      <c r="P2674" s="4">
        <f t="shared" si="1210"/>
        <v>1.2462128098967713E-9</v>
      </c>
      <c r="Q2674" s="11">
        <f t="shared" si="1202"/>
        <v>1.831413571056754E-8</v>
      </c>
      <c r="R2674" s="10">
        <f t="shared" si="1211"/>
        <v>0</v>
      </c>
      <c r="S2674" s="9">
        <f t="shared" si="1212"/>
        <v>0</v>
      </c>
      <c r="T2674" s="8">
        <f t="shared" si="1213"/>
        <v>37294.985922558852</v>
      </c>
      <c r="U2674" s="7">
        <f t="shared" si="1214"/>
        <v>-32.161889288814081</v>
      </c>
      <c r="V2674" s="9">
        <f t="shared" si="1215"/>
        <v>0</v>
      </c>
      <c r="W2674" s="8">
        <f t="shared" si="1216"/>
        <v>3935.0464558612857</v>
      </c>
      <c r="X2674" s="7">
        <f t="shared" si="1217"/>
        <v>-32.161889288814081</v>
      </c>
      <c r="Y2674" s="6">
        <f t="shared" si="1203"/>
        <v>0</v>
      </c>
      <c r="Z2674" s="4">
        <f t="shared" si="1204"/>
        <v>-1</v>
      </c>
      <c r="AA2674" s="4">
        <f t="shared" si="1218"/>
        <v>0</v>
      </c>
      <c r="AB2674" s="5">
        <f t="shared" si="1219"/>
        <v>0</v>
      </c>
      <c r="AC2674" s="418">
        <f t="shared" si="1223"/>
        <v>0</v>
      </c>
      <c r="AD2674" s="628">
        <f t="shared" si="1220"/>
        <v>0</v>
      </c>
      <c r="AE2674" s="4">
        <f t="shared" si="1205"/>
        <v>0</v>
      </c>
      <c r="AF2674" s="3">
        <f t="shared" si="1221"/>
        <v>4.67</v>
      </c>
      <c r="AG2674" s="2">
        <f t="shared" si="1206"/>
        <v>105.92076283713217</v>
      </c>
      <c r="AH2674" s="1">
        <f t="shared" si="1195"/>
        <v>0</v>
      </c>
    </row>
    <row r="2675" spans="6:34" ht="15" thickBot="1" x14ac:dyDescent="0.4">
      <c r="F2675" s="21">
        <f t="shared" si="1207"/>
        <v>264.49999999999164</v>
      </c>
      <c r="G2675" s="20">
        <f t="shared" si="1222"/>
        <v>356.63043478260749</v>
      </c>
      <c r="H2675" s="19">
        <f t="shared" si="1196"/>
        <v>6.6304347826074945</v>
      </c>
      <c r="I2675" s="18">
        <f t="shared" si="1197"/>
        <v>1.8944099378878556E-2</v>
      </c>
      <c r="J2675" s="17">
        <f t="shared" si="1198"/>
        <v>3935.0464558612857</v>
      </c>
      <c r="K2675" s="16">
        <f t="shared" si="1199"/>
        <v>32.161889288814081</v>
      </c>
      <c r="L2675" s="15">
        <f t="shared" si="1200"/>
        <v>1.3845347021276564E-7</v>
      </c>
      <c r="M2675" s="14">
        <f t="shared" si="1201"/>
        <v>3.2909005334872264E-10</v>
      </c>
      <c r="N2675" s="13">
        <f t="shared" si="1208"/>
        <v>0</v>
      </c>
      <c r="O2675" s="12">
        <f t="shared" si="1209"/>
        <v>0</v>
      </c>
      <c r="P2675" s="4">
        <f t="shared" si="1210"/>
        <v>1.2462128098967713E-9</v>
      </c>
      <c r="Q2675" s="11">
        <f t="shared" si="1202"/>
        <v>1.831413571056754E-8</v>
      </c>
      <c r="R2675" s="10">
        <f t="shared" si="1211"/>
        <v>0</v>
      </c>
      <c r="S2675" s="9">
        <f t="shared" si="1212"/>
        <v>0</v>
      </c>
      <c r="T2675" s="8">
        <f t="shared" si="1213"/>
        <v>37294.985922558852</v>
      </c>
      <c r="U2675" s="7">
        <f t="shared" si="1214"/>
        <v>-32.161889288814081</v>
      </c>
      <c r="V2675" s="9">
        <f t="shared" si="1215"/>
        <v>0</v>
      </c>
      <c r="W2675" s="8">
        <f t="shared" si="1216"/>
        <v>3935.0464558612857</v>
      </c>
      <c r="X2675" s="7">
        <f t="shared" si="1217"/>
        <v>-32.161889288814081</v>
      </c>
      <c r="Y2675" s="6">
        <f t="shared" si="1203"/>
        <v>0</v>
      </c>
      <c r="Z2675" s="4">
        <f t="shared" si="1204"/>
        <v>-1</v>
      </c>
      <c r="AA2675" s="4">
        <f t="shared" si="1218"/>
        <v>0</v>
      </c>
      <c r="AB2675" s="5">
        <f t="shared" si="1219"/>
        <v>0</v>
      </c>
      <c r="AC2675" s="418">
        <f t="shared" si="1223"/>
        <v>0</v>
      </c>
      <c r="AD2675" s="628">
        <f t="shared" si="1220"/>
        <v>0</v>
      </c>
      <c r="AE2675" s="4">
        <f t="shared" si="1205"/>
        <v>0</v>
      </c>
      <c r="AF2675" s="3">
        <f t="shared" si="1221"/>
        <v>4.67</v>
      </c>
      <c r="AG2675" s="2">
        <f t="shared" si="1206"/>
        <v>105.92076283713217</v>
      </c>
      <c r="AH2675" s="1">
        <f t="shared" si="1195"/>
        <v>0</v>
      </c>
    </row>
    <row r="2676" spans="6:34" ht="15" thickBot="1" x14ac:dyDescent="0.4">
      <c r="F2676" s="21">
        <f t="shared" si="1207"/>
        <v>264.59999999999167</v>
      </c>
      <c r="G2676" s="20">
        <f t="shared" si="1222"/>
        <v>356.63043478260749</v>
      </c>
      <c r="H2676" s="19">
        <f t="shared" si="1196"/>
        <v>6.6304347826074945</v>
      </c>
      <c r="I2676" s="18">
        <f t="shared" si="1197"/>
        <v>1.8944099378878556E-2</v>
      </c>
      <c r="J2676" s="17">
        <f t="shared" si="1198"/>
        <v>3935.0464558612857</v>
      </c>
      <c r="K2676" s="16">
        <f t="shared" si="1199"/>
        <v>32.161889288814081</v>
      </c>
      <c r="L2676" s="15">
        <f t="shared" si="1200"/>
        <v>1.3845347021276564E-7</v>
      </c>
      <c r="M2676" s="14">
        <f t="shared" si="1201"/>
        <v>3.2909005334872264E-10</v>
      </c>
      <c r="N2676" s="13">
        <f t="shared" si="1208"/>
        <v>0</v>
      </c>
      <c r="O2676" s="12">
        <f t="shared" si="1209"/>
        <v>0</v>
      </c>
      <c r="P2676" s="4">
        <f t="shared" si="1210"/>
        <v>1.2462128098967713E-9</v>
      </c>
      <c r="Q2676" s="11">
        <f t="shared" si="1202"/>
        <v>1.831413571056754E-8</v>
      </c>
      <c r="R2676" s="10">
        <f t="shared" si="1211"/>
        <v>0</v>
      </c>
      <c r="S2676" s="9">
        <f t="shared" si="1212"/>
        <v>0</v>
      </c>
      <c r="T2676" s="8">
        <f t="shared" si="1213"/>
        <v>37294.985922558852</v>
      </c>
      <c r="U2676" s="7">
        <f t="shared" si="1214"/>
        <v>-32.161889288814081</v>
      </c>
      <c r="V2676" s="9">
        <f t="shared" si="1215"/>
        <v>0</v>
      </c>
      <c r="W2676" s="8">
        <f t="shared" si="1216"/>
        <v>3935.0464558612857</v>
      </c>
      <c r="X2676" s="7">
        <f t="shared" si="1217"/>
        <v>-32.161889288814081</v>
      </c>
      <c r="Y2676" s="6">
        <f t="shared" si="1203"/>
        <v>0</v>
      </c>
      <c r="Z2676" s="4">
        <f t="shared" si="1204"/>
        <v>-1</v>
      </c>
      <c r="AA2676" s="4">
        <f t="shared" si="1218"/>
        <v>0</v>
      </c>
      <c r="AB2676" s="5">
        <f t="shared" si="1219"/>
        <v>0</v>
      </c>
      <c r="AC2676" s="418">
        <f t="shared" si="1223"/>
        <v>0</v>
      </c>
      <c r="AD2676" s="628">
        <f t="shared" si="1220"/>
        <v>0</v>
      </c>
      <c r="AE2676" s="4">
        <f t="shared" si="1205"/>
        <v>0</v>
      </c>
      <c r="AF2676" s="3">
        <f t="shared" si="1221"/>
        <v>4.67</v>
      </c>
      <c r="AG2676" s="2">
        <f t="shared" si="1206"/>
        <v>105.92076283713217</v>
      </c>
      <c r="AH2676" s="1">
        <f t="shared" si="1195"/>
        <v>0</v>
      </c>
    </row>
    <row r="2677" spans="6:34" ht="15" thickBot="1" x14ac:dyDescent="0.4">
      <c r="F2677" s="21">
        <f t="shared" si="1207"/>
        <v>264.69999999999169</v>
      </c>
      <c r="G2677" s="20">
        <f t="shared" si="1222"/>
        <v>356.63043478260749</v>
      </c>
      <c r="H2677" s="19">
        <f t="shared" si="1196"/>
        <v>6.6304347826074945</v>
      </c>
      <c r="I2677" s="18">
        <f t="shared" si="1197"/>
        <v>1.8944099378878556E-2</v>
      </c>
      <c r="J2677" s="17">
        <f t="shared" si="1198"/>
        <v>3935.0464558612857</v>
      </c>
      <c r="K2677" s="16">
        <f t="shared" si="1199"/>
        <v>32.161889288814081</v>
      </c>
      <c r="L2677" s="15">
        <f t="shared" si="1200"/>
        <v>1.3845347021276564E-7</v>
      </c>
      <c r="M2677" s="14">
        <f t="shared" si="1201"/>
        <v>3.2909005334872264E-10</v>
      </c>
      <c r="N2677" s="13">
        <f t="shared" si="1208"/>
        <v>0</v>
      </c>
      <c r="O2677" s="12">
        <f t="shared" si="1209"/>
        <v>0</v>
      </c>
      <c r="P2677" s="4">
        <f t="shared" si="1210"/>
        <v>1.2462128098967713E-9</v>
      </c>
      <c r="Q2677" s="11">
        <f t="shared" si="1202"/>
        <v>1.831413571056754E-8</v>
      </c>
      <c r="R2677" s="10">
        <f t="shared" si="1211"/>
        <v>0</v>
      </c>
      <c r="S2677" s="9">
        <f t="shared" si="1212"/>
        <v>0</v>
      </c>
      <c r="T2677" s="8">
        <f t="shared" si="1213"/>
        <v>37294.985922558852</v>
      </c>
      <c r="U2677" s="7">
        <f t="shared" si="1214"/>
        <v>-32.161889288814081</v>
      </c>
      <c r="V2677" s="9">
        <f t="shared" si="1215"/>
        <v>0</v>
      </c>
      <c r="W2677" s="8">
        <f t="shared" si="1216"/>
        <v>3935.0464558612857</v>
      </c>
      <c r="X2677" s="7">
        <f t="shared" si="1217"/>
        <v>-32.161889288814081</v>
      </c>
      <c r="Y2677" s="6">
        <f t="shared" si="1203"/>
        <v>0</v>
      </c>
      <c r="Z2677" s="4">
        <f t="shared" si="1204"/>
        <v>-1</v>
      </c>
      <c r="AA2677" s="4">
        <f t="shared" si="1218"/>
        <v>0</v>
      </c>
      <c r="AB2677" s="5">
        <f t="shared" si="1219"/>
        <v>0</v>
      </c>
      <c r="AC2677" s="418">
        <f t="shared" si="1223"/>
        <v>0</v>
      </c>
      <c r="AD2677" s="628">
        <f t="shared" si="1220"/>
        <v>0</v>
      </c>
      <c r="AE2677" s="4">
        <f t="shared" si="1205"/>
        <v>0</v>
      </c>
      <c r="AF2677" s="3">
        <f t="shared" si="1221"/>
        <v>4.67</v>
      </c>
      <c r="AG2677" s="2">
        <f t="shared" si="1206"/>
        <v>105.92076283713217</v>
      </c>
      <c r="AH2677" s="1">
        <f t="shared" si="1195"/>
        <v>0</v>
      </c>
    </row>
    <row r="2678" spans="6:34" ht="15" thickBot="1" x14ac:dyDescent="0.4">
      <c r="F2678" s="21">
        <f t="shared" si="1207"/>
        <v>264.79999999999171</v>
      </c>
      <c r="G2678" s="20">
        <f t="shared" si="1222"/>
        <v>356.63043478260749</v>
      </c>
      <c r="H2678" s="19">
        <f t="shared" si="1196"/>
        <v>6.6304347826074945</v>
      </c>
      <c r="I2678" s="18">
        <f t="shared" si="1197"/>
        <v>1.8944099378878556E-2</v>
      </c>
      <c r="J2678" s="17">
        <f t="shared" si="1198"/>
        <v>3935.0464558612857</v>
      </c>
      <c r="K2678" s="16">
        <f t="shared" si="1199"/>
        <v>32.161889288814081</v>
      </c>
      <c r="L2678" s="15">
        <f t="shared" si="1200"/>
        <v>1.3845347021276564E-7</v>
      </c>
      <c r="M2678" s="14">
        <f t="shared" si="1201"/>
        <v>3.2909005334872264E-10</v>
      </c>
      <c r="N2678" s="13">
        <f t="shared" si="1208"/>
        <v>0</v>
      </c>
      <c r="O2678" s="12">
        <f t="shared" si="1209"/>
        <v>0</v>
      </c>
      <c r="P2678" s="4">
        <f t="shared" si="1210"/>
        <v>1.2462128098967713E-9</v>
      </c>
      <c r="Q2678" s="11">
        <f t="shared" si="1202"/>
        <v>1.831413571056754E-8</v>
      </c>
      <c r="R2678" s="10">
        <f t="shared" si="1211"/>
        <v>0</v>
      </c>
      <c r="S2678" s="9">
        <f t="shared" si="1212"/>
        <v>0</v>
      </c>
      <c r="T2678" s="8">
        <f t="shared" si="1213"/>
        <v>37294.985922558852</v>
      </c>
      <c r="U2678" s="7">
        <f t="shared" si="1214"/>
        <v>-32.161889288814081</v>
      </c>
      <c r="V2678" s="9">
        <f t="shared" si="1215"/>
        <v>0</v>
      </c>
      <c r="W2678" s="8">
        <f t="shared" si="1216"/>
        <v>3935.0464558612857</v>
      </c>
      <c r="X2678" s="7">
        <f t="shared" si="1217"/>
        <v>-32.161889288814081</v>
      </c>
      <c r="Y2678" s="6">
        <f t="shared" si="1203"/>
        <v>0</v>
      </c>
      <c r="Z2678" s="4">
        <f t="shared" si="1204"/>
        <v>-1</v>
      </c>
      <c r="AA2678" s="4">
        <f t="shared" si="1218"/>
        <v>0</v>
      </c>
      <c r="AB2678" s="5">
        <f t="shared" si="1219"/>
        <v>0</v>
      </c>
      <c r="AC2678" s="418">
        <f t="shared" si="1223"/>
        <v>0</v>
      </c>
      <c r="AD2678" s="628">
        <f t="shared" si="1220"/>
        <v>0</v>
      </c>
      <c r="AE2678" s="4">
        <f t="shared" si="1205"/>
        <v>0</v>
      </c>
      <c r="AF2678" s="3">
        <f t="shared" si="1221"/>
        <v>4.67</v>
      </c>
      <c r="AG2678" s="2">
        <f t="shared" si="1206"/>
        <v>105.92076283713217</v>
      </c>
      <c r="AH2678" s="1">
        <f t="shared" si="1195"/>
        <v>0</v>
      </c>
    </row>
    <row r="2679" spans="6:34" ht="15" thickBot="1" x14ac:dyDescent="0.4">
      <c r="F2679" s="21">
        <f t="shared" si="1207"/>
        <v>264.89999999999173</v>
      </c>
      <c r="G2679" s="20">
        <f t="shared" si="1222"/>
        <v>356.63043478260749</v>
      </c>
      <c r="H2679" s="19">
        <f t="shared" si="1196"/>
        <v>6.6304347826074945</v>
      </c>
      <c r="I2679" s="18">
        <f t="shared" si="1197"/>
        <v>1.8944099378878556E-2</v>
      </c>
      <c r="J2679" s="17">
        <f t="shared" si="1198"/>
        <v>3935.0464558612857</v>
      </c>
      <c r="K2679" s="16">
        <f t="shared" si="1199"/>
        <v>32.161889288814081</v>
      </c>
      <c r="L2679" s="15">
        <f t="shared" si="1200"/>
        <v>1.3845347021276564E-7</v>
      </c>
      <c r="M2679" s="14">
        <f t="shared" si="1201"/>
        <v>3.2909005334872264E-10</v>
      </c>
      <c r="N2679" s="13">
        <f t="shared" si="1208"/>
        <v>0</v>
      </c>
      <c r="O2679" s="12">
        <f t="shared" si="1209"/>
        <v>0</v>
      </c>
      <c r="P2679" s="4">
        <f t="shared" si="1210"/>
        <v>1.2462128098967713E-9</v>
      </c>
      <c r="Q2679" s="11">
        <f t="shared" si="1202"/>
        <v>1.831413571056754E-8</v>
      </c>
      <c r="R2679" s="10">
        <f t="shared" si="1211"/>
        <v>0</v>
      </c>
      <c r="S2679" s="9">
        <f t="shared" si="1212"/>
        <v>0</v>
      </c>
      <c r="T2679" s="8">
        <f t="shared" si="1213"/>
        <v>37294.985922558852</v>
      </c>
      <c r="U2679" s="7">
        <f t="shared" si="1214"/>
        <v>-32.161889288814081</v>
      </c>
      <c r="V2679" s="9">
        <f t="shared" si="1215"/>
        <v>0</v>
      </c>
      <c r="W2679" s="8">
        <f t="shared" si="1216"/>
        <v>3935.0464558612857</v>
      </c>
      <c r="X2679" s="7">
        <f t="shared" si="1217"/>
        <v>-32.161889288814081</v>
      </c>
      <c r="Y2679" s="6">
        <f t="shared" si="1203"/>
        <v>0</v>
      </c>
      <c r="Z2679" s="4">
        <f t="shared" si="1204"/>
        <v>-1</v>
      </c>
      <c r="AA2679" s="4">
        <f t="shared" si="1218"/>
        <v>0</v>
      </c>
      <c r="AB2679" s="5">
        <f t="shared" si="1219"/>
        <v>0</v>
      </c>
      <c r="AC2679" s="418">
        <f t="shared" si="1223"/>
        <v>0</v>
      </c>
      <c r="AD2679" s="628">
        <f t="shared" si="1220"/>
        <v>0</v>
      </c>
      <c r="AE2679" s="4">
        <f t="shared" si="1205"/>
        <v>0</v>
      </c>
      <c r="AF2679" s="3">
        <f t="shared" si="1221"/>
        <v>4.67</v>
      </c>
      <c r="AG2679" s="2">
        <f t="shared" si="1206"/>
        <v>105.92076283713217</v>
      </c>
      <c r="AH2679" s="1">
        <f t="shared" si="1195"/>
        <v>0</v>
      </c>
    </row>
    <row r="2680" spans="6:34" ht="15" thickBot="1" x14ac:dyDescent="0.4">
      <c r="F2680" s="21">
        <f t="shared" si="1207"/>
        <v>264.99999999999176</v>
      </c>
      <c r="G2680" s="20">
        <f t="shared" si="1222"/>
        <v>356.63043478260749</v>
      </c>
      <c r="H2680" s="19">
        <f t="shared" si="1196"/>
        <v>6.6304347826074945</v>
      </c>
      <c r="I2680" s="18">
        <f t="shared" si="1197"/>
        <v>1.8944099378878556E-2</v>
      </c>
      <c r="J2680" s="17">
        <f t="shared" si="1198"/>
        <v>3935.0464558612857</v>
      </c>
      <c r="K2680" s="16">
        <f t="shared" si="1199"/>
        <v>32.161889288814081</v>
      </c>
      <c r="L2680" s="15">
        <f t="shared" si="1200"/>
        <v>1.3845347021276564E-7</v>
      </c>
      <c r="M2680" s="14">
        <f t="shared" si="1201"/>
        <v>3.2909005334872264E-10</v>
      </c>
      <c r="N2680" s="13">
        <f t="shared" si="1208"/>
        <v>0</v>
      </c>
      <c r="O2680" s="12">
        <f t="shared" si="1209"/>
        <v>0</v>
      </c>
      <c r="P2680" s="4">
        <f t="shared" si="1210"/>
        <v>1.2462128098967713E-9</v>
      </c>
      <c r="Q2680" s="11">
        <f t="shared" si="1202"/>
        <v>1.831413571056754E-8</v>
      </c>
      <c r="R2680" s="10">
        <f t="shared" si="1211"/>
        <v>0</v>
      </c>
      <c r="S2680" s="9">
        <f t="shared" si="1212"/>
        <v>0</v>
      </c>
      <c r="T2680" s="8">
        <f t="shared" si="1213"/>
        <v>37294.985922558852</v>
      </c>
      <c r="U2680" s="7">
        <f t="shared" si="1214"/>
        <v>-32.161889288814081</v>
      </c>
      <c r="V2680" s="9">
        <f t="shared" si="1215"/>
        <v>0</v>
      </c>
      <c r="W2680" s="8">
        <f t="shared" si="1216"/>
        <v>3935.0464558612857</v>
      </c>
      <c r="X2680" s="7">
        <f t="shared" si="1217"/>
        <v>-32.161889288814081</v>
      </c>
      <c r="Y2680" s="6">
        <f t="shared" si="1203"/>
        <v>0</v>
      </c>
      <c r="Z2680" s="4">
        <f t="shared" si="1204"/>
        <v>-1</v>
      </c>
      <c r="AA2680" s="4">
        <f t="shared" si="1218"/>
        <v>0</v>
      </c>
      <c r="AB2680" s="5">
        <f t="shared" si="1219"/>
        <v>0</v>
      </c>
      <c r="AC2680" s="418">
        <f t="shared" si="1223"/>
        <v>0</v>
      </c>
      <c r="AD2680" s="628">
        <f t="shared" si="1220"/>
        <v>0</v>
      </c>
      <c r="AE2680" s="4">
        <f t="shared" si="1205"/>
        <v>0</v>
      </c>
      <c r="AF2680" s="3">
        <f t="shared" si="1221"/>
        <v>4.67</v>
      </c>
      <c r="AG2680" s="2">
        <f t="shared" si="1206"/>
        <v>105.92076283713217</v>
      </c>
      <c r="AH2680" s="1">
        <f t="shared" si="1195"/>
        <v>0</v>
      </c>
    </row>
    <row r="2681" spans="6:34" ht="15" thickBot="1" x14ac:dyDescent="0.4">
      <c r="F2681" s="21">
        <f t="shared" si="1207"/>
        <v>265.09999999999178</v>
      </c>
      <c r="G2681" s="20">
        <f t="shared" si="1222"/>
        <v>356.63043478260749</v>
      </c>
      <c r="H2681" s="19">
        <f t="shared" si="1196"/>
        <v>6.6304347826074945</v>
      </c>
      <c r="I2681" s="18">
        <f t="shared" si="1197"/>
        <v>1.8944099378878556E-2</v>
      </c>
      <c r="J2681" s="17">
        <f t="shared" si="1198"/>
        <v>3935.0464558612857</v>
      </c>
      <c r="K2681" s="16">
        <f t="shared" si="1199"/>
        <v>32.161889288814081</v>
      </c>
      <c r="L2681" s="15">
        <f t="shared" si="1200"/>
        <v>1.3845347021276564E-7</v>
      </c>
      <c r="M2681" s="14">
        <f t="shared" si="1201"/>
        <v>3.2909005334872264E-10</v>
      </c>
      <c r="N2681" s="13">
        <f t="shared" si="1208"/>
        <v>0</v>
      </c>
      <c r="O2681" s="12">
        <f t="shared" si="1209"/>
        <v>0</v>
      </c>
      <c r="P2681" s="4">
        <f t="shared" si="1210"/>
        <v>1.2462128098967713E-9</v>
      </c>
      <c r="Q2681" s="11">
        <f t="shared" si="1202"/>
        <v>1.831413571056754E-8</v>
      </c>
      <c r="R2681" s="10">
        <f t="shared" si="1211"/>
        <v>0</v>
      </c>
      <c r="S2681" s="9">
        <f t="shared" si="1212"/>
        <v>0</v>
      </c>
      <c r="T2681" s="8">
        <f t="shared" si="1213"/>
        <v>37294.985922558852</v>
      </c>
      <c r="U2681" s="7">
        <f t="shared" si="1214"/>
        <v>-32.161889288814081</v>
      </c>
      <c r="V2681" s="9">
        <f t="shared" si="1215"/>
        <v>0</v>
      </c>
      <c r="W2681" s="8">
        <f t="shared" si="1216"/>
        <v>3935.0464558612857</v>
      </c>
      <c r="X2681" s="7">
        <f t="shared" si="1217"/>
        <v>-32.161889288814081</v>
      </c>
      <c r="Y2681" s="6">
        <f t="shared" si="1203"/>
        <v>0</v>
      </c>
      <c r="Z2681" s="4">
        <f t="shared" si="1204"/>
        <v>-1</v>
      </c>
      <c r="AA2681" s="4">
        <f t="shared" si="1218"/>
        <v>0</v>
      </c>
      <c r="AB2681" s="5">
        <f t="shared" si="1219"/>
        <v>0</v>
      </c>
      <c r="AC2681" s="418">
        <f t="shared" si="1223"/>
        <v>0</v>
      </c>
      <c r="AD2681" s="628">
        <f t="shared" si="1220"/>
        <v>0</v>
      </c>
      <c r="AE2681" s="4">
        <f t="shared" si="1205"/>
        <v>0</v>
      </c>
      <c r="AF2681" s="3">
        <f t="shared" si="1221"/>
        <v>4.67</v>
      </c>
      <c r="AG2681" s="2">
        <f t="shared" si="1206"/>
        <v>105.92076283713217</v>
      </c>
      <c r="AH2681" s="1">
        <f t="shared" si="1195"/>
        <v>0</v>
      </c>
    </row>
    <row r="2682" spans="6:34" ht="15" thickBot="1" x14ac:dyDescent="0.4">
      <c r="F2682" s="21">
        <f t="shared" si="1207"/>
        <v>265.1999999999918</v>
      </c>
      <c r="G2682" s="20">
        <f t="shared" si="1222"/>
        <v>356.63043478260749</v>
      </c>
      <c r="H2682" s="19">
        <f t="shared" si="1196"/>
        <v>6.6304347826074945</v>
      </c>
      <c r="I2682" s="18">
        <f t="shared" si="1197"/>
        <v>1.8944099378878556E-2</v>
      </c>
      <c r="J2682" s="17">
        <f t="shared" si="1198"/>
        <v>3935.0464558612857</v>
      </c>
      <c r="K2682" s="16">
        <f t="shared" si="1199"/>
        <v>32.161889288814081</v>
      </c>
      <c r="L2682" s="15">
        <f t="shared" si="1200"/>
        <v>1.3845347021276564E-7</v>
      </c>
      <c r="M2682" s="14">
        <f t="shared" si="1201"/>
        <v>3.2909005334872264E-10</v>
      </c>
      <c r="N2682" s="13">
        <f t="shared" si="1208"/>
        <v>0</v>
      </c>
      <c r="O2682" s="12">
        <f t="shared" si="1209"/>
        <v>0</v>
      </c>
      <c r="P2682" s="4">
        <f t="shared" si="1210"/>
        <v>1.2462128098967713E-9</v>
      </c>
      <c r="Q2682" s="11">
        <f t="shared" si="1202"/>
        <v>1.831413571056754E-8</v>
      </c>
      <c r="R2682" s="10">
        <f t="shared" si="1211"/>
        <v>0</v>
      </c>
      <c r="S2682" s="9">
        <f t="shared" si="1212"/>
        <v>0</v>
      </c>
      <c r="T2682" s="8">
        <f t="shared" si="1213"/>
        <v>37294.985922558852</v>
      </c>
      <c r="U2682" s="7">
        <f t="shared" si="1214"/>
        <v>-32.161889288814081</v>
      </c>
      <c r="V2682" s="9">
        <f t="shared" si="1215"/>
        <v>0</v>
      </c>
      <c r="W2682" s="8">
        <f t="shared" si="1216"/>
        <v>3935.0464558612857</v>
      </c>
      <c r="X2682" s="7">
        <f t="shared" si="1217"/>
        <v>-32.161889288814081</v>
      </c>
      <c r="Y2682" s="6">
        <f t="shared" si="1203"/>
        <v>0</v>
      </c>
      <c r="Z2682" s="4">
        <f t="shared" si="1204"/>
        <v>-1</v>
      </c>
      <c r="AA2682" s="4">
        <f t="shared" si="1218"/>
        <v>0</v>
      </c>
      <c r="AB2682" s="5">
        <f t="shared" si="1219"/>
        <v>0</v>
      </c>
      <c r="AC2682" s="418">
        <f t="shared" si="1223"/>
        <v>0</v>
      </c>
      <c r="AD2682" s="628">
        <f t="shared" si="1220"/>
        <v>0</v>
      </c>
      <c r="AE2682" s="4">
        <f t="shared" si="1205"/>
        <v>0</v>
      </c>
      <c r="AF2682" s="3">
        <f t="shared" si="1221"/>
        <v>4.67</v>
      </c>
      <c r="AG2682" s="2">
        <f t="shared" si="1206"/>
        <v>105.92076283713217</v>
      </c>
      <c r="AH2682" s="1">
        <f t="shared" si="1195"/>
        <v>0</v>
      </c>
    </row>
    <row r="2683" spans="6:34" ht="15" thickBot="1" x14ac:dyDescent="0.4">
      <c r="F2683" s="21">
        <f t="shared" si="1207"/>
        <v>265.29999999999183</v>
      </c>
      <c r="G2683" s="20">
        <f t="shared" si="1222"/>
        <v>356.63043478260749</v>
      </c>
      <c r="H2683" s="19">
        <f t="shared" si="1196"/>
        <v>6.6304347826074945</v>
      </c>
      <c r="I2683" s="18">
        <f t="shared" si="1197"/>
        <v>1.8944099378878556E-2</v>
      </c>
      <c r="J2683" s="17">
        <f t="shared" si="1198"/>
        <v>3935.0464558612857</v>
      </c>
      <c r="K2683" s="16">
        <f t="shared" si="1199"/>
        <v>32.161889288814081</v>
      </c>
      <c r="L2683" s="15">
        <f t="shared" si="1200"/>
        <v>1.3845347021276564E-7</v>
      </c>
      <c r="M2683" s="14">
        <f t="shared" si="1201"/>
        <v>3.2909005334872264E-10</v>
      </c>
      <c r="N2683" s="13">
        <f t="shared" si="1208"/>
        <v>0</v>
      </c>
      <c r="O2683" s="12">
        <f t="shared" si="1209"/>
        <v>0</v>
      </c>
      <c r="P2683" s="4">
        <f t="shared" si="1210"/>
        <v>1.2462128098967713E-9</v>
      </c>
      <c r="Q2683" s="11">
        <f t="shared" si="1202"/>
        <v>1.831413571056754E-8</v>
      </c>
      <c r="R2683" s="10">
        <f t="shared" si="1211"/>
        <v>0</v>
      </c>
      <c r="S2683" s="9">
        <f t="shared" si="1212"/>
        <v>0</v>
      </c>
      <c r="T2683" s="8">
        <f t="shared" si="1213"/>
        <v>37294.985922558852</v>
      </c>
      <c r="U2683" s="7">
        <f t="shared" si="1214"/>
        <v>-32.161889288814081</v>
      </c>
      <c r="V2683" s="9">
        <f t="shared" si="1215"/>
        <v>0</v>
      </c>
      <c r="W2683" s="8">
        <f t="shared" si="1216"/>
        <v>3935.0464558612857</v>
      </c>
      <c r="X2683" s="7">
        <f t="shared" si="1217"/>
        <v>-32.161889288814081</v>
      </c>
      <c r="Y2683" s="6">
        <f t="shared" si="1203"/>
        <v>0</v>
      </c>
      <c r="Z2683" s="4">
        <f t="shared" si="1204"/>
        <v>-1</v>
      </c>
      <c r="AA2683" s="4">
        <f t="shared" si="1218"/>
        <v>0</v>
      </c>
      <c r="AB2683" s="5">
        <f t="shared" si="1219"/>
        <v>0</v>
      </c>
      <c r="AC2683" s="418">
        <f t="shared" si="1223"/>
        <v>0</v>
      </c>
      <c r="AD2683" s="628">
        <f t="shared" si="1220"/>
        <v>0</v>
      </c>
      <c r="AE2683" s="4">
        <f t="shared" si="1205"/>
        <v>0</v>
      </c>
      <c r="AF2683" s="3">
        <f t="shared" si="1221"/>
        <v>4.67</v>
      </c>
      <c r="AG2683" s="2">
        <f t="shared" si="1206"/>
        <v>105.92076283713217</v>
      </c>
      <c r="AH2683" s="1">
        <f t="shared" si="1195"/>
        <v>0</v>
      </c>
    </row>
    <row r="2684" spans="6:34" ht="15" thickBot="1" x14ac:dyDescent="0.4">
      <c r="F2684" s="21">
        <f t="shared" si="1207"/>
        <v>265.39999999999185</v>
      </c>
      <c r="G2684" s="20">
        <f t="shared" si="1222"/>
        <v>356.63043478260749</v>
      </c>
      <c r="H2684" s="19">
        <f t="shared" si="1196"/>
        <v>6.6304347826074945</v>
      </c>
      <c r="I2684" s="18">
        <f t="shared" si="1197"/>
        <v>1.8944099378878556E-2</v>
      </c>
      <c r="J2684" s="17">
        <f t="shared" si="1198"/>
        <v>3935.0464558612857</v>
      </c>
      <c r="K2684" s="16">
        <f t="shared" si="1199"/>
        <v>32.161889288814081</v>
      </c>
      <c r="L2684" s="15">
        <f t="shared" si="1200"/>
        <v>1.3845347021276564E-7</v>
      </c>
      <c r="M2684" s="14">
        <f t="shared" si="1201"/>
        <v>3.2909005334872264E-10</v>
      </c>
      <c r="N2684" s="13">
        <f t="shared" si="1208"/>
        <v>0</v>
      </c>
      <c r="O2684" s="12">
        <f t="shared" si="1209"/>
        <v>0</v>
      </c>
      <c r="P2684" s="4">
        <f t="shared" si="1210"/>
        <v>1.2462128098967713E-9</v>
      </c>
      <c r="Q2684" s="11">
        <f t="shared" si="1202"/>
        <v>1.831413571056754E-8</v>
      </c>
      <c r="R2684" s="10">
        <f t="shared" si="1211"/>
        <v>0</v>
      </c>
      <c r="S2684" s="9">
        <f t="shared" si="1212"/>
        <v>0</v>
      </c>
      <c r="T2684" s="8">
        <f t="shared" si="1213"/>
        <v>37294.985922558852</v>
      </c>
      <c r="U2684" s="7">
        <f t="shared" si="1214"/>
        <v>-32.161889288814081</v>
      </c>
      <c r="V2684" s="9">
        <f t="shared" si="1215"/>
        <v>0</v>
      </c>
      <c r="W2684" s="8">
        <f t="shared" si="1216"/>
        <v>3935.0464558612857</v>
      </c>
      <c r="X2684" s="7">
        <f t="shared" si="1217"/>
        <v>-32.161889288814081</v>
      </c>
      <c r="Y2684" s="6">
        <f t="shared" si="1203"/>
        <v>0</v>
      </c>
      <c r="Z2684" s="4">
        <f t="shared" si="1204"/>
        <v>-1</v>
      </c>
      <c r="AA2684" s="4">
        <f t="shared" si="1218"/>
        <v>0</v>
      </c>
      <c r="AB2684" s="5">
        <f t="shared" si="1219"/>
        <v>0</v>
      </c>
      <c r="AC2684" s="418">
        <f t="shared" si="1223"/>
        <v>0</v>
      </c>
      <c r="AD2684" s="628">
        <f t="shared" si="1220"/>
        <v>0</v>
      </c>
      <c r="AE2684" s="4">
        <f t="shared" si="1205"/>
        <v>0</v>
      </c>
      <c r="AF2684" s="3">
        <f t="shared" si="1221"/>
        <v>4.67</v>
      </c>
      <c r="AG2684" s="2">
        <f t="shared" si="1206"/>
        <v>105.92076283713217</v>
      </c>
      <c r="AH2684" s="1">
        <f t="shared" si="1195"/>
        <v>0</v>
      </c>
    </row>
    <row r="2685" spans="6:34" ht="15" thickBot="1" x14ac:dyDescent="0.4">
      <c r="F2685" s="21">
        <f t="shared" si="1207"/>
        <v>265.49999999999187</v>
      </c>
      <c r="G2685" s="20">
        <f t="shared" si="1222"/>
        <v>356.63043478260749</v>
      </c>
      <c r="H2685" s="19">
        <f t="shared" si="1196"/>
        <v>6.6304347826074945</v>
      </c>
      <c r="I2685" s="18">
        <f t="shared" si="1197"/>
        <v>1.8944099378878556E-2</v>
      </c>
      <c r="J2685" s="17">
        <f t="shared" si="1198"/>
        <v>3935.0464558612857</v>
      </c>
      <c r="K2685" s="16">
        <f t="shared" si="1199"/>
        <v>32.161889288814081</v>
      </c>
      <c r="L2685" s="15">
        <f t="shared" si="1200"/>
        <v>1.3845347021276564E-7</v>
      </c>
      <c r="M2685" s="14">
        <f t="shared" si="1201"/>
        <v>3.2909005334872264E-10</v>
      </c>
      <c r="N2685" s="13">
        <f t="shared" si="1208"/>
        <v>0</v>
      </c>
      <c r="O2685" s="12">
        <f t="shared" si="1209"/>
        <v>0</v>
      </c>
      <c r="P2685" s="4">
        <f t="shared" si="1210"/>
        <v>1.2462128098967713E-9</v>
      </c>
      <c r="Q2685" s="11">
        <f t="shared" si="1202"/>
        <v>1.831413571056754E-8</v>
      </c>
      <c r="R2685" s="10">
        <f t="shared" si="1211"/>
        <v>0</v>
      </c>
      <c r="S2685" s="9">
        <f t="shared" si="1212"/>
        <v>0</v>
      </c>
      <c r="T2685" s="8">
        <f t="shared" si="1213"/>
        <v>37294.985922558852</v>
      </c>
      <c r="U2685" s="7">
        <f t="shared" si="1214"/>
        <v>-32.161889288814081</v>
      </c>
      <c r="V2685" s="9">
        <f t="shared" si="1215"/>
        <v>0</v>
      </c>
      <c r="W2685" s="8">
        <f t="shared" si="1216"/>
        <v>3935.0464558612857</v>
      </c>
      <c r="X2685" s="7">
        <f t="shared" si="1217"/>
        <v>-32.161889288814081</v>
      </c>
      <c r="Y2685" s="6">
        <f t="shared" si="1203"/>
        <v>0</v>
      </c>
      <c r="Z2685" s="4">
        <f t="shared" si="1204"/>
        <v>-1</v>
      </c>
      <c r="AA2685" s="4">
        <f t="shared" si="1218"/>
        <v>0</v>
      </c>
      <c r="AB2685" s="5">
        <f t="shared" si="1219"/>
        <v>0</v>
      </c>
      <c r="AC2685" s="418">
        <f t="shared" si="1223"/>
        <v>0</v>
      </c>
      <c r="AD2685" s="628">
        <f t="shared" si="1220"/>
        <v>0</v>
      </c>
      <c r="AE2685" s="4">
        <f t="shared" si="1205"/>
        <v>0</v>
      </c>
      <c r="AF2685" s="3">
        <f t="shared" si="1221"/>
        <v>4.67</v>
      </c>
      <c r="AG2685" s="2">
        <f t="shared" si="1206"/>
        <v>105.92076283713217</v>
      </c>
      <c r="AH2685" s="1">
        <f t="shared" si="1195"/>
        <v>0</v>
      </c>
    </row>
    <row r="2686" spans="6:34" ht="15" thickBot="1" x14ac:dyDescent="0.4">
      <c r="F2686" s="21">
        <f t="shared" si="1207"/>
        <v>265.59999999999189</v>
      </c>
      <c r="G2686" s="20">
        <f t="shared" si="1222"/>
        <v>356.63043478260749</v>
      </c>
      <c r="H2686" s="19">
        <f t="shared" si="1196"/>
        <v>6.6304347826074945</v>
      </c>
      <c r="I2686" s="18">
        <f t="shared" si="1197"/>
        <v>1.8944099378878556E-2</v>
      </c>
      <c r="J2686" s="17">
        <f t="shared" si="1198"/>
        <v>3935.0464558612857</v>
      </c>
      <c r="K2686" s="16">
        <f t="shared" si="1199"/>
        <v>32.161889288814081</v>
      </c>
      <c r="L2686" s="15">
        <f t="shared" si="1200"/>
        <v>1.3845347021276564E-7</v>
      </c>
      <c r="M2686" s="14">
        <f t="shared" si="1201"/>
        <v>3.2909005334872264E-10</v>
      </c>
      <c r="N2686" s="13">
        <f t="shared" si="1208"/>
        <v>0</v>
      </c>
      <c r="O2686" s="12">
        <f t="shared" si="1209"/>
        <v>0</v>
      </c>
      <c r="P2686" s="4">
        <f t="shared" si="1210"/>
        <v>1.2462128098967713E-9</v>
      </c>
      <c r="Q2686" s="11">
        <f t="shared" si="1202"/>
        <v>1.831413571056754E-8</v>
      </c>
      <c r="R2686" s="10">
        <f t="shared" si="1211"/>
        <v>0</v>
      </c>
      <c r="S2686" s="9">
        <f t="shared" si="1212"/>
        <v>0</v>
      </c>
      <c r="T2686" s="8">
        <f t="shared" si="1213"/>
        <v>37294.985922558852</v>
      </c>
      <c r="U2686" s="7">
        <f t="shared" si="1214"/>
        <v>-32.161889288814081</v>
      </c>
      <c r="V2686" s="9">
        <f t="shared" si="1215"/>
        <v>0</v>
      </c>
      <c r="W2686" s="8">
        <f t="shared" si="1216"/>
        <v>3935.0464558612857</v>
      </c>
      <c r="X2686" s="7">
        <f t="shared" si="1217"/>
        <v>-32.161889288814081</v>
      </c>
      <c r="Y2686" s="6">
        <f t="shared" si="1203"/>
        <v>0</v>
      </c>
      <c r="Z2686" s="4">
        <f t="shared" si="1204"/>
        <v>-1</v>
      </c>
      <c r="AA2686" s="4">
        <f t="shared" si="1218"/>
        <v>0</v>
      </c>
      <c r="AB2686" s="5">
        <f t="shared" si="1219"/>
        <v>0</v>
      </c>
      <c r="AC2686" s="418">
        <f t="shared" si="1223"/>
        <v>0</v>
      </c>
      <c r="AD2686" s="628">
        <f t="shared" si="1220"/>
        <v>0</v>
      </c>
      <c r="AE2686" s="4">
        <f t="shared" si="1205"/>
        <v>0</v>
      </c>
      <c r="AF2686" s="3">
        <f t="shared" si="1221"/>
        <v>4.67</v>
      </c>
      <c r="AG2686" s="2">
        <f t="shared" si="1206"/>
        <v>105.92076283713217</v>
      </c>
      <c r="AH2686" s="1">
        <f t="shared" si="1195"/>
        <v>0</v>
      </c>
    </row>
    <row r="2687" spans="6:34" ht="15" thickBot="1" x14ac:dyDescent="0.4">
      <c r="F2687" s="21">
        <f t="shared" si="1207"/>
        <v>265.69999999999192</v>
      </c>
      <c r="G2687" s="20">
        <f t="shared" si="1222"/>
        <v>356.63043478260749</v>
      </c>
      <c r="H2687" s="19">
        <f t="shared" si="1196"/>
        <v>6.6304347826074945</v>
      </c>
      <c r="I2687" s="18">
        <f t="shared" si="1197"/>
        <v>1.8944099378878556E-2</v>
      </c>
      <c r="J2687" s="17">
        <f t="shared" si="1198"/>
        <v>3935.0464558612857</v>
      </c>
      <c r="K2687" s="16">
        <f t="shared" si="1199"/>
        <v>32.161889288814081</v>
      </c>
      <c r="L2687" s="15">
        <f t="shared" si="1200"/>
        <v>1.3845347021276564E-7</v>
      </c>
      <c r="M2687" s="14">
        <f t="shared" si="1201"/>
        <v>3.2909005334872264E-10</v>
      </c>
      <c r="N2687" s="13">
        <f t="shared" si="1208"/>
        <v>0</v>
      </c>
      <c r="O2687" s="12">
        <f t="shared" si="1209"/>
        <v>0</v>
      </c>
      <c r="P2687" s="4">
        <f t="shared" si="1210"/>
        <v>1.2462128098967713E-9</v>
      </c>
      <c r="Q2687" s="11">
        <f t="shared" si="1202"/>
        <v>1.831413571056754E-8</v>
      </c>
      <c r="R2687" s="10">
        <f t="shared" si="1211"/>
        <v>0</v>
      </c>
      <c r="S2687" s="9">
        <f t="shared" si="1212"/>
        <v>0</v>
      </c>
      <c r="T2687" s="8">
        <f t="shared" si="1213"/>
        <v>37294.985922558852</v>
      </c>
      <c r="U2687" s="7">
        <f t="shared" si="1214"/>
        <v>-32.161889288814081</v>
      </c>
      <c r="V2687" s="9">
        <f t="shared" si="1215"/>
        <v>0</v>
      </c>
      <c r="W2687" s="8">
        <f t="shared" si="1216"/>
        <v>3935.0464558612857</v>
      </c>
      <c r="X2687" s="7">
        <f t="shared" si="1217"/>
        <v>-32.161889288814081</v>
      </c>
      <c r="Y2687" s="6">
        <f t="shared" si="1203"/>
        <v>0</v>
      </c>
      <c r="Z2687" s="4">
        <f t="shared" si="1204"/>
        <v>-1</v>
      </c>
      <c r="AA2687" s="4">
        <f t="shared" si="1218"/>
        <v>0</v>
      </c>
      <c r="AB2687" s="5">
        <f t="shared" si="1219"/>
        <v>0</v>
      </c>
      <c r="AC2687" s="418">
        <f t="shared" si="1223"/>
        <v>0</v>
      </c>
      <c r="AD2687" s="628">
        <f t="shared" si="1220"/>
        <v>0</v>
      </c>
      <c r="AE2687" s="4">
        <f t="shared" si="1205"/>
        <v>0</v>
      </c>
      <c r="AF2687" s="3">
        <f t="shared" si="1221"/>
        <v>4.67</v>
      </c>
      <c r="AG2687" s="2">
        <f t="shared" si="1206"/>
        <v>105.92076283713217</v>
      </c>
      <c r="AH2687" s="1">
        <f t="shared" si="1195"/>
        <v>0</v>
      </c>
    </row>
    <row r="2688" spans="6:34" ht="15" thickBot="1" x14ac:dyDescent="0.4">
      <c r="F2688" s="21">
        <f t="shared" si="1207"/>
        <v>265.79999999999194</v>
      </c>
      <c r="G2688" s="20">
        <f t="shared" si="1222"/>
        <v>356.63043478260749</v>
      </c>
      <c r="H2688" s="19">
        <f t="shared" si="1196"/>
        <v>6.6304347826074945</v>
      </c>
      <c r="I2688" s="18">
        <f t="shared" si="1197"/>
        <v>1.8944099378878556E-2</v>
      </c>
      <c r="J2688" s="17">
        <f t="shared" si="1198"/>
        <v>3935.0464558612857</v>
      </c>
      <c r="K2688" s="16">
        <f t="shared" si="1199"/>
        <v>32.161889288814081</v>
      </c>
      <c r="L2688" s="15">
        <f t="shared" si="1200"/>
        <v>1.3845347021276564E-7</v>
      </c>
      <c r="M2688" s="14">
        <f t="shared" si="1201"/>
        <v>3.2909005334872264E-10</v>
      </c>
      <c r="N2688" s="13">
        <f t="shared" si="1208"/>
        <v>0</v>
      </c>
      <c r="O2688" s="12">
        <f t="shared" si="1209"/>
        <v>0</v>
      </c>
      <c r="P2688" s="4">
        <f t="shared" si="1210"/>
        <v>1.2462128098967713E-9</v>
      </c>
      <c r="Q2688" s="11">
        <f t="shared" si="1202"/>
        <v>1.831413571056754E-8</v>
      </c>
      <c r="R2688" s="10">
        <f t="shared" si="1211"/>
        <v>0</v>
      </c>
      <c r="S2688" s="9">
        <f t="shared" si="1212"/>
        <v>0</v>
      </c>
      <c r="T2688" s="8">
        <f t="shared" si="1213"/>
        <v>37294.985922558852</v>
      </c>
      <c r="U2688" s="7">
        <f t="shared" si="1214"/>
        <v>-32.161889288814081</v>
      </c>
      <c r="V2688" s="9">
        <f t="shared" si="1215"/>
        <v>0</v>
      </c>
      <c r="W2688" s="8">
        <f t="shared" si="1216"/>
        <v>3935.0464558612857</v>
      </c>
      <c r="X2688" s="7">
        <f t="shared" si="1217"/>
        <v>-32.161889288814081</v>
      </c>
      <c r="Y2688" s="6">
        <f t="shared" si="1203"/>
        <v>0</v>
      </c>
      <c r="Z2688" s="4">
        <f t="shared" si="1204"/>
        <v>-1</v>
      </c>
      <c r="AA2688" s="4">
        <f t="shared" si="1218"/>
        <v>0</v>
      </c>
      <c r="AB2688" s="5">
        <f t="shared" si="1219"/>
        <v>0</v>
      </c>
      <c r="AC2688" s="418">
        <f t="shared" si="1223"/>
        <v>0</v>
      </c>
      <c r="AD2688" s="628">
        <f t="shared" si="1220"/>
        <v>0</v>
      </c>
      <c r="AE2688" s="4">
        <f t="shared" si="1205"/>
        <v>0</v>
      </c>
      <c r="AF2688" s="3">
        <f t="shared" si="1221"/>
        <v>4.67</v>
      </c>
      <c r="AG2688" s="2">
        <f t="shared" si="1206"/>
        <v>105.92076283713217</v>
      </c>
      <c r="AH2688" s="1">
        <f t="shared" si="1195"/>
        <v>0</v>
      </c>
    </row>
    <row r="2689" spans="6:34" ht="15" thickBot="1" x14ac:dyDescent="0.4">
      <c r="F2689" s="21">
        <f t="shared" si="1207"/>
        <v>265.89999999999196</v>
      </c>
      <c r="G2689" s="20">
        <f t="shared" si="1222"/>
        <v>356.63043478260749</v>
      </c>
      <c r="H2689" s="19">
        <f t="shared" si="1196"/>
        <v>6.6304347826074945</v>
      </c>
      <c r="I2689" s="18">
        <f t="shared" si="1197"/>
        <v>1.8944099378878556E-2</v>
      </c>
      <c r="J2689" s="17">
        <f t="shared" si="1198"/>
        <v>3935.0464558612857</v>
      </c>
      <c r="K2689" s="16">
        <f t="shared" si="1199"/>
        <v>32.161889288814081</v>
      </c>
      <c r="L2689" s="15">
        <f t="shared" si="1200"/>
        <v>1.3845347021276564E-7</v>
      </c>
      <c r="M2689" s="14">
        <f t="shared" si="1201"/>
        <v>3.2909005334872264E-10</v>
      </c>
      <c r="N2689" s="13">
        <f t="shared" si="1208"/>
        <v>0</v>
      </c>
      <c r="O2689" s="12">
        <f t="shared" si="1209"/>
        <v>0</v>
      </c>
      <c r="P2689" s="4">
        <f t="shared" si="1210"/>
        <v>1.2462128098967713E-9</v>
      </c>
      <c r="Q2689" s="11">
        <f t="shared" si="1202"/>
        <v>1.831413571056754E-8</v>
      </c>
      <c r="R2689" s="10">
        <f t="shared" si="1211"/>
        <v>0</v>
      </c>
      <c r="S2689" s="9">
        <f t="shared" si="1212"/>
        <v>0</v>
      </c>
      <c r="T2689" s="8">
        <f t="shared" si="1213"/>
        <v>37294.985922558852</v>
      </c>
      <c r="U2689" s="7">
        <f t="shared" si="1214"/>
        <v>-32.161889288814081</v>
      </c>
      <c r="V2689" s="9">
        <f t="shared" si="1215"/>
        <v>0</v>
      </c>
      <c r="W2689" s="8">
        <f t="shared" si="1216"/>
        <v>3935.0464558612857</v>
      </c>
      <c r="X2689" s="7">
        <f t="shared" si="1217"/>
        <v>-32.161889288814081</v>
      </c>
      <c r="Y2689" s="6">
        <f t="shared" si="1203"/>
        <v>0</v>
      </c>
      <c r="Z2689" s="4">
        <f t="shared" si="1204"/>
        <v>-1</v>
      </c>
      <c r="AA2689" s="4">
        <f t="shared" si="1218"/>
        <v>0</v>
      </c>
      <c r="AB2689" s="5">
        <f t="shared" si="1219"/>
        <v>0</v>
      </c>
      <c r="AC2689" s="418">
        <f t="shared" si="1223"/>
        <v>0</v>
      </c>
      <c r="AD2689" s="628">
        <f t="shared" si="1220"/>
        <v>0</v>
      </c>
      <c r="AE2689" s="4">
        <f t="shared" si="1205"/>
        <v>0</v>
      </c>
      <c r="AF2689" s="3">
        <f t="shared" si="1221"/>
        <v>4.67</v>
      </c>
      <c r="AG2689" s="2">
        <f t="shared" si="1206"/>
        <v>105.92076283713217</v>
      </c>
      <c r="AH2689" s="1">
        <f t="shared" si="1195"/>
        <v>0</v>
      </c>
    </row>
    <row r="2690" spans="6:34" ht="15" thickBot="1" x14ac:dyDescent="0.4">
      <c r="F2690" s="21">
        <f t="shared" si="1207"/>
        <v>265.99999999999199</v>
      </c>
      <c r="G2690" s="20">
        <f t="shared" si="1222"/>
        <v>356.63043478260749</v>
      </c>
      <c r="H2690" s="19">
        <f t="shared" si="1196"/>
        <v>6.6304347826074945</v>
      </c>
      <c r="I2690" s="18">
        <f t="shared" si="1197"/>
        <v>1.8944099378878556E-2</v>
      </c>
      <c r="J2690" s="17">
        <f t="shared" si="1198"/>
        <v>3935.0464558612857</v>
      </c>
      <c r="K2690" s="16">
        <f t="shared" si="1199"/>
        <v>32.161889288814081</v>
      </c>
      <c r="L2690" s="15">
        <f t="shared" si="1200"/>
        <v>1.3845347021276564E-7</v>
      </c>
      <c r="M2690" s="14">
        <f t="shared" si="1201"/>
        <v>3.2909005334872264E-10</v>
      </c>
      <c r="N2690" s="13">
        <f t="shared" si="1208"/>
        <v>0</v>
      </c>
      <c r="O2690" s="12">
        <f t="shared" si="1209"/>
        <v>0</v>
      </c>
      <c r="P2690" s="4">
        <f t="shared" si="1210"/>
        <v>1.2462128098967713E-9</v>
      </c>
      <c r="Q2690" s="11">
        <f t="shared" si="1202"/>
        <v>1.831413571056754E-8</v>
      </c>
      <c r="R2690" s="10">
        <f t="shared" si="1211"/>
        <v>0</v>
      </c>
      <c r="S2690" s="9">
        <f t="shared" si="1212"/>
        <v>0</v>
      </c>
      <c r="T2690" s="8">
        <f t="shared" si="1213"/>
        <v>37294.985922558852</v>
      </c>
      <c r="U2690" s="7">
        <f t="shared" si="1214"/>
        <v>-32.161889288814081</v>
      </c>
      <c r="V2690" s="9">
        <f t="shared" si="1215"/>
        <v>0</v>
      </c>
      <c r="W2690" s="8">
        <f t="shared" si="1216"/>
        <v>3935.0464558612857</v>
      </c>
      <c r="X2690" s="7">
        <f t="shared" si="1217"/>
        <v>-32.161889288814081</v>
      </c>
      <c r="Y2690" s="6">
        <f t="shared" si="1203"/>
        <v>0</v>
      </c>
      <c r="Z2690" s="4">
        <f t="shared" si="1204"/>
        <v>-1</v>
      </c>
      <c r="AA2690" s="4">
        <f t="shared" si="1218"/>
        <v>0</v>
      </c>
      <c r="AB2690" s="5">
        <f t="shared" si="1219"/>
        <v>0</v>
      </c>
      <c r="AC2690" s="418">
        <f t="shared" si="1223"/>
        <v>0</v>
      </c>
      <c r="AD2690" s="628">
        <f t="shared" si="1220"/>
        <v>0</v>
      </c>
      <c r="AE2690" s="4">
        <f t="shared" si="1205"/>
        <v>0</v>
      </c>
      <c r="AF2690" s="3">
        <f t="shared" si="1221"/>
        <v>4.67</v>
      </c>
      <c r="AG2690" s="2">
        <f t="shared" si="1206"/>
        <v>105.92076283713217</v>
      </c>
      <c r="AH2690" s="1">
        <f t="shared" si="1195"/>
        <v>0</v>
      </c>
    </row>
    <row r="2691" spans="6:34" ht="15" thickBot="1" x14ac:dyDescent="0.4">
      <c r="F2691" s="21">
        <f t="shared" si="1207"/>
        <v>266.09999999999201</v>
      </c>
      <c r="G2691" s="20">
        <f t="shared" si="1222"/>
        <v>356.63043478260749</v>
      </c>
      <c r="H2691" s="19">
        <f t="shared" si="1196"/>
        <v>6.6304347826074945</v>
      </c>
      <c r="I2691" s="18">
        <f t="shared" si="1197"/>
        <v>1.8944099378878556E-2</v>
      </c>
      <c r="J2691" s="17">
        <f t="shared" si="1198"/>
        <v>3935.0464558612857</v>
      </c>
      <c r="K2691" s="16">
        <f t="shared" si="1199"/>
        <v>32.161889288814081</v>
      </c>
      <c r="L2691" s="15">
        <f t="shared" si="1200"/>
        <v>1.3845347021276564E-7</v>
      </c>
      <c r="M2691" s="14">
        <f t="shared" si="1201"/>
        <v>3.2909005334872264E-10</v>
      </c>
      <c r="N2691" s="13">
        <f t="shared" si="1208"/>
        <v>0</v>
      </c>
      <c r="O2691" s="12">
        <f t="shared" si="1209"/>
        <v>0</v>
      </c>
      <c r="P2691" s="4">
        <f t="shared" si="1210"/>
        <v>1.2462128098967713E-9</v>
      </c>
      <c r="Q2691" s="11">
        <f t="shared" si="1202"/>
        <v>1.831413571056754E-8</v>
      </c>
      <c r="R2691" s="10">
        <f t="shared" si="1211"/>
        <v>0</v>
      </c>
      <c r="S2691" s="9">
        <f t="shared" si="1212"/>
        <v>0</v>
      </c>
      <c r="T2691" s="8">
        <f t="shared" si="1213"/>
        <v>37294.985922558852</v>
      </c>
      <c r="U2691" s="7">
        <f t="shared" si="1214"/>
        <v>-32.161889288814081</v>
      </c>
      <c r="V2691" s="9">
        <f t="shared" si="1215"/>
        <v>0</v>
      </c>
      <c r="W2691" s="8">
        <f t="shared" si="1216"/>
        <v>3935.0464558612857</v>
      </c>
      <c r="X2691" s="7">
        <f t="shared" si="1217"/>
        <v>-32.161889288814081</v>
      </c>
      <c r="Y2691" s="6">
        <f t="shared" si="1203"/>
        <v>0</v>
      </c>
      <c r="Z2691" s="4">
        <f t="shared" si="1204"/>
        <v>-1</v>
      </c>
      <c r="AA2691" s="4">
        <f t="shared" si="1218"/>
        <v>0</v>
      </c>
      <c r="AB2691" s="5">
        <f t="shared" si="1219"/>
        <v>0</v>
      </c>
      <c r="AC2691" s="418">
        <f t="shared" si="1223"/>
        <v>0</v>
      </c>
      <c r="AD2691" s="628">
        <f t="shared" si="1220"/>
        <v>0</v>
      </c>
      <c r="AE2691" s="4">
        <f t="shared" si="1205"/>
        <v>0</v>
      </c>
      <c r="AF2691" s="3">
        <f t="shared" si="1221"/>
        <v>4.67</v>
      </c>
      <c r="AG2691" s="2">
        <f t="shared" si="1206"/>
        <v>105.92076283713217</v>
      </c>
      <c r="AH2691" s="1">
        <f t="shared" si="1195"/>
        <v>0</v>
      </c>
    </row>
    <row r="2692" spans="6:34" ht="15" thickBot="1" x14ac:dyDescent="0.4">
      <c r="F2692" s="21">
        <f t="shared" si="1207"/>
        <v>266.19999999999203</v>
      </c>
      <c r="G2692" s="20">
        <f t="shared" si="1222"/>
        <v>356.63043478260749</v>
      </c>
      <c r="H2692" s="19">
        <f t="shared" si="1196"/>
        <v>6.6304347826074945</v>
      </c>
      <c r="I2692" s="18">
        <f t="shared" si="1197"/>
        <v>1.8944099378878556E-2</v>
      </c>
      <c r="J2692" s="17">
        <f t="shared" si="1198"/>
        <v>3935.0464558612857</v>
      </c>
      <c r="K2692" s="16">
        <f t="shared" si="1199"/>
        <v>32.161889288814081</v>
      </c>
      <c r="L2692" s="15">
        <f t="shared" si="1200"/>
        <v>1.3845347021276564E-7</v>
      </c>
      <c r="M2692" s="14">
        <f t="shared" si="1201"/>
        <v>3.2909005334872264E-10</v>
      </c>
      <c r="N2692" s="13">
        <f t="shared" si="1208"/>
        <v>0</v>
      </c>
      <c r="O2692" s="12">
        <f t="shared" si="1209"/>
        <v>0</v>
      </c>
      <c r="P2692" s="4">
        <f t="shared" si="1210"/>
        <v>1.2462128098967713E-9</v>
      </c>
      <c r="Q2692" s="11">
        <f t="shared" si="1202"/>
        <v>1.831413571056754E-8</v>
      </c>
      <c r="R2692" s="10">
        <f t="shared" si="1211"/>
        <v>0</v>
      </c>
      <c r="S2692" s="9">
        <f t="shared" si="1212"/>
        <v>0</v>
      </c>
      <c r="T2692" s="8">
        <f t="shared" si="1213"/>
        <v>37294.985922558852</v>
      </c>
      <c r="U2692" s="7">
        <f t="shared" si="1214"/>
        <v>-32.161889288814081</v>
      </c>
      <c r="V2692" s="9">
        <f t="shared" si="1215"/>
        <v>0</v>
      </c>
      <c r="W2692" s="8">
        <f t="shared" si="1216"/>
        <v>3935.0464558612857</v>
      </c>
      <c r="X2692" s="7">
        <f t="shared" si="1217"/>
        <v>-32.161889288814081</v>
      </c>
      <c r="Y2692" s="6">
        <f t="shared" si="1203"/>
        <v>0</v>
      </c>
      <c r="Z2692" s="4">
        <f t="shared" si="1204"/>
        <v>-1</v>
      </c>
      <c r="AA2692" s="4">
        <f t="shared" si="1218"/>
        <v>0</v>
      </c>
      <c r="AB2692" s="5">
        <f t="shared" si="1219"/>
        <v>0</v>
      </c>
      <c r="AC2692" s="418">
        <f t="shared" si="1223"/>
        <v>0</v>
      </c>
      <c r="AD2692" s="628">
        <f t="shared" si="1220"/>
        <v>0</v>
      </c>
      <c r="AE2692" s="4">
        <f t="shared" si="1205"/>
        <v>0</v>
      </c>
      <c r="AF2692" s="3">
        <f t="shared" si="1221"/>
        <v>4.67</v>
      </c>
      <c r="AG2692" s="2">
        <f t="shared" si="1206"/>
        <v>105.92076283713217</v>
      </c>
      <c r="AH2692" s="1">
        <f t="shared" si="1195"/>
        <v>0</v>
      </c>
    </row>
    <row r="2693" spans="6:34" ht="15" thickBot="1" x14ac:dyDescent="0.4">
      <c r="F2693" s="21">
        <f t="shared" si="1207"/>
        <v>266.29999999999205</v>
      </c>
      <c r="G2693" s="20">
        <f t="shared" si="1222"/>
        <v>356.63043478260749</v>
      </c>
      <c r="H2693" s="19">
        <f t="shared" si="1196"/>
        <v>6.6304347826074945</v>
      </c>
      <c r="I2693" s="18">
        <f t="shared" si="1197"/>
        <v>1.8944099378878556E-2</v>
      </c>
      <c r="J2693" s="17">
        <f t="shared" si="1198"/>
        <v>3935.0464558612857</v>
      </c>
      <c r="K2693" s="16">
        <f t="shared" si="1199"/>
        <v>32.161889288814081</v>
      </c>
      <c r="L2693" s="15">
        <f t="shared" si="1200"/>
        <v>1.3845347021276564E-7</v>
      </c>
      <c r="M2693" s="14">
        <f t="shared" si="1201"/>
        <v>3.2909005334872264E-10</v>
      </c>
      <c r="N2693" s="13">
        <f t="shared" si="1208"/>
        <v>0</v>
      </c>
      <c r="O2693" s="12">
        <f t="shared" si="1209"/>
        <v>0</v>
      </c>
      <c r="P2693" s="4">
        <f t="shared" si="1210"/>
        <v>1.2462128098967713E-9</v>
      </c>
      <c r="Q2693" s="11">
        <f t="shared" si="1202"/>
        <v>1.831413571056754E-8</v>
      </c>
      <c r="R2693" s="10">
        <f t="shared" si="1211"/>
        <v>0</v>
      </c>
      <c r="S2693" s="9">
        <f t="shared" si="1212"/>
        <v>0</v>
      </c>
      <c r="T2693" s="8">
        <f t="shared" si="1213"/>
        <v>37294.985922558852</v>
      </c>
      <c r="U2693" s="7">
        <f t="shared" si="1214"/>
        <v>-32.161889288814081</v>
      </c>
      <c r="V2693" s="9">
        <f t="shared" si="1215"/>
        <v>0</v>
      </c>
      <c r="W2693" s="8">
        <f t="shared" si="1216"/>
        <v>3935.0464558612857</v>
      </c>
      <c r="X2693" s="7">
        <f t="shared" si="1217"/>
        <v>-32.161889288814081</v>
      </c>
      <c r="Y2693" s="6">
        <f t="shared" si="1203"/>
        <v>0</v>
      </c>
      <c r="Z2693" s="4">
        <f t="shared" si="1204"/>
        <v>-1</v>
      </c>
      <c r="AA2693" s="4">
        <f t="shared" si="1218"/>
        <v>0</v>
      </c>
      <c r="AB2693" s="5">
        <f t="shared" si="1219"/>
        <v>0</v>
      </c>
      <c r="AC2693" s="418">
        <f t="shared" si="1223"/>
        <v>0</v>
      </c>
      <c r="AD2693" s="628">
        <f t="shared" si="1220"/>
        <v>0</v>
      </c>
      <c r="AE2693" s="4">
        <f t="shared" si="1205"/>
        <v>0</v>
      </c>
      <c r="AF2693" s="3">
        <f t="shared" si="1221"/>
        <v>4.67</v>
      </c>
      <c r="AG2693" s="2">
        <f t="shared" si="1206"/>
        <v>105.92076283713217</v>
      </c>
      <c r="AH2693" s="1">
        <f t="shared" si="1195"/>
        <v>0</v>
      </c>
    </row>
    <row r="2694" spans="6:34" ht="15" thickBot="1" x14ac:dyDescent="0.4">
      <c r="F2694" s="21">
        <f t="shared" si="1207"/>
        <v>266.39999999999208</v>
      </c>
      <c r="G2694" s="20">
        <f t="shared" si="1222"/>
        <v>356.63043478260749</v>
      </c>
      <c r="H2694" s="19">
        <f t="shared" si="1196"/>
        <v>6.6304347826074945</v>
      </c>
      <c r="I2694" s="18">
        <f t="shared" si="1197"/>
        <v>1.8944099378878556E-2</v>
      </c>
      <c r="J2694" s="17">
        <f t="shared" si="1198"/>
        <v>3935.0464558612857</v>
      </c>
      <c r="K2694" s="16">
        <f t="shared" si="1199"/>
        <v>32.161889288814081</v>
      </c>
      <c r="L2694" s="15">
        <f t="shared" si="1200"/>
        <v>1.3845347021276564E-7</v>
      </c>
      <c r="M2694" s="14">
        <f t="shared" si="1201"/>
        <v>3.2909005334872264E-10</v>
      </c>
      <c r="N2694" s="13">
        <f t="shared" si="1208"/>
        <v>0</v>
      </c>
      <c r="O2694" s="12">
        <f t="shared" si="1209"/>
        <v>0</v>
      </c>
      <c r="P2694" s="4">
        <f t="shared" si="1210"/>
        <v>1.2462128098967713E-9</v>
      </c>
      <c r="Q2694" s="11">
        <f t="shared" si="1202"/>
        <v>1.831413571056754E-8</v>
      </c>
      <c r="R2694" s="10">
        <f t="shared" si="1211"/>
        <v>0</v>
      </c>
      <c r="S2694" s="9">
        <f t="shared" si="1212"/>
        <v>0</v>
      </c>
      <c r="T2694" s="8">
        <f t="shared" si="1213"/>
        <v>37294.985922558852</v>
      </c>
      <c r="U2694" s="7">
        <f t="shared" si="1214"/>
        <v>-32.161889288814081</v>
      </c>
      <c r="V2694" s="9">
        <f t="shared" si="1215"/>
        <v>0</v>
      </c>
      <c r="W2694" s="8">
        <f t="shared" si="1216"/>
        <v>3935.0464558612857</v>
      </c>
      <c r="X2694" s="7">
        <f t="shared" si="1217"/>
        <v>-32.161889288814081</v>
      </c>
      <c r="Y2694" s="6">
        <f t="shared" si="1203"/>
        <v>0</v>
      </c>
      <c r="Z2694" s="4">
        <f t="shared" si="1204"/>
        <v>-1</v>
      </c>
      <c r="AA2694" s="4">
        <f t="shared" si="1218"/>
        <v>0</v>
      </c>
      <c r="AB2694" s="5">
        <f t="shared" si="1219"/>
        <v>0</v>
      </c>
      <c r="AC2694" s="418">
        <f t="shared" si="1223"/>
        <v>0</v>
      </c>
      <c r="AD2694" s="628">
        <f t="shared" si="1220"/>
        <v>0</v>
      </c>
      <c r="AE2694" s="4">
        <f t="shared" si="1205"/>
        <v>0</v>
      </c>
      <c r="AF2694" s="3">
        <f t="shared" si="1221"/>
        <v>4.67</v>
      </c>
      <c r="AG2694" s="2">
        <f t="shared" si="1206"/>
        <v>105.92076283713217</v>
      </c>
      <c r="AH2694" s="1">
        <f t="shared" si="1195"/>
        <v>0</v>
      </c>
    </row>
    <row r="2695" spans="6:34" ht="15" thickBot="1" x14ac:dyDescent="0.4">
      <c r="F2695" s="21">
        <f t="shared" si="1207"/>
        <v>266.4999999999921</v>
      </c>
      <c r="G2695" s="20">
        <f t="shared" si="1222"/>
        <v>356.63043478260749</v>
      </c>
      <c r="H2695" s="19">
        <f t="shared" si="1196"/>
        <v>6.6304347826074945</v>
      </c>
      <c r="I2695" s="18">
        <f t="shared" si="1197"/>
        <v>1.8944099378878556E-2</v>
      </c>
      <c r="J2695" s="17">
        <f t="shared" si="1198"/>
        <v>3935.0464558612857</v>
      </c>
      <c r="K2695" s="16">
        <f t="shared" si="1199"/>
        <v>32.161889288814081</v>
      </c>
      <c r="L2695" s="15">
        <f t="shared" si="1200"/>
        <v>1.3845347021276564E-7</v>
      </c>
      <c r="M2695" s="14">
        <f t="shared" si="1201"/>
        <v>3.2909005334872264E-10</v>
      </c>
      <c r="N2695" s="13">
        <f t="shared" si="1208"/>
        <v>0</v>
      </c>
      <c r="O2695" s="12">
        <f t="shared" si="1209"/>
        <v>0</v>
      </c>
      <c r="P2695" s="4">
        <f t="shared" si="1210"/>
        <v>1.2462128098967713E-9</v>
      </c>
      <c r="Q2695" s="11">
        <f t="shared" si="1202"/>
        <v>1.831413571056754E-8</v>
      </c>
      <c r="R2695" s="10">
        <f t="shared" si="1211"/>
        <v>0</v>
      </c>
      <c r="S2695" s="9">
        <f t="shared" si="1212"/>
        <v>0</v>
      </c>
      <c r="T2695" s="8">
        <f t="shared" si="1213"/>
        <v>37294.985922558852</v>
      </c>
      <c r="U2695" s="7">
        <f t="shared" si="1214"/>
        <v>-32.161889288814081</v>
      </c>
      <c r="V2695" s="9">
        <f t="shared" si="1215"/>
        <v>0</v>
      </c>
      <c r="W2695" s="8">
        <f t="shared" si="1216"/>
        <v>3935.0464558612857</v>
      </c>
      <c r="X2695" s="7">
        <f t="shared" si="1217"/>
        <v>-32.161889288814081</v>
      </c>
      <c r="Y2695" s="6">
        <f t="shared" si="1203"/>
        <v>0</v>
      </c>
      <c r="Z2695" s="4">
        <f t="shared" si="1204"/>
        <v>-1</v>
      </c>
      <c r="AA2695" s="4">
        <f t="shared" si="1218"/>
        <v>0</v>
      </c>
      <c r="AB2695" s="5">
        <f t="shared" si="1219"/>
        <v>0</v>
      </c>
      <c r="AC2695" s="418">
        <f t="shared" si="1223"/>
        <v>0</v>
      </c>
      <c r="AD2695" s="628">
        <f t="shared" si="1220"/>
        <v>0</v>
      </c>
      <c r="AE2695" s="4">
        <f t="shared" si="1205"/>
        <v>0</v>
      </c>
      <c r="AF2695" s="3">
        <f t="shared" si="1221"/>
        <v>4.67</v>
      </c>
      <c r="AG2695" s="2">
        <f t="shared" si="1206"/>
        <v>105.92076283713217</v>
      </c>
      <c r="AH2695" s="1">
        <f t="shared" si="1195"/>
        <v>0</v>
      </c>
    </row>
    <row r="2696" spans="6:34" ht="15" thickBot="1" x14ac:dyDescent="0.4">
      <c r="F2696" s="21">
        <f t="shared" si="1207"/>
        <v>266.59999999999212</v>
      </c>
      <c r="G2696" s="20">
        <f t="shared" si="1222"/>
        <v>356.63043478260749</v>
      </c>
      <c r="H2696" s="19">
        <f t="shared" si="1196"/>
        <v>6.6304347826074945</v>
      </c>
      <c r="I2696" s="18">
        <f t="shared" si="1197"/>
        <v>1.8944099378878556E-2</v>
      </c>
      <c r="J2696" s="17">
        <f t="shared" si="1198"/>
        <v>3935.0464558612857</v>
      </c>
      <c r="K2696" s="16">
        <f t="shared" si="1199"/>
        <v>32.161889288814081</v>
      </c>
      <c r="L2696" s="15">
        <f t="shared" si="1200"/>
        <v>1.3845347021276564E-7</v>
      </c>
      <c r="M2696" s="14">
        <f t="shared" si="1201"/>
        <v>3.2909005334872264E-10</v>
      </c>
      <c r="N2696" s="13">
        <f t="shared" si="1208"/>
        <v>0</v>
      </c>
      <c r="O2696" s="12">
        <f t="shared" si="1209"/>
        <v>0</v>
      </c>
      <c r="P2696" s="4">
        <f t="shared" si="1210"/>
        <v>1.2462128098967713E-9</v>
      </c>
      <c r="Q2696" s="11">
        <f t="shared" si="1202"/>
        <v>1.831413571056754E-8</v>
      </c>
      <c r="R2696" s="10">
        <f t="shared" si="1211"/>
        <v>0</v>
      </c>
      <c r="S2696" s="9">
        <f t="shared" si="1212"/>
        <v>0</v>
      </c>
      <c r="T2696" s="8">
        <f t="shared" si="1213"/>
        <v>37294.985922558852</v>
      </c>
      <c r="U2696" s="7">
        <f t="shared" si="1214"/>
        <v>-32.161889288814081</v>
      </c>
      <c r="V2696" s="9">
        <f t="shared" si="1215"/>
        <v>0</v>
      </c>
      <c r="W2696" s="8">
        <f t="shared" si="1216"/>
        <v>3935.0464558612857</v>
      </c>
      <c r="X2696" s="7">
        <f t="shared" si="1217"/>
        <v>-32.161889288814081</v>
      </c>
      <c r="Y2696" s="6">
        <f t="shared" si="1203"/>
        <v>0</v>
      </c>
      <c r="Z2696" s="4">
        <f t="shared" si="1204"/>
        <v>-1</v>
      </c>
      <c r="AA2696" s="4">
        <f t="shared" si="1218"/>
        <v>0</v>
      </c>
      <c r="AB2696" s="5">
        <f t="shared" si="1219"/>
        <v>0</v>
      </c>
      <c r="AC2696" s="418">
        <f t="shared" si="1223"/>
        <v>0</v>
      </c>
      <c r="AD2696" s="628">
        <f t="shared" si="1220"/>
        <v>0</v>
      </c>
      <c r="AE2696" s="4">
        <f t="shared" si="1205"/>
        <v>0</v>
      </c>
      <c r="AF2696" s="3">
        <f t="shared" si="1221"/>
        <v>4.67</v>
      </c>
      <c r="AG2696" s="2">
        <f t="shared" si="1206"/>
        <v>105.92076283713217</v>
      </c>
      <c r="AH2696" s="1">
        <f t="shared" si="1195"/>
        <v>0</v>
      </c>
    </row>
    <row r="2697" spans="6:34" ht="15" thickBot="1" x14ac:dyDescent="0.4">
      <c r="F2697" s="21">
        <f t="shared" si="1207"/>
        <v>266.69999999999214</v>
      </c>
      <c r="G2697" s="20">
        <f t="shared" si="1222"/>
        <v>356.63043478260749</v>
      </c>
      <c r="H2697" s="19">
        <f t="shared" si="1196"/>
        <v>6.6304347826074945</v>
      </c>
      <c r="I2697" s="18">
        <f t="shared" si="1197"/>
        <v>1.8944099378878556E-2</v>
      </c>
      <c r="J2697" s="17">
        <f t="shared" si="1198"/>
        <v>3935.0464558612857</v>
      </c>
      <c r="K2697" s="16">
        <f t="shared" si="1199"/>
        <v>32.161889288814081</v>
      </c>
      <c r="L2697" s="15">
        <f t="shared" si="1200"/>
        <v>1.3845347021276564E-7</v>
      </c>
      <c r="M2697" s="14">
        <f t="shared" si="1201"/>
        <v>3.2909005334872264E-10</v>
      </c>
      <c r="N2697" s="13">
        <f t="shared" si="1208"/>
        <v>0</v>
      </c>
      <c r="O2697" s="12">
        <f t="shared" si="1209"/>
        <v>0</v>
      </c>
      <c r="P2697" s="4">
        <f t="shared" si="1210"/>
        <v>1.2462128098967713E-9</v>
      </c>
      <c r="Q2697" s="11">
        <f t="shared" si="1202"/>
        <v>1.831413571056754E-8</v>
      </c>
      <c r="R2697" s="10">
        <f t="shared" si="1211"/>
        <v>0</v>
      </c>
      <c r="S2697" s="9">
        <f t="shared" si="1212"/>
        <v>0</v>
      </c>
      <c r="T2697" s="8">
        <f t="shared" si="1213"/>
        <v>37294.985922558852</v>
      </c>
      <c r="U2697" s="7">
        <f t="shared" si="1214"/>
        <v>-32.161889288814081</v>
      </c>
      <c r="V2697" s="9">
        <f t="shared" si="1215"/>
        <v>0</v>
      </c>
      <c r="W2697" s="8">
        <f t="shared" si="1216"/>
        <v>3935.0464558612857</v>
      </c>
      <c r="X2697" s="7">
        <f t="shared" si="1217"/>
        <v>-32.161889288814081</v>
      </c>
      <c r="Y2697" s="6">
        <f t="shared" si="1203"/>
        <v>0</v>
      </c>
      <c r="Z2697" s="4">
        <f t="shared" si="1204"/>
        <v>-1</v>
      </c>
      <c r="AA2697" s="4">
        <f t="shared" si="1218"/>
        <v>0</v>
      </c>
      <c r="AB2697" s="5">
        <f t="shared" si="1219"/>
        <v>0</v>
      </c>
      <c r="AC2697" s="418">
        <f t="shared" si="1223"/>
        <v>0</v>
      </c>
      <c r="AD2697" s="628">
        <f t="shared" si="1220"/>
        <v>0</v>
      </c>
      <c r="AE2697" s="4">
        <f t="shared" si="1205"/>
        <v>0</v>
      </c>
      <c r="AF2697" s="3">
        <f t="shared" si="1221"/>
        <v>4.67</v>
      </c>
      <c r="AG2697" s="2">
        <f t="shared" si="1206"/>
        <v>105.92076283713217</v>
      </c>
      <c r="AH2697" s="1">
        <f t="shared" si="1195"/>
        <v>0</v>
      </c>
    </row>
    <row r="2698" spans="6:34" ht="15" thickBot="1" x14ac:dyDescent="0.4">
      <c r="F2698" s="21">
        <f t="shared" si="1207"/>
        <v>266.79999999999217</v>
      </c>
      <c r="G2698" s="20">
        <f t="shared" si="1222"/>
        <v>356.63043478260749</v>
      </c>
      <c r="H2698" s="19">
        <f t="shared" si="1196"/>
        <v>6.6304347826074945</v>
      </c>
      <c r="I2698" s="18">
        <f t="shared" si="1197"/>
        <v>1.8944099378878556E-2</v>
      </c>
      <c r="J2698" s="17">
        <f t="shared" si="1198"/>
        <v>3935.0464558612857</v>
      </c>
      <c r="K2698" s="16">
        <f t="shared" si="1199"/>
        <v>32.161889288814081</v>
      </c>
      <c r="L2698" s="15">
        <f t="shared" si="1200"/>
        <v>1.3845347021276564E-7</v>
      </c>
      <c r="M2698" s="14">
        <f t="shared" si="1201"/>
        <v>3.2909005334872264E-10</v>
      </c>
      <c r="N2698" s="13">
        <f t="shared" si="1208"/>
        <v>0</v>
      </c>
      <c r="O2698" s="12">
        <f t="shared" si="1209"/>
        <v>0</v>
      </c>
      <c r="P2698" s="4">
        <f t="shared" si="1210"/>
        <v>1.2462128098967713E-9</v>
      </c>
      <c r="Q2698" s="11">
        <f t="shared" si="1202"/>
        <v>1.831413571056754E-8</v>
      </c>
      <c r="R2698" s="10">
        <f t="shared" si="1211"/>
        <v>0</v>
      </c>
      <c r="S2698" s="9">
        <f t="shared" si="1212"/>
        <v>0</v>
      </c>
      <c r="T2698" s="8">
        <f t="shared" si="1213"/>
        <v>37294.985922558852</v>
      </c>
      <c r="U2698" s="7">
        <f t="shared" si="1214"/>
        <v>-32.161889288814081</v>
      </c>
      <c r="V2698" s="9">
        <f t="shared" si="1215"/>
        <v>0</v>
      </c>
      <c r="W2698" s="8">
        <f t="shared" si="1216"/>
        <v>3935.0464558612857</v>
      </c>
      <c r="X2698" s="7">
        <f t="shared" si="1217"/>
        <v>-32.161889288814081</v>
      </c>
      <c r="Y2698" s="6">
        <f t="shared" si="1203"/>
        <v>0</v>
      </c>
      <c r="Z2698" s="4">
        <f t="shared" si="1204"/>
        <v>-1</v>
      </c>
      <c r="AA2698" s="4">
        <f t="shared" si="1218"/>
        <v>0</v>
      </c>
      <c r="AB2698" s="5">
        <f t="shared" si="1219"/>
        <v>0</v>
      </c>
      <c r="AC2698" s="418">
        <f t="shared" si="1223"/>
        <v>0</v>
      </c>
      <c r="AD2698" s="628">
        <f t="shared" si="1220"/>
        <v>0</v>
      </c>
      <c r="AE2698" s="4">
        <f t="shared" si="1205"/>
        <v>0</v>
      </c>
      <c r="AF2698" s="3">
        <f t="shared" si="1221"/>
        <v>4.67</v>
      </c>
      <c r="AG2698" s="2">
        <f t="shared" si="1206"/>
        <v>105.92076283713217</v>
      </c>
      <c r="AH2698" s="1">
        <f t="shared" si="1195"/>
        <v>0</v>
      </c>
    </row>
    <row r="2699" spans="6:34" ht="15" thickBot="1" x14ac:dyDescent="0.4">
      <c r="F2699" s="21">
        <f t="shared" si="1207"/>
        <v>266.89999999999219</v>
      </c>
      <c r="G2699" s="20">
        <f t="shared" si="1222"/>
        <v>356.63043478260749</v>
      </c>
      <c r="H2699" s="19">
        <f t="shared" si="1196"/>
        <v>6.6304347826074945</v>
      </c>
      <c r="I2699" s="18">
        <f t="shared" si="1197"/>
        <v>1.8944099378878556E-2</v>
      </c>
      <c r="J2699" s="17">
        <f t="shared" si="1198"/>
        <v>3935.0464558612857</v>
      </c>
      <c r="K2699" s="16">
        <f t="shared" si="1199"/>
        <v>32.161889288814081</v>
      </c>
      <c r="L2699" s="15">
        <f t="shared" si="1200"/>
        <v>1.3845347021276564E-7</v>
      </c>
      <c r="M2699" s="14">
        <f t="shared" si="1201"/>
        <v>3.2909005334872264E-10</v>
      </c>
      <c r="N2699" s="13">
        <f t="shared" si="1208"/>
        <v>0</v>
      </c>
      <c r="O2699" s="12">
        <f t="shared" si="1209"/>
        <v>0</v>
      </c>
      <c r="P2699" s="4">
        <f t="shared" si="1210"/>
        <v>1.2462128098967713E-9</v>
      </c>
      <c r="Q2699" s="11">
        <f t="shared" si="1202"/>
        <v>1.831413571056754E-8</v>
      </c>
      <c r="R2699" s="10">
        <f t="shared" si="1211"/>
        <v>0</v>
      </c>
      <c r="S2699" s="9">
        <f t="shared" si="1212"/>
        <v>0</v>
      </c>
      <c r="T2699" s="8">
        <f t="shared" si="1213"/>
        <v>37294.985922558852</v>
      </c>
      <c r="U2699" s="7">
        <f t="shared" si="1214"/>
        <v>-32.161889288814081</v>
      </c>
      <c r="V2699" s="9">
        <f t="shared" si="1215"/>
        <v>0</v>
      </c>
      <c r="W2699" s="8">
        <f t="shared" si="1216"/>
        <v>3935.0464558612857</v>
      </c>
      <c r="X2699" s="7">
        <f t="shared" si="1217"/>
        <v>-32.161889288814081</v>
      </c>
      <c r="Y2699" s="6">
        <f t="shared" si="1203"/>
        <v>0</v>
      </c>
      <c r="Z2699" s="4">
        <f t="shared" si="1204"/>
        <v>-1</v>
      </c>
      <c r="AA2699" s="4">
        <f t="shared" si="1218"/>
        <v>0</v>
      </c>
      <c r="AB2699" s="5">
        <f t="shared" si="1219"/>
        <v>0</v>
      </c>
      <c r="AC2699" s="418">
        <f t="shared" si="1223"/>
        <v>0</v>
      </c>
      <c r="AD2699" s="628">
        <f t="shared" si="1220"/>
        <v>0</v>
      </c>
      <c r="AE2699" s="4">
        <f t="shared" si="1205"/>
        <v>0</v>
      </c>
      <c r="AF2699" s="3">
        <f t="shared" si="1221"/>
        <v>4.67</v>
      </c>
      <c r="AG2699" s="2">
        <f t="shared" si="1206"/>
        <v>105.92076283713217</v>
      </c>
      <c r="AH2699" s="1">
        <f t="shared" si="1195"/>
        <v>0</v>
      </c>
    </row>
    <row r="2700" spans="6:34" ht="15" thickBot="1" x14ac:dyDescent="0.4">
      <c r="F2700" s="21">
        <f t="shared" si="1207"/>
        <v>266.99999999999221</v>
      </c>
      <c r="G2700" s="20">
        <f t="shared" si="1222"/>
        <v>356.63043478260749</v>
      </c>
      <c r="H2700" s="19">
        <f t="shared" si="1196"/>
        <v>6.6304347826074945</v>
      </c>
      <c r="I2700" s="18">
        <f t="shared" si="1197"/>
        <v>1.8944099378878556E-2</v>
      </c>
      <c r="J2700" s="17">
        <f t="shared" si="1198"/>
        <v>3935.0464558612857</v>
      </c>
      <c r="K2700" s="16">
        <f t="shared" si="1199"/>
        <v>32.161889288814081</v>
      </c>
      <c r="L2700" s="15">
        <f t="shared" si="1200"/>
        <v>1.3845347021276564E-7</v>
      </c>
      <c r="M2700" s="14">
        <f t="shared" si="1201"/>
        <v>3.2909005334872264E-10</v>
      </c>
      <c r="N2700" s="13">
        <f t="shared" si="1208"/>
        <v>0</v>
      </c>
      <c r="O2700" s="12">
        <f t="shared" si="1209"/>
        <v>0</v>
      </c>
      <c r="P2700" s="4">
        <f t="shared" si="1210"/>
        <v>1.2462128098967713E-9</v>
      </c>
      <c r="Q2700" s="11">
        <f t="shared" si="1202"/>
        <v>1.831413571056754E-8</v>
      </c>
      <c r="R2700" s="10">
        <f t="shared" si="1211"/>
        <v>0</v>
      </c>
      <c r="S2700" s="9">
        <f t="shared" si="1212"/>
        <v>0</v>
      </c>
      <c r="T2700" s="8">
        <f t="shared" si="1213"/>
        <v>37294.985922558852</v>
      </c>
      <c r="U2700" s="7">
        <f t="shared" si="1214"/>
        <v>-32.161889288814081</v>
      </c>
      <c r="V2700" s="9">
        <f t="shared" si="1215"/>
        <v>0</v>
      </c>
      <c r="W2700" s="8">
        <f t="shared" si="1216"/>
        <v>3935.0464558612857</v>
      </c>
      <c r="X2700" s="7">
        <f t="shared" si="1217"/>
        <v>-32.161889288814081</v>
      </c>
      <c r="Y2700" s="6">
        <f t="shared" si="1203"/>
        <v>0</v>
      </c>
      <c r="Z2700" s="4">
        <f t="shared" si="1204"/>
        <v>-1</v>
      </c>
      <c r="AA2700" s="4">
        <f t="shared" si="1218"/>
        <v>0</v>
      </c>
      <c r="AB2700" s="5">
        <f t="shared" si="1219"/>
        <v>0</v>
      </c>
      <c r="AC2700" s="418">
        <f t="shared" si="1223"/>
        <v>0</v>
      </c>
      <c r="AD2700" s="628">
        <f t="shared" si="1220"/>
        <v>0</v>
      </c>
      <c r="AE2700" s="4">
        <f t="shared" si="1205"/>
        <v>0</v>
      </c>
      <c r="AF2700" s="3">
        <f t="shared" si="1221"/>
        <v>4.67</v>
      </c>
      <c r="AG2700" s="2">
        <f t="shared" si="1206"/>
        <v>105.92076283713217</v>
      </c>
      <c r="AH2700" s="1">
        <f t="shared" si="1195"/>
        <v>0</v>
      </c>
    </row>
    <row r="2701" spans="6:34" ht="15" thickBot="1" x14ac:dyDescent="0.4">
      <c r="F2701" s="21">
        <f t="shared" si="1207"/>
        <v>267.09999999999224</v>
      </c>
      <c r="G2701" s="20">
        <f t="shared" si="1222"/>
        <v>356.63043478260749</v>
      </c>
      <c r="H2701" s="19">
        <f t="shared" si="1196"/>
        <v>6.6304347826074945</v>
      </c>
      <c r="I2701" s="18">
        <f t="shared" si="1197"/>
        <v>1.8944099378878556E-2</v>
      </c>
      <c r="J2701" s="17">
        <f t="shared" si="1198"/>
        <v>3935.0464558612857</v>
      </c>
      <c r="K2701" s="16">
        <f t="shared" si="1199"/>
        <v>32.161889288814081</v>
      </c>
      <c r="L2701" s="15">
        <f t="shared" si="1200"/>
        <v>1.3845347021276564E-7</v>
      </c>
      <c r="M2701" s="14">
        <f t="shared" si="1201"/>
        <v>3.2909005334872264E-10</v>
      </c>
      <c r="N2701" s="13">
        <f t="shared" si="1208"/>
        <v>0</v>
      </c>
      <c r="O2701" s="12">
        <f t="shared" si="1209"/>
        <v>0</v>
      </c>
      <c r="P2701" s="4">
        <f t="shared" si="1210"/>
        <v>1.2462128098967713E-9</v>
      </c>
      <c r="Q2701" s="11">
        <f t="shared" si="1202"/>
        <v>1.831413571056754E-8</v>
      </c>
      <c r="R2701" s="10">
        <f t="shared" si="1211"/>
        <v>0</v>
      </c>
      <c r="S2701" s="9">
        <f t="shared" si="1212"/>
        <v>0</v>
      </c>
      <c r="T2701" s="8">
        <f t="shared" si="1213"/>
        <v>37294.985922558852</v>
      </c>
      <c r="U2701" s="7">
        <f t="shared" si="1214"/>
        <v>-32.161889288814081</v>
      </c>
      <c r="V2701" s="9">
        <f t="shared" si="1215"/>
        <v>0</v>
      </c>
      <c r="W2701" s="8">
        <f t="shared" si="1216"/>
        <v>3935.0464558612857</v>
      </c>
      <c r="X2701" s="7">
        <f t="shared" si="1217"/>
        <v>-32.161889288814081</v>
      </c>
      <c r="Y2701" s="6">
        <f t="shared" si="1203"/>
        <v>0</v>
      </c>
      <c r="Z2701" s="4">
        <f t="shared" si="1204"/>
        <v>-1</v>
      </c>
      <c r="AA2701" s="4">
        <f t="shared" si="1218"/>
        <v>0</v>
      </c>
      <c r="AB2701" s="5">
        <f t="shared" si="1219"/>
        <v>0</v>
      </c>
      <c r="AC2701" s="418">
        <f t="shared" si="1223"/>
        <v>0</v>
      </c>
      <c r="AD2701" s="628">
        <f t="shared" si="1220"/>
        <v>0</v>
      </c>
      <c r="AE2701" s="4">
        <f t="shared" si="1205"/>
        <v>0</v>
      </c>
      <c r="AF2701" s="3">
        <f t="shared" si="1221"/>
        <v>4.67</v>
      </c>
      <c r="AG2701" s="2">
        <f t="shared" si="1206"/>
        <v>105.92076283713217</v>
      </c>
      <c r="AH2701" s="1">
        <f t="shared" si="1195"/>
        <v>0</v>
      </c>
    </row>
    <row r="2702" spans="6:34" ht="15" thickBot="1" x14ac:dyDescent="0.4">
      <c r="F2702" s="21">
        <f t="shared" si="1207"/>
        <v>267.19999999999226</v>
      </c>
      <c r="G2702" s="20">
        <f t="shared" si="1222"/>
        <v>356.63043478260749</v>
      </c>
      <c r="H2702" s="19">
        <f t="shared" si="1196"/>
        <v>6.6304347826074945</v>
      </c>
      <c r="I2702" s="18">
        <f t="shared" si="1197"/>
        <v>1.8944099378878556E-2</v>
      </c>
      <c r="J2702" s="17">
        <f t="shared" si="1198"/>
        <v>3935.0464558612857</v>
      </c>
      <c r="K2702" s="16">
        <f t="shared" si="1199"/>
        <v>32.161889288814081</v>
      </c>
      <c r="L2702" s="15">
        <f t="shared" si="1200"/>
        <v>1.3845347021276564E-7</v>
      </c>
      <c r="M2702" s="14">
        <f t="shared" si="1201"/>
        <v>3.2909005334872264E-10</v>
      </c>
      <c r="N2702" s="13">
        <f t="shared" si="1208"/>
        <v>0</v>
      </c>
      <c r="O2702" s="12">
        <f t="shared" si="1209"/>
        <v>0</v>
      </c>
      <c r="P2702" s="4">
        <f t="shared" si="1210"/>
        <v>1.2462128098967713E-9</v>
      </c>
      <c r="Q2702" s="11">
        <f t="shared" si="1202"/>
        <v>1.831413571056754E-8</v>
      </c>
      <c r="R2702" s="10">
        <f t="shared" si="1211"/>
        <v>0</v>
      </c>
      <c r="S2702" s="9">
        <f t="shared" si="1212"/>
        <v>0</v>
      </c>
      <c r="T2702" s="8">
        <f t="shared" si="1213"/>
        <v>37294.985922558852</v>
      </c>
      <c r="U2702" s="7">
        <f t="shared" si="1214"/>
        <v>-32.161889288814081</v>
      </c>
      <c r="V2702" s="9">
        <f t="shared" si="1215"/>
        <v>0</v>
      </c>
      <c r="W2702" s="8">
        <f t="shared" si="1216"/>
        <v>3935.0464558612857</v>
      </c>
      <c r="X2702" s="7">
        <f t="shared" si="1217"/>
        <v>-32.161889288814081</v>
      </c>
      <c r="Y2702" s="6">
        <f t="shared" si="1203"/>
        <v>0</v>
      </c>
      <c r="Z2702" s="4">
        <f t="shared" si="1204"/>
        <v>-1</v>
      </c>
      <c r="AA2702" s="4">
        <f t="shared" si="1218"/>
        <v>0</v>
      </c>
      <c r="AB2702" s="5">
        <f t="shared" si="1219"/>
        <v>0</v>
      </c>
      <c r="AC2702" s="418">
        <f t="shared" si="1223"/>
        <v>0</v>
      </c>
      <c r="AD2702" s="628">
        <f t="shared" si="1220"/>
        <v>0</v>
      </c>
      <c r="AE2702" s="4">
        <f t="shared" si="1205"/>
        <v>0</v>
      </c>
      <c r="AF2702" s="3">
        <f t="shared" si="1221"/>
        <v>4.67</v>
      </c>
      <c r="AG2702" s="2">
        <f t="shared" si="1206"/>
        <v>105.92076283713217</v>
      </c>
      <c r="AH2702" s="1">
        <f t="shared" si="1195"/>
        <v>0</v>
      </c>
    </row>
    <row r="2703" spans="6:34" ht="15" thickBot="1" x14ac:dyDescent="0.4">
      <c r="F2703" s="21">
        <f t="shared" si="1207"/>
        <v>267.29999999999228</v>
      </c>
      <c r="G2703" s="20">
        <f t="shared" si="1222"/>
        <v>356.63043478260749</v>
      </c>
      <c r="H2703" s="19">
        <f t="shared" si="1196"/>
        <v>6.6304347826074945</v>
      </c>
      <c r="I2703" s="18">
        <f t="shared" si="1197"/>
        <v>1.8944099378878556E-2</v>
      </c>
      <c r="J2703" s="17">
        <f t="shared" si="1198"/>
        <v>3935.0464558612857</v>
      </c>
      <c r="K2703" s="16">
        <f t="shared" si="1199"/>
        <v>32.161889288814081</v>
      </c>
      <c r="L2703" s="15">
        <f t="shared" si="1200"/>
        <v>1.3845347021276564E-7</v>
      </c>
      <c r="M2703" s="14">
        <f t="shared" si="1201"/>
        <v>3.2909005334872264E-10</v>
      </c>
      <c r="N2703" s="13">
        <f t="shared" si="1208"/>
        <v>0</v>
      </c>
      <c r="O2703" s="12">
        <f t="shared" si="1209"/>
        <v>0</v>
      </c>
      <c r="P2703" s="4">
        <f t="shared" si="1210"/>
        <v>1.2462128098967713E-9</v>
      </c>
      <c r="Q2703" s="11">
        <f t="shared" si="1202"/>
        <v>1.831413571056754E-8</v>
      </c>
      <c r="R2703" s="10">
        <f t="shared" si="1211"/>
        <v>0</v>
      </c>
      <c r="S2703" s="9">
        <f t="shared" si="1212"/>
        <v>0</v>
      </c>
      <c r="T2703" s="8">
        <f t="shared" si="1213"/>
        <v>37294.985922558852</v>
      </c>
      <c r="U2703" s="7">
        <f t="shared" si="1214"/>
        <v>-32.161889288814081</v>
      </c>
      <c r="V2703" s="9">
        <f t="shared" si="1215"/>
        <v>0</v>
      </c>
      <c r="W2703" s="8">
        <f t="shared" si="1216"/>
        <v>3935.0464558612857</v>
      </c>
      <c r="X2703" s="7">
        <f t="shared" si="1217"/>
        <v>-32.161889288814081</v>
      </c>
      <c r="Y2703" s="6">
        <f t="shared" si="1203"/>
        <v>0</v>
      </c>
      <c r="Z2703" s="4">
        <f t="shared" si="1204"/>
        <v>-1</v>
      </c>
      <c r="AA2703" s="4">
        <f t="shared" si="1218"/>
        <v>0</v>
      </c>
      <c r="AB2703" s="5">
        <f t="shared" si="1219"/>
        <v>0</v>
      </c>
      <c r="AC2703" s="418">
        <f t="shared" si="1223"/>
        <v>0</v>
      </c>
      <c r="AD2703" s="628">
        <f t="shared" si="1220"/>
        <v>0</v>
      </c>
      <c r="AE2703" s="4">
        <f t="shared" si="1205"/>
        <v>0</v>
      </c>
      <c r="AF2703" s="3">
        <f t="shared" si="1221"/>
        <v>4.67</v>
      </c>
      <c r="AG2703" s="2">
        <f t="shared" si="1206"/>
        <v>105.92076283713217</v>
      </c>
      <c r="AH2703" s="1">
        <f t="shared" si="1195"/>
        <v>0</v>
      </c>
    </row>
    <row r="2704" spans="6:34" ht="15" thickBot="1" x14ac:dyDescent="0.4">
      <c r="F2704" s="21">
        <f t="shared" si="1207"/>
        <v>267.3999999999923</v>
      </c>
      <c r="G2704" s="20">
        <f t="shared" si="1222"/>
        <v>356.63043478260749</v>
      </c>
      <c r="H2704" s="19">
        <f t="shared" si="1196"/>
        <v>6.6304347826074945</v>
      </c>
      <c r="I2704" s="18">
        <f t="shared" si="1197"/>
        <v>1.8944099378878556E-2</v>
      </c>
      <c r="J2704" s="17">
        <f t="shared" si="1198"/>
        <v>3935.0464558612857</v>
      </c>
      <c r="K2704" s="16">
        <f t="shared" si="1199"/>
        <v>32.161889288814081</v>
      </c>
      <c r="L2704" s="15">
        <f t="shared" si="1200"/>
        <v>1.3845347021276564E-7</v>
      </c>
      <c r="M2704" s="14">
        <f t="shared" si="1201"/>
        <v>3.2909005334872264E-10</v>
      </c>
      <c r="N2704" s="13">
        <f t="shared" si="1208"/>
        <v>0</v>
      </c>
      <c r="O2704" s="12">
        <f t="shared" si="1209"/>
        <v>0</v>
      </c>
      <c r="P2704" s="4">
        <f t="shared" si="1210"/>
        <v>1.2462128098967713E-9</v>
      </c>
      <c r="Q2704" s="11">
        <f t="shared" si="1202"/>
        <v>1.831413571056754E-8</v>
      </c>
      <c r="R2704" s="10">
        <f t="shared" si="1211"/>
        <v>0</v>
      </c>
      <c r="S2704" s="9">
        <f t="shared" si="1212"/>
        <v>0</v>
      </c>
      <c r="T2704" s="8">
        <f t="shared" si="1213"/>
        <v>37294.985922558852</v>
      </c>
      <c r="U2704" s="7">
        <f t="shared" si="1214"/>
        <v>-32.161889288814081</v>
      </c>
      <c r="V2704" s="9">
        <f t="shared" si="1215"/>
        <v>0</v>
      </c>
      <c r="W2704" s="8">
        <f t="shared" si="1216"/>
        <v>3935.0464558612857</v>
      </c>
      <c r="X2704" s="7">
        <f t="shared" si="1217"/>
        <v>-32.161889288814081</v>
      </c>
      <c r="Y2704" s="6">
        <f t="shared" si="1203"/>
        <v>0</v>
      </c>
      <c r="Z2704" s="4">
        <f t="shared" si="1204"/>
        <v>-1</v>
      </c>
      <c r="AA2704" s="4">
        <f t="shared" si="1218"/>
        <v>0</v>
      </c>
      <c r="AB2704" s="5">
        <f t="shared" si="1219"/>
        <v>0</v>
      </c>
      <c r="AC2704" s="418">
        <f t="shared" si="1223"/>
        <v>0</v>
      </c>
      <c r="AD2704" s="628">
        <f t="shared" si="1220"/>
        <v>0</v>
      </c>
      <c r="AE2704" s="4">
        <f t="shared" si="1205"/>
        <v>0</v>
      </c>
      <c r="AF2704" s="3">
        <f t="shared" si="1221"/>
        <v>4.67</v>
      </c>
      <c r="AG2704" s="2">
        <f t="shared" si="1206"/>
        <v>105.92076283713217</v>
      </c>
      <c r="AH2704" s="1">
        <f t="shared" si="1195"/>
        <v>0</v>
      </c>
    </row>
    <row r="2705" spans="6:34" ht="15" thickBot="1" x14ac:dyDescent="0.4">
      <c r="F2705" s="21">
        <f t="shared" si="1207"/>
        <v>267.49999999999233</v>
      </c>
      <c r="G2705" s="20">
        <f t="shared" si="1222"/>
        <v>356.63043478260749</v>
      </c>
      <c r="H2705" s="19">
        <f t="shared" si="1196"/>
        <v>6.6304347826074945</v>
      </c>
      <c r="I2705" s="18">
        <f t="shared" si="1197"/>
        <v>1.8944099378878556E-2</v>
      </c>
      <c r="J2705" s="17">
        <f t="shared" si="1198"/>
        <v>3935.0464558612857</v>
      </c>
      <c r="K2705" s="16">
        <f t="shared" si="1199"/>
        <v>32.161889288814081</v>
      </c>
      <c r="L2705" s="15">
        <f t="shared" si="1200"/>
        <v>1.3845347021276564E-7</v>
      </c>
      <c r="M2705" s="14">
        <f t="shared" si="1201"/>
        <v>3.2909005334872264E-10</v>
      </c>
      <c r="N2705" s="13">
        <f t="shared" si="1208"/>
        <v>0</v>
      </c>
      <c r="O2705" s="12">
        <f t="shared" si="1209"/>
        <v>0</v>
      </c>
      <c r="P2705" s="4">
        <f t="shared" si="1210"/>
        <v>1.2462128098967713E-9</v>
      </c>
      <c r="Q2705" s="11">
        <f t="shared" si="1202"/>
        <v>1.831413571056754E-8</v>
      </c>
      <c r="R2705" s="10">
        <f t="shared" si="1211"/>
        <v>0</v>
      </c>
      <c r="S2705" s="9">
        <f t="shared" si="1212"/>
        <v>0</v>
      </c>
      <c r="T2705" s="8">
        <f t="shared" si="1213"/>
        <v>37294.985922558852</v>
      </c>
      <c r="U2705" s="7">
        <f t="shared" si="1214"/>
        <v>-32.161889288814081</v>
      </c>
      <c r="V2705" s="9">
        <f t="shared" si="1215"/>
        <v>0</v>
      </c>
      <c r="W2705" s="8">
        <f t="shared" si="1216"/>
        <v>3935.0464558612857</v>
      </c>
      <c r="X2705" s="7">
        <f t="shared" si="1217"/>
        <v>-32.161889288814081</v>
      </c>
      <c r="Y2705" s="6">
        <f t="shared" si="1203"/>
        <v>0</v>
      </c>
      <c r="Z2705" s="4">
        <f t="shared" si="1204"/>
        <v>-1</v>
      </c>
      <c r="AA2705" s="4">
        <f t="shared" si="1218"/>
        <v>0</v>
      </c>
      <c r="AB2705" s="5">
        <f t="shared" si="1219"/>
        <v>0</v>
      </c>
      <c r="AC2705" s="418">
        <f t="shared" si="1223"/>
        <v>0</v>
      </c>
      <c r="AD2705" s="628">
        <f t="shared" si="1220"/>
        <v>0</v>
      </c>
      <c r="AE2705" s="4">
        <f t="shared" si="1205"/>
        <v>0</v>
      </c>
      <c r="AF2705" s="3">
        <f t="shared" si="1221"/>
        <v>4.67</v>
      </c>
      <c r="AG2705" s="2">
        <f t="shared" si="1206"/>
        <v>105.92076283713217</v>
      </c>
      <c r="AH2705" s="1">
        <f t="shared" si="1195"/>
        <v>0</v>
      </c>
    </row>
    <row r="2706" spans="6:34" ht="15" thickBot="1" x14ac:dyDescent="0.4">
      <c r="F2706" s="21">
        <f t="shared" si="1207"/>
        <v>267.59999999999235</v>
      </c>
      <c r="G2706" s="20">
        <f t="shared" si="1222"/>
        <v>356.63043478260749</v>
      </c>
      <c r="H2706" s="19">
        <f t="shared" si="1196"/>
        <v>6.6304347826074945</v>
      </c>
      <c r="I2706" s="18">
        <f t="shared" si="1197"/>
        <v>1.8944099378878556E-2</v>
      </c>
      <c r="J2706" s="17">
        <f t="shared" si="1198"/>
        <v>3935.0464558612857</v>
      </c>
      <c r="K2706" s="16">
        <f t="shared" si="1199"/>
        <v>32.161889288814081</v>
      </c>
      <c r="L2706" s="15">
        <f t="shared" si="1200"/>
        <v>1.3845347021276564E-7</v>
      </c>
      <c r="M2706" s="14">
        <f t="shared" si="1201"/>
        <v>3.2909005334872264E-10</v>
      </c>
      <c r="N2706" s="13">
        <f t="shared" si="1208"/>
        <v>0</v>
      </c>
      <c r="O2706" s="12">
        <f t="shared" si="1209"/>
        <v>0</v>
      </c>
      <c r="P2706" s="4">
        <f t="shared" si="1210"/>
        <v>1.2462128098967713E-9</v>
      </c>
      <c r="Q2706" s="11">
        <f t="shared" si="1202"/>
        <v>1.831413571056754E-8</v>
      </c>
      <c r="R2706" s="10">
        <f t="shared" si="1211"/>
        <v>0</v>
      </c>
      <c r="S2706" s="9">
        <f t="shared" si="1212"/>
        <v>0</v>
      </c>
      <c r="T2706" s="8">
        <f t="shared" si="1213"/>
        <v>37294.985922558852</v>
      </c>
      <c r="U2706" s="7">
        <f t="shared" si="1214"/>
        <v>-32.161889288814081</v>
      </c>
      <c r="V2706" s="9">
        <f t="shared" si="1215"/>
        <v>0</v>
      </c>
      <c r="W2706" s="8">
        <f t="shared" si="1216"/>
        <v>3935.0464558612857</v>
      </c>
      <c r="X2706" s="7">
        <f t="shared" si="1217"/>
        <v>-32.161889288814081</v>
      </c>
      <c r="Y2706" s="6">
        <f t="shared" si="1203"/>
        <v>0</v>
      </c>
      <c r="Z2706" s="4">
        <f t="shared" si="1204"/>
        <v>-1</v>
      </c>
      <c r="AA2706" s="4">
        <f t="shared" si="1218"/>
        <v>0</v>
      </c>
      <c r="AB2706" s="5">
        <f t="shared" si="1219"/>
        <v>0</v>
      </c>
      <c r="AC2706" s="418">
        <f t="shared" si="1223"/>
        <v>0</v>
      </c>
      <c r="AD2706" s="628">
        <f t="shared" si="1220"/>
        <v>0</v>
      </c>
      <c r="AE2706" s="4">
        <f t="shared" si="1205"/>
        <v>0</v>
      </c>
      <c r="AF2706" s="3">
        <f t="shared" si="1221"/>
        <v>4.67</v>
      </c>
      <c r="AG2706" s="2">
        <f t="shared" si="1206"/>
        <v>105.92076283713217</v>
      </c>
      <c r="AH2706" s="1">
        <f t="shared" si="1195"/>
        <v>0</v>
      </c>
    </row>
    <row r="2707" spans="6:34" ht="15" thickBot="1" x14ac:dyDescent="0.4">
      <c r="F2707" s="21">
        <f t="shared" si="1207"/>
        <v>267.69999999999237</v>
      </c>
      <c r="G2707" s="20">
        <f t="shared" si="1222"/>
        <v>356.63043478260749</v>
      </c>
      <c r="H2707" s="19">
        <f t="shared" si="1196"/>
        <v>6.6304347826074945</v>
      </c>
      <c r="I2707" s="18">
        <f t="shared" si="1197"/>
        <v>1.8944099378878556E-2</v>
      </c>
      <c r="J2707" s="17">
        <f t="shared" si="1198"/>
        <v>3935.0464558612857</v>
      </c>
      <c r="K2707" s="16">
        <f t="shared" si="1199"/>
        <v>32.161889288814081</v>
      </c>
      <c r="L2707" s="15">
        <f t="shared" si="1200"/>
        <v>1.3845347021276564E-7</v>
      </c>
      <c r="M2707" s="14">
        <f t="shared" si="1201"/>
        <v>3.2909005334872264E-10</v>
      </c>
      <c r="N2707" s="13">
        <f t="shared" si="1208"/>
        <v>0</v>
      </c>
      <c r="O2707" s="12">
        <f t="shared" si="1209"/>
        <v>0</v>
      </c>
      <c r="P2707" s="4">
        <f t="shared" si="1210"/>
        <v>1.2462128098967713E-9</v>
      </c>
      <c r="Q2707" s="11">
        <f t="shared" si="1202"/>
        <v>1.831413571056754E-8</v>
      </c>
      <c r="R2707" s="10">
        <f t="shared" si="1211"/>
        <v>0</v>
      </c>
      <c r="S2707" s="9">
        <f t="shared" si="1212"/>
        <v>0</v>
      </c>
      <c r="T2707" s="8">
        <f t="shared" si="1213"/>
        <v>37294.985922558852</v>
      </c>
      <c r="U2707" s="7">
        <f t="shared" si="1214"/>
        <v>-32.161889288814081</v>
      </c>
      <c r="V2707" s="9">
        <f t="shared" si="1215"/>
        <v>0</v>
      </c>
      <c r="W2707" s="8">
        <f t="shared" si="1216"/>
        <v>3935.0464558612857</v>
      </c>
      <c r="X2707" s="7">
        <f t="shared" si="1217"/>
        <v>-32.161889288814081</v>
      </c>
      <c r="Y2707" s="6">
        <f t="shared" si="1203"/>
        <v>0</v>
      </c>
      <c r="Z2707" s="4">
        <f t="shared" si="1204"/>
        <v>-1</v>
      </c>
      <c r="AA2707" s="4">
        <f t="shared" si="1218"/>
        <v>0</v>
      </c>
      <c r="AB2707" s="5">
        <f t="shared" si="1219"/>
        <v>0</v>
      </c>
      <c r="AC2707" s="418">
        <f t="shared" si="1223"/>
        <v>0</v>
      </c>
      <c r="AD2707" s="628">
        <f t="shared" si="1220"/>
        <v>0</v>
      </c>
      <c r="AE2707" s="4">
        <f t="shared" si="1205"/>
        <v>0</v>
      </c>
      <c r="AF2707" s="3">
        <f t="shared" si="1221"/>
        <v>4.67</v>
      </c>
      <c r="AG2707" s="2">
        <f t="shared" si="1206"/>
        <v>105.92076283713217</v>
      </c>
      <c r="AH2707" s="1">
        <f t="shared" si="1195"/>
        <v>0</v>
      </c>
    </row>
    <row r="2708" spans="6:34" ht="15" thickBot="1" x14ac:dyDescent="0.4">
      <c r="F2708" s="21">
        <f t="shared" si="1207"/>
        <v>267.79999999999239</v>
      </c>
      <c r="G2708" s="20">
        <f t="shared" si="1222"/>
        <v>356.63043478260749</v>
      </c>
      <c r="H2708" s="19">
        <f t="shared" si="1196"/>
        <v>6.6304347826074945</v>
      </c>
      <c r="I2708" s="18">
        <f t="shared" si="1197"/>
        <v>1.8944099378878556E-2</v>
      </c>
      <c r="J2708" s="17">
        <f t="shared" si="1198"/>
        <v>3935.0464558612857</v>
      </c>
      <c r="K2708" s="16">
        <f t="shared" si="1199"/>
        <v>32.161889288814081</v>
      </c>
      <c r="L2708" s="15">
        <f t="shared" si="1200"/>
        <v>1.3845347021276564E-7</v>
      </c>
      <c r="M2708" s="14">
        <f t="shared" si="1201"/>
        <v>3.2909005334872264E-10</v>
      </c>
      <c r="N2708" s="13">
        <f t="shared" si="1208"/>
        <v>0</v>
      </c>
      <c r="O2708" s="12">
        <f t="shared" si="1209"/>
        <v>0</v>
      </c>
      <c r="P2708" s="4">
        <f t="shared" si="1210"/>
        <v>1.2462128098967713E-9</v>
      </c>
      <c r="Q2708" s="11">
        <f t="shared" si="1202"/>
        <v>1.831413571056754E-8</v>
      </c>
      <c r="R2708" s="10">
        <f t="shared" si="1211"/>
        <v>0</v>
      </c>
      <c r="S2708" s="9">
        <f t="shared" si="1212"/>
        <v>0</v>
      </c>
      <c r="T2708" s="8">
        <f t="shared" si="1213"/>
        <v>37294.985922558852</v>
      </c>
      <c r="U2708" s="7">
        <f t="shared" si="1214"/>
        <v>-32.161889288814081</v>
      </c>
      <c r="V2708" s="9">
        <f t="shared" si="1215"/>
        <v>0</v>
      </c>
      <c r="W2708" s="8">
        <f t="shared" si="1216"/>
        <v>3935.0464558612857</v>
      </c>
      <c r="X2708" s="7">
        <f t="shared" si="1217"/>
        <v>-32.161889288814081</v>
      </c>
      <c r="Y2708" s="6">
        <f t="shared" si="1203"/>
        <v>0</v>
      </c>
      <c r="Z2708" s="4">
        <f t="shared" si="1204"/>
        <v>-1</v>
      </c>
      <c r="AA2708" s="4">
        <f t="shared" si="1218"/>
        <v>0</v>
      </c>
      <c r="AB2708" s="5">
        <f t="shared" si="1219"/>
        <v>0</v>
      </c>
      <c r="AC2708" s="418">
        <f t="shared" si="1223"/>
        <v>0</v>
      </c>
      <c r="AD2708" s="628">
        <f t="shared" si="1220"/>
        <v>0</v>
      </c>
      <c r="AE2708" s="4">
        <f t="shared" si="1205"/>
        <v>0</v>
      </c>
      <c r="AF2708" s="3">
        <f t="shared" si="1221"/>
        <v>4.67</v>
      </c>
      <c r="AG2708" s="2">
        <f t="shared" si="1206"/>
        <v>105.92076283713217</v>
      </c>
      <c r="AH2708" s="1">
        <f t="shared" si="1195"/>
        <v>0</v>
      </c>
    </row>
    <row r="2709" spans="6:34" ht="15" thickBot="1" x14ac:dyDescent="0.4">
      <c r="F2709" s="21">
        <f t="shared" si="1207"/>
        <v>267.89999999999242</v>
      </c>
      <c r="G2709" s="20">
        <f t="shared" si="1222"/>
        <v>356.63043478260749</v>
      </c>
      <c r="H2709" s="19">
        <f t="shared" si="1196"/>
        <v>6.6304347826074945</v>
      </c>
      <c r="I2709" s="18">
        <f t="shared" si="1197"/>
        <v>1.8944099378878556E-2</v>
      </c>
      <c r="J2709" s="17">
        <f t="shared" si="1198"/>
        <v>3935.0464558612857</v>
      </c>
      <c r="K2709" s="16">
        <f t="shared" si="1199"/>
        <v>32.161889288814081</v>
      </c>
      <c r="L2709" s="15">
        <f t="shared" si="1200"/>
        <v>1.3845347021276564E-7</v>
      </c>
      <c r="M2709" s="14">
        <f t="shared" si="1201"/>
        <v>3.2909005334872264E-10</v>
      </c>
      <c r="N2709" s="13">
        <f t="shared" si="1208"/>
        <v>0</v>
      </c>
      <c r="O2709" s="12">
        <f t="shared" si="1209"/>
        <v>0</v>
      </c>
      <c r="P2709" s="4">
        <f t="shared" si="1210"/>
        <v>1.2462128098967713E-9</v>
      </c>
      <c r="Q2709" s="11">
        <f t="shared" si="1202"/>
        <v>1.831413571056754E-8</v>
      </c>
      <c r="R2709" s="10">
        <f t="shared" si="1211"/>
        <v>0</v>
      </c>
      <c r="S2709" s="9">
        <f t="shared" si="1212"/>
        <v>0</v>
      </c>
      <c r="T2709" s="8">
        <f t="shared" si="1213"/>
        <v>37294.985922558852</v>
      </c>
      <c r="U2709" s="7">
        <f t="shared" si="1214"/>
        <v>-32.161889288814081</v>
      </c>
      <c r="V2709" s="9">
        <f t="shared" si="1215"/>
        <v>0</v>
      </c>
      <c r="W2709" s="8">
        <f t="shared" si="1216"/>
        <v>3935.0464558612857</v>
      </c>
      <c r="X2709" s="7">
        <f t="shared" si="1217"/>
        <v>-32.161889288814081</v>
      </c>
      <c r="Y2709" s="6">
        <f t="shared" si="1203"/>
        <v>0</v>
      </c>
      <c r="Z2709" s="4">
        <f t="shared" si="1204"/>
        <v>-1</v>
      </c>
      <c r="AA2709" s="4">
        <f t="shared" si="1218"/>
        <v>0</v>
      </c>
      <c r="AB2709" s="5">
        <f t="shared" si="1219"/>
        <v>0</v>
      </c>
      <c r="AC2709" s="418">
        <f t="shared" si="1223"/>
        <v>0</v>
      </c>
      <c r="AD2709" s="628">
        <f t="shared" si="1220"/>
        <v>0</v>
      </c>
      <c r="AE2709" s="4">
        <f t="shared" si="1205"/>
        <v>0</v>
      </c>
      <c r="AF2709" s="3">
        <f t="shared" si="1221"/>
        <v>4.67</v>
      </c>
      <c r="AG2709" s="2">
        <f t="shared" si="1206"/>
        <v>105.92076283713217</v>
      </c>
      <c r="AH2709" s="1">
        <f t="shared" ref="AH2709:AH2772" si="1224">DragCoefficient*AE2709^(3/2)</f>
        <v>0</v>
      </c>
    </row>
    <row r="2710" spans="6:34" ht="15" thickBot="1" x14ac:dyDescent="0.4">
      <c r="F2710" s="21">
        <f t="shared" si="1207"/>
        <v>267.99999999999244</v>
      </c>
      <c r="G2710" s="20">
        <f t="shared" si="1222"/>
        <v>356.63043478260749</v>
      </c>
      <c r="H2710" s="19">
        <f t="shared" si="1196"/>
        <v>6.6304347826074945</v>
      </c>
      <c r="I2710" s="18">
        <f t="shared" si="1197"/>
        <v>1.8944099378878556E-2</v>
      </c>
      <c r="J2710" s="17">
        <f t="shared" si="1198"/>
        <v>3935.0464558612857</v>
      </c>
      <c r="K2710" s="16">
        <f t="shared" si="1199"/>
        <v>32.161889288814081</v>
      </c>
      <c r="L2710" s="15">
        <f t="shared" si="1200"/>
        <v>1.3845347021276564E-7</v>
      </c>
      <c r="M2710" s="14">
        <f t="shared" si="1201"/>
        <v>3.2909005334872264E-10</v>
      </c>
      <c r="N2710" s="13">
        <f t="shared" si="1208"/>
        <v>0</v>
      </c>
      <c r="O2710" s="12">
        <f t="shared" si="1209"/>
        <v>0</v>
      </c>
      <c r="P2710" s="4">
        <f t="shared" si="1210"/>
        <v>1.2462128098967713E-9</v>
      </c>
      <c r="Q2710" s="11">
        <f t="shared" si="1202"/>
        <v>1.831413571056754E-8</v>
      </c>
      <c r="R2710" s="10">
        <f t="shared" si="1211"/>
        <v>0</v>
      </c>
      <c r="S2710" s="9">
        <f t="shared" si="1212"/>
        <v>0</v>
      </c>
      <c r="T2710" s="8">
        <f t="shared" si="1213"/>
        <v>37294.985922558852</v>
      </c>
      <c r="U2710" s="7">
        <f t="shared" si="1214"/>
        <v>-32.161889288814081</v>
      </c>
      <c r="V2710" s="9">
        <f t="shared" si="1215"/>
        <v>0</v>
      </c>
      <c r="W2710" s="8">
        <f t="shared" si="1216"/>
        <v>3935.0464558612857</v>
      </c>
      <c r="X2710" s="7">
        <f t="shared" si="1217"/>
        <v>-32.161889288814081</v>
      </c>
      <c r="Y2710" s="6">
        <f t="shared" si="1203"/>
        <v>0</v>
      </c>
      <c r="Z2710" s="4">
        <f t="shared" si="1204"/>
        <v>-1</v>
      </c>
      <c r="AA2710" s="4">
        <f t="shared" si="1218"/>
        <v>0</v>
      </c>
      <c r="AB2710" s="5">
        <f t="shared" si="1219"/>
        <v>0</v>
      </c>
      <c r="AC2710" s="418">
        <f t="shared" si="1223"/>
        <v>0</v>
      </c>
      <c r="AD2710" s="628">
        <f t="shared" si="1220"/>
        <v>0</v>
      </c>
      <c r="AE2710" s="4">
        <f t="shared" si="1205"/>
        <v>0</v>
      </c>
      <c r="AF2710" s="3">
        <f t="shared" si="1221"/>
        <v>4.67</v>
      </c>
      <c r="AG2710" s="2">
        <f t="shared" si="1206"/>
        <v>105.92076283713217</v>
      </c>
      <c r="AH2710" s="1">
        <f t="shared" si="1224"/>
        <v>0</v>
      </c>
    </row>
    <row r="2711" spans="6:34" ht="15" thickBot="1" x14ac:dyDescent="0.4">
      <c r="F2711" s="21">
        <f t="shared" si="1207"/>
        <v>268.09999999999246</v>
      </c>
      <c r="G2711" s="20">
        <f t="shared" si="1222"/>
        <v>356.63043478260749</v>
      </c>
      <c r="H2711" s="19">
        <f t="shared" si="1196"/>
        <v>6.6304347826074945</v>
      </c>
      <c r="I2711" s="18">
        <f t="shared" si="1197"/>
        <v>1.8944099378878556E-2</v>
      </c>
      <c r="J2711" s="17">
        <f t="shared" si="1198"/>
        <v>3935.0464558612857</v>
      </c>
      <c r="K2711" s="16">
        <f t="shared" si="1199"/>
        <v>32.161889288814081</v>
      </c>
      <c r="L2711" s="15">
        <f t="shared" si="1200"/>
        <v>1.3845347021276564E-7</v>
      </c>
      <c r="M2711" s="14">
        <f t="shared" si="1201"/>
        <v>3.2909005334872264E-10</v>
      </c>
      <c r="N2711" s="13">
        <f t="shared" si="1208"/>
        <v>0</v>
      </c>
      <c r="O2711" s="12">
        <f t="shared" si="1209"/>
        <v>0</v>
      </c>
      <c r="P2711" s="4">
        <f t="shared" si="1210"/>
        <v>1.2462128098967713E-9</v>
      </c>
      <c r="Q2711" s="11">
        <f t="shared" si="1202"/>
        <v>1.831413571056754E-8</v>
      </c>
      <c r="R2711" s="10">
        <f t="shared" si="1211"/>
        <v>0</v>
      </c>
      <c r="S2711" s="9">
        <f t="shared" si="1212"/>
        <v>0</v>
      </c>
      <c r="T2711" s="8">
        <f t="shared" si="1213"/>
        <v>37294.985922558852</v>
      </c>
      <c r="U2711" s="7">
        <f t="shared" si="1214"/>
        <v>-32.161889288814081</v>
      </c>
      <c r="V2711" s="9">
        <f t="shared" si="1215"/>
        <v>0</v>
      </c>
      <c r="W2711" s="8">
        <f t="shared" si="1216"/>
        <v>3935.0464558612857</v>
      </c>
      <c r="X2711" s="7">
        <f t="shared" si="1217"/>
        <v>-32.161889288814081</v>
      </c>
      <c r="Y2711" s="6">
        <f t="shared" si="1203"/>
        <v>0</v>
      </c>
      <c r="Z2711" s="4">
        <f t="shared" si="1204"/>
        <v>-1</v>
      </c>
      <c r="AA2711" s="4">
        <f t="shared" si="1218"/>
        <v>0</v>
      </c>
      <c r="AB2711" s="5">
        <f t="shared" si="1219"/>
        <v>0</v>
      </c>
      <c r="AC2711" s="418">
        <f t="shared" si="1223"/>
        <v>0</v>
      </c>
      <c r="AD2711" s="628">
        <f t="shared" si="1220"/>
        <v>0</v>
      </c>
      <c r="AE2711" s="4">
        <f t="shared" si="1205"/>
        <v>0</v>
      </c>
      <c r="AF2711" s="3">
        <f t="shared" si="1221"/>
        <v>4.67</v>
      </c>
      <c r="AG2711" s="2">
        <f t="shared" si="1206"/>
        <v>105.92076283713217</v>
      </c>
      <c r="AH2711" s="1">
        <f t="shared" si="1224"/>
        <v>0</v>
      </c>
    </row>
    <row r="2712" spans="6:34" ht="15" thickBot="1" x14ac:dyDescent="0.4">
      <c r="F2712" s="21">
        <f t="shared" si="1207"/>
        <v>268.19999999999249</v>
      </c>
      <c r="G2712" s="20">
        <f t="shared" si="1222"/>
        <v>356.63043478260749</v>
      </c>
      <c r="H2712" s="19">
        <f t="shared" si="1196"/>
        <v>6.6304347826074945</v>
      </c>
      <c r="I2712" s="18">
        <f t="shared" si="1197"/>
        <v>1.8944099378878556E-2</v>
      </c>
      <c r="J2712" s="17">
        <f t="shared" si="1198"/>
        <v>3935.0464558612857</v>
      </c>
      <c r="K2712" s="16">
        <f t="shared" si="1199"/>
        <v>32.161889288814081</v>
      </c>
      <c r="L2712" s="15">
        <f t="shared" si="1200"/>
        <v>1.3845347021276564E-7</v>
      </c>
      <c r="M2712" s="14">
        <f t="shared" si="1201"/>
        <v>3.2909005334872264E-10</v>
      </c>
      <c r="N2712" s="13">
        <f t="shared" si="1208"/>
        <v>0</v>
      </c>
      <c r="O2712" s="12">
        <f t="shared" si="1209"/>
        <v>0</v>
      </c>
      <c r="P2712" s="4">
        <f t="shared" si="1210"/>
        <v>1.2462128098967713E-9</v>
      </c>
      <c r="Q2712" s="11">
        <f t="shared" si="1202"/>
        <v>1.831413571056754E-8</v>
      </c>
      <c r="R2712" s="10">
        <f t="shared" si="1211"/>
        <v>0</v>
      </c>
      <c r="S2712" s="9">
        <f t="shared" si="1212"/>
        <v>0</v>
      </c>
      <c r="T2712" s="8">
        <f t="shared" si="1213"/>
        <v>37294.985922558852</v>
      </c>
      <c r="U2712" s="7">
        <f t="shared" si="1214"/>
        <v>-32.161889288814081</v>
      </c>
      <c r="V2712" s="9">
        <f t="shared" si="1215"/>
        <v>0</v>
      </c>
      <c r="W2712" s="8">
        <f t="shared" si="1216"/>
        <v>3935.0464558612857</v>
      </c>
      <c r="X2712" s="7">
        <f t="shared" si="1217"/>
        <v>-32.161889288814081</v>
      </c>
      <c r="Y2712" s="6">
        <f t="shared" si="1203"/>
        <v>0</v>
      </c>
      <c r="Z2712" s="4">
        <f t="shared" si="1204"/>
        <v>-1</v>
      </c>
      <c r="AA2712" s="4">
        <f t="shared" si="1218"/>
        <v>0</v>
      </c>
      <c r="AB2712" s="5">
        <f t="shared" si="1219"/>
        <v>0</v>
      </c>
      <c r="AC2712" s="418">
        <f t="shared" si="1223"/>
        <v>0</v>
      </c>
      <c r="AD2712" s="628">
        <f t="shared" si="1220"/>
        <v>0</v>
      </c>
      <c r="AE2712" s="4">
        <f t="shared" si="1205"/>
        <v>0</v>
      </c>
      <c r="AF2712" s="3">
        <f t="shared" si="1221"/>
        <v>4.67</v>
      </c>
      <c r="AG2712" s="2">
        <f t="shared" si="1206"/>
        <v>105.92076283713217</v>
      </c>
      <c r="AH2712" s="1">
        <f t="shared" si="1224"/>
        <v>0</v>
      </c>
    </row>
    <row r="2713" spans="6:34" ht="15" thickBot="1" x14ac:dyDescent="0.4">
      <c r="F2713" s="21">
        <f t="shared" si="1207"/>
        <v>268.29999999999251</v>
      </c>
      <c r="G2713" s="20">
        <f t="shared" si="1222"/>
        <v>356.63043478260749</v>
      </c>
      <c r="H2713" s="19">
        <f t="shared" si="1196"/>
        <v>6.6304347826074945</v>
      </c>
      <c r="I2713" s="18">
        <f t="shared" si="1197"/>
        <v>1.8944099378878556E-2</v>
      </c>
      <c r="J2713" s="17">
        <f t="shared" si="1198"/>
        <v>3935.0464558612857</v>
      </c>
      <c r="K2713" s="16">
        <f t="shared" si="1199"/>
        <v>32.161889288814081</v>
      </c>
      <c r="L2713" s="15">
        <f t="shared" si="1200"/>
        <v>1.3845347021276564E-7</v>
      </c>
      <c r="M2713" s="14">
        <f t="shared" si="1201"/>
        <v>3.2909005334872264E-10</v>
      </c>
      <c r="N2713" s="13">
        <f t="shared" si="1208"/>
        <v>0</v>
      </c>
      <c r="O2713" s="12">
        <f t="shared" si="1209"/>
        <v>0</v>
      </c>
      <c r="P2713" s="4">
        <f t="shared" si="1210"/>
        <v>1.2462128098967713E-9</v>
      </c>
      <c r="Q2713" s="11">
        <f t="shared" si="1202"/>
        <v>1.831413571056754E-8</v>
      </c>
      <c r="R2713" s="10">
        <f t="shared" si="1211"/>
        <v>0</v>
      </c>
      <c r="S2713" s="9">
        <f t="shared" si="1212"/>
        <v>0</v>
      </c>
      <c r="T2713" s="8">
        <f t="shared" si="1213"/>
        <v>37294.985922558852</v>
      </c>
      <c r="U2713" s="7">
        <f t="shared" si="1214"/>
        <v>-32.161889288814081</v>
      </c>
      <c r="V2713" s="9">
        <f t="shared" si="1215"/>
        <v>0</v>
      </c>
      <c r="W2713" s="8">
        <f t="shared" si="1216"/>
        <v>3935.0464558612857</v>
      </c>
      <c r="X2713" s="7">
        <f t="shared" si="1217"/>
        <v>-32.161889288814081</v>
      </c>
      <c r="Y2713" s="6">
        <f t="shared" si="1203"/>
        <v>0</v>
      </c>
      <c r="Z2713" s="4">
        <f t="shared" si="1204"/>
        <v>-1</v>
      </c>
      <c r="AA2713" s="4">
        <f t="shared" si="1218"/>
        <v>0</v>
      </c>
      <c r="AB2713" s="5">
        <f t="shared" si="1219"/>
        <v>0</v>
      </c>
      <c r="AC2713" s="418">
        <f t="shared" si="1223"/>
        <v>0</v>
      </c>
      <c r="AD2713" s="628">
        <f t="shared" si="1220"/>
        <v>0</v>
      </c>
      <c r="AE2713" s="4">
        <f t="shared" si="1205"/>
        <v>0</v>
      </c>
      <c r="AF2713" s="3">
        <f t="shared" si="1221"/>
        <v>4.67</v>
      </c>
      <c r="AG2713" s="2">
        <f t="shared" si="1206"/>
        <v>105.92076283713217</v>
      </c>
      <c r="AH2713" s="1">
        <f t="shared" si="1224"/>
        <v>0</v>
      </c>
    </row>
    <row r="2714" spans="6:34" ht="15" thickBot="1" x14ac:dyDescent="0.4">
      <c r="F2714" s="21">
        <f t="shared" si="1207"/>
        <v>268.39999999999253</v>
      </c>
      <c r="G2714" s="20">
        <f t="shared" si="1222"/>
        <v>356.63043478260749</v>
      </c>
      <c r="H2714" s="19">
        <f t="shared" si="1196"/>
        <v>6.6304347826074945</v>
      </c>
      <c r="I2714" s="18">
        <f t="shared" si="1197"/>
        <v>1.8944099378878556E-2</v>
      </c>
      <c r="J2714" s="17">
        <f t="shared" si="1198"/>
        <v>3935.0464558612857</v>
      </c>
      <c r="K2714" s="16">
        <f t="shared" si="1199"/>
        <v>32.161889288814081</v>
      </c>
      <c r="L2714" s="15">
        <f t="shared" si="1200"/>
        <v>1.3845347021276564E-7</v>
      </c>
      <c r="M2714" s="14">
        <f t="shared" si="1201"/>
        <v>3.2909005334872264E-10</v>
      </c>
      <c r="N2714" s="13">
        <f t="shared" si="1208"/>
        <v>0</v>
      </c>
      <c r="O2714" s="12">
        <f t="shared" si="1209"/>
        <v>0</v>
      </c>
      <c r="P2714" s="4">
        <f t="shared" si="1210"/>
        <v>1.2462128098967713E-9</v>
      </c>
      <c r="Q2714" s="11">
        <f t="shared" si="1202"/>
        <v>1.831413571056754E-8</v>
      </c>
      <c r="R2714" s="10">
        <f t="shared" si="1211"/>
        <v>0</v>
      </c>
      <c r="S2714" s="9">
        <f t="shared" si="1212"/>
        <v>0</v>
      </c>
      <c r="T2714" s="8">
        <f t="shared" si="1213"/>
        <v>37294.985922558852</v>
      </c>
      <c r="U2714" s="7">
        <f t="shared" si="1214"/>
        <v>-32.161889288814081</v>
      </c>
      <c r="V2714" s="9">
        <f t="shared" si="1215"/>
        <v>0</v>
      </c>
      <c r="W2714" s="8">
        <f t="shared" si="1216"/>
        <v>3935.0464558612857</v>
      </c>
      <c r="X2714" s="7">
        <f t="shared" si="1217"/>
        <v>-32.161889288814081</v>
      </c>
      <c r="Y2714" s="6">
        <f t="shared" si="1203"/>
        <v>0</v>
      </c>
      <c r="Z2714" s="4">
        <f t="shared" si="1204"/>
        <v>-1</v>
      </c>
      <c r="AA2714" s="4">
        <f t="shared" si="1218"/>
        <v>0</v>
      </c>
      <c r="AB2714" s="5">
        <f t="shared" si="1219"/>
        <v>0</v>
      </c>
      <c r="AC2714" s="418">
        <f t="shared" si="1223"/>
        <v>0</v>
      </c>
      <c r="AD2714" s="628">
        <f t="shared" si="1220"/>
        <v>0</v>
      </c>
      <c r="AE2714" s="4">
        <f t="shared" si="1205"/>
        <v>0</v>
      </c>
      <c r="AF2714" s="3">
        <f t="shared" si="1221"/>
        <v>4.67</v>
      </c>
      <c r="AG2714" s="2">
        <f t="shared" si="1206"/>
        <v>105.92076283713217</v>
      </c>
      <c r="AH2714" s="1">
        <f t="shared" si="1224"/>
        <v>0</v>
      </c>
    </row>
    <row r="2715" spans="6:34" ht="15" thickBot="1" x14ac:dyDescent="0.4">
      <c r="F2715" s="21">
        <f t="shared" si="1207"/>
        <v>268.49999999999255</v>
      </c>
      <c r="G2715" s="20">
        <f t="shared" si="1222"/>
        <v>356.63043478260749</v>
      </c>
      <c r="H2715" s="19">
        <f t="shared" si="1196"/>
        <v>6.6304347826074945</v>
      </c>
      <c r="I2715" s="18">
        <f t="shared" si="1197"/>
        <v>1.8944099378878556E-2</v>
      </c>
      <c r="J2715" s="17">
        <f t="shared" si="1198"/>
        <v>3935.0464558612857</v>
      </c>
      <c r="K2715" s="16">
        <f t="shared" si="1199"/>
        <v>32.161889288814081</v>
      </c>
      <c r="L2715" s="15">
        <f t="shared" si="1200"/>
        <v>1.3845347021276564E-7</v>
      </c>
      <c r="M2715" s="14">
        <f t="shared" si="1201"/>
        <v>3.2909005334872264E-10</v>
      </c>
      <c r="N2715" s="13">
        <f t="shared" si="1208"/>
        <v>0</v>
      </c>
      <c r="O2715" s="12">
        <f t="shared" si="1209"/>
        <v>0</v>
      </c>
      <c r="P2715" s="4">
        <f t="shared" si="1210"/>
        <v>1.2462128098967713E-9</v>
      </c>
      <c r="Q2715" s="11">
        <f t="shared" si="1202"/>
        <v>1.831413571056754E-8</v>
      </c>
      <c r="R2715" s="10">
        <f t="shared" si="1211"/>
        <v>0</v>
      </c>
      <c r="S2715" s="9">
        <f t="shared" si="1212"/>
        <v>0</v>
      </c>
      <c r="T2715" s="8">
        <f t="shared" si="1213"/>
        <v>37294.985922558852</v>
      </c>
      <c r="U2715" s="7">
        <f t="shared" si="1214"/>
        <v>-32.161889288814081</v>
      </c>
      <c r="V2715" s="9">
        <f t="shared" si="1215"/>
        <v>0</v>
      </c>
      <c r="W2715" s="8">
        <f t="shared" si="1216"/>
        <v>3935.0464558612857</v>
      </c>
      <c r="X2715" s="7">
        <f t="shared" si="1217"/>
        <v>-32.161889288814081</v>
      </c>
      <c r="Y2715" s="6">
        <f t="shared" si="1203"/>
        <v>0</v>
      </c>
      <c r="Z2715" s="4">
        <f t="shared" si="1204"/>
        <v>-1</v>
      </c>
      <c r="AA2715" s="4">
        <f t="shared" si="1218"/>
        <v>0</v>
      </c>
      <c r="AB2715" s="5">
        <f t="shared" si="1219"/>
        <v>0</v>
      </c>
      <c r="AC2715" s="418">
        <f t="shared" si="1223"/>
        <v>0</v>
      </c>
      <c r="AD2715" s="628">
        <f t="shared" si="1220"/>
        <v>0</v>
      </c>
      <c r="AE2715" s="4">
        <f t="shared" si="1205"/>
        <v>0</v>
      </c>
      <c r="AF2715" s="3">
        <f t="shared" si="1221"/>
        <v>4.67</v>
      </c>
      <c r="AG2715" s="2">
        <f t="shared" si="1206"/>
        <v>105.92076283713217</v>
      </c>
      <c r="AH2715" s="1">
        <f t="shared" si="1224"/>
        <v>0</v>
      </c>
    </row>
    <row r="2716" spans="6:34" ht="15" thickBot="1" x14ac:dyDescent="0.4">
      <c r="F2716" s="21">
        <f t="shared" si="1207"/>
        <v>268.59999999999258</v>
      </c>
      <c r="G2716" s="20">
        <f t="shared" si="1222"/>
        <v>356.63043478260749</v>
      </c>
      <c r="H2716" s="19">
        <f t="shared" si="1196"/>
        <v>6.6304347826074945</v>
      </c>
      <c r="I2716" s="18">
        <f t="shared" si="1197"/>
        <v>1.8944099378878556E-2</v>
      </c>
      <c r="J2716" s="17">
        <f t="shared" si="1198"/>
        <v>3935.0464558612857</v>
      </c>
      <c r="K2716" s="16">
        <f t="shared" si="1199"/>
        <v>32.161889288814081</v>
      </c>
      <c r="L2716" s="15">
        <f t="shared" si="1200"/>
        <v>1.3845347021276564E-7</v>
      </c>
      <c r="M2716" s="14">
        <f t="shared" si="1201"/>
        <v>3.2909005334872264E-10</v>
      </c>
      <c r="N2716" s="13">
        <f t="shared" si="1208"/>
        <v>0</v>
      </c>
      <c r="O2716" s="12">
        <f t="shared" si="1209"/>
        <v>0</v>
      </c>
      <c r="P2716" s="4">
        <f t="shared" si="1210"/>
        <v>1.2462128098967713E-9</v>
      </c>
      <c r="Q2716" s="11">
        <f t="shared" si="1202"/>
        <v>1.831413571056754E-8</v>
      </c>
      <c r="R2716" s="10">
        <f t="shared" si="1211"/>
        <v>0</v>
      </c>
      <c r="S2716" s="9">
        <f t="shared" si="1212"/>
        <v>0</v>
      </c>
      <c r="T2716" s="8">
        <f t="shared" si="1213"/>
        <v>37294.985922558852</v>
      </c>
      <c r="U2716" s="7">
        <f t="shared" si="1214"/>
        <v>-32.161889288814081</v>
      </c>
      <c r="V2716" s="9">
        <f t="shared" si="1215"/>
        <v>0</v>
      </c>
      <c r="W2716" s="8">
        <f t="shared" si="1216"/>
        <v>3935.0464558612857</v>
      </c>
      <c r="X2716" s="7">
        <f t="shared" si="1217"/>
        <v>-32.161889288814081</v>
      </c>
      <c r="Y2716" s="6">
        <f t="shared" si="1203"/>
        <v>0</v>
      </c>
      <c r="Z2716" s="4">
        <f t="shared" si="1204"/>
        <v>-1</v>
      </c>
      <c r="AA2716" s="4">
        <f t="shared" si="1218"/>
        <v>0</v>
      </c>
      <c r="AB2716" s="5">
        <f t="shared" si="1219"/>
        <v>0</v>
      </c>
      <c r="AC2716" s="418">
        <f t="shared" si="1223"/>
        <v>0</v>
      </c>
      <c r="AD2716" s="628">
        <f t="shared" si="1220"/>
        <v>0</v>
      </c>
      <c r="AE2716" s="4">
        <f t="shared" si="1205"/>
        <v>0</v>
      </c>
      <c r="AF2716" s="3">
        <f t="shared" si="1221"/>
        <v>4.67</v>
      </c>
      <c r="AG2716" s="2">
        <f t="shared" si="1206"/>
        <v>105.92076283713217</v>
      </c>
      <c r="AH2716" s="1">
        <f t="shared" si="1224"/>
        <v>0</v>
      </c>
    </row>
    <row r="2717" spans="6:34" ht="15" thickBot="1" x14ac:dyDescent="0.4">
      <c r="F2717" s="21">
        <f t="shared" si="1207"/>
        <v>268.6999999999926</v>
      </c>
      <c r="G2717" s="20">
        <f t="shared" si="1222"/>
        <v>356.63043478260749</v>
      </c>
      <c r="H2717" s="19">
        <f t="shared" si="1196"/>
        <v>6.6304347826074945</v>
      </c>
      <c r="I2717" s="18">
        <f t="shared" si="1197"/>
        <v>1.8944099378878556E-2</v>
      </c>
      <c r="J2717" s="17">
        <f t="shared" si="1198"/>
        <v>3935.0464558612857</v>
      </c>
      <c r="K2717" s="16">
        <f t="shared" si="1199"/>
        <v>32.161889288814081</v>
      </c>
      <c r="L2717" s="15">
        <f t="shared" si="1200"/>
        <v>1.3845347021276564E-7</v>
      </c>
      <c r="M2717" s="14">
        <f t="shared" si="1201"/>
        <v>3.2909005334872264E-10</v>
      </c>
      <c r="N2717" s="13">
        <f t="shared" si="1208"/>
        <v>0</v>
      </c>
      <c r="O2717" s="12">
        <f t="shared" si="1209"/>
        <v>0</v>
      </c>
      <c r="P2717" s="4">
        <f t="shared" si="1210"/>
        <v>1.2462128098967713E-9</v>
      </c>
      <c r="Q2717" s="11">
        <f t="shared" si="1202"/>
        <v>1.831413571056754E-8</v>
      </c>
      <c r="R2717" s="10">
        <f t="shared" si="1211"/>
        <v>0</v>
      </c>
      <c r="S2717" s="9">
        <f t="shared" si="1212"/>
        <v>0</v>
      </c>
      <c r="T2717" s="8">
        <f t="shared" si="1213"/>
        <v>37294.985922558852</v>
      </c>
      <c r="U2717" s="7">
        <f t="shared" si="1214"/>
        <v>-32.161889288814081</v>
      </c>
      <c r="V2717" s="9">
        <f t="shared" si="1215"/>
        <v>0</v>
      </c>
      <c r="W2717" s="8">
        <f t="shared" si="1216"/>
        <v>3935.0464558612857</v>
      </c>
      <c r="X2717" s="7">
        <f t="shared" si="1217"/>
        <v>-32.161889288814081</v>
      </c>
      <c r="Y2717" s="6">
        <f t="shared" si="1203"/>
        <v>0</v>
      </c>
      <c r="Z2717" s="4">
        <f t="shared" si="1204"/>
        <v>-1</v>
      </c>
      <c r="AA2717" s="4">
        <f t="shared" si="1218"/>
        <v>0</v>
      </c>
      <c r="AB2717" s="5">
        <f t="shared" si="1219"/>
        <v>0</v>
      </c>
      <c r="AC2717" s="418">
        <f t="shared" si="1223"/>
        <v>0</v>
      </c>
      <c r="AD2717" s="628">
        <f t="shared" si="1220"/>
        <v>0</v>
      </c>
      <c r="AE2717" s="4">
        <f t="shared" si="1205"/>
        <v>0</v>
      </c>
      <c r="AF2717" s="3">
        <f t="shared" si="1221"/>
        <v>4.67</v>
      </c>
      <c r="AG2717" s="2">
        <f t="shared" si="1206"/>
        <v>105.92076283713217</v>
      </c>
      <c r="AH2717" s="1">
        <f t="shared" si="1224"/>
        <v>0</v>
      </c>
    </row>
    <row r="2718" spans="6:34" ht="15" thickBot="1" x14ac:dyDescent="0.4">
      <c r="F2718" s="21">
        <f t="shared" si="1207"/>
        <v>268.79999999999262</v>
      </c>
      <c r="G2718" s="20">
        <f t="shared" si="1222"/>
        <v>356.63043478260749</v>
      </c>
      <c r="H2718" s="19">
        <f t="shared" ref="H2718:H2781" si="1225">G2718-(TotalWeightE-PropellantWeight)</f>
        <v>6.6304347826074945</v>
      </c>
      <c r="I2718" s="18">
        <f t="shared" ref="I2718:I2781" si="1226">(G2718-(TotalWeightE-PropellantWeight))/(PropellantWeight)</f>
        <v>1.8944099378878556E-2</v>
      </c>
      <c r="J2718" s="17">
        <f t="shared" ref="J2718:J2781" si="1227">W2718</f>
        <v>3935.0464558612857</v>
      </c>
      <c r="K2718" s="16">
        <f t="shared" ref="K2718:K2781" si="1228">$L$23*(20902231^2)/((20902231+W2718)^2)</f>
        <v>32.161889288814081</v>
      </c>
      <c r="L2718" s="15">
        <f t="shared" ref="L2718:L2781" si="1229">M2718/$L$22</f>
        <v>1.3845347021276564E-7</v>
      </c>
      <c r="M2718" s="14">
        <f t="shared" ref="M2718:M2781" si="1230">$L$22*(EXP(-K2718*(W2718-0)/($L$25*AF2718)))</f>
        <v>3.2909005334872264E-10</v>
      </c>
      <c r="N2718" s="13">
        <f t="shared" si="1208"/>
        <v>0</v>
      </c>
      <c r="O2718" s="12">
        <f t="shared" si="1209"/>
        <v>0</v>
      </c>
      <c r="P2718" s="4">
        <f t="shared" si="1210"/>
        <v>1.2462128098967713E-9</v>
      </c>
      <c r="Q2718" s="11">
        <f t="shared" ref="Q2718:Q2781" si="1231">(M2718*$L$25*AF2718)/144</f>
        <v>1.831413571056754E-8</v>
      </c>
      <c r="R2718" s="10">
        <f t="shared" si="1211"/>
        <v>0</v>
      </c>
      <c r="S2718" s="9">
        <f t="shared" si="1212"/>
        <v>0</v>
      </c>
      <c r="T2718" s="8">
        <f t="shared" si="1213"/>
        <v>37294.985922558852</v>
      </c>
      <c r="U2718" s="7">
        <f t="shared" si="1214"/>
        <v>-32.161889288814081</v>
      </c>
      <c r="V2718" s="9">
        <f t="shared" si="1215"/>
        <v>0</v>
      </c>
      <c r="W2718" s="8">
        <f t="shared" si="1216"/>
        <v>3935.0464558612857</v>
      </c>
      <c r="X2718" s="7">
        <f t="shared" si="1217"/>
        <v>-32.161889288814081</v>
      </c>
      <c r="Y2718" s="6">
        <f t="shared" ref="Y2718:Y2781" si="1232">SQRT((S2718^2)+(V2718^2))</f>
        <v>0</v>
      </c>
      <c r="Z2718" s="4">
        <f t="shared" ref="Z2718:Z2781" si="1233">X2718/K2718</f>
        <v>-1</v>
      </c>
      <c r="AA2718" s="4">
        <f t="shared" si="1218"/>
        <v>0</v>
      </c>
      <c r="AB2718" s="5">
        <f t="shared" si="1219"/>
        <v>0</v>
      </c>
      <c r="AC2718" s="418">
        <f t="shared" si="1223"/>
        <v>0</v>
      </c>
      <c r="AD2718" s="628">
        <f t="shared" si="1220"/>
        <v>0</v>
      </c>
      <c r="AE2718" s="4">
        <f t="shared" ref="AE2718:AE2781" si="1234">Y2718/AG2718</f>
        <v>0</v>
      </c>
      <c r="AF2718" s="3">
        <f t="shared" si="1221"/>
        <v>4.67</v>
      </c>
      <c r="AG2718" s="2">
        <f t="shared" ref="AG2718:AG2781" si="1235">SQRT($L$27*$L$25*AF2718)</f>
        <v>105.92076283713217</v>
      </c>
      <c r="AH2718" s="1">
        <f t="shared" si="1224"/>
        <v>0</v>
      </c>
    </row>
    <row r="2719" spans="6:34" ht="15" thickBot="1" x14ac:dyDescent="0.4">
      <c r="F2719" s="21">
        <f t="shared" ref="F2719:F2782" si="1236">F2718+$G$28</f>
        <v>268.89999999999264</v>
      </c>
      <c r="G2719" s="20">
        <f t="shared" si="1222"/>
        <v>356.63043478260749</v>
      </c>
      <c r="H2719" s="19">
        <f t="shared" si="1225"/>
        <v>6.6304347826074945</v>
      </c>
      <c r="I2719" s="18">
        <f t="shared" si="1226"/>
        <v>1.8944099378878556E-2</v>
      </c>
      <c r="J2719" s="17">
        <f t="shared" si="1227"/>
        <v>3935.0464558612857</v>
      </c>
      <c r="K2719" s="16">
        <f t="shared" si="1228"/>
        <v>32.161889288814081</v>
      </c>
      <c r="L2719" s="15">
        <f t="shared" si="1229"/>
        <v>1.3845347021276564E-7</v>
      </c>
      <c r="M2719" s="14">
        <f t="shared" si="1230"/>
        <v>3.2909005334872264E-10</v>
      </c>
      <c r="N2719" s="13">
        <f t="shared" ref="N2719:N2782" si="1237">IF(I2718&gt;0.02,(WeightFlowRate/$L$23)*ExhaustVelocityE+(ExitPressureE-Q2719)*ExitAreaE,0)</f>
        <v>0</v>
      </c>
      <c r="O2719" s="12">
        <f t="shared" ref="O2719:O2782" si="1238">N2719/WeightFlowRate</f>
        <v>0</v>
      </c>
      <c r="P2719" s="4">
        <f t="shared" ref="P2719:P2782" si="1239">Q2719/$L$21</f>
        <v>1.2462128098967713E-9</v>
      </c>
      <c r="Q2719" s="11">
        <f t="shared" si="1231"/>
        <v>1.831413571056754E-8</v>
      </c>
      <c r="R2719" s="10">
        <f t="shared" ref="R2719:R2782" si="1240">IF(W2719&lt;InitialAltitudeE,0,(((N2719-AB2719)*COS(ElevationAngleR)*$L$23)/(G2719)))</f>
        <v>0</v>
      </c>
      <c r="S2719" s="9">
        <f t="shared" ref="S2719:S2782" si="1241">IF(W2718&lt;InitialAltitudeE,0,S2718+(R2718*TimeStep))</f>
        <v>0</v>
      </c>
      <c r="T2719" s="8">
        <f t="shared" ref="T2719:T2782" si="1242">T2718+(S2719*TimeStep)</f>
        <v>37294.985922558852</v>
      </c>
      <c r="U2719" s="7">
        <f t="shared" ref="U2719:U2782" si="1243">IF(W2718&lt;InitialAltitudeE,-K2719,(((N2719-AB2719)*SIN(ElevationAngleR)*$L$23)/G2719)-K2719)</f>
        <v>-32.161889288814081</v>
      </c>
      <c r="V2719" s="9">
        <f t="shared" ref="V2719:V2782" si="1244">IF(W2718&lt;InitialAltitudeE,0,V2718+(U2718*TimeStep))</f>
        <v>0</v>
      </c>
      <c r="W2719" s="8">
        <f t="shared" ref="W2719:W2782" si="1245">IF(P2718&gt;0.913499,W2718,W2718+V2718*TimeStep)</f>
        <v>3935.0464558612857</v>
      </c>
      <c r="X2719" s="7">
        <f t="shared" ref="X2719:X2782" si="1246">IF(N2719&gt;0.002,SQRT((U2719^2)+(R2719^2)),-SQRT((U2719^2)+(R2719^2)))</f>
        <v>-32.161889288814081</v>
      </c>
      <c r="Y2719" s="6">
        <f t="shared" si="1232"/>
        <v>0</v>
      </c>
      <c r="Z2719" s="4">
        <f t="shared" si="1233"/>
        <v>-1</v>
      </c>
      <c r="AA2719" s="4">
        <f t="shared" ref="AA2719:AA2782" si="1247">N2719/G2719</f>
        <v>0</v>
      </c>
      <c r="AB2719" s="5">
        <f t="shared" ref="AB2719:AB2782" si="1248">0.5*M2719*(Y2718^2)*CrossSectionalAreaE*AH2719</f>
        <v>0</v>
      </c>
      <c r="AC2719" s="418">
        <f t="shared" si="1223"/>
        <v>0</v>
      </c>
      <c r="AD2719" s="628">
        <f t="shared" ref="AD2719:AD2782" si="1249">(1/2)*M2719*(Y2718^2)</f>
        <v>0</v>
      </c>
      <c r="AE2719" s="4">
        <f t="shared" si="1234"/>
        <v>0</v>
      </c>
      <c r="AF2719" s="3">
        <f t="shared" ref="AF2719:AF2782" si="1250">IF(AF2718&gt;4.67,$L$20+($L$26/1000)*W2719,4.67)</f>
        <v>4.67</v>
      </c>
      <c r="AG2719" s="2">
        <f t="shared" si="1235"/>
        <v>105.92076283713217</v>
      </c>
      <c r="AH2719" s="1">
        <f t="shared" si="1224"/>
        <v>0</v>
      </c>
    </row>
    <row r="2720" spans="6:34" ht="15" thickBot="1" x14ac:dyDescent="0.4">
      <c r="F2720" s="21">
        <f t="shared" si="1236"/>
        <v>268.99999999999267</v>
      </c>
      <c r="G2720" s="20">
        <f t="shared" ref="G2720:G2783" si="1251">IF(I2719&gt;0.02,G2719-((N2719/O2719)*TimeStep),G2719)</f>
        <v>356.63043478260749</v>
      </c>
      <c r="H2720" s="19">
        <f t="shared" si="1225"/>
        <v>6.6304347826074945</v>
      </c>
      <c r="I2720" s="18">
        <f t="shared" si="1226"/>
        <v>1.8944099378878556E-2</v>
      </c>
      <c r="J2720" s="17">
        <f t="shared" si="1227"/>
        <v>3935.0464558612857</v>
      </c>
      <c r="K2720" s="16">
        <f t="shared" si="1228"/>
        <v>32.161889288814081</v>
      </c>
      <c r="L2720" s="15">
        <f t="shared" si="1229"/>
        <v>1.3845347021276564E-7</v>
      </c>
      <c r="M2720" s="14">
        <f t="shared" si="1230"/>
        <v>3.2909005334872264E-10</v>
      </c>
      <c r="N2720" s="13">
        <f t="shared" si="1237"/>
        <v>0</v>
      </c>
      <c r="O2720" s="12">
        <f t="shared" si="1238"/>
        <v>0</v>
      </c>
      <c r="P2720" s="4">
        <f t="shared" si="1239"/>
        <v>1.2462128098967713E-9</v>
      </c>
      <c r="Q2720" s="11">
        <f t="shared" si="1231"/>
        <v>1.831413571056754E-8</v>
      </c>
      <c r="R2720" s="10">
        <f t="shared" si="1240"/>
        <v>0</v>
      </c>
      <c r="S2720" s="9">
        <f t="shared" si="1241"/>
        <v>0</v>
      </c>
      <c r="T2720" s="8">
        <f t="shared" si="1242"/>
        <v>37294.985922558852</v>
      </c>
      <c r="U2720" s="7">
        <f t="shared" si="1243"/>
        <v>-32.161889288814081</v>
      </c>
      <c r="V2720" s="9">
        <f t="shared" si="1244"/>
        <v>0</v>
      </c>
      <c r="W2720" s="8">
        <f t="shared" si="1245"/>
        <v>3935.0464558612857</v>
      </c>
      <c r="X2720" s="7">
        <f t="shared" si="1246"/>
        <v>-32.161889288814081</v>
      </c>
      <c r="Y2720" s="6">
        <f t="shared" si="1232"/>
        <v>0</v>
      </c>
      <c r="Z2720" s="4">
        <f t="shared" si="1233"/>
        <v>-1</v>
      </c>
      <c r="AA2720" s="4">
        <f t="shared" si="1247"/>
        <v>0</v>
      </c>
      <c r="AB2720" s="5">
        <f t="shared" si="1248"/>
        <v>0</v>
      </c>
      <c r="AC2720" s="418">
        <f t="shared" ref="AC2720:AC2783" si="1252">(AB2720/G2720)*F2720</f>
        <v>0</v>
      </c>
      <c r="AD2720" s="628">
        <f t="shared" si="1249"/>
        <v>0</v>
      </c>
      <c r="AE2720" s="4">
        <f t="shared" si="1234"/>
        <v>0</v>
      </c>
      <c r="AF2720" s="3">
        <f t="shared" si="1250"/>
        <v>4.67</v>
      </c>
      <c r="AG2720" s="2">
        <f t="shared" si="1235"/>
        <v>105.92076283713217</v>
      </c>
      <c r="AH2720" s="1">
        <f t="shared" si="1224"/>
        <v>0</v>
      </c>
    </row>
    <row r="2721" spans="6:34" ht="15" thickBot="1" x14ac:dyDescent="0.4">
      <c r="F2721" s="21">
        <f t="shared" si="1236"/>
        <v>269.09999999999269</v>
      </c>
      <c r="G2721" s="20">
        <f t="shared" si="1251"/>
        <v>356.63043478260749</v>
      </c>
      <c r="H2721" s="19">
        <f t="shared" si="1225"/>
        <v>6.6304347826074945</v>
      </c>
      <c r="I2721" s="18">
        <f t="shared" si="1226"/>
        <v>1.8944099378878556E-2</v>
      </c>
      <c r="J2721" s="17">
        <f t="shared" si="1227"/>
        <v>3935.0464558612857</v>
      </c>
      <c r="K2721" s="16">
        <f t="shared" si="1228"/>
        <v>32.161889288814081</v>
      </c>
      <c r="L2721" s="15">
        <f t="shared" si="1229"/>
        <v>1.3845347021276564E-7</v>
      </c>
      <c r="M2721" s="14">
        <f t="shared" si="1230"/>
        <v>3.2909005334872264E-10</v>
      </c>
      <c r="N2721" s="13">
        <f t="shared" si="1237"/>
        <v>0</v>
      </c>
      <c r="O2721" s="12">
        <f t="shared" si="1238"/>
        <v>0</v>
      </c>
      <c r="P2721" s="4">
        <f t="shared" si="1239"/>
        <v>1.2462128098967713E-9</v>
      </c>
      <c r="Q2721" s="11">
        <f t="shared" si="1231"/>
        <v>1.831413571056754E-8</v>
      </c>
      <c r="R2721" s="10">
        <f t="shared" si="1240"/>
        <v>0</v>
      </c>
      <c r="S2721" s="9">
        <f t="shared" si="1241"/>
        <v>0</v>
      </c>
      <c r="T2721" s="8">
        <f t="shared" si="1242"/>
        <v>37294.985922558852</v>
      </c>
      <c r="U2721" s="7">
        <f t="shared" si="1243"/>
        <v>-32.161889288814081</v>
      </c>
      <c r="V2721" s="9">
        <f t="shared" si="1244"/>
        <v>0</v>
      </c>
      <c r="W2721" s="8">
        <f t="shared" si="1245"/>
        <v>3935.0464558612857</v>
      </c>
      <c r="X2721" s="7">
        <f t="shared" si="1246"/>
        <v>-32.161889288814081</v>
      </c>
      <c r="Y2721" s="6">
        <f t="shared" si="1232"/>
        <v>0</v>
      </c>
      <c r="Z2721" s="4">
        <f t="shared" si="1233"/>
        <v>-1</v>
      </c>
      <c r="AA2721" s="4">
        <f t="shared" si="1247"/>
        <v>0</v>
      </c>
      <c r="AB2721" s="5">
        <f t="shared" si="1248"/>
        <v>0</v>
      </c>
      <c r="AC2721" s="418">
        <f t="shared" si="1252"/>
        <v>0</v>
      </c>
      <c r="AD2721" s="628">
        <f t="shared" si="1249"/>
        <v>0</v>
      </c>
      <c r="AE2721" s="4">
        <f t="shared" si="1234"/>
        <v>0</v>
      </c>
      <c r="AF2721" s="3">
        <f t="shared" si="1250"/>
        <v>4.67</v>
      </c>
      <c r="AG2721" s="2">
        <f t="shared" si="1235"/>
        <v>105.92076283713217</v>
      </c>
      <c r="AH2721" s="1">
        <f t="shared" si="1224"/>
        <v>0</v>
      </c>
    </row>
    <row r="2722" spans="6:34" ht="15" thickBot="1" x14ac:dyDescent="0.4">
      <c r="F2722" s="21">
        <f t="shared" si="1236"/>
        <v>269.19999999999271</v>
      </c>
      <c r="G2722" s="20">
        <f t="shared" si="1251"/>
        <v>356.63043478260749</v>
      </c>
      <c r="H2722" s="19">
        <f t="shared" si="1225"/>
        <v>6.6304347826074945</v>
      </c>
      <c r="I2722" s="18">
        <f t="shared" si="1226"/>
        <v>1.8944099378878556E-2</v>
      </c>
      <c r="J2722" s="17">
        <f t="shared" si="1227"/>
        <v>3935.0464558612857</v>
      </c>
      <c r="K2722" s="16">
        <f t="shared" si="1228"/>
        <v>32.161889288814081</v>
      </c>
      <c r="L2722" s="15">
        <f t="shared" si="1229"/>
        <v>1.3845347021276564E-7</v>
      </c>
      <c r="M2722" s="14">
        <f t="shared" si="1230"/>
        <v>3.2909005334872264E-10</v>
      </c>
      <c r="N2722" s="13">
        <f t="shared" si="1237"/>
        <v>0</v>
      </c>
      <c r="O2722" s="12">
        <f t="shared" si="1238"/>
        <v>0</v>
      </c>
      <c r="P2722" s="4">
        <f t="shared" si="1239"/>
        <v>1.2462128098967713E-9</v>
      </c>
      <c r="Q2722" s="11">
        <f t="shared" si="1231"/>
        <v>1.831413571056754E-8</v>
      </c>
      <c r="R2722" s="10">
        <f t="shared" si="1240"/>
        <v>0</v>
      </c>
      <c r="S2722" s="9">
        <f t="shared" si="1241"/>
        <v>0</v>
      </c>
      <c r="T2722" s="8">
        <f t="shared" si="1242"/>
        <v>37294.985922558852</v>
      </c>
      <c r="U2722" s="7">
        <f t="shared" si="1243"/>
        <v>-32.161889288814081</v>
      </c>
      <c r="V2722" s="9">
        <f t="shared" si="1244"/>
        <v>0</v>
      </c>
      <c r="W2722" s="8">
        <f t="shared" si="1245"/>
        <v>3935.0464558612857</v>
      </c>
      <c r="X2722" s="7">
        <f t="shared" si="1246"/>
        <v>-32.161889288814081</v>
      </c>
      <c r="Y2722" s="6">
        <f t="shared" si="1232"/>
        <v>0</v>
      </c>
      <c r="Z2722" s="4">
        <f t="shared" si="1233"/>
        <v>-1</v>
      </c>
      <c r="AA2722" s="4">
        <f t="shared" si="1247"/>
        <v>0</v>
      </c>
      <c r="AB2722" s="5">
        <f t="shared" si="1248"/>
        <v>0</v>
      </c>
      <c r="AC2722" s="418">
        <f t="shared" si="1252"/>
        <v>0</v>
      </c>
      <c r="AD2722" s="628">
        <f t="shared" si="1249"/>
        <v>0</v>
      </c>
      <c r="AE2722" s="4">
        <f t="shared" si="1234"/>
        <v>0</v>
      </c>
      <c r="AF2722" s="3">
        <f t="shared" si="1250"/>
        <v>4.67</v>
      </c>
      <c r="AG2722" s="2">
        <f t="shared" si="1235"/>
        <v>105.92076283713217</v>
      </c>
      <c r="AH2722" s="1">
        <f t="shared" si="1224"/>
        <v>0</v>
      </c>
    </row>
    <row r="2723" spans="6:34" ht="15" thickBot="1" x14ac:dyDescent="0.4">
      <c r="F2723" s="21">
        <f t="shared" si="1236"/>
        <v>269.29999999999274</v>
      </c>
      <c r="G2723" s="20">
        <f t="shared" si="1251"/>
        <v>356.63043478260749</v>
      </c>
      <c r="H2723" s="19">
        <f t="shared" si="1225"/>
        <v>6.6304347826074945</v>
      </c>
      <c r="I2723" s="18">
        <f t="shared" si="1226"/>
        <v>1.8944099378878556E-2</v>
      </c>
      <c r="J2723" s="17">
        <f t="shared" si="1227"/>
        <v>3935.0464558612857</v>
      </c>
      <c r="K2723" s="16">
        <f t="shared" si="1228"/>
        <v>32.161889288814081</v>
      </c>
      <c r="L2723" s="15">
        <f t="shared" si="1229"/>
        <v>1.3845347021276564E-7</v>
      </c>
      <c r="M2723" s="14">
        <f t="shared" si="1230"/>
        <v>3.2909005334872264E-10</v>
      </c>
      <c r="N2723" s="13">
        <f t="shared" si="1237"/>
        <v>0</v>
      </c>
      <c r="O2723" s="12">
        <f t="shared" si="1238"/>
        <v>0</v>
      </c>
      <c r="P2723" s="4">
        <f t="shared" si="1239"/>
        <v>1.2462128098967713E-9</v>
      </c>
      <c r="Q2723" s="11">
        <f t="shared" si="1231"/>
        <v>1.831413571056754E-8</v>
      </c>
      <c r="R2723" s="10">
        <f t="shared" si="1240"/>
        <v>0</v>
      </c>
      <c r="S2723" s="9">
        <f t="shared" si="1241"/>
        <v>0</v>
      </c>
      <c r="T2723" s="8">
        <f t="shared" si="1242"/>
        <v>37294.985922558852</v>
      </c>
      <c r="U2723" s="7">
        <f t="shared" si="1243"/>
        <v>-32.161889288814081</v>
      </c>
      <c r="V2723" s="9">
        <f t="shared" si="1244"/>
        <v>0</v>
      </c>
      <c r="W2723" s="8">
        <f t="shared" si="1245"/>
        <v>3935.0464558612857</v>
      </c>
      <c r="X2723" s="7">
        <f t="shared" si="1246"/>
        <v>-32.161889288814081</v>
      </c>
      <c r="Y2723" s="6">
        <f t="shared" si="1232"/>
        <v>0</v>
      </c>
      <c r="Z2723" s="4">
        <f t="shared" si="1233"/>
        <v>-1</v>
      </c>
      <c r="AA2723" s="4">
        <f t="shared" si="1247"/>
        <v>0</v>
      </c>
      <c r="AB2723" s="5">
        <f t="shared" si="1248"/>
        <v>0</v>
      </c>
      <c r="AC2723" s="418">
        <f t="shared" si="1252"/>
        <v>0</v>
      </c>
      <c r="AD2723" s="628">
        <f t="shared" si="1249"/>
        <v>0</v>
      </c>
      <c r="AE2723" s="4">
        <f t="shared" si="1234"/>
        <v>0</v>
      </c>
      <c r="AF2723" s="3">
        <f t="shared" si="1250"/>
        <v>4.67</v>
      </c>
      <c r="AG2723" s="2">
        <f t="shared" si="1235"/>
        <v>105.92076283713217</v>
      </c>
      <c r="AH2723" s="1">
        <f t="shared" si="1224"/>
        <v>0</v>
      </c>
    </row>
    <row r="2724" spans="6:34" ht="15" thickBot="1" x14ac:dyDescent="0.4">
      <c r="F2724" s="21">
        <f t="shared" si="1236"/>
        <v>269.39999999999276</v>
      </c>
      <c r="G2724" s="20">
        <f t="shared" si="1251"/>
        <v>356.63043478260749</v>
      </c>
      <c r="H2724" s="19">
        <f t="shared" si="1225"/>
        <v>6.6304347826074945</v>
      </c>
      <c r="I2724" s="18">
        <f t="shared" si="1226"/>
        <v>1.8944099378878556E-2</v>
      </c>
      <c r="J2724" s="17">
        <f t="shared" si="1227"/>
        <v>3935.0464558612857</v>
      </c>
      <c r="K2724" s="16">
        <f t="shared" si="1228"/>
        <v>32.161889288814081</v>
      </c>
      <c r="L2724" s="15">
        <f t="shared" si="1229"/>
        <v>1.3845347021276564E-7</v>
      </c>
      <c r="M2724" s="14">
        <f t="shared" si="1230"/>
        <v>3.2909005334872264E-10</v>
      </c>
      <c r="N2724" s="13">
        <f t="shared" si="1237"/>
        <v>0</v>
      </c>
      <c r="O2724" s="12">
        <f t="shared" si="1238"/>
        <v>0</v>
      </c>
      <c r="P2724" s="4">
        <f t="shared" si="1239"/>
        <v>1.2462128098967713E-9</v>
      </c>
      <c r="Q2724" s="11">
        <f t="shared" si="1231"/>
        <v>1.831413571056754E-8</v>
      </c>
      <c r="R2724" s="10">
        <f t="shared" si="1240"/>
        <v>0</v>
      </c>
      <c r="S2724" s="9">
        <f t="shared" si="1241"/>
        <v>0</v>
      </c>
      <c r="T2724" s="8">
        <f t="shared" si="1242"/>
        <v>37294.985922558852</v>
      </c>
      <c r="U2724" s="7">
        <f t="shared" si="1243"/>
        <v>-32.161889288814081</v>
      </c>
      <c r="V2724" s="9">
        <f t="shared" si="1244"/>
        <v>0</v>
      </c>
      <c r="W2724" s="8">
        <f t="shared" si="1245"/>
        <v>3935.0464558612857</v>
      </c>
      <c r="X2724" s="7">
        <f t="shared" si="1246"/>
        <v>-32.161889288814081</v>
      </c>
      <c r="Y2724" s="6">
        <f t="shared" si="1232"/>
        <v>0</v>
      </c>
      <c r="Z2724" s="4">
        <f t="shared" si="1233"/>
        <v>-1</v>
      </c>
      <c r="AA2724" s="4">
        <f t="shared" si="1247"/>
        <v>0</v>
      </c>
      <c r="AB2724" s="5">
        <f t="shared" si="1248"/>
        <v>0</v>
      </c>
      <c r="AC2724" s="418">
        <f t="shared" si="1252"/>
        <v>0</v>
      </c>
      <c r="AD2724" s="628">
        <f t="shared" si="1249"/>
        <v>0</v>
      </c>
      <c r="AE2724" s="4">
        <f t="shared" si="1234"/>
        <v>0</v>
      </c>
      <c r="AF2724" s="3">
        <f t="shared" si="1250"/>
        <v>4.67</v>
      </c>
      <c r="AG2724" s="2">
        <f t="shared" si="1235"/>
        <v>105.92076283713217</v>
      </c>
      <c r="AH2724" s="1">
        <f t="shared" si="1224"/>
        <v>0</v>
      </c>
    </row>
    <row r="2725" spans="6:34" ht="15" thickBot="1" x14ac:dyDescent="0.4">
      <c r="F2725" s="21">
        <f t="shared" si="1236"/>
        <v>269.49999999999278</v>
      </c>
      <c r="G2725" s="20">
        <f t="shared" si="1251"/>
        <v>356.63043478260749</v>
      </c>
      <c r="H2725" s="19">
        <f t="shared" si="1225"/>
        <v>6.6304347826074945</v>
      </c>
      <c r="I2725" s="18">
        <f t="shared" si="1226"/>
        <v>1.8944099378878556E-2</v>
      </c>
      <c r="J2725" s="17">
        <f t="shared" si="1227"/>
        <v>3935.0464558612857</v>
      </c>
      <c r="K2725" s="16">
        <f t="shared" si="1228"/>
        <v>32.161889288814081</v>
      </c>
      <c r="L2725" s="15">
        <f t="shared" si="1229"/>
        <v>1.3845347021276564E-7</v>
      </c>
      <c r="M2725" s="14">
        <f t="shared" si="1230"/>
        <v>3.2909005334872264E-10</v>
      </c>
      <c r="N2725" s="13">
        <f t="shared" si="1237"/>
        <v>0</v>
      </c>
      <c r="O2725" s="12">
        <f t="shared" si="1238"/>
        <v>0</v>
      </c>
      <c r="P2725" s="4">
        <f t="shared" si="1239"/>
        <v>1.2462128098967713E-9</v>
      </c>
      <c r="Q2725" s="11">
        <f t="shared" si="1231"/>
        <v>1.831413571056754E-8</v>
      </c>
      <c r="R2725" s="10">
        <f t="shared" si="1240"/>
        <v>0</v>
      </c>
      <c r="S2725" s="9">
        <f t="shared" si="1241"/>
        <v>0</v>
      </c>
      <c r="T2725" s="8">
        <f t="shared" si="1242"/>
        <v>37294.985922558852</v>
      </c>
      <c r="U2725" s="7">
        <f t="shared" si="1243"/>
        <v>-32.161889288814081</v>
      </c>
      <c r="V2725" s="9">
        <f t="shared" si="1244"/>
        <v>0</v>
      </c>
      <c r="W2725" s="8">
        <f t="shared" si="1245"/>
        <v>3935.0464558612857</v>
      </c>
      <c r="X2725" s="7">
        <f t="shared" si="1246"/>
        <v>-32.161889288814081</v>
      </c>
      <c r="Y2725" s="6">
        <f t="shared" si="1232"/>
        <v>0</v>
      </c>
      <c r="Z2725" s="4">
        <f t="shared" si="1233"/>
        <v>-1</v>
      </c>
      <c r="AA2725" s="4">
        <f t="shared" si="1247"/>
        <v>0</v>
      </c>
      <c r="AB2725" s="5">
        <f t="shared" si="1248"/>
        <v>0</v>
      </c>
      <c r="AC2725" s="418">
        <f t="shared" si="1252"/>
        <v>0</v>
      </c>
      <c r="AD2725" s="628">
        <f t="shared" si="1249"/>
        <v>0</v>
      </c>
      <c r="AE2725" s="4">
        <f t="shared" si="1234"/>
        <v>0</v>
      </c>
      <c r="AF2725" s="3">
        <f t="shared" si="1250"/>
        <v>4.67</v>
      </c>
      <c r="AG2725" s="2">
        <f t="shared" si="1235"/>
        <v>105.92076283713217</v>
      </c>
      <c r="AH2725" s="1">
        <f t="shared" si="1224"/>
        <v>0</v>
      </c>
    </row>
    <row r="2726" spans="6:34" ht="15" thickBot="1" x14ac:dyDescent="0.4">
      <c r="F2726" s="21">
        <f t="shared" si="1236"/>
        <v>269.5999999999928</v>
      </c>
      <c r="G2726" s="20">
        <f t="shared" si="1251"/>
        <v>356.63043478260749</v>
      </c>
      <c r="H2726" s="19">
        <f t="shared" si="1225"/>
        <v>6.6304347826074945</v>
      </c>
      <c r="I2726" s="18">
        <f t="shared" si="1226"/>
        <v>1.8944099378878556E-2</v>
      </c>
      <c r="J2726" s="17">
        <f t="shared" si="1227"/>
        <v>3935.0464558612857</v>
      </c>
      <c r="K2726" s="16">
        <f t="shared" si="1228"/>
        <v>32.161889288814081</v>
      </c>
      <c r="L2726" s="15">
        <f t="shared" si="1229"/>
        <v>1.3845347021276564E-7</v>
      </c>
      <c r="M2726" s="14">
        <f t="shared" si="1230"/>
        <v>3.2909005334872264E-10</v>
      </c>
      <c r="N2726" s="13">
        <f t="shared" si="1237"/>
        <v>0</v>
      </c>
      <c r="O2726" s="12">
        <f t="shared" si="1238"/>
        <v>0</v>
      </c>
      <c r="P2726" s="4">
        <f t="shared" si="1239"/>
        <v>1.2462128098967713E-9</v>
      </c>
      <c r="Q2726" s="11">
        <f t="shared" si="1231"/>
        <v>1.831413571056754E-8</v>
      </c>
      <c r="R2726" s="10">
        <f t="shared" si="1240"/>
        <v>0</v>
      </c>
      <c r="S2726" s="9">
        <f t="shared" si="1241"/>
        <v>0</v>
      </c>
      <c r="T2726" s="8">
        <f t="shared" si="1242"/>
        <v>37294.985922558852</v>
      </c>
      <c r="U2726" s="7">
        <f t="shared" si="1243"/>
        <v>-32.161889288814081</v>
      </c>
      <c r="V2726" s="9">
        <f t="shared" si="1244"/>
        <v>0</v>
      </c>
      <c r="W2726" s="8">
        <f t="shared" si="1245"/>
        <v>3935.0464558612857</v>
      </c>
      <c r="X2726" s="7">
        <f t="shared" si="1246"/>
        <v>-32.161889288814081</v>
      </c>
      <c r="Y2726" s="6">
        <f t="shared" si="1232"/>
        <v>0</v>
      </c>
      <c r="Z2726" s="4">
        <f t="shared" si="1233"/>
        <v>-1</v>
      </c>
      <c r="AA2726" s="4">
        <f t="shared" si="1247"/>
        <v>0</v>
      </c>
      <c r="AB2726" s="5">
        <f t="shared" si="1248"/>
        <v>0</v>
      </c>
      <c r="AC2726" s="418">
        <f t="shared" si="1252"/>
        <v>0</v>
      </c>
      <c r="AD2726" s="628">
        <f t="shared" si="1249"/>
        <v>0</v>
      </c>
      <c r="AE2726" s="4">
        <f t="shared" si="1234"/>
        <v>0</v>
      </c>
      <c r="AF2726" s="3">
        <f t="shared" si="1250"/>
        <v>4.67</v>
      </c>
      <c r="AG2726" s="2">
        <f t="shared" si="1235"/>
        <v>105.92076283713217</v>
      </c>
      <c r="AH2726" s="1">
        <f t="shared" si="1224"/>
        <v>0</v>
      </c>
    </row>
    <row r="2727" spans="6:34" ht="15" thickBot="1" x14ac:dyDescent="0.4">
      <c r="F2727" s="21">
        <f t="shared" si="1236"/>
        <v>269.69999999999283</v>
      </c>
      <c r="G2727" s="20">
        <f t="shared" si="1251"/>
        <v>356.63043478260749</v>
      </c>
      <c r="H2727" s="19">
        <f t="shared" si="1225"/>
        <v>6.6304347826074945</v>
      </c>
      <c r="I2727" s="18">
        <f t="shared" si="1226"/>
        <v>1.8944099378878556E-2</v>
      </c>
      <c r="J2727" s="17">
        <f t="shared" si="1227"/>
        <v>3935.0464558612857</v>
      </c>
      <c r="K2727" s="16">
        <f t="shared" si="1228"/>
        <v>32.161889288814081</v>
      </c>
      <c r="L2727" s="15">
        <f t="shared" si="1229"/>
        <v>1.3845347021276564E-7</v>
      </c>
      <c r="M2727" s="14">
        <f t="shared" si="1230"/>
        <v>3.2909005334872264E-10</v>
      </c>
      <c r="N2727" s="13">
        <f t="shared" si="1237"/>
        <v>0</v>
      </c>
      <c r="O2727" s="12">
        <f t="shared" si="1238"/>
        <v>0</v>
      </c>
      <c r="P2727" s="4">
        <f t="shared" si="1239"/>
        <v>1.2462128098967713E-9</v>
      </c>
      <c r="Q2727" s="11">
        <f t="shared" si="1231"/>
        <v>1.831413571056754E-8</v>
      </c>
      <c r="R2727" s="10">
        <f t="shared" si="1240"/>
        <v>0</v>
      </c>
      <c r="S2727" s="9">
        <f t="shared" si="1241"/>
        <v>0</v>
      </c>
      <c r="T2727" s="8">
        <f t="shared" si="1242"/>
        <v>37294.985922558852</v>
      </c>
      <c r="U2727" s="7">
        <f t="shared" si="1243"/>
        <v>-32.161889288814081</v>
      </c>
      <c r="V2727" s="9">
        <f t="shared" si="1244"/>
        <v>0</v>
      </c>
      <c r="W2727" s="8">
        <f t="shared" si="1245"/>
        <v>3935.0464558612857</v>
      </c>
      <c r="X2727" s="7">
        <f t="shared" si="1246"/>
        <v>-32.161889288814081</v>
      </c>
      <c r="Y2727" s="6">
        <f t="shared" si="1232"/>
        <v>0</v>
      </c>
      <c r="Z2727" s="4">
        <f t="shared" si="1233"/>
        <v>-1</v>
      </c>
      <c r="AA2727" s="4">
        <f t="shared" si="1247"/>
        <v>0</v>
      </c>
      <c r="AB2727" s="5">
        <f t="shared" si="1248"/>
        <v>0</v>
      </c>
      <c r="AC2727" s="418">
        <f t="shared" si="1252"/>
        <v>0</v>
      </c>
      <c r="AD2727" s="628">
        <f t="shared" si="1249"/>
        <v>0</v>
      </c>
      <c r="AE2727" s="4">
        <f t="shared" si="1234"/>
        <v>0</v>
      </c>
      <c r="AF2727" s="3">
        <f t="shared" si="1250"/>
        <v>4.67</v>
      </c>
      <c r="AG2727" s="2">
        <f t="shared" si="1235"/>
        <v>105.92076283713217</v>
      </c>
      <c r="AH2727" s="1">
        <f t="shared" si="1224"/>
        <v>0</v>
      </c>
    </row>
    <row r="2728" spans="6:34" ht="15" thickBot="1" x14ac:dyDescent="0.4">
      <c r="F2728" s="21">
        <f t="shared" si="1236"/>
        <v>269.79999999999285</v>
      </c>
      <c r="G2728" s="20">
        <f t="shared" si="1251"/>
        <v>356.63043478260749</v>
      </c>
      <c r="H2728" s="19">
        <f t="shared" si="1225"/>
        <v>6.6304347826074945</v>
      </c>
      <c r="I2728" s="18">
        <f t="shared" si="1226"/>
        <v>1.8944099378878556E-2</v>
      </c>
      <c r="J2728" s="17">
        <f t="shared" si="1227"/>
        <v>3935.0464558612857</v>
      </c>
      <c r="K2728" s="16">
        <f t="shared" si="1228"/>
        <v>32.161889288814081</v>
      </c>
      <c r="L2728" s="15">
        <f t="shared" si="1229"/>
        <v>1.3845347021276564E-7</v>
      </c>
      <c r="M2728" s="14">
        <f t="shared" si="1230"/>
        <v>3.2909005334872264E-10</v>
      </c>
      <c r="N2728" s="13">
        <f t="shared" si="1237"/>
        <v>0</v>
      </c>
      <c r="O2728" s="12">
        <f t="shared" si="1238"/>
        <v>0</v>
      </c>
      <c r="P2728" s="4">
        <f t="shared" si="1239"/>
        <v>1.2462128098967713E-9</v>
      </c>
      <c r="Q2728" s="11">
        <f t="shared" si="1231"/>
        <v>1.831413571056754E-8</v>
      </c>
      <c r="R2728" s="10">
        <f t="shared" si="1240"/>
        <v>0</v>
      </c>
      <c r="S2728" s="9">
        <f t="shared" si="1241"/>
        <v>0</v>
      </c>
      <c r="T2728" s="8">
        <f t="shared" si="1242"/>
        <v>37294.985922558852</v>
      </c>
      <c r="U2728" s="7">
        <f t="shared" si="1243"/>
        <v>-32.161889288814081</v>
      </c>
      <c r="V2728" s="9">
        <f t="shared" si="1244"/>
        <v>0</v>
      </c>
      <c r="W2728" s="8">
        <f t="shared" si="1245"/>
        <v>3935.0464558612857</v>
      </c>
      <c r="X2728" s="7">
        <f t="shared" si="1246"/>
        <v>-32.161889288814081</v>
      </c>
      <c r="Y2728" s="6">
        <f t="shared" si="1232"/>
        <v>0</v>
      </c>
      <c r="Z2728" s="4">
        <f t="shared" si="1233"/>
        <v>-1</v>
      </c>
      <c r="AA2728" s="4">
        <f t="shared" si="1247"/>
        <v>0</v>
      </c>
      <c r="AB2728" s="5">
        <f t="shared" si="1248"/>
        <v>0</v>
      </c>
      <c r="AC2728" s="418">
        <f t="shared" si="1252"/>
        <v>0</v>
      </c>
      <c r="AD2728" s="628">
        <f t="shared" si="1249"/>
        <v>0</v>
      </c>
      <c r="AE2728" s="4">
        <f t="shared" si="1234"/>
        <v>0</v>
      </c>
      <c r="AF2728" s="3">
        <f t="shared" si="1250"/>
        <v>4.67</v>
      </c>
      <c r="AG2728" s="2">
        <f t="shared" si="1235"/>
        <v>105.92076283713217</v>
      </c>
      <c r="AH2728" s="1">
        <f t="shared" si="1224"/>
        <v>0</v>
      </c>
    </row>
    <row r="2729" spans="6:34" ht="15" thickBot="1" x14ac:dyDescent="0.4">
      <c r="F2729" s="21">
        <f t="shared" si="1236"/>
        <v>269.89999999999287</v>
      </c>
      <c r="G2729" s="20">
        <f t="shared" si="1251"/>
        <v>356.63043478260749</v>
      </c>
      <c r="H2729" s="19">
        <f t="shared" si="1225"/>
        <v>6.6304347826074945</v>
      </c>
      <c r="I2729" s="18">
        <f t="shared" si="1226"/>
        <v>1.8944099378878556E-2</v>
      </c>
      <c r="J2729" s="17">
        <f t="shared" si="1227"/>
        <v>3935.0464558612857</v>
      </c>
      <c r="K2729" s="16">
        <f t="shared" si="1228"/>
        <v>32.161889288814081</v>
      </c>
      <c r="L2729" s="15">
        <f t="shared" si="1229"/>
        <v>1.3845347021276564E-7</v>
      </c>
      <c r="M2729" s="14">
        <f t="shared" si="1230"/>
        <v>3.2909005334872264E-10</v>
      </c>
      <c r="N2729" s="13">
        <f t="shared" si="1237"/>
        <v>0</v>
      </c>
      <c r="O2729" s="12">
        <f t="shared" si="1238"/>
        <v>0</v>
      </c>
      <c r="P2729" s="4">
        <f t="shared" si="1239"/>
        <v>1.2462128098967713E-9</v>
      </c>
      <c r="Q2729" s="11">
        <f t="shared" si="1231"/>
        <v>1.831413571056754E-8</v>
      </c>
      <c r="R2729" s="10">
        <f t="shared" si="1240"/>
        <v>0</v>
      </c>
      <c r="S2729" s="9">
        <f t="shared" si="1241"/>
        <v>0</v>
      </c>
      <c r="T2729" s="8">
        <f t="shared" si="1242"/>
        <v>37294.985922558852</v>
      </c>
      <c r="U2729" s="7">
        <f t="shared" si="1243"/>
        <v>-32.161889288814081</v>
      </c>
      <c r="V2729" s="9">
        <f t="shared" si="1244"/>
        <v>0</v>
      </c>
      <c r="W2729" s="8">
        <f t="shared" si="1245"/>
        <v>3935.0464558612857</v>
      </c>
      <c r="X2729" s="7">
        <f t="shared" si="1246"/>
        <v>-32.161889288814081</v>
      </c>
      <c r="Y2729" s="6">
        <f t="shared" si="1232"/>
        <v>0</v>
      </c>
      <c r="Z2729" s="4">
        <f t="shared" si="1233"/>
        <v>-1</v>
      </c>
      <c r="AA2729" s="4">
        <f t="shared" si="1247"/>
        <v>0</v>
      </c>
      <c r="AB2729" s="5">
        <f t="shared" si="1248"/>
        <v>0</v>
      </c>
      <c r="AC2729" s="418">
        <f t="shared" si="1252"/>
        <v>0</v>
      </c>
      <c r="AD2729" s="628">
        <f t="shared" si="1249"/>
        <v>0</v>
      </c>
      <c r="AE2729" s="4">
        <f t="shared" si="1234"/>
        <v>0</v>
      </c>
      <c r="AF2729" s="3">
        <f t="shared" si="1250"/>
        <v>4.67</v>
      </c>
      <c r="AG2729" s="2">
        <f t="shared" si="1235"/>
        <v>105.92076283713217</v>
      </c>
      <c r="AH2729" s="1">
        <f t="shared" si="1224"/>
        <v>0</v>
      </c>
    </row>
    <row r="2730" spans="6:34" ht="15" thickBot="1" x14ac:dyDescent="0.4">
      <c r="F2730" s="21">
        <f t="shared" si="1236"/>
        <v>269.99999999999289</v>
      </c>
      <c r="G2730" s="20">
        <f t="shared" si="1251"/>
        <v>356.63043478260749</v>
      </c>
      <c r="H2730" s="19">
        <f t="shared" si="1225"/>
        <v>6.6304347826074945</v>
      </c>
      <c r="I2730" s="18">
        <f t="shared" si="1226"/>
        <v>1.8944099378878556E-2</v>
      </c>
      <c r="J2730" s="17">
        <f t="shared" si="1227"/>
        <v>3935.0464558612857</v>
      </c>
      <c r="K2730" s="16">
        <f t="shared" si="1228"/>
        <v>32.161889288814081</v>
      </c>
      <c r="L2730" s="15">
        <f t="shared" si="1229"/>
        <v>1.3845347021276564E-7</v>
      </c>
      <c r="M2730" s="14">
        <f t="shared" si="1230"/>
        <v>3.2909005334872264E-10</v>
      </c>
      <c r="N2730" s="13">
        <f t="shared" si="1237"/>
        <v>0</v>
      </c>
      <c r="O2730" s="12">
        <f t="shared" si="1238"/>
        <v>0</v>
      </c>
      <c r="P2730" s="4">
        <f t="shared" si="1239"/>
        <v>1.2462128098967713E-9</v>
      </c>
      <c r="Q2730" s="11">
        <f t="shared" si="1231"/>
        <v>1.831413571056754E-8</v>
      </c>
      <c r="R2730" s="10">
        <f t="shared" si="1240"/>
        <v>0</v>
      </c>
      <c r="S2730" s="9">
        <f t="shared" si="1241"/>
        <v>0</v>
      </c>
      <c r="T2730" s="8">
        <f t="shared" si="1242"/>
        <v>37294.985922558852</v>
      </c>
      <c r="U2730" s="7">
        <f t="shared" si="1243"/>
        <v>-32.161889288814081</v>
      </c>
      <c r="V2730" s="9">
        <f t="shared" si="1244"/>
        <v>0</v>
      </c>
      <c r="W2730" s="8">
        <f t="shared" si="1245"/>
        <v>3935.0464558612857</v>
      </c>
      <c r="X2730" s="7">
        <f t="shared" si="1246"/>
        <v>-32.161889288814081</v>
      </c>
      <c r="Y2730" s="6">
        <f t="shared" si="1232"/>
        <v>0</v>
      </c>
      <c r="Z2730" s="4">
        <f t="shared" si="1233"/>
        <v>-1</v>
      </c>
      <c r="AA2730" s="4">
        <f t="shared" si="1247"/>
        <v>0</v>
      </c>
      <c r="AB2730" s="5">
        <f t="shared" si="1248"/>
        <v>0</v>
      </c>
      <c r="AC2730" s="418">
        <f t="shared" si="1252"/>
        <v>0</v>
      </c>
      <c r="AD2730" s="628">
        <f t="shared" si="1249"/>
        <v>0</v>
      </c>
      <c r="AE2730" s="4">
        <f t="shared" si="1234"/>
        <v>0</v>
      </c>
      <c r="AF2730" s="3">
        <f t="shared" si="1250"/>
        <v>4.67</v>
      </c>
      <c r="AG2730" s="2">
        <f t="shared" si="1235"/>
        <v>105.92076283713217</v>
      </c>
      <c r="AH2730" s="1">
        <f t="shared" si="1224"/>
        <v>0</v>
      </c>
    </row>
    <row r="2731" spans="6:34" ht="15" thickBot="1" x14ac:dyDescent="0.4">
      <c r="F2731" s="21">
        <f t="shared" si="1236"/>
        <v>270.09999999999292</v>
      </c>
      <c r="G2731" s="20">
        <f t="shared" si="1251"/>
        <v>356.63043478260749</v>
      </c>
      <c r="H2731" s="19">
        <f t="shared" si="1225"/>
        <v>6.6304347826074945</v>
      </c>
      <c r="I2731" s="18">
        <f t="shared" si="1226"/>
        <v>1.8944099378878556E-2</v>
      </c>
      <c r="J2731" s="17">
        <f t="shared" si="1227"/>
        <v>3935.0464558612857</v>
      </c>
      <c r="K2731" s="16">
        <f t="shared" si="1228"/>
        <v>32.161889288814081</v>
      </c>
      <c r="L2731" s="15">
        <f t="shared" si="1229"/>
        <v>1.3845347021276564E-7</v>
      </c>
      <c r="M2731" s="14">
        <f t="shared" si="1230"/>
        <v>3.2909005334872264E-10</v>
      </c>
      <c r="N2731" s="13">
        <f t="shared" si="1237"/>
        <v>0</v>
      </c>
      <c r="O2731" s="12">
        <f t="shared" si="1238"/>
        <v>0</v>
      </c>
      <c r="P2731" s="4">
        <f t="shared" si="1239"/>
        <v>1.2462128098967713E-9</v>
      </c>
      <c r="Q2731" s="11">
        <f t="shared" si="1231"/>
        <v>1.831413571056754E-8</v>
      </c>
      <c r="R2731" s="10">
        <f t="shared" si="1240"/>
        <v>0</v>
      </c>
      <c r="S2731" s="9">
        <f t="shared" si="1241"/>
        <v>0</v>
      </c>
      <c r="T2731" s="8">
        <f t="shared" si="1242"/>
        <v>37294.985922558852</v>
      </c>
      <c r="U2731" s="7">
        <f t="shared" si="1243"/>
        <v>-32.161889288814081</v>
      </c>
      <c r="V2731" s="9">
        <f t="shared" si="1244"/>
        <v>0</v>
      </c>
      <c r="W2731" s="8">
        <f t="shared" si="1245"/>
        <v>3935.0464558612857</v>
      </c>
      <c r="X2731" s="7">
        <f t="shared" si="1246"/>
        <v>-32.161889288814081</v>
      </c>
      <c r="Y2731" s="6">
        <f t="shared" si="1232"/>
        <v>0</v>
      </c>
      <c r="Z2731" s="4">
        <f t="shared" si="1233"/>
        <v>-1</v>
      </c>
      <c r="AA2731" s="4">
        <f t="shared" si="1247"/>
        <v>0</v>
      </c>
      <c r="AB2731" s="5">
        <f t="shared" si="1248"/>
        <v>0</v>
      </c>
      <c r="AC2731" s="418">
        <f t="shared" si="1252"/>
        <v>0</v>
      </c>
      <c r="AD2731" s="628">
        <f t="shared" si="1249"/>
        <v>0</v>
      </c>
      <c r="AE2731" s="4">
        <f t="shared" si="1234"/>
        <v>0</v>
      </c>
      <c r="AF2731" s="3">
        <f t="shared" si="1250"/>
        <v>4.67</v>
      </c>
      <c r="AG2731" s="2">
        <f t="shared" si="1235"/>
        <v>105.92076283713217</v>
      </c>
      <c r="AH2731" s="1">
        <f t="shared" si="1224"/>
        <v>0</v>
      </c>
    </row>
    <row r="2732" spans="6:34" ht="15" thickBot="1" x14ac:dyDescent="0.4">
      <c r="F2732" s="21">
        <f t="shared" si="1236"/>
        <v>270.19999999999294</v>
      </c>
      <c r="G2732" s="20">
        <f t="shared" si="1251"/>
        <v>356.63043478260749</v>
      </c>
      <c r="H2732" s="19">
        <f t="shared" si="1225"/>
        <v>6.6304347826074945</v>
      </c>
      <c r="I2732" s="18">
        <f t="shared" si="1226"/>
        <v>1.8944099378878556E-2</v>
      </c>
      <c r="J2732" s="17">
        <f t="shared" si="1227"/>
        <v>3935.0464558612857</v>
      </c>
      <c r="K2732" s="16">
        <f t="shared" si="1228"/>
        <v>32.161889288814081</v>
      </c>
      <c r="L2732" s="15">
        <f t="shared" si="1229"/>
        <v>1.3845347021276564E-7</v>
      </c>
      <c r="M2732" s="14">
        <f t="shared" si="1230"/>
        <v>3.2909005334872264E-10</v>
      </c>
      <c r="N2732" s="13">
        <f t="shared" si="1237"/>
        <v>0</v>
      </c>
      <c r="O2732" s="12">
        <f t="shared" si="1238"/>
        <v>0</v>
      </c>
      <c r="P2732" s="4">
        <f t="shared" si="1239"/>
        <v>1.2462128098967713E-9</v>
      </c>
      <c r="Q2732" s="11">
        <f t="shared" si="1231"/>
        <v>1.831413571056754E-8</v>
      </c>
      <c r="R2732" s="10">
        <f t="shared" si="1240"/>
        <v>0</v>
      </c>
      <c r="S2732" s="9">
        <f t="shared" si="1241"/>
        <v>0</v>
      </c>
      <c r="T2732" s="8">
        <f t="shared" si="1242"/>
        <v>37294.985922558852</v>
      </c>
      <c r="U2732" s="7">
        <f t="shared" si="1243"/>
        <v>-32.161889288814081</v>
      </c>
      <c r="V2732" s="9">
        <f t="shared" si="1244"/>
        <v>0</v>
      </c>
      <c r="W2732" s="8">
        <f t="shared" si="1245"/>
        <v>3935.0464558612857</v>
      </c>
      <c r="X2732" s="7">
        <f t="shared" si="1246"/>
        <v>-32.161889288814081</v>
      </c>
      <c r="Y2732" s="6">
        <f t="shared" si="1232"/>
        <v>0</v>
      </c>
      <c r="Z2732" s="4">
        <f t="shared" si="1233"/>
        <v>-1</v>
      </c>
      <c r="AA2732" s="4">
        <f t="shared" si="1247"/>
        <v>0</v>
      </c>
      <c r="AB2732" s="5">
        <f t="shared" si="1248"/>
        <v>0</v>
      </c>
      <c r="AC2732" s="418">
        <f t="shared" si="1252"/>
        <v>0</v>
      </c>
      <c r="AD2732" s="628">
        <f t="shared" si="1249"/>
        <v>0</v>
      </c>
      <c r="AE2732" s="4">
        <f t="shared" si="1234"/>
        <v>0</v>
      </c>
      <c r="AF2732" s="3">
        <f t="shared" si="1250"/>
        <v>4.67</v>
      </c>
      <c r="AG2732" s="2">
        <f t="shared" si="1235"/>
        <v>105.92076283713217</v>
      </c>
      <c r="AH2732" s="1">
        <f t="shared" si="1224"/>
        <v>0</v>
      </c>
    </row>
    <row r="2733" spans="6:34" ht="15" thickBot="1" x14ac:dyDescent="0.4">
      <c r="F2733" s="21">
        <f t="shared" si="1236"/>
        <v>270.29999999999296</v>
      </c>
      <c r="G2733" s="20">
        <f t="shared" si="1251"/>
        <v>356.63043478260749</v>
      </c>
      <c r="H2733" s="19">
        <f t="shared" si="1225"/>
        <v>6.6304347826074945</v>
      </c>
      <c r="I2733" s="18">
        <f t="shared" si="1226"/>
        <v>1.8944099378878556E-2</v>
      </c>
      <c r="J2733" s="17">
        <f t="shared" si="1227"/>
        <v>3935.0464558612857</v>
      </c>
      <c r="K2733" s="16">
        <f t="shared" si="1228"/>
        <v>32.161889288814081</v>
      </c>
      <c r="L2733" s="15">
        <f t="shared" si="1229"/>
        <v>1.3845347021276564E-7</v>
      </c>
      <c r="M2733" s="14">
        <f t="shared" si="1230"/>
        <v>3.2909005334872264E-10</v>
      </c>
      <c r="N2733" s="13">
        <f t="shared" si="1237"/>
        <v>0</v>
      </c>
      <c r="O2733" s="12">
        <f t="shared" si="1238"/>
        <v>0</v>
      </c>
      <c r="P2733" s="4">
        <f t="shared" si="1239"/>
        <v>1.2462128098967713E-9</v>
      </c>
      <c r="Q2733" s="11">
        <f t="shared" si="1231"/>
        <v>1.831413571056754E-8</v>
      </c>
      <c r="R2733" s="10">
        <f t="shared" si="1240"/>
        <v>0</v>
      </c>
      <c r="S2733" s="9">
        <f t="shared" si="1241"/>
        <v>0</v>
      </c>
      <c r="T2733" s="8">
        <f t="shared" si="1242"/>
        <v>37294.985922558852</v>
      </c>
      <c r="U2733" s="7">
        <f t="shared" si="1243"/>
        <v>-32.161889288814081</v>
      </c>
      <c r="V2733" s="9">
        <f t="shared" si="1244"/>
        <v>0</v>
      </c>
      <c r="W2733" s="8">
        <f t="shared" si="1245"/>
        <v>3935.0464558612857</v>
      </c>
      <c r="X2733" s="7">
        <f t="shared" si="1246"/>
        <v>-32.161889288814081</v>
      </c>
      <c r="Y2733" s="6">
        <f t="shared" si="1232"/>
        <v>0</v>
      </c>
      <c r="Z2733" s="4">
        <f t="shared" si="1233"/>
        <v>-1</v>
      </c>
      <c r="AA2733" s="4">
        <f t="shared" si="1247"/>
        <v>0</v>
      </c>
      <c r="AB2733" s="5">
        <f t="shared" si="1248"/>
        <v>0</v>
      </c>
      <c r="AC2733" s="418">
        <f t="shared" si="1252"/>
        <v>0</v>
      </c>
      <c r="AD2733" s="628">
        <f t="shared" si="1249"/>
        <v>0</v>
      </c>
      <c r="AE2733" s="4">
        <f t="shared" si="1234"/>
        <v>0</v>
      </c>
      <c r="AF2733" s="3">
        <f t="shared" si="1250"/>
        <v>4.67</v>
      </c>
      <c r="AG2733" s="2">
        <f t="shared" si="1235"/>
        <v>105.92076283713217</v>
      </c>
      <c r="AH2733" s="1">
        <f t="shared" si="1224"/>
        <v>0</v>
      </c>
    </row>
    <row r="2734" spans="6:34" ht="15" thickBot="1" x14ac:dyDescent="0.4">
      <c r="F2734" s="21">
        <f t="shared" si="1236"/>
        <v>270.39999999999299</v>
      </c>
      <c r="G2734" s="20">
        <f t="shared" si="1251"/>
        <v>356.63043478260749</v>
      </c>
      <c r="H2734" s="19">
        <f t="shared" si="1225"/>
        <v>6.6304347826074945</v>
      </c>
      <c r="I2734" s="18">
        <f t="shared" si="1226"/>
        <v>1.8944099378878556E-2</v>
      </c>
      <c r="J2734" s="17">
        <f t="shared" si="1227"/>
        <v>3935.0464558612857</v>
      </c>
      <c r="K2734" s="16">
        <f t="shared" si="1228"/>
        <v>32.161889288814081</v>
      </c>
      <c r="L2734" s="15">
        <f t="shared" si="1229"/>
        <v>1.3845347021276564E-7</v>
      </c>
      <c r="M2734" s="14">
        <f t="shared" si="1230"/>
        <v>3.2909005334872264E-10</v>
      </c>
      <c r="N2734" s="13">
        <f t="shared" si="1237"/>
        <v>0</v>
      </c>
      <c r="O2734" s="12">
        <f t="shared" si="1238"/>
        <v>0</v>
      </c>
      <c r="P2734" s="4">
        <f t="shared" si="1239"/>
        <v>1.2462128098967713E-9</v>
      </c>
      <c r="Q2734" s="11">
        <f t="shared" si="1231"/>
        <v>1.831413571056754E-8</v>
      </c>
      <c r="R2734" s="10">
        <f t="shared" si="1240"/>
        <v>0</v>
      </c>
      <c r="S2734" s="9">
        <f t="shared" si="1241"/>
        <v>0</v>
      </c>
      <c r="T2734" s="8">
        <f t="shared" si="1242"/>
        <v>37294.985922558852</v>
      </c>
      <c r="U2734" s="7">
        <f t="shared" si="1243"/>
        <v>-32.161889288814081</v>
      </c>
      <c r="V2734" s="9">
        <f t="shared" si="1244"/>
        <v>0</v>
      </c>
      <c r="W2734" s="8">
        <f t="shared" si="1245"/>
        <v>3935.0464558612857</v>
      </c>
      <c r="X2734" s="7">
        <f t="shared" si="1246"/>
        <v>-32.161889288814081</v>
      </c>
      <c r="Y2734" s="6">
        <f t="shared" si="1232"/>
        <v>0</v>
      </c>
      <c r="Z2734" s="4">
        <f t="shared" si="1233"/>
        <v>-1</v>
      </c>
      <c r="AA2734" s="4">
        <f t="shared" si="1247"/>
        <v>0</v>
      </c>
      <c r="AB2734" s="5">
        <f t="shared" si="1248"/>
        <v>0</v>
      </c>
      <c r="AC2734" s="418">
        <f t="shared" si="1252"/>
        <v>0</v>
      </c>
      <c r="AD2734" s="628">
        <f t="shared" si="1249"/>
        <v>0</v>
      </c>
      <c r="AE2734" s="4">
        <f t="shared" si="1234"/>
        <v>0</v>
      </c>
      <c r="AF2734" s="3">
        <f t="shared" si="1250"/>
        <v>4.67</v>
      </c>
      <c r="AG2734" s="2">
        <f t="shared" si="1235"/>
        <v>105.92076283713217</v>
      </c>
      <c r="AH2734" s="1">
        <f t="shared" si="1224"/>
        <v>0</v>
      </c>
    </row>
    <row r="2735" spans="6:34" ht="15" thickBot="1" x14ac:dyDescent="0.4">
      <c r="F2735" s="21">
        <f t="shared" si="1236"/>
        <v>270.49999999999301</v>
      </c>
      <c r="G2735" s="20">
        <f t="shared" si="1251"/>
        <v>356.63043478260749</v>
      </c>
      <c r="H2735" s="19">
        <f t="shared" si="1225"/>
        <v>6.6304347826074945</v>
      </c>
      <c r="I2735" s="18">
        <f t="shared" si="1226"/>
        <v>1.8944099378878556E-2</v>
      </c>
      <c r="J2735" s="17">
        <f t="shared" si="1227"/>
        <v>3935.0464558612857</v>
      </c>
      <c r="K2735" s="16">
        <f t="shared" si="1228"/>
        <v>32.161889288814081</v>
      </c>
      <c r="L2735" s="15">
        <f t="shared" si="1229"/>
        <v>1.3845347021276564E-7</v>
      </c>
      <c r="M2735" s="14">
        <f t="shared" si="1230"/>
        <v>3.2909005334872264E-10</v>
      </c>
      <c r="N2735" s="13">
        <f t="shared" si="1237"/>
        <v>0</v>
      </c>
      <c r="O2735" s="12">
        <f t="shared" si="1238"/>
        <v>0</v>
      </c>
      <c r="P2735" s="4">
        <f t="shared" si="1239"/>
        <v>1.2462128098967713E-9</v>
      </c>
      <c r="Q2735" s="11">
        <f t="shared" si="1231"/>
        <v>1.831413571056754E-8</v>
      </c>
      <c r="R2735" s="10">
        <f t="shared" si="1240"/>
        <v>0</v>
      </c>
      <c r="S2735" s="9">
        <f t="shared" si="1241"/>
        <v>0</v>
      </c>
      <c r="T2735" s="8">
        <f t="shared" si="1242"/>
        <v>37294.985922558852</v>
      </c>
      <c r="U2735" s="7">
        <f t="shared" si="1243"/>
        <v>-32.161889288814081</v>
      </c>
      <c r="V2735" s="9">
        <f t="shared" si="1244"/>
        <v>0</v>
      </c>
      <c r="W2735" s="8">
        <f t="shared" si="1245"/>
        <v>3935.0464558612857</v>
      </c>
      <c r="X2735" s="7">
        <f t="shared" si="1246"/>
        <v>-32.161889288814081</v>
      </c>
      <c r="Y2735" s="6">
        <f t="shared" si="1232"/>
        <v>0</v>
      </c>
      <c r="Z2735" s="4">
        <f t="shared" si="1233"/>
        <v>-1</v>
      </c>
      <c r="AA2735" s="4">
        <f t="shared" si="1247"/>
        <v>0</v>
      </c>
      <c r="AB2735" s="5">
        <f t="shared" si="1248"/>
        <v>0</v>
      </c>
      <c r="AC2735" s="418">
        <f t="shared" si="1252"/>
        <v>0</v>
      </c>
      <c r="AD2735" s="628">
        <f t="shared" si="1249"/>
        <v>0</v>
      </c>
      <c r="AE2735" s="4">
        <f t="shared" si="1234"/>
        <v>0</v>
      </c>
      <c r="AF2735" s="3">
        <f t="shared" si="1250"/>
        <v>4.67</v>
      </c>
      <c r="AG2735" s="2">
        <f t="shared" si="1235"/>
        <v>105.92076283713217</v>
      </c>
      <c r="AH2735" s="1">
        <f t="shared" si="1224"/>
        <v>0</v>
      </c>
    </row>
    <row r="2736" spans="6:34" ht="15" thickBot="1" x14ac:dyDescent="0.4">
      <c r="F2736" s="21">
        <f t="shared" si="1236"/>
        <v>270.59999999999303</v>
      </c>
      <c r="G2736" s="20">
        <f t="shared" si="1251"/>
        <v>356.63043478260749</v>
      </c>
      <c r="H2736" s="19">
        <f t="shared" si="1225"/>
        <v>6.6304347826074945</v>
      </c>
      <c r="I2736" s="18">
        <f t="shared" si="1226"/>
        <v>1.8944099378878556E-2</v>
      </c>
      <c r="J2736" s="17">
        <f t="shared" si="1227"/>
        <v>3935.0464558612857</v>
      </c>
      <c r="K2736" s="16">
        <f t="shared" si="1228"/>
        <v>32.161889288814081</v>
      </c>
      <c r="L2736" s="15">
        <f t="shared" si="1229"/>
        <v>1.3845347021276564E-7</v>
      </c>
      <c r="M2736" s="14">
        <f t="shared" si="1230"/>
        <v>3.2909005334872264E-10</v>
      </c>
      <c r="N2736" s="13">
        <f t="shared" si="1237"/>
        <v>0</v>
      </c>
      <c r="O2736" s="12">
        <f t="shared" si="1238"/>
        <v>0</v>
      </c>
      <c r="P2736" s="4">
        <f t="shared" si="1239"/>
        <v>1.2462128098967713E-9</v>
      </c>
      <c r="Q2736" s="11">
        <f t="shared" si="1231"/>
        <v>1.831413571056754E-8</v>
      </c>
      <c r="R2736" s="10">
        <f t="shared" si="1240"/>
        <v>0</v>
      </c>
      <c r="S2736" s="9">
        <f t="shared" si="1241"/>
        <v>0</v>
      </c>
      <c r="T2736" s="8">
        <f t="shared" si="1242"/>
        <v>37294.985922558852</v>
      </c>
      <c r="U2736" s="7">
        <f t="shared" si="1243"/>
        <v>-32.161889288814081</v>
      </c>
      <c r="V2736" s="9">
        <f t="shared" si="1244"/>
        <v>0</v>
      </c>
      <c r="W2736" s="8">
        <f t="shared" si="1245"/>
        <v>3935.0464558612857</v>
      </c>
      <c r="X2736" s="7">
        <f t="shared" si="1246"/>
        <v>-32.161889288814081</v>
      </c>
      <c r="Y2736" s="6">
        <f t="shared" si="1232"/>
        <v>0</v>
      </c>
      <c r="Z2736" s="4">
        <f t="shared" si="1233"/>
        <v>-1</v>
      </c>
      <c r="AA2736" s="4">
        <f t="shared" si="1247"/>
        <v>0</v>
      </c>
      <c r="AB2736" s="5">
        <f t="shared" si="1248"/>
        <v>0</v>
      </c>
      <c r="AC2736" s="418">
        <f t="shared" si="1252"/>
        <v>0</v>
      </c>
      <c r="AD2736" s="628">
        <f t="shared" si="1249"/>
        <v>0</v>
      </c>
      <c r="AE2736" s="4">
        <f t="shared" si="1234"/>
        <v>0</v>
      </c>
      <c r="AF2736" s="3">
        <f t="shared" si="1250"/>
        <v>4.67</v>
      </c>
      <c r="AG2736" s="2">
        <f t="shared" si="1235"/>
        <v>105.92076283713217</v>
      </c>
      <c r="AH2736" s="1">
        <f t="shared" si="1224"/>
        <v>0</v>
      </c>
    </row>
    <row r="2737" spans="6:34" ht="15" thickBot="1" x14ac:dyDescent="0.4">
      <c r="F2737" s="21">
        <f t="shared" si="1236"/>
        <v>270.69999999999305</v>
      </c>
      <c r="G2737" s="20">
        <f t="shared" si="1251"/>
        <v>356.63043478260749</v>
      </c>
      <c r="H2737" s="19">
        <f t="shared" si="1225"/>
        <v>6.6304347826074945</v>
      </c>
      <c r="I2737" s="18">
        <f t="shared" si="1226"/>
        <v>1.8944099378878556E-2</v>
      </c>
      <c r="J2737" s="17">
        <f t="shared" si="1227"/>
        <v>3935.0464558612857</v>
      </c>
      <c r="K2737" s="16">
        <f t="shared" si="1228"/>
        <v>32.161889288814081</v>
      </c>
      <c r="L2737" s="15">
        <f t="shared" si="1229"/>
        <v>1.3845347021276564E-7</v>
      </c>
      <c r="M2737" s="14">
        <f t="shared" si="1230"/>
        <v>3.2909005334872264E-10</v>
      </c>
      <c r="N2737" s="13">
        <f t="shared" si="1237"/>
        <v>0</v>
      </c>
      <c r="O2737" s="12">
        <f t="shared" si="1238"/>
        <v>0</v>
      </c>
      <c r="P2737" s="4">
        <f t="shared" si="1239"/>
        <v>1.2462128098967713E-9</v>
      </c>
      <c r="Q2737" s="11">
        <f t="shared" si="1231"/>
        <v>1.831413571056754E-8</v>
      </c>
      <c r="R2737" s="10">
        <f t="shared" si="1240"/>
        <v>0</v>
      </c>
      <c r="S2737" s="9">
        <f t="shared" si="1241"/>
        <v>0</v>
      </c>
      <c r="T2737" s="8">
        <f t="shared" si="1242"/>
        <v>37294.985922558852</v>
      </c>
      <c r="U2737" s="7">
        <f t="shared" si="1243"/>
        <v>-32.161889288814081</v>
      </c>
      <c r="V2737" s="9">
        <f t="shared" si="1244"/>
        <v>0</v>
      </c>
      <c r="W2737" s="8">
        <f t="shared" si="1245"/>
        <v>3935.0464558612857</v>
      </c>
      <c r="X2737" s="7">
        <f t="shared" si="1246"/>
        <v>-32.161889288814081</v>
      </c>
      <c r="Y2737" s="6">
        <f t="shared" si="1232"/>
        <v>0</v>
      </c>
      <c r="Z2737" s="4">
        <f t="shared" si="1233"/>
        <v>-1</v>
      </c>
      <c r="AA2737" s="4">
        <f t="shared" si="1247"/>
        <v>0</v>
      </c>
      <c r="AB2737" s="5">
        <f t="shared" si="1248"/>
        <v>0</v>
      </c>
      <c r="AC2737" s="418">
        <f t="shared" si="1252"/>
        <v>0</v>
      </c>
      <c r="AD2737" s="628">
        <f t="shared" si="1249"/>
        <v>0</v>
      </c>
      <c r="AE2737" s="4">
        <f t="shared" si="1234"/>
        <v>0</v>
      </c>
      <c r="AF2737" s="3">
        <f t="shared" si="1250"/>
        <v>4.67</v>
      </c>
      <c r="AG2737" s="2">
        <f t="shared" si="1235"/>
        <v>105.92076283713217</v>
      </c>
      <c r="AH2737" s="1">
        <f t="shared" si="1224"/>
        <v>0</v>
      </c>
    </row>
    <row r="2738" spans="6:34" ht="15" thickBot="1" x14ac:dyDescent="0.4">
      <c r="F2738" s="21">
        <f t="shared" si="1236"/>
        <v>270.79999999999308</v>
      </c>
      <c r="G2738" s="20">
        <f t="shared" si="1251"/>
        <v>356.63043478260749</v>
      </c>
      <c r="H2738" s="19">
        <f t="shared" si="1225"/>
        <v>6.6304347826074945</v>
      </c>
      <c r="I2738" s="18">
        <f t="shared" si="1226"/>
        <v>1.8944099378878556E-2</v>
      </c>
      <c r="J2738" s="17">
        <f t="shared" si="1227"/>
        <v>3935.0464558612857</v>
      </c>
      <c r="K2738" s="16">
        <f t="shared" si="1228"/>
        <v>32.161889288814081</v>
      </c>
      <c r="L2738" s="15">
        <f t="shared" si="1229"/>
        <v>1.3845347021276564E-7</v>
      </c>
      <c r="M2738" s="14">
        <f t="shared" si="1230"/>
        <v>3.2909005334872264E-10</v>
      </c>
      <c r="N2738" s="13">
        <f t="shared" si="1237"/>
        <v>0</v>
      </c>
      <c r="O2738" s="12">
        <f t="shared" si="1238"/>
        <v>0</v>
      </c>
      <c r="P2738" s="4">
        <f t="shared" si="1239"/>
        <v>1.2462128098967713E-9</v>
      </c>
      <c r="Q2738" s="11">
        <f t="shared" si="1231"/>
        <v>1.831413571056754E-8</v>
      </c>
      <c r="R2738" s="10">
        <f t="shared" si="1240"/>
        <v>0</v>
      </c>
      <c r="S2738" s="9">
        <f t="shared" si="1241"/>
        <v>0</v>
      </c>
      <c r="T2738" s="8">
        <f t="shared" si="1242"/>
        <v>37294.985922558852</v>
      </c>
      <c r="U2738" s="7">
        <f t="shared" si="1243"/>
        <v>-32.161889288814081</v>
      </c>
      <c r="V2738" s="9">
        <f t="shared" si="1244"/>
        <v>0</v>
      </c>
      <c r="W2738" s="8">
        <f t="shared" si="1245"/>
        <v>3935.0464558612857</v>
      </c>
      <c r="X2738" s="7">
        <f t="shared" si="1246"/>
        <v>-32.161889288814081</v>
      </c>
      <c r="Y2738" s="6">
        <f t="shared" si="1232"/>
        <v>0</v>
      </c>
      <c r="Z2738" s="4">
        <f t="shared" si="1233"/>
        <v>-1</v>
      </c>
      <c r="AA2738" s="4">
        <f t="shared" si="1247"/>
        <v>0</v>
      </c>
      <c r="AB2738" s="5">
        <f t="shared" si="1248"/>
        <v>0</v>
      </c>
      <c r="AC2738" s="418">
        <f t="shared" si="1252"/>
        <v>0</v>
      </c>
      <c r="AD2738" s="628">
        <f t="shared" si="1249"/>
        <v>0</v>
      </c>
      <c r="AE2738" s="4">
        <f t="shared" si="1234"/>
        <v>0</v>
      </c>
      <c r="AF2738" s="3">
        <f t="shared" si="1250"/>
        <v>4.67</v>
      </c>
      <c r="AG2738" s="2">
        <f t="shared" si="1235"/>
        <v>105.92076283713217</v>
      </c>
      <c r="AH2738" s="1">
        <f t="shared" si="1224"/>
        <v>0</v>
      </c>
    </row>
    <row r="2739" spans="6:34" ht="15" thickBot="1" x14ac:dyDescent="0.4">
      <c r="F2739" s="21">
        <f t="shared" si="1236"/>
        <v>270.8999999999931</v>
      </c>
      <c r="G2739" s="20">
        <f t="shared" si="1251"/>
        <v>356.63043478260749</v>
      </c>
      <c r="H2739" s="19">
        <f t="shared" si="1225"/>
        <v>6.6304347826074945</v>
      </c>
      <c r="I2739" s="18">
        <f t="shared" si="1226"/>
        <v>1.8944099378878556E-2</v>
      </c>
      <c r="J2739" s="17">
        <f t="shared" si="1227"/>
        <v>3935.0464558612857</v>
      </c>
      <c r="K2739" s="16">
        <f t="shared" si="1228"/>
        <v>32.161889288814081</v>
      </c>
      <c r="L2739" s="15">
        <f t="shared" si="1229"/>
        <v>1.3845347021276564E-7</v>
      </c>
      <c r="M2739" s="14">
        <f t="shared" si="1230"/>
        <v>3.2909005334872264E-10</v>
      </c>
      <c r="N2739" s="13">
        <f t="shared" si="1237"/>
        <v>0</v>
      </c>
      <c r="O2739" s="12">
        <f t="shared" si="1238"/>
        <v>0</v>
      </c>
      <c r="P2739" s="4">
        <f t="shared" si="1239"/>
        <v>1.2462128098967713E-9</v>
      </c>
      <c r="Q2739" s="11">
        <f t="shared" si="1231"/>
        <v>1.831413571056754E-8</v>
      </c>
      <c r="R2739" s="10">
        <f t="shared" si="1240"/>
        <v>0</v>
      </c>
      <c r="S2739" s="9">
        <f t="shared" si="1241"/>
        <v>0</v>
      </c>
      <c r="T2739" s="8">
        <f t="shared" si="1242"/>
        <v>37294.985922558852</v>
      </c>
      <c r="U2739" s="7">
        <f t="shared" si="1243"/>
        <v>-32.161889288814081</v>
      </c>
      <c r="V2739" s="9">
        <f t="shared" si="1244"/>
        <v>0</v>
      </c>
      <c r="W2739" s="8">
        <f t="shared" si="1245"/>
        <v>3935.0464558612857</v>
      </c>
      <c r="X2739" s="7">
        <f t="shared" si="1246"/>
        <v>-32.161889288814081</v>
      </c>
      <c r="Y2739" s="6">
        <f t="shared" si="1232"/>
        <v>0</v>
      </c>
      <c r="Z2739" s="4">
        <f t="shared" si="1233"/>
        <v>-1</v>
      </c>
      <c r="AA2739" s="4">
        <f t="shared" si="1247"/>
        <v>0</v>
      </c>
      <c r="AB2739" s="5">
        <f t="shared" si="1248"/>
        <v>0</v>
      </c>
      <c r="AC2739" s="418">
        <f t="shared" si="1252"/>
        <v>0</v>
      </c>
      <c r="AD2739" s="628">
        <f t="shared" si="1249"/>
        <v>0</v>
      </c>
      <c r="AE2739" s="4">
        <f t="shared" si="1234"/>
        <v>0</v>
      </c>
      <c r="AF2739" s="3">
        <f t="shared" si="1250"/>
        <v>4.67</v>
      </c>
      <c r="AG2739" s="2">
        <f t="shared" si="1235"/>
        <v>105.92076283713217</v>
      </c>
      <c r="AH2739" s="1">
        <f t="shared" si="1224"/>
        <v>0</v>
      </c>
    </row>
    <row r="2740" spans="6:34" ht="15" thickBot="1" x14ac:dyDescent="0.4">
      <c r="F2740" s="21">
        <f t="shared" si="1236"/>
        <v>270.99999999999312</v>
      </c>
      <c r="G2740" s="20">
        <f t="shared" si="1251"/>
        <v>356.63043478260749</v>
      </c>
      <c r="H2740" s="19">
        <f t="shared" si="1225"/>
        <v>6.6304347826074945</v>
      </c>
      <c r="I2740" s="18">
        <f t="shared" si="1226"/>
        <v>1.8944099378878556E-2</v>
      </c>
      <c r="J2740" s="17">
        <f t="shared" si="1227"/>
        <v>3935.0464558612857</v>
      </c>
      <c r="K2740" s="16">
        <f t="shared" si="1228"/>
        <v>32.161889288814081</v>
      </c>
      <c r="L2740" s="15">
        <f t="shared" si="1229"/>
        <v>1.3845347021276564E-7</v>
      </c>
      <c r="M2740" s="14">
        <f t="shared" si="1230"/>
        <v>3.2909005334872264E-10</v>
      </c>
      <c r="N2740" s="13">
        <f t="shared" si="1237"/>
        <v>0</v>
      </c>
      <c r="O2740" s="12">
        <f t="shared" si="1238"/>
        <v>0</v>
      </c>
      <c r="P2740" s="4">
        <f t="shared" si="1239"/>
        <v>1.2462128098967713E-9</v>
      </c>
      <c r="Q2740" s="11">
        <f t="shared" si="1231"/>
        <v>1.831413571056754E-8</v>
      </c>
      <c r="R2740" s="10">
        <f t="shared" si="1240"/>
        <v>0</v>
      </c>
      <c r="S2740" s="9">
        <f t="shared" si="1241"/>
        <v>0</v>
      </c>
      <c r="T2740" s="8">
        <f t="shared" si="1242"/>
        <v>37294.985922558852</v>
      </c>
      <c r="U2740" s="7">
        <f t="shared" si="1243"/>
        <v>-32.161889288814081</v>
      </c>
      <c r="V2740" s="9">
        <f t="shared" si="1244"/>
        <v>0</v>
      </c>
      <c r="W2740" s="8">
        <f t="shared" si="1245"/>
        <v>3935.0464558612857</v>
      </c>
      <c r="X2740" s="7">
        <f t="shared" si="1246"/>
        <v>-32.161889288814081</v>
      </c>
      <c r="Y2740" s="6">
        <f t="shared" si="1232"/>
        <v>0</v>
      </c>
      <c r="Z2740" s="4">
        <f t="shared" si="1233"/>
        <v>-1</v>
      </c>
      <c r="AA2740" s="4">
        <f t="shared" si="1247"/>
        <v>0</v>
      </c>
      <c r="AB2740" s="5">
        <f t="shared" si="1248"/>
        <v>0</v>
      </c>
      <c r="AC2740" s="418">
        <f t="shared" si="1252"/>
        <v>0</v>
      </c>
      <c r="AD2740" s="628">
        <f t="shared" si="1249"/>
        <v>0</v>
      </c>
      <c r="AE2740" s="4">
        <f t="shared" si="1234"/>
        <v>0</v>
      </c>
      <c r="AF2740" s="3">
        <f t="shared" si="1250"/>
        <v>4.67</v>
      </c>
      <c r="AG2740" s="2">
        <f t="shared" si="1235"/>
        <v>105.92076283713217</v>
      </c>
      <c r="AH2740" s="1">
        <f t="shared" si="1224"/>
        <v>0</v>
      </c>
    </row>
    <row r="2741" spans="6:34" ht="15" thickBot="1" x14ac:dyDescent="0.4">
      <c r="F2741" s="21">
        <f t="shared" si="1236"/>
        <v>271.09999999999314</v>
      </c>
      <c r="G2741" s="20">
        <f t="shared" si="1251"/>
        <v>356.63043478260749</v>
      </c>
      <c r="H2741" s="19">
        <f t="shared" si="1225"/>
        <v>6.6304347826074945</v>
      </c>
      <c r="I2741" s="18">
        <f t="shared" si="1226"/>
        <v>1.8944099378878556E-2</v>
      </c>
      <c r="J2741" s="17">
        <f t="shared" si="1227"/>
        <v>3935.0464558612857</v>
      </c>
      <c r="K2741" s="16">
        <f t="shared" si="1228"/>
        <v>32.161889288814081</v>
      </c>
      <c r="L2741" s="15">
        <f t="shared" si="1229"/>
        <v>1.3845347021276564E-7</v>
      </c>
      <c r="M2741" s="14">
        <f t="shared" si="1230"/>
        <v>3.2909005334872264E-10</v>
      </c>
      <c r="N2741" s="13">
        <f t="shared" si="1237"/>
        <v>0</v>
      </c>
      <c r="O2741" s="12">
        <f t="shared" si="1238"/>
        <v>0</v>
      </c>
      <c r="P2741" s="4">
        <f t="shared" si="1239"/>
        <v>1.2462128098967713E-9</v>
      </c>
      <c r="Q2741" s="11">
        <f t="shared" si="1231"/>
        <v>1.831413571056754E-8</v>
      </c>
      <c r="R2741" s="10">
        <f t="shared" si="1240"/>
        <v>0</v>
      </c>
      <c r="S2741" s="9">
        <f t="shared" si="1241"/>
        <v>0</v>
      </c>
      <c r="T2741" s="8">
        <f t="shared" si="1242"/>
        <v>37294.985922558852</v>
      </c>
      <c r="U2741" s="7">
        <f t="shared" si="1243"/>
        <v>-32.161889288814081</v>
      </c>
      <c r="V2741" s="9">
        <f t="shared" si="1244"/>
        <v>0</v>
      </c>
      <c r="W2741" s="8">
        <f t="shared" si="1245"/>
        <v>3935.0464558612857</v>
      </c>
      <c r="X2741" s="7">
        <f t="shared" si="1246"/>
        <v>-32.161889288814081</v>
      </c>
      <c r="Y2741" s="6">
        <f t="shared" si="1232"/>
        <v>0</v>
      </c>
      <c r="Z2741" s="4">
        <f t="shared" si="1233"/>
        <v>-1</v>
      </c>
      <c r="AA2741" s="4">
        <f t="shared" si="1247"/>
        <v>0</v>
      </c>
      <c r="AB2741" s="5">
        <f t="shared" si="1248"/>
        <v>0</v>
      </c>
      <c r="AC2741" s="418">
        <f t="shared" si="1252"/>
        <v>0</v>
      </c>
      <c r="AD2741" s="628">
        <f t="shared" si="1249"/>
        <v>0</v>
      </c>
      <c r="AE2741" s="4">
        <f t="shared" si="1234"/>
        <v>0</v>
      </c>
      <c r="AF2741" s="3">
        <f t="shared" si="1250"/>
        <v>4.67</v>
      </c>
      <c r="AG2741" s="2">
        <f t="shared" si="1235"/>
        <v>105.92076283713217</v>
      </c>
      <c r="AH2741" s="1">
        <f t="shared" si="1224"/>
        <v>0</v>
      </c>
    </row>
    <row r="2742" spans="6:34" ht="15" thickBot="1" x14ac:dyDescent="0.4">
      <c r="F2742" s="21">
        <f t="shared" si="1236"/>
        <v>271.19999999999317</v>
      </c>
      <c r="G2742" s="20">
        <f t="shared" si="1251"/>
        <v>356.63043478260749</v>
      </c>
      <c r="H2742" s="19">
        <f t="shared" si="1225"/>
        <v>6.6304347826074945</v>
      </c>
      <c r="I2742" s="18">
        <f t="shared" si="1226"/>
        <v>1.8944099378878556E-2</v>
      </c>
      <c r="J2742" s="17">
        <f t="shared" si="1227"/>
        <v>3935.0464558612857</v>
      </c>
      <c r="K2742" s="16">
        <f t="shared" si="1228"/>
        <v>32.161889288814081</v>
      </c>
      <c r="L2742" s="15">
        <f t="shared" si="1229"/>
        <v>1.3845347021276564E-7</v>
      </c>
      <c r="M2742" s="14">
        <f t="shared" si="1230"/>
        <v>3.2909005334872264E-10</v>
      </c>
      <c r="N2742" s="13">
        <f t="shared" si="1237"/>
        <v>0</v>
      </c>
      <c r="O2742" s="12">
        <f t="shared" si="1238"/>
        <v>0</v>
      </c>
      <c r="P2742" s="4">
        <f t="shared" si="1239"/>
        <v>1.2462128098967713E-9</v>
      </c>
      <c r="Q2742" s="11">
        <f t="shared" si="1231"/>
        <v>1.831413571056754E-8</v>
      </c>
      <c r="R2742" s="10">
        <f t="shared" si="1240"/>
        <v>0</v>
      </c>
      <c r="S2742" s="9">
        <f t="shared" si="1241"/>
        <v>0</v>
      </c>
      <c r="T2742" s="8">
        <f t="shared" si="1242"/>
        <v>37294.985922558852</v>
      </c>
      <c r="U2742" s="7">
        <f t="shared" si="1243"/>
        <v>-32.161889288814081</v>
      </c>
      <c r="V2742" s="9">
        <f t="shared" si="1244"/>
        <v>0</v>
      </c>
      <c r="W2742" s="8">
        <f t="shared" si="1245"/>
        <v>3935.0464558612857</v>
      </c>
      <c r="X2742" s="7">
        <f t="shared" si="1246"/>
        <v>-32.161889288814081</v>
      </c>
      <c r="Y2742" s="6">
        <f t="shared" si="1232"/>
        <v>0</v>
      </c>
      <c r="Z2742" s="4">
        <f t="shared" si="1233"/>
        <v>-1</v>
      </c>
      <c r="AA2742" s="4">
        <f t="shared" si="1247"/>
        <v>0</v>
      </c>
      <c r="AB2742" s="5">
        <f t="shared" si="1248"/>
        <v>0</v>
      </c>
      <c r="AC2742" s="418">
        <f t="shared" si="1252"/>
        <v>0</v>
      </c>
      <c r="AD2742" s="628">
        <f t="shared" si="1249"/>
        <v>0</v>
      </c>
      <c r="AE2742" s="4">
        <f t="shared" si="1234"/>
        <v>0</v>
      </c>
      <c r="AF2742" s="3">
        <f t="shared" si="1250"/>
        <v>4.67</v>
      </c>
      <c r="AG2742" s="2">
        <f t="shared" si="1235"/>
        <v>105.92076283713217</v>
      </c>
      <c r="AH2742" s="1">
        <f t="shared" si="1224"/>
        <v>0</v>
      </c>
    </row>
    <row r="2743" spans="6:34" ht="15" thickBot="1" x14ac:dyDescent="0.4">
      <c r="F2743" s="21">
        <f t="shared" si="1236"/>
        <v>271.29999999999319</v>
      </c>
      <c r="G2743" s="20">
        <f t="shared" si="1251"/>
        <v>356.63043478260749</v>
      </c>
      <c r="H2743" s="19">
        <f t="shared" si="1225"/>
        <v>6.6304347826074945</v>
      </c>
      <c r="I2743" s="18">
        <f t="shared" si="1226"/>
        <v>1.8944099378878556E-2</v>
      </c>
      <c r="J2743" s="17">
        <f t="shared" si="1227"/>
        <v>3935.0464558612857</v>
      </c>
      <c r="K2743" s="16">
        <f t="shared" si="1228"/>
        <v>32.161889288814081</v>
      </c>
      <c r="L2743" s="15">
        <f t="shared" si="1229"/>
        <v>1.3845347021276564E-7</v>
      </c>
      <c r="M2743" s="14">
        <f t="shared" si="1230"/>
        <v>3.2909005334872264E-10</v>
      </c>
      <c r="N2743" s="13">
        <f t="shared" si="1237"/>
        <v>0</v>
      </c>
      <c r="O2743" s="12">
        <f t="shared" si="1238"/>
        <v>0</v>
      </c>
      <c r="P2743" s="4">
        <f t="shared" si="1239"/>
        <v>1.2462128098967713E-9</v>
      </c>
      <c r="Q2743" s="11">
        <f t="shared" si="1231"/>
        <v>1.831413571056754E-8</v>
      </c>
      <c r="R2743" s="10">
        <f t="shared" si="1240"/>
        <v>0</v>
      </c>
      <c r="S2743" s="9">
        <f t="shared" si="1241"/>
        <v>0</v>
      </c>
      <c r="T2743" s="8">
        <f t="shared" si="1242"/>
        <v>37294.985922558852</v>
      </c>
      <c r="U2743" s="7">
        <f t="shared" si="1243"/>
        <v>-32.161889288814081</v>
      </c>
      <c r="V2743" s="9">
        <f t="shared" si="1244"/>
        <v>0</v>
      </c>
      <c r="W2743" s="8">
        <f t="shared" si="1245"/>
        <v>3935.0464558612857</v>
      </c>
      <c r="X2743" s="7">
        <f t="shared" si="1246"/>
        <v>-32.161889288814081</v>
      </c>
      <c r="Y2743" s="6">
        <f t="shared" si="1232"/>
        <v>0</v>
      </c>
      <c r="Z2743" s="4">
        <f t="shared" si="1233"/>
        <v>-1</v>
      </c>
      <c r="AA2743" s="4">
        <f t="shared" si="1247"/>
        <v>0</v>
      </c>
      <c r="AB2743" s="5">
        <f t="shared" si="1248"/>
        <v>0</v>
      </c>
      <c r="AC2743" s="418">
        <f t="shared" si="1252"/>
        <v>0</v>
      </c>
      <c r="AD2743" s="628">
        <f t="shared" si="1249"/>
        <v>0</v>
      </c>
      <c r="AE2743" s="4">
        <f t="shared" si="1234"/>
        <v>0</v>
      </c>
      <c r="AF2743" s="3">
        <f t="shared" si="1250"/>
        <v>4.67</v>
      </c>
      <c r="AG2743" s="2">
        <f t="shared" si="1235"/>
        <v>105.92076283713217</v>
      </c>
      <c r="AH2743" s="1">
        <f t="shared" si="1224"/>
        <v>0</v>
      </c>
    </row>
    <row r="2744" spans="6:34" ht="15" thickBot="1" x14ac:dyDescent="0.4">
      <c r="F2744" s="21">
        <f t="shared" si="1236"/>
        <v>271.39999999999321</v>
      </c>
      <c r="G2744" s="20">
        <f t="shared" si="1251"/>
        <v>356.63043478260749</v>
      </c>
      <c r="H2744" s="19">
        <f t="shared" si="1225"/>
        <v>6.6304347826074945</v>
      </c>
      <c r="I2744" s="18">
        <f t="shared" si="1226"/>
        <v>1.8944099378878556E-2</v>
      </c>
      <c r="J2744" s="17">
        <f t="shared" si="1227"/>
        <v>3935.0464558612857</v>
      </c>
      <c r="K2744" s="16">
        <f t="shared" si="1228"/>
        <v>32.161889288814081</v>
      </c>
      <c r="L2744" s="15">
        <f t="shared" si="1229"/>
        <v>1.3845347021276564E-7</v>
      </c>
      <c r="M2744" s="14">
        <f t="shared" si="1230"/>
        <v>3.2909005334872264E-10</v>
      </c>
      <c r="N2744" s="13">
        <f t="shared" si="1237"/>
        <v>0</v>
      </c>
      <c r="O2744" s="12">
        <f t="shared" si="1238"/>
        <v>0</v>
      </c>
      <c r="P2744" s="4">
        <f t="shared" si="1239"/>
        <v>1.2462128098967713E-9</v>
      </c>
      <c r="Q2744" s="11">
        <f t="shared" si="1231"/>
        <v>1.831413571056754E-8</v>
      </c>
      <c r="R2744" s="10">
        <f t="shared" si="1240"/>
        <v>0</v>
      </c>
      <c r="S2744" s="9">
        <f t="shared" si="1241"/>
        <v>0</v>
      </c>
      <c r="T2744" s="8">
        <f t="shared" si="1242"/>
        <v>37294.985922558852</v>
      </c>
      <c r="U2744" s="7">
        <f t="shared" si="1243"/>
        <v>-32.161889288814081</v>
      </c>
      <c r="V2744" s="9">
        <f t="shared" si="1244"/>
        <v>0</v>
      </c>
      <c r="W2744" s="8">
        <f t="shared" si="1245"/>
        <v>3935.0464558612857</v>
      </c>
      <c r="X2744" s="7">
        <f t="shared" si="1246"/>
        <v>-32.161889288814081</v>
      </c>
      <c r="Y2744" s="6">
        <f t="shared" si="1232"/>
        <v>0</v>
      </c>
      <c r="Z2744" s="4">
        <f t="shared" si="1233"/>
        <v>-1</v>
      </c>
      <c r="AA2744" s="4">
        <f t="shared" si="1247"/>
        <v>0</v>
      </c>
      <c r="AB2744" s="5">
        <f t="shared" si="1248"/>
        <v>0</v>
      </c>
      <c r="AC2744" s="418">
        <f t="shared" si="1252"/>
        <v>0</v>
      </c>
      <c r="AD2744" s="628">
        <f t="shared" si="1249"/>
        <v>0</v>
      </c>
      <c r="AE2744" s="4">
        <f t="shared" si="1234"/>
        <v>0</v>
      </c>
      <c r="AF2744" s="3">
        <f t="shared" si="1250"/>
        <v>4.67</v>
      </c>
      <c r="AG2744" s="2">
        <f t="shared" si="1235"/>
        <v>105.92076283713217</v>
      </c>
      <c r="AH2744" s="1">
        <f t="shared" si="1224"/>
        <v>0</v>
      </c>
    </row>
    <row r="2745" spans="6:34" ht="15" thickBot="1" x14ac:dyDescent="0.4">
      <c r="F2745" s="21">
        <f t="shared" si="1236"/>
        <v>271.49999999999324</v>
      </c>
      <c r="G2745" s="20">
        <f t="shared" si="1251"/>
        <v>356.63043478260749</v>
      </c>
      <c r="H2745" s="19">
        <f t="shared" si="1225"/>
        <v>6.6304347826074945</v>
      </c>
      <c r="I2745" s="18">
        <f t="shared" si="1226"/>
        <v>1.8944099378878556E-2</v>
      </c>
      <c r="J2745" s="17">
        <f t="shared" si="1227"/>
        <v>3935.0464558612857</v>
      </c>
      <c r="K2745" s="16">
        <f t="shared" si="1228"/>
        <v>32.161889288814081</v>
      </c>
      <c r="L2745" s="15">
        <f t="shared" si="1229"/>
        <v>1.3845347021276564E-7</v>
      </c>
      <c r="M2745" s="14">
        <f t="shared" si="1230"/>
        <v>3.2909005334872264E-10</v>
      </c>
      <c r="N2745" s="13">
        <f t="shared" si="1237"/>
        <v>0</v>
      </c>
      <c r="O2745" s="12">
        <f t="shared" si="1238"/>
        <v>0</v>
      </c>
      <c r="P2745" s="4">
        <f t="shared" si="1239"/>
        <v>1.2462128098967713E-9</v>
      </c>
      <c r="Q2745" s="11">
        <f t="shared" si="1231"/>
        <v>1.831413571056754E-8</v>
      </c>
      <c r="R2745" s="10">
        <f t="shared" si="1240"/>
        <v>0</v>
      </c>
      <c r="S2745" s="9">
        <f t="shared" si="1241"/>
        <v>0</v>
      </c>
      <c r="T2745" s="8">
        <f t="shared" si="1242"/>
        <v>37294.985922558852</v>
      </c>
      <c r="U2745" s="7">
        <f t="shared" si="1243"/>
        <v>-32.161889288814081</v>
      </c>
      <c r="V2745" s="9">
        <f t="shared" si="1244"/>
        <v>0</v>
      </c>
      <c r="W2745" s="8">
        <f t="shared" si="1245"/>
        <v>3935.0464558612857</v>
      </c>
      <c r="X2745" s="7">
        <f t="shared" si="1246"/>
        <v>-32.161889288814081</v>
      </c>
      <c r="Y2745" s="6">
        <f t="shared" si="1232"/>
        <v>0</v>
      </c>
      <c r="Z2745" s="4">
        <f t="shared" si="1233"/>
        <v>-1</v>
      </c>
      <c r="AA2745" s="4">
        <f t="shared" si="1247"/>
        <v>0</v>
      </c>
      <c r="AB2745" s="5">
        <f t="shared" si="1248"/>
        <v>0</v>
      </c>
      <c r="AC2745" s="418">
        <f t="shared" si="1252"/>
        <v>0</v>
      </c>
      <c r="AD2745" s="628">
        <f t="shared" si="1249"/>
        <v>0</v>
      </c>
      <c r="AE2745" s="4">
        <f t="shared" si="1234"/>
        <v>0</v>
      </c>
      <c r="AF2745" s="3">
        <f t="shared" si="1250"/>
        <v>4.67</v>
      </c>
      <c r="AG2745" s="2">
        <f t="shared" si="1235"/>
        <v>105.92076283713217</v>
      </c>
      <c r="AH2745" s="1">
        <f t="shared" si="1224"/>
        <v>0</v>
      </c>
    </row>
    <row r="2746" spans="6:34" ht="15" thickBot="1" x14ac:dyDescent="0.4">
      <c r="F2746" s="21">
        <f t="shared" si="1236"/>
        <v>271.59999999999326</v>
      </c>
      <c r="G2746" s="20">
        <f t="shared" si="1251"/>
        <v>356.63043478260749</v>
      </c>
      <c r="H2746" s="19">
        <f t="shared" si="1225"/>
        <v>6.6304347826074945</v>
      </c>
      <c r="I2746" s="18">
        <f t="shared" si="1226"/>
        <v>1.8944099378878556E-2</v>
      </c>
      <c r="J2746" s="17">
        <f t="shared" si="1227"/>
        <v>3935.0464558612857</v>
      </c>
      <c r="K2746" s="16">
        <f t="shared" si="1228"/>
        <v>32.161889288814081</v>
      </c>
      <c r="L2746" s="15">
        <f t="shared" si="1229"/>
        <v>1.3845347021276564E-7</v>
      </c>
      <c r="M2746" s="14">
        <f t="shared" si="1230"/>
        <v>3.2909005334872264E-10</v>
      </c>
      <c r="N2746" s="13">
        <f t="shared" si="1237"/>
        <v>0</v>
      </c>
      <c r="O2746" s="12">
        <f t="shared" si="1238"/>
        <v>0</v>
      </c>
      <c r="P2746" s="4">
        <f t="shared" si="1239"/>
        <v>1.2462128098967713E-9</v>
      </c>
      <c r="Q2746" s="11">
        <f t="shared" si="1231"/>
        <v>1.831413571056754E-8</v>
      </c>
      <c r="R2746" s="10">
        <f t="shared" si="1240"/>
        <v>0</v>
      </c>
      <c r="S2746" s="9">
        <f t="shared" si="1241"/>
        <v>0</v>
      </c>
      <c r="T2746" s="8">
        <f t="shared" si="1242"/>
        <v>37294.985922558852</v>
      </c>
      <c r="U2746" s="7">
        <f t="shared" si="1243"/>
        <v>-32.161889288814081</v>
      </c>
      <c r="V2746" s="9">
        <f t="shared" si="1244"/>
        <v>0</v>
      </c>
      <c r="W2746" s="8">
        <f t="shared" si="1245"/>
        <v>3935.0464558612857</v>
      </c>
      <c r="X2746" s="7">
        <f t="shared" si="1246"/>
        <v>-32.161889288814081</v>
      </c>
      <c r="Y2746" s="6">
        <f t="shared" si="1232"/>
        <v>0</v>
      </c>
      <c r="Z2746" s="4">
        <f t="shared" si="1233"/>
        <v>-1</v>
      </c>
      <c r="AA2746" s="4">
        <f t="shared" si="1247"/>
        <v>0</v>
      </c>
      <c r="AB2746" s="5">
        <f t="shared" si="1248"/>
        <v>0</v>
      </c>
      <c r="AC2746" s="418">
        <f t="shared" si="1252"/>
        <v>0</v>
      </c>
      <c r="AD2746" s="628">
        <f t="shared" si="1249"/>
        <v>0</v>
      </c>
      <c r="AE2746" s="4">
        <f t="shared" si="1234"/>
        <v>0</v>
      </c>
      <c r="AF2746" s="3">
        <f t="shared" si="1250"/>
        <v>4.67</v>
      </c>
      <c r="AG2746" s="2">
        <f t="shared" si="1235"/>
        <v>105.92076283713217</v>
      </c>
      <c r="AH2746" s="1">
        <f t="shared" si="1224"/>
        <v>0</v>
      </c>
    </row>
    <row r="2747" spans="6:34" ht="15" thickBot="1" x14ac:dyDescent="0.4">
      <c r="F2747" s="21">
        <f t="shared" si="1236"/>
        <v>271.69999999999328</v>
      </c>
      <c r="G2747" s="20">
        <f t="shared" si="1251"/>
        <v>356.63043478260749</v>
      </c>
      <c r="H2747" s="19">
        <f t="shared" si="1225"/>
        <v>6.6304347826074945</v>
      </c>
      <c r="I2747" s="18">
        <f t="shared" si="1226"/>
        <v>1.8944099378878556E-2</v>
      </c>
      <c r="J2747" s="17">
        <f t="shared" si="1227"/>
        <v>3935.0464558612857</v>
      </c>
      <c r="K2747" s="16">
        <f t="shared" si="1228"/>
        <v>32.161889288814081</v>
      </c>
      <c r="L2747" s="15">
        <f t="shared" si="1229"/>
        <v>1.3845347021276564E-7</v>
      </c>
      <c r="M2747" s="14">
        <f t="shared" si="1230"/>
        <v>3.2909005334872264E-10</v>
      </c>
      <c r="N2747" s="13">
        <f t="shared" si="1237"/>
        <v>0</v>
      </c>
      <c r="O2747" s="12">
        <f t="shared" si="1238"/>
        <v>0</v>
      </c>
      <c r="P2747" s="4">
        <f t="shared" si="1239"/>
        <v>1.2462128098967713E-9</v>
      </c>
      <c r="Q2747" s="11">
        <f t="shared" si="1231"/>
        <v>1.831413571056754E-8</v>
      </c>
      <c r="R2747" s="10">
        <f t="shared" si="1240"/>
        <v>0</v>
      </c>
      <c r="S2747" s="9">
        <f t="shared" si="1241"/>
        <v>0</v>
      </c>
      <c r="T2747" s="8">
        <f t="shared" si="1242"/>
        <v>37294.985922558852</v>
      </c>
      <c r="U2747" s="7">
        <f t="shared" si="1243"/>
        <v>-32.161889288814081</v>
      </c>
      <c r="V2747" s="9">
        <f t="shared" si="1244"/>
        <v>0</v>
      </c>
      <c r="W2747" s="8">
        <f t="shared" si="1245"/>
        <v>3935.0464558612857</v>
      </c>
      <c r="X2747" s="7">
        <f t="shared" si="1246"/>
        <v>-32.161889288814081</v>
      </c>
      <c r="Y2747" s="6">
        <f t="shared" si="1232"/>
        <v>0</v>
      </c>
      <c r="Z2747" s="4">
        <f t="shared" si="1233"/>
        <v>-1</v>
      </c>
      <c r="AA2747" s="4">
        <f t="shared" si="1247"/>
        <v>0</v>
      </c>
      <c r="AB2747" s="5">
        <f t="shared" si="1248"/>
        <v>0</v>
      </c>
      <c r="AC2747" s="418">
        <f t="shared" si="1252"/>
        <v>0</v>
      </c>
      <c r="AD2747" s="628">
        <f t="shared" si="1249"/>
        <v>0</v>
      </c>
      <c r="AE2747" s="4">
        <f t="shared" si="1234"/>
        <v>0</v>
      </c>
      <c r="AF2747" s="3">
        <f t="shared" si="1250"/>
        <v>4.67</v>
      </c>
      <c r="AG2747" s="2">
        <f t="shared" si="1235"/>
        <v>105.92076283713217</v>
      </c>
      <c r="AH2747" s="1">
        <f t="shared" si="1224"/>
        <v>0</v>
      </c>
    </row>
    <row r="2748" spans="6:34" ht="15" thickBot="1" x14ac:dyDescent="0.4">
      <c r="F2748" s="21">
        <f t="shared" si="1236"/>
        <v>271.7999999999933</v>
      </c>
      <c r="G2748" s="20">
        <f t="shared" si="1251"/>
        <v>356.63043478260749</v>
      </c>
      <c r="H2748" s="19">
        <f t="shared" si="1225"/>
        <v>6.6304347826074945</v>
      </c>
      <c r="I2748" s="18">
        <f t="shared" si="1226"/>
        <v>1.8944099378878556E-2</v>
      </c>
      <c r="J2748" s="17">
        <f t="shared" si="1227"/>
        <v>3935.0464558612857</v>
      </c>
      <c r="K2748" s="16">
        <f t="shared" si="1228"/>
        <v>32.161889288814081</v>
      </c>
      <c r="L2748" s="15">
        <f t="shared" si="1229"/>
        <v>1.3845347021276564E-7</v>
      </c>
      <c r="M2748" s="14">
        <f t="shared" si="1230"/>
        <v>3.2909005334872264E-10</v>
      </c>
      <c r="N2748" s="13">
        <f t="shared" si="1237"/>
        <v>0</v>
      </c>
      <c r="O2748" s="12">
        <f t="shared" si="1238"/>
        <v>0</v>
      </c>
      <c r="P2748" s="4">
        <f t="shared" si="1239"/>
        <v>1.2462128098967713E-9</v>
      </c>
      <c r="Q2748" s="11">
        <f t="shared" si="1231"/>
        <v>1.831413571056754E-8</v>
      </c>
      <c r="R2748" s="10">
        <f t="shared" si="1240"/>
        <v>0</v>
      </c>
      <c r="S2748" s="9">
        <f t="shared" si="1241"/>
        <v>0</v>
      </c>
      <c r="T2748" s="8">
        <f t="shared" si="1242"/>
        <v>37294.985922558852</v>
      </c>
      <c r="U2748" s="7">
        <f t="shared" si="1243"/>
        <v>-32.161889288814081</v>
      </c>
      <c r="V2748" s="9">
        <f t="shared" si="1244"/>
        <v>0</v>
      </c>
      <c r="W2748" s="8">
        <f t="shared" si="1245"/>
        <v>3935.0464558612857</v>
      </c>
      <c r="X2748" s="7">
        <f t="shared" si="1246"/>
        <v>-32.161889288814081</v>
      </c>
      <c r="Y2748" s="6">
        <f t="shared" si="1232"/>
        <v>0</v>
      </c>
      <c r="Z2748" s="4">
        <f t="shared" si="1233"/>
        <v>-1</v>
      </c>
      <c r="AA2748" s="4">
        <f t="shared" si="1247"/>
        <v>0</v>
      </c>
      <c r="AB2748" s="5">
        <f t="shared" si="1248"/>
        <v>0</v>
      </c>
      <c r="AC2748" s="418">
        <f t="shared" si="1252"/>
        <v>0</v>
      </c>
      <c r="AD2748" s="628">
        <f t="shared" si="1249"/>
        <v>0</v>
      </c>
      <c r="AE2748" s="4">
        <f t="shared" si="1234"/>
        <v>0</v>
      </c>
      <c r="AF2748" s="3">
        <f t="shared" si="1250"/>
        <v>4.67</v>
      </c>
      <c r="AG2748" s="2">
        <f t="shared" si="1235"/>
        <v>105.92076283713217</v>
      </c>
      <c r="AH2748" s="1">
        <f t="shared" si="1224"/>
        <v>0</v>
      </c>
    </row>
    <row r="2749" spans="6:34" ht="15" thickBot="1" x14ac:dyDescent="0.4">
      <c r="F2749" s="21">
        <f t="shared" si="1236"/>
        <v>271.89999999999333</v>
      </c>
      <c r="G2749" s="20">
        <f t="shared" si="1251"/>
        <v>356.63043478260749</v>
      </c>
      <c r="H2749" s="19">
        <f t="shared" si="1225"/>
        <v>6.6304347826074945</v>
      </c>
      <c r="I2749" s="18">
        <f t="shared" si="1226"/>
        <v>1.8944099378878556E-2</v>
      </c>
      <c r="J2749" s="17">
        <f t="shared" si="1227"/>
        <v>3935.0464558612857</v>
      </c>
      <c r="K2749" s="16">
        <f t="shared" si="1228"/>
        <v>32.161889288814081</v>
      </c>
      <c r="L2749" s="15">
        <f t="shared" si="1229"/>
        <v>1.3845347021276564E-7</v>
      </c>
      <c r="M2749" s="14">
        <f t="shared" si="1230"/>
        <v>3.2909005334872264E-10</v>
      </c>
      <c r="N2749" s="13">
        <f t="shared" si="1237"/>
        <v>0</v>
      </c>
      <c r="O2749" s="12">
        <f t="shared" si="1238"/>
        <v>0</v>
      </c>
      <c r="P2749" s="4">
        <f t="shared" si="1239"/>
        <v>1.2462128098967713E-9</v>
      </c>
      <c r="Q2749" s="11">
        <f t="shared" si="1231"/>
        <v>1.831413571056754E-8</v>
      </c>
      <c r="R2749" s="10">
        <f t="shared" si="1240"/>
        <v>0</v>
      </c>
      <c r="S2749" s="9">
        <f t="shared" si="1241"/>
        <v>0</v>
      </c>
      <c r="T2749" s="8">
        <f t="shared" si="1242"/>
        <v>37294.985922558852</v>
      </c>
      <c r="U2749" s="7">
        <f t="shared" si="1243"/>
        <v>-32.161889288814081</v>
      </c>
      <c r="V2749" s="9">
        <f t="shared" si="1244"/>
        <v>0</v>
      </c>
      <c r="W2749" s="8">
        <f t="shared" si="1245"/>
        <v>3935.0464558612857</v>
      </c>
      <c r="X2749" s="7">
        <f t="shared" si="1246"/>
        <v>-32.161889288814081</v>
      </c>
      <c r="Y2749" s="6">
        <f t="shared" si="1232"/>
        <v>0</v>
      </c>
      <c r="Z2749" s="4">
        <f t="shared" si="1233"/>
        <v>-1</v>
      </c>
      <c r="AA2749" s="4">
        <f t="shared" si="1247"/>
        <v>0</v>
      </c>
      <c r="AB2749" s="5">
        <f t="shared" si="1248"/>
        <v>0</v>
      </c>
      <c r="AC2749" s="418">
        <f t="shared" si="1252"/>
        <v>0</v>
      </c>
      <c r="AD2749" s="628">
        <f t="shared" si="1249"/>
        <v>0</v>
      </c>
      <c r="AE2749" s="4">
        <f t="shared" si="1234"/>
        <v>0</v>
      </c>
      <c r="AF2749" s="3">
        <f t="shared" si="1250"/>
        <v>4.67</v>
      </c>
      <c r="AG2749" s="2">
        <f t="shared" si="1235"/>
        <v>105.92076283713217</v>
      </c>
      <c r="AH2749" s="1">
        <f t="shared" si="1224"/>
        <v>0</v>
      </c>
    </row>
    <row r="2750" spans="6:34" ht="15" thickBot="1" x14ac:dyDescent="0.4">
      <c r="F2750" s="21">
        <f t="shared" si="1236"/>
        <v>271.99999999999335</v>
      </c>
      <c r="G2750" s="20">
        <f t="shared" si="1251"/>
        <v>356.63043478260749</v>
      </c>
      <c r="H2750" s="19">
        <f t="shared" si="1225"/>
        <v>6.6304347826074945</v>
      </c>
      <c r="I2750" s="18">
        <f t="shared" si="1226"/>
        <v>1.8944099378878556E-2</v>
      </c>
      <c r="J2750" s="17">
        <f t="shared" si="1227"/>
        <v>3935.0464558612857</v>
      </c>
      <c r="K2750" s="16">
        <f t="shared" si="1228"/>
        <v>32.161889288814081</v>
      </c>
      <c r="L2750" s="15">
        <f t="shared" si="1229"/>
        <v>1.3845347021276564E-7</v>
      </c>
      <c r="M2750" s="14">
        <f t="shared" si="1230"/>
        <v>3.2909005334872264E-10</v>
      </c>
      <c r="N2750" s="13">
        <f t="shared" si="1237"/>
        <v>0</v>
      </c>
      <c r="O2750" s="12">
        <f t="shared" si="1238"/>
        <v>0</v>
      </c>
      <c r="P2750" s="4">
        <f t="shared" si="1239"/>
        <v>1.2462128098967713E-9</v>
      </c>
      <c r="Q2750" s="11">
        <f t="shared" si="1231"/>
        <v>1.831413571056754E-8</v>
      </c>
      <c r="R2750" s="10">
        <f t="shared" si="1240"/>
        <v>0</v>
      </c>
      <c r="S2750" s="9">
        <f t="shared" si="1241"/>
        <v>0</v>
      </c>
      <c r="T2750" s="8">
        <f t="shared" si="1242"/>
        <v>37294.985922558852</v>
      </c>
      <c r="U2750" s="7">
        <f t="shared" si="1243"/>
        <v>-32.161889288814081</v>
      </c>
      <c r="V2750" s="9">
        <f t="shared" si="1244"/>
        <v>0</v>
      </c>
      <c r="W2750" s="8">
        <f t="shared" si="1245"/>
        <v>3935.0464558612857</v>
      </c>
      <c r="X2750" s="7">
        <f t="shared" si="1246"/>
        <v>-32.161889288814081</v>
      </c>
      <c r="Y2750" s="6">
        <f t="shared" si="1232"/>
        <v>0</v>
      </c>
      <c r="Z2750" s="4">
        <f t="shared" si="1233"/>
        <v>-1</v>
      </c>
      <c r="AA2750" s="4">
        <f t="shared" si="1247"/>
        <v>0</v>
      </c>
      <c r="AB2750" s="5">
        <f t="shared" si="1248"/>
        <v>0</v>
      </c>
      <c r="AC2750" s="418">
        <f t="shared" si="1252"/>
        <v>0</v>
      </c>
      <c r="AD2750" s="628">
        <f t="shared" si="1249"/>
        <v>0</v>
      </c>
      <c r="AE2750" s="4">
        <f t="shared" si="1234"/>
        <v>0</v>
      </c>
      <c r="AF2750" s="3">
        <f t="shared" si="1250"/>
        <v>4.67</v>
      </c>
      <c r="AG2750" s="2">
        <f t="shared" si="1235"/>
        <v>105.92076283713217</v>
      </c>
      <c r="AH2750" s="1">
        <f t="shared" si="1224"/>
        <v>0</v>
      </c>
    </row>
    <row r="2751" spans="6:34" ht="15" thickBot="1" x14ac:dyDescent="0.4">
      <c r="F2751" s="21">
        <f t="shared" si="1236"/>
        <v>272.09999999999337</v>
      </c>
      <c r="G2751" s="20">
        <f t="shared" si="1251"/>
        <v>356.63043478260749</v>
      </c>
      <c r="H2751" s="19">
        <f t="shared" si="1225"/>
        <v>6.6304347826074945</v>
      </c>
      <c r="I2751" s="18">
        <f t="shared" si="1226"/>
        <v>1.8944099378878556E-2</v>
      </c>
      <c r="J2751" s="17">
        <f t="shared" si="1227"/>
        <v>3935.0464558612857</v>
      </c>
      <c r="K2751" s="16">
        <f t="shared" si="1228"/>
        <v>32.161889288814081</v>
      </c>
      <c r="L2751" s="15">
        <f t="shared" si="1229"/>
        <v>1.3845347021276564E-7</v>
      </c>
      <c r="M2751" s="14">
        <f t="shared" si="1230"/>
        <v>3.2909005334872264E-10</v>
      </c>
      <c r="N2751" s="13">
        <f t="shared" si="1237"/>
        <v>0</v>
      </c>
      <c r="O2751" s="12">
        <f t="shared" si="1238"/>
        <v>0</v>
      </c>
      <c r="P2751" s="4">
        <f t="shared" si="1239"/>
        <v>1.2462128098967713E-9</v>
      </c>
      <c r="Q2751" s="11">
        <f t="shared" si="1231"/>
        <v>1.831413571056754E-8</v>
      </c>
      <c r="R2751" s="10">
        <f t="shared" si="1240"/>
        <v>0</v>
      </c>
      <c r="S2751" s="9">
        <f t="shared" si="1241"/>
        <v>0</v>
      </c>
      <c r="T2751" s="8">
        <f t="shared" si="1242"/>
        <v>37294.985922558852</v>
      </c>
      <c r="U2751" s="7">
        <f t="shared" si="1243"/>
        <v>-32.161889288814081</v>
      </c>
      <c r="V2751" s="9">
        <f t="shared" si="1244"/>
        <v>0</v>
      </c>
      <c r="W2751" s="8">
        <f t="shared" si="1245"/>
        <v>3935.0464558612857</v>
      </c>
      <c r="X2751" s="7">
        <f t="shared" si="1246"/>
        <v>-32.161889288814081</v>
      </c>
      <c r="Y2751" s="6">
        <f t="shared" si="1232"/>
        <v>0</v>
      </c>
      <c r="Z2751" s="4">
        <f t="shared" si="1233"/>
        <v>-1</v>
      </c>
      <c r="AA2751" s="4">
        <f t="shared" si="1247"/>
        <v>0</v>
      </c>
      <c r="AB2751" s="5">
        <f t="shared" si="1248"/>
        <v>0</v>
      </c>
      <c r="AC2751" s="418">
        <f t="shared" si="1252"/>
        <v>0</v>
      </c>
      <c r="AD2751" s="628">
        <f t="shared" si="1249"/>
        <v>0</v>
      </c>
      <c r="AE2751" s="4">
        <f t="shared" si="1234"/>
        <v>0</v>
      </c>
      <c r="AF2751" s="3">
        <f t="shared" si="1250"/>
        <v>4.67</v>
      </c>
      <c r="AG2751" s="2">
        <f t="shared" si="1235"/>
        <v>105.92076283713217</v>
      </c>
      <c r="AH2751" s="1">
        <f t="shared" si="1224"/>
        <v>0</v>
      </c>
    </row>
    <row r="2752" spans="6:34" ht="15" thickBot="1" x14ac:dyDescent="0.4">
      <c r="F2752" s="21">
        <f t="shared" si="1236"/>
        <v>272.19999999999339</v>
      </c>
      <c r="G2752" s="20">
        <f t="shared" si="1251"/>
        <v>356.63043478260749</v>
      </c>
      <c r="H2752" s="19">
        <f t="shared" si="1225"/>
        <v>6.6304347826074945</v>
      </c>
      <c r="I2752" s="18">
        <f t="shared" si="1226"/>
        <v>1.8944099378878556E-2</v>
      </c>
      <c r="J2752" s="17">
        <f t="shared" si="1227"/>
        <v>3935.0464558612857</v>
      </c>
      <c r="K2752" s="16">
        <f t="shared" si="1228"/>
        <v>32.161889288814081</v>
      </c>
      <c r="L2752" s="15">
        <f t="shared" si="1229"/>
        <v>1.3845347021276564E-7</v>
      </c>
      <c r="M2752" s="14">
        <f t="shared" si="1230"/>
        <v>3.2909005334872264E-10</v>
      </c>
      <c r="N2752" s="13">
        <f t="shared" si="1237"/>
        <v>0</v>
      </c>
      <c r="O2752" s="12">
        <f t="shared" si="1238"/>
        <v>0</v>
      </c>
      <c r="P2752" s="4">
        <f t="shared" si="1239"/>
        <v>1.2462128098967713E-9</v>
      </c>
      <c r="Q2752" s="11">
        <f t="shared" si="1231"/>
        <v>1.831413571056754E-8</v>
      </c>
      <c r="R2752" s="10">
        <f t="shared" si="1240"/>
        <v>0</v>
      </c>
      <c r="S2752" s="9">
        <f t="shared" si="1241"/>
        <v>0</v>
      </c>
      <c r="T2752" s="8">
        <f t="shared" si="1242"/>
        <v>37294.985922558852</v>
      </c>
      <c r="U2752" s="7">
        <f t="shared" si="1243"/>
        <v>-32.161889288814081</v>
      </c>
      <c r="V2752" s="9">
        <f t="shared" si="1244"/>
        <v>0</v>
      </c>
      <c r="W2752" s="8">
        <f t="shared" si="1245"/>
        <v>3935.0464558612857</v>
      </c>
      <c r="X2752" s="7">
        <f t="shared" si="1246"/>
        <v>-32.161889288814081</v>
      </c>
      <c r="Y2752" s="6">
        <f t="shared" si="1232"/>
        <v>0</v>
      </c>
      <c r="Z2752" s="4">
        <f t="shared" si="1233"/>
        <v>-1</v>
      </c>
      <c r="AA2752" s="4">
        <f t="shared" si="1247"/>
        <v>0</v>
      </c>
      <c r="AB2752" s="5">
        <f t="shared" si="1248"/>
        <v>0</v>
      </c>
      <c r="AC2752" s="418">
        <f t="shared" si="1252"/>
        <v>0</v>
      </c>
      <c r="AD2752" s="628">
        <f t="shared" si="1249"/>
        <v>0</v>
      </c>
      <c r="AE2752" s="4">
        <f t="shared" si="1234"/>
        <v>0</v>
      </c>
      <c r="AF2752" s="3">
        <f t="shared" si="1250"/>
        <v>4.67</v>
      </c>
      <c r="AG2752" s="2">
        <f t="shared" si="1235"/>
        <v>105.92076283713217</v>
      </c>
      <c r="AH2752" s="1">
        <f t="shared" si="1224"/>
        <v>0</v>
      </c>
    </row>
    <row r="2753" spans="6:34" ht="15" thickBot="1" x14ac:dyDescent="0.4">
      <c r="F2753" s="21">
        <f t="shared" si="1236"/>
        <v>272.29999999999342</v>
      </c>
      <c r="G2753" s="20">
        <f t="shared" si="1251"/>
        <v>356.63043478260749</v>
      </c>
      <c r="H2753" s="19">
        <f t="shared" si="1225"/>
        <v>6.6304347826074945</v>
      </c>
      <c r="I2753" s="18">
        <f t="shared" si="1226"/>
        <v>1.8944099378878556E-2</v>
      </c>
      <c r="J2753" s="17">
        <f t="shared" si="1227"/>
        <v>3935.0464558612857</v>
      </c>
      <c r="K2753" s="16">
        <f t="shared" si="1228"/>
        <v>32.161889288814081</v>
      </c>
      <c r="L2753" s="15">
        <f t="shared" si="1229"/>
        <v>1.3845347021276564E-7</v>
      </c>
      <c r="M2753" s="14">
        <f t="shared" si="1230"/>
        <v>3.2909005334872264E-10</v>
      </c>
      <c r="N2753" s="13">
        <f t="shared" si="1237"/>
        <v>0</v>
      </c>
      <c r="O2753" s="12">
        <f t="shared" si="1238"/>
        <v>0</v>
      </c>
      <c r="P2753" s="4">
        <f t="shared" si="1239"/>
        <v>1.2462128098967713E-9</v>
      </c>
      <c r="Q2753" s="11">
        <f t="shared" si="1231"/>
        <v>1.831413571056754E-8</v>
      </c>
      <c r="R2753" s="10">
        <f t="shared" si="1240"/>
        <v>0</v>
      </c>
      <c r="S2753" s="9">
        <f t="shared" si="1241"/>
        <v>0</v>
      </c>
      <c r="T2753" s="8">
        <f t="shared" si="1242"/>
        <v>37294.985922558852</v>
      </c>
      <c r="U2753" s="7">
        <f t="shared" si="1243"/>
        <v>-32.161889288814081</v>
      </c>
      <c r="V2753" s="9">
        <f t="shared" si="1244"/>
        <v>0</v>
      </c>
      <c r="W2753" s="8">
        <f t="shared" si="1245"/>
        <v>3935.0464558612857</v>
      </c>
      <c r="X2753" s="7">
        <f t="shared" si="1246"/>
        <v>-32.161889288814081</v>
      </c>
      <c r="Y2753" s="6">
        <f t="shared" si="1232"/>
        <v>0</v>
      </c>
      <c r="Z2753" s="4">
        <f t="shared" si="1233"/>
        <v>-1</v>
      </c>
      <c r="AA2753" s="4">
        <f t="shared" si="1247"/>
        <v>0</v>
      </c>
      <c r="AB2753" s="5">
        <f t="shared" si="1248"/>
        <v>0</v>
      </c>
      <c r="AC2753" s="418">
        <f t="shared" si="1252"/>
        <v>0</v>
      </c>
      <c r="AD2753" s="628">
        <f t="shared" si="1249"/>
        <v>0</v>
      </c>
      <c r="AE2753" s="4">
        <f t="shared" si="1234"/>
        <v>0</v>
      </c>
      <c r="AF2753" s="3">
        <f t="shared" si="1250"/>
        <v>4.67</v>
      </c>
      <c r="AG2753" s="2">
        <f t="shared" si="1235"/>
        <v>105.92076283713217</v>
      </c>
      <c r="AH2753" s="1">
        <f t="shared" si="1224"/>
        <v>0</v>
      </c>
    </row>
    <row r="2754" spans="6:34" ht="15" thickBot="1" x14ac:dyDescent="0.4">
      <c r="F2754" s="21">
        <f t="shared" si="1236"/>
        <v>272.39999999999344</v>
      </c>
      <c r="G2754" s="20">
        <f t="shared" si="1251"/>
        <v>356.63043478260749</v>
      </c>
      <c r="H2754" s="19">
        <f t="shared" si="1225"/>
        <v>6.6304347826074945</v>
      </c>
      <c r="I2754" s="18">
        <f t="shared" si="1226"/>
        <v>1.8944099378878556E-2</v>
      </c>
      <c r="J2754" s="17">
        <f t="shared" si="1227"/>
        <v>3935.0464558612857</v>
      </c>
      <c r="K2754" s="16">
        <f t="shared" si="1228"/>
        <v>32.161889288814081</v>
      </c>
      <c r="L2754" s="15">
        <f t="shared" si="1229"/>
        <v>1.3845347021276564E-7</v>
      </c>
      <c r="M2754" s="14">
        <f t="shared" si="1230"/>
        <v>3.2909005334872264E-10</v>
      </c>
      <c r="N2754" s="13">
        <f t="shared" si="1237"/>
        <v>0</v>
      </c>
      <c r="O2754" s="12">
        <f t="shared" si="1238"/>
        <v>0</v>
      </c>
      <c r="P2754" s="4">
        <f t="shared" si="1239"/>
        <v>1.2462128098967713E-9</v>
      </c>
      <c r="Q2754" s="11">
        <f t="shared" si="1231"/>
        <v>1.831413571056754E-8</v>
      </c>
      <c r="R2754" s="10">
        <f t="shared" si="1240"/>
        <v>0</v>
      </c>
      <c r="S2754" s="9">
        <f t="shared" si="1241"/>
        <v>0</v>
      </c>
      <c r="T2754" s="8">
        <f t="shared" si="1242"/>
        <v>37294.985922558852</v>
      </c>
      <c r="U2754" s="7">
        <f t="shared" si="1243"/>
        <v>-32.161889288814081</v>
      </c>
      <c r="V2754" s="9">
        <f t="shared" si="1244"/>
        <v>0</v>
      </c>
      <c r="W2754" s="8">
        <f t="shared" si="1245"/>
        <v>3935.0464558612857</v>
      </c>
      <c r="X2754" s="7">
        <f t="shared" si="1246"/>
        <v>-32.161889288814081</v>
      </c>
      <c r="Y2754" s="6">
        <f t="shared" si="1232"/>
        <v>0</v>
      </c>
      <c r="Z2754" s="4">
        <f t="shared" si="1233"/>
        <v>-1</v>
      </c>
      <c r="AA2754" s="4">
        <f t="shared" si="1247"/>
        <v>0</v>
      </c>
      <c r="AB2754" s="5">
        <f t="shared" si="1248"/>
        <v>0</v>
      </c>
      <c r="AC2754" s="418">
        <f t="shared" si="1252"/>
        <v>0</v>
      </c>
      <c r="AD2754" s="628">
        <f t="shared" si="1249"/>
        <v>0</v>
      </c>
      <c r="AE2754" s="4">
        <f t="shared" si="1234"/>
        <v>0</v>
      </c>
      <c r="AF2754" s="3">
        <f t="shared" si="1250"/>
        <v>4.67</v>
      </c>
      <c r="AG2754" s="2">
        <f t="shared" si="1235"/>
        <v>105.92076283713217</v>
      </c>
      <c r="AH2754" s="1">
        <f t="shared" si="1224"/>
        <v>0</v>
      </c>
    </row>
    <row r="2755" spans="6:34" ht="15" thickBot="1" x14ac:dyDescent="0.4">
      <c r="F2755" s="21">
        <f t="shared" si="1236"/>
        <v>272.49999999999346</v>
      </c>
      <c r="G2755" s="20">
        <f t="shared" si="1251"/>
        <v>356.63043478260749</v>
      </c>
      <c r="H2755" s="19">
        <f t="shared" si="1225"/>
        <v>6.6304347826074945</v>
      </c>
      <c r="I2755" s="18">
        <f t="shared" si="1226"/>
        <v>1.8944099378878556E-2</v>
      </c>
      <c r="J2755" s="17">
        <f t="shared" si="1227"/>
        <v>3935.0464558612857</v>
      </c>
      <c r="K2755" s="16">
        <f t="shared" si="1228"/>
        <v>32.161889288814081</v>
      </c>
      <c r="L2755" s="15">
        <f t="shared" si="1229"/>
        <v>1.3845347021276564E-7</v>
      </c>
      <c r="M2755" s="14">
        <f t="shared" si="1230"/>
        <v>3.2909005334872264E-10</v>
      </c>
      <c r="N2755" s="13">
        <f t="shared" si="1237"/>
        <v>0</v>
      </c>
      <c r="O2755" s="12">
        <f t="shared" si="1238"/>
        <v>0</v>
      </c>
      <c r="P2755" s="4">
        <f t="shared" si="1239"/>
        <v>1.2462128098967713E-9</v>
      </c>
      <c r="Q2755" s="11">
        <f t="shared" si="1231"/>
        <v>1.831413571056754E-8</v>
      </c>
      <c r="R2755" s="10">
        <f t="shared" si="1240"/>
        <v>0</v>
      </c>
      <c r="S2755" s="9">
        <f t="shared" si="1241"/>
        <v>0</v>
      </c>
      <c r="T2755" s="8">
        <f t="shared" si="1242"/>
        <v>37294.985922558852</v>
      </c>
      <c r="U2755" s="7">
        <f t="shared" si="1243"/>
        <v>-32.161889288814081</v>
      </c>
      <c r="V2755" s="9">
        <f t="shared" si="1244"/>
        <v>0</v>
      </c>
      <c r="W2755" s="8">
        <f t="shared" si="1245"/>
        <v>3935.0464558612857</v>
      </c>
      <c r="X2755" s="7">
        <f t="shared" si="1246"/>
        <v>-32.161889288814081</v>
      </c>
      <c r="Y2755" s="6">
        <f t="shared" si="1232"/>
        <v>0</v>
      </c>
      <c r="Z2755" s="4">
        <f t="shared" si="1233"/>
        <v>-1</v>
      </c>
      <c r="AA2755" s="4">
        <f t="shared" si="1247"/>
        <v>0</v>
      </c>
      <c r="AB2755" s="5">
        <f t="shared" si="1248"/>
        <v>0</v>
      </c>
      <c r="AC2755" s="418">
        <f t="shared" si="1252"/>
        <v>0</v>
      </c>
      <c r="AD2755" s="628">
        <f t="shared" si="1249"/>
        <v>0</v>
      </c>
      <c r="AE2755" s="4">
        <f t="shared" si="1234"/>
        <v>0</v>
      </c>
      <c r="AF2755" s="3">
        <f t="shared" si="1250"/>
        <v>4.67</v>
      </c>
      <c r="AG2755" s="2">
        <f t="shared" si="1235"/>
        <v>105.92076283713217</v>
      </c>
      <c r="AH2755" s="1">
        <f t="shared" si="1224"/>
        <v>0</v>
      </c>
    </row>
    <row r="2756" spans="6:34" ht="15" thickBot="1" x14ac:dyDescent="0.4">
      <c r="F2756" s="21">
        <f t="shared" si="1236"/>
        <v>272.59999999999349</v>
      </c>
      <c r="G2756" s="20">
        <f t="shared" si="1251"/>
        <v>356.63043478260749</v>
      </c>
      <c r="H2756" s="19">
        <f t="shared" si="1225"/>
        <v>6.6304347826074945</v>
      </c>
      <c r="I2756" s="18">
        <f t="shared" si="1226"/>
        <v>1.8944099378878556E-2</v>
      </c>
      <c r="J2756" s="17">
        <f t="shared" si="1227"/>
        <v>3935.0464558612857</v>
      </c>
      <c r="K2756" s="16">
        <f t="shared" si="1228"/>
        <v>32.161889288814081</v>
      </c>
      <c r="L2756" s="15">
        <f t="shared" si="1229"/>
        <v>1.3845347021276564E-7</v>
      </c>
      <c r="M2756" s="14">
        <f t="shared" si="1230"/>
        <v>3.2909005334872264E-10</v>
      </c>
      <c r="N2756" s="13">
        <f t="shared" si="1237"/>
        <v>0</v>
      </c>
      <c r="O2756" s="12">
        <f t="shared" si="1238"/>
        <v>0</v>
      </c>
      <c r="P2756" s="4">
        <f t="shared" si="1239"/>
        <v>1.2462128098967713E-9</v>
      </c>
      <c r="Q2756" s="11">
        <f t="shared" si="1231"/>
        <v>1.831413571056754E-8</v>
      </c>
      <c r="R2756" s="10">
        <f t="shared" si="1240"/>
        <v>0</v>
      </c>
      <c r="S2756" s="9">
        <f t="shared" si="1241"/>
        <v>0</v>
      </c>
      <c r="T2756" s="8">
        <f t="shared" si="1242"/>
        <v>37294.985922558852</v>
      </c>
      <c r="U2756" s="7">
        <f t="shared" si="1243"/>
        <v>-32.161889288814081</v>
      </c>
      <c r="V2756" s="9">
        <f t="shared" si="1244"/>
        <v>0</v>
      </c>
      <c r="W2756" s="8">
        <f t="shared" si="1245"/>
        <v>3935.0464558612857</v>
      </c>
      <c r="X2756" s="7">
        <f t="shared" si="1246"/>
        <v>-32.161889288814081</v>
      </c>
      <c r="Y2756" s="6">
        <f t="shared" si="1232"/>
        <v>0</v>
      </c>
      <c r="Z2756" s="4">
        <f t="shared" si="1233"/>
        <v>-1</v>
      </c>
      <c r="AA2756" s="4">
        <f t="shared" si="1247"/>
        <v>0</v>
      </c>
      <c r="AB2756" s="5">
        <f t="shared" si="1248"/>
        <v>0</v>
      </c>
      <c r="AC2756" s="418">
        <f t="shared" si="1252"/>
        <v>0</v>
      </c>
      <c r="AD2756" s="628">
        <f t="shared" si="1249"/>
        <v>0</v>
      </c>
      <c r="AE2756" s="4">
        <f t="shared" si="1234"/>
        <v>0</v>
      </c>
      <c r="AF2756" s="3">
        <f t="shared" si="1250"/>
        <v>4.67</v>
      </c>
      <c r="AG2756" s="2">
        <f t="shared" si="1235"/>
        <v>105.92076283713217</v>
      </c>
      <c r="AH2756" s="1">
        <f t="shared" si="1224"/>
        <v>0</v>
      </c>
    </row>
    <row r="2757" spans="6:34" ht="15" thickBot="1" x14ac:dyDescent="0.4">
      <c r="F2757" s="21">
        <f t="shared" si="1236"/>
        <v>272.69999999999351</v>
      </c>
      <c r="G2757" s="20">
        <f t="shared" si="1251"/>
        <v>356.63043478260749</v>
      </c>
      <c r="H2757" s="19">
        <f t="shared" si="1225"/>
        <v>6.6304347826074945</v>
      </c>
      <c r="I2757" s="18">
        <f t="shared" si="1226"/>
        <v>1.8944099378878556E-2</v>
      </c>
      <c r="J2757" s="17">
        <f t="shared" si="1227"/>
        <v>3935.0464558612857</v>
      </c>
      <c r="K2757" s="16">
        <f t="shared" si="1228"/>
        <v>32.161889288814081</v>
      </c>
      <c r="L2757" s="15">
        <f t="shared" si="1229"/>
        <v>1.3845347021276564E-7</v>
      </c>
      <c r="M2757" s="14">
        <f t="shared" si="1230"/>
        <v>3.2909005334872264E-10</v>
      </c>
      <c r="N2757" s="13">
        <f t="shared" si="1237"/>
        <v>0</v>
      </c>
      <c r="O2757" s="12">
        <f t="shared" si="1238"/>
        <v>0</v>
      </c>
      <c r="P2757" s="4">
        <f t="shared" si="1239"/>
        <v>1.2462128098967713E-9</v>
      </c>
      <c r="Q2757" s="11">
        <f t="shared" si="1231"/>
        <v>1.831413571056754E-8</v>
      </c>
      <c r="R2757" s="10">
        <f t="shared" si="1240"/>
        <v>0</v>
      </c>
      <c r="S2757" s="9">
        <f t="shared" si="1241"/>
        <v>0</v>
      </c>
      <c r="T2757" s="8">
        <f t="shared" si="1242"/>
        <v>37294.985922558852</v>
      </c>
      <c r="U2757" s="7">
        <f t="shared" si="1243"/>
        <v>-32.161889288814081</v>
      </c>
      <c r="V2757" s="9">
        <f t="shared" si="1244"/>
        <v>0</v>
      </c>
      <c r="W2757" s="8">
        <f t="shared" si="1245"/>
        <v>3935.0464558612857</v>
      </c>
      <c r="X2757" s="7">
        <f t="shared" si="1246"/>
        <v>-32.161889288814081</v>
      </c>
      <c r="Y2757" s="6">
        <f t="shared" si="1232"/>
        <v>0</v>
      </c>
      <c r="Z2757" s="4">
        <f t="shared" si="1233"/>
        <v>-1</v>
      </c>
      <c r="AA2757" s="4">
        <f t="shared" si="1247"/>
        <v>0</v>
      </c>
      <c r="AB2757" s="5">
        <f t="shared" si="1248"/>
        <v>0</v>
      </c>
      <c r="AC2757" s="418">
        <f t="shared" si="1252"/>
        <v>0</v>
      </c>
      <c r="AD2757" s="628">
        <f t="shared" si="1249"/>
        <v>0</v>
      </c>
      <c r="AE2757" s="4">
        <f t="shared" si="1234"/>
        <v>0</v>
      </c>
      <c r="AF2757" s="3">
        <f t="shared" si="1250"/>
        <v>4.67</v>
      </c>
      <c r="AG2757" s="2">
        <f t="shared" si="1235"/>
        <v>105.92076283713217</v>
      </c>
      <c r="AH2757" s="1">
        <f t="shared" si="1224"/>
        <v>0</v>
      </c>
    </row>
    <row r="2758" spans="6:34" ht="15" thickBot="1" x14ac:dyDescent="0.4">
      <c r="F2758" s="21">
        <f t="shared" si="1236"/>
        <v>272.79999999999353</v>
      </c>
      <c r="G2758" s="20">
        <f t="shared" si="1251"/>
        <v>356.63043478260749</v>
      </c>
      <c r="H2758" s="19">
        <f t="shared" si="1225"/>
        <v>6.6304347826074945</v>
      </c>
      <c r="I2758" s="18">
        <f t="shared" si="1226"/>
        <v>1.8944099378878556E-2</v>
      </c>
      <c r="J2758" s="17">
        <f t="shared" si="1227"/>
        <v>3935.0464558612857</v>
      </c>
      <c r="K2758" s="16">
        <f t="shared" si="1228"/>
        <v>32.161889288814081</v>
      </c>
      <c r="L2758" s="15">
        <f t="shared" si="1229"/>
        <v>1.3845347021276564E-7</v>
      </c>
      <c r="M2758" s="14">
        <f t="shared" si="1230"/>
        <v>3.2909005334872264E-10</v>
      </c>
      <c r="N2758" s="13">
        <f t="shared" si="1237"/>
        <v>0</v>
      </c>
      <c r="O2758" s="12">
        <f t="shared" si="1238"/>
        <v>0</v>
      </c>
      <c r="P2758" s="4">
        <f t="shared" si="1239"/>
        <v>1.2462128098967713E-9</v>
      </c>
      <c r="Q2758" s="11">
        <f t="shared" si="1231"/>
        <v>1.831413571056754E-8</v>
      </c>
      <c r="R2758" s="10">
        <f t="shared" si="1240"/>
        <v>0</v>
      </c>
      <c r="S2758" s="9">
        <f t="shared" si="1241"/>
        <v>0</v>
      </c>
      <c r="T2758" s="8">
        <f t="shared" si="1242"/>
        <v>37294.985922558852</v>
      </c>
      <c r="U2758" s="7">
        <f t="shared" si="1243"/>
        <v>-32.161889288814081</v>
      </c>
      <c r="V2758" s="9">
        <f t="shared" si="1244"/>
        <v>0</v>
      </c>
      <c r="W2758" s="8">
        <f t="shared" si="1245"/>
        <v>3935.0464558612857</v>
      </c>
      <c r="X2758" s="7">
        <f t="shared" si="1246"/>
        <v>-32.161889288814081</v>
      </c>
      <c r="Y2758" s="6">
        <f t="shared" si="1232"/>
        <v>0</v>
      </c>
      <c r="Z2758" s="4">
        <f t="shared" si="1233"/>
        <v>-1</v>
      </c>
      <c r="AA2758" s="4">
        <f t="shared" si="1247"/>
        <v>0</v>
      </c>
      <c r="AB2758" s="5">
        <f t="shared" si="1248"/>
        <v>0</v>
      </c>
      <c r="AC2758" s="418">
        <f t="shared" si="1252"/>
        <v>0</v>
      </c>
      <c r="AD2758" s="628">
        <f t="shared" si="1249"/>
        <v>0</v>
      </c>
      <c r="AE2758" s="4">
        <f t="shared" si="1234"/>
        <v>0</v>
      </c>
      <c r="AF2758" s="3">
        <f t="shared" si="1250"/>
        <v>4.67</v>
      </c>
      <c r="AG2758" s="2">
        <f t="shared" si="1235"/>
        <v>105.92076283713217</v>
      </c>
      <c r="AH2758" s="1">
        <f t="shared" si="1224"/>
        <v>0</v>
      </c>
    </row>
    <row r="2759" spans="6:34" ht="15" thickBot="1" x14ac:dyDescent="0.4">
      <c r="F2759" s="21">
        <f t="shared" si="1236"/>
        <v>272.89999999999355</v>
      </c>
      <c r="G2759" s="20">
        <f t="shared" si="1251"/>
        <v>356.63043478260749</v>
      </c>
      <c r="H2759" s="19">
        <f t="shared" si="1225"/>
        <v>6.6304347826074945</v>
      </c>
      <c r="I2759" s="18">
        <f t="shared" si="1226"/>
        <v>1.8944099378878556E-2</v>
      </c>
      <c r="J2759" s="17">
        <f t="shared" si="1227"/>
        <v>3935.0464558612857</v>
      </c>
      <c r="K2759" s="16">
        <f t="shared" si="1228"/>
        <v>32.161889288814081</v>
      </c>
      <c r="L2759" s="15">
        <f t="shared" si="1229"/>
        <v>1.3845347021276564E-7</v>
      </c>
      <c r="M2759" s="14">
        <f t="shared" si="1230"/>
        <v>3.2909005334872264E-10</v>
      </c>
      <c r="N2759" s="13">
        <f t="shared" si="1237"/>
        <v>0</v>
      </c>
      <c r="O2759" s="12">
        <f t="shared" si="1238"/>
        <v>0</v>
      </c>
      <c r="P2759" s="4">
        <f t="shared" si="1239"/>
        <v>1.2462128098967713E-9</v>
      </c>
      <c r="Q2759" s="11">
        <f t="shared" si="1231"/>
        <v>1.831413571056754E-8</v>
      </c>
      <c r="R2759" s="10">
        <f t="shared" si="1240"/>
        <v>0</v>
      </c>
      <c r="S2759" s="9">
        <f t="shared" si="1241"/>
        <v>0</v>
      </c>
      <c r="T2759" s="8">
        <f t="shared" si="1242"/>
        <v>37294.985922558852</v>
      </c>
      <c r="U2759" s="7">
        <f t="shared" si="1243"/>
        <v>-32.161889288814081</v>
      </c>
      <c r="V2759" s="9">
        <f t="shared" si="1244"/>
        <v>0</v>
      </c>
      <c r="W2759" s="8">
        <f t="shared" si="1245"/>
        <v>3935.0464558612857</v>
      </c>
      <c r="X2759" s="7">
        <f t="shared" si="1246"/>
        <v>-32.161889288814081</v>
      </c>
      <c r="Y2759" s="6">
        <f t="shared" si="1232"/>
        <v>0</v>
      </c>
      <c r="Z2759" s="4">
        <f t="shared" si="1233"/>
        <v>-1</v>
      </c>
      <c r="AA2759" s="4">
        <f t="shared" si="1247"/>
        <v>0</v>
      </c>
      <c r="AB2759" s="5">
        <f t="shared" si="1248"/>
        <v>0</v>
      </c>
      <c r="AC2759" s="418">
        <f t="shared" si="1252"/>
        <v>0</v>
      </c>
      <c r="AD2759" s="628">
        <f t="shared" si="1249"/>
        <v>0</v>
      </c>
      <c r="AE2759" s="4">
        <f t="shared" si="1234"/>
        <v>0</v>
      </c>
      <c r="AF2759" s="3">
        <f t="shared" si="1250"/>
        <v>4.67</v>
      </c>
      <c r="AG2759" s="2">
        <f t="shared" si="1235"/>
        <v>105.92076283713217</v>
      </c>
      <c r="AH2759" s="1">
        <f t="shared" si="1224"/>
        <v>0</v>
      </c>
    </row>
    <row r="2760" spans="6:34" ht="15" thickBot="1" x14ac:dyDescent="0.4">
      <c r="F2760" s="21">
        <f t="shared" si="1236"/>
        <v>272.99999999999358</v>
      </c>
      <c r="G2760" s="20">
        <f t="shared" si="1251"/>
        <v>356.63043478260749</v>
      </c>
      <c r="H2760" s="19">
        <f t="shared" si="1225"/>
        <v>6.6304347826074945</v>
      </c>
      <c r="I2760" s="18">
        <f t="shared" si="1226"/>
        <v>1.8944099378878556E-2</v>
      </c>
      <c r="J2760" s="17">
        <f t="shared" si="1227"/>
        <v>3935.0464558612857</v>
      </c>
      <c r="K2760" s="16">
        <f t="shared" si="1228"/>
        <v>32.161889288814081</v>
      </c>
      <c r="L2760" s="15">
        <f t="shared" si="1229"/>
        <v>1.3845347021276564E-7</v>
      </c>
      <c r="M2760" s="14">
        <f t="shared" si="1230"/>
        <v>3.2909005334872264E-10</v>
      </c>
      <c r="N2760" s="13">
        <f t="shared" si="1237"/>
        <v>0</v>
      </c>
      <c r="O2760" s="12">
        <f t="shared" si="1238"/>
        <v>0</v>
      </c>
      <c r="P2760" s="4">
        <f t="shared" si="1239"/>
        <v>1.2462128098967713E-9</v>
      </c>
      <c r="Q2760" s="11">
        <f t="shared" si="1231"/>
        <v>1.831413571056754E-8</v>
      </c>
      <c r="R2760" s="10">
        <f t="shared" si="1240"/>
        <v>0</v>
      </c>
      <c r="S2760" s="9">
        <f t="shared" si="1241"/>
        <v>0</v>
      </c>
      <c r="T2760" s="8">
        <f t="shared" si="1242"/>
        <v>37294.985922558852</v>
      </c>
      <c r="U2760" s="7">
        <f t="shared" si="1243"/>
        <v>-32.161889288814081</v>
      </c>
      <c r="V2760" s="9">
        <f t="shared" si="1244"/>
        <v>0</v>
      </c>
      <c r="W2760" s="8">
        <f t="shared" si="1245"/>
        <v>3935.0464558612857</v>
      </c>
      <c r="X2760" s="7">
        <f t="shared" si="1246"/>
        <v>-32.161889288814081</v>
      </c>
      <c r="Y2760" s="6">
        <f t="shared" si="1232"/>
        <v>0</v>
      </c>
      <c r="Z2760" s="4">
        <f t="shared" si="1233"/>
        <v>-1</v>
      </c>
      <c r="AA2760" s="4">
        <f t="shared" si="1247"/>
        <v>0</v>
      </c>
      <c r="AB2760" s="5">
        <f t="shared" si="1248"/>
        <v>0</v>
      </c>
      <c r="AC2760" s="418">
        <f t="shared" si="1252"/>
        <v>0</v>
      </c>
      <c r="AD2760" s="628">
        <f t="shared" si="1249"/>
        <v>0</v>
      </c>
      <c r="AE2760" s="4">
        <f t="shared" si="1234"/>
        <v>0</v>
      </c>
      <c r="AF2760" s="3">
        <f t="shared" si="1250"/>
        <v>4.67</v>
      </c>
      <c r="AG2760" s="2">
        <f t="shared" si="1235"/>
        <v>105.92076283713217</v>
      </c>
      <c r="AH2760" s="1">
        <f t="shared" si="1224"/>
        <v>0</v>
      </c>
    </row>
    <row r="2761" spans="6:34" ht="15" thickBot="1" x14ac:dyDescent="0.4">
      <c r="F2761" s="21">
        <f t="shared" si="1236"/>
        <v>273.0999999999936</v>
      </c>
      <c r="G2761" s="20">
        <f t="shared" si="1251"/>
        <v>356.63043478260749</v>
      </c>
      <c r="H2761" s="19">
        <f t="shared" si="1225"/>
        <v>6.6304347826074945</v>
      </c>
      <c r="I2761" s="18">
        <f t="shared" si="1226"/>
        <v>1.8944099378878556E-2</v>
      </c>
      <c r="J2761" s="17">
        <f t="shared" si="1227"/>
        <v>3935.0464558612857</v>
      </c>
      <c r="K2761" s="16">
        <f t="shared" si="1228"/>
        <v>32.161889288814081</v>
      </c>
      <c r="L2761" s="15">
        <f t="shared" si="1229"/>
        <v>1.3845347021276564E-7</v>
      </c>
      <c r="M2761" s="14">
        <f t="shared" si="1230"/>
        <v>3.2909005334872264E-10</v>
      </c>
      <c r="N2761" s="13">
        <f t="shared" si="1237"/>
        <v>0</v>
      </c>
      <c r="O2761" s="12">
        <f t="shared" si="1238"/>
        <v>0</v>
      </c>
      <c r="P2761" s="4">
        <f t="shared" si="1239"/>
        <v>1.2462128098967713E-9</v>
      </c>
      <c r="Q2761" s="11">
        <f t="shared" si="1231"/>
        <v>1.831413571056754E-8</v>
      </c>
      <c r="R2761" s="10">
        <f t="shared" si="1240"/>
        <v>0</v>
      </c>
      <c r="S2761" s="9">
        <f t="shared" si="1241"/>
        <v>0</v>
      </c>
      <c r="T2761" s="8">
        <f t="shared" si="1242"/>
        <v>37294.985922558852</v>
      </c>
      <c r="U2761" s="7">
        <f t="shared" si="1243"/>
        <v>-32.161889288814081</v>
      </c>
      <c r="V2761" s="9">
        <f t="shared" si="1244"/>
        <v>0</v>
      </c>
      <c r="W2761" s="8">
        <f t="shared" si="1245"/>
        <v>3935.0464558612857</v>
      </c>
      <c r="X2761" s="7">
        <f t="shared" si="1246"/>
        <v>-32.161889288814081</v>
      </c>
      <c r="Y2761" s="6">
        <f t="shared" si="1232"/>
        <v>0</v>
      </c>
      <c r="Z2761" s="4">
        <f t="shared" si="1233"/>
        <v>-1</v>
      </c>
      <c r="AA2761" s="4">
        <f t="shared" si="1247"/>
        <v>0</v>
      </c>
      <c r="AB2761" s="5">
        <f t="shared" si="1248"/>
        <v>0</v>
      </c>
      <c r="AC2761" s="418">
        <f t="shared" si="1252"/>
        <v>0</v>
      </c>
      <c r="AD2761" s="628">
        <f t="shared" si="1249"/>
        <v>0</v>
      </c>
      <c r="AE2761" s="4">
        <f t="shared" si="1234"/>
        <v>0</v>
      </c>
      <c r="AF2761" s="3">
        <f t="shared" si="1250"/>
        <v>4.67</v>
      </c>
      <c r="AG2761" s="2">
        <f t="shared" si="1235"/>
        <v>105.92076283713217</v>
      </c>
      <c r="AH2761" s="1">
        <f t="shared" si="1224"/>
        <v>0</v>
      </c>
    </row>
    <row r="2762" spans="6:34" ht="15" thickBot="1" x14ac:dyDescent="0.4">
      <c r="F2762" s="21">
        <f t="shared" si="1236"/>
        <v>273.19999999999362</v>
      </c>
      <c r="G2762" s="20">
        <f t="shared" si="1251"/>
        <v>356.63043478260749</v>
      </c>
      <c r="H2762" s="19">
        <f t="shared" si="1225"/>
        <v>6.6304347826074945</v>
      </c>
      <c r="I2762" s="18">
        <f t="shared" si="1226"/>
        <v>1.8944099378878556E-2</v>
      </c>
      <c r="J2762" s="17">
        <f t="shared" si="1227"/>
        <v>3935.0464558612857</v>
      </c>
      <c r="K2762" s="16">
        <f t="shared" si="1228"/>
        <v>32.161889288814081</v>
      </c>
      <c r="L2762" s="15">
        <f t="shared" si="1229"/>
        <v>1.3845347021276564E-7</v>
      </c>
      <c r="M2762" s="14">
        <f t="shared" si="1230"/>
        <v>3.2909005334872264E-10</v>
      </c>
      <c r="N2762" s="13">
        <f t="shared" si="1237"/>
        <v>0</v>
      </c>
      <c r="O2762" s="12">
        <f t="shared" si="1238"/>
        <v>0</v>
      </c>
      <c r="P2762" s="4">
        <f t="shared" si="1239"/>
        <v>1.2462128098967713E-9</v>
      </c>
      <c r="Q2762" s="11">
        <f t="shared" si="1231"/>
        <v>1.831413571056754E-8</v>
      </c>
      <c r="R2762" s="10">
        <f t="shared" si="1240"/>
        <v>0</v>
      </c>
      <c r="S2762" s="9">
        <f t="shared" si="1241"/>
        <v>0</v>
      </c>
      <c r="T2762" s="8">
        <f t="shared" si="1242"/>
        <v>37294.985922558852</v>
      </c>
      <c r="U2762" s="7">
        <f t="shared" si="1243"/>
        <v>-32.161889288814081</v>
      </c>
      <c r="V2762" s="9">
        <f t="shared" si="1244"/>
        <v>0</v>
      </c>
      <c r="W2762" s="8">
        <f t="shared" si="1245"/>
        <v>3935.0464558612857</v>
      </c>
      <c r="X2762" s="7">
        <f t="shared" si="1246"/>
        <v>-32.161889288814081</v>
      </c>
      <c r="Y2762" s="6">
        <f t="shared" si="1232"/>
        <v>0</v>
      </c>
      <c r="Z2762" s="4">
        <f t="shared" si="1233"/>
        <v>-1</v>
      </c>
      <c r="AA2762" s="4">
        <f t="shared" si="1247"/>
        <v>0</v>
      </c>
      <c r="AB2762" s="5">
        <f t="shared" si="1248"/>
        <v>0</v>
      </c>
      <c r="AC2762" s="418">
        <f t="shared" si="1252"/>
        <v>0</v>
      </c>
      <c r="AD2762" s="628">
        <f t="shared" si="1249"/>
        <v>0</v>
      </c>
      <c r="AE2762" s="4">
        <f t="shared" si="1234"/>
        <v>0</v>
      </c>
      <c r="AF2762" s="3">
        <f t="shared" si="1250"/>
        <v>4.67</v>
      </c>
      <c r="AG2762" s="2">
        <f t="shared" si="1235"/>
        <v>105.92076283713217</v>
      </c>
      <c r="AH2762" s="1">
        <f t="shared" si="1224"/>
        <v>0</v>
      </c>
    </row>
    <row r="2763" spans="6:34" ht="15" thickBot="1" x14ac:dyDescent="0.4">
      <c r="F2763" s="21">
        <f t="shared" si="1236"/>
        <v>273.29999999999364</v>
      </c>
      <c r="G2763" s="20">
        <f t="shared" si="1251"/>
        <v>356.63043478260749</v>
      </c>
      <c r="H2763" s="19">
        <f t="shared" si="1225"/>
        <v>6.6304347826074945</v>
      </c>
      <c r="I2763" s="18">
        <f t="shared" si="1226"/>
        <v>1.8944099378878556E-2</v>
      </c>
      <c r="J2763" s="17">
        <f t="shared" si="1227"/>
        <v>3935.0464558612857</v>
      </c>
      <c r="K2763" s="16">
        <f t="shared" si="1228"/>
        <v>32.161889288814081</v>
      </c>
      <c r="L2763" s="15">
        <f t="shared" si="1229"/>
        <v>1.3845347021276564E-7</v>
      </c>
      <c r="M2763" s="14">
        <f t="shared" si="1230"/>
        <v>3.2909005334872264E-10</v>
      </c>
      <c r="N2763" s="13">
        <f t="shared" si="1237"/>
        <v>0</v>
      </c>
      <c r="O2763" s="12">
        <f t="shared" si="1238"/>
        <v>0</v>
      </c>
      <c r="P2763" s="4">
        <f t="shared" si="1239"/>
        <v>1.2462128098967713E-9</v>
      </c>
      <c r="Q2763" s="11">
        <f t="shared" si="1231"/>
        <v>1.831413571056754E-8</v>
      </c>
      <c r="R2763" s="10">
        <f t="shared" si="1240"/>
        <v>0</v>
      </c>
      <c r="S2763" s="9">
        <f t="shared" si="1241"/>
        <v>0</v>
      </c>
      <c r="T2763" s="8">
        <f t="shared" si="1242"/>
        <v>37294.985922558852</v>
      </c>
      <c r="U2763" s="7">
        <f t="shared" si="1243"/>
        <v>-32.161889288814081</v>
      </c>
      <c r="V2763" s="9">
        <f t="shared" si="1244"/>
        <v>0</v>
      </c>
      <c r="W2763" s="8">
        <f t="shared" si="1245"/>
        <v>3935.0464558612857</v>
      </c>
      <c r="X2763" s="7">
        <f t="shared" si="1246"/>
        <v>-32.161889288814081</v>
      </c>
      <c r="Y2763" s="6">
        <f t="shared" si="1232"/>
        <v>0</v>
      </c>
      <c r="Z2763" s="4">
        <f t="shared" si="1233"/>
        <v>-1</v>
      </c>
      <c r="AA2763" s="4">
        <f t="shared" si="1247"/>
        <v>0</v>
      </c>
      <c r="AB2763" s="5">
        <f t="shared" si="1248"/>
        <v>0</v>
      </c>
      <c r="AC2763" s="418">
        <f t="shared" si="1252"/>
        <v>0</v>
      </c>
      <c r="AD2763" s="628">
        <f t="shared" si="1249"/>
        <v>0</v>
      </c>
      <c r="AE2763" s="4">
        <f t="shared" si="1234"/>
        <v>0</v>
      </c>
      <c r="AF2763" s="3">
        <f t="shared" si="1250"/>
        <v>4.67</v>
      </c>
      <c r="AG2763" s="2">
        <f t="shared" si="1235"/>
        <v>105.92076283713217</v>
      </c>
      <c r="AH2763" s="1">
        <f t="shared" si="1224"/>
        <v>0</v>
      </c>
    </row>
    <row r="2764" spans="6:34" ht="15" thickBot="1" x14ac:dyDescent="0.4">
      <c r="F2764" s="21">
        <f t="shared" si="1236"/>
        <v>273.39999999999367</v>
      </c>
      <c r="G2764" s="20">
        <f t="shared" si="1251"/>
        <v>356.63043478260749</v>
      </c>
      <c r="H2764" s="19">
        <f t="shared" si="1225"/>
        <v>6.6304347826074945</v>
      </c>
      <c r="I2764" s="18">
        <f t="shared" si="1226"/>
        <v>1.8944099378878556E-2</v>
      </c>
      <c r="J2764" s="17">
        <f t="shared" si="1227"/>
        <v>3935.0464558612857</v>
      </c>
      <c r="K2764" s="16">
        <f t="shared" si="1228"/>
        <v>32.161889288814081</v>
      </c>
      <c r="L2764" s="15">
        <f t="shared" si="1229"/>
        <v>1.3845347021276564E-7</v>
      </c>
      <c r="M2764" s="14">
        <f t="shared" si="1230"/>
        <v>3.2909005334872264E-10</v>
      </c>
      <c r="N2764" s="13">
        <f t="shared" si="1237"/>
        <v>0</v>
      </c>
      <c r="O2764" s="12">
        <f t="shared" si="1238"/>
        <v>0</v>
      </c>
      <c r="P2764" s="4">
        <f t="shared" si="1239"/>
        <v>1.2462128098967713E-9</v>
      </c>
      <c r="Q2764" s="11">
        <f t="shared" si="1231"/>
        <v>1.831413571056754E-8</v>
      </c>
      <c r="R2764" s="10">
        <f t="shared" si="1240"/>
        <v>0</v>
      </c>
      <c r="S2764" s="9">
        <f t="shared" si="1241"/>
        <v>0</v>
      </c>
      <c r="T2764" s="8">
        <f t="shared" si="1242"/>
        <v>37294.985922558852</v>
      </c>
      <c r="U2764" s="7">
        <f t="shared" si="1243"/>
        <v>-32.161889288814081</v>
      </c>
      <c r="V2764" s="9">
        <f t="shared" si="1244"/>
        <v>0</v>
      </c>
      <c r="W2764" s="8">
        <f t="shared" si="1245"/>
        <v>3935.0464558612857</v>
      </c>
      <c r="X2764" s="7">
        <f t="shared" si="1246"/>
        <v>-32.161889288814081</v>
      </c>
      <c r="Y2764" s="6">
        <f t="shared" si="1232"/>
        <v>0</v>
      </c>
      <c r="Z2764" s="4">
        <f t="shared" si="1233"/>
        <v>-1</v>
      </c>
      <c r="AA2764" s="4">
        <f t="shared" si="1247"/>
        <v>0</v>
      </c>
      <c r="AB2764" s="5">
        <f t="shared" si="1248"/>
        <v>0</v>
      </c>
      <c r="AC2764" s="418">
        <f t="shared" si="1252"/>
        <v>0</v>
      </c>
      <c r="AD2764" s="628">
        <f t="shared" si="1249"/>
        <v>0</v>
      </c>
      <c r="AE2764" s="4">
        <f t="shared" si="1234"/>
        <v>0</v>
      </c>
      <c r="AF2764" s="3">
        <f t="shared" si="1250"/>
        <v>4.67</v>
      </c>
      <c r="AG2764" s="2">
        <f t="shared" si="1235"/>
        <v>105.92076283713217</v>
      </c>
      <c r="AH2764" s="1">
        <f t="shared" si="1224"/>
        <v>0</v>
      </c>
    </row>
    <row r="2765" spans="6:34" ht="15" thickBot="1" x14ac:dyDescent="0.4">
      <c r="F2765" s="21">
        <f t="shared" si="1236"/>
        <v>273.49999999999369</v>
      </c>
      <c r="G2765" s="20">
        <f t="shared" si="1251"/>
        <v>356.63043478260749</v>
      </c>
      <c r="H2765" s="19">
        <f t="shared" si="1225"/>
        <v>6.6304347826074945</v>
      </c>
      <c r="I2765" s="18">
        <f t="shared" si="1226"/>
        <v>1.8944099378878556E-2</v>
      </c>
      <c r="J2765" s="17">
        <f t="shared" si="1227"/>
        <v>3935.0464558612857</v>
      </c>
      <c r="K2765" s="16">
        <f t="shared" si="1228"/>
        <v>32.161889288814081</v>
      </c>
      <c r="L2765" s="15">
        <f t="shared" si="1229"/>
        <v>1.3845347021276564E-7</v>
      </c>
      <c r="M2765" s="14">
        <f t="shared" si="1230"/>
        <v>3.2909005334872264E-10</v>
      </c>
      <c r="N2765" s="13">
        <f t="shared" si="1237"/>
        <v>0</v>
      </c>
      <c r="O2765" s="12">
        <f t="shared" si="1238"/>
        <v>0</v>
      </c>
      <c r="P2765" s="4">
        <f t="shared" si="1239"/>
        <v>1.2462128098967713E-9</v>
      </c>
      <c r="Q2765" s="11">
        <f t="shared" si="1231"/>
        <v>1.831413571056754E-8</v>
      </c>
      <c r="R2765" s="10">
        <f t="shared" si="1240"/>
        <v>0</v>
      </c>
      <c r="S2765" s="9">
        <f t="shared" si="1241"/>
        <v>0</v>
      </c>
      <c r="T2765" s="8">
        <f t="shared" si="1242"/>
        <v>37294.985922558852</v>
      </c>
      <c r="U2765" s="7">
        <f t="shared" si="1243"/>
        <v>-32.161889288814081</v>
      </c>
      <c r="V2765" s="9">
        <f t="shared" si="1244"/>
        <v>0</v>
      </c>
      <c r="W2765" s="8">
        <f t="shared" si="1245"/>
        <v>3935.0464558612857</v>
      </c>
      <c r="X2765" s="7">
        <f t="shared" si="1246"/>
        <v>-32.161889288814081</v>
      </c>
      <c r="Y2765" s="6">
        <f t="shared" si="1232"/>
        <v>0</v>
      </c>
      <c r="Z2765" s="4">
        <f t="shared" si="1233"/>
        <v>-1</v>
      </c>
      <c r="AA2765" s="4">
        <f t="shared" si="1247"/>
        <v>0</v>
      </c>
      <c r="AB2765" s="5">
        <f t="shared" si="1248"/>
        <v>0</v>
      </c>
      <c r="AC2765" s="418">
        <f t="shared" si="1252"/>
        <v>0</v>
      </c>
      <c r="AD2765" s="628">
        <f t="shared" si="1249"/>
        <v>0</v>
      </c>
      <c r="AE2765" s="4">
        <f t="shared" si="1234"/>
        <v>0</v>
      </c>
      <c r="AF2765" s="3">
        <f t="shared" si="1250"/>
        <v>4.67</v>
      </c>
      <c r="AG2765" s="2">
        <f t="shared" si="1235"/>
        <v>105.92076283713217</v>
      </c>
      <c r="AH2765" s="1">
        <f t="shared" si="1224"/>
        <v>0</v>
      </c>
    </row>
    <row r="2766" spans="6:34" ht="15" thickBot="1" x14ac:dyDescent="0.4">
      <c r="F2766" s="21">
        <f t="shared" si="1236"/>
        <v>273.59999999999371</v>
      </c>
      <c r="G2766" s="20">
        <f t="shared" si="1251"/>
        <v>356.63043478260749</v>
      </c>
      <c r="H2766" s="19">
        <f t="shared" si="1225"/>
        <v>6.6304347826074945</v>
      </c>
      <c r="I2766" s="18">
        <f t="shared" si="1226"/>
        <v>1.8944099378878556E-2</v>
      </c>
      <c r="J2766" s="17">
        <f t="shared" si="1227"/>
        <v>3935.0464558612857</v>
      </c>
      <c r="K2766" s="16">
        <f t="shared" si="1228"/>
        <v>32.161889288814081</v>
      </c>
      <c r="L2766" s="15">
        <f t="shared" si="1229"/>
        <v>1.3845347021276564E-7</v>
      </c>
      <c r="M2766" s="14">
        <f t="shared" si="1230"/>
        <v>3.2909005334872264E-10</v>
      </c>
      <c r="N2766" s="13">
        <f t="shared" si="1237"/>
        <v>0</v>
      </c>
      <c r="O2766" s="12">
        <f t="shared" si="1238"/>
        <v>0</v>
      </c>
      <c r="P2766" s="4">
        <f t="shared" si="1239"/>
        <v>1.2462128098967713E-9</v>
      </c>
      <c r="Q2766" s="11">
        <f t="shared" si="1231"/>
        <v>1.831413571056754E-8</v>
      </c>
      <c r="R2766" s="10">
        <f t="shared" si="1240"/>
        <v>0</v>
      </c>
      <c r="S2766" s="9">
        <f t="shared" si="1241"/>
        <v>0</v>
      </c>
      <c r="T2766" s="8">
        <f t="shared" si="1242"/>
        <v>37294.985922558852</v>
      </c>
      <c r="U2766" s="7">
        <f t="shared" si="1243"/>
        <v>-32.161889288814081</v>
      </c>
      <c r="V2766" s="9">
        <f t="shared" si="1244"/>
        <v>0</v>
      </c>
      <c r="W2766" s="8">
        <f t="shared" si="1245"/>
        <v>3935.0464558612857</v>
      </c>
      <c r="X2766" s="7">
        <f t="shared" si="1246"/>
        <v>-32.161889288814081</v>
      </c>
      <c r="Y2766" s="6">
        <f t="shared" si="1232"/>
        <v>0</v>
      </c>
      <c r="Z2766" s="4">
        <f t="shared" si="1233"/>
        <v>-1</v>
      </c>
      <c r="AA2766" s="4">
        <f t="shared" si="1247"/>
        <v>0</v>
      </c>
      <c r="AB2766" s="5">
        <f t="shared" si="1248"/>
        <v>0</v>
      </c>
      <c r="AC2766" s="418">
        <f t="shared" si="1252"/>
        <v>0</v>
      </c>
      <c r="AD2766" s="628">
        <f t="shared" si="1249"/>
        <v>0</v>
      </c>
      <c r="AE2766" s="4">
        <f t="shared" si="1234"/>
        <v>0</v>
      </c>
      <c r="AF2766" s="3">
        <f t="shared" si="1250"/>
        <v>4.67</v>
      </c>
      <c r="AG2766" s="2">
        <f t="shared" si="1235"/>
        <v>105.92076283713217</v>
      </c>
      <c r="AH2766" s="1">
        <f t="shared" si="1224"/>
        <v>0</v>
      </c>
    </row>
    <row r="2767" spans="6:34" ht="15" thickBot="1" x14ac:dyDescent="0.4">
      <c r="F2767" s="21">
        <f t="shared" si="1236"/>
        <v>273.69999999999374</v>
      </c>
      <c r="G2767" s="20">
        <f t="shared" si="1251"/>
        <v>356.63043478260749</v>
      </c>
      <c r="H2767" s="19">
        <f t="shared" si="1225"/>
        <v>6.6304347826074945</v>
      </c>
      <c r="I2767" s="18">
        <f t="shared" si="1226"/>
        <v>1.8944099378878556E-2</v>
      </c>
      <c r="J2767" s="17">
        <f t="shared" si="1227"/>
        <v>3935.0464558612857</v>
      </c>
      <c r="K2767" s="16">
        <f t="shared" si="1228"/>
        <v>32.161889288814081</v>
      </c>
      <c r="L2767" s="15">
        <f t="shared" si="1229"/>
        <v>1.3845347021276564E-7</v>
      </c>
      <c r="M2767" s="14">
        <f t="shared" si="1230"/>
        <v>3.2909005334872264E-10</v>
      </c>
      <c r="N2767" s="13">
        <f t="shared" si="1237"/>
        <v>0</v>
      </c>
      <c r="O2767" s="12">
        <f t="shared" si="1238"/>
        <v>0</v>
      </c>
      <c r="P2767" s="4">
        <f t="shared" si="1239"/>
        <v>1.2462128098967713E-9</v>
      </c>
      <c r="Q2767" s="11">
        <f t="shared" si="1231"/>
        <v>1.831413571056754E-8</v>
      </c>
      <c r="R2767" s="10">
        <f t="shared" si="1240"/>
        <v>0</v>
      </c>
      <c r="S2767" s="9">
        <f t="shared" si="1241"/>
        <v>0</v>
      </c>
      <c r="T2767" s="8">
        <f t="shared" si="1242"/>
        <v>37294.985922558852</v>
      </c>
      <c r="U2767" s="7">
        <f t="shared" si="1243"/>
        <v>-32.161889288814081</v>
      </c>
      <c r="V2767" s="9">
        <f t="shared" si="1244"/>
        <v>0</v>
      </c>
      <c r="W2767" s="8">
        <f t="shared" si="1245"/>
        <v>3935.0464558612857</v>
      </c>
      <c r="X2767" s="7">
        <f t="shared" si="1246"/>
        <v>-32.161889288814081</v>
      </c>
      <c r="Y2767" s="6">
        <f t="shared" si="1232"/>
        <v>0</v>
      </c>
      <c r="Z2767" s="4">
        <f t="shared" si="1233"/>
        <v>-1</v>
      </c>
      <c r="AA2767" s="4">
        <f t="shared" si="1247"/>
        <v>0</v>
      </c>
      <c r="AB2767" s="5">
        <f t="shared" si="1248"/>
        <v>0</v>
      </c>
      <c r="AC2767" s="418">
        <f t="shared" si="1252"/>
        <v>0</v>
      </c>
      <c r="AD2767" s="628">
        <f t="shared" si="1249"/>
        <v>0</v>
      </c>
      <c r="AE2767" s="4">
        <f t="shared" si="1234"/>
        <v>0</v>
      </c>
      <c r="AF2767" s="3">
        <f t="shared" si="1250"/>
        <v>4.67</v>
      </c>
      <c r="AG2767" s="2">
        <f t="shared" si="1235"/>
        <v>105.92076283713217</v>
      </c>
      <c r="AH2767" s="1">
        <f t="shared" si="1224"/>
        <v>0</v>
      </c>
    </row>
    <row r="2768" spans="6:34" ht="15" thickBot="1" x14ac:dyDescent="0.4">
      <c r="F2768" s="21">
        <f t="shared" si="1236"/>
        <v>273.79999999999376</v>
      </c>
      <c r="G2768" s="20">
        <f t="shared" si="1251"/>
        <v>356.63043478260749</v>
      </c>
      <c r="H2768" s="19">
        <f t="shared" si="1225"/>
        <v>6.6304347826074945</v>
      </c>
      <c r="I2768" s="18">
        <f t="shared" si="1226"/>
        <v>1.8944099378878556E-2</v>
      </c>
      <c r="J2768" s="17">
        <f t="shared" si="1227"/>
        <v>3935.0464558612857</v>
      </c>
      <c r="K2768" s="16">
        <f t="shared" si="1228"/>
        <v>32.161889288814081</v>
      </c>
      <c r="L2768" s="15">
        <f t="shared" si="1229"/>
        <v>1.3845347021276564E-7</v>
      </c>
      <c r="M2768" s="14">
        <f t="shared" si="1230"/>
        <v>3.2909005334872264E-10</v>
      </c>
      <c r="N2768" s="13">
        <f t="shared" si="1237"/>
        <v>0</v>
      </c>
      <c r="O2768" s="12">
        <f t="shared" si="1238"/>
        <v>0</v>
      </c>
      <c r="P2768" s="4">
        <f t="shared" si="1239"/>
        <v>1.2462128098967713E-9</v>
      </c>
      <c r="Q2768" s="11">
        <f t="shared" si="1231"/>
        <v>1.831413571056754E-8</v>
      </c>
      <c r="R2768" s="10">
        <f t="shared" si="1240"/>
        <v>0</v>
      </c>
      <c r="S2768" s="9">
        <f t="shared" si="1241"/>
        <v>0</v>
      </c>
      <c r="T2768" s="8">
        <f t="shared" si="1242"/>
        <v>37294.985922558852</v>
      </c>
      <c r="U2768" s="7">
        <f t="shared" si="1243"/>
        <v>-32.161889288814081</v>
      </c>
      <c r="V2768" s="9">
        <f t="shared" si="1244"/>
        <v>0</v>
      </c>
      <c r="W2768" s="8">
        <f t="shared" si="1245"/>
        <v>3935.0464558612857</v>
      </c>
      <c r="X2768" s="7">
        <f t="shared" si="1246"/>
        <v>-32.161889288814081</v>
      </c>
      <c r="Y2768" s="6">
        <f t="shared" si="1232"/>
        <v>0</v>
      </c>
      <c r="Z2768" s="4">
        <f t="shared" si="1233"/>
        <v>-1</v>
      </c>
      <c r="AA2768" s="4">
        <f t="shared" si="1247"/>
        <v>0</v>
      </c>
      <c r="AB2768" s="5">
        <f t="shared" si="1248"/>
        <v>0</v>
      </c>
      <c r="AC2768" s="418">
        <f t="shared" si="1252"/>
        <v>0</v>
      </c>
      <c r="AD2768" s="628">
        <f t="shared" si="1249"/>
        <v>0</v>
      </c>
      <c r="AE2768" s="4">
        <f t="shared" si="1234"/>
        <v>0</v>
      </c>
      <c r="AF2768" s="3">
        <f t="shared" si="1250"/>
        <v>4.67</v>
      </c>
      <c r="AG2768" s="2">
        <f t="shared" si="1235"/>
        <v>105.92076283713217</v>
      </c>
      <c r="AH2768" s="1">
        <f t="shared" si="1224"/>
        <v>0</v>
      </c>
    </row>
    <row r="2769" spans="6:34" ht="15" thickBot="1" x14ac:dyDescent="0.4">
      <c r="F2769" s="21">
        <f t="shared" si="1236"/>
        <v>273.89999999999378</v>
      </c>
      <c r="G2769" s="20">
        <f t="shared" si="1251"/>
        <v>356.63043478260749</v>
      </c>
      <c r="H2769" s="19">
        <f t="shared" si="1225"/>
        <v>6.6304347826074945</v>
      </c>
      <c r="I2769" s="18">
        <f t="shared" si="1226"/>
        <v>1.8944099378878556E-2</v>
      </c>
      <c r="J2769" s="17">
        <f t="shared" si="1227"/>
        <v>3935.0464558612857</v>
      </c>
      <c r="K2769" s="16">
        <f t="shared" si="1228"/>
        <v>32.161889288814081</v>
      </c>
      <c r="L2769" s="15">
        <f t="shared" si="1229"/>
        <v>1.3845347021276564E-7</v>
      </c>
      <c r="M2769" s="14">
        <f t="shared" si="1230"/>
        <v>3.2909005334872264E-10</v>
      </c>
      <c r="N2769" s="13">
        <f t="shared" si="1237"/>
        <v>0</v>
      </c>
      <c r="O2769" s="12">
        <f t="shared" si="1238"/>
        <v>0</v>
      </c>
      <c r="P2769" s="4">
        <f t="shared" si="1239"/>
        <v>1.2462128098967713E-9</v>
      </c>
      <c r="Q2769" s="11">
        <f t="shared" si="1231"/>
        <v>1.831413571056754E-8</v>
      </c>
      <c r="R2769" s="10">
        <f t="shared" si="1240"/>
        <v>0</v>
      </c>
      <c r="S2769" s="9">
        <f t="shared" si="1241"/>
        <v>0</v>
      </c>
      <c r="T2769" s="8">
        <f t="shared" si="1242"/>
        <v>37294.985922558852</v>
      </c>
      <c r="U2769" s="7">
        <f t="shared" si="1243"/>
        <v>-32.161889288814081</v>
      </c>
      <c r="V2769" s="9">
        <f t="shared" si="1244"/>
        <v>0</v>
      </c>
      <c r="W2769" s="8">
        <f t="shared" si="1245"/>
        <v>3935.0464558612857</v>
      </c>
      <c r="X2769" s="7">
        <f t="shared" si="1246"/>
        <v>-32.161889288814081</v>
      </c>
      <c r="Y2769" s="6">
        <f t="shared" si="1232"/>
        <v>0</v>
      </c>
      <c r="Z2769" s="4">
        <f t="shared" si="1233"/>
        <v>-1</v>
      </c>
      <c r="AA2769" s="4">
        <f t="shared" si="1247"/>
        <v>0</v>
      </c>
      <c r="AB2769" s="5">
        <f t="shared" si="1248"/>
        <v>0</v>
      </c>
      <c r="AC2769" s="418">
        <f t="shared" si="1252"/>
        <v>0</v>
      </c>
      <c r="AD2769" s="628">
        <f t="shared" si="1249"/>
        <v>0</v>
      </c>
      <c r="AE2769" s="4">
        <f t="shared" si="1234"/>
        <v>0</v>
      </c>
      <c r="AF2769" s="3">
        <f t="shared" si="1250"/>
        <v>4.67</v>
      </c>
      <c r="AG2769" s="2">
        <f t="shared" si="1235"/>
        <v>105.92076283713217</v>
      </c>
      <c r="AH2769" s="1">
        <f t="shared" si="1224"/>
        <v>0</v>
      </c>
    </row>
    <row r="2770" spans="6:34" ht="15" thickBot="1" x14ac:dyDescent="0.4">
      <c r="F2770" s="21">
        <f t="shared" si="1236"/>
        <v>273.9999999999938</v>
      </c>
      <c r="G2770" s="20">
        <f t="shared" si="1251"/>
        <v>356.63043478260749</v>
      </c>
      <c r="H2770" s="19">
        <f t="shared" si="1225"/>
        <v>6.6304347826074945</v>
      </c>
      <c r="I2770" s="18">
        <f t="shared" si="1226"/>
        <v>1.8944099378878556E-2</v>
      </c>
      <c r="J2770" s="17">
        <f t="shared" si="1227"/>
        <v>3935.0464558612857</v>
      </c>
      <c r="K2770" s="16">
        <f t="shared" si="1228"/>
        <v>32.161889288814081</v>
      </c>
      <c r="L2770" s="15">
        <f t="shared" si="1229"/>
        <v>1.3845347021276564E-7</v>
      </c>
      <c r="M2770" s="14">
        <f t="shared" si="1230"/>
        <v>3.2909005334872264E-10</v>
      </c>
      <c r="N2770" s="13">
        <f t="shared" si="1237"/>
        <v>0</v>
      </c>
      <c r="O2770" s="12">
        <f t="shared" si="1238"/>
        <v>0</v>
      </c>
      <c r="P2770" s="4">
        <f t="shared" si="1239"/>
        <v>1.2462128098967713E-9</v>
      </c>
      <c r="Q2770" s="11">
        <f t="shared" si="1231"/>
        <v>1.831413571056754E-8</v>
      </c>
      <c r="R2770" s="10">
        <f t="shared" si="1240"/>
        <v>0</v>
      </c>
      <c r="S2770" s="9">
        <f t="shared" si="1241"/>
        <v>0</v>
      </c>
      <c r="T2770" s="8">
        <f t="shared" si="1242"/>
        <v>37294.985922558852</v>
      </c>
      <c r="U2770" s="7">
        <f t="shared" si="1243"/>
        <v>-32.161889288814081</v>
      </c>
      <c r="V2770" s="9">
        <f t="shared" si="1244"/>
        <v>0</v>
      </c>
      <c r="W2770" s="8">
        <f t="shared" si="1245"/>
        <v>3935.0464558612857</v>
      </c>
      <c r="X2770" s="7">
        <f t="shared" si="1246"/>
        <v>-32.161889288814081</v>
      </c>
      <c r="Y2770" s="6">
        <f t="shared" si="1232"/>
        <v>0</v>
      </c>
      <c r="Z2770" s="4">
        <f t="shared" si="1233"/>
        <v>-1</v>
      </c>
      <c r="AA2770" s="4">
        <f t="shared" si="1247"/>
        <v>0</v>
      </c>
      <c r="AB2770" s="5">
        <f t="shared" si="1248"/>
        <v>0</v>
      </c>
      <c r="AC2770" s="418">
        <f t="shared" si="1252"/>
        <v>0</v>
      </c>
      <c r="AD2770" s="628">
        <f t="shared" si="1249"/>
        <v>0</v>
      </c>
      <c r="AE2770" s="4">
        <f t="shared" si="1234"/>
        <v>0</v>
      </c>
      <c r="AF2770" s="3">
        <f t="shared" si="1250"/>
        <v>4.67</v>
      </c>
      <c r="AG2770" s="2">
        <f t="shared" si="1235"/>
        <v>105.92076283713217</v>
      </c>
      <c r="AH2770" s="1">
        <f t="shared" si="1224"/>
        <v>0</v>
      </c>
    </row>
    <row r="2771" spans="6:34" ht="15" thickBot="1" x14ac:dyDescent="0.4">
      <c r="F2771" s="21">
        <f t="shared" si="1236"/>
        <v>274.09999999999383</v>
      </c>
      <c r="G2771" s="20">
        <f t="shared" si="1251"/>
        <v>356.63043478260749</v>
      </c>
      <c r="H2771" s="19">
        <f t="shared" si="1225"/>
        <v>6.6304347826074945</v>
      </c>
      <c r="I2771" s="18">
        <f t="shared" si="1226"/>
        <v>1.8944099378878556E-2</v>
      </c>
      <c r="J2771" s="17">
        <f t="shared" si="1227"/>
        <v>3935.0464558612857</v>
      </c>
      <c r="K2771" s="16">
        <f t="shared" si="1228"/>
        <v>32.161889288814081</v>
      </c>
      <c r="L2771" s="15">
        <f t="shared" si="1229"/>
        <v>1.3845347021276564E-7</v>
      </c>
      <c r="M2771" s="14">
        <f t="shared" si="1230"/>
        <v>3.2909005334872264E-10</v>
      </c>
      <c r="N2771" s="13">
        <f t="shared" si="1237"/>
        <v>0</v>
      </c>
      <c r="O2771" s="12">
        <f t="shared" si="1238"/>
        <v>0</v>
      </c>
      <c r="P2771" s="4">
        <f t="shared" si="1239"/>
        <v>1.2462128098967713E-9</v>
      </c>
      <c r="Q2771" s="11">
        <f t="shared" si="1231"/>
        <v>1.831413571056754E-8</v>
      </c>
      <c r="R2771" s="10">
        <f t="shared" si="1240"/>
        <v>0</v>
      </c>
      <c r="S2771" s="9">
        <f t="shared" si="1241"/>
        <v>0</v>
      </c>
      <c r="T2771" s="8">
        <f t="shared" si="1242"/>
        <v>37294.985922558852</v>
      </c>
      <c r="U2771" s="7">
        <f t="shared" si="1243"/>
        <v>-32.161889288814081</v>
      </c>
      <c r="V2771" s="9">
        <f t="shared" si="1244"/>
        <v>0</v>
      </c>
      <c r="W2771" s="8">
        <f t="shared" si="1245"/>
        <v>3935.0464558612857</v>
      </c>
      <c r="X2771" s="7">
        <f t="shared" si="1246"/>
        <v>-32.161889288814081</v>
      </c>
      <c r="Y2771" s="6">
        <f t="shared" si="1232"/>
        <v>0</v>
      </c>
      <c r="Z2771" s="4">
        <f t="shared" si="1233"/>
        <v>-1</v>
      </c>
      <c r="AA2771" s="4">
        <f t="shared" si="1247"/>
        <v>0</v>
      </c>
      <c r="AB2771" s="5">
        <f t="shared" si="1248"/>
        <v>0</v>
      </c>
      <c r="AC2771" s="418">
        <f t="shared" si="1252"/>
        <v>0</v>
      </c>
      <c r="AD2771" s="628">
        <f t="shared" si="1249"/>
        <v>0</v>
      </c>
      <c r="AE2771" s="4">
        <f t="shared" si="1234"/>
        <v>0</v>
      </c>
      <c r="AF2771" s="3">
        <f t="shared" si="1250"/>
        <v>4.67</v>
      </c>
      <c r="AG2771" s="2">
        <f t="shared" si="1235"/>
        <v>105.92076283713217</v>
      </c>
      <c r="AH2771" s="1">
        <f t="shared" si="1224"/>
        <v>0</v>
      </c>
    </row>
    <row r="2772" spans="6:34" ht="15" thickBot="1" x14ac:dyDescent="0.4">
      <c r="F2772" s="21">
        <f t="shared" si="1236"/>
        <v>274.19999999999385</v>
      </c>
      <c r="G2772" s="20">
        <f t="shared" si="1251"/>
        <v>356.63043478260749</v>
      </c>
      <c r="H2772" s="19">
        <f t="shared" si="1225"/>
        <v>6.6304347826074945</v>
      </c>
      <c r="I2772" s="18">
        <f t="shared" si="1226"/>
        <v>1.8944099378878556E-2</v>
      </c>
      <c r="J2772" s="17">
        <f t="shared" si="1227"/>
        <v>3935.0464558612857</v>
      </c>
      <c r="K2772" s="16">
        <f t="shared" si="1228"/>
        <v>32.161889288814081</v>
      </c>
      <c r="L2772" s="15">
        <f t="shared" si="1229"/>
        <v>1.3845347021276564E-7</v>
      </c>
      <c r="M2772" s="14">
        <f t="shared" si="1230"/>
        <v>3.2909005334872264E-10</v>
      </c>
      <c r="N2772" s="13">
        <f t="shared" si="1237"/>
        <v>0</v>
      </c>
      <c r="O2772" s="12">
        <f t="shared" si="1238"/>
        <v>0</v>
      </c>
      <c r="P2772" s="4">
        <f t="shared" si="1239"/>
        <v>1.2462128098967713E-9</v>
      </c>
      <c r="Q2772" s="11">
        <f t="shared" si="1231"/>
        <v>1.831413571056754E-8</v>
      </c>
      <c r="R2772" s="10">
        <f t="shared" si="1240"/>
        <v>0</v>
      </c>
      <c r="S2772" s="9">
        <f t="shared" si="1241"/>
        <v>0</v>
      </c>
      <c r="T2772" s="8">
        <f t="shared" si="1242"/>
        <v>37294.985922558852</v>
      </c>
      <c r="U2772" s="7">
        <f t="shared" si="1243"/>
        <v>-32.161889288814081</v>
      </c>
      <c r="V2772" s="9">
        <f t="shared" si="1244"/>
        <v>0</v>
      </c>
      <c r="W2772" s="8">
        <f t="shared" si="1245"/>
        <v>3935.0464558612857</v>
      </c>
      <c r="X2772" s="7">
        <f t="shared" si="1246"/>
        <v>-32.161889288814081</v>
      </c>
      <c r="Y2772" s="6">
        <f t="shared" si="1232"/>
        <v>0</v>
      </c>
      <c r="Z2772" s="4">
        <f t="shared" si="1233"/>
        <v>-1</v>
      </c>
      <c r="AA2772" s="4">
        <f t="shared" si="1247"/>
        <v>0</v>
      </c>
      <c r="AB2772" s="5">
        <f t="shared" si="1248"/>
        <v>0</v>
      </c>
      <c r="AC2772" s="418">
        <f t="shared" si="1252"/>
        <v>0</v>
      </c>
      <c r="AD2772" s="628">
        <f t="shared" si="1249"/>
        <v>0</v>
      </c>
      <c r="AE2772" s="4">
        <f t="shared" si="1234"/>
        <v>0</v>
      </c>
      <c r="AF2772" s="3">
        <f t="shared" si="1250"/>
        <v>4.67</v>
      </c>
      <c r="AG2772" s="2">
        <f t="shared" si="1235"/>
        <v>105.92076283713217</v>
      </c>
      <c r="AH2772" s="1">
        <f t="shared" si="1224"/>
        <v>0</v>
      </c>
    </row>
    <row r="2773" spans="6:34" ht="15" thickBot="1" x14ac:dyDescent="0.4">
      <c r="F2773" s="21">
        <f t="shared" si="1236"/>
        <v>274.29999999999387</v>
      </c>
      <c r="G2773" s="20">
        <f t="shared" si="1251"/>
        <v>356.63043478260749</v>
      </c>
      <c r="H2773" s="19">
        <f t="shared" si="1225"/>
        <v>6.6304347826074945</v>
      </c>
      <c r="I2773" s="18">
        <f t="shared" si="1226"/>
        <v>1.8944099378878556E-2</v>
      </c>
      <c r="J2773" s="17">
        <f t="shared" si="1227"/>
        <v>3935.0464558612857</v>
      </c>
      <c r="K2773" s="16">
        <f t="shared" si="1228"/>
        <v>32.161889288814081</v>
      </c>
      <c r="L2773" s="15">
        <f t="shared" si="1229"/>
        <v>1.3845347021276564E-7</v>
      </c>
      <c r="M2773" s="14">
        <f t="shared" si="1230"/>
        <v>3.2909005334872264E-10</v>
      </c>
      <c r="N2773" s="13">
        <f t="shared" si="1237"/>
        <v>0</v>
      </c>
      <c r="O2773" s="12">
        <f t="shared" si="1238"/>
        <v>0</v>
      </c>
      <c r="P2773" s="4">
        <f t="shared" si="1239"/>
        <v>1.2462128098967713E-9</v>
      </c>
      <c r="Q2773" s="11">
        <f t="shared" si="1231"/>
        <v>1.831413571056754E-8</v>
      </c>
      <c r="R2773" s="10">
        <f t="shared" si="1240"/>
        <v>0</v>
      </c>
      <c r="S2773" s="9">
        <f t="shared" si="1241"/>
        <v>0</v>
      </c>
      <c r="T2773" s="8">
        <f t="shared" si="1242"/>
        <v>37294.985922558852</v>
      </c>
      <c r="U2773" s="7">
        <f t="shared" si="1243"/>
        <v>-32.161889288814081</v>
      </c>
      <c r="V2773" s="9">
        <f t="shared" si="1244"/>
        <v>0</v>
      </c>
      <c r="W2773" s="8">
        <f t="shared" si="1245"/>
        <v>3935.0464558612857</v>
      </c>
      <c r="X2773" s="7">
        <f t="shared" si="1246"/>
        <v>-32.161889288814081</v>
      </c>
      <c r="Y2773" s="6">
        <f t="shared" si="1232"/>
        <v>0</v>
      </c>
      <c r="Z2773" s="4">
        <f t="shared" si="1233"/>
        <v>-1</v>
      </c>
      <c r="AA2773" s="4">
        <f t="shared" si="1247"/>
        <v>0</v>
      </c>
      <c r="AB2773" s="5">
        <f t="shared" si="1248"/>
        <v>0</v>
      </c>
      <c r="AC2773" s="418">
        <f t="shared" si="1252"/>
        <v>0</v>
      </c>
      <c r="AD2773" s="628">
        <f t="shared" si="1249"/>
        <v>0</v>
      </c>
      <c r="AE2773" s="4">
        <f t="shared" si="1234"/>
        <v>0</v>
      </c>
      <c r="AF2773" s="3">
        <f t="shared" si="1250"/>
        <v>4.67</v>
      </c>
      <c r="AG2773" s="2">
        <f t="shared" si="1235"/>
        <v>105.92076283713217</v>
      </c>
      <c r="AH2773" s="1">
        <f t="shared" ref="AH2773:AH2836" si="1253">DragCoefficient*AE2773^(3/2)</f>
        <v>0</v>
      </c>
    </row>
    <row r="2774" spans="6:34" ht="15" thickBot="1" x14ac:dyDescent="0.4">
      <c r="F2774" s="21">
        <f t="shared" si="1236"/>
        <v>274.3999999999939</v>
      </c>
      <c r="G2774" s="20">
        <f t="shared" si="1251"/>
        <v>356.63043478260749</v>
      </c>
      <c r="H2774" s="19">
        <f t="shared" si="1225"/>
        <v>6.6304347826074945</v>
      </c>
      <c r="I2774" s="18">
        <f t="shared" si="1226"/>
        <v>1.8944099378878556E-2</v>
      </c>
      <c r="J2774" s="17">
        <f t="shared" si="1227"/>
        <v>3935.0464558612857</v>
      </c>
      <c r="K2774" s="16">
        <f t="shared" si="1228"/>
        <v>32.161889288814081</v>
      </c>
      <c r="L2774" s="15">
        <f t="shared" si="1229"/>
        <v>1.3845347021276564E-7</v>
      </c>
      <c r="M2774" s="14">
        <f t="shared" si="1230"/>
        <v>3.2909005334872264E-10</v>
      </c>
      <c r="N2774" s="13">
        <f t="shared" si="1237"/>
        <v>0</v>
      </c>
      <c r="O2774" s="12">
        <f t="shared" si="1238"/>
        <v>0</v>
      </c>
      <c r="P2774" s="4">
        <f t="shared" si="1239"/>
        <v>1.2462128098967713E-9</v>
      </c>
      <c r="Q2774" s="11">
        <f t="shared" si="1231"/>
        <v>1.831413571056754E-8</v>
      </c>
      <c r="R2774" s="10">
        <f t="shared" si="1240"/>
        <v>0</v>
      </c>
      <c r="S2774" s="9">
        <f t="shared" si="1241"/>
        <v>0</v>
      </c>
      <c r="T2774" s="8">
        <f t="shared" si="1242"/>
        <v>37294.985922558852</v>
      </c>
      <c r="U2774" s="7">
        <f t="shared" si="1243"/>
        <v>-32.161889288814081</v>
      </c>
      <c r="V2774" s="9">
        <f t="shared" si="1244"/>
        <v>0</v>
      </c>
      <c r="W2774" s="8">
        <f t="shared" si="1245"/>
        <v>3935.0464558612857</v>
      </c>
      <c r="X2774" s="7">
        <f t="shared" si="1246"/>
        <v>-32.161889288814081</v>
      </c>
      <c r="Y2774" s="6">
        <f t="shared" si="1232"/>
        <v>0</v>
      </c>
      <c r="Z2774" s="4">
        <f t="shared" si="1233"/>
        <v>-1</v>
      </c>
      <c r="AA2774" s="4">
        <f t="shared" si="1247"/>
        <v>0</v>
      </c>
      <c r="AB2774" s="5">
        <f t="shared" si="1248"/>
        <v>0</v>
      </c>
      <c r="AC2774" s="418">
        <f t="shared" si="1252"/>
        <v>0</v>
      </c>
      <c r="AD2774" s="628">
        <f t="shared" si="1249"/>
        <v>0</v>
      </c>
      <c r="AE2774" s="4">
        <f t="shared" si="1234"/>
        <v>0</v>
      </c>
      <c r="AF2774" s="3">
        <f t="shared" si="1250"/>
        <v>4.67</v>
      </c>
      <c r="AG2774" s="2">
        <f t="shared" si="1235"/>
        <v>105.92076283713217</v>
      </c>
      <c r="AH2774" s="1">
        <f t="shared" si="1253"/>
        <v>0</v>
      </c>
    </row>
    <row r="2775" spans="6:34" ht="15" thickBot="1" x14ac:dyDescent="0.4">
      <c r="F2775" s="21">
        <f t="shared" si="1236"/>
        <v>274.49999999999392</v>
      </c>
      <c r="G2775" s="20">
        <f t="shared" si="1251"/>
        <v>356.63043478260749</v>
      </c>
      <c r="H2775" s="19">
        <f t="shared" si="1225"/>
        <v>6.6304347826074945</v>
      </c>
      <c r="I2775" s="18">
        <f t="shared" si="1226"/>
        <v>1.8944099378878556E-2</v>
      </c>
      <c r="J2775" s="17">
        <f t="shared" si="1227"/>
        <v>3935.0464558612857</v>
      </c>
      <c r="K2775" s="16">
        <f t="shared" si="1228"/>
        <v>32.161889288814081</v>
      </c>
      <c r="L2775" s="15">
        <f t="shared" si="1229"/>
        <v>1.3845347021276564E-7</v>
      </c>
      <c r="M2775" s="14">
        <f t="shared" si="1230"/>
        <v>3.2909005334872264E-10</v>
      </c>
      <c r="N2775" s="13">
        <f t="shared" si="1237"/>
        <v>0</v>
      </c>
      <c r="O2775" s="12">
        <f t="shared" si="1238"/>
        <v>0</v>
      </c>
      <c r="P2775" s="4">
        <f t="shared" si="1239"/>
        <v>1.2462128098967713E-9</v>
      </c>
      <c r="Q2775" s="11">
        <f t="shared" si="1231"/>
        <v>1.831413571056754E-8</v>
      </c>
      <c r="R2775" s="10">
        <f t="shared" si="1240"/>
        <v>0</v>
      </c>
      <c r="S2775" s="9">
        <f t="shared" si="1241"/>
        <v>0</v>
      </c>
      <c r="T2775" s="8">
        <f t="shared" si="1242"/>
        <v>37294.985922558852</v>
      </c>
      <c r="U2775" s="7">
        <f t="shared" si="1243"/>
        <v>-32.161889288814081</v>
      </c>
      <c r="V2775" s="9">
        <f t="shared" si="1244"/>
        <v>0</v>
      </c>
      <c r="W2775" s="8">
        <f t="shared" si="1245"/>
        <v>3935.0464558612857</v>
      </c>
      <c r="X2775" s="7">
        <f t="shared" si="1246"/>
        <v>-32.161889288814081</v>
      </c>
      <c r="Y2775" s="6">
        <f t="shared" si="1232"/>
        <v>0</v>
      </c>
      <c r="Z2775" s="4">
        <f t="shared" si="1233"/>
        <v>-1</v>
      </c>
      <c r="AA2775" s="4">
        <f t="shared" si="1247"/>
        <v>0</v>
      </c>
      <c r="AB2775" s="5">
        <f t="shared" si="1248"/>
        <v>0</v>
      </c>
      <c r="AC2775" s="418">
        <f t="shared" si="1252"/>
        <v>0</v>
      </c>
      <c r="AD2775" s="628">
        <f t="shared" si="1249"/>
        <v>0</v>
      </c>
      <c r="AE2775" s="4">
        <f t="shared" si="1234"/>
        <v>0</v>
      </c>
      <c r="AF2775" s="3">
        <f t="shared" si="1250"/>
        <v>4.67</v>
      </c>
      <c r="AG2775" s="2">
        <f t="shared" si="1235"/>
        <v>105.92076283713217</v>
      </c>
      <c r="AH2775" s="1">
        <f t="shared" si="1253"/>
        <v>0</v>
      </c>
    </row>
    <row r="2776" spans="6:34" ht="15" thickBot="1" x14ac:dyDescent="0.4">
      <c r="F2776" s="21">
        <f t="shared" si="1236"/>
        <v>274.59999999999394</v>
      </c>
      <c r="G2776" s="20">
        <f t="shared" si="1251"/>
        <v>356.63043478260749</v>
      </c>
      <c r="H2776" s="19">
        <f t="shared" si="1225"/>
        <v>6.6304347826074945</v>
      </c>
      <c r="I2776" s="18">
        <f t="shared" si="1226"/>
        <v>1.8944099378878556E-2</v>
      </c>
      <c r="J2776" s="17">
        <f t="shared" si="1227"/>
        <v>3935.0464558612857</v>
      </c>
      <c r="K2776" s="16">
        <f t="shared" si="1228"/>
        <v>32.161889288814081</v>
      </c>
      <c r="L2776" s="15">
        <f t="shared" si="1229"/>
        <v>1.3845347021276564E-7</v>
      </c>
      <c r="M2776" s="14">
        <f t="shared" si="1230"/>
        <v>3.2909005334872264E-10</v>
      </c>
      <c r="N2776" s="13">
        <f t="shared" si="1237"/>
        <v>0</v>
      </c>
      <c r="O2776" s="12">
        <f t="shared" si="1238"/>
        <v>0</v>
      </c>
      <c r="P2776" s="4">
        <f t="shared" si="1239"/>
        <v>1.2462128098967713E-9</v>
      </c>
      <c r="Q2776" s="11">
        <f t="shared" si="1231"/>
        <v>1.831413571056754E-8</v>
      </c>
      <c r="R2776" s="10">
        <f t="shared" si="1240"/>
        <v>0</v>
      </c>
      <c r="S2776" s="9">
        <f t="shared" si="1241"/>
        <v>0</v>
      </c>
      <c r="T2776" s="8">
        <f t="shared" si="1242"/>
        <v>37294.985922558852</v>
      </c>
      <c r="U2776" s="7">
        <f t="shared" si="1243"/>
        <v>-32.161889288814081</v>
      </c>
      <c r="V2776" s="9">
        <f t="shared" si="1244"/>
        <v>0</v>
      </c>
      <c r="W2776" s="8">
        <f t="shared" si="1245"/>
        <v>3935.0464558612857</v>
      </c>
      <c r="X2776" s="7">
        <f t="shared" si="1246"/>
        <v>-32.161889288814081</v>
      </c>
      <c r="Y2776" s="6">
        <f t="shared" si="1232"/>
        <v>0</v>
      </c>
      <c r="Z2776" s="4">
        <f t="shared" si="1233"/>
        <v>-1</v>
      </c>
      <c r="AA2776" s="4">
        <f t="shared" si="1247"/>
        <v>0</v>
      </c>
      <c r="AB2776" s="5">
        <f t="shared" si="1248"/>
        <v>0</v>
      </c>
      <c r="AC2776" s="418">
        <f t="shared" si="1252"/>
        <v>0</v>
      </c>
      <c r="AD2776" s="628">
        <f t="shared" si="1249"/>
        <v>0</v>
      </c>
      <c r="AE2776" s="4">
        <f t="shared" si="1234"/>
        <v>0</v>
      </c>
      <c r="AF2776" s="3">
        <f t="shared" si="1250"/>
        <v>4.67</v>
      </c>
      <c r="AG2776" s="2">
        <f t="shared" si="1235"/>
        <v>105.92076283713217</v>
      </c>
      <c r="AH2776" s="1">
        <f t="shared" si="1253"/>
        <v>0</v>
      </c>
    </row>
    <row r="2777" spans="6:34" ht="15" thickBot="1" x14ac:dyDescent="0.4">
      <c r="F2777" s="21">
        <f t="shared" si="1236"/>
        <v>274.69999999999396</v>
      </c>
      <c r="G2777" s="20">
        <f t="shared" si="1251"/>
        <v>356.63043478260749</v>
      </c>
      <c r="H2777" s="19">
        <f t="shared" si="1225"/>
        <v>6.6304347826074945</v>
      </c>
      <c r="I2777" s="18">
        <f t="shared" si="1226"/>
        <v>1.8944099378878556E-2</v>
      </c>
      <c r="J2777" s="17">
        <f t="shared" si="1227"/>
        <v>3935.0464558612857</v>
      </c>
      <c r="K2777" s="16">
        <f t="shared" si="1228"/>
        <v>32.161889288814081</v>
      </c>
      <c r="L2777" s="15">
        <f t="shared" si="1229"/>
        <v>1.3845347021276564E-7</v>
      </c>
      <c r="M2777" s="14">
        <f t="shared" si="1230"/>
        <v>3.2909005334872264E-10</v>
      </c>
      <c r="N2777" s="13">
        <f t="shared" si="1237"/>
        <v>0</v>
      </c>
      <c r="O2777" s="12">
        <f t="shared" si="1238"/>
        <v>0</v>
      </c>
      <c r="P2777" s="4">
        <f t="shared" si="1239"/>
        <v>1.2462128098967713E-9</v>
      </c>
      <c r="Q2777" s="11">
        <f t="shared" si="1231"/>
        <v>1.831413571056754E-8</v>
      </c>
      <c r="R2777" s="10">
        <f t="shared" si="1240"/>
        <v>0</v>
      </c>
      <c r="S2777" s="9">
        <f t="shared" si="1241"/>
        <v>0</v>
      </c>
      <c r="T2777" s="8">
        <f t="shared" si="1242"/>
        <v>37294.985922558852</v>
      </c>
      <c r="U2777" s="7">
        <f t="shared" si="1243"/>
        <v>-32.161889288814081</v>
      </c>
      <c r="V2777" s="9">
        <f t="shared" si="1244"/>
        <v>0</v>
      </c>
      <c r="W2777" s="8">
        <f t="shared" si="1245"/>
        <v>3935.0464558612857</v>
      </c>
      <c r="X2777" s="7">
        <f t="shared" si="1246"/>
        <v>-32.161889288814081</v>
      </c>
      <c r="Y2777" s="6">
        <f t="shared" si="1232"/>
        <v>0</v>
      </c>
      <c r="Z2777" s="4">
        <f t="shared" si="1233"/>
        <v>-1</v>
      </c>
      <c r="AA2777" s="4">
        <f t="shared" si="1247"/>
        <v>0</v>
      </c>
      <c r="AB2777" s="5">
        <f t="shared" si="1248"/>
        <v>0</v>
      </c>
      <c r="AC2777" s="418">
        <f t="shared" si="1252"/>
        <v>0</v>
      </c>
      <c r="AD2777" s="628">
        <f t="shared" si="1249"/>
        <v>0</v>
      </c>
      <c r="AE2777" s="4">
        <f t="shared" si="1234"/>
        <v>0</v>
      </c>
      <c r="AF2777" s="3">
        <f t="shared" si="1250"/>
        <v>4.67</v>
      </c>
      <c r="AG2777" s="2">
        <f t="shared" si="1235"/>
        <v>105.92076283713217</v>
      </c>
      <c r="AH2777" s="1">
        <f t="shared" si="1253"/>
        <v>0</v>
      </c>
    </row>
    <row r="2778" spans="6:34" ht="15" thickBot="1" x14ac:dyDescent="0.4">
      <c r="F2778" s="21">
        <f t="shared" si="1236"/>
        <v>274.79999999999399</v>
      </c>
      <c r="G2778" s="20">
        <f t="shared" si="1251"/>
        <v>356.63043478260749</v>
      </c>
      <c r="H2778" s="19">
        <f t="shared" si="1225"/>
        <v>6.6304347826074945</v>
      </c>
      <c r="I2778" s="18">
        <f t="shared" si="1226"/>
        <v>1.8944099378878556E-2</v>
      </c>
      <c r="J2778" s="17">
        <f t="shared" si="1227"/>
        <v>3935.0464558612857</v>
      </c>
      <c r="K2778" s="16">
        <f t="shared" si="1228"/>
        <v>32.161889288814081</v>
      </c>
      <c r="L2778" s="15">
        <f t="shared" si="1229"/>
        <v>1.3845347021276564E-7</v>
      </c>
      <c r="M2778" s="14">
        <f t="shared" si="1230"/>
        <v>3.2909005334872264E-10</v>
      </c>
      <c r="N2778" s="13">
        <f t="shared" si="1237"/>
        <v>0</v>
      </c>
      <c r="O2778" s="12">
        <f t="shared" si="1238"/>
        <v>0</v>
      </c>
      <c r="P2778" s="4">
        <f t="shared" si="1239"/>
        <v>1.2462128098967713E-9</v>
      </c>
      <c r="Q2778" s="11">
        <f t="shared" si="1231"/>
        <v>1.831413571056754E-8</v>
      </c>
      <c r="R2778" s="10">
        <f t="shared" si="1240"/>
        <v>0</v>
      </c>
      <c r="S2778" s="9">
        <f t="shared" si="1241"/>
        <v>0</v>
      </c>
      <c r="T2778" s="8">
        <f t="shared" si="1242"/>
        <v>37294.985922558852</v>
      </c>
      <c r="U2778" s="7">
        <f t="shared" si="1243"/>
        <v>-32.161889288814081</v>
      </c>
      <c r="V2778" s="9">
        <f t="shared" si="1244"/>
        <v>0</v>
      </c>
      <c r="W2778" s="8">
        <f t="shared" si="1245"/>
        <v>3935.0464558612857</v>
      </c>
      <c r="X2778" s="7">
        <f t="shared" si="1246"/>
        <v>-32.161889288814081</v>
      </c>
      <c r="Y2778" s="6">
        <f t="shared" si="1232"/>
        <v>0</v>
      </c>
      <c r="Z2778" s="4">
        <f t="shared" si="1233"/>
        <v>-1</v>
      </c>
      <c r="AA2778" s="4">
        <f t="shared" si="1247"/>
        <v>0</v>
      </c>
      <c r="AB2778" s="5">
        <f t="shared" si="1248"/>
        <v>0</v>
      </c>
      <c r="AC2778" s="418">
        <f t="shared" si="1252"/>
        <v>0</v>
      </c>
      <c r="AD2778" s="628">
        <f t="shared" si="1249"/>
        <v>0</v>
      </c>
      <c r="AE2778" s="4">
        <f t="shared" si="1234"/>
        <v>0</v>
      </c>
      <c r="AF2778" s="3">
        <f t="shared" si="1250"/>
        <v>4.67</v>
      </c>
      <c r="AG2778" s="2">
        <f t="shared" si="1235"/>
        <v>105.92076283713217</v>
      </c>
      <c r="AH2778" s="1">
        <f t="shared" si="1253"/>
        <v>0</v>
      </c>
    </row>
    <row r="2779" spans="6:34" ht="15" thickBot="1" x14ac:dyDescent="0.4">
      <c r="F2779" s="21">
        <f t="shared" si="1236"/>
        <v>274.89999999999401</v>
      </c>
      <c r="G2779" s="20">
        <f t="shared" si="1251"/>
        <v>356.63043478260749</v>
      </c>
      <c r="H2779" s="19">
        <f t="shared" si="1225"/>
        <v>6.6304347826074945</v>
      </c>
      <c r="I2779" s="18">
        <f t="shared" si="1226"/>
        <v>1.8944099378878556E-2</v>
      </c>
      <c r="J2779" s="17">
        <f t="shared" si="1227"/>
        <v>3935.0464558612857</v>
      </c>
      <c r="K2779" s="16">
        <f t="shared" si="1228"/>
        <v>32.161889288814081</v>
      </c>
      <c r="L2779" s="15">
        <f t="shared" si="1229"/>
        <v>1.3845347021276564E-7</v>
      </c>
      <c r="M2779" s="14">
        <f t="shared" si="1230"/>
        <v>3.2909005334872264E-10</v>
      </c>
      <c r="N2779" s="13">
        <f t="shared" si="1237"/>
        <v>0</v>
      </c>
      <c r="O2779" s="12">
        <f t="shared" si="1238"/>
        <v>0</v>
      </c>
      <c r="P2779" s="4">
        <f t="shared" si="1239"/>
        <v>1.2462128098967713E-9</v>
      </c>
      <c r="Q2779" s="11">
        <f t="shared" si="1231"/>
        <v>1.831413571056754E-8</v>
      </c>
      <c r="R2779" s="10">
        <f t="shared" si="1240"/>
        <v>0</v>
      </c>
      <c r="S2779" s="9">
        <f t="shared" si="1241"/>
        <v>0</v>
      </c>
      <c r="T2779" s="8">
        <f t="shared" si="1242"/>
        <v>37294.985922558852</v>
      </c>
      <c r="U2779" s="7">
        <f t="shared" si="1243"/>
        <v>-32.161889288814081</v>
      </c>
      <c r="V2779" s="9">
        <f t="shared" si="1244"/>
        <v>0</v>
      </c>
      <c r="W2779" s="8">
        <f t="shared" si="1245"/>
        <v>3935.0464558612857</v>
      </c>
      <c r="X2779" s="7">
        <f t="shared" si="1246"/>
        <v>-32.161889288814081</v>
      </c>
      <c r="Y2779" s="6">
        <f t="shared" si="1232"/>
        <v>0</v>
      </c>
      <c r="Z2779" s="4">
        <f t="shared" si="1233"/>
        <v>-1</v>
      </c>
      <c r="AA2779" s="4">
        <f t="shared" si="1247"/>
        <v>0</v>
      </c>
      <c r="AB2779" s="5">
        <f t="shared" si="1248"/>
        <v>0</v>
      </c>
      <c r="AC2779" s="418">
        <f t="shared" si="1252"/>
        <v>0</v>
      </c>
      <c r="AD2779" s="628">
        <f t="shared" si="1249"/>
        <v>0</v>
      </c>
      <c r="AE2779" s="4">
        <f t="shared" si="1234"/>
        <v>0</v>
      </c>
      <c r="AF2779" s="3">
        <f t="shared" si="1250"/>
        <v>4.67</v>
      </c>
      <c r="AG2779" s="2">
        <f t="shared" si="1235"/>
        <v>105.92076283713217</v>
      </c>
      <c r="AH2779" s="1">
        <f t="shared" si="1253"/>
        <v>0</v>
      </c>
    </row>
    <row r="2780" spans="6:34" ht="15" thickBot="1" x14ac:dyDescent="0.4">
      <c r="F2780" s="21">
        <f t="shared" si="1236"/>
        <v>274.99999999999403</v>
      </c>
      <c r="G2780" s="20">
        <f t="shared" si="1251"/>
        <v>356.63043478260749</v>
      </c>
      <c r="H2780" s="19">
        <f t="shared" si="1225"/>
        <v>6.6304347826074945</v>
      </c>
      <c r="I2780" s="18">
        <f t="shared" si="1226"/>
        <v>1.8944099378878556E-2</v>
      </c>
      <c r="J2780" s="17">
        <f t="shared" si="1227"/>
        <v>3935.0464558612857</v>
      </c>
      <c r="K2780" s="16">
        <f t="shared" si="1228"/>
        <v>32.161889288814081</v>
      </c>
      <c r="L2780" s="15">
        <f t="shared" si="1229"/>
        <v>1.3845347021276564E-7</v>
      </c>
      <c r="M2780" s="14">
        <f t="shared" si="1230"/>
        <v>3.2909005334872264E-10</v>
      </c>
      <c r="N2780" s="13">
        <f t="shared" si="1237"/>
        <v>0</v>
      </c>
      <c r="O2780" s="12">
        <f t="shared" si="1238"/>
        <v>0</v>
      </c>
      <c r="P2780" s="4">
        <f t="shared" si="1239"/>
        <v>1.2462128098967713E-9</v>
      </c>
      <c r="Q2780" s="11">
        <f t="shared" si="1231"/>
        <v>1.831413571056754E-8</v>
      </c>
      <c r="R2780" s="10">
        <f t="shared" si="1240"/>
        <v>0</v>
      </c>
      <c r="S2780" s="9">
        <f t="shared" si="1241"/>
        <v>0</v>
      </c>
      <c r="T2780" s="8">
        <f t="shared" si="1242"/>
        <v>37294.985922558852</v>
      </c>
      <c r="U2780" s="7">
        <f t="shared" si="1243"/>
        <v>-32.161889288814081</v>
      </c>
      <c r="V2780" s="9">
        <f t="shared" si="1244"/>
        <v>0</v>
      </c>
      <c r="W2780" s="8">
        <f t="shared" si="1245"/>
        <v>3935.0464558612857</v>
      </c>
      <c r="X2780" s="7">
        <f t="shared" si="1246"/>
        <v>-32.161889288814081</v>
      </c>
      <c r="Y2780" s="6">
        <f t="shared" si="1232"/>
        <v>0</v>
      </c>
      <c r="Z2780" s="4">
        <f t="shared" si="1233"/>
        <v>-1</v>
      </c>
      <c r="AA2780" s="4">
        <f t="shared" si="1247"/>
        <v>0</v>
      </c>
      <c r="AB2780" s="5">
        <f t="shared" si="1248"/>
        <v>0</v>
      </c>
      <c r="AC2780" s="418">
        <f t="shared" si="1252"/>
        <v>0</v>
      </c>
      <c r="AD2780" s="628">
        <f t="shared" si="1249"/>
        <v>0</v>
      </c>
      <c r="AE2780" s="4">
        <f t="shared" si="1234"/>
        <v>0</v>
      </c>
      <c r="AF2780" s="3">
        <f t="shared" si="1250"/>
        <v>4.67</v>
      </c>
      <c r="AG2780" s="2">
        <f t="shared" si="1235"/>
        <v>105.92076283713217</v>
      </c>
      <c r="AH2780" s="1">
        <f t="shared" si="1253"/>
        <v>0</v>
      </c>
    </row>
    <row r="2781" spans="6:34" ht="15" thickBot="1" x14ac:dyDescent="0.4">
      <c r="F2781" s="21">
        <f t="shared" si="1236"/>
        <v>275.09999999999405</v>
      </c>
      <c r="G2781" s="20">
        <f t="shared" si="1251"/>
        <v>356.63043478260749</v>
      </c>
      <c r="H2781" s="19">
        <f t="shared" si="1225"/>
        <v>6.6304347826074945</v>
      </c>
      <c r="I2781" s="18">
        <f t="shared" si="1226"/>
        <v>1.8944099378878556E-2</v>
      </c>
      <c r="J2781" s="17">
        <f t="shared" si="1227"/>
        <v>3935.0464558612857</v>
      </c>
      <c r="K2781" s="16">
        <f t="shared" si="1228"/>
        <v>32.161889288814081</v>
      </c>
      <c r="L2781" s="15">
        <f t="shared" si="1229"/>
        <v>1.3845347021276564E-7</v>
      </c>
      <c r="M2781" s="14">
        <f t="shared" si="1230"/>
        <v>3.2909005334872264E-10</v>
      </c>
      <c r="N2781" s="13">
        <f t="shared" si="1237"/>
        <v>0</v>
      </c>
      <c r="O2781" s="12">
        <f t="shared" si="1238"/>
        <v>0</v>
      </c>
      <c r="P2781" s="4">
        <f t="shared" si="1239"/>
        <v>1.2462128098967713E-9</v>
      </c>
      <c r="Q2781" s="11">
        <f t="shared" si="1231"/>
        <v>1.831413571056754E-8</v>
      </c>
      <c r="R2781" s="10">
        <f t="shared" si="1240"/>
        <v>0</v>
      </c>
      <c r="S2781" s="9">
        <f t="shared" si="1241"/>
        <v>0</v>
      </c>
      <c r="T2781" s="8">
        <f t="shared" si="1242"/>
        <v>37294.985922558852</v>
      </c>
      <c r="U2781" s="7">
        <f t="shared" si="1243"/>
        <v>-32.161889288814081</v>
      </c>
      <c r="V2781" s="9">
        <f t="shared" si="1244"/>
        <v>0</v>
      </c>
      <c r="W2781" s="8">
        <f t="shared" si="1245"/>
        <v>3935.0464558612857</v>
      </c>
      <c r="X2781" s="7">
        <f t="shared" si="1246"/>
        <v>-32.161889288814081</v>
      </c>
      <c r="Y2781" s="6">
        <f t="shared" si="1232"/>
        <v>0</v>
      </c>
      <c r="Z2781" s="4">
        <f t="shared" si="1233"/>
        <v>-1</v>
      </c>
      <c r="AA2781" s="4">
        <f t="shared" si="1247"/>
        <v>0</v>
      </c>
      <c r="AB2781" s="5">
        <f t="shared" si="1248"/>
        <v>0</v>
      </c>
      <c r="AC2781" s="418">
        <f t="shared" si="1252"/>
        <v>0</v>
      </c>
      <c r="AD2781" s="628">
        <f t="shared" si="1249"/>
        <v>0</v>
      </c>
      <c r="AE2781" s="4">
        <f t="shared" si="1234"/>
        <v>0</v>
      </c>
      <c r="AF2781" s="3">
        <f t="shared" si="1250"/>
        <v>4.67</v>
      </c>
      <c r="AG2781" s="2">
        <f t="shared" si="1235"/>
        <v>105.92076283713217</v>
      </c>
      <c r="AH2781" s="1">
        <f t="shared" si="1253"/>
        <v>0</v>
      </c>
    </row>
    <row r="2782" spans="6:34" ht="15" thickBot="1" x14ac:dyDescent="0.4">
      <c r="F2782" s="21">
        <f t="shared" si="1236"/>
        <v>275.19999999999408</v>
      </c>
      <c r="G2782" s="20">
        <f t="shared" si="1251"/>
        <v>356.63043478260749</v>
      </c>
      <c r="H2782" s="19">
        <f t="shared" ref="H2782:H2845" si="1254">G2782-(TotalWeightE-PropellantWeight)</f>
        <v>6.6304347826074945</v>
      </c>
      <c r="I2782" s="18">
        <f t="shared" ref="I2782:I2845" si="1255">(G2782-(TotalWeightE-PropellantWeight))/(PropellantWeight)</f>
        <v>1.8944099378878556E-2</v>
      </c>
      <c r="J2782" s="17">
        <f t="shared" ref="J2782:J2845" si="1256">W2782</f>
        <v>3935.0464558612857</v>
      </c>
      <c r="K2782" s="16">
        <f t="shared" ref="K2782:K2845" si="1257">$L$23*(20902231^2)/((20902231+W2782)^2)</f>
        <v>32.161889288814081</v>
      </c>
      <c r="L2782" s="15">
        <f t="shared" ref="L2782:L2845" si="1258">M2782/$L$22</f>
        <v>1.3845347021276564E-7</v>
      </c>
      <c r="M2782" s="14">
        <f t="shared" ref="M2782:M2845" si="1259">$L$22*(EXP(-K2782*(W2782-0)/($L$25*AF2782)))</f>
        <v>3.2909005334872264E-10</v>
      </c>
      <c r="N2782" s="13">
        <f t="shared" si="1237"/>
        <v>0</v>
      </c>
      <c r="O2782" s="12">
        <f t="shared" si="1238"/>
        <v>0</v>
      </c>
      <c r="P2782" s="4">
        <f t="shared" si="1239"/>
        <v>1.2462128098967713E-9</v>
      </c>
      <c r="Q2782" s="11">
        <f t="shared" ref="Q2782:Q2845" si="1260">(M2782*$L$25*AF2782)/144</f>
        <v>1.831413571056754E-8</v>
      </c>
      <c r="R2782" s="10">
        <f t="shared" si="1240"/>
        <v>0</v>
      </c>
      <c r="S2782" s="9">
        <f t="shared" si="1241"/>
        <v>0</v>
      </c>
      <c r="T2782" s="8">
        <f t="shared" si="1242"/>
        <v>37294.985922558852</v>
      </c>
      <c r="U2782" s="7">
        <f t="shared" si="1243"/>
        <v>-32.161889288814081</v>
      </c>
      <c r="V2782" s="9">
        <f t="shared" si="1244"/>
        <v>0</v>
      </c>
      <c r="W2782" s="8">
        <f t="shared" si="1245"/>
        <v>3935.0464558612857</v>
      </c>
      <c r="X2782" s="7">
        <f t="shared" si="1246"/>
        <v>-32.161889288814081</v>
      </c>
      <c r="Y2782" s="6">
        <f t="shared" ref="Y2782:Y2845" si="1261">SQRT((S2782^2)+(V2782^2))</f>
        <v>0</v>
      </c>
      <c r="Z2782" s="4">
        <f t="shared" ref="Z2782:Z2845" si="1262">X2782/K2782</f>
        <v>-1</v>
      </c>
      <c r="AA2782" s="4">
        <f t="shared" si="1247"/>
        <v>0</v>
      </c>
      <c r="AB2782" s="5">
        <f t="shared" si="1248"/>
        <v>0</v>
      </c>
      <c r="AC2782" s="418">
        <f t="shared" si="1252"/>
        <v>0</v>
      </c>
      <c r="AD2782" s="628">
        <f t="shared" si="1249"/>
        <v>0</v>
      </c>
      <c r="AE2782" s="4">
        <f t="shared" ref="AE2782:AE2845" si="1263">Y2782/AG2782</f>
        <v>0</v>
      </c>
      <c r="AF2782" s="3">
        <f t="shared" si="1250"/>
        <v>4.67</v>
      </c>
      <c r="AG2782" s="2">
        <f t="shared" ref="AG2782:AG2845" si="1264">SQRT($L$27*$L$25*AF2782)</f>
        <v>105.92076283713217</v>
      </c>
      <c r="AH2782" s="1">
        <f t="shared" si="1253"/>
        <v>0</v>
      </c>
    </row>
    <row r="2783" spans="6:34" ht="15" thickBot="1" x14ac:dyDescent="0.4">
      <c r="F2783" s="21">
        <f t="shared" ref="F2783:F2846" si="1265">F2782+$G$28</f>
        <v>275.2999999999941</v>
      </c>
      <c r="G2783" s="20">
        <f t="shared" si="1251"/>
        <v>356.63043478260749</v>
      </c>
      <c r="H2783" s="19">
        <f t="shared" si="1254"/>
        <v>6.6304347826074945</v>
      </c>
      <c r="I2783" s="18">
        <f t="shared" si="1255"/>
        <v>1.8944099378878556E-2</v>
      </c>
      <c r="J2783" s="17">
        <f t="shared" si="1256"/>
        <v>3935.0464558612857</v>
      </c>
      <c r="K2783" s="16">
        <f t="shared" si="1257"/>
        <v>32.161889288814081</v>
      </c>
      <c r="L2783" s="15">
        <f t="shared" si="1258"/>
        <v>1.3845347021276564E-7</v>
      </c>
      <c r="M2783" s="14">
        <f t="shared" si="1259"/>
        <v>3.2909005334872264E-10</v>
      </c>
      <c r="N2783" s="13">
        <f t="shared" ref="N2783:N2846" si="1266">IF(I2782&gt;0.02,(WeightFlowRate/$L$23)*ExhaustVelocityE+(ExitPressureE-Q2783)*ExitAreaE,0)</f>
        <v>0</v>
      </c>
      <c r="O2783" s="12">
        <f t="shared" ref="O2783:O2846" si="1267">N2783/WeightFlowRate</f>
        <v>0</v>
      </c>
      <c r="P2783" s="4">
        <f t="shared" ref="P2783:P2846" si="1268">Q2783/$L$21</f>
        <v>1.2462128098967713E-9</v>
      </c>
      <c r="Q2783" s="11">
        <f t="shared" si="1260"/>
        <v>1.831413571056754E-8</v>
      </c>
      <c r="R2783" s="10">
        <f t="shared" ref="R2783:R2846" si="1269">IF(W2783&lt;InitialAltitudeE,0,(((N2783-AB2783)*COS(ElevationAngleR)*$L$23)/(G2783)))</f>
        <v>0</v>
      </c>
      <c r="S2783" s="9">
        <f t="shared" ref="S2783:S2846" si="1270">IF(W2782&lt;InitialAltitudeE,0,S2782+(R2782*TimeStep))</f>
        <v>0</v>
      </c>
      <c r="T2783" s="8">
        <f t="shared" ref="T2783:T2846" si="1271">T2782+(S2783*TimeStep)</f>
        <v>37294.985922558852</v>
      </c>
      <c r="U2783" s="7">
        <f t="shared" ref="U2783:U2846" si="1272">IF(W2782&lt;InitialAltitudeE,-K2783,(((N2783-AB2783)*SIN(ElevationAngleR)*$L$23)/G2783)-K2783)</f>
        <v>-32.161889288814081</v>
      </c>
      <c r="V2783" s="9">
        <f t="shared" ref="V2783:V2846" si="1273">IF(W2782&lt;InitialAltitudeE,0,V2782+(U2782*TimeStep))</f>
        <v>0</v>
      </c>
      <c r="W2783" s="8">
        <f t="shared" ref="W2783:W2846" si="1274">IF(P2782&gt;0.913499,W2782,W2782+V2782*TimeStep)</f>
        <v>3935.0464558612857</v>
      </c>
      <c r="X2783" s="7">
        <f t="shared" ref="X2783:X2846" si="1275">IF(N2783&gt;0.002,SQRT((U2783^2)+(R2783^2)),-SQRT((U2783^2)+(R2783^2)))</f>
        <v>-32.161889288814081</v>
      </c>
      <c r="Y2783" s="6">
        <f t="shared" si="1261"/>
        <v>0</v>
      </c>
      <c r="Z2783" s="4">
        <f t="shared" si="1262"/>
        <v>-1</v>
      </c>
      <c r="AA2783" s="4">
        <f t="shared" ref="AA2783:AA2846" si="1276">N2783/G2783</f>
        <v>0</v>
      </c>
      <c r="AB2783" s="5">
        <f t="shared" ref="AB2783:AB2846" si="1277">0.5*M2783*(Y2782^2)*CrossSectionalAreaE*AH2783</f>
        <v>0</v>
      </c>
      <c r="AC2783" s="418">
        <f t="shared" si="1252"/>
        <v>0</v>
      </c>
      <c r="AD2783" s="628">
        <f t="shared" ref="AD2783:AD2846" si="1278">(1/2)*M2783*(Y2782^2)</f>
        <v>0</v>
      </c>
      <c r="AE2783" s="4">
        <f t="shared" si="1263"/>
        <v>0</v>
      </c>
      <c r="AF2783" s="3">
        <f t="shared" ref="AF2783:AF2846" si="1279">IF(AF2782&gt;4.67,$L$20+($L$26/1000)*W2783,4.67)</f>
        <v>4.67</v>
      </c>
      <c r="AG2783" s="2">
        <f t="shared" si="1264"/>
        <v>105.92076283713217</v>
      </c>
      <c r="AH2783" s="1">
        <f t="shared" si="1253"/>
        <v>0</v>
      </c>
    </row>
    <row r="2784" spans="6:34" ht="15" thickBot="1" x14ac:dyDescent="0.4">
      <c r="F2784" s="21">
        <f t="shared" si="1265"/>
        <v>275.39999999999412</v>
      </c>
      <c r="G2784" s="20">
        <f t="shared" ref="G2784:G2847" si="1280">IF(I2783&gt;0.02,G2783-((N2783/O2783)*TimeStep),G2783)</f>
        <v>356.63043478260749</v>
      </c>
      <c r="H2784" s="19">
        <f t="shared" si="1254"/>
        <v>6.6304347826074945</v>
      </c>
      <c r="I2784" s="18">
        <f t="shared" si="1255"/>
        <v>1.8944099378878556E-2</v>
      </c>
      <c r="J2784" s="17">
        <f t="shared" si="1256"/>
        <v>3935.0464558612857</v>
      </c>
      <c r="K2784" s="16">
        <f t="shared" si="1257"/>
        <v>32.161889288814081</v>
      </c>
      <c r="L2784" s="15">
        <f t="shared" si="1258"/>
        <v>1.3845347021276564E-7</v>
      </c>
      <c r="M2784" s="14">
        <f t="shared" si="1259"/>
        <v>3.2909005334872264E-10</v>
      </c>
      <c r="N2784" s="13">
        <f t="shared" si="1266"/>
        <v>0</v>
      </c>
      <c r="O2784" s="12">
        <f t="shared" si="1267"/>
        <v>0</v>
      </c>
      <c r="P2784" s="4">
        <f t="shared" si="1268"/>
        <v>1.2462128098967713E-9</v>
      </c>
      <c r="Q2784" s="11">
        <f t="shared" si="1260"/>
        <v>1.831413571056754E-8</v>
      </c>
      <c r="R2784" s="10">
        <f t="shared" si="1269"/>
        <v>0</v>
      </c>
      <c r="S2784" s="9">
        <f t="shared" si="1270"/>
        <v>0</v>
      </c>
      <c r="T2784" s="8">
        <f t="shared" si="1271"/>
        <v>37294.985922558852</v>
      </c>
      <c r="U2784" s="7">
        <f t="shared" si="1272"/>
        <v>-32.161889288814081</v>
      </c>
      <c r="V2784" s="9">
        <f t="shared" si="1273"/>
        <v>0</v>
      </c>
      <c r="W2784" s="8">
        <f t="shared" si="1274"/>
        <v>3935.0464558612857</v>
      </c>
      <c r="X2784" s="7">
        <f t="shared" si="1275"/>
        <v>-32.161889288814081</v>
      </c>
      <c r="Y2784" s="6">
        <f t="shared" si="1261"/>
        <v>0</v>
      </c>
      <c r="Z2784" s="4">
        <f t="shared" si="1262"/>
        <v>-1</v>
      </c>
      <c r="AA2784" s="4">
        <f t="shared" si="1276"/>
        <v>0</v>
      </c>
      <c r="AB2784" s="5">
        <f t="shared" si="1277"/>
        <v>0</v>
      </c>
      <c r="AC2784" s="418">
        <f t="shared" ref="AC2784:AC2847" si="1281">(AB2784/G2784)*F2784</f>
        <v>0</v>
      </c>
      <c r="AD2784" s="628">
        <f t="shared" si="1278"/>
        <v>0</v>
      </c>
      <c r="AE2784" s="4">
        <f t="shared" si="1263"/>
        <v>0</v>
      </c>
      <c r="AF2784" s="3">
        <f t="shared" si="1279"/>
        <v>4.67</v>
      </c>
      <c r="AG2784" s="2">
        <f t="shared" si="1264"/>
        <v>105.92076283713217</v>
      </c>
      <c r="AH2784" s="1">
        <f t="shared" si="1253"/>
        <v>0</v>
      </c>
    </row>
    <row r="2785" spans="6:34" ht="15" thickBot="1" x14ac:dyDescent="0.4">
      <c r="F2785" s="21">
        <f t="shared" si="1265"/>
        <v>275.49999999999415</v>
      </c>
      <c r="G2785" s="20">
        <f t="shared" si="1280"/>
        <v>356.63043478260749</v>
      </c>
      <c r="H2785" s="19">
        <f t="shared" si="1254"/>
        <v>6.6304347826074945</v>
      </c>
      <c r="I2785" s="18">
        <f t="shared" si="1255"/>
        <v>1.8944099378878556E-2</v>
      </c>
      <c r="J2785" s="17">
        <f t="shared" si="1256"/>
        <v>3935.0464558612857</v>
      </c>
      <c r="K2785" s="16">
        <f t="shared" si="1257"/>
        <v>32.161889288814081</v>
      </c>
      <c r="L2785" s="15">
        <f t="shared" si="1258"/>
        <v>1.3845347021276564E-7</v>
      </c>
      <c r="M2785" s="14">
        <f t="shared" si="1259"/>
        <v>3.2909005334872264E-10</v>
      </c>
      <c r="N2785" s="13">
        <f t="shared" si="1266"/>
        <v>0</v>
      </c>
      <c r="O2785" s="12">
        <f t="shared" si="1267"/>
        <v>0</v>
      </c>
      <c r="P2785" s="4">
        <f t="shared" si="1268"/>
        <v>1.2462128098967713E-9</v>
      </c>
      <c r="Q2785" s="11">
        <f t="shared" si="1260"/>
        <v>1.831413571056754E-8</v>
      </c>
      <c r="R2785" s="10">
        <f t="shared" si="1269"/>
        <v>0</v>
      </c>
      <c r="S2785" s="9">
        <f t="shared" si="1270"/>
        <v>0</v>
      </c>
      <c r="T2785" s="8">
        <f t="shared" si="1271"/>
        <v>37294.985922558852</v>
      </c>
      <c r="U2785" s="7">
        <f t="shared" si="1272"/>
        <v>-32.161889288814081</v>
      </c>
      <c r="V2785" s="9">
        <f t="shared" si="1273"/>
        <v>0</v>
      </c>
      <c r="W2785" s="8">
        <f t="shared" si="1274"/>
        <v>3935.0464558612857</v>
      </c>
      <c r="X2785" s="7">
        <f t="shared" si="1275"/>
        <v>-32.161889288814081</v>
      </c>
      <c r="Y2785" s="6">
        <f t="shared" si="1261"/>
        <v>0</v>
      </c>
      <c r="Z2785" s="4">
        <f t="shared" si="1262"/>
        <v>-1</v>
      </c>
      <c r="AA2785" s="4">
        <f t="shared" si="1276"/>
        <v>0</v>
      </c>
      <c r="AB2785" s="5">
        <f t="shared" si="1277"/>
        <v>0</v>
      </c>
      <c r="AC2785" s="418">
        <f t="shared" si="1281"/>
        <v>0</v>
      </c>
      <c r="AD2785" s="628">
        <f t="shared" si="1278"/>
        <v>0</v>
      </c>
      <c r="AE2785" s="4">
        <f t="shared" si="1263"/>
        <v>0</v>
      </c>
      <c r="AF2785" s="3">
        <f t="shared" si="1279"/>
        <v>4.67</v>
      </c>
      <c r="AG2785" s="2">
        <f t="shared" si="1264"/>
        <v>105.92076283713217</v>
      </c>
      <c r="AH2785" s="1">
        <f t="shared" si="1253"/>
        <v>0</v>
      </c>
    </row>
    <row r="2786" spans="6:34" ht="15" thickBot="1" x14ac:dyDescent="0.4">
      <c r="F2786" s="21">
        <f t="shared" si="1265"/>
        <v>275.59999999999417</v>
      </c>
      <c r="G2786" s="20">
        <f t="shared" si="1280"/>
        <v>356.63043478260749</v>
      </c>
      <c r="H2786" s="19">
        <f t="shared" si="1254"/>
        <v>6.6304347826074945</v>
      </c>
      <c r="I2786" s="18">
        <f t="shared" si="1255"/>
        <v>1.8944099378878556E-2</v>
      </c>
      <c r="J2786" s="17">
        <f t="shared" si="1256"/>
        <v>3935.0464558612857</v>
      </c>
      <c r="K2786" s="16">
        <f t="shared" si="1257"/>
        <v>32.161889288814081</v>
      </c>
      <c r="L2786" s="15">
        <f t="shared" si="1258"/>
        <v>1.3845347021276564E-7</v>
      </c>
      <c r="M2786" s="14">
        <f t="shared" si="1259"/>
        <v>3.2909005334872264E-10</v>
      </c>
      <c r="N2786" s="13">
        <f t="shared" si="1266"/>
        <v>0</v>
      </c>
      <c r="O2786" s="12">
        <f t="shared" si="1267"/>
        <v>0</v>
      </c>
      <c r="P2786" s="4">
        <f t="shared" si="1268"/>
        <v>1.2462128098967713E-9</v>
      </c>
      <c r="Q2786" s="11">
        <f t="shared" si="1260"/>
        <v>1.831413571056754E-8</v>
      </c>
      <c r="R2786" s="10">
        <f t="shared" si="1269"/>
        <v>0</v>
      </c>
      <c r="S2786" s="9">
        <f t="shared" si="1270"/>
        <v>0</v>
      </c>
      <c r="T2786" s="8">
        <f t="shared" si="1271"/>
        <v>37294.985922558852</v>
      </c>
      <c r="U2786" s="7">
        <f t="shared" si="1272"/>
        <v>-32.161889288814081</v>
      </c>
      <c r="V2786" s="9">
        <f t="shared" si="1273"/>
        <v>0</v>
      </c>
      <c r="W2786" s="8">
        <f t="shared" si="1274"/>
        <v>3935.0464558612857</v>
      </c>
      <c r="X2786" s="7">
        <f t="shared" si="1275"/>
        <v>-32.161889288814081</v>
      </c>
      <c r="Y2786" s="6">
        <f t="shared" si="1261"/>
        <v>0</v>
      </c>
      <c r="Z2786" s="4">
        <f t="shared" si="1262"/>
        <v>-1</v>
      </c>
      <c r="AA2786" s="4">
        <f t="shared" si="1276"/>
        <v>0</v>
      </c>
      <c r="AB2786" s="5">
        <f t="shared" si="1277"/>
        <v>0</v>
      </c>
      <c r="AC2786" s="418">
        <f t="shared" si="1281"/>
        <v>0</v>
      </c>
      <c r="AD2786" s="628">
        <f t="shared" si="1278"/>
        <v>0</v>
      </c>
      <c r="AE2786" s="4">
        <f t="shared" si="1263"/>
        <v>0</v>
      </c>
      <c r="AF2786" s="3">
        <f t="shared" si="1279"/>
        <v>4.67</v>
      </c>
      <c r="AG2786" s="2">
        <f t="shared" si="1264"/>
        <v>105.92076283713217</v>
      </c>
      <c r="AH2786" s="1">
        <f t="shared" si="1253"/>
        <v>0</v>
      </c>
    </row>
    <row r="2787" spans="6:34" ht="15" thickBot="1" x14ac:dyDescent="0.4">
      <c r="F2787" s="21">
        <f t="shared" si="1265"/>
        <v>275.69999999999419</v>
      </c>
      <c r="G2787" s="20">
        <f t="shared" si="1280"/>
        <v>356.63043478260749</v>
      </c>
      <c r="H2787" s="19">
        <f t="shared" si="1254"/>
        <v>6.6304347826074945</v>
      </c>
      <c r="I2787" s="18">
        <f t="shared" si="1255"/>
        <v>1.8944099378878556E-2</v>
      </c>
      <c r="J2787" s="17">
        <f t="shared" si="1256"/>
        <v>3935.0464558612857</v>
      </c>
      <c r="K2787" s="16">
        <f t="shared" si="1257"/>
        <v>32.161889288814081</v>
      </c>
      <c r="L2787" s="15">
        <f t="shared" si="1258"/>
        <v>1.3845347021276564E-7</v>
      </c>
      <c r="M2787" s="14">
        <f t="shared" si="1259"/>
        <v>3.2909005334872264E-10</v>
      </c>
      <c r="N2787" s="13">
        <f t="shared" si="1266"/>
        <v>0</v>
      </c>
      <c r="O2787" s="12">
        <f t="shared" si="1267"/>
        <v>0</v>
      </c>
      <c r="P2787" s="4">
        <f t="shared" si="1268"/>
        <v>1.2462128098967713E-9</v>
      </c>
      <c r="Q2787" s="11">
        <f t="shared" si="1260"/>
        <v>1.831413571056754E-8</v>
      </c>
      <c r="R2787" s="10">
        <f t="shared" si="1269"/>
        <v>0</v>
      </c>
      <c r="S2787" s="9">
        <f t="shared" si="1270"/>
        <v>0</v>
      </c>
      <c r="T2787" s="8">
        <f t="shared" si="1271"/>
        <v>37294.985922558852</v>
      </c>
      <c r="U2787" s="7">
        <f t="shared" si="1272"/>
        <v>-32.161889288814081</v>
      </c>
      <c r="V2787" s="9">
        <f t="shared" si="1273"/>
        <v>0</v>
      </c>
      <c r="W2787" s="8">
        <f t="shared" si="1274"/>
        <v>3935.0464558612857</v>
      </c>
      <c r="X2787" s="7">
        <f t="shared" si="1275"/>
        <v>-32.161889288814081</v>
      </c>
      <c r="Y2787" s="6">
        <f t="shared" si="1261"/>
        <v>0</v>
      </c>
      <c r="Z2787" s="4">
        <f t="shared" si="1262"/>
        <v>-1</v>
      </c>
      <c r="AA2787" s="4">
        <f t="shared" si="1276"/>
        <v>0</v>
      </c>
      <c r="AB2787" s="5">
        <f t="shared" si="1277"/>
        <v>0</v>
      </c>
      <c r="AC2787" s="418">
        <f t="shared" si="1281"/>
        <v>0</v>
      </c>
      <c r="AD2787" s="628">
        <f t="shared" si="1278"/>
        <v>0</v>
      </c>
      <c r="AE2787" s="4">
        <f t="shared" si="1263"/>
        <v>0</v>
      </c>
      <c r="AF2787" s="3">
        <f t="shared" si="1279"/>
        <v>4.67</v>
      </c>
      <c r="AG2787" s="2">
        <f t="shared" si="1264"/>
        <v>105.92076283713217</v>
      </c>
      <c r="AH2787" s="1">
        <f t="shared" si="1253"/>
        <v>0</v>
      </c>
    </row>
    <row r="2788" spans="6:34" ht="15" thickBot="1" x14ac:dyDescent="0.4">
      <c r="F2788" s="21">
        <f t="shared" si="1265"/>
        <v>275.79999999999421</v>
      </c>
      <c r="G2788" s="20">
        <f t="shared" si="1280"/>
        <v>356.63043478260749</v>
      </c>
      <c r="H2788" s="19">
        <f t="shared" si="1254"/>
        <v>6.6304347826074945</v>
      </c>
      <c r="I2788" s="18">
        <f t="shared" si="1255"/>
        <v>1.8944099378878556E-2</v>
      </c>
      <c r="J2788" s="17">
        <f t="shared" si="1256"/>
        <v>3935.0464558612857</v>
      </c>
      <c r="K2788" s="16">
        <f t="shared" si="1257"/>
        <v>32.161889288814081</v>
      </c>
      <c r="L2788" s="15">
        <f t="shared" si="1258"/>
        <v>1.3845347021276564E-7</v>
      </c>
      <c r="M2788" s="14">
        <f t="shared" si="1259"/>
        <v>3.2909005334872264E-10</v>
      </c>
      <c r="N2788" s="13">
        <f t="shared" si="1266"/>
        <v>0</v>
      </c>
      <c r="O2788" s="12">
        <f t="shared" si="1267"/>
        <v>0</v>
      </c>
      <c r="P2788" s="4">
        <f t="shared" si="1268"/>
        <v>1.2462128098967713E-9</v>
      </c>
      <c r="Q2788" s="11">
        <f t="shared" si="1260"/>
        <v>1.831413571056754E-8</v>
      </c>
      <c r="R2788" s="10">
        <f t="shared" si="1269"/>
        <v>0</v>
      </c>
      <c r="S2788" s="9">
        <f t="shared" si="1270"/>
        <v>0</v>
      </c>
      <c r="T2788" s="8">
        <f t="shared" si="1271"/>
        <v>37294.985922558852</v>
      </c>
      <c r="U2788" s="7">
        <f t="shared" si="1272"/>
        <v>-32.161889288814081</v>
      </c>
      <c r="V2788" s="9">
        <f t="shared" si="1273"/>
        <v>0</v>
      </c>
      <c r="W2788" s="8">
        <f t="shared" si="1274"/>
        <v>3935.0464558612857</v>
      </c>
      <c r="X2788" s="7">
        <f t="shared" si="1275"/>
        <v>-32.161889288814081</v>
      </c>
      <c r="Y2788" s="6">
        <f t="shared" si="1261"/>
        <v>0</v>
      </c>
      <c r="Z2788" s="4">
        <f t="shared" si="1262"/>
        <v>-1</v>
      </c>
      <c r="AA2788" s="4">
        <f t="shared" si="1276"/>
        <v>0</v>
      </c>
      <c r="AB2788" s="5">
        <f t="shared" si="1277"/>
        <v>0</v>
      </c>
      <c r="AC2788" s="418">
        <f t="shared" si="1281"/>
        <v>0</v>
      </c>
      <c r="AD2788" s="628">
        <f t="shared" si="1278"/>
        <v>0</v>
      </c>
      <c r="AE2788" s="4">
        <f t="shared" si="1263"/>
        <v>0</v>
      </c>
      <c r="AF2788" s="3">
        <f t="shared" si="1279"/>
        <v>4.67</v>
      </c>
      <c r="AG2788" s="2">
        <f t="shared" si="1264"/>
        <v>105.92076283713217</v>
      </c>
      <c r="AH2788" s="1">
        <f t="shared" si="1253"/>
        <v>0</v>
      </c>
    </row>
    <row r="2789" spans="6:34" ht="15" thickBot="1" x14ac:dyDescent="0.4">
      <c r="F2789" s="21">
        <f t="shared" si="1265"/>
        <v>275.89999999999424</v>
      </c>
      <c r="G2789" s="20">
        <f t="shared" si="1280"/>
        <v>356.63043478260749</v>
      </c>
      <c r="H2789" s="19">
        <f t="shared" si="1254"/>
        <v>6.6304347826074945</v>
      </c>
      <c r="I2789" s="18">
        <f t="shared" si="1255"/>
        <v>1.8944099378878556E-2</v>
      </c>
      <c r="J2789" s="17">
        <f t="shared" si="1256"/>
        <v>3935.0464558612857</v>
      </c>
      <c r="K2789" s="16">
        <f t="shared" si="1257"/>
        <v>32.161889288814081</v>
      </c>
      <c r="L2789" s="15">
        <f t="shared" si="1258"/>
        <v>1.3845347021276564E-7</v>
      </c>
      <c r="M2789" s="14">
        <f t="shared" si="1259"/>
        <v>3.2909005334872264E-10</v>
      </c>
      <c r="N2789" s="13">
        <f t="shared" si="1266"/>
        <v>0</v>
      </c>
      <c r="O2789" s="12">
        <f t="shared" si="1267"/>
        <v>0</v>
      </c>
      <c r="P2789" s="4">
        <f t="shared" si="1268"/>
        <v>1.2462128098967713E-9</v>
      </c>
      <c r="Q2789" s="11">
        <f t="shared" si="1260"/>
        <v>1.831413571056754E-8</v>
      </c>
      <c r="R2789" s="10">
        <f t="shared" si="1269"/>
        <v>0</v>
      </c>
      <c r="S2789" s="9">
        <f t="shared" si="1270"/>
        <v>0</v>
      </c>
      <c r="T2789" s="8">
        <f t="shared" si="1271"/>
        <v>37294.985922558852</v>
      </c>
      <c r="U2789" s="7">
        <f t="shared" si="1272"/>
        <v>-32.161889288814081</v>
      </c>
      <c r="V2789" s="9">
        <f t="shared" si="1273"/>
        <v>0</v>
      </c>
      <c r="W2789" s="8">
        <f t="shared" si="1274"/>
        <v>3935.0464558612857</v>
      </c>
      <c r="X2789" s="7">
        <f t="shared" si="1275"/>
        <v>-32.161889288814081</v>
      </c>
      <c r="Y2789" s="6">
        <f t="shared" si="1261"/>
        <v>0</v>
      </c>
      <c r="Z2789" s="4">
        <f t="shared" si="1262"/>
        <v>-1</v>
      </c>
      <c r="AA2789" s="4">
        <f t="shared" si="1276"/>
        <v>0</v>
      </c>
      <c r="AB2789" s="5">
        <f t="shared" si="1277"/>
        <v>0</v>
      </c>
      <c r="AC2789" s="418">
        <f t="shared" si="1281"/>
        <v>0</v>
      </c>
      <c r="AD2789" s="628">
        <f t="shared" si="1278"/>
        <v>0</v>
      </c>
      <c r="AE2789" s="4">
        <f t="shared" si="1263"/>
        <v>0</v>
      </c>
      <c r="AF2789" s="3">
        <f t="shared" si="1279"/>
        <v>4.67</v>
      </c>
      <c r="AG2789" s="2">
        <f t="shared" si="1264"/>
        <v>105.92076283713217</v>
      </c>
      <c r="AH2789" s="1">
        <f t="shared" si="1253"/>
        <v>0</v>
      </c>
    </row>
    <row r="2790" spans="6:34" ht="15" thickBot="1" x14ac:dyDescent="0.4">
      <c r="F2790" s="21">
        <f t="shared" si="1265"/>
        <v>275.99999999999426</v>
      </c>
      <c r="G2790" s="20">
        <f t="shared" si="1280"/>
        <v>356.63043478260749</v>
      </c>
      <c r="H2790" s="19">
        <f t="shared" si="1254"/>
        <v>6.6304347826074945</v>
      </c>
      <c r="I2790" s="18">
        <f t="shared" si="1255"/>
        <v>1.8944099378878556E-2</v>
      </c>
      <c r="J2790" s="17">
        <f t="shared" si="1256"/>
        <v>3935.0464558612857</v>
      </c>
      <c r="K2790" s="16">
        <f t="shared" si="1257"/>
        <v>32.161889288814081</v>
      </c>
      <c r="L2790" s="15">
        <f t="shared" si="1258"/>
        <v>1.3845347021276564E-7</v>
      </c>
      <c r="M2790" s="14">
        <f t="shared" si="1259"/>
        <v>3.2909005334872264E-10</v>
      </c>
      <c r="N2790" s="13">
        <f t="shared" si="1266"/>
        <v>0</v>
      </c>
      <c r="O2790" s="12">
        <f t="shared" si="1267"/>
        <v>0</v>
      </c>
      <c r="P2790" s="4">
        <f t="shared" si="1268"/>
        <v>1.2462128098967713E-9</v>
      </c>
      <c r="Q2790" s="11">
        <f t="shared" si="1260"/>
        <v>1.831413571056754E-8</v>
      </c>
      <c r="R2790" s="10">
        <f t="shared" si="1269"/>
        <v>0</v>
      </c>
      <c r="S2790" s="9">
        <f t="shared" si="1270"/>
        <v>0</v>
      </c>
      <c r="T2790" s="8">
        <f t="shared" si="1271"/>
        <v>37294.985922558852</v>
      </c>
      <c r="U2790" s="7">
        <f t="shared" si="1272"/>
        <v>-32.161889288814081</v>
      </c>
      <c r="V2790" s="9">
        <f t="shared" si="1273"/>
        <v>0</v>
      </c>
      <c r="W2790" s="8">
        <f t="shared" si="1274"/>
        <v>3935.0464558612857</v>
      </c>
      <c r="X2790" s="7">
        <f t="shared" si="1275"/>
        <v>-32.161889288814081</v>
      </c>
      <c r="Y2790" s="6">
        <f t="shared" si="1261"/>
        <v>0</v>
      </c>
      <c r="Z2790" s="4">
        <f t="shared" si="1262"/>
        <v>-1</v>
      </c>
      <c r="AA2790" s="4">
        <f t="shared" si="1276"/>
        <v>0</v>
      </c>
      <c r="AB2790" s="5">
        <f t="shared" si="1277"/>
        <v>0</v>
      </c>
      <c r="AC2790" s="418">
        <f t="shared" si="1281"/>
        <v>0</v>
      </c>
      <c r="AD2790" s="628">
        <f t="shared" si="1278"/>
        <v>0</v>
      </c>
      <c r="AE2790" s="4">
        <f t="shared" si="1263"/>
        <v>0</v>
      </c>
      <c r="AF2790" s="3">
        <f t="shared" si="1279"/>
        <v>4.67</v>
      </c>
      <c r="AG2790" s="2">
        <f t="shared" si="1264"/>
        <v>105.92076283713217</v>
      </c>
      <c r="AH2790" s="1">
        <f t="shared" si="1253"/>
        <v>0</v>
      </c>
    </row>
    <row r="2791" spans="6:34" ht="15" thickBot="1" x14ac:dyDescent="0.4">
      <c r="F2791" s="21">
        <f t="shared" si="1265"/>
        <v>276.09999999999428</v>
      </c>
      <c r="G2791" s="20">
        <f t="shared" si="1280"/>
        <v>356.63043478260749</v>
      </c>
      <c r="H2791" s="19">
        <f t="shared" si="1254"/>
        <v>6.6304347826074945</v>
      </c>
      <c r="I2791" s="18">
        <f t="shared" si="1255"/>
        <v>1.8944099378878556E-2</v>
      </c>
      <c r="J2791" s="17">
        <f t="shared" si="1256"/>
        <v>3935.0464558612857</v>
      </c>
      <c r="K2791" s="16">
        <f t="shared" si="1257"/>
        <v>32.161889288814081</v>
      </c>
      <c r="L2791" s="15">
        <f t="shared" si="1258"/>
        <v>1.3845347021276564E-7</v>
      </c>
      <c r="M2791" s="14">
        <f t="shared" si="1259"/>
        <v>3.2909005334872264E-10</v>
      </c>
      <c r="N2791" s="13">
        <f t="shared" si="1266"/>
        <v>0</v>
      </c>
      <c r="O2791" s="12">
        <f t="shared" si="1267"/>
        <v>0</v>
      </c>
      <c r="P2791" s="4">
        <f t="shared" si="1268"/>
        <v>1.2462128098967713E-9</v>
      </c>
      <c r="Q2791" s="11">
        <f t="shared" si="1260"/>
        <v>1.831413571056754E-8</v>
      </c>
      <c r="R2791" s="10">
        <f t="shared" si="1269"/>
        <v>0</v>
      </c>
      <c r="S2791" s="9">
        <f t="shared" si="1270"/>
        <v>0</v>
      </c>
      <c r="T2791" s="8">
        <f t="shared" si="1271"/>
        <v>37294.985922558852</v>
      </c>
      <c r="U2791" s="7">
        <f t="shared" si="1272"/>
        <v>-32.161889288814081</v>
      </c>
      <c r="V2791" s="9">
        <f t="shared" si="1273"/>
        <v>0</v>
      </c>
      <c r="W2791" s="8">
        <f t="shared" si="1274"/>
        <v>3935.0464558612857</v>
      </c>
      <c r="X2791" s="7">
        <f t="shared" si="1275"/>
        <v>-32.161889288814081</v>
      </c>
      <c r="Y2791" s="6">
        <f t="shared" si="1261"/>
        <v>0</v>
      </c>
      <c r="Z2791" s="4">
        <f t="shared" si="1262"/>
        <v>-1</v>
      </c>
      <c r="AA2791" s="4">
        <f t="shared" si="1276"/>
        <v>0</v>
      </c>
      <c r="AB2791" s="5">
        <f t="shared" si="1277"/>
        <v>0</v>
      </c>
      <c r="AC2791" s="418">
        <f t="shared" si="1281"/>
        <v>0</v>
      </c>
      <c r="AD2791" s="628">
        <f t="shared" si="1278"/>
        <v>0</v>
      </c>
      <c r="AE2791" s="4">
        <f t="shared" si="1263"/>
        <v>0</v>
      </c>
      <c r="AF2791" s="3">
        <f t="shared" si="1279"/>
        <v>4.67</v>
      </c>
      <c r="AG2791" s="2">
        <f t="shared" si="1264"/>
        <v>105.92076283713217</v>
      </c>
      <c r="AH2791" s="1">
        <f t="shared" si="1253"/>
        <v>0</v>
      </c>
    </row>
    <row r="2792" spans="6:34" ht="15" thickBot="1" x14ac:dyDescent="0.4">
      <c r="F2792" s="21">
        <f t="shared" si="1265"/>
        <v>276.1999999999943</v>
      </c>
      <c r="G2792" s="20">
        <f t="shared" si="1280"/>
        <v>356.63043478260749</v>
      </c>
      <c r="H2792" s="19">
        <f t="shared" si="1254"/>
        <v>6.6304347826074945</v>
      </c>
      <c r="I2792" s="18">
        <f t="shared" si="1255"/>
        <v>1.8944099378878556E-2</v>
      </c>
      <c r="J2792" s="17">
        <f t="shared" si="1256"/>
        <v>3935.0464558612857</v>
      </c>
      <c r="K2792" s="16">
        <f t="shared" si="1257"/>
        <v>32.161889288814081</v>
      </c>
      <c r="L2792" s="15">
        <f t="shared" si="1258"/>
        <v>1.3845347021276564E-7</v>
      </c>
      <c r="M2792" s="14">
        <f t="shared" si="1259"/>
        <v>3.2909005334872264E-10</v>
      </c>
      <c r="N2792" s="13">
        <f t="shared" si="1266"/>
        <v>0</v>
      </c>
      <c r="O2792" s="12">
        <f t="shared" si="1267"/>
        <v>0</v>
      </c>
      <c r="P2792" s="4">
        <f t="shared" si="1268"/>
        <v>1.2462128098967713E-9</v>
      </c>
      <c r="Q2792" s="11">
        <f t="shared" si="1260"/>
        <v>1.831413571056754E-8</v>
      </c>
      <c r="R2792" s="10">
        <f t="shared" si="1269"/>
        <v>0</v>
      </c>
      <c r="S2792" s="9">
        <f t="shared" si="1270"/>
        <v>0</v>
      </c>
      <c r="T2792" s="8">
        <f t="shared" si="1271"/>
        <v>37294.985922558852</v>
      </c>
      <c r="U2792" s="7">
        <f t="shared" si="1272"/>
        <v>-32.161889288814081</v>
      </c>
      <c r="V2792" s="9">
        <f t="shared" si="1273"/>
        <v>0</v>
      </c>
      <c r="W2792" s="8">
        <f t="shared" si="1274"/>
        <v>3935.0464558612857</v>
      </c>
      <c r="X2792" s="7">
        <f t="shared" si="1275"/>
        <v>-32.161889288814081</v>
      </c>
      <c r="Y2792" s="6">
        <f t="shared" si="1261"/>
        <v>0</v>
      </c>
      <c r="Z2792" s="4">
        <f t="shared" si="1262"/>
        <v>-1</v>
      </c>
      <c r="AA2792" s="4">
        <f t="shared" si="1276"/>
        <v>0</v>
      </c>
      <c r="AB2792" s="5">
        <f t="shared" si="1277"/>
        <v>0</v>
      </c>
      <c r="AC2792" s="418">
        <f t="shared" si="1281"/>
        <v>0</v>
      </c>
      <c r="AD2792" s="628">
        <f t="shared" si="1278"/>
        <v>0</v>
      </c>
      <c r="AE2792" s="4">
        <f t="shared" si="1263"/>
        <v>0</v>
      </c>
      <c r="AF2792" s="3">
        <f t="shared" si="1279"/>
        <v>4.67</v>
      </c>
      <c r="AG2792" s="2">
        <f t="shared" si="1264"/>
        <v>105.92076283713217</v>
      </c>
      <c r="AH2792" s="1">
        <f t="shared" si="1253"/>
        <v>0</v>
      </c>
    </row>
    <row r="2793" spans="6:34" ht="15" thickBot="1" x14ac:dyDescent="0.4">
      <c r="F2793" s="21">
        <f t="shared" si="1265"/>
        <v>276.29999999999433</v>
      </c>
      <c r="G2793" s="20">
        <f t="shared" si="1280"/>
        <v>356.63043478260749</v>
      </c>
      <c r="H2793" s="19">
        <f t="shared" si="1254"/>
        <v>6.6304347826074945</v>
      </c>
      <c r="I2793" s="18">
        <f t="shared" si="1255"/>
        <v>1.8944099378878556E-2</v>
      </c>
      <c r="J2793" s="17">
        <f t="shared" si="1256"/>
        <v>3935.0464558612857</v>
      </c>
      <c r="K2793" s="16">
        <f t="shared" si="1257"/>
        <v>32.161889288814081</v>
      </c>
      <c r="L2793" s="15">
        <f t="shared" si="1258"/>
        <v>1.3845347021276564E-7</v>
      </c>
      <c r="M2793" s="14">
        <f t="shared" si="1259"/>
        <v>3.2909005334872264E-10</v>
      </c>
      <c r="N2793" s="13">
        <f t="shared" si="1266"/>
        <v>0</v>
      </c>
      <c r="O2793" s="12">
        <f t="shared" si="1267"/>
        <v>0</v>
      </c>
      <c r="P2793" s="4">
        <f t="shared" si="1268"/>
        <v>1.2462128098967713E-9</v>
      </c>
      <c r="Q2793" s="11">
        <f t="shared" si="1260"/>
        <v>1.831413571056754E-8</v>
      </c>
      <c r="R2793" s="10">
        <f t="shared" si="1269"/>
        <v>0</v>
      </c>
      <c r="S2793" s="9">
        <f t="shared" si="1270"/>
        <v>0</v>
      </c>
      <c r="T2793" s="8">
        <f t="shared" si="1271"/>
        <v>37294.985922558852</v>
      </c>
      <c r="U2793" s="7">
        <f t="shared" si="1272"/>
        <v>-32.161889288814081</v>
      </c>
      <c r="V2793" s="9">
        <f t="shared" si="1273"/>
        <v>0</v>
      </c>
      <c r="W2793" s="8">
        <f t="shared" si="1274"/>
        <v>3935.0464558612857</v>
      </c>
      <c r="X2793" s="7">
        <f t="shared" si="1275"/>
        <v>-32.161889288814081</v>
      </c>
      <c r="Y2793" s="6">
        <f t="shared" si="1261"/>
        <v>0</v>
      </c>
      <c r="Z2793" s="4">
        <f t="shared" si="1262"/>
        <v>-1</v>
      </c>
      <c r="AA2793" s="4">
        <f t="shared" si="1276"/>
        <v>0</v>
      </c>
      <c r="AB2793" s="5">
        <f t="shared" si="1277"/>
        <v>0</v>
      </c>
      <c r="AC2793" s="418">
        <f t="shared" si="1281"/>
        <v>0</v>
      </c>
      <c r="AD2793" s="628">
        <f t="shared" si="1278"/>
        <v>0</v>
      </c>
      <c r="AE2793" s="4">
        <f t="shared" si="1263"/>
        <v>0</v>
      </c>
      <c r="AF2793" s="3">
        <f t="shared" si="1279"/>
        <v>4.67</v>
      </c>
      <c r="AG2793" s="2">
        <f t="shared" si="1264"/>
        <v>105.92076283713217</v>
      </c>
      <c r="AH2793" s="1">
        <f t="shared" si="1253"/>
        <v>0</v>
      </c>
    </row>
    <row r="2794" spans="6:34" ht="15" thickBot="1" x14ac:dyDescent="0.4">
      <c r="F2794" s="21">
        <f t="shared" si="1265"/>
        <v>276.39999999999435</v>
      </c>
      <c r="G2794" s="20">
        <f t="shared" si="1280"/>
        <v>356.63043478260749</v>
      </c>
      <c r="H2794" s="19">
        <f t="shared" si="1254"/>
        <v>6.6304347826074945</v>
      </c>
      <c r="I2794" s="18">
        <f t="shared" si="1255"/>
        <v>1.8944099378878556E-2</v>
      </c>
      <c r="J2794" s="17">
        <f t="shared" si="1256"/>
        <v>3935.0464558612857</v>
      </c>
      <c r="K2794" s="16">
        <f t="shared" si="1257"/>
        <v>32.161889288814081</v>
      </c>
      <c r="L2794" s="15">
        <f t="shared" si="1258"/>
        <v>1.3845347021276564E-7</v>
      </c>
      <c r="M2794" s="14">
        <f t="shared" si="1259"/>
        <v>3.2909005334872264E-10</v>
      </c>
      <c r="N2794" s="13">
        <f t="shared" si="1266"/>
        <v>0</v>
      </c>
      <c r="O2794" s="12">
        <f t="shared" si="1267"/>
        <v>0</v>
      </c>
      <c r="P2794" s="4">
        <f t="shared" si="1268"/>
        <v>1.2462128098967713E-9</v>
      </c>
      <c r="Q2794" s="11">
        <f t="shared" si="1260"/>
        <v>1.831413571056754E-8</v>
      </c>
      <c r="R2794" s="10">
        <f t="shared" si="1269"/>
        <v>0</v>
      </c>
      <c r="S2794" s="9">
        <f t="shared" si="1270"/>
        <v>0</v>
      </c>
      <c r="T2794" s="8">
        <f t="shared" si="1271"/>
        <v>37294.985922558852</v>
      </c>
      <c r="U2794" s="7">
        <f t="shared" si="1272"/>
        <v>-32.161889288814081</v>
      </c>
      <c r="V2794" s="9">
        <f t="shared" si="1273"/>
        <v>0</v>
      </c>
      <c r="W2794" s="8">
        <f t="shared" si="1274"/>
        <v>3935.0464558612857</v>
      </c>
      <c r="X2794" s="7">
        <f t="shared" si="1275"/>
        <v>-32.161889288814081</v>
      </c>
      <c r="Y2794" s="6">
        <f t="shared" si="1261"/>
        <v>0</v>
      </c>
      <c r="Z2794" s="4">
        <f t="shared" si="1262"/>
        <v>-1</v>
      </c>
      <c r="AA2794" s="4">
        <f t="shared" si="1276"/>
        <v>0</v>
      </c>
      <c r="AB2794" s="5">
        <f t="shared" si="1277"/>
        <v>0</v>
      </c>
      <c r="AC2794" s="418">
        <f t="shared" si="1281"/>
        <v>0</v>
      </c>
      <c r="AD2794" s="628">
        <f t="shared" si="1278"/>
        <v>0</v>
      </c>
      <c r="AE2794" s="4">
        <f t="shared" si="1263"/>
        <v>0</v>
      </c>
      <c r="AF2794" s="3">
        <f t="shared" si="1279"/>
        <v>4.67</v>
      </c>
      <c r="AG2794" s="2">
        <f t="shared" si="1264"/>
        <v>105.92076283713217</v>
      </c>
      <c r="AH2794" s="1">
        <f t="shared" si="1253"/>
        <v>0</v>
      </c>
    </row>
    <row r="2795" spans="6:34" ht="15" thickBot="1" x14ac:dyDescent="0.4">
      <c r="F2795" s="21">
        <f t="shared" si="1265"/>
        <v>276.49999999999437</v>
      </c>
      <c r="G2795" s="20">
        <f t="shared" si="1280"/>
        <v>356.63043478260749</v>
      </c>
      <c r="H2795" s="19">
        <f t="shared" si="1254"/>
        <v>6.6304347826074945</v>
      </c>
      <c r="I2795" s="18">
        <f t="shared" si="1255"/>
        <v>1.8944099378878556E-2</v>
      </c>
      <c r="J2795" s="17">
        <f t="shared" si="1256"/>
        <v>3935.0464558612857</v>
      </c>
      <c r="K2795" s="16">
        <f t="shared" si="1257"/>
        <v>32.161889288814081</v>
      </c>
      <c r="L2795" s="15">
        <f t="shared" si="1258"/>
        <v>1.3845347021276564E-7</v>
      </c>
      <c r="M2795" s="14">
        <f t="shared" si="1259"/>
        <v>3.2909005334872264E-10</v>
      </c>
      <c r="N2795" s="13">
        <f t="shared" si="1266"/>
        <v>0</v>
      </c>
      <c r="O2795" s="12">
        <f t="shared" si="1267"/>
        <v>0</v>
      </c>
      <c r="P2795" s="4">
        <f t="shared" si="1268"/>
        <v>1.2462128098967713E-9</v>
      </c>
      <c r="Q2795" s="11">
        <f t="shared" si="1260"/>
        <v>1.831413571056754E-8</v>
      </c>
      <c r="R2795" s="10">
        <f t="shared" si="1269"/>
        <v>0</v>
      </c>
      <c r="S2795" s="9">
        <f t="shared" si="1270"/>
        <v>0</v>
      </c>
      <c r="T2795" s="8">
        <f t="shared" si="1271"/>
        <v>37294.985922558852</v>
      </c>
      <c r="U2795" s="7">
        <f t="shared" si="1272"/>
        <v>-32.161889288814081</v>
      </c>
      <c r="V2795" s="9">
        <f t="shared" si="1273"/>
        <v>0</v>
      </c>
      <c r="W2795" s="8">
        <f t="shared" si="1274"/>
        <v>3935.0464558612857</v>
      </c>
      <c r="X2795" s="7">
        <f t="shared" si="1275"/>
        <v>-32.161889288814081</v>
      </c>
      <c r="Y2795" s="6">
        <f t="shared" si="1261"/>
        <v>0</v>
      </c>
      <c r="Z2795" s="4">
        <f t="shared" si="1262"/>
        <v>-1</v>
      </c>
      <c r="AA2795" s="4">
        <f t="shared" si="1276"/>
        <v>0</v>
      </c>
      <c r="AB2795" s="5">
        <f t="shared" si="1277"/>
        <v>0</v>
      </c>
      <c r="AC2795" s="418">
        <f t="shared" si="1281"/>
        <v>0</v>
      </c>
      <c r="AD2795" s="628">
        <f t="shared" si="1278"/>
        <v>0</v>
      </c>
      <c r="AE2795" s="4">
        <f t="shared" si="1263"/>
        <v>0</v>
      </c>
      <c r="AF2795" s="3">
        <f t="shared" si="1279"/>
        <v>4.67</v>
      </c>
      <c r="AG2795" s="2">
        <f t="shared" si="1264"/>
        <v>105.92076283713217</v>
      </c>
      <c r="AH2795" s="1">
        <f t="shared" si="1253"/>
        <v>0</v>
      </c>
    </row>
    <row r="2796" spans="6:34" ht="15" thickBot="1" x14ac:dyDescent="0.4">
      <c r="F2796" s="21">
        <f t="shared" si="1265"/>
        <v>276.5999999999944</v>
      </c>
      <c r="G2796" s="20">
        <f t="shared" si="1280"/>
        <v>356.63043478260749</v>
      </c>
      <c r="H2796" s="19">
        <f t="shared" si="1254"/>
        <v>6.6304347826074945</v>
      </c>
      <c r="I2796" s="18">
        <f t="shared" si="1255"/>
        <v>1.8944099378878556E-2</v>
      </c>
      <c r="J2796" s="17">
        <f t="shared" si="1256"/>
        <v>3935.0464558612857</v>
      </c>
      <c r="K2796" s="16">
        <f t="shared" si="1257"/>
        <v>32.161889288814081</v>
      </c>
      <c r="L2796" s="15">
        <f t="shared" si="1258"/>
        <v>1.3845347021276564E-7</v>
      </c>
      <c r="M2796" s="14">
        <f t="shared" si="1259"/>
        <v>3.2909005334872264E-10</v>
      </c>
      <c r="N2796" s="13">
        <f t="shared" si="1266"/>
        <v>0</v>
      </c>
      <c r="O2796" s="12">
        <f t="shared" si="1267"/>
        <v>0</v>
      </c>
      <c r="P2796" s="4">
        <f t="shared" si="1268"/>
        <v>1.2462128098967713E-9</v>
      </c>
      <c r="Q2796" s="11">
        <f t="shared" si="1260"/>
        <v>1.831413571056754E-8</v>
      </c>
      <c r="R2796" s="10">
        <f t="shared" si="1269"/>
        <v>0</v>
      </c>
      <c r="S2796" s="9">
        <f t="shared" si="1270"/>
        <v>0</v>
      </c>
      <c r="T2796" s="8">
        <f t="shared" si="1271"/>
        <v>37294.985922558852</v>
      </c>
      <c r="U2796" s="7">
        <f t="shared" si="1272"/>
        <v>-32.161889288814081</v>
      </c>
      <c r="V2796" s="9">
        <f t="shared" si="1273"/>
        <v>0</v>
      </c>
      <c r="W2796" s="8">
        <f t="shared" si="1274"/>
        <v>3935.0464558612857</v>
      </c>
      <c r="X2796" s="7">
        <f t="shared" si="1275"/>
        <v>-32.161889288814081</v>
      </c>
      <c r="Y2796" s="6">
        <f t="shared" si="1261"/>
        <v>0</v>
      </c>
      <c r="Z2796" s="4">
        <f t="shared" si="1262"/>
        <v>-1</v>
      </c>
      <c r="AA2796" s="4">
        <f t="shared" si="1276"/>
        <v>0</v>
      </c>
      <c r="AB2796" s="5">
        <f t="shared" si="1277"/>
        <v>0</v>
      </c>
      <c r="AC2796" s="418">
        <f t="shared" si="1281"/>
        <v>0</v>
      </c>
      <c r="AD2796" s="628">
        <f t="shared" si="1278"/>
        <v>0</v>
      </c>
      <c r="AE2796" s="4">
        <f t="shared" si="1263"/>
        <v>0</v>
      </c>
      <c r="AF2796" s="3">
        <f t="shared" si="1279"/>
        <v>4.67</v>
      </c>
      <c r="AG2796" s="2">
        <f t="shared" si="1264"/>
        <v>105.92076283713217</v>
      </c>
      <c r="AH2796" s="1">
        <f t="shared" si="1253"/>
        <v>0</v>
      </c>
    </row>
    <row r="2797" spans="6:34" ht="15" thickBot="1" x14ac:dyDescent="0.4">
      <c r="F2797" s="21">
        <f t="shared" si="1265"/>
        <v>276.69999999999442</v>
      </c>
      <c r="G2797" s="20">
        <f t="shared" si="1280"/>
        <v>356.63043478260749</v>
      </c>
      <c r="H2797" s="19">
        <f t="shared" si="1254"/>
        <v>6.6304347826074945</v>
      </c>
      <c r="I2797" s="18">
        <f t="shared" si="1255"/>
        <v>1.8944099378878556E-2</v>
      </c>
      <c r="J2797" s="17">
        <f t="shared" si="1256"/>
        <v>3935.0464558612857</v>
      </c>
      <c r="K2797" s="16">
        <f t="shared" si="1257"/>
        <v>32.161889288814081</v>
      </c>
      <c r="L2797" s="15">
        <f t="shared" si="1258"/>
        <v>1.3845347021276564E-7</v>
      </c>
      <c r="M2797" s="14">
        <f t="shared" si="1259"/>
        <v>3.2909005334872264E-10</v>
      </c>
      <c r="N2797" s="13">
        <f t="shared" si="1266"/>
        <v>0</v>
      </c>
      <c r="O2797" s="12">
        <f t="shared" si="1267"/>
        <v>0</v>
      </c>
      <c r="P2797" s="4">
        <f t="shared" si="1268"/>
        <v>1.2462128098967713E-9</v>
      </c>
      <c r="Q2797" s="11">
        <f t="shared" si="1260"/>
        <v>1.831413571056754E-8</v>
      </c>
      <c r="R2797" s="10">
        <f t="shared" si="1269"/>
        <v>0</v>
      </c>
      <c r="S2797" s="9">
        <f t="shared" si="1270"/>
        <v>0</v>
      </c>
      <c r="T2797" s="8">
        <f t="shared" si="1271"/>
        <v>37294.985922558852</v>
      </c>
      <c r="U2797" s="7">
        <f t="shared" si="1272"/>
        <v>-32.161889288814081</v>
      </c>
      <c r="V2797" s="9">
        <f t="shared" si="1273"/>
        <v>0</v>
      </c>
      <c r="W2797" s="8">
        <f t="shared" si="1274"/>
        <v>3935.0464558612857</v>
      </c>
      <c r="X2797" s="7">
        <f t="shared" si="1275"/>
        <v>-32.161889288814081</v>
      </c>
      <c r="Y2797" s="6">
        <f t="shared" si="1261"/>
        <v>0</v>
      </c>
      <c r="Z2797" s="4">
        <f t="shared" si="1262"/>
        <v>-1</v>
      </c>
      <c r="AA2797" s="4">
        <f t="shared" si="1276"/>
        <v>0</v>
      </c>
      <c r="AB2797" s="5">
        <f t="shared" si="1277"/>
        <v>0</v>
      </c>
      <c r="AC2797" s="418">
        <f t="shared" si="1281"/>
        <v>0</v>
      </c>
      <c r="AD2797" s="628">
        <f t="shared" si="1278"/>
        <v>0</v>
      </c>
      <c r="AE2797" s="4">
        <f t="shared" si="1263"/>
        <v>0</v>
      </c>
      <c r="AF2797" s="3">
        <f t="shared" si="1279"/>
        <v>4.67</v>
      </c>
      <c r="AG2797" s="2">
        <f t="shared" si="1264"/>
        <v>105.92076283713217</v>
      </c>
      <c r="AH2797" s="1">
        <f t="shared" si="1253"/>
        <v>0</v>
      </c>
    </row>
    <row r="2798" spans="6:34" ht="15" thickBot="1" x14ac:dyDescent="0.4">
      <c r="F2798" s="21">
        <f t="shared" si="1265"/>
        <v>276.79999999999444</v>
      </c>
      <c r="G2798" s="20">
        <f t="shared" si="1280"/>
        <v>356.63043478260749</v>
      </c>
      <c r="H2798" s="19">
        <f t="shared" si="1254"/>
        <v>6.6304347826074945</v>
      </c>
      <c r="I2798" s="18">
        <f t="shared" si="1255"/>
        <v>1.8944099378878556E-2</v>
      </c>
      <c r="J2798" s="17">
        <f t="shared" si="1256"/>
        <v>3935.0464558612857</v>
      </c>
      <c r="K2798" s="16">
        <f t="shared" si="1257"/>
        <v>32.161889288814081</v>
      </c>
      <c r="L2798" s="15">
        <f t="shared" si="1258"/>
        <v>1.3845347021276564E-7</v>
      </c>
      <c r="M2798" s="14">
        <f t="shared" si="1259"/>
        <v>3.2909005334872264E-10</v>
      </c>
      <c r="N2798" s="13">
        <f t="shared" si="1266"/>
        <v>0</v>
      </c>
      <c r="O2798" s="12">
        <f t="shared" si="1267"/>
        <v>0</v>
      </c>
      <c r="P2798" s="4">
        <f t="shared" si="1268"/>
        <v>1.2462128098967713E-9</v>
      </c>
      <c r="Q2798" s="11">
        <f t="shared" si="1260"/>
        <v>1.831413571056754E-8</v>
      </c>
      <c r="R2798" s="10">
        <f t="shared" si="1269"/>
        <v>0</v>
      </c>
      <c r="S2798" s="9">
        <f t="shared" si="1270"/>
        <v>0</v>
      </c>
      <c r="T2798" s="8">
        <f t="shared" si="1271"/>
        <v>37294.985922558852</v>
      </c>
      <c r="U2798" s="7">
        <f t="shared" si="1272"/>
        <v>-32.161889288814081</v>
      </c>
      <c r="V2798" s="9">
        <f t="shared" si="1273"/>
        <v>0</v>
      </c>
      <c r="W2798" s="8">
        <f t="shared" si="1274"/>
        <v>3935.0464558612857</v>
      </c>
      <c r="X2798" s="7">
        <f t="shared" si="1275"/>
        <v>-32.161889288814081</v>
      </c>
      <c r="Y2798" s="6">
        <f t="shared" si="1261"/>
        <v>0</v>
      </c>
      <c r="Z2798" s="4">
        <f t="shared" si="1262"/>
        <v>-1</v>
      </c>
      <c r="AA2798" s="4">
        <f t="shared" si="1276"/>
        <v>0</v>
      </c>
      <c r="AB2798" s="5">
        <f t="shared" si="1277"/>
        <v>0</v>
      </c>
      <c r="AC2798" s="418">
        <f t="shared" si="1281"/>
        <v>0</v>
      </c>
      <c r="AD2798" s="628">
        <f t="shared" si="1278"/>
        <v>0</v>
      </c>
      <c r="AE2798" s="4">
        <f t="shared" si="1263"/>
        <v>0</v>
      </c>
      <c r="AF2798" s="3">
        <f t="shared" si="1279"/>
        <v>4.67</v>
      </c>
      <c r="AG2798" s="2">
        <f t="shared" si="1264"/>
        <v>105.92076283713217</v>
      </c>
      <c r="AH2798" s="1">
        <f t="shared" si="1253"/>
        <v>0</v>
      </c>
    </row>
    <row r="2799" spans="6:34" ht="15" thickBot="1" x14ac:dyDescent="0.4">
      <c r="F2799" s="21">
        <f t="shared" si="1265"/>
        <v>276.89999999999446</v>
      </c>
      <c r="G2799" s="20">
        <f t="shared" si="1280"/>
        <v>356.63043478260749</v>
      </c>
      <c r="H2799" s="19">
        <f t="shared" si="1254"/>
        <v>6.6304347826074945</v>
      </c>
      <c r="I2799" s="18">
        <f t="shared" si="1255"/>
        <v>1.8944099378878556E-2</v>
      </c>
      <c r="J2799" s="17">
        <f t="shared" si="1256"/>
        <v>3935.0464558612857</v>
      </c>
      <c r="K2799" s="16">
        <f t="shared" si="1257"/>
        <v>32.161889288814081</v>
      </c>
      <c r="L2799" s="15">
        <f t="shared" si="1258"/>
        <v>1.3845347021276564E-7</v>
      </c>
      <c r="M2799" s="14">
        <f t="shared" si="1259"/>
        <v>3.2909005334872264E-10</v>
      </c>
      <c r="N2799" s="13">
        <f t="shared" si="1266"/>
        <v>0</v>
      </c>
      <c r="O2799" s="12">
        <f t="shared" si="1267"/>
        <v>0</v>
      </c>
      <c r="P2799" s="4">
        <f t="shared" si="1268"/>
        <v>1.2462128098967713E-9</v>
      </c>
      <c r="Q2799" s="11">
        <f t="shared" si="1260"/>
        <v>1.831413571056754E-8</v>
      </c>
      <c r="R2799" s="10">
        <f t="shared" si="1269"/>
        <v>0</v>
      </c>
      <c r="S2799" s="9">
        <f t="shared" si="1270"/>
        <v>0</v>
      </c>
      <c r="T2799" s="8">
        <f t="shared" si="1271"/>
        <v>37294.985922558852</v>
      </c>
      <c r="U2799" s="7">
        <f t="shared" si="1272"/>
        <v>-32.161889288814081</v>
      </c>
      <c r="V2799" s="9">
        <f t="shared" si="1273"/>
        <v>0</v>
      </c>
      <c r="W2799" s="8">
        <f t="shared" si="1274"/>
        <v>3935.0464558612857</v>
      </c>
      <c r="X2799" s="7">
        <f t="shared" si="1275"/>
        <v>-32.161889288814081</v>
      </c>
      <c r="Y2799" s="6">
        <f t="shared" si="1261"/>
        <v>0</v>
      </c>
      <c r="Z2799" s="4">
        <f t="shared" si="1262"/>
        <v>-1</v>
      </c>
      <c r="AA2799" s="4">
        <f t="shared" si="1276"/>
        <v>0</v>
      </c>
      <c r="AB2799" s="5">
        <f t="shared" si="1277"/>
        <v>0</v>
      </c>
      <c r="AC2799" s="418">
        <f t="shared" si="1281"/>
        <v>0</v>
      </c>
      <c r="AD2799" s="628">
        <f t="shared" si="1278"/>
        <v>0</v>
      </c>
      <c r="AE2799" s="4">
        <f t="shared" si="1263"/>
        <v>0</v>
      </c>
      <c r="AF2799" s="3">
        <f t="shared" si="1279"/>
        <v>4.67</v>
      </c>
      <c r="AG2799" s="2">
        <f t="shared" si="1264"/>
        <v>105.92076283713217</v>
      </c>
      <c r="AH2799" s="1">
        <f t="shared" si="1253"/>
        <v>0</v>
      </c>
    </row>
    <row r="2800" spans="6:34" ht="15" thickBot="1" x14ac:dyDescent="0.4">
      <c r="F2800" s="21">
        <f t="shared" si="1265"/>
        <v>276.99999999999449</v>
      </c>
      <c r="G2800" s="20">
        <f t="shared" si="1280"/>
        <v>356.63043478260749</v>
      </c>
      <c r="H2800" s="19">
        <f t="shared" si="1254"/>
        <v>6.6304347826074945</v>
      </c>
      <c r="I2800" s="18">
        <f t="shared" si="1255"/>
        <v>1.8944099378878556E-2</v>
      </c>
      <c r="J2800" s="17">
        <f t="shared" si="1256"/>
        <v>3935.0464558612857</v>
      </c>
      <c r="K2800" s="16">
        <f t="shared" si="1257"/>
        <v>32.161889288814081</v>
      </c>
      <c r="L2800" s="15">
        <f t="shared" si="1258"/>
        <v>1.3845347021276564E-7</v>
      </c>
      <c r="M2800" s="14">
        <f t="shared" si="1259"/>
        <v>3.2909005334872264E-10</v>
      </c>
      <c r="N2800" s="13">
        <f t="shared" si="1266"/>
        <v>0</v>
      </c>
      <c r="O2800" s="12">
        <f t="shared" si="1267"/>
        <v>0</v>
      </c>
      <c r="P2800" s="4">
        <f t="shared" si="1268"/>
        <v>1.2462128098967713E-9</v>
      </c>
      <c r="Q2800" s="11">
        <f t="shared" si="1260"/>
        <v>1.831413571056754E-8</v>
      </c>
      <c r="R2800" s="10">
        <f t="shared" si="1269"/>
        <v>0</v>
      </c>
      <c r="S2800" s="9">
        <f t="shared" si="1270"/>
        <v>0</v>
      </c>
      <c r="T2800" s="8">
        <f t="shared" si="1271"/>
        <v>37294.985922558852</v>
      </c>
      <c r="U2800" s="7">
        <f t="shared" si="1272"/>
        <v>-32.161889288814081</v>
      </c>
      <c r="V2800" s="9">
        <f t="shared" si="1273"/>
        <v>0</v>
      </c>
      <c r="W2800" s="8">
        <f t="shared" si="1274"/>
        <v>3935.0464558612857</v>
      </c>
      <c r="X2800" s="7">
        <f t="shared" si="1275"/>
        <v>-32.161889288814081</v>
      </c>
      <c r="Y2800" s="6">
        <f t="shared" si="1261"/>
        <v>0</v>
      </c>
      <c r="Z2800" s="4">
        <f t="shared" si="1262"/>
        <v>-1</v>
      </c>
      <c r="AA2800" s="4">
        <f t="shared" si="1276"/>
        <v>0</v>
      </c>
      <c r="AB2800" s="5">
        <f t="shared" si="1277"/>
        <v>0</v>
      </c>
      <c r="AC2800" s="418">
        <f t="shared" si="1281"/>
        <v>0</v>
      </c>
      <c r="AD2800" s="628">
        <f t="shared" si="1278"/>
        <v>0</v>
      </c>
      <c r="AE2800" s="4">
        <f t="shared" si="1263"/>
        <v>0</v>
      </c>
      <c r="AF2800" s="3">
        <f t="shared" si="1279"/>
        <v>4.67</v>
      </c>
      <c r="AG2800" s="2">
        <f t="shared" si="1264"/>
        <v>105.92076283713217</v>
      </c>
      <c r="AH2800" s="1">
        <f t="shared" si="1253"/>
        <v>0</v>
      </c>
    </row>
    <row r="2801" spans="6:34" ht="15" thickBot="1" x14ac:dyDescent="0.4">
      <c r="F2801" s="21">
        <f t="shared" si="1265"/>
        <v>277.09999999999451</v>
      </c>
      <c r="G2801" s="20">
        <f t="shared" si="1280"/>
        <v>356.63043478260749</v>
      </c>
      <c r="H2801" s="19">
        <f t="shared" si="1254"/>
        <v>6.6304347826074945</v>
      </c>
      <c r="I2801" s="18">
        <f t="shared" si="1255"/>
        <v>1.8944099378878556E-2</v>
      </c>
      <c r="J2801" s="17">
        <f t="shared" si="1256"/>
        <v>3935.0464558612857</v>
      </c>
      <c r="K2801" s="16">
        <f t="shared" si="1257"/>
        <v>32.161889288814081</v>
      </c>
      <c r="L2801" s="15">
        <f t="shared" si="1258"/>
        <v>1.3845347021276564E-7</v>
      </c>
      <c r="M2801" s="14">
        <f t="shared" si="1259"/>
        <v>3.2909005334872264E-10</v>
      </c>
      <c r="N2801" s="13">
        <f t="shared" si="1266"/>
        <v>0</v>
      </c>
      <c r="O2801" s="12">
        <f t="shared" si="1267"/>
        <v>0</v>
      </c>
      <c r="P2801" s="4">
        <f t="shared" si="1268"/>
        <v>1.2462128098967713E-9</v>
      </c>
      <c r="Q2801" s="11">
        <f t="shared" si="1260"/>
        <v>1.831413571056754E-8</v>
      </c>
      <c r="R2801" s="10">
        <f t="shared" si="1269"/>
        <v>0</v>
      </c>
      <c r="S2801" s="9">
        <f t="shared" si="1270"/>
        <v>0</v>
      </c>
      <c r="T2801" s="8">
        <f t="shared" si="1271"/>
        <v>37294.985922558852</v>
      </c>
      <c r="U2801" s="7">
        <f t="shared" si="1272"/>
        <v>-32.161889288814081</v>
      </c>
      <c r="V2801" s="9">
        <f t="shared" si="1273"/>
        <v>0</v>
      </c>
      <c r="W2801" s="8">
        <f t="shared" si="1274"/>
        <v>3935.0464558612857</v>
      </c>
      <c r="X2801" s="7">
        <f t="shared" si="1275"/>
        <v>-32.161889288814081</v>
      </c>
      <c r="Y2801" s="6">
        <f t="shared" si="1261"/>
        <v>0</v>
      </c>
      <c r="Z2801" s="4">
        <f t="shared" si="1262"/>
        <v>-1</v>
      </c>
      <c r="AA2801" s="4">
        <f t="shared" si="1276"/>
        <v>0</v>
      </c>
      <c r="AB2801" s="5">
        <f t="shared" si="1277"/>
        <v>0</v>
      </c>
      <c r="AC2801" s="418">
        <f t="shared" si="1281"/>
        <v>0</v>
      </c>
      <c r="AD2801" s="628">
        <f t="shared" si="1278"/>
        <v>0</v>
      </c>
      <c r="AE2801" s="4">
        <f t="shared" si="1263"/>
        <v>0</v>
      </c>
      <c r="AF2801" s="3">
        <f t="shared" si="1279"/>
        <v>4.67</v>
      </c>
      <c r="AG2801" s="2">
        <f t="shared" si="1264"/>
        <v>105.92076283713217</v>
      </c>
      <c r="AH2801" s="1">
        <f t="shared" si="1253"/>
        <v>0</v>
      </c>
    </row>
    <row r="2802" spans="6:34" ht="15" thickBot="1" x14ac:dyDescent="0.4">
      <c r="F2802" s="21">
        <f t="shared" si="1265"/>
        <v>277.19999999999453</v>
      </c>
      <c r="G2802" s="20">
        <f t="shared" si="1280"/>
        <v>356.63043478260749</v>
      </c>
      <c r="H2802" s="19">
        <f t="shared" si="1254"/>
        <v>6.6304347826074945</v>
      </c>
      <c r="I2802" s="18">
        <f t="shared" si="1255"/>
        <v>1.8944099378878556E-2</v>
      </c>
      <c r="J2802" s="17">
        <f t="shared" si="1256"/>
        <v>3935.0464558612857</v>
      </c>
      <c r="K2802" s="16">
        <f t="shared" si="1257"/>
        <v>32.161889288814081</v>
      </c>
      <c r="L2802" s="15">
        <f t="shared" si="1258"/>
        <v>1.3845347021276564E-7</v>
      </c>
      <c r="M2802" s="14">
        <f t="shared" si="1259"/>
        <v>3.2909005334872264E-10</v>
      </c>
      <c r="N2802" s="13">
        <f t="shared" si="1266"/>
        <v>0</v>
      </c>
      <c r="O2802" s="12">
        <f t="shared" si="1267"/>
        <v>0</v>
      </c>
      <c r="P2802" s="4">
        <f t="shared" si="1268"/>
        <v>1.2462128098967713E-9</v>
      </c>
      <c r="Q2802" s="11">
        <f t="shared" si="1260"/>
        <v>1.831413571056754E-8</v>
      </c>
      <c r="R2802" s="10">
        <f t="shared" si="1269"/>
        <v>0</v>
      </c>
      <c r="S2802" s="9">
        <f t="shared" si="1270"/>
        <v>0</v>
      </c>
      <c r="T2802" s="8">
        <f t="shared" si="1271"/>
        <v>37294.985922558852</v>
      </c>
      <c r="U2802" s="7">
        <f t="shared" si="1272"/>
        <v>-32.161889288814081</v>
      </c>
      <c r="V2802" s="9">
        <f t="shared" si="1273"/>
        <v>0</v>
      </c>
      <c r="W2802" s="8">
        <f t="shared" si="1274"/>
        <v>3935.0464558612857</v>
      </c>
      <c r="X2802" s="7">
        <f t="shared" si="1275"/>
        <v>-32.161889288814081</v>
      </c>
      <c r="Y2802" s="6">
        <f t="shared" si="1261"/>
        <v>0</v>
      </c>
      <c r="Z2802" s="4">
        <f t="shared" si="1262"/>
        <v>-1</v>
      </c>
      <c r="AA2802" s="4">
        <f t="shared" si="1276"/>
        <v>0</v>
      </c>
      <c r="AB2802" s="5">
        <f t="shared" si="1277"/>
        <v>0</v>
      </c>
      <c r="AC2802" s="418">
        <f t="shared" si="1281"/>
        <v>0</v>
      </c>
      <c r="AD2802" s="628">
        <f t="shared" si="1278"/>
        <v>0</v>
      </c>
      <c r="AE2802" s="4">
        <f t="shared" si="1263"/>
        <v>0</v>
      </c>
      <c r="AF2802" s="3">
        <f t="shared" si="1279"/>
        <v>4.67</v>
      </c>
      <c r="AG2802" s="2">
        <f t="shared" si="1264"/>
        <v>105.92076283713217</v>
      </c>
      <c r="AH2802" s="1">
        <f t="shared" si="1253"/>
        <v>0</v>
      </c>
    </row>
    <row r="2803" spans="6:34" ht="15" thickBot="1" x14ac:dyDescent="0.4">
      <c r="F2803" s="21">
        <f t="shared" si="1265"/>
        <v>277.29999999999455</v>
      </c>
      <c r="G2803" s="20">
        <f t="shared" si="1280"/>
        <v>356.63043478260749</v>
      </c>
      <c r="H2803" s="19">
        <f t="shared" si="1254"/>
        <v>6.6304347826074945</v>
      </c>
      <c r="I2803" s="18">
        <f t="shared" si="1255"/>
        <v>1.8944099378878556E-2</v>
      </c>
      <c r="J2803" s="17">
        <f t="shared" si="1256"/>
        <v>3935.0464558612857</v>
      </c>
      <c r="K2803" s="16">
        <f t="shared" si="1257"/>
        <v>32.161889288814081</v>
      </c>
      <c r="L2803" s="15">
        <f t="shared" si="1258"/>
        <v>1.3845347021276564E-7</v>
      </c>
      <c r="M2803" s="14">
        <f t="shared" si="1259"/>
        <v>3.2909005334872264E-10</v>
      </c>
      <c r="N2803" s="13">
        <f t="shared" si="1266"/>
        <v>0</v>
      </c>
      <c r="O2803" s="12">
        <f t="shared" si="1267"/>
        <v>0</v>
      </c>
      <c r="P2803" s="4">
        <f t="shared" si="1268"/>
        <v>1.2462128098967713E-9</v>
      </c>
      <c r="Q2803" s="11">
        <f t="shared" si="1260"/>
        <v>1.831413571056754E-8</v>
      </c>
      <c r="R2803" s="10">
        <f t="shared" si="1269"/>
        <v>0</v>
      </c>
      <c r="S2803" s="9">
        <f t="shared" si="1270"/>
        <v>0</v>
      </c>
      <c r="T2803" s="8">
        <f t="shared" si="1271"/>
        <v>37294.985922558852</v>
      </c>
      <c r="U2803" s="7">
        <f t="shared" si="1272"/>
        <v>-32.161889288814081</v>
      </c>
      <c r="V2803" s="9">
        <f t="shared" si="1273"/>
        <v>0</v>
      </c>
      <c r="W2803" s="8">
        <f t="shared" si="1274"/>
        <v>3935.0464558612857</v>
      </c>
      <c r="X2803" s="7">
        <f t="shared" si="1275"/>
        <v>-32.161889288814081</v>
      </c>
      <c r="Y2803" s="6">
        <f t="shared" si="1261"/>
        <v>0</v>
      </c>
      <c r="Z2803" s="4">
        <f t="shared" si="1262"/>
        <v>-1</v>
      </c>
      <c r="AA2803" s="4">
        <f t="shared" si="1276"/>
        <v>0</v>
      </c>
      <c r="AB2803" s="5">
        <f t="shared" si="1277"/>
        <v>0</v>
      </c>
      <c r="AC2803" s="418">
        <f t="shared" si="1281"/>
        <v>0</v>
      </c>
      <c r="AD2803" s="628">
        <f t="shared" si="1278"/>
        <v>0</v>
      </c>
      <c r="AE2803" s="4">
        <f t="shared" si="1263"/>
        <v>0</v>
      </c>
      <c r="AF2803" s="3">
        <f t="shared" si="1279"/>
        <v>4.67</v>
      </c>
      <c r="AG2803" s="2">
        <f t="shared" si="1264"/>
        <v>105.92076283713217</v>
      </c>
      <c r="AH2803" s="1">
        <f t="shared" si="1253"/>
        <v>0</v>
      </c>
    </row>
    <row r="2804" spans="6:34" ht="15" thickBot="1" x14ac:dyDescent="0.4">
      <c r="F2804" s="21">
        <f t="shared" si="1265"/>
        <v>277.39999999999458</v>
      </c>
      <c r="G2804" s="20">
        <f t="shared" si="1280"/>
        <v>356.63043478260749</v>
      </c>
      <c r="H2804" s="19">
        <f t="shared" si="1254"/>
        <v>6.6304347826074945</v>
      </c>
      <c r="I2804" s="18">
        <f t="shared" si="1255"/>
        <v>1.8944099378878556E-2</v>
      </c>
      <c r="J2804" s="17">
        <f t="shared" si="1256"/>
        <v>3935.0464558612857</v>
      </c>
      <c r="K2804" s="16">
        <f t="shared" si="1257"/>
        <v>32.161889288814081</v>
      </c>
      <c r="L2804" s="15">
        <f t="shared" si="1258"/>
        <v>1.3845347021276564E-7</v>
      </c>
      <c r="M2804" s="14">
        <f t="shared" si="1259"/>
        <v>3.2909005334872264E-10</v>
      </c>
      <c r="N2804" s="13">
        <f t="shared" si="1266"/>
        <v>0</v>
      </c>
      <c r="O2804" s="12">
        <f t="shared" si="1267"/>
        <v>0</v>
      </c>
      <c r="P2804" s="4">
        <f t="shared" si="1268"/>
        <v>1.2462128098967713E-9</v>
      </c>
      <c r="Q2804" s="11">
        <f t="shared" si="1260"/>
        <v>1.831413571056754E-8</v>
      </c>
      <c r="R2804" s="10">
        <f t="shared" si="1269"/>
        <v>0</v>
      </c>
      <c r="S2804" s="9">
        <f t="shared" si="1270"/>
        <v>0</v>
      </c>
      <c r="T2804" s="8">
        <f t="shared" si="1271"/>
        <v>37294.985922558852</v>
      </c>
      <c r="U2804" s="7">
        <f t="shared" si="1272"/>
        <v>-32.161889288814081</v>
      </c>
      <c r="V2804" s="9">
        <f t="shared" si="1273"/>
        <v>0</v>
      </c>
      <c r="W2804" s="8">
        <f t="shared" si="1274"/>
        <v>3935.0464558612857</v>
      </c>
      <c r="X2804" s="7">
        <f t="shared" si="1275"/>
        <v>-32.161889288814081</v>
      </c>
      <c r="Y2804" s="6">
        <f t="shared" si="1261"/>
        <v>0</v>
      </c>
      <c r="Z2804" s="4">
        <f t="shared" si="1262"/>
        <v>-1</v>
      </c>
      <c r="AA2804" s="4">
        <f t="shared" si="1276"/>
        <v>0</v>
      </c>
      <c r="AB2804" s="5">
        <f t="shared" si="1277"/>
        <v>0</v>
      </c>
      <c r="AC2804" s="418">
        <f t="shared" si="1281"/>
        <v>0</v>
      </c>
      <c r="AD2804" s="628">
        <f t="shared" si="1278"/>
        <v>0</v>
      </c>
      <c r="AE2804" s="4">
        <f t="shared" si="1263"/>
        <v>0</v>
      </c>
      <c r="AF2804" s="3">
        <f t="shared" si="1279"/>
        <v>4.67</v>
      </c>
      <c r="AG2804" s="2">
        <f t="shared" si="1264"/>
        <v>105.92076283713217</v>
      </c>
      <c r="AH2804" s="1">
        <f t="shared" si="1253"/>
        <v>0</v>
      </c>
    </row>
    <row r="2805" spans="6:34" ht="15" thickBot="1" x14ac:dyDescent="0.4">
      <c r="F2805" s="21">
        <f t="shared" si="1265"/>
        <v>277.4999999999946</v>
      </c>
      <c r="G2805" s="20">
        <f t="shared" si="1280"/>
        <v>356.63043478260749</v>
      </c>
      <c r="H2805" s="19">
        <f t="shared" si="1254"/>
        <v>6.6304347826074945</v>
      </c>
      <c r="I2805" s="18">
        <f t="shared" si="1255"/>
        <v>1.8944099378878556E-2</v>
      </c>
      <c r="J2805" s="17">
        <f t="shared" si="1256"/>
        <v>3935.0464558612857</v>
      </c>
      <c r="K2805" s="16">
        <f t="shared" si="1257"/>
        <v>32.161889288814081</v>
      </c>
      <c r="L2805" s="15">
        <f t="shared" si="1258"/>
        <v>1.3845347021276564E-7</v>
      </c>
      <c r="M2805" s="14">
        <f t="shared" si="1259"/>
        <v>3.2909005334872264E-10</v>
      </c>
      <c r="N2805" s="13">
        <f t="shared" si="1266"/>
        <v>0</v>
      </c>
      <c r="O2805" s="12">
        <f t="shared" si="1267"/>
        <v>0</v>
      </c>
      <c r="P2805" s="4">
        <f t="shared" si="1268"/>
        <v>1.2462128098967713E-9</v>
      </c>
      <c r="Q2805" s="11">
        <f t="shared" si="1260"/>
        <v>1.831413571056754E-8</v>
      </c>
      <c r="R2805" s="10">
        <f t="shared" si="1269"/>
        <v>0</v>
      </c>
      <c r="S2805" s="9">
        <f t="shared" si="1270"/>
        <v>0</v>
      </c>
      <c r="T2805" s="8">
        <f t="shared" si="1271"/>
        <v>37294.985922558852</v>
      </c>
      <c r="U2805" s="7">
        <f t="shared" si="1272"/>
        <v>-32.161889288814081</v>
      </c>
      <c r="V2805" s="9">
        <f t="shared" si="1273"/>
        <v>0</v>
      </c>
      <c r="W2805" s="8">
        <f t="shared" si="1274"/>
        <v>3935.0464558612857</v>
      </c>
      <c r="X2805" s="7">
        <f t="shared" si="1275"/>
        <v>-32.161889288814081</v>
      </c>
      <c r="Y2805" s="6">
        <f t="shared" si="1261"/>
        <v>0</v>
      </c>
      <c r="Z2805" s="4">
        <f t="shared" si="1262"/>
        <v>-1</v>
      </c>
      <c r="AA2805" s="4">
        <f t="shared" si="1276"/>
        <v>0</v>
      </c>
      <c r="AB2805" s="5">
        <f t="shared" si="1277"/>
        <v>0</v>
      </c>
      <c r="AC2805" s="418">
        <f t="shared" si="1281"/>
        <v>0</v>
      </c>
      <c r="AD2805" s="628">
        <f t="shared" si="1278"/>
        <v>0</v>
      </c>
      <c r="AE2805" s="4">
        <f t="shared" si="1263"/>
        <v>0</v>
      </c>
      <c r="AF2805" s="3">
        <f t="shared" si="1279"/>
        <v>4.67</v>
      </c>
      <c r="AG2805" s="2">
        <f t="shared" si="1264"/>
        <v>105.92076283713217</v>
      </c>
      <c r="AH2805" s="1">
        <f t="shared" si="1253"/>
        <v>0</v>
      </c>
    </row>
    <row r="2806" spans="6:34" ht="15" thickBot="1" x14ac:dyDescent="0.4">
      <c r="F2806" s="21">
        <f t="shared" si="1265"/>
        <v>277.59999999999462</v>
      </c>
      <c r="G2806" s="20">
        <f t="shared" si="1280"/>
        <v>356.63043478260749</v>
      </c>
      <c r="H2806" s="19">
        <f t="shared" si="1254"/>
        <v>6.6304347826074945</v>
      </c>
      <c r="I2806" s="18">
        <f t="shared" si="1255"/>
        <v>1.8944099378878556E-2</v>
      </c>
      <c r="J2806" s="17">
        <f t="shared" si="1256"/>
        <v>3935.0464558612857</v>
      </c>
      <c r="K2806" s="16">
        <f t="shared" si="1257"/>
        <v>32.161889288814081</v>
      </c>
      <c r="L2806" s="15">
        <f t="shared" si="1258"/>
        <v>1.3845347021276564E-7</v>
      </c>
      <c r="M2806" s="14">
        <f t="shared" si="1259"/>
        <v>3.2909005334872264E-10</v>
      </c>
      <c r="N2806" s="13">
        <f t="shared" si="1266"/>
        <v>0</v>
      </c>
      <c r="O2806" s="12">
        <f t="shared" si="1267"/>
        <v>0</v>
      </c>
      <c r="P2806" s="4">
        <f t="shared" si="1268"/>
        <v>1.2462128098967713E-9</v>
      </c>
      <c r="Q2806" s="11">
        <f t="shared" si="1260"/>
        <v>1.831413571056754E-8</v>
      </c>
      <c r="R2806" s="10">
        <f t="shared" si="1269"/>
        <v>0</v>
      </c>
      <c r="S2806" s="9">
        <f t="shared" si="1270"/>
        <v>0</v>
      </c>
      <c r="T2806" s="8">
        <f t="shared" si="1271"/>
        <v>37294.985922558852</v>
      </c>
      <c r="U2806" s="7">
        <f t="shared" si="1272"/>
        <v>-32.161889288814081</v>
      </c>
      <c r="V2806" s="9">
        <f t="shared" si="1273"/>
        <v>0</v>
      </c>
      <c r="W2806" s="8">
        <f t="shared" si="1274"/>
        <v>3935.0464558612857</v>
      </c>
      <c r="X2806" s="7">
        <f t="shared" si="1275"/>
        <v>-32.161889288814081</v>
      </c>
      <c r="Y2806" s="6">
        <f t="shared" si="1261"/>
        <v>0</v>
      </c>
      <c r="Z2806" s="4">
        <f t="shared" si="1262"/>
        <v>-1</v>
      </c>
      <c r="AA2806" s="4">
        <f t="shared" si="1276"/>
        <v>0</v>
      </c>
      <c r="AB2806" s="5">
        <f t="shared" si="1277"/>
        <v>0</v>
      </c>
      <c r="AC2806" s="418">
        <f t="shared" si="1281"/>
        <v>0</v>
      </c>
      <c r="AD2806" s="628">
        <f t="shared" si="1278"/>
        <v>0</v>
      </c>
      <c r="AE2806" s="4">
        <f t="shared" si="1263"/>
        <v>0</v>
      </c>
      <c r="AF2806" s="3">
        <f t="shared" si="1279"/>
        <v>4.67</v>
      </c>
      <c r="AG2806" s="2">
        <f t="shared" si="1264"/>
        <v>105.92076283713217</v>
      </c>
      <c r="AH2806" s="1">
        <f t="shared" si="1253"/>
        <v>0</v>
      </c>
    </row>
    <row r="2807" spans="6:34" ht="15" thickBot="1" x14ac:dyDescent="0.4">
      <c r="F2807" s="21">
        <f t="shared" si="1265"/>
        <v>277.69999999999465</v>
      </c>
      <c r="G2807" s="20">
        <f t="shared" si="1280"/>
        <v>356.63043478260749</v>
      </c>
      <c r="H2807" s="19">
        <f t="shared" si="1254"/>
        <v>6.6304347826074945</v>
      </c>
      <c r="I2807" s="18">
        <f t="shared" si="1255"/>
        <v>1.8944099378878556E-2</v>
      </c>
      <c r="J2807" s="17">
        <f t="shared" si="1256"/>
        <v>3935.0464558612857</v>
      </c>
      <c r="K2807" s="16">
        <f t="shared" si="1257"/>
        <v>32.161889288814081</v>
      </c>
      <c r="L2807" s="15">
        <f t="shared" si="1258"/>
        <v>1.3845347021276564E-7</v>
      </c>
      <c r="M2807" s="14">
        <f t="shared" si="1259"/>
        <v>3.2909005334872264E-10</v>
      </c>
      <c r="N2807" s="13">
        <f t="shared" si="1266"/>
        <v>0</v>
      </c>
      <c r="O2807" s="12">
        <f t="shared" si="1267"/>
        <v>0</v>
      </c>
      <c r="P2807" s="4">
        <f t="shared" si="1268"/>
        <v>1.2462128098967713E-9</v>
      </c>
      <c r="Q2807" s="11">
        <f t="shared" si="1260"/>
        <v>1.831413571056754E-8</v>
      </c>
      <c r="R2807" s="10">
        <f t="shared" si="1269"/>
        <v>0</v>
      </c>
      <c r="S2807" s="9">
        <f t="shared" si="1270"/>
        <v>0</v>
      </c>
      <c r="T2807" s="8">
        <f t="shared" si="1271"/>
        <v>37294.985922558852</v>
      </c>
      <c r="U2807" s="7">
        <f t="shared" si="1272"/>
        <v>-32.161889288814081</v>
      </c>
      <c r="V2807" s="9">
        <f t="shared" si="1273"/>
        <v>0</v>
      </c>
      <c r="W2807" s="8">
        <f t="shared" si="1274"/>
        <v>3935.0464558612857</v>
      </c>
      <c r="X2807" s="7">
        <f t="shared" si="1275"/>
        <v>-32.161889288814081</v>
      </c>
      <c r="Y2807" s="6">
        <f t="shared" si="1261"/>
        <v>0</v>
      </c>
      <c r="Z2807" s="4">
        <f t="shared" si="1262"/>
        <v>-1</v>
      </c>
      <c r="AA2807" s="4">
        <f t="shared" si="1276"/>
        <v>0</v>
      </c>
      <c r="AB2807" s="5">
        <f t="shared" si="1277"/>
        <v>0</v>
      </c>
      <c r="AC2807" s="418">
        <f t="shared" si="1281"/>
        <v>0</v>
      </c>
      <c r="AD2807" s="628">
        <f t="shared" si="1278"/>
        <v>0</v>
      </c>
      <c r="AE2807" s="4">
        <f t="shared" si="1263"/>
        <v>0</v>
      </c>
      <c r="AF2807" s="3">
        <f t="shared" si="1279"/>
        <v>4.67</v>
      </c>
      <c r="AG2807" s="2">
        <f t="shared" si="1264"/>
        <v>105.92076283713217</v>
      </c>
      <c r="AH2807" s="1">
        <f t="shared" si="1253"/>
        <v>0</v>
      </c>
    </row>
    <row r="2808" spans="6:34" ht="15" thickBot="1" x14ac:dyDescent="0.4">
      <c r="F2808" s="21">
        <f t="shared" si="1265"/>
        <v>277.79999999999467</v>
      </c>
      <c r="G2808" s="20">
        <f t="shared" si="1280"/>
        <v>356.63043478260749</v>
      </c>
      <c r="H2808" s="19">
        <f t="shared" si="1254"/>
        <v>6.6304347826074945</v>
      </c>
      <c r="I2808" s="18">
        <f t="shared" si="1255"/>
        <v>1.8944099378878556E-2</v>
      </c>
      <c r="J2808" s="17">
        <f t="shared" si="1256"/>
        <v>3935.0464558612857</v>
      </c>
      <c r="K2808" s="16">
        <f t="shared" si="1257"/>
        <v>32.161889288814081</v>
      </c>
      <c r="L2808" s="15">
        <f t="shared" si="1258"/>
        <v>1.3845347021276564E-7</v>
      </c>
      <c r="M2808" s="14">
        <f t="shared" si="1259"/>
        <v>3.2909005334872264E-10</v>
      </c>
      <c r="N2808" s="13">
        <f t="shared" si="1266"/>
        <v>0</v>
      </c>
      <c r="O2808" s="12">
        <f t="shared" si="1267"/>
        <v>0</v>
      </c>
      <c r="P2808" s="4">
        <f t="shared" si="1268"/>
        <v>1.2462128098967713E-9</v>
      </c>
      <c r="Q2808" s="11">
        <f t="shared" si="1260"/>
        <v>1.831413571056754E-8</v>
      </c>
      <c r="R2808" s="10">
        <f t="shared" si="1269"/>
        <v>0</v>
      </c>
      <c r="S2808" s="9">
        <f t="shared" si="1270"/>
        <v>0</v>
      </c>
      <c r="T2808" s="8">
        <f t="shared" si="1271"/>
        <v>37294.985922558852</v>
      </c>
      <c r="U2808" s="7">
        <f t="shared" si="1272"/>
        <v>-32.161889288814081</v>
      </c>
      <c r="V2808" s="9">
        <f t="shared" si="1273"/>
        <v>0</v>
      </c>
      <c r="W2808" s="8">
        <f t="shared" si="1274"/>
        <v>3935.0464558612857</v>
      </c>
      <c r="X2808" s="7">
        <f t="shared" si="1275"/>
        <v>-32.161889288814081</v>
      </c>
      <c r="Y2808" s="6">
        <f t="shared" si="1261"/>
        <v>0</v>
      </c>
      <c r="Z2808" s="4">
        <f t="shared" si="1262"/>
        <v>-1</v>
      </c>
      <c r="AA2808" s="4">
        <f t="shared" si="1276"/>
        <v>0</v>
      </c>
      <c r="AB2808" s="5">
        <f t="shared" si="1277"/>
        <v>0</v>
      </c>
      <c r="AC2808" s="418">
        <f t="shared" si="1281"/>
        <v>0</v>
      </c>
      <c r="AD2808" s="628">
        <f t="shared" si="1278"/>
        <v>0</v>
      </c>
      <c r="AE2808" s="4">
        <f t="shared" si="1263"/>
        <v>0</v>
      </c>
      <c r="AF2808" s="3">
        <f t="shared" si="1279"/>
        <v>4.67</v>
      </c>
      <c r="AG2808" s="2">
        <f t="shared" si="1264"/>
        <v>105.92076283713217</v>
      </c>
      <c r="AH2808" s="1">
        <f t="shared" si="1253"/>
        <v>0</v>
      </c>
    </row>
    <row r="2809" spans="6:34" ht="15" thickBot="1" x14ac:dyDescent="0.4">
      <c r="F2809" s="21">
        <f t="shared" si="1265"/>
        <v>277.89999999999469</v>
      </c>
      <c r="G2809" s="20">
        <f t="shared" si="1280"/>
        <v>356.63043478260749</v>
      </c>
      <c r="H2809" s="19">
        <f t="shared" si="1254"/>
        <v>6.6304347826074945</v>
      </c>
      <c r="I2809" s="18">
        <f t="shared" si="1255"/>
        <v>1.8944099378878556E-2</v>
      </c>
      <c r="J2809" s="17">
        <f t="shared" si="1256"/>
        <v>3935.0464558612857</v>
      </c>
      <c r="K2809" s="16">
        <f t="shared" si="1257"/>
        <v>32.161889288814081</v>
      </c>
      <c r="L2809" s="15">
        <f t="shared" si="1258"/>
        <v>1.3845347021276564E-7</v>
      </c>
      <c r="M2809" s="14">
        <f t="shared" si="1259"/>
        <v>3.2909005334872264E-10</v>
      </c>
      <c r="N2809" s="13">
        <f t="shared" si="1266"/>
        <v>0</v>
      </c>
      <c r="O2809" s="12">
        <f t="shared" si="1267"/>
        <v>0</v>
      </c>
      <c r="P2809" s="4">
        <f t="shared" si="1268"/>
        <v>1.2462128098967713E-9</v>
      </c>
      <c r="Q2809" s="11">
        <f t="shared" si="1260"/>
        <v>1.831413571056754E-8</v>
      </c>
      <c r="R2809" s="10">
        <f t="shared" si="1269"/>
        <v>0</v>
      </c>
      <c r="S2809" s="9">
        <f t="shared" si="1270"/>
        <v>0</v>
      </c>
      <c r="T2809" s="8">
        <f t="shared" si="1271"/>
        <v>37294.985922558852</v>
      </c>
      <c r="U2809" s="7">
        <f t="shared" si="1272"/>
        <v>-32.161889288814081</v>
      </c>
      <c r="V2809" s="9">
        <f t="shared" si="1273"/>
        <v>0</v>
      </c>
      <c r="W2809" s="8">
        <f t="shared" si="1274"/>
        <v>3935.0464558612857</v>
      </c>
      <c r="X2809" s="7">
        <f t="shared" si="1275"/>
        <v>-32.161889288814081</v>
      </c>
      <c r="Y2809" s="6">
        <f t="shared" si="1261"/>
        <v>0</v>
      </c>
      <c r="Z2809" s="4">
        <f t="shared" si="1262"/>
        <v>-1</v>
      </c>
      <c r="AA2809" s="4">
        <f t="shared" si="1276"/>
        <v>0</v>
      </c>
      <c r="AB2809" s="5">
        <f t="shared" si="1277"/>
        <v>0</v>
      </c>
      <c r="AC2809" s="418">
        <f t="shared" si="1281"/>
        <v>0</v>
      </c>
      <c r="AD2809" s="628">
        <f t="shared" si="1278"/>
        <v>0</v>
      </c>
      <c r="AE2809" s="4">
        <f t="shared" si="1263"/>
        <v>0</v>
      </c>
      <c r="AF2809" s="3">
        <f t="shared" si="1279"/>
        <v>4.67</v>
      </c>
      <c r="AG2809" s="2">
        <f t="shared" si="1264"/>
        <v>105.92076283713217</v>
      </c>
      <c r="AH2809" s="1">
        <f t="shared" si="1253"/>
        <v>0</v>
      </c>
    </row>
    <row r="2810" spans="6:34" ht="15" thickBot="1" x14ac:dyDescent="0.4">
      <c r="F2810" s="21">
        <f t="shared" si="1265"/>
        <v>277.99999999999471</v>
      </c>
      <c r="G2810" s="20">
        <f t="shared" si="1280"/>
        <v>356.63043478260749</v>
      </c>
      <c r="H2810" s="19">
        <f t="shared" si="1254"/>
        <v>6.6304347826074945</v>
      </c>
      <c r="I2810" s="18">
        <f t="shared" si="1255"/>
        <v>1.8944099378878556E-2</v>
      </c>
      <c r="J2810" s="17">
        <f t="shared" si="1256"/>
        <v>3935.0464558612857</v>
      </c>
      <c r="K2810" s="16">
        <f t="shared" si="1257"/>
        <v>32.161889288814081</v>
      </c>
      <c r="L2810" s="15">
        <f t="shared" si="1258"/>
        <v>1.3845347021276564E-7</v>
      </c>
      <c r="M2810" s="14">
        <f t="shared" si="1259"/>
        <v>3.2909005334872264E-10</v>
      </c>
      <c r="N2810" s="13">
        <f t="shared" si="1266"/>
        <v>0</v>
      </c>
      <c r="O2810" s="12">
        <f t="shared" si="1267"/>
        <v>0</v>
      </c>
      <c r="P2810" s="4">
        <f t="shared" si="1268"/>
        <v>1.2462128098967713E-9</v>
      </c>
      <c r="Q2810" s="11">
        <f t="shared" si="1260"/>
        <v>1.831413571056754E-8</v>
      </c>
      <c r="R2810" s="10">
        <f t="shared" si="1269"/>
        <v>0</v>
      </c>
      <c r="S2810" s="9">
        <f t="shared" si="1270"/>
        <v>0</v>
      </c>
      <c r="T2810" s="8">
        <f t="shared" si="1271"/>
        <v>37294.985922558852</v>
      </c>
      <c r="U2810" s="7">
        <f t="shared" si="1272"/>
        <v>-32.161889288814081</v>
      </c>
      <c r="V2810" s="9">
        <f t="shared" si="1273"/>
        <v>0</v>
      </c>
      <c r="W2810" s="8">
        <f t="shared" si="1274"/>
        <v>3935.0464558612857</v>
      </c>
      <c r="X2810" s="7">
        <f t="shared" si="1275"/>
        <v>-32.161889288814081</v>
      </c>
      <c r="Y2810" s="6">
        <f t="shared" si="1261"/>
        <v>0</v>
      </c>
      <c r="Z2810" s="4">
        <f t="shared" si="1262"/>
        <v>-1</v>
      </c>
      <c r="AA2810" s="4">
        <f t="shared" si="1276"/>
        <v>0</v>
      </c>
      <c r="AB2810" s="5">
        <f t="shared" si="1277"/>
        <v>0</v>
      </c>
      <c r="AC2810" s="418">
        <f t="shared" si="1281"/>
        <v>0</v>
      </c>
      <c r="AD2810" s="628">
        <f t="shared" si="1278"/>
        <v>0</v>
      </c>
      <c r="AE2810" s="4">
        <f t="shared" si="1263"/>
        <v>0</v>
      </c>
      <c r="AF2810" s="3">
        <f t="shared" si="1279"/>
        <v>4.67</v>
      </c>
      <c r="AG2810" s="2">
        <f t="shared" si="1264"/>
        <v>105.92076283713217</v>
      </c>
      <c r="AH2810" s="1">
        <f t="shared" si="1253"/>
        <v>0</v>
      </c>
    </row>
    <row r="2811" spans="6:34" ht="15" thickBot="1" x14ac:dyDescent="0.4">
      <c r="F2811" s="21">
        <f t="shared" si="1265"/>
        <v>278.09999999999474</v>
      </c>
      <c r="G2811" s="20">
        <f t="shared" si="1280"/>
        <v>356.63043478260749</v>
      </c>
      <c r="H2811" s="19">
        <f t="shared" si="1254"/>
        <v>6.6304347826074945</v>
      </c>
      <c r="I2811" s="18">
        <f t="shared" si="1255"/>
        <v>1.8944099378878556E-2</v>
      </c>
      <c r="J2811" s="17">
        <f t="shared" si="1256"/>
        <v>3935.0464558612857</v>
      </c>
      <c r="K2811" s="16">
        <f t="shared" si="1257"/>
        <v>32.161889288814081</v>
      </c>
      <c r="L2811" s="15">
        <f t="shared" si="1258"/>
        <v>1.3845347021276564E-7</v>
      </c>
      <c r="M2811" s="14">
        <f t="shared" si="1259"/>
        <v>3.2909005334872264E-10</v>
      </c>
      <c r="N2811" s="13">
        <f t="shared" si="1266"/>
        <v>0</v>
      </c>
      <c r="O2811" s="12">
        <f t="shared" si="1267"/>
        <v>0</v>
      </c>
      <c r="P2811" s="4">
        <f t="shared" si="1268"/>
        <v>1.2462128098967713E-9</v>
      </c>
      <c r="Q2811" s="11">
        <f t="shared" si="1260"/>
        <v>1.831413571056754E-8</v>
      </c>
      <c r="R2811" s="10">
        <f t="shared" si="1269"/>
        <v>0</v>
      </c>
      <c r="S2811" s="9">
        <f t="shared" si="1270"/>
        <v>0</v>
      </c>
      <c r="T2811" s="8">
        <f t="shared" si="1271"/>
        <v>37294.985922558852</v>
      </c>
      <c r="U2811" s="7">
        <f t="shared" si="1272"/>
        <v>-32.161889288814081</v>
      </c>
      <c r="V2811" s="9">
        <f t="shared" si="1273"/>
        <v>0</v>
      </c>
      <c r="W2811" s="8">
        <f t="shared" si="1274"/>
        <v>3935.0464558612857</v>
      </c>
      <c r="X2811" s="7">
        <f t="shared" si="1275"/>
        <v>-32.161889288814081</v>
      </c>
      <c r="Y2811" s="6">
        <f t="shared" si="1261"/>
        <v>0</v>
      </c>
      <c r="Z2811" s="4">
        <f t="shared" si="1262"/>
        <v>-1</v>
      </c>
      <c r="AA2811" s="4">
        <f t="shared" si="1276"/>
        <v>0</v>
      </c>
      <c r="AB2811" s="5">
        <f t="shared" si="1277"/>
        <v>0</v>
      </c>
      <c r="AC2811" s="418">
        <f t="shared" si="1281"/>
        <v>0</v>
      </c>
      <c r="AD2811" s="628">
        <f t="shared" si="1278"/>
        <v>0</v>
      </c>
      <c r="AE2811" s="4">
        <f t="shared" si="1263"/>
        <v>0</v>
      </c>
      <c r="AF2811" s="3">
        <f t="shared" si="1279"/>
        <v>4.67</v>
      </c>
      <c r="AG2811" s="2">
        <f t="shared" si="1264"/>
        <v>105.92076283713217</v>
      </c>
      <c r="AH2811" s="1">
        <f t="shared" si="1253"/>
        <v>0</v>
      </c>
    </row>
    <row r="2812" spans="6:34" ht="15" thickBot="1" x14ac:dyDescent="0.4">
      <c r="F2812" s="21">
        <f t="shared" si="1265"/>
        <v>278.19999999999476</v>
      </c>
      <c r="G2812" s="20">
        <f t="shared" si="1280"/>
        <v>356.63043478260749</v>
      </c>
      <c r="H2812" s="19">
        <f t="shared" si="1254"/>
        <v>6.6304347826074945</v>
      </c>
      <c r="I2812" s="18">
        <f t="shared" si="1255"/>
        <v>1.8944099378878556E-2</v>
      </c>
      <c r="J2812" s="17">
        <f t="shared" si="1256"/>
        <v>3935.0464558612857</v>
      </c>
      <c r="K2812" s="16">
        <f t="shared" si="1257"/>
        <v>32.161889288814081</v>
      </c>
      <c r="L2812" s="15">
        <f t="shared" si="1258"/>
        <v>1.3845347021276564E-7</v>
      </c>
      <c r="M2812" s="14">
        <f t="shared" si="1259"/>
        <v>3.2909005334872264E-10</v>
      </c>
      <c r="N2812" s="13">
        <f t="shared" si="1266"/>
        <v>0</v>
      </c>
      <c r="O2812" s="12">
        <f t="shared" si="1267"/>
        <v>0</v>
      </c>
      <c r="P2812" s="4">
        <f t="shared" si="1268"/>
        <v>1.2462128098967713E-9</v>
      </c>
      <c r="Q2812" s="11">
        <f t="shared" si="1260"/>
        <v>1.831413571056754E-8</v>
      </c>
      <c r="R2812" s="10">
        <f t="shared" si="1269"/>
        <v>0</v>
      </c>
      <c r="S2812" s="9">
        <f t="shared" si="1270"/>
        <v>0</v>
      </c>
      <c r="T2812" s="8">
        <f t="shared" si="1271"/>
        <v>37294.985922558852</v>
      </c>
      <c r="U2812" s="7">
        <f t="shared" si="1272"/>
        <v>-32.161889288814081</v>
      </c>
      <c r="V2812" s="9">
        <f t="shared" si="1273"/>
        <v>0</v>
      </c>
      <c r="W2812" s="8">
        <f t="shared" si="1274"/>
        <v>3935.0464558612857</v>
      </c>
      <c r="X2812" s="7">
        <f t="shared" si="1275"/>
        <v>-32.161889288814081</v>
      </c>
      <c r="Y2812" s="6">
        <f t="shared" si="1261"/>
        <v>0</v>
      </c>
      <c r="Z2812" s="4">
        <f t="shared" si="1262"/>
        <v>-1</v>
      </c>
      <c r="AA2812" s="4">
        <f t="shared" si="1276"/>
        <v>0</v>
      </c>
      <c r="AB2812" s="5">
        <f t="shared" si="1277"/>
        <v>0</v>
      </c>
      <c r="AC2812" s="418">
        <f t="shared" si="1281"/>
        <v>0</v>
      </c>
      <c r="AD2812" s="628">
        <f t="shared" si="1278"/>
        <v>0</v>
      </c>
      <c r="AE2812" s="4">
        <f t="shared" si="1263"/>
        <v>0</v>
      </c>
      <c r="AF2812" s="3">
        <f t="shared" si="1279"/>
        <v>4.67</v>
      </c>
      <c r="AG2812" s="2">
        <f t="shared" si="1264"/>
        <v>105.92076283713217</v>
      </c>
      <c r="AH2812" s="1">
        <f t="shared" si="1253"/>
        <v>0</v>
      </c>
    </row>
    <row r="2813" spans="6:34" ht="15" thickBot="1" x14ac:dyDescent="0.4">
      <c r="F2813" s="21">
        <f t="shared" si="1265"/>
        <v>278.29999999999478</v>
      </c>
      <c r="G2813" s="20">
        <f t="shared" si="1280"/>
        <v>356.63043478260749</v>
      </c>
      <c r="H2813" s="19">
        <f t="shared" si="1254"/>
        <v>6.6304347826074945</v>
      </c>
      <c r="I2813" s="18">
        <f t="shared" si="1255"/>
        <v>1.8944099378878556E-2</v>
      </c>
      <c r="J2813" s="17">
        <f t="shared" si="1256"/>
        <v>3935.0464558612857</v>
      </c>
      <c r="K2813" s="16">
        <f t="shared" si="1257"/>
        <v>32.161889288814081</v>
      </c>
      <c r="L2813" s="15">
        <f t="shared" si="1258"/>
        <v>1.3845347021276564E-7</v>
      </c>
      <c r="M2813" s="14">
        <f t="shared" si="1259"/>
        <v>3.2909005334872264E-10</v>
      </c>
      <c r="N2813" s="13">
        <f t="shared" si="1266"/>
        <v>0</v>
      </c>
      <c r="O2813" s="12">
        <f t="shared" si="1267"/>
        <v>0</v>
      </c>
      <c r="P2813" s="4">
        <f t="shared" si="1268"/>
        <v>1.2462128098967713E-9</v>
      </c>
      <c r="Q2813" s="11">
        <f t="shared" si="1260"/>
        <v>1.831413571056754E-8</v>
      </c>
      <c r="R2813" s="10">
        <f t="shared" si="1269"/>
        <v>0</v>
      </c>
      <c r="S2813" s="9">
        <f t="shared" si="1270"/>
        <v>0</v>
      </c>
      <c r="T2813" s="8">
        <f t="shared" si="1271"/>
        <v>37294.985922558852</v>
      </c>
      <c r="U2813" s="7">
        <f t="shared" si="1272"/>
        <v>-32.161889288814081</v>
      </c>
      <c r="V2813" s="9">
        <f t="shared" si="1273"/>
        <v>0</v>
      </c>
      <c r="W2813" s="8">
        <f t="shared" si="1274"/>
        <v>3935.0464558612857</v>
      </c>
      <c r="X2813" s="7">
        <f t="shared" si="1275"/>
        <v>-32.161889288814081</v>
      </c>
      <c r="Y2813" s="6">
        <f t="shared" si="1261"/>
        <v>0</v>
      </c>
      <c r="Z2813" s="4">
        <f t="shared" si="1262"/>
        <v>-1</v>
      </c>
      <c r="AA2813" s="4">
        <f t="shared" si="1276"/>
        <v>0</v>
      </c>
      <c r="AB2813" s="5">
        <f t="shared" si="1277"/>
        <v>0</v>
      </c>
      <c r="AC2813" s="418">
        <f t="shared" si="1281"/>
        <v>0</v>
      </c>
      <c r="AD2813" s="628">
        <f t="shared" si="1278"/>
        <v>0</v>
      </c>
      <c r="AE2813" s="4">
        <f t="shared" si="1263"/>
        <v>0</v>
      </c>
      <c r="AF2813" s="3">
        <f t="shared" si="1279"/>
        <v>4.67</v>
      </c>
      <c r="AG2813" s="2">
        <f t="shared" si="1264"/>
        <v>105.92076283713217</v>
      </c>
      <c r="AH2813" s="1">
        <f t="shared" si="1253"/>
        <v>0</v>
      </c>
    </row>
    <row r="2814" spans="6:34" ht="15" thickBot="1" x14ac:dyDescent="0.4">
      <c r="F2814" s="21">
        <f t="shared" si="1265"/>
        <v>278.3999999999948</v>
      </c>
      <c r="G2814" s="20">
        <f t="shared" si="1280"/>
        <v>356.63043478260749</v>
      </c>
      <c r="H2814" s="19">
        <f t="shared" si="1254"/>
        <v>6.6304347826074945</v>
      </c>
      <c r="I2814" s="18">
        <f t="shared" si="1255"/>
        <v>1.8944099378878556E-2</v>
      </c>
      <c r="J2814" s="17">
        <f t="shared" si="1256"/>
        <v>3935.0464558612857</v>
      </c>
      <c r="K2814" s="16">
        <f t="shared" si="1257"/>
        <v>32.161889288814081</v>
      </c>
      <c r="L2814" s="15">
        <f t="shared" si="1258"/>
        <v>1.3845347021276564E-7</v>
      </c>
      <c r="M2814" s="14">
        <f t="shared" si="1259"/>
        <v>3.2909005334872264E-10</v>
      </c>
      <c r="N2814" s="13">
        <f t="shared" si="1266"/>
        <v>0</v>
      </c>
      <c r="O2814" s="12">
        <f t="shared" si="1267"/>
        <v>0</v>
      </c>
      <c r="P2814" s="4">
        <f t="shared" si="1268"/>
        <v>1.2462128098967713E-9</v>
      </c>
      <c r="Q2814" s="11">
        <f t="shared" si="1260"/>
        <v>1.831413571056754E-8</v>
      </c>
      <c r="R2814" s="10">
        <f t="shared" si="1269"/>
        <v>0</v>
      </c>
      <c r="S2814" s="9">
        <f t="shared" si="1270"/>
        <v>0</v>
      </c>
      <c r="T2814" s="8">
        <f t="shared" si="1271"/>
        <v>37294.985922558852</v>
      </c>
      <c r="U2814" s="7">
        <f t="shared" si="1272"/>
        <v>-32.161889288814081</v>
      </c>
      <c r="V2814" s="9">
        <f t="shared" si="1273"/>
        <v>0</v>
      </c>
      <c r="W2814" s="8">
        <f t="shared" si="1274"/>
        <v>3935.0464558612857</v>
      </c>
      <c r="X2814" s="7">
        <f t="shared" si="1275"/>
        <v>-32.161889288814081</v>
      </c>
      <c r="Y2814" s="6">
        <f t="shared" si="1261"/>
        <v>0</v>
      </c>
      <c r="Z2814" s="4">
        <f t="shared" si="1262"/>
        <v>-1</v>
      </c>
      <c r="AA2814" s="4">
        <f t="shared" si="1276"/>
        <v>0</v>
      </c>
      <c r="AB2814" s="5">
        <f t="shared" si="1277"/>
        <v>0</v>
      </c>
      <c r="AC2814" s="418">
        <f t="shared" si="1281"/>
        <v>0</v>
      </c>
      <c r="AD2814" s="628">
        <f t="shared" si="1278"/>
        <v>0</v>
      </c>
      <c r="AE2814" s="4">
        <f t="shared" si="1263"/>
        <v>0</v>
      </c>
      <c r="AF2814" s="3">
        <f t="shared" si="1279"/>
        <v>4.67</v>
      </c>
      <c r="AG2814" s="2">
        <f t="shared" si="1264"/>
        <v>105.92076283713217</v>
      </c>
      <c r="AH2814" s="1">
        <f t="shared" si="1253"/>
        <v>0</v>
      </c>
    </row>
    <row r="2815" spans="6:34" ht="15" thickBot="1" x14ac:dyDescent="0.4">
      <c r="F2815" s="21">
        <f t="shared" si="1265"/>
        <v>278.49999999999483</v>
      </c>
      <c r="G2815" s="20">
        <f t="shared" si="1280"/>
        <v>356.63043478260749</v>
      </c>
      <c r="H2815" s="19">
        <f t="shared" si="1254"/>
        <v>6.6304347826074945</v>
      </c>
      <c r="I2815" s="18">
        <f t="shared" si="1255"/>
        <v>1.8944099378878556E-2</v>
      </c>
      <c r="J2815" s="17">
        <f t="shared" si="1256"/>
        <v>3935.0464558612857</v>
      </c>
      <c r="K2815" s="16">
        <f t="shared" si="1257"/>
        <v>32.161889288814081</v>
      </c>
      <c r="L2815" s="15">
        <f t="shared" si="1258"/>
        <v>1.3845347021276564E-7</v>
      </c>
      <c r="M2815" s="14">
        <f t="shared" si="1259"/>
        <v>3.2909005334872264E-10</v>
      </c>
      <c r="N2815" s="13">
        <f t="shared" si="1266"/>
        <v>0</v>
      </c>
      <c r="O2815" s="12">
        <f t="shared" si="1267"/>
        <v>0</v>
      </c>
      <c r="P2815" s="4">
        <f t="shared" si="1268"/>
        <v>1.2462128098967713E-9</v>
      </c>
      <c r="Q2815" s="11">
        <f t="shared" si="1260"/>
        <v>1.831413571056754E-8</v>
      </c>
      <c r="R2815" s="10">
        <f t="shared" si="1269"/>
        <v>0</v>
      </c>
      <c r="S2815" s="9">
        <f t="shared" si="1270"/>
        <v>0</v>
      </c>
      <c r="T2815" s="8">
        <f t="shared" si="1271"/>
        <v>37294.985922558852</v>
      </c>
      <c r="U2815" s="7">
        <f t="shared" si="1272"/>
        <v>-32.161889288814081</v>
      </c>
      <c r="V2815" s="9">
        <f t="shared" si="1273"/>
        <v>0</v>
      </c>
      <c r="W2815" s="8">
        <f t="shared" si="1274"/>
        <v>3935.0464558612857</v>
      </c>
      <c r="X2815" s="7">
        <f t="shared" si="1275"/>
        <v>-32.161889288814081</v>
      </c>
      <c r="Y2815" s="6">
        <f t="shared" si="1261"/>
        <v>0</v>
      </c>
      <c r="Z2815" s="4">
        <f t="shared" si="1262"/>
        <v>-1</v>
      </c>
      <c r="AA2815" s="4">
        <f t="shared" si="1276"/>
        <v>0</v>
      </c>
      <c r="AB2815" s="5">
        <f t="shared" si="1277"/>
        <v>0</v>
      </c>
      <c r="AC2815" s="418">
        <f t="shared" si="1281"/>
        <v>0</v>
      </c>
      <c r="AD2815" s="628">
        <f t="shared" si="1278"/>
        <v>0</v>
      </c>
      <c r="AE2815" s="4">
        <f t="shared" si="1263"/>
        <v>0</v>
      </c>
      <c r="AF2815" s="3">
        <f t="shared" si="1279"/>
        <v>4.67</v>
      </c>
      <c r="AG2815" s="2">
        <f t="shared" si="1264"/>
        <v>105.92076283713217</v>
      </c>
      <c r="AH2815" s="1">
        <f t="shared" si="1253"/>
        <v>0</v>
      </c>
    </row>
    <row r="2816" spans="6:34" ht="15" thickBot="1" x14ac:dyDescent="0.4">
      <c r="F2816" s="21">
        <f t="shared" si="1265"/>
        <v>278.59999999999485</v>
      </c>
      <c r="G2816" s="20">
        <f t="shared" si="1280"/>
        <v>356.63043478260749</v>
      </c>
      <c r="H2816" s="19">
        <f t="shared" si="1254"/>
        <v>6.6304347826074945</v>
      </c>
      <c r="I2816" s="18">
        <f t="shared" si="1255"/>
        <v>1.8944099378878556E-2</v>
      </c>
      <c r="J2816" s="17">
        <f t="shared" si="1256"/>
        <v>3935.0464558612857</v>
      </c>
      <c r="K2816" s="16">
        <f t="shared" si="1257"/>
        <v>32.161889288814081</v>
      </c>
      <c r="L2816" s="15">
        <f t="shared" si="1258"/>
        <v>1.3845347021276564E-7</v>
      </c>
      <c r="M2816" s="14">
        <f t="shared" si="1259"/>
        <v>3.2909005334872264E-10</v>
      </c>
      <c r="N2816" s="13">
        <f t="shared" si="1266"/>
        <v>0</v>
      </c>
      <c r="O2816" s="12">
        <f t="shared" si="1267"/>
        <v>0</v>
      </c>
      <c r="P2816" s="4">
        <f t="shared" si="1268"/>
        <v>1.2462128098967713E-9</v>
      </c>
      <c r="Q2816" s="11">
        <f t="shared" si="1260"/>
        <v>1.831413571056754E-8</v>
      </c>
      <c r="R2816" s="10">
        <f t="shared" si="1269"/>
        <v>0</v>
      </c>
      <c r="S2816" s="9">
        <f t="shared" si="1270"/>
        <v>0</v>
      </c>
      <c r="T2816" s="8">
        <f t="shared" si="1271"/>
        <v>37294.985922558852</v>
      </c>
      <c r="U2816" s="7">
        <f t="shared" si="1272"/>
        <v>-32.161889288814081</v>
      </c>
      <c r="V2816" s="9">
        <f t="shared" si="1273"/>
        <v>0</v>
      </c>
      <c r="W2816" s="8">
        <f t="shared" si="1274"/>
        <v>3935.0464558612857</v>
      </c>
      <c r="X2816" s="7">
        <f t="shared" si="1275"/>
        <v>-32.161889288814081</v>
      </c>
      <c r="Y2816" s="6">
        <f t="shared" si="1261"/>
        <v>0</v>
      </c>
      <c r="Z2816" s="4">
        <f t="shared" si="1262"/>
        <v>-1</v>
      </c>
      <c r="AA2816" s="4">
        <f t="shared" si="1276"/>
        <v>0</v>
      </c>
      <c r="AB2816" s="5">
        <f t="shared" si="1277"/>
        <v>0</v>
      </c>
      <c r="AC2816" s="418">
        <f t="shared" si="1281"/>
        <v>0</v>
      </c>
      <c r="AD2816" s="628">
        <f t="shared" si="1278"/>
        <v>0</v>
      </c>
      <c r="AE2816" s="4">
        <f t="shared" si="1263"/>
        <v>0</v>
      </c>
      <c r="AF2816" s="3">
        <f t="shared" si="1279"/>
        <v>4.67</v>
      </c>
      <c r="AG2816" s="2">
        <f t="shared" si="1264"/>
        <v>105.92076283713217</v>
      </c>
      <c r="AH2816" s="1">
        <f t="shared" si="1253"/>
        <v>0</v>
      </c>
    </row>
    <row r="2817" spans="6:34" ht="15" thickBot="1" x14ac:dyDescent="0.4">
      <c r="F2817" s="21">
        <f t="shared" si="1265"/>
        <v>278.69999999999487</v>
      </c>
      <c r="G2817" s="20">
        <f t="shared" si="1280"/>
        <v>356.63043478260749</v>
      </c>
      <c r="H2817" s="19">
        <f t="shared" si="1254"/>
        <v>6.6304347826074945</v>
      </c>
      <c r="I2817" s="18">
        <f t="shared" si="1255"/>
        <v>1.8944099378878556E-2</v>
      </c>
      <c r="J2817" s="17">
        <f t="shared" si="1256"/>
        <v>3935.0464558612857</v>
      </c>
      <c r="K2817" s="16">
        <f t="shared" si="1257"/>
        <v>32.161889288814081</v>
      </c>
      <c r="L2817" s="15">
        <f t="shared" si="1258"/>
        <v>1.3845347021276564E-7</v>
      </c>
      <c r="M2817" s="14">
        <f t="shared" si="1259"/>
        <v>3.2909005334872264E-10</v>
      </c>
      <c r="N2817" s="13">
        <f t="shared" si="1266"/>
        <v>0</v>
      </c>
      <c r="O2817" s="12">
        <f t="shared" si="1267"/>
        <v>0</v>
      </c>
      <c r="P2817" s="4">
        <f t="shared" si="1268"/>
        <v>1.2462128098967713E-9</v>
      </c>
      <c r="Q2817" s="11">
        <f t="shared" si="1260"/>
        <v>1.831413571056754E-8</v>
      </c>
      <c r="R2817" s="10">
        <f t="shared" si="1269"/>
        <v>0</v>
      </c>
      <c r="S2817" s="9">
        <f t="shared" si="1270"/>
        <v>0</v>
      </c>
      <c r="T2817" s="8">
        <f t="shared" si="1271"/>
        <v>37294.985922558852</v>
      </c>
      <c r="U2817" s="7">
        <f t="shared" si="1272"/>
        <v>-32.161889288814081</v>
      </c>
      <c r="V2817" s="9">
        <f t="shared" si="1273"/>
        <v>0</v>
      </c>
      <c r="W2817" s="8">
        <f t="shared" si="1274"/>
        <v>3935.0464558612857</v>
      </c>
      <c r="X2817" s="7">
        <f t="shared" si="1275"/>
        <v>-32.161889288814081</v>
      </c>
      <c r="Y2817" s="6">
        <f t="shared" si="1261"/>
        <v>0</v>
      </c>
      <c r="Z2817" s="4">
        <f t="shared" si="1262"/>
        <v>-1</v>
      </c>
      <c r="AA2817" s="4">
        <f t="shared" si="1276"/>
        <v>0</v>
      </c>
      <c r="AB2817" s="5">
        <f t="shared" si="1277"/>
        <v>0</v>
      </c>
      <c r="AC2817" s="418">
        <f t="shared" si="1281"/>
        <v>0</v>
      </c>
      <c r="AD2817" s="628">
        <f t="shared" si="1278"/>
        <v>0</v>
      </c>
      <c r="AE2817" s="4">
        <f t="shared" si="1263"/>
        <v>0</v>
      </c>
      <c r="AF2817" s="3">
        <f t="shared" si="1279"/>
        <v>4.67</v>
      </c>
      <c r="AG2817" s="2">
        <f t="shared" si="1264"/>
        <v>105.92076283713217</v>
      </c>
      <c r="AH2817" s="1">
        <f t="shared" si="1253"/>
        <v>0</v>
      </c>
    </row>
    <row r="2818" spans="6:34" ht="15" thickBot="1" x14ac:dyDescent="0.4">
      <c r="F2818" s="21">
        <f t="shared" si="1265"/>
        <v>278.7999999999949</v>
      </c>
      <c r="G2818" s="20">
        <f t="shared" si="1280"/>
        <v>356.63043478260749</v>
      </c>
      <c r="H2818" s="19">
        <f t="shared" si="1254"/>
        <v>6.6304347826074945</v>
      </c>
      <c r="I2818" s="18">
        <f t="shared" si="1255"/>
        <v>1.8944099378878556E-2</v>
      </c>
      <c r="J2818" s="17">
        <f t="shared" si="1256"/>
        <v>3935.0464558612857</v>
      </c>
      <c r="K2818" s="16">
        <f t="shared" si="1257"/>
        <v>32.161889288814081</v>
      </c>
      <c r="L2818" s="15">
        <f t="shared" si="1258"/>
        <v>1.3845347021276564E-7</v>
      </c>
      <c r="M2818" s="14">
        <f t="shared" si="1259"/>
        <v>3.2909005334872264E-10</v>
      </c>
      <c r="N2818" s="13">
        <f t="shared" si="1266"/>
        <v>0</v>
      </c>
      <c r="O2818" s="12">
        <f t="shared" si="1267"/>
        <v>0</v>
      </c>
      <c r="P2818" s="4">
        <f t="shared" si="1268"/>
        <v>1.2462128098967713E-9</v>
      </c>
      <c r="Q2818" s="11">
        <f t="shared" si="1260"/>
        <v>1.831413571056754E-8</v>
      </c>
      <c r="R2818" s="10">
        <f t="shared" si="1269"/>
        <v>0</v>
      </c>
      <c r="S2818" s="9">
        <f t="shared" si="1270"/>
        <v>0</v>
      </c>
      <c r="T2818" s="8">
        <f t="shared" si="1271"/>
        <v>37294.985922558852</v>
      </c>
      <c r="U2818" s="7">
        <f t="shared" si="1272"/>
        <v>-32.161889288814081</v>
      </c>
      <c r="V2818" s="9">
        <f t="shared" si="1273"/>
        <v>0</v>
      </c>
      <c r="W2818" s="8">
        <f t="shared" si="1274"/>
        <v>3935.0464558612857</v>
      </c>
      <c r="X2818" s="7">
        <f t="shared" si="1275"/>
        <v>-32.161889288814081</v>
      </c>
      <c r="Y2818" s="6">
        <f t="shared" si="1261"/>
        <v>0</v>
      </c>
      <c r="Z2818" s="4">
        <f t="shared" si="1262"/>
        <v>-1</v>
      </c>
      <c r="AA2818" s="4">
        <f t="shared" si="1276"/>
        <v>0</v>
      </c>
      <c r="AB2818" s="5">
        <f t="shared" si="1277"/>
        <v>0</v>
      </c>
      <c r="AC2818" s="418">
        <f t="shared" si="1281"/>
        <v>0</v>
      </c>
      <c r="AD2818" s="628">
        <f t="shared" si="1278"/>
        <v>0</v>
      </c>
      <c r="AE2818" s="4">
        <f t="shared" si="1263"/>
        <v>0</v>
      </c>
      <c r="AF2818" s="3">
        <f t="shared" si="1279"/>
        <v>4.67</v>
      </c>
      <c r="AG2818" s="2">
        <f t="shared" si="1264"/>
        <v>105.92076283713217</v>
      </c>
      <c r="AH2818" s="1">
        <f t="shared" si="1253"/>
        <v>0</v>
      </c>
    </row>
    <row r="2819" spans="6:34" ht="15" thickBot="1" x14ac:dyDescent="0.4">
      <c r="F2819" s="21">
        <f t="shared" si="1265"/>
        <v>278.89999999999492</v>
      </c>
      <c r="G2819" s="20">
        <f t="shared" si="1280"/>
        <v>356.63043478260749</v>
      </c>
      <c r="H2819" s="19">
        <f t="shared" si="1254"/>
        <v>6.6304347826074945</v>
      </c>
      <c r="I2819" s="18">
        <f t="shared" si="1255"/>
        <v>1.8944099378878556E-2</v>
      </c>
      <c r="J2819" s="17">
        <f t="shared" si="1256"/>
        <v>3935.0464558612857</v>
      </c>
      <c r="K2819" s="16">
        <f t="shared" si="1257"/>
        <v>32.161889288814081</v>
      </c>
      <c r="L2819" s="15">
        <f t="shared" si="1258"/>
        <v>1.3845347021276564E-7</v>
      </c>
      <c r="M2819" s="14">
        <f t="shared" si="1259"/>
        <v>3.2909005334872264E-10</v>
      </c>
      <c r="N2819" s="13">
        <f t="shared" si="1266"/>
        <v>0</v>
      </c>
      <c r="O2819" s="12">
        <f t="shared" si="1267"/>
        <v>0</v>
      </c>
      <c r="P2819" s="4">
        <f t="shared" si="1268"/>
        <v>1.2462128098967713E-9</v>
      </c>
      <c r="Q2819" s="11">
        <f t="shared" si="1260"/>
        <v>1.831413571056754E-8</v>
      </c>
      <c r="R2819" s="10">
        <f t="shared" si="1269"/>
        <v>0</v>
      </c>
      <c r="S2819" s="9">
        <f t="shared" si="1270"/>
        <v>0</v>
      </c>
      <c r="T2819" s="8">
        <f t="shared" si="1271"/>
        <v>37294.985922558852</v>
      </c>
      <c r="U2819" s="7">
        <f t="shared" si="1272"/>
        <v>-32.161889288814081</v>
      </c>
      <c r="V2819" s="9">
        <f t="shared" si="1273"/>
        <v>0</v>
      </c>
      <c r="W2819" s="8">
        <f t="shared" si="1274"/>
        <v>3935.0464558612857</v>
      </c>
      <c r="X2819" s="7">
        <f t="shared" si="1275"/>
        <v>-32.161889288814081</v>
      </c>
      <c r="Y2819" s="6">
        <f t="shared" si="1261"/>
        <v>0</v>
      </c>
      <c r="Z2819" s="4">
        <f t="shared" si="1262"/>
        <v>-1</v>
      </c>
      <c r="AA2819" s="4">
        <f t="shared" si="1276"/>
        <v>0</v>
      </c>
      <c r="AB2819" s="5">
        <f t="shared" si="1277"/>
        <v>0</v>
      </c>
      <c r="AC2819" s="418">
        <f t="shared" si="1281"/>
        <v>0</v>
      </c>
      <c r="AD2819" s="628">
        <f t="shared" si="1278"/>
        <v>0</v>
      </c>
      <c r="AE2819" s="4">
        <f t="shared" si="1263"/>
        <v>0</v>
      </c>
      <c r="AF2819" s="3">
        <f t="shared" si="1279"/>
        <v>4.67</v>
      </c>
      <c r="AG2819" s="2">
        <f t="shared" si="1264"/>
        <v>105.92076283713217</v>
      </c>
      <c r="AH2819" s="1">
        <f t="shared" si="1253"/>
        <v>0</v>
      </c>
    </row>
    <row r="2820" spans="6:34" ht="15" thickBot="1" x14ac:dyDescent="0.4">
      <c r="F2820" s="21">
        <f t="shared" si="1265"/>
        <v>278.99999999999494</v>
      </c>
      <c r="G2820" s="20">
        <f t="shared" si="1280"/>
        <v>356.63043478260749</v>
      </c>
      <c r="H2820" s="19">
        <f t="shared" si="1254"/>
        <v>6.6304347826074945</v>
      </c>
      <c r="I2820" s="18">
        <f t="shared" si="1255"/>
        <v>1.8944099378878556E-2</v>
      </c>
      <c r="J2820" s="17">
        <f t="shared" si="1256"/>
        <v>3935.0464558612857</v>
      </c>
      <c r="K2820" s="16">
        <f t="shared" si="1257"/>
        <v>32.161889288814081</v>
      </c>
      <c r="L2820" s="15">
        <f t="shared" si="1258"/>
        <v>1.3845347021276564E-7</v>
      </c>
      <c r="M2820" s="14">
        <f t="shared" si="1259"/>
        <v>3.2909005334872264E-10</v>
      </c>
      <c r="N2820" s="13">
        <f t="shared" si="1266"/>
        <v>0</v>
      </c>
      <c r="O2820" s="12">
        <f t="shared" si="1267"/>
        <v>0</v>
      </c>
      <c r="P2820" s="4">
        <f t="shared" si="1268"/>
        <v>1.2462128098967713E-9</v>
      </c>
      <c r="Q2820" s="11">
        <f t="shared" si="1260"/>
        <v>1.831413571056754E-8</v>
      </c>
      <c r="R2820" s="10">
        <f t="shared" si="1269"/>
        <v>0</v>
      </c>
      <c r="S2820" s="9">
        <f t="shared" si="1270"/>
        <v>0</v>
      </c>
      <c r="T2820" s="8">
        <f t="shared" si="1271"/>
        <v>37294.985922558852</v>
      </c>
      <c r="U2820" s="7">
        <f t="shared" si="1272"/>
        <v>-32.161889288814081</v>
      </c>
      <c r="V2820" s="9">
        <f t="shared" si="1273"/>
        <v>0</v>
      </c>
      <c r="W2820" s="8">
        <f t="shared" si="1274"/>
        <v>3935.0464558612857</v>
      </c>
      <c r="X2820" s="7">
        <f t="shared" si="1275"/>
        <v>-32.161889288814081</v>
      </c>
      <c r="Y2820" s="6">
        <f t="shared" si="1261"/>
        <v>0</v>
      </c>
      <c r="Z2820" s="4">
        <f t="shared" si="1262"/>
        <v>-1</v>
      </c>
      <c r="AA2820" s="4">
        <f t="shared" si="1276"/>
        <v>0</v>
      </c>
      <c r="AB2820" s="5">
        <f t="shared" si="1277"/>
        <v>0</v>
      </c>
      <c r="AC2820" s="418">
        <f t="shared" si="1281"/>
        <v>0</v>
      </c>
      <c r="AD2820" s="628">
        <f t="shared" si="1278"/>
        <v>0</v>
      </c>
      <c r="AE2820" s="4">
        <f t="shared" si="1263"/>
        <v>0</v>
      </c>
      <c r="AF2820" s="3">
        <f t="shared" si="1279"/>
        <v>4.67</v>
      </c>
      <c r="AG2820" s="2">
        <f t="shared" si="1264"/>
        <v>105.92076283713217</v>
      </c>
      <c r="AH2820" s="1">
        <f t="shared" si="1253"/>
        <v>0</v>
      </c>
    </row>
    <row r="2821" spans="6:34" ht="15" thickBot="1" x14ac:dyDescent="0.4">
      <c r="F2821" s="21">
        <f t="shared" si="1265"/>
        <v>279.09999999999496</v>
      </c>
      <c r="G2821" s="20">
        <f t="shared" si="1280"/>
        <v>356.63043478260749</v>
      </c>
      <c r="H2821" s="19">
        <f t="shared" si="1254"/>
        <v>6.6304347826074945</v>
      </c>
      <c r="I2821" s="18">
        <f t="shared" si="1255"/>
        <v>1.8944099378878556E-2</v>
      </c>
      <c r="J2821" s="17">
        <f t="shared" si="1256"/>
        <v>3935.0464558612857</v>
      </c>
      <c r="K2821" s="16">
        <f t="shared" si="1257"/>
        <v>32.161889288814081</v>
      </c>
      <c r="L2821" s="15">
        <f t="shared" si="1258"/>
        <v>1.3845347021276564E-7</v>
      </c>
      <c r="M2821" s="14">
        <f t="shared" si="1259"/>
        <v>3.2909005334872264E-10</v>
      </c>
      <c r="N2821" s="13">
        <f t="shared" si="1266"/>
        <v>0</v>
      </c>
      <c r="O2821" s="12">
        <f t="shared" si="1267"/>
        <v>0</v>
      </c>
      <c r="P2821" s="4">
        <f t="shared" si="1268"/>
        <v>1.2462128098967713E-9</v>
      </c>
      <c r="Q2821" s="11">
        <f t="shared" si="1260"/>
        <v>1.831413571056754E-8</v>
      </c>
      <c r="R2821" s="10">
        <f t="shared" si="1269"/>
        <v>0</v>
      </c>
      <c r="S2821" s="9">
        <f t="shared" si="1270"/>
        <v>0</v>
      </c>
      <c r="T2821" s="8">
        <f t="shared" si="1271"/>
        <v>37294.985922558852</v>
      </c>
      <c r="U2821" s="7">
        <f t="shared" si="1272"/>
        <v>-32.161889288814081</v>
      </c>
      <c r="V2821" s="9">
        <f t="shared" si="1273"/>
        <v>0</v>
      </c>
      <c r="W2821" s="8">
        <f t="shared" si="1274"/>
        <v>3935.0464558612857</v>
      </c>
      <c r="X2821" s="7">
        <f t="shared" si="1275"/>
        <v>-32.161889288814081</v>
      </c>
      <c r="Y2821" s="6">
        <f t="shared" si="1261"/>
        <v>0</v>
      </c>
      <c r="Z2821" s="4">
        <f t="shared" si="1262"/>
        <v>-1</v>
      </c>
      <c r="AA2821" s="4">
        <f t="shared" si="1276"/>
        <v>0</v>
      </c>
      <c r="AB2821" s="5">
        <f t="shared" si="1277"/>
        <v>0</v>
      </c>
      <c r="AC2821" s="418">
        <f t="shared" si="1281"/>
        <v>0</v>
      </c>
      <c r="AD2821" s="628">
        <f t="shared" si="1278"/>
        <v>0</v>
      </c>
      <c r="AE2821" s="4">
        <f t="shared" si="1263"/>
        <v>0</v>
      </c>
      <c r="AF2821" s="3">
        <f t="shared" si="1279"/>
        <v>4.67</v>
      </c>
      <c r="AG2821" s="2">
        <f t="shared" si="1264"/>
        <v>105.92076283713217</v>
      </c>
      <c r="AH2821" s="1">
        <f t="shared" si="1253"/>
        <v>0</v>
      </c>
    </row>
    <row r="2822" spans="6:34" ht="15" thickBot="1" x14ac:dyDescent="0.4">
      <c r="F2822" s="21">
        <f t="shared" si="1265"/>
        <v>279.19999999999499</v>
      </c>
      <c r="G2822" s="20">
        <f t="shared" si="1280"/>
        <v>356.63043478260749</v>
      </c>
      <c r="H2822" s="19">
        <f t="shared" si="1254"/>
        <v>6.6304347826074945</v>
      </c>
      <c r="I2822" s="18">
        <f t="shared" si="1255"/>
        <v>1.8944099378878556E-2</v>
      </c>
      <c r="J2822" s="17">
        <f t="shared" si="1256"/>
        <v>3935.0464558612857</v>
      </c>
      <c r="K2822" s="16">
        <f t="shared" si="1257"/>
        <v>32.161889288814081</v>
      </c>
      <c r="L2822" s="15">
        <f t="shared" si="1258"/>
        <v>1.3845347021276564E-7</v>
      </c>
      <c r="M2822" s="14">
        <f t="shared" si="1259"/>
        <v>3.2909005334872264E-10</v>
      </c>
      <c r="N2822" s="13">
        <f t="shared" si="1266"/>
        <v>0</v>
      </c>
      <c r="O2822" s="12">
        <f t="shared" si="1267"/>
        <v>0</v>
      </c>
      <c r="P2822" s="4">
        <f t="shared" si="1268"/>
        <v>1.2462128098967713E-9</v>
      </c>
      <c r="Q2822" s="11">
        <f t="shared" si="1260"/>
        <v>1.831413571056754E-8</v>
      </c>
      <c r="R2822" s="10">
        <f t="shared" si="1269"/>
        <v>0</v>
      </c>
      <c r="S2822" s="9">
        <f t="shared" si="1270"/>
        <v>0</v>
      </c>
      <c r="T2822" s="8">
        <f t="shared" si="1271"/>
        <v>37294.985922558852</v>
      </c>
      <c r="U2822" s="7">
        <f t="shared" si="1272"/>
        <v>-32.161889288814081</v>
      </c>
      <c r="V2822" s="9">
        <f t="shared" si="1273"/>
        <v>0</v>
      </c>
      <c r="W2822" s="8">
        <f t="shared" si="1274"/>
        <v>3935.0464558612857</v>
      </c>
      <c r="X2822" s="7">
        <f t="shared" si="1275"/>
        <v>-32.161889288814081</v>
      </c>
      <c r="Y2822" s="6">
        <f t="shared" si="1261"/>
        <v>0</v>
      </c>
      <c r="Z2822" s="4">
        <f t="shared" si="1262"/>
        <v>-1</v>
      </c>
      <c r="AA2822" s="4">
        <f t="shared" si="1276"/>
        <v>0</v>
      </c>
      <c r="AB2822" s="5">
        <f t="shared" si="1277"/>
        <v>0</v>
      </c>
      <c r="AC2822" s="418">
        <f t="shared" si="1281"/>
        <v>0</v>
      </c>
      <c r="AD2822" s="628">
        <f t="shared" si="1278"/>
        <v>0</v>
      </c>
      <c r="AE2822" s="4">
        <f t="shared" si="1263"/>
        <v>0</v>
      </c>
      <c r="AF2822" s="3">
        <f t="shared" si="1279"/>
        <v>4.67</v>
      </c>
      <c r="AG2822" s="2">
        <f t="shared" si="1264"/>
        <v>105.92076283713217</v>
      </c>
      <c r="AH2822" s="1">
        <f t="shared" si="1253"/>
        <v>0</v>
      </c>
    </row>
    <row r="2823" spans="6:34" ht="15" thickBot="1" x14ac:dyDescent="0.4">
      <c r="F2823" s="21">
        <f t="shared" si="1265"/>
        <v>279.29999999999501</v>
      </c>
      <c r="G2823" s="20">
        <f t="shared" si="1280"/>
        <v>356.63043478260749</v>
      </c>
      <c r="H2823" s="19">
        <f t="shared" si="1254"/>
        <v>6.6304347826074945</v>
      </c>
      <c r="I2823" s="18">
        <f t="shared" si="1255"/>
        <v>1.8944099378878556E-2</v>
      </c>
      <c r="J2823" s="17">
        <f t="shared" si="1256"/>
        <v>3935.0464558612857</v>
      </c>
      <c r="K2823" s="16">
        <f t="shared" si="1257"/>
        <v>32.161889288814081</v>
      </c>
      <c r="L2823" s="15">
        <f t="shared" si="1258"/>
        <v>1.3845347021276564E-7</v>
      </c>
      <c r="M2823" s="14">
        <f t="shared" si="1259"/>
        <v>3.2909005334872264E-10</v>
      </c>
      <c r="N2823" s="13">
        <f t="shared" si="1266"/>
        <v>0</v>
      </c>
      <c r="O2823" s="12">
        <f t="shared" si="1267"/>
        <v>0</v>
      </c>
      <c r="P2823" s="4">
        <f t="shared" si="1268"/>
        <v>1.2462128098967713E-9</v>
      </c>
      <c r="Q2823" s="11">
        <f t="shared" si="1260"/>
        <v>1.831413571056754E-8</v>
      </c>
      <c r="R2823" s="10">
        <f t="shared" si="1269"/>
        <v>0</v>
      </c>
      <c r="S2823" s="9">
        <f t="shared" si="1270"/>
        <v>0</v>
      </c>
      <c r="T2823" s="8">
        <f t="shared" si="1271"/>
        <v>37294.985922558852</v>
      </c>
      <c r="U2823" s="7">
        <f t="shared" si="1272"/>
        <v>-32.161889288814081</v>
      </c>
      <c r="V2823" s="9">
        <f t="shared" si="1273"/>
        <v>0</v>
      </c>
      <c r="W2823" s="8">
        <f t="shared" si="1274"/>
        <v>3935.0464558612857</v>
      </c>
      <c r="X2823" s="7">
        <f t="shared" si="1275"/>
        <v>-32.161889288814081</v>
      </c>
      <c r="Y2823" s="6">
        <f t="shared" si="1261"/>
        <v>0</v>
      </c>
      <c r="Z2823" s="4">
        <f t="shared" si="1262"/>
        <v>-1</v>
      </c>
      <c r="AA2823" s="4">
        <f t="shared" si="1276"/>
        <v>0</v>
      </c>
      <c r="AB2823" s="5">
        <f t="shared" si="1277"/>
        <v>0</v>
      </c>
      <c r="AC2823" s="418">
        <f t="shared" si="1281"/>
        <v>0</v>
      </c>
      <c r="AD2823" s="628">
        <f t="shared" si="1278"/>
        <v>0</v>
      </c>
      <c r="AE2823" s="4">
        <f t="shared" si="1263"/>
        <v>0</v>
      </c>
      <c r="AF2823" s="3">
        <f t="shared" si="1279"/>
        <v>4.67</v>
      </c>
      <c r="AG2823" s="2">
        <f t="shared" si="1264"/>
        <v>105.92076283713217</v>
      </c>
      <c r="AH2823" s="1">
        <f t="shared" si="1253"/>
        <v>0</v>
      </c>
    </row>
    <row r="2824" spans="6:34" ht="15" thickBot="1" x14ac:dyDescent="0.4">
      <c r="F2824" s="21">
        <f t="shared" si="1265"/>
        <v>279.39999999999503</v>
      </c>
      <c r="G2824" s="20">
        <f t="shared" si="1280"/>
        <v>356.63043478260749</v>
      </c>
      <c r="H2824" s="19">
        <f t="shared" si="1254"/>
        <v>6.6304347826074945</v>
      </c>
      <c r="I2824" s="18">
        <f t="shared" si="1255"/>
        <v>1.8944099378878556E-2</v>
      </c>
      <c r="J2824" s="17">
        <f t="shared" si="1256"/>
        <v>3935.0464558612857</v>
      </c>
      <c r="K2824" s="16">
        <f t="shared" si="1257"/>
        <v>32.161889288814081</v>
      </c>
      <c r="L2824" s="15">
        <f t="shared" si="1258"/>
        <v>1.3845347021276564E-7</v>
      </c>
      <c r="M2824" s="14">
        <f t="shared" si="1259"/>
        <v>3.2909005334872264E-10</v>
      </c>
      <c r="N2824" s="13">
        <f t="shared" si="1266"/>
        <v>0</v>
      </c>
      <c r="O2824" s="12">
        <f t="shared" si="1267"/>
        <v>0</v>
      </c>
      <c r="P2824" s="4">
        <f t="shared" si="1268"/>
        <v>1.2462128098967713E-9</v>
      </c>
      <c r="Q2824" s="11">
        <f t="shared" si="1260"/>
        <v>1.831413571056754E-8</v>
      </c>
      <c r="R2824" s="10">
        <f t="shared" si="1269"/>
        <v>0</v>
      </c>
      <c r="S2824" s="9">
        <f t="shared" si="1270"/>
        <v>0</v>
      </c>
      <c r="T2824" s="8">
        <f t="shared" si="1271"/>
        <v>37294.985922558852</v>
      </c>
      <c r="U2824" s="7">
        <f t="shared" si="1272"/>
        <v>-32.161889288814081</v>
      </c>
      <c r="V2824" s="9">
        <f t="shared" si="1273"/>
        <v>0</v>
      </c>
      <c r="W2824" s="8">
        <f t="shared" si="1274"/>
        <v>3935.0464558612857</v>
      </c>
      <c r="X2824" s="7">
        <f t="shared" si="1275"/>
        <v>-32.161889288814081</v>
      </c>
      <c r="Y2824" s="6">
        <f t="shared" si="1261"/>
        <v>0</v>
      </c>
      <c r="Z2824" s="4">
        <f t="shared" si="1262"/>
        <v>-1</v>
      </c>
      <c r="AA2824" s="4">
        <f t="shared" si="1276"/>
        <v>0</v>
      </c>
      <c r="AB2824" s="5">
        <f t="shared" si="1277"/>
        <v>0</v>
      </c>
      <c r="AC2824" s="418">
        <f t="shared" si="1281"/>
        <v>0</v>
      </c>
      <c r="AD2824" s="628">
        <f t="shared" si="1278"/>
        <v>0</v>
      </c>
      <c r="AE2824" s="4">
        <f t="shared" si="1263"/>
        <v>0</v>
      </c>
      <c r="AF2824" s="3">
        <f t="shared" si="1279"/>
        <v>4.67</v>
      </c>
      <c r="AG2824" s="2">
        <f t="shared" si="1264"/>
        <v>105.92076283713217</v>
      </c>
      <c r="AH2824" s="1">
        <f t="shared" si="1253"/>
        <v>0</v>
      </c>
    </row>
    <row r="2825" spans="6:34" ht="15" thickBot="1" x14ac:dyDescent="0.4">
      <c r="F2825" s="21">
        <f t="shared" si="1265"/>
        <v>279.49999999999505</v>
      </c>
      <c r="G2825" s="20">
        <f t="shared" si="1280"/>
        <v>356.63043478260749</v>
      </c>
      <c r="H2825" s="19">
        <f t="shared" si="1254"/>
        <v>6.6304347826074945</v>
      </c>
      <c r="I2825" s="18">
        <f t="shared" si="1255"/>
        <v>1.8944099378878556E-2</v>
      </c>
      <c r="J2825" s="17">
        <f t="shared" si="1256"/>
        <v>3935.0464558612857</v>
      </c>
      <c r="K2825" s="16">
        <f t="shared" si="1257"/>
        <v>32.161889288814081</v>
      </c>
      <c r="L2825" s="15">
        <f t="shared" si="1258"/>
        <v>1.3845347021276564E-7</v>
      </c>
      <c r="M2825" s="14">
        <f t="shared" si="1259"/>
        <v>3.2909005334872264E-10</v>
      </c>
      <c r="N2825" s="13">
        <f t="shared" si="1266"/>
        <v>0</v>
      </c>
      <c r="O2825" s="12">
        <f t="shared" si="1267"/>
        <v>0</v>
      </c>
      <c r="P2825" s="4">
        <f t="shared" si="1268"/>
        <v>1.2462128098967713E-9</v>
      </c>
      <c r="Q2825" s="11">
        <f t="shared" si="1260"/>
        <v>1.831413571056754E-8</v>
      </c>
      <c r="R2825" s="10">
        <f t="shared" si="1269"/>
        <v>0</v>
      </c>
      <c r="S2825" s="9">
        <f t="shared" si="1270"/>
        <v>0</v>
      </c>
      <c r="T2825" s="8">
        <f t="shared" si="1271"/>
        <v>37294.985922558852</v>
      </c>
      <c r="U2825" s="7">
        <f t="shared" si="1272"/>
        <v>-32.161889288814081</v>
      </c>
      <c r="V2825" s="9">
        <f t="shared" si="1273"/>
        <v>0</v>
      </c>
      <c r="W2825" s="8">
        <f t="shared" si="1274"/>
        <v>3935.0464558612857</v>
      </c>
      <c r="X2825" s="7">
        <f t="shared" si="1275"/>
        <v>-32.161889288814081</v>
      </c>
      <c r="Y2825" s="6">
        <f t="shared" si="1261"/>
        <v>0</v>
      </c>
      <c r="Z2825" s="4">
        <f t="shared" si="1262"/>
        <v>-1</v>
      </c>
      <c r="AA2825" s="4">
        <f t="shared" si="1276"/>
        <v>0</v>
      </c>
      <c r="AB2825" s="5">
        <f t="shared" si="1277"/>
        <v>0</v>
      </c>
      <c r="AC2825" s="418">
        <f t="shared" si="1281"/>
        <v>0</v>
      </c>
      <c r="AD2825" s="628">
        <f t="shared" si="1278"/>
        <v>0</v>
      </c>
      <c r="AE2825" s="4">
        <f t="shared" si="1263"/>
        <v>0</v>
      </c>
      <c r="AF2825" s="3">
        <f t="shared" si="1279"/>
        <v>4.67</v>
      </c>
      <c r="AG2825" s="2">
        <f t="shared" si="1264"/>
        <v>105.92076283713217</v>
      </c>
      <c r="AH2825" s="1">
        <f t="shared" si="1253"/>
        <v>0</v>
      </c>
    </row>
    <row r="2826" spans="6:34" ht="15" thickBot="1" x14ac:dyDescent="0.4">
      <c r="F2826" s="21">
        <f t="shared" si="1265"/>
        <v>279.59999999999508</v>
      </c>
      <c r="G2826" s="20">
        <f t="shared" si="1280"/>
        <v>356.63043478260749</v>
      </c>
      <c r="H2826" s="19">
        <f t="shared" si="1254"/>
        <v>6.6304347826074945</v>
      </c>
      <c r="I2826" s="18">
        <f t="shared" si="1255"/>
        <v>1.8944099378878556E-2</v>
      </c>
      <c r="J2826" s="17">
        <f t="shared" si="1256"/>
        <v>3935.0464558612857</v>
      </c>
      <c r="K2826" s="16">
        <f t="shared" si="1257"/>
        <v>32.161889288814081</v>
      </c>
      <c r="L2826" s="15">
        <f t="shared" si="1258"/>
        <v>1.3845347021276564E-7</v>
      </c>
      <c r="M2826" s="14">
        <f t="shared" si="1259"/>
        <v>3.2909005334872264E-10</v>
      </c>
      <c r="N2826" s="13">
        <f t="shared" si="1266"/>
        <v>0</v>
      </c>
      <c r="O2826" s="12">
        <f t="shared" si="1267"/>
        <v>0</v>
      </c>
      <c r="P2826" s="4">
        <f t="shared" si="1268"/>
        <v>1.2462128098967713E-9</v>
      </c>
      <c r="Q2826" s="11">
        <f t="shared" si="1260"/>
        <v>1.831413571056754E-8</v>
      </c>
      <c r="R2826" s="10">
        <f t="shared" si="1269"/>
        <v>0</v>
      </c>
      <c r="S2826" s="9">
        <f t="shared" si="1270"/>
        <v>0</v>
      </c>
      <c r="T2826" s="8">
        <f t="shared" si="1271"/>
        <v>37294.985922558852</v>
      </c>
      <c r="U2826" s="7">
        <f t="shared" si="1272"/>
        <v>-32.161889288814081</v>
      </c>
      <c r="V2826" s="9">
        <f t="shared" si="1273"/>
        <v>0</v>
      </c>
      <c r="W2826" s="8">
        <f t="shared" si="1274"/>
        <v>3935.0464558612857</v>
      </c>
      <c r="X2826" s="7">
        <f t="shared" si="1275"/>
        <v>-32.161889288814081</v>
      </c>
      <c r="Y2826" s="6">
        <f t="shared" si="1261"/>
        <v>0</v>
      </c>
      <c r="Z2826" s="4">
        <f t="shared" si="1262"/>
        <v>-1</v>
      </c>
      <c r="AA2826" s="4">
        <f t="shared" si="1276"/>
        <v>0</v>
      </c>
      <c r="AB2826" s="5">
        <f t="shared" si="1277"/>
        <v>0</v>
      </c>
      <c r="AC2826" s="418">
        <f t="shared" si="1281"/>
        <v>0</v>
      </c>
      <c r="AD2826" s="628">
        <f t="shared" si="1278"/>
        <v>0</v>
      </c>
      <c r="AE2826" s="4">
        <f t="shared" si="1263"/>
        <v>0</v>
      </c>
      <c r="AF2826" s="3">
        <f t="shared" si="1279"/>
        <v>4.67</v>
      </c>
      <c r="AG2826" s="2">
        <f t="shared" si="1264"/>
        <v>105.92076283713217</v>
      </c>
      <c r="AH2826" s="1">
        <f t="shared" si="1253"/>
        <v>0</v>
      </c>
    </row>
    <row r="2827" spans="6:34" ht="15" thickBot="1" x14ac:dyDescent="0.4">
      <c r="F2827" s="21">
        <f t="shared" si="1265"/>
        <v>279.6999999999951</v>
      </c>
      <c r="G2827" s="20">
        <f t="shared" si="1280"/>
        <v>356.63043478260749</v>
      </c>
      <c r="H2827" s="19">
        <f t="shared" si="1254"/>
        <v>6.6304347826074945</v>
      </c>
      <c r="I2827" s="18">
        <f t="shared" si="1255"/>
        <v>1.8944099378878556E-2</v>
      </c>
      <c r="J2827" s="17">
        <f t="shared" si="1256"/>
        <v>3935.0464558612857</v>
      </c>
      <c r="K2827" s="16">
        <f t="shared" si="1257"/>
        <v>32.161889288814081</v>
      </c>
      <c r="L2827" s="15">
        <f t="shared" si="1258"/>
        <v>1.3845347021276564E-7</v>
      </c>
      <c r="M2827" s="14">
        <f t="shared" si="1259"/>
        <v>3.2909005334872264E-10</v>
      </c>
      <c r="N2827" s="13">
        <f t="shared" si="1266"/>
        <v>0</v>
      </c>
      <c r="O2827" s="12">
        <f t="shared" si="1267"/>
        <v>0</v>
      </c>
      <c r="P2827" s="4">
        <f t="shared" si="1268"/>
        <v>1.2462128098967713E-9</v>
      </c>
      <c r="Q2827" s="11">
        <f t="shared" si="1260"/>
        <v>1.831413571056754E-8</v>
      </c>
      <c r="R2827" s="10">
        <f t="shared" si="1269"/>
        <v>0</v>
      </c>
      <c r="S2827" s="9">
        <f t="shared" si="1270"/>
        <v>0</v>
      </c>
      <c r="T2827" s="8">
        <f t="shared" si="1271"/>
        <v>37294.985922558852</v>
      </c>
      <c r="U2827" s="7">
        <f t="shared" si="1272"/>
        <v>-32.161889288814081</v>
      </c>
      <c r="V2827" s="9">
        <f t="shared" si="1273"/>
        <v>0</v>
      </c>
      <c r="W2827" s="8">
        <f t="shared" si="1274"/>
        <v>3935.0464558612857</v>
      </c>
      <c r="X2827" s="7">
        <f t="shared" si="1275"/>
        <v>-32.161889288814081</v>
      </c>
      <c r="Y2827" s="6">
        <f t="shared" si="1261"/>
        <v>0</v>
      </c>
      <c r="Z2827" s="4">
        <f t="shared" si="1262"/>
        <v>-1</v>
      </c>
      <c r="AA2827" s="4">
        <f t="shared" si="1276"/>
        <v>0</v>
      </c>
      <c r="AB2827" s="5">
        <f t="shared" si="1277"/>
        <v>0</v>
      </c>
      <c r="AC2827" s="418">
        <f t="shared" si="1281"/>
        <v>0</v>
      </c>
      <c r="AD2827" s="628">
        <f t="shared" si="1278"/>
        <v>0</v>
      </c>
      <c r="AE2827" s="4">
        <f t="shared" si="1263"/>
        <v>0</v>
      </c>
      <c r="AF2827" s="3">
        <f t="shared" si="1279"/>
        <v>4.67</v>
      </c>
      <c r="AG2827" s="2">
        <f t="shared" si="1264"/>
        <v>105.92076283713217</v>
      </c>
      <c r="AH2827" s="1">
        <f t="shared" si="1253"/>
        <v>0</v>
      </c>
    </row>
    <row r="2828" spans="6:34" ht="15" thickBot="1" x14ac:dyDescent="0.4">
      <c r="F2828" s="21">
        <f t="shared" si="1265"/>
        <v>279.79999999999512</v>
      </c>
      <c r="G2828" s="20">
        <f t="shared" si="1280"/>
        <v>356.63043478260749</v>
      </c>
      <c r="H2828" s="19">
        <f t="shared" si="1254"/>
        <v>6.6304347826074945</v>
      </c>
      <c r="I2828" s="18">
        <f t="shared" si="1255"/>
        <v>1.8944099378878556E-2</v>
      </c>
      <c r="J2828" s="17">
        <f t="shared" si="1256"/>
        <v>3935.0464558612857</v>
      </c>
      <c r="K2828" s="16">
        <f t="shared" si="1257"/>
        <v>32.161889288814081</v>
      </c>
      <c r="L2828" s="15">
        <f t="shared" si="1258"/>
        <v>1.3845347021276564E-7</v>
      </c>
      <c r="M2828" s="14">
        <f t="shared" si="1259"/>
        <v>3.2909005334872264E-10</v>
      </c>
      <c r="N2828" s="13">
        <f t="shared" si="1266"/>
        <v>0</v>
      </c>
      <c r="O2828" s="12">
        <f t="shared" si="1267"/>
        <v>0</v>
      </c>
      <c r="P2828" s="4">
        <f t="shared" si="1268"/>
        <v>1.2462128098967713E-9</v>
      </c>
      <c r="Q2828" s="11">
        <f t="shared" si="1260"/>
        <v>1.831413571056754E-8</v>
      </c>
      <c r="R2828" s="10">
        <f t="shared" si="1269"/>
        <v>0</v>
      </c>
      <c r="S2828" s="9">
        <f t="shared" si="1270"/>
        <v>0</v>
      </c>
      <c r="T2828" s="8">
        <f t="shared" si="1271"/>
        <v>37294.985922558852</v>
      </c>
      <c r="U2828" s="7">
        <f t="shared" si="1272"/>
        <v>-32.161889288814081</v>
      </c>
      <c r="V2828" s="9">
        <f t="shared" si="1273"/>
        <v>0</v>
      </c>
      <c r="W2828" s="8">
        <f t="shared" si="1274"/>
        <v>3935.0464558612857</v>
      </c>
      <c r="X2828" s="7">
        <f t="shared" si="1275"/>
        <v>-32.161889288814081</v>
      </c>
      <c r="Y2828" s="6">
        <f t="shared" si="1261"/>
        <v>0</v>
      </c>
      <c r="Z2828" s="4">
        <f t="shared" si="1262"/>
        <v>-1</v>
      </c>
      <c r="AA2828" s="4">
        <f t="shared" si="1276"/>
        <v>0</v>
      </c>
      <c r="AB2828" s="5">
        <f t="shared" si="1277"/>
        <v>0</v>
      </c>
      <c r="AC2828" s="418">
        <f t="shared" si="1281"/>
        <v>0</v>
      </c>
      <c r="AD2828" s="628">
        <f t="shared" si="1278"/>
        <v>0</v>
      </c>
      <c r="AE2828" s="4">
        <f t="shared" si="1263"/>
        <v>0</v>
      </c>
      <c r="AF2828" s="3">
        <f t="shared" si="1279"/>
        <v>4.67</v>
      </c>
      <c r="AG2828" s="2">
        <f t="shared" si="1264"/>
        <v>105.92076283713217</v>
      </c>
      <c r="AH2828" s="1">
        <f t="shared" si="1253"/>
        <v>0</v>
      </c>
    </row>
    <row r="2829" spans="6:34" ht="15" thickBot="1" x14ac:dyDescent="0.4">
      <c r="F2829" s="21">
        <f t="shared" si="1265"/>
        <v>279.89999999999515</v>
      </c>
      <c r="G2829" s="20">
        <f t="shared" si="1280"/>
        <v>356.63043478260749</v>
      </c>
      <c r="H2829" s="19">
        <f t="shared" si="1254"/>
        <v>6.6304347826074945</v>
      </c>
      <c r="I2829" s="18">
        <f t="shared" si="1255"/>
        <v>1.8944099378878556E-2</v>
      </c>
      <c r="J2829" s="17">
        <f t="shared" si="1256"/>
        <v>3935.0464558612857</v>
      </c>
      <c r="K2829" s="16">
        <f t="shared" si="1257"/>
        <v>32.161889288814081</v>
      </c>
      <c r="L2829" s="15">
        <f t="shared" si="1258"/>
        <v>1.3845347021276564E-7</v>
      </c>
      <c r="M2829" s="14">
        <f t="shared" si="1259"/>
        <v>3.2909005334872264E-10</v>
      </c>
      <c r="N2829" s="13">
        <f t="shared" si="1266"/>
        <v>0</v>
      </c>
      <c r="O2829" s="12">
        <f t="shared" si="1267"/>
        <v>0</v>
      </c>
      <c r="P2829" s="4">
        <f t="shared" si="1268"/>
        <v>1.2462128098967713E-9</v>
      </c>
      <c r="Q2829" s="11">
        <f t="shared" si="1260"/>
        <v>1.831413571056754E-8</v>
      </c>
      <c r="R2829" s="10">
        <f t="shared" si="1269"/>
        <v>0</v>
      </c>
      <c r="S2829" s="9">
        <f t="shared" si="1270"/>
        <v>0</v>
      </c>
      <c r="T2829" s="8">
        <f t="shared" si="1271"/>
        <v>37294.985922558852</v>
      </c>
      <c r="U2829" s="7">
        <f t="shared" si="1272"/>
        <v>-32.161889288814081</v>
      </c>
      <c r="V2829" s="9">
        <f t="shared" si="1273"/>
        <v>0</v>
      </c>
      <c r="W2829" s="8">
        <f t="shared" si="1274"/>
        <v>3935.0464558612857</v>
      </c>
      <c r="X2829" s="7">
        <f t="shared" si="1275"/>
        <v>-32.161889288814081</v>
      </c>
      <c r="Y2829" s="6">
        <f t="shared" si="1261"/>
        <v>0</v>
      </c>
      <c r="Z2829" s="4">
        <f t="shared" si="1262"/>
        <v>-1</v>
      </c>
      <c r="AA2829" s="4">
        <f t="shared" si="1276"/>
        <v>0</v>
      </c>
      <c r="AB2829" s="5">
        <f t="shared" si="1277"/>
        <v>0</v>
      </c>
      <c r="AC2829" s="418">
        <f t="shared" si="1281"/>
        <v>0</v>
      </c>
      <c r="AD2829" s="628">
        <f t="shared" si="1278"/>
        <v>0</v>
      </c>
      <c r="AE2829" s="4">
        <f t="shared" si="1263"/>
        <v>0</v>
      </c>
      <c r="AF2829" s="3">
        <f t="shared" si="1279"/>
        <v>4.67</v>
      </c>
      <c r="AG2829" s="2">
        <f t="shared" si="1264"/>
        <v>105.92076283713217</v>
      </c>
      <c r="AH2829" s="1">
        <f t="shared" si="1253"/>
        <v>0</v>
      </c>
    </row>
    <row r="2830" spans="6:34" ht="15" thickBot="1" x14ac:dyDescent="0.4">
      <c r="F2830" s="21">
        <f t="shared" si="1265"/>
        <v>279.99999999999517</v>
      </c>
      <c r="G2830" s="20">
        <f t="shared" si="1280"/>
        <v>356.63043478260749</v>
      </c>
      <c r="H2830" s="19">
        <f t="shared" si="1254"/>
        <v>6.6304347826074945</v>
      </c>
      <c r="I2830" s="18">
        <f t="shared" si="1255"/>
        <v>1.8944099378878556E-2</v>
      </c>
      <c r="J2830" s="17">
        <f t="shared" si="1256"/>
        <v>3935.0464558612857</v>
      </c>
      <c r="K2830" s="16">
        <f t="shared" si="1257"/>
        <v>32.161889288814081</v>
      </c>
      <c r="L2830" s="15">
        <f t="shared" si="1258"/>
        <v>1.3845347021276564E-7</v>
      </c>
      <c r="M2830" s="14">
        <f t="shared" si="1259"/>
        <v>3.2909005334872264E-10</v>
      </c>
      <c r="N2830" s="13">
        <f t="shared" si="1266"/>
        <v>0</v>
      </c>
      <c r="O2830" s="12">
        <f t="shared" si="1267"/>
        <v>0</v>
      </c>
      <c r="P2830" s="4">
        <f t="shared" si="1268"/>
        <v>1.2462128098967713E-9</v>
      </c>
      <c r="Q2830" s="11">
        <f t="shared" si="1260"/>
        <v>1.831413571056754E-8</v>
      </c>
      <c r="R2830" s="10">
        <f t="shared" si="1269"/>
        <v>0</v>
      </c>
      <c r="S2830" s="9">
        <f t="shared" si="1270"/>
        <v>0</v>
      </c>
      <c r="T2830" s="8">
        <f t="shared" si="1271"/>
        <v>37294.985922558852</v>
      </c>
      <c r="U2830" s="7">
        <f t="shared" si="1272"/>
        <v>-32.161889288814081</v>
      </c>
      <c r="V2830" s="9">
        <f t="shared" si="1273"/>
        <v>0</v>
      </c>
      <c r="W2830" s="8">
        <f t="shared" si="1274"/>
        <v>3935.0464558612857</v>
      </c>
      <c r="X2830" s="7">
        <f t="shared" si="1275"/>
        <v>-32.161889288814081</v>
      </c>
      <c r="Y2830" s="6">
        <f t="shared" si="1261"/>
        <v>0</v>
      </c>
      <c r="Z2830" s="4">
        <f t="shared" si="1262"/>
        <v>-1</v>
      </c>
      <c r="AA2830" s="4">
        <f t="shared" si="1276"/>
        <v>0</v>
      </c>
      <c r="AB2830" s="5">
        <f t="shared" si="1277"/>
        <v>0</v>
      </c>
      <c r="AC2830" s="418">
        <f t="shared" si="1281"/>
        <v>0</v>
      </c>
      <c r="AD2830" s="628">
        <f t="shared" si="1278"/>
        <v>0</v>
      </c>
      <c r="AE2830" s="4">
        <f t="shared" si="1263"/>
        <v>0</v>
      </c>
      <c r="AF2830" s="3">
        <f t="shared" si="1279"/>
        <v>4.67</v>
      </c>
      <c r="AG2830" s="2">
        <f t="shared" si="1264"/>
        <v>105.92076283713217</v>
      </c>
      <c r="AH2830" s="1">
        <f t="shared" si="1253"/>
        <v>0</v>
      </c>
    </row>
    <row r="2831" spans="6:34" ht="15" thickBot="1" x14ac:dyDescent="0.4">
      <c r="F2831" s="21">
        <f t="shared" si="1265"/>
        <v>280.09999999999519</v>
      </c>
      <c r="G2831" s="20">
        <f t="shared" si="1280"/>
        <v>356.63043478260749</v>
      </c>
      <c r="H2831" s="19">
        <f t="shared" si="1254"/>
        <v>6.6304347826074945</v>
      </c>
      <c r="I2831" s="18">
        <f t="shared" si="1255"/>
        <v>1.8944099378878556E-2</v>
      </c>
      <c r="J2831" s="17">
        <f t="shared" si="1256"/>
        <v>3935.0464558612857</v>
      </c>
      <c r="K2831" s="16">
        <f t="shared" si="1257"/>
        <v>32.161889288814081</v>
      </c>
      <c r="L2831" s="15">
        <f t="shared" si="1258"/>
        <v>1.3845347021276564E-7</v>
      </c>
      <c r="M2831" s="14">
        <f t="shared" si="1259"/>
        <v>3.2909005334872264E-10</v>
      </c>
      <c r="N2831" s="13">
        <f t="shared" si="1266"/>
        <v>0</v>
      </c>
      <c r="O2831" s="12">
        <f t="shared" si="1267"/>
        <v>0</v>
      </c>
      <c r="P2831" s="4">
        <f t="shared" si="1268"/>
        <v>1.2462128098967713E-9</v>
      </c>
      <c r="Q2831" s="11">
        <f t="shared" si="1260"/>
        <v>1.831413571056754E-8</v>
      </c>
      <c r="R2831" s="10">
        <f t="shared" si="1269"/>
        <v>0</v>
      </c>
      <c r="S2831" s="9">
        <f t="shared" si="1270"/>
        <v>0</v>
      </c>
      <c r="T2831" s="8">
        <f t="shared" si="1271"/>
        <v>37294.985922558852</v>
      </c>
      <c r="U2831" s="7">
        <f t="shared" si="1272"/>
        <v>-32.161889288814081</v>
      </c>
      <c r="V2831" s="9">
        <f t="shared" si="1273"/>
        <v>0</v>
      </c>
      <c r="W2831" s="8">
        <f t="shared" si="1274"/>
        <v>3935.0464558612857</v>
      </c>
      <c r="X2831" s="7">
        <f t="shared" si="1275"/>
        <v>-32.161889288814081</v>
      </c>
      <c r="Y2831" s="6">
        <f t="shared" si="1261"/>
        <v>0</v>
      </c>
      <c r="Z2831" s="4">
        <f t="shared" si="1262"/>
        <v>-1</v>
      </c>
      <c r="AA2831" s="4">
        <f t="shared" si="1276"/>
        <v>0</v>
      </c>
      <c r="AB2831" s="5">
        <f t="shared" si="1277"/>
        <v>0</v>
      </c>
      <c r="AC2831" s="418">
        <f t="shared" si="1281"/>
        <v>0</v>
      </c>
      <c r="AD2831" s="628">
        <f t="shared" si="1278"/>
        <v>0</v>
      </c>
      <c r="AE2831" s="4">
        <f t="shared" si="1263"/>
        <v>0</v>
      </c>
      <c r="AF2831" s="3">
        <f t="shared" si="1279"/>
        <v>4.67</v>
      </c>
      <c r="AG2831" s="2">
        <f t="shared" si="1264"/>
        <v>105.92076283713217</v>
      </c>
      <c r="AH2831" s="1">
        <f t="shared" si="1253"/>
        <v>0</v>
      </c>
    </row>
    <row r="2832" spans="6:34" ht="15" thickBot="1" x14ac:dyDescent="0.4">
      <c r="F2832" s="21">
        <f t="shared" si="1265"/>
        <v>280.19999999999521</v>
      </c>
      <c r="G2832" s="20">
        <f t="shared" si="1280"/>
        <v>356.63043478260749</v>
      </c>
      <c r="H2832" s="19">
        <f t="shared" si="1254"/>
        <v>6.6304347826074945</v>
      </c>
      <c r="I2832" s="18">
        <f t="shared" si="1255"/>
        <v>1.8944099378878556E-2</v>
      </c>
      <c r="J2832" s="17">
        <f t="shared" si="1256"/>
        <v>3935.0464558612857</v>
      </c>
      <c r="K2832" s="16">
        <f t="shared" si="1257"/>
        <v>32.161889288814081</v>
      </c>
      <c r="L2832" s="15">
        <f t="shared" si="1258"/>
        <v>1.3845347021276564E-7</v>
      </c>
      <c r="M2832" s="14">
        <f t="shared" si="1259"/>
        <v>3.2909005334872264E-10</v>
      </c>
      <c r="N2832" s="13">
        <f t="shared" si="1266"/>
        <v>0</v>
      </c>
      <c r="O2832" s="12">
        <f t="shared" si="1267"/>
        <v>0</v>
      </c>
      <c r="P2832" s="4">
        <f t="shared" si="1268"/>
        <v>1.2462128098967713E-9</v>
      </c>
      <c r="Q2832" s="11">
        <f t="shared" si="1260"/>
        <v>1.831413571056754E-8</v>
      </c>
      <c r="R2832" s="10">
        <f t="shared" si="1269"/>
        <v>0</v>
      </c>
      <c r="S2832" s="9">
        <f t="shared" si="1270"/>
        <v>0</v>
      </c>
      <c r="T2832" s="8">
        <f t="shared" si="1271"/>
        <v>37294.985922558852</v>
      </c>
      <c r="U2832" s="7">
        <f t="shared" si="1272"/>
        <v>-32.161889288814081</v>
      </c>
      <c r="V2832" s="9">
        <f t="shared" si="1273"/>
        <v>0</v>
      </c>
      <c r="W2832" s="8">
        <f t="shared" si="1274"/>
        <v>3935.0464558612857</v>
      </c>
      <c r="X2832" s="7">
        <f t="shared" si="1275"/>
        <v>-32.161889288814081</v>
      </c>
      <c r="Y2832" s="6">
        <f t="shared" si="1261"/>
        <v>0</v>
      </c>
      <c r="Z2832" s="4">
        <f t="shared" si="1262"/>
        <v>-1</v>
      </c>
      <c r="AA2832" s="4">
        <f t="shared" si="1276"/>
        <v>0</v>
      </c>
      <c r="AB2832" s="5">
        <f t="shared" si="1277"/>
        <v>0</v>
      </c>
      <c r="AC2832" s="418">
        <f t="shared" si="1281"/>
        <v>0</v>
      </c>
      <c r="AD2832" s="628">
        <f t="shared" si="1278"/>
        <v>0</v>
      </c>
      <c r="AE2832" s="4">
        <f t="shared" si="1263"/>
        <v>0</v>
      </c>
      <c r="AF2832" s="3">
        <f t="shared" si="1279"/>
        <v>4.67</v>
      </c>
      <c r="AG2832" s="2">
        <f t="shared" si="1264"/>
        <v>105.92076283713217</v>
      </c>
      <c r="AH2832" s="1">
        <f t="shared" si="1253"/>
        <v>0</v>
      </c>
    </row>
    <row r="2833" spans="6:34" ht="15" thickBot="1" x14ac:dyDescent="0.4">
      <c r="F2833" s="21">
        <f t="shared" si="1265"/>
        <v>280.29999999999524</v>
      </c>
      <c r="G2833" s="20">
        <f t="shared" si="1280"/>
        <v>356.63043478260749</v>
      </c>
      <c r="H2833" s="19">
        <f t="shared" si="1254"/>
        <v>6.6304347826074945</v>
      </c>
      <c r="I2833" s="18">
        <f t="shared" si="1255"/>
        <v>1.8944099378878556E-2</v>
      </c>
      <c r="J2833" s="17">
        <f t="shared" si="1256"/>
        <v>3935.0464558612857</v>
      </c>
      <c r="K2833" s="16">
        <f t="shared" si="1257"/>
        <v>32.161889288814081</v>
      </c>
      <c r="L2833" s="15">
        <f t="shared" si="1258"/>
        <v>1.3845347021276564E-7</v>
      </c>
      <c r="M2833" s="14">
        <f t="shared" si="1259"/>
        <v>3.2909005334872264E-10</v>
      </c>
      <c r="N2833" s="13">
        <f t="shared" si="1266"/>
        <v>0</v>
      </c>
      <c r="O2833" s="12">
        <f t="shared" si="1267"/>
        <v>0</v>
      </c>
      <c r="P2833" s="4">
        <f t="shared" si="1268"/>
        <v>1.2462128098967713E-9</v>
      </c>
      <c r="Q2833" s="11">
        <f t="shared" si="1260"/>
        <v>1.831413571056754E-8</v>
      </c>
      <c r="R2833" s="10">
        <f t="shared" si="1269"/>
        <v>0</v>
      </c>
      <c r="S2833" s="9">
        <f t="shared" si="1270"/>
        <v>0</v>
      </c>
      <c r="T2833" s="8">
        <f t="shared" si="1271"/>
        <v>37294.985922558852</v>
      </c>
      <c r="U2833" s="7">
        <f t="shared" si="1272"/>
        <v>-32.161889288814081</v>
      </c>
      <c r="V2833" s="9">
        <f t="shared" si="1273"/>
        <v>0</v>
      </c>
      <c r="W2833" s="8">
        <f t="shared" si="1274"/>
        <v>3935.0464558612857</v>
      </c>
      <c r="X2833" s="7">
        <f t="shared" si="1275"/>
        <v>-32.161889288814081</v>
      </c>
      <c r="Y2833" s="6">
        <f t="shared" si="1261"/>
        <v>0</v>
      </c>
      <c r="Z2833" s="4">
        <f t="shared" si="1262"/>
        <v>-1</v>
      </c>
      <c r="AA2833" s="4">
        <f t="shared" si="1276"/>
        <v>0</v>
      </c>
      <c r="AB2833" s="5">
        <f t="shared" si="1277"/>
        <v>0</v>
      </c>
      <c r="AC2833" s="418">
        <f t="shared" si="1281"/>
        <v>0</v>
      </c>
      <c r="AD2833" s="628">
        <f t="shared" si="1278"/>
        <v>0</v>
      </c>
      <c r="AE2833" s="4">
        <f t="shared" si="1263"/>
        <v>0</v>
      </c>
      <c r="AF2833" s="3">
        <f t="shared" si="1279"/>
        <v>4.67</v>
      </c>
      <c r="AG2833" s="2">
        <f t="shared" si="1264"/>
        <v>105.92076283713217</v>
      </c>
      <c r="AH2833" s="1">
        <f t="shared" si="1253"/>
        <v>0</v>
      </c>
    </row>
    <row r="2834" spans="6:34" ht="15" thickBot="1" x14ac:dyDescent="0.4">
      <c r="F2834" s="21">
        <f t="shared" si="1265"/>
        <v>280.39999999999526</v>
      </c>
      <c r="G2834" s="20">
        <f t="shared" si="1280"/>
        <v>356.63043478260749</v>
      </c>
      <c r="H2834" s="19">
        <f t="shared" si="1254"/>
        <v>6.6304347826074945</v>
      </c>
      <c r="I2834" s="18">
        <f t="shared" si="1255"/>
        <v>1.8944099378878556E-2</v>
      </c>
      <c r="J2834" s="17">
        <f t="shared" si="1256"/>
        <v>3935.0464558612857</v>
      </c>
      <c r="K2834" s="16">
        <f t="shared" si="1257"/>
        <v>32.161889288814081</v>
      </c>
      <c r="L2834" s="15">
        <f t="shared" si="1258"/>
        <v>1.3845347021276564E-7</v>
      </c>
      <c r="M2834" s="14">
        <f t="shared" si="1259"/>
        <v>3.2909005334872264E-10</v>
      </c>
      <c r="N2834" s="13">
        <f t="shared" si="1266"/>
        <v>0</v>
      </c>
      <c r="O2834" s="12">
        <f t="shared" si="1267"/>
        <v>0</v>
      </c>
      <c r="P2834" s="4">
        <f t="shared" si="1268"/>
        <v>1.2462128098967713E-9</v>
      </c>
      <c r="Q2834" s="11">
        <f t="shared" si="1260"/>
        <v>1.831413571056754E-8</v>
      </c>
      <c r="R2834" s="10">
        <f t="shared" si="1269"/>
        <v>0</v>
      </c>
      <c r="S2834" s="9">
        <f t="shared" si="1270"/>
        <v>0</v>
      </c>
      <c r="T2834" s="8">
        <f t="shared" si="1271"/>
        <v>37294.985922558852</v>
      </c>
      <c r="U2834" s="7">
        <f t="shared" si="1272"/>
        <v>-32.161889288814081</v>
      </c>
      <c r="V2834" s="9">
        <f t="shared" si="1273"/>
        <v>0</v>
      </c>
      <c r="W2834" s="8">
        <f t="shared" si="1274"/>
        <v>3935.0464558612857</v>
      </c>
      <c r="X2834" s="7">
        <f t="shared" si="1275"/>
        <v>-32.161889288814081</v>
      </c>
      <c r="Y2834" s="6">
        <f t="shared" si="1261"/>
        <v>0</v>
      </c>
      <c r="Z2834" s="4">
        <f t="shared" si="1262"/>
        <v>-1</v>
      </c>
      <c r="AA2834" s="4">
        <f t="shared" si="1276"/>
        <v>0</v>
      </c>
      <c r="AB2834" s="5">
        <f t="shared" si="1277"/>
        <v>0</v>
      </c>
      <c r="AC2834" s="418">
        <f t="shared" si="1281"/>
        <v>0</v>
      </c>
      <c r="AD2834" s="628">
        <f t="shared" si="1278"/>
        <v>0</v>
      </c>
      <c r="AE2834" s="4">
        <f t="shared" si="1263"/>
        <v>0</v>
      </c>
      <c r="AF2834" s="3">
        <f t="shared" si="1279"/>
        <v>4.67</v>
      </c>
      <c r="AG2834" s="2">
        <f t="shared" si="1264"/>
        <v>105.92076283713217</v>
      </c>
      <c r="AH2834" s="1">
        <f t="shared" si="1253"/>
        <v>0</v>
      </c>
    </row>
    <row r="2835" spans="6:34" ht="15" thickBot="1" x14ac:dyDescent="0.4">
      <c r="F2835" s="21">
        <f t="shared" si="1265"/>
        <v>280.49999999999528</v>
      </c>
      <c r="G2835" s="20">
        <f t="shared" si="1280"/>
        <v>356.63043478260749</v>
      </c>
      <c r="H2835" s="19">
        <f t="shared" si="1254"/>
        <v>6.6304347826074945</v>
      </c>
      <c r="I2835" s="18">
        <f t="shared" si="1255"/>
        <v>1.8944099378878556E-2</v>
      </c>
      <c r="J2835" s="17">
        <f t="shared" si="1256"/>
        <v>3935.0464558612857</v>
      </c>
      <c r="K2835" s="16">
        <f t="shared" si="1257"/>
        <v>32.161889288814081</v>
      </c>
      <c r="L2835" s="15">
        <f t="shared" si="1258"/>
        <v>1.3845347021276564E-7</v>
      </c>
      <c r="M2835" s="14">
        <f t="shared" si="1259"/>
        <v>3.2909005334872264E-10</v>
      </c>
      <c r="N2835" s="13">
        <f t="shared" si="1266"/>
        <v>0</v>
      </c>
      <c r="O2835" s="12">
        <f t="shared" si="1267"/>
        <v>0</v>
      </c>
      <c r="P2835" s="4">
        <f t="shared" si="1268"/>
        <v>1.2462128098967713E-9</v>
      </c>
      <c r="Q2835" s="11">
        <f t="shared" si="1260"/>
        <v>1.831413571056754E-8</v>
      </c>
      <c r="R2835" s="10">
        <f t="shared" si="1269"/>
        <v>0</v>
      </c>
      <c r="S2835" s="9">
        <f t="shared" si="1270"/>
        <v>0</v>
      </c>
      <c r="T2835" s="8">
        <f t="shared" si="1271"/>
        <v>37294.985922558852</v>
      </c>
      <c r="U2835" s="7">
        <f t="shared" si="1272"/>
        <v>-32.161889288814081</v>
      </c>
      <c r="V2835" s="9">
        <f t="shared" si="1273"/>
        <v>0</v>
      </c>
      <c r="W2835" s="8">
        <f t="shared" si="1274"/>
        <v>3935.0464558612857</v>
      </c>
      <c r="X2835" s="7">
        <f t="shared" si="1275"/>
        <v>-32.161889288814081</v>
      </c>
      <c r="Y2835" s="6">
        <f t="shared" si="1261"/>
        <v>0</v>
      </c>
      <c r="Z2835" s="4">
        <f t="shared" si="1262"/>
        <v>-1</v>
      </c>
      <c r="AA2835" s="4">
        <f t="shared" si="1276"/>
        <v>0</v>
      </c>
      <c r="AB2835" s="5">
        <f t="shared" si="1277"/>
        <v>0</v>
      </c>
      <c r="AC2835" s="418">
        <f t="shared" si="1281"/>
        <v>0</v>
      </c>
      <c r="AD2835" s="628">
        <f t="shared" si="1278"/>
        <v>0</v>
      </c>
      <c r="AE2835" s="4">
        <f t="shared" si="1263"/>
        <v>0</v>
      </c>
      <c r="AF2835" s="3">
        <f t="shared" si="1279"/>
        <v>4.67</v>
      </c>
      <c r="AG2835" s="2">
        <f t="shared" si="1264"/>
        <v>105.92076283713217</v>
      </c>
      <c r="AH2835" s="1">
        <f t="shared" si="1253"/>
        <v>0</v>
      </c>
    </row>
    <row r="2836" spans="6:34" ht="15" thickBot="1" x14ac:dyDescent="0.4">
      <c r="F2836" s="21">
        <f t="shared" si="1265"/>
        <v>280.5999999999953</v>
      </c>
      <c r="G2836" s="20">
        <f t="shared" si="1280"/>
        <v>356.63043478260749</v>
      </c>
      <c r="H2836" s="19">
        <f t="shared" si="1254"/>
        <v>6.6304347826074945</v>
      </c>
      <c r="I2836" s="18">
        <f t="shared" si="1255"/>
        <v>1.8944099378878556E-2</v>
      </c>
      <c r="J2836" s="17">
        <f t="shared" si="1256"/>
        <v>3935.0464558612857</v>
      </c>
      <c r="K2836" s="16">
        <f t="shared" si="1257"/>
        <v>32.161889288814081</v>
      </c>
      <c r="L2836" s="15">
        <f t="shared" si="1258"/>
        <v>1.3845347021276564E-7</v>
      </c>
      <c r="M2836" s="14">
        <f t="shared" si="1259"/>
        <v>3.2909005334872264E-10</v>
      </c>
      <c r="N2836" s="13">
        <f t="shared" si="1266"/>
        <v>0</v>
      </c>
      <c r="O2836" s="12">
        <f t="shared" si="1267"/>
        <v>0</v>
      </c>
      <c r="P2836" s="4">
        <f t="shared" si="1268"/>
        <v>1.2462128098967713E-9</v>
      </c>
      <c r="Q2836" s="11">
        <f t="shared" si="1260"/>
        <v>1.831413571056754E-8</v>
      </c>
      <c r="R2836" s="10">
        <f t="shared" si="1269"/>
        <v>0</v>
      </c>
      <c r="S2836" s="9">
        <f t="shared" si="1270"/>
        <v>0</v>
      </c>
      <c r="T2836" s="8">
        <f t="shared" si="1271"/>
        <v>37294.985922558852</v>
      </c>
      <c r="U2836" s="7">
        <f t="shared" si="1272"/>
        <v>-32.161889288814081</v>
      </c>
      <c r="V2836" s="9">
        <f t="shared" si="1273"/>
        <v>0</v>
      </c>
      <c r="W2836" s="8">
        <f t="shared" si="1274"/>
        <v>3935.0464558612857</v>
      </c>
      <c r="X2836" s="7">
        <f t="shared" si="1275"/>
        <v>-32.161889288814081</v>
      </c>
      <c r="Y2836" s="6">
        <f t="shared" si="1261"/>
        <v>0</v>
      </c>
      <c r="Z2836" s="4">
        <f t="shared" si="1262"/>
        <v>-1</v>
      </c>
      <c r="AA2836" s="4">
        <f t="shared" si="1276"/>
        <v>0</v>
      </c>
      <c r="AB2836" s="5">
        <f t="shared" si="1277"/>
        <v>0</v>
      </c>
      <c r="AC2836" s="418">
        <f t="shared" si="1281"/>
        <v>0</v>
      </c>
      <c r="AD2836" s="628">
        <f t="shared" si="1278"/>
        <v>0</v>
      </c>
      <c r="AE2836" s="4">
        <f t="shared" si="1263"/>
        <v>0</v>
      </c>
      <c r="AF2836" s="3">
        <f t="shared" si="1279"/>
        <v>4.67</v>
      </c>
      <c r="AG2836" s="2">
        <f t="shared" si="1264"/>
        <v>105.92076283713217</v>
      </c>
      <c r="AH2836" s="1">
        <f t="shared" si="1253"/>
        <v>0</v>
      </c>
    </row>
    <row r="2837" spans="6:34" ht="15" thickBot="1" x14ac:dyDescent="0.4">
      <c r="F2837" s="21">
        <f t="shared" si="1265"/>
        <v>280.69999999999533</v>
      </c>
      <c r="G2837" s="20">
        <f t="shared" si="1280"/>
        <v>356.63043478260749</v>
      </c>
      <c r="H2837" s="19">
        <f t="shared" si="1254"/>
        <v>6.6304347826074945</v>
      </c>
      <c r="I2837" s="18">
        <f t="shared" si="1255"/>
        <v>1.8944099378878556E-2</v>
      </c>
      <c r="J2837" s="17">
        <f t="shared" si="1256"/>
        <v>3935.0464558612857</v>
      </c>
      <c r="K2837" s="16">
        <f t="shared" si="1257"/>
        <v>32.161889288814081</v>
      </c>
      <c r="L2837" s="15">
        <f t="shared" si="1258"/>
        <v>1.3845347021276564E-7</v>
      </c>
      <c r="M2837" s="14">
        <f t="shared" si="1259"/>
        <v>3.2909005334872264E-10</v>
      </c>
      <c r="N2837" s="13">
        <f t="shared" si="1266"/>
        <v>0</v>
      </c>
      <c r="O2837" s="12">
        <f t="shared" si="1267"/>
        <v>0</v>
      </c>
      <c r="P2837" s="4">
        <f t="shared" si="1268"/>
        <v>1.2462128098967713E-9</v>
      </c>
      <c r="Q2837" s="11">
        <f t="shared" si="1260"/>
        <v>1.831413571056754E-8</v>
      </c>
      <c r="R2837" s="10">
        <f t="shared" si="1269"/>
        <v>0</v>
      </c>
      <c r="S2837" s="9">
        <f t="shared" si="1270"/>
        <v>0</v>
      </c>
      <c r="T2837" s="8">
        <f t="shared" si="1271"/>
        <v>37294.985922558852</v>
      </c>
      <c r="U2837" s="7">
        <f t="shared" si="1272"/>
        <v>-32.161889288814081</v>
      </c>
      <c r="V2837" s="9">
        <f t="shared" si="1273"/>
        <v>0</v>
      </c>
      <c r="W2837" s="8">
        <f t="shared" si="1274"/>
        <v>3935.0464558612857</v>
      </c>
      <c r="X2837" s="7">
        <f t="shared" si="1275"/>
        <v>-32.161889288814081</v>
      </c>
      <c r="Y2837" s="6">
        <f t="shared" si="1261"/>
        <v>0</v>
      </c>
      <c r="Z2837" s="4">
        <f t="shared" si="1262"/>
        <v>-1</v>
      </c>
      <c r="AA2837" s="4">
        <f t="shared" si="1276"/>
        <v>0</v>
      </c>
      <c r="AB2837" s="5">
        <f t="shared" si="1277"/>
        <v>0</v>
      </c>
      <c r="AC2837" s="418">
        <f t="shared" si="1281"/>
        <v>0</v>
      </c>
      <c r="AD2837" s="628">
        <f t="shared" si="1278"/>
        <v>0</v>
      </c>
      <c r="AE2837" s="4">
        <f t="shared" si="1263"/>
        <v>0</v>
      </c>
      <c r="AF2837" s="3">
        <f t="shared" si="1279"/>
        <v>4.67</v>
      </c>
      <c r="AG2837" s="2">
        <f t="shared" si="1264"/>
        <v>105.92076283713217</v>
      </c>
      <c r="AH2837" s="1">
        <f t="shared" ref="AH2837:AH2900" si="1282">DragCoefficient*AE2837^(3/2)</f>
        <v>0</v>
      </c>
    </row>
    <row r="2838" spans="6:34" ht="15" thickBot="1" x14ac:dyDescent="0.4">
      <c r="F2838" s="21">
        <f t="shared" si="1265"/>
        <v>280.79999999999535</v>
      </c>
      <c r="G2838" s="20">
        <f t="shared" si="1280"/>
        <v>356.63043478260749</v>
      </c>
      <c r="H2838" s="19">
        <f t="shared" si="1254"/>
        <v>6.6304347826074945</v>
      </c>
      <c r="I2838" s="18">
        <f t="shared" si="1255"/>
        <v>1.8944099378878556E-2</v>
      </c>
      <c r="J2838" s="17">
        <f t="shared" si="1256"/>
        <v>3935.0464558612857</v>
      </c>
      <c r="K2838" s="16">
        <f t="shared" si="1257"/>
        <v>32.161889288814081</v>
      </c>
      <c r="L2838" s="15">
        <f t="shared" si="1258"/>
        <v>1.3845347021276564E-7</v>
      </c>
      <c r="M2838" s="14">
        <f t="shared" si="1259"/>
        <v>3.2909005334872264E-10</v>
      </c>
      <c r="N2838" s="13">
        <f t="shared" si="1266"/>
        <v>0</v>
      </c>
      <c r="O2838" s="12">
        <f t="shared" si="1267"/>
        <v>0</v>
      </c>
      <c r="P2838" s="4">
        <f t="shared" si="1268"/>
        <v>1.2462128098967713E-9</v>
      </c>
      <c r="Q2838" s="11">
        <f t="shared" si="1260"/>
        <v>1.831413571056754E-8</v>
      </c>
      <c r="R2838" s="10">
        <f t="shared" si="1269"/>
        <v>0</v>
      </c>
      <c r="S2838" s="9">
        <f t="shared" si="1270"/>
        <v>0</v>
      </c>
      <c r="T2838" s="8">
        <f t="shared" si="1271"/>
        <v>37294.985922558852</v>
      </c>
      <c r="U2838" s="7">
        <f t="shared" si="1272"/>
        <v>-32.161889288814081</v>
      </c>
      <c r="V2838" s="9">
        <f t="shared" si="1273"/>
        <v>0</v>
      </c>
      <c r="W2838" s="8">
        <f t="shared" si="1274"/>
        <v>3935.0464558612857</v>
      </c>
      <c r="X2838" s="7">
        <f t="shared" si="1275"/>
        <v>-32.161889288814081</v>
      </c>
      <c r="Y2838" s="6">
        <f t="shared" si="1261"/>
        <v>0</v>
      </c>
      <c r="Z2838" s="4">
        <f t="shared" si="1262"/>
        <v>-1</v>
      </c>
      <c r="AA2838" s="4">
        <f t="shared" si="1276"/>
        <v>0</v>
      </c>
      <c r="AB2838" s="5">
        <f t="shared" si="1277"/>
        <v>0</v>
      </c>
      <c r="AC2838" s="418">
        <f t="shared" si="1281"/>
        <v>0</v>
      </c>
      <c r="AD2838" s="628">
        <f t="shared" si="1278"/>
        <v>0</v>
      </c>
      <c r="AE2838" s="4">
        <f t="shared" si="1263"/>
        <v>0</v>
      </c>
      <c r="AF2838" s="3">
        <f t="shared" si="1279"/>
        <v>4.67</v>
      </c>
      <c r="AG2838" s="2">
        <f t="shared" si="1264"/>
        <v>105.92076283713217</v>
      </c>
      <c r="AH2838" s="1">
        <f t="shared" si="1282"/>
        <v>0</v>
      </c>
    </row>
    <row r="2839" spans="6:34" ht="15" thickBot="1" x14ac:dyDescent="0.4">
      <c r="F2839" s="21">
        <f t="shared" si="1265"/>
        <v>280.89999999999537</v>
      </c>
      <c r="G2839" s="20">
        <f t="shared" si="1280"/>
        <v>356.63043478260749</v>
      </c>
      <c r="H2839" s="19">
        <f t="shared" si="1254"/>
        <v>6.6304347826074945</v>
      </c>
      <c r="I2839" s="18">
        <f t="shared" si="1255"/>
        <v>1.8944099378878556E-2</v>
      </c>
      <c r="J2839" s="17">
        <f t="shared" si="1256"/>
        <v>3935.0464558612857</v>
      </c>
      <c r="K2839" s="16">
        <f t="shared" si="1257"/>
        <v>32.161889288814081</v>
      </c>
      <c r="L2839" s="15">
        <f t="shared" si="1258"/>
        <v>1.3845347021276564E-7</v>
      </c>
      <c r="M2839" s="14">
        <f t="shared" si="1259"/>
        <v>3.2909005334872264E-10</v>
      </c>
      <c r="N2839" s="13">
        <f t="shared" si="1266"/>
        <v>0</v>
      </c>
      <c r="O2839" s="12">
        <f t="shared" si="1267"/>
        <v>0</v>
      </c>
      <c r="P2839" s="4">
        <f t="shared" si="1268"/>
        <v>1.2462128098967713E-9</v>
      </c>
      <c r="Q2839" s="11">
        <f t="shared" si="1260"/>
        <v>1.831413571056754E-8</v>
      </c>
      <c r="R2839" s="10">
        <f t="shared" si="1269"/>
        <v>0</v>
      </c>
      <c r="S2839" s="9">
        <f t="shared" si="1270"/>
        <v>0</v>
      </c>
      <c r="T2839" s="8">
        <f t="shared" si="1271"/>
        <v>37294.985922558852</v>
      </c>
      <c r="U2839" s="7">
        <f t="shared" si="1272"/>
        <v>-32.161889288814081</v>
      </c>
      <c r="V2839" s="9">
        <f t="shared" si="1273"/>
        <v>0</v>
      </c>
      <c r="W2839" s="8">
        <f t="shared" si="1274"/>
        <v>3935.0464558612857</v>
      </c>
      <c r="X2839" s="7">
        <f t="shared" si="1275"/>
        <v>-32.161889288814081</v>
      </c>
      <c r="Y2839" s="6">
        <f t="shared" si="1261"/>
        <v>0</v>
      </c>
      <c r="Z2839" s="4">
        <f t="shared" si="1262"/>
        <v>-1</v>
      </c>
      <c r="AA2839" s="4">
        <f t="shared" si="1276"/>
        <v>0</v>
      </c>
      <c r="AB2839" s="5">
        <f t="shared" si="1277"/>
        <v>0</v>
      </c>
      <c r="AC2839" s="418">
        <f t="shared" si="1281"/>
        <v>0</v>
      </c>
      <c r="AD2839" s="628">
        <f t="shared" si="1278"/>
        <v>0</v>
      </c>
      <c r="AE2839" s="4">
        <f t="shared" si="1263"/>
        <v>0</v>
      </c>
      <c r="AF2839" s="3">
        <f t="shared" si="1279"/>
        <v>4.67</v>
      </c>
      <c r="AG2839" s="2">
        <f t="shared" si="1264"/>
        <v>105.92076283713217</v>
      </c>
      <c r="AH2839" s="1">
        <f t="shared" si="1282"/>
        <v>0</v>
      </c>
    </row>
    <row r="2840" spans="6:34" ht="15" thickBot="1" x14ac:dyDescent="0.4">
      <c r="F2840" s="21">
        <f t="shared" si="1265"/>
        <v>280.9999999999954</v>
      </c>
      <c r="G2840" s="20">
        <f t="shared" si="1280"/>
        <v>356.63043478260749</v>
      </c>
      <c r="H2840" s="19">
        <f t="shared" si="1254"/>
        <v>6.6304347826074945</v>
      </c>
      <c r="I2840" s="18">
        <f t="shared" si="1255"/>
        <v>1.8944099378878556E-2</v>
      </c>
      <c r="J2840" s="17">
        <f t="shared" si="1256"/>
        <v>3935.0464558612857</v>
      </c>
      <c r="K2840" s="16">
        <f t="shared" si="1257"/>
        <v>32.161889288814081</v>
      </c>
      <c r="L2840" s="15">
        <f t="shared" si="1258"/>
        <v>1.3845347021276564E-7</v>
      </c>
      <c r="M2840" s="14">
        <f t="shared" si="1259"/>
        <v>3.2909005334872264E-10</v>
      </c>
      <c r="N2840" s="13">
        <f t="shared" si="1266"/>
        <v>0</v>
      </c>
      <c r="O2840" s="12">
        <f t="shared" si="1267"/>
        <v>0</v>
      </c>
      <c r="P2840" s="4">
        <f t="shared" si="1268"/>
        <v>1.2462128098967713E-9</v>
      </c>
      <c r="Q2840" s="11">
        <f t="shared" si="1260"/>
        <v>1.831413571056754E-8</v>
      </c>
      <c r="R2840" s="10">
        <f t="shared" si="1269"/>
        <v>0</v>
      </c>
      <c r="S2840" s="9">
        <f t="shared" si="1270"/>
        <v>0</v>
      </c>
      <c r="T2840" s="8">
        <f t="shared" si="1271"/>
        <v>37294.985922558852</v>
      </c>
      <c r="U2840" s="7">
        <f t="shared" si="1272"/>
        <v>-32.161889288814081</v>
      </c>
      <c r="V2840" s="9">
        <f t="shared" si="1273"/>
        <v>0</v>
      </c>
      <c r="W2840" s="8">
        <f t="shared" si="1274"/>
        <v>3935.0464558612857</v>
      </c>
      <c r="X2840" s="7">
        <f t="shared" si="1275"/>
        <v>-32.161889288814081</v>
      </c>
      <c r="Y2840" s="6">
        <f t="shared" si="1261"/>
        <v>0</v>
      </c>
      <c r="Z2840" s="4">
        <f t="shared" si="1262"/>
        <v>-1</v>
      </c>
      <c r="AA2840" s="4">
        <f t="shared" si="1276"/>
        <v>0</v>
      </c>
      <c r="AB2840" s="5">
        <f t="shared" si="1277"/>
        <v>0</v>
      </c>
      <c r="AC2840" s="418">
        <f t="shared" si="1281"/>
        <v>0</v>
      </c>
      <c r="AD2840" s="628">
        <f t="shared" si="1278"/>
        <v>0</v>
      </c>
      <c r="AE2840" s="4">
        <f t="shared" si="1263"/>
        <v>0</v>
      </c>
      <c r="AF2840" s="3">
        <f t="shared" si="1279"/>
        <v>4.67</v>
      </c>
      <c r="AG2840" s="2">
        <f t="shared" si="1264"/>
        <v>105.92076283713217</v>
      </c>
      <c r="AH2840" s="1">
        <f t="shared" si="1282"/>
        <v>0</v>
      </c>
    </row>
    <row r="2841" spans="6:34" ht="15" thickBot="1" x14ac:dyDescent="0.4">
      <c r="F2841" s="21">
        <f t="shared" si="1265"/>
        <v>281.09999999999542</v>
      </c>
      <c r="G2841" s="20">
        <f t="shared" si="1280"/>
        <v>356.63043478260749</v>
      </c>
      <c r="H2841" s="19">
        <f t="shared" si="1254"/>
        <v>6.6304347826074945</v>
      </c>
      <c r="I2841" s="18">
        <f t="shared" si="1255"/>
        <v>1.8944099378878556E-2</v>
      </c>
      <c r="J2841" s="17">
        <f t="shared" si="1256"/>
        <v>3935.0464558612857</v>
      </c>
      <c r="K2841" s="16">
        <f t="shared" si="1257"/>
        <v>32.161889288814081</v>
      </c>
      <c r="L2841" s="15">
        <f t="shared" si="1258"/>
        <v>1.3845347021276564E-7</v>
      </c>
      <c r="M2841" s="14">
        <f t="shared" si="1259"/>
        <v>3.2909005334872264E-10</v>
      </c>
      <c r="N2841" s="13">
        <f t="shared" si="1266"/>
        <v>0</v>
      </c>
      <c r="O2841" s="12">
        <f t="shared" si="1267"/>
        <v>0</v>
      </c>
      <c r="P2841" s="4">
        <f t="shared" si="1268"/>
        <v>1.2462128098967713E-9</v>
      </c>
      <c r="Q2841" s="11">
        <f t="shared" si="1260"/>
        <v>1.831413571056754E-8</v>
      </c>
      <c r="R2841" s="10">
        <f t="shared" si="1269"/>
        <v>0</v>
      </c>
      <c r="S2841" s="9">
        <f t="shared" si="1270"/>
        <v>0</v>
      </c>
      <c r="T2841" s="8">
        <f t="shared" si="1271"/>
        <v>37294.985922558852</v>
      </c>
      <c r="U2841" s="7">
        <f t="shared" si="1272"/>
        <v>-32.161889288814081</v>
      </c>
      <c r="V2841" s="9">
        <f t="shared" si="1273"/>
        <v>0</v>
      </c>
      <c r="W2841" s="8">
        <f t="shared" si="1274"/>
        <v>3935.0464558612857</v>
      </c>
      <c r="X2841" s="7">
        <f t="shared" si="1275"/>
        <v>-32.161889288814081</v>
      </c>
      <c r="Y2841" s="6">
        <f t="shared" si="1261"/>
        <v>0</v>
      </c>
      <c r="Z2841" s="4">
        <f t="shared" si="1262"/>
        <v>-1</v>
      </c>
      <c r="AA2841" s="4">
        <f t="shared" si="1276"/>
        <v>0</v>
      </c>
      <c r="AB2841" s="5">
        <f t="shared" si="1277"/>
        <v>0</v>
      </c>
      <c r="AC2841" s="418">
        <f t="shared" si="1281"/>
        <v>0</v>
      </c>
      <c r="AD2841" s="628">
        <f t="shared" si="1278"/>
        <v>0</v>
      </c>
      <c r="AE2841" s="4">
        <f t="shared" si="1263"/>
        <v>0</v>
      </c>
      <c r="AF2841" s="3">
        <f t="shared" si="1279"/>
        <v>4.67</v>
      </c>
      <c r="AG2841" s="2">
        <f t="shared" si="1264"/>
        <v>105.92076283713217</v>
      </c>
      <c r="AH2841" s="1">
        <f t="shared" si="1282"/>
        <v>0</v>
      </c>
    </row>
    <row r="2842" spans="6:34" ht="15" thickBot="1" x14ac:dyDescent="0.4">
      <c r="F2842" s="21">
        <f t="shared" si="1265"/>
        <v>281.19999999999544</v>
      </c>
      <c r="G2842" s="20">
        <f t="shared" si="1280"/>
        <v>356.63043478260749</v>
      </c>
      <c r="H2842" s="19">
        <f t="shared" si="1254"/>
        <v>6.6304347826074945</v>
      </c>
      <c r="I2842" s="18">
        <f t="shared" si="1255"/>
        <v>1.8944099378878556E-2</v>
      </c>
      <c r="J2842" s="17">
        <f t="shared" si="1256"/>
        <v>3935.0464558612857</v>
      </c>
      <c r="K2842" s="16">
        <f t="shared" si="1257"/>
        <v>32.161889288814081</v>
      </c>
      <c r="L2842" s="15">
        <f t="shared" si="1258"/>
        <v>1.3845347021276564E-7</v>
      </c>
      <c r="M2842" s="14">
        <f t="shared" si="1259"/>
        <v>3.2909005334872264E-10</v>
      </c>
      <c r="N2842" s="13">
        <f t="shared" si="1266"/>
        <v>0</v>
      </c>
      <c r="O2842" s="12">
        <f t="shared" si="1267"/>
        <v>0</v>
      </c>
      <c r="P2842" s="4">
        <f t="shared" si="1268"/>
        <v>1.2462128098967713E-9</v>
      </c>
      <c r="Q2842" s="11">
        <f t="shared" si="1260"/>
        <v>1.831413571056754E-8</v>
      </c>
      <c r="R2842" s="10">
        <f t="shared" si="1269"/>
        <v>0</v>
      </c>
      <c r="S2842" s="9">
        <f t="shared" si="1270"/>
        <v>0</v>
      </c>
      <c r="T2842" s="8">
        <f t="shared" si="1271"/>
        <v>37294.985922558852</v>
      </c>
      <c r="U2842" s="7">
        <f t="shared" si="1272"/>
        <v>-32.161889288814081</v>
      </c>
      <c r="V2842" s="9">
        <f t="shared" si="1273"/>
        <v>0</v>
      </c>
      <c r="W2842" s="8">
        <f t="shared" si="1274"/>
        <v>3935.0464558612857</v>
      </c>
      <c r="X2842" s="7">
        <f t="shared" si="1275"/>
        <v>-32.161889288814081</v>
      </c>
      <c r="Y2842" s="6">
        <f t="shared" si="1261"/>
        <v>0</v>
      </c>
      <c r="Z2842" s="4">
        <f t="shared" si="1262"/>
        <v>-1</v>
      </c>
      <c r="AA2842" s="4">
        <f t="shared" si="1276"/>
        <v>0</v>
      </c>
      <c r="AB2842" s="5">
        <f t="shared" si="1277"/>
        <v>0</v>
      </c>
      <c r="AC2842" s="418">
        <f t="shared" si="1281"/>
        <v>0</v>
      </c>
      <c r="AD2842" s="628">
        <f t="shared" si="1278"/>
        <v>0</v>
      </c>
      <c r="AE2842" s="4">
        <f t="shared" si="1263"/>
        <v>0</v>
      </c>
      <c r="AF2842" s="3">
        <f t="shared" si="1279"/>
        <v>4.67</v>
      </c>
      <c r="AG2842" s="2">
        <f t="shared" si="1264"/>
        <v>105.92076283713217</v>
      </c>
      <c r="AH2842" s="1">
        <f t="shared" si="1282"/>
        <v>0</v>
      </c>
    </row>
    <row r="2843" spans="6:34" ht="15" thickBot="1" x14ac:dyDescent="0.4">
      <c r="F2843" s="21">
        <f t="shared" si="1265"/>
        <v>281.29999999999546</v>
      </c>
      <c r="G2843" s="20">
        <f t="shared" si="1280"/>
        <v>356.63043478260749</v>
      </c>
      <c r="H2843" s="19">
        <f t="shared" si="1254"/>
        <v>6.6304347826074945</v>
      </c>
      <c r="I2843" s="18">
        <f t="shared" si="1255"/>
        <v>1.8944099378878556E-2</v>
      </c>
      <c r="J2843" s="17">
        <f t="shared" si="1256"/>
        <v>3935.0464558612857</v>
      </c>
      <c r="K2843" s="16">
        <f t="shared" si="1257"/>
        <v>32.161889288814081</v>
      </c>
      <c r="L2843" s="15">
        <f t="shared" si="1258"/>
        <v>1.3845347021276564E-7</v>
      </c>
      <c r="M2843" s="14">
        <f t="shared" si="1259"/>
        <v>3.2909005334872264E-10</v>
      </c>
      <c r="N2843" s="13">
        <f t="shared" si="1266"/>
        <v>0</v>
      </c>
      <c r="O2843" s="12">
        <f t="shared" si="1267"/>
        <v>0</v>
      </c>
      <c r="P2843" s="4">
        <f t="shared" si="1268"/>
        <v>1.2462128098967713E-9</v>
      </c>
      <c r="Q2843" s="11">
        <f t="shared" si="1260"/>
        <v>1.831413571056754E-8</v>
      </c>
      <c r="R2843" s="10">
        <f t="shared" si="1269"/>
        <v>0</v>
      </c>
      <c r="S2843" s="9">
        <f t="shared" si="1270"/>
        <v>0</v>
      </c>
      <c r="T2843" s="8">
        <f t="shared" si="1271"/>
        <v>37294.985922558852</v>
      </c>
      <c r="U2843" s="7">
        <f t="shared" si="1272"/>
        <v>-32.161889288814081</v>
      </c>
      <c r="V2843" s="9">
        <f t="shared" si="1273"/>
        <v>0</v>
      </c>
      <c r="W2843" s="8">
        <f t="shared" si="1274"/>
        <v>3935.0464558612857</v>
      </c>
      <c r="X2843" s="7">
        <f t="shared" si="1275"/>
        <v>-32.161889288814081</v>
      </c>
      <c r="Y2843" s="6">
        <f t="shared" si="1261"/>
        <v>0</v>
      </c>
      <c r="Z2843" s="4">
        <f t="shared" si="1262"/>
        <v>-1</v>
      </c>
      <c r="AA2843" s="4">
        <f t="shared" si="1276"/>
        <v>0</v>
      </c>
      <c r="AB2843" s="5">
        <f t="shared" si="1277"/>
        <v>0</v>
      </c>
      <c r="AC2843" s="418">
        <f t="shared" si="1281"/>
        <v>0</v>
      </c>
      <c r="AD2843" s="628">
        <f t="shared" si="1278"/>
        <v>0</v>
      </c>
      <c r="AE2843" s="4">
        <f t="shared" si="1263"/>
        <v>0</v>
      </c>
      <c r="AF2843" s="3">
        <f t="shared" si="1279"/>
        <v>4.67</v>
      </c>
      <c r="AG2843" s="2">
        <f t="shared" si="1264"/>
        <v>105.92076283713217</v>
      </c>
      <c r="AH2843" s="1">
        <f t="shared" si="1282"/>
        <v>0</v>
      </c>
    </row>
    <row r="2844" spans="6:34" ht="15" thickBot="1" x14ac:dyDescent="0.4">
      <c r="F2844" s="21">
        <f t="shared" si="1265"/>
        <v>281.39999999999549</v>
      </c>
      <c r="G2844" s="20">
        <f t="shared" si="1280"/>
        <v>356.63043478260749</v>
      </c>
      <c r="H2844" s="19">
        <f t="shared" si="1254"/>
        <v>6.6304347826074945</v>
      </c>
      <c r="I2844" s="18">
        <f t="shared" si="1255"/>
        <v>1.8944099378878556E-2</v>
      </c>
      <c r="J2844" s="17">
        <f t="shared" si="1256"/>
        <v>3935.0464558612857</v>
      </c>
      <c r="K2844" s="16">
        <f t="shared" si="1257"/>
        <v>32.161889288814081</v>
      </c>
      <c r="L2844" s="15">
        <f t="shared" si="1258"/>
        <v>1.3845347021276564E-7</v>
      </c>
      <c r="M2844" s="14">
        <f t="shared" si="1259"/>
        <v>3.2909005334872264E-10</v>
      </c>
      <c r="N2844" s="13">
        <f t="shared" si="1266"/>
        <v>0</v>
      </c>
      <c r="O2844" s="12">
        <f t="shared" si="1267"/>
        <v>0</v>
      </c>
      <c r="P2844" s="4">
        <f t="shared" si="1268"/>
        <v>1.2462128098967713E-9</v>
      </c>
      <c r="Q2844" s="11">
        <f t="shared" si="1260"/>
        <v>1.831413571056754E-8</v>
      </c>
      <c r="R2844" s="10">
        <f t="shared" si="1269"/>
        <v>0</v>
      </c>
      <c r="S2844" s="9">
        <f t="shared" si="1270"/>
        <v>0</v>
      </c>
      <c r="T2844" s="8">
        <f t="shared" si="1271"/>
        <v>37294.985922558852</v>
      </c>
      <c r="U2844" s="7">
        <f t="shared" si="1272"/>
        <v>-32.161889288814081</v>
      </c>
      <c r="V2844" s="9">
        <f t="shared" si="1273"/>
        <v>0</v>
      </c>
      <c r="W2844" s="8">
        <f t="shared" si="1274"/>
        <v>3935.0464558612857</v>
      </c>
      <c r="X2844" s="7">
        <f t="shared" si="1275"/>
        <v>-32.161889288814081</v>
      </c>
      <c r="Y2844" s="6">
        <f t="shared" si="1261"/>
        <v>0</v>
      </c>
      <c r="Z2844" s="4">
        <f t="shared" si="1262"/>
        <v>-1</v>
      </c>
      <c r="AA2844" s="4">
        <f t="shared" si="1276"/>
        <v>0</v>
      </c>
      <c r="AB2844" s="5">
        <f t="shared" si="1277"/>
        <v>0</v>
      </c>
      <c r="AC2844" s="418">
        <f t="shared" si="1281"/>
        <v>0</v>
      </c>
      <c r="AD2844" s="628">
        <f t="shared" si="1278"/>
        <v>0</v>
      </c>
      <c r="AE2844" s="4">
        <f t="shared" si="1263"/>
        <v>0</v>
      </c>
      <c r="AF2844" s="3">
        <f t="shared" si="1279"/>
        <v>4.67</v>
      </c>
      <c r="AG2844" s="2">
        <f t="shared" si="1264"/>
        <v>105.92076283713217</v>
      </c>
      <c r="AH2844" s="1">
        <f t="shared" si="1282"/>
        <v>0</v>
      </c>
    </row>
    <row r="2845" spans="6:34" ht="15" thickBot="1" x14ac:dyDescent="0.4">
      <c r="F2845" s="21">
        <f t="shared" si="1265"/>
        <v>281.49999999999551</v>
      </c>
      <c r="G2845" s="20">
        <f t="shared" si="1280"/>
        <v>356.63043478260749</v>
      </c>
      <c r="H2845" s="19">
        <f t="shared" si="1254"/>
        <v>6.6304347826074945</v>
      </c>
      <c r="I2845" s="18">
        <f t="shared" si="1255"/>
        <v>1.8944099378878556E-2</v>
      </c>
      <c r="J2845" s="17">
        <f t="shared" si="1256"/>
        <v>3935.0464558612857</v>
      </c>
      <c r="K2845" s="16">
        <f t="shared" si="1257"/>
        <v>32.161889288814081</v>
      </c>
      <c r="L2845" s="15">
        <f t="shared" si="1258"/>
        <v>1.3845347021276564E-7</v>
      </c>
      <c r="M2845" s="14">
        <f t="shared" si="1259"/>
        <v>3.2909005334872264E-10</v>
      </c>
      <c r="N2845" s="13">
        <f t="shared" si="1266"/>
        <v>0</v>
      </c>
      <c r="O2845" s="12">
        <f t="shared" si="1267"/>
        <v>0</v>
      </c>
      <c r="P2845" s="4">
        <f t="shared" si="1268"/>
        <v>1.2462128098967713E-9</v>
      </c>
      <c r="Q2845" s="11">
        <f t="shared" si="1260"/>
        <v>1.831413571056754E-8</v>
      </c>
      <c r="R2845" s="10">
        <f t="shared" si="1269"/>
        <v>0</v>
      </c>
      <c r="S2845" s="9">
        <f t="shared" si="1270"/>
        <v>0</v>
      </c>
      <c r="T2845" s="8">
        <f t="shared" si="1271"/>
        <v>37294.985922558852</v>
      </c>
      <c r="U2845" s="7">
        <f t="shared" si="1272"/>
        <v>-32.161889288814081</v>
      </c>
      <c r="V2845" s="9">
        <f t="shared" si="1273"/>
        <v>0</v>
      </c>
      <c r="W2845" s="8">
        <f t="shared" si="1274"/>
        <v>3935.0464558612857</v>
      </c>
      <c r="X2845" s="7">
        <f t="shared" si="1275"/>
        <v>-32.161889288814081</v>
      </c>
      <c r="Y2845" s="6">
        <f t="shared" si="1261"/>
        <v>0</v>
      </c>
      <c r="Z2845" s="4">
        <f t="shared" si="1262"/>
        <v>-1</v>
      </c>
      <c r="AA2845" s="4">
        <f t="shared" si="1276"/>
        <v>0</v>
      </c>
      <c r="AB2845" s="5">
        <f t="shared" si="1277"/>
        <v>0</v>
      </c>
      <c r="AC2845" s="418">
        <f t="shared" si="1281"/>
        <v>0</v>
      </c>
      <c r="AD2845" s="628">
        <f t="shared" si="1278"/>
        <v>0</v>
      </c>
      <c r="AE2845" s="4">
        <f t="shared" si="1263"/>
        <v>0</v>
      </c>
      <c r="AF2845" s="3">
        <f t="shared" si="1279"/>
        <v>4.67</v>
      </c>
      <c r="AG2845" s="2">
        <f t="shared" si="1264"/>
        <v>105.92076283713217</v>
      </c>
      <c r="AH2845" s="1">
        <f t="shared" si="1282"/>
        <v>0</v>
      </c>
    </row>
    <row r="2846" spans="6:34" ht="15" thickBot="1" x14ac:dyDescent="0.4">
      <c r="F2846" s="21">
        <f t="shared" si="1265"/>
        <v>281.59999999999553</v>
      </c>
      <c r="G2846" s="20">
        <f t="shared" si="1280"/>
        <v>356.63043478260749</v>
      </c>
      <c r="H2846" s="19">
        <f t="shared" ref="H2846:H2909" si="1283">G2846-(TotalWeightE-PropellantWeight)</f>
        <v>6.6304347826074945</v>
      </c>
      <c r="I2846" s="18">
        <f t="shared" ref="I2846:I2909" si="1284">(G2846-(TotalWeightE-PropellantWeight))/(PropellantWeight)</f>
        <v>1.8944099378878556E-2</v>
      </c>
      <c r="J2846" s="17">
        <f t="shared" ref="J2846:J2909" si="1285">W2846</f>
        <v>3935.0464558612857</v>
      </c>
      <c r="K2846" s="16">
        <f t="shared" ref="K2846:K2909" si="1286">$L$23*(20902231^2)/((20902231+W2846)^2)</f>
        <v>32.161889288814081</v>
      </c>
      <c r="L2846" s="15">
        <f t="shared" ref="L2846:L2909" si="1287">M2846/$L$22</f>
        <v>1.3845347021276564E-7</v>
      </c>
      <c r="M2846" s="14">
        <f t="shared" ref="M2846:M2909" si="1288">$L$22*(EXP(-K2846*(W2846-0)/($L$25*AF2846)))</f>
        <v>3.2909005334872264E-10</v>
      </c>
      <c r="N2846" s="13">
        <f t="shared" si="1266"/>
        <v>0</v>
      </c>
      <c r="O2846" s="12">
        <f t="shared" si="1267"/>
        <v>0</v>
      </c>
      <c r="P2846" s="4">
        <f t="shared" si="1268"/>
        <v>1.2462128098967713E-9</v>
      </c>
      <c r="Q2846" s="11">
        <f t="shared" ref="Q2846:Q2909" si="1289">(M2846*$L$25*AF2846)/144</f>
        <v>1.831413571056754E-8</v>
      </c>
      <c r="R2846" s="10">
        <f t="shared" si="1269"/>
        <v>0</v>
      </c>
      <c r="S2846" s="9">
        <f t="shared" si="1270"/>
        <v>0</v>
      </c>
      <c r="T2846" s="8">
        <f t="shared" si="1271"/>
        <v>37294.985922558852</v>
      </c>
      <c r="U2846" s="7">
        <f t="shared" si="1272"/>
        <v>-32.161889288814081</v>
      </c>
      <c r="V2846" s="9">
        <f t="shared" si="1273"/>
        <v>0</v>
      </c>
      <c r="W2846" s="8">
        <f t="shared" si="1274"/>
        <v>3935.0464558612857</v>
      </c>
      <c r="X2846" s="7">
        <f t="shared" si="1275"/>
        <v>-32.161889288814081</v>
      </c>
      <c r="Y2846" s="6">
        <f t="shared" ref="Y2846:Y2909" si="1290">SQRT((S2846^2)+(V2846^2))</f>
        <v>0</v>
      </c>
      <c r="Z2846" s="4">
        <f t="shared" ref="Z2846:Z2909" si="1291">X2846/K2846</f>
        <v>-1</v>
      </c>
      <c r="AA2846" s="4">
        <f t="shared" si="1276"/>
        <v>0</v>
      </c>
      <c r="AB2846" s="5">
        <f t="shared" si="1277"/>
        <v>0</v>
      </c>
      <c r="AC2846" s="418">
        <f t="shared" si="1281"/>
        <v>0</v>
      </c>
      <c r="AD2846" s="628">
        <f t="shared" si="1278"/>
        <v>0</v>
      </c>
      <c r="AE2846" s="4">
        <f t="shared" ref="AE2846:AE2909" si="1292">Y2846/AG2846</f>
        <v>0</v>
      </c>
      <c r="AF2846" s="3">
        <f t="shared" si="1279"/>
        <v>4.67</v>
      </c>
      <c r="AG2846" s="2">
        <f t="shared" ref="AG2846:AG2909" si="1293">SQRT($L$27*$L$25*AF2846)</f>
        <v>105.92076283713217</v>
      </c>
      <c r="AH2846" s="1">
        <f t="shared" si="1282"/>
        <v>0</v>
      </c>
    </row>
    <row r="2847" spans="6:34" ht="15" thickBot="1" x14ac:dyDescent="0.4">
      <c r="F2847" s="21">
        <f t="shared" ref="F2847:F2910" si="1294">F2846+$G$28</f>
        <v>281.69999999999555</v>
      </c>
      <c r="G2847" s="20">
        <f t="shared" si="1280"/>
        <v>356.63043478260749</v>
      </c>
      <c r="H2847" s="19">
        <f t="shared" si="1283"/>
        <v>6.6304347826074945</v>
      </c>
      <c r="I2847" s="18">
        <f t="shared" si="1284"/>
        <v>1.8944099378878556E-2</v>
      </c>
      <c r="J2847" s="17">
        <f t="shared" si="1285"/>
        <v>3935.0464558612857</v>
      </c>
      <c r="K2847" s="16">
        <f t="shared" si="1286"/>
        <v>32.161889288814081</v>
      </c>
      <c r="L2847" s="15">
        <f t="shared" si="1287"/>
        <v>1.3845347021276564E-7</v>
      </c>
      <c r="M2847" s="14">
        <f t="shared" si="1288"/>
        <v>3.2909005334872264E-10</v>
      </c>
      <c r="N2847" s="13">
        <f t="shared" ref="N2847:N2910" si="1295">IF(I2846&gt;0.02,(WeightFlowRate/$L$23)*ExhaustVelocityE+(ExitPressureE-Q2847)*ExitAreaE,0)</f>
        <v>0</v>
      </c>
      <c r="O2847" s="12">
        <f t="shared" ref="O2847:O2910" si="1296">N2847/WeightFlowRate</f>
        <v>0</v>
      </c>
      <c r="P2847" s="4">
        <f t="shared" ref="P2847:P2910" si="1297">Q2847/$L$21</f>
        <v>1.2462128098967713E-9</v>
      </c>
      <c r="Q2847" s="11">
        <f t="shared" si="1289"/>
        <v>1.831413571056754E-8</v>
      </c>
      <c r="R2847" s="10">
        <f t="shared" ref="R2847:R2910" si="1298">IF(W2847&lt;InitialAltitudeE,0,(((N2847-AB2847)*COS(ElevationAngleR)*$L$23)/(G2847)))</f>
        <v>0</v>
      </c>
      <c r="S2847" s="9">
        <f t="shared" ref="S2847:S2910" si="1299">IF(W2846&lt;InitialAltitudeE,0,S2846+(R2846*TimeStep))</f>
        <v>0</v>
      </c>
      <c r="T2847" s="8">
        <f t="shared" ref="T2847:T2910" si="1300">T2846+(S2847*TimeStep)</f>
        <v>37294.985922558852</v>
      </c>
      <c r="U2847" s="7">
        <f t="shared" ref="U2847:U2910" si="1301">IF(W2846&lt;InitialAltitudeE,-K2847,(((N2847-AB2847)*SIN(ElevationAngleR)*$L$23)/G2847)-K2847)</f>
        <v>-32.161889288814081</v>
      </c>
      <c r="V2847" s="9">
        <f t="shared" ref="V2847:V2910" si="1302">IF(W2846&lt;InitialAltitudeE,0,V2846+(U2846*TimeStep))</f>
        <v>0</v>
      </c>
      <c r="W2847" s="8">
        <f t="shared" ref="W2847:W2910" si="1303">IF(P2846&gt;0.913499,W2846,W2846+V2846*TimeStep)</f>
        <v>3935.0464558612857</v>
      </c>
      <c r="X2847" s="7">
        <f t="shared" ref="X2847:X2910" si="1304">IF(N2847&gt;0.002,SQRT((U2847^2)+(R2847^2)),-SQRT((U2847^2)+(R2847^2)))</f>
        <v>-32.161889288814081</v>
      </c>
      <c r="Y2847" s="6">
        <f t="shared" si="1290"/>
        <v>0</v>
      </c>
      <c r="Z2847" s="4">
        <f t="shared" si="1291"/>
        <v>-1</v>
      </c>
      <c r="AA2847" s="4">
        <f t="shared" ref="AA2847:AA2910" si="1305">N2847/G2847</f>
        <v>0</v>
      </c>
      <c r="AB2847" s="5">
        <f t="shared" ref="AB2847:AB2910" si="1306">0.5*M2847*(Y2846^2)*CrossSectionalAreaE*AH2847</f>
        <v>0</v>
      </c>
      <c r="AC2847" s="418">
        <f t="shared" si="1281"/>
        <v>0</v>
      </c>
      <c r="AD2847" s="628">
        <f t="shared" ref="AD2847:AD2910" si="1307">(1/2)*M2847*(Y2846^2)</f>
        <v>0</v>
      </c>
      <c r="AE2847" s="4">
        <f t="shared" si="1292"/>
        <v>0</v>
      </c>
      <c r="AF2847" s="3">
        <f t="shared" ref="AF2847:AF2910" si="1308">IF(AF2846&gt;4.67,$L$20+($L$26/1000)*W2847,4.67)</f>
        <v>4.67</v>
      </c>
      <c r="AG2847" s="2">
        <f t="shared" si="1293"/>
        <v>105.92076283713217</v>
      </c>
      <c r="AH2847" s="1">
        <f t="shared" si="1282"/>
        <v>0</v>
      </c>
    </row>
    <row r="2848" spans="6:34" ht="15" thickBot="1" x14ac:dyDescent="0.4">
      <c r="F2848" s="21">
        <f t="shared" si="1294"/>
        <v>281.79999999999558</v>
      </c>
      <c r="G2848" s="20">
        <f t="shared" ref="G2848:G2911" si="1309">IF(I2847&gt;0.02,G2847-((N2847/O2847)*TimeStep),G2847)</f>
        <v>356.63043478260749</v>
      </c>
      <c r="H2848" s="19">
        <f t="shared" si="1283"/>
        <v>6.6304347826074945</v>
      </c>
      <c r="I2848" s="18">
        <f t="shared" si="1284"/>
        <v>1.8944099378878556E-2</v>
      </c>
      <c r="J2848" s="17">
        <f t="shared" si="1285"/>
        <v>3935.0464558612857</v>
      </c>
      <c r="K2848" s="16">
        <f t="shared" si="1286"/>
        <v>32.161889288814081</v>
      </c>
      <c r="L2848" s="15">
        <f t="shared" si="1287"/>
        <v>1.3845347021276564E-7</v>
      </c>
      <c r="M2848" s="14">
        <f t="shared" si="1288"/>
        <v>3.2909005334872264E-10</v>
      </c>
      <c r="N2848" s="13">
        <f t="shared" si="1295"/>
        <v>0</v>
      </c>
      <c r="O2848" s="12">
        <f t="shared" si="1296"/>
        <v>0</v>
      </c>
      <c r="P2848" s="4">
        <f t="shared" si="1297"/>
        <v>1.2462128098967713E-9</v>
      </c>
      <c r="Q2848" s="11">
        <f t="shared" si="1289"/>
        <v>1.831413571056754E-8</v>
      </c>
      <c r="R2848" s="10">
        <f t="shared" si="1298"/>
        <v>0</v>
      </c>
      <c r="S2848" s="9">
        <f t="shared" si="1299"/>
        <v>0</v>
      </c>
      <c r="T2848" s="8">
        <f t="shared" si="1300"/>
        <v>37294.985922558852</v>
      </c>
      <c r="U2848" s="7">
        <f t="shared" si="1301"/>
        <v>-32.161889288814081</v>
      </c>
      <c r="V2848" s="9">
        <f t="shared" si="1302"/>
        <v>0</v>
      </c>
      <c r="W2848" s="8">
        <f t="shared" si="1303"/>
        <v>3935.0464558612857</v>
      </c>
      <c r="X2848" s="7">
        <f t="shared" si="1304"/>
        <v>-32.161889288814081</v>
      </c>
      <c r="Y2848" s="6">
        <f t="shared" si="1290"/>
        <v>0</v>
      </c>
      <c r="Z2848" s="4">
        <f t="shared" si="1291"/>
        <v>-1</v>
      </c>
      <c r="AA2848" s="4">
        <f t="shared" si="1305"/>
        <v>0</v>
      </c>
      <c r="AB2848" s="5">
        <f t="shared" si="1306"/>
        <v>0</v>
      </c>
      <c r="AC2848" s="418">
        <f t="shared" ref="AC2848:AC2911" si="1310">(AB2848/G2848)*F2848</f>
        <v>0</v>
      </c>
      <c r="AD2848" s="628">
        <f t="shared" si="1307"/>
        <v>0</v>
      </c>
      <c r="AE2848" s="4">
        <f t="shared" si="1292"/>
        <v>0</v>
      </c>
      <c r="AF2848" s="3">
        <f t="shared" si="1308"/>
        <v>4.67</v>
      </c>
      <c r="AG2848" s="2">
        <f t="shared" si="1293"/>
        <v>105.92076283713217</v>
      </c>
      <c r="AH2848" s="1">
        <f t="shared" si="1282"/>
        <v>0</v>
      </c>
    </row>
    <row r="2849" spans="6:34" ht="15" thickBot="1" x14ac:dyDescent="0.4">
      <c r="F2849" s="21">
        <f t="shared" si="1294"/>
        <v>281.8999999999956</v>
      </c>
      <c r="G2849" s="20">
        <f t="shared" si="1309"/>
        <v>356.63043478260749</v>
      </c>
      <c r="H2849" s="19">
        <f t="shared" si="1283"/>
        <v>6.6304347826074945</v>
      </c>
      <c r="I2849" s="18">
        <f t="shared" si="1284"/>
        <v>1.8944099378878556E-2</v>
      </c>
      <c r="J2849" s="17">
        <f t="shared" si="1285"/>
        <v>3935.0464558612857</v>
      </c>
      <c r="K2849" s="16">
        <f t="shared" si="1286"/>
        <v>32.161889288814081</v>
      </c>
      <c r="L2849" s="15">
        <f t="shared" si="1287"/>
        <v>1.3845347021276564E-7</v>
      </c>
      <c r="M2849" s="14">
        <f t="shared" si="1288"/>
        <v>3.2909005334872264E-10</v>
      </c>
      <c r="N2849" s="13">
        <f t="shared" si="1295"/>
        <v>0</v>
      </c>
      <c r="O2849" s="12">
        <f t="shared" si="1296"/>
        <v>0</v>
      </c>
      <c r="P2849" s="4">
        <f t="shared" si="1297"/>
        <v>1.2462128098967713E-9</v>
      </c>
      <c r="Q2849" s="11">
        <f t="shared" si="1289"/>
        <v>1.831413571056754E-8</v>
      </c>
      <c r="R2849" s="10">
        <f t="shared" si="1298"/>
        <v>0</v>
      </c>
      <c r="S2849" s="9">
        <f t="shared" si="1299"/>
        <v>0</v>
      </c>
      <c r="T2849" s="8">
        <f t="shared" si="1300"/>
        <v>37294.985922558852</v>
      </c>
      <c r="U2849" s="7">
        <f t="shared" si="1301"/>
        <v>-32.161889288814081</v>
      </c>
      <c r="V2849" s="9">
        <f t="shared" si="1302"/>
        <v>0</v>
      </c>
      <c r="W2849" s="8">
        <f t="shared" si="1303"/>
        <v>3935.0464558612857</v>
      </c>
      <c r="X2849" s="7">
        <f t="shared" si="1304"/>
        <v>-32.161889288814081</v>
      </c>
      <c r="Y2849" s="6">
        <f t="shared" si="1290"/>
        <v>0</v>
      </c>
      <c r="Z2849" s="4">
        <f t="shared" si="1291"/>
        <v>-1</v>
      </c>
      <c r="AA2849" s="4">
        <f t="shared" si="1305"/>
        <v>0</v>
      </c>
      <c r="AB2849" s="5">
        <f t="shared" si="1306"/>
        <v>0</v>
      </c>
      <c r="AC2849" s="418">
        <f t="shared" si="1310"/>
        <v>0</v>
      </c>
      <c r="AD2849" s="628">
        <f t="shared" si="1307"/>
        <v>0</v>
      </c>
      <c r="AE2849" s="4">
        <f t="shared" si="1292"/>
        <v>0</v>
      </c>
      <c r="AF2849" s="3">
        <f t="shared" si="1308"/>
        <v>4.67</v>
      </c>
      <c r="AG2849" s="2">
        <f t="shared" si="1293"/>
        <v>105.92076283713217</v>
      </c>
      <c r="AH2849" s="1">
        <f t="shared" si="1282"/>
        <v>0</v>
      </c>
    </row>
    <row r="2850" spans="6:34" ht="15" thickBot="1" x14ac:dyDescent="0.4">
      <c r="F2850" s="21">
        <f t="shared" si="1294"/>
        <v>281.99999999999562</v>
      </c>
      <c r="G2850" s="20">
        <f t="shared" si="1309"/>
        <v>356.63043478260749</v>
      </c>
      <c r="H2850" s="19">
        <f t="shared" si="1283"/>
        <v>6.6304347826074945</v>
      </c>
      <c r="I2850" s="18">
        <f t="shared" si="1284"/>
        <v>1.8944099378878556E-2</v>
      </c>
      <c r="J2850" s="17">
        <f t="shared" si="1285"/>
        <v>3935.0464558612857</v>
      </c>
      <c r="K2850" s="16">
        <f t="shared" si="1286"/>
        <v>32.161889288814081</v>
      </c>
      <c r="L2850" s="15">
        <f t="shared" si="1287"/>
        <v>1.3845347021276564E-7</v>
      </c>
      <c r="M2850" s="14">
        <f t="shared" si="1288"/>
        <v>3.2909005334872264E-10</v>
      </c>
      <c r="N2850" s="13">
        <f t="shared" si="1295"/>
        <v>0</v>
      </c>
      <c r="O2850" s="12">
        <f t="shared" si="1296"/>
        <v>0</v>
      </c>
      <c r="P2850" s="4">
        <f t="shared" si="1297"/>
        <v>1.2462128098967713E-9</v>
      </c>
      <c r="Q2850" s="11">
        <f t="shared" si="1289"/>
        <v>1.831413571056754E-8</v>
      </c>
      <c r="R2850" s="10">
        <f t="shared" si="1298"/>
        <v>0</v>
      </c>
      <c r="S2850" s="9">
        <f t="shared" si="1299"/>
        <v>0</v>
      </c>
      <c r="T2850" s="8">
        <f t="shared" si="1300"/>
        <v>37294.985922558852</v>
      </c>
      <c r="U2850" s="7">
        <f t="shared" si="1301"/>
        <v>-32.161889288814081</v>
      </c>
      <c r="V2850" s="9">
        <f t="shared" si="1302"/>
        <v>0</v>
      </c>
      <c r="W2850" s="8">
        <f t="shared" si="1303"/>
        <v>3935.0464558612857</v>
      </c>
      <c r="X2850" s="7">
        <f t="shared" si="1304"/>
        <v>-32.161889288814081</v>
      </c>
      <c r="Y2850" s="6">
        <f t="shared" si="1290"/>
        <v>0</v>
      </c>
      <c r="Z2850" s="4">
        <f t="shared" si="1291"/>
        <v>-1</v>
      </c>
      <c r="AA2850" s="4">
        <f t="shared" si="1305"/>
        <v>0</v>
      </c>
      <c r="AB2850" s="5">
        <f t="shared" si="1306"/>
        <v>0</v>
      </c>
      <c r="AC2850" s="418">
        <f t="shared" si="1310"/>
        <v>0</v>
      </c>
      <c r="AD2850" s="628">
        <f t="shared" si="1307"/>
        <v>0</v>
      </c>
      <c r="AE2850" s="4">
        <f t="shared" si="1292"/>
        <v>0</v>
      </c>
      <c r="AF2850" s="3">
        <f t="shared" si="1308"/>
        <v>4.67</v>
      </c>
      <c r="AG2850" s="2">
        <f t="shared" si="1293"/>
        <v>105.92076283713217</v>
      </c>
      <c r="AH2850" s="1">
        <f t="shared" si="1282"/>
        <v>0</v>
      </c>
    </row>
    <row r="2851" spans="6:34" ht="15" thickBot="1" x14ac:dyDescent="0.4">
      <c r="F2851" s="21">
        <f t="shared" si="1294"/>
        <v>282.09999999999565</v>
      </c>
      <c r="G2851" s="20">
        <f t="shared" si="1309"/>
        <v>356.63043478260749</v>
      </c>
      <c r="H2851" s="19">
        <f t="shared" si="1283"/>
        <v>6.6304347826074945</v>
      </c>
      <c r="I2851" s="18">
        <f t="shared" si="1284"/>
        <v>1.8944099378878556E-2</v>
      </c>
      <c r="J2851" s="17">
        <f t="shared" si="1285"/>
        <v>3935.0464558612857</v>
      </c>
      <c r="K2851" s="16">
        <f t="shared" si="1286"/>
        <v>32.161889288814081</v>
      </c>
      <c r="L2851" s="15">
        <f t="shared" si="1287"/>
        <v>1.3845347021276564E-7</v>
      </c>
      <c r="M2851" s="14">
        <f t="shared" si="1288"/>
        <v>3.2909005334872264E-10</v>
      </c>
      <c r="N2851" s="13">
        <f t="shared" si="1295"/>
        <v>0</v>
      </c>
      <c r="O2851" s="12">
        <f t="shared" si="1296"/>
        <v>0</v>
      </c>
      <c r="P2851" s="4">
        <f t="shared" si="1297"/>
        <v>1.2462128098967713E-9</v>
      </c>
      <c r="Q2851" s="11">
        <f t="shared" si="1289"/>
        <v>1.831413571056754E-8</v>
      </c>
      <c r="R2851" s="10">
        <f t="shared" si="1298"/>
        <v>0</v>
      </c>
      <c r="S2851" s="9">
        <f t="shared" si="1299"/>
        <v>0</v>
      </c>
      <c r="T2851" s="8">
        <f t="shared" si="1300"/>
        <v>37294.985922558852</v>
      </c>
      <c r="U2851" s="7">
        <f t="shared" si="1301"/>
        <v>-32.161889288814081</v>
      </c>
      <c r="V2851" s="9">
        <f t="shared" si="1302"/>
        <v>0</v>
      </c>
      <c r="W2851" s="8">
        <f t="shared" si="1303"/>
        <v>3935.0464558612857</v>
      </c>
      <c r="X2851" s="7">
        <f t="shared" si="1304"/>
        <v>-32.161889288814081</v>
      </c>
      <c r="Y2851" s="6">
        <f t="shared" si="1290"/>
        <v>0</v>
      </c>
      <c r="Z2851" s="4">
        <f t="shared" si="1291"/>
        <v>-1</v>
      </c>
      <c r="AA2851" s="4">
        <f t="shared" si="1305"/>
        <v>0</v>
      </c>
      <c r="AB2851" s="5">
        <f t="shared" si="1306"/>
        <v>0</v>
      </c>
      <c r="AC2851" s="418">
        <f t="shared" si="1310"/>
        <v>0</v>
      </c>
      <c r="AD2851" s="628">
        <f t="shared" si="1307"/>
        <v>0</v>
      </c>
      <c r="AE2851" s="4">
        <f t="shared" si="1292"/>
        <v>0</v>
      </c>
      <c r="AF2851" s="3">
        <f t="shared" si="1308"/>
        <v>4.67</v>
      </c>
      <c r="AG2851" s="2">
        <f t="shared" si="1293"/>
        <v>105.92076283713217</v>
      </c>
      <c r="AH2851" s="1">
        <f t="shared" si="1282"/>
        <v>0</v>
      </c>
    </row>
    <row r="2852" spans="6:34" ht="15" thickBot="1" x14ac:dyDescent="0.4">
      <c r="F2852" s="21">
        <f t="shared" si="1294"/>
        <v>282.19999999999567</v>
      </c>
      <c r="G2852" s="20">
        <f t="shared" si="1309"/>
        <v>356.63043478260749</v>
      </c>
      <c r="H2852" s="19">
        <f t="shared" si="1283"/>
        <v>6.6304347826074945</v>
      </c>
      <c r="I2852" s="18">
        <f t="shared" si="1284"/>
        <v>1.8944099378878556E-2</v>
      </c>
      <c r="J2852" s="17">
        <f t="shared" si="1285"/>
        <v>3935.0464558612857</v>
      </c>
      <c r="K2852" s="16">
        <f t="shared" si="1286"/>
        <v>32.161889288814081</v>
      </c>
      <c r="L2852" s="15">
        <f t="shared" si="1287"/>
        <v>1.3845347021276564E-7</v>
      </c>
      <c r="M2852" s="14">
        <f t="shared" si="1288"/>
        <v>3.2909005334872264E-10</v>
      </c>
      <c r="N2852" s="13">
        <f t="shared" si="1295"/>
        <v>0</v>
      </c>
      <c r="O2852" s="12">
        <f t="shared" si="1296"/>
        <v>0</v>
      </c>
      <c r="P2852" s="4">
        <f t="shared" si="1297"/>
        <v>1.2462128098967713E-9</v>
      </c>
      <c r="Q2852" s="11">
        <f t="shared" si="1289"/>
        <v>1.831413571056754E-8</v>
      </c>
      <c r="R2852" s="10">
        <f t="shared" si="1298"/>
        <v>0</v>
      </c>
      <c r="S2852" s="9">
        <f t="shared" si="1299"/>
        <v>0</v>
      </c>
      <c r="T2852" s="8">
        <f t="shared" si="1300"/>
        <v>37294.985922558852</v>
      </c>
      <c r="U2852" s="7">
        <f t="shared" si="1301"/>
        <v>-32.161889288814081</v>
      </c>
      <c r="V2852" s="9">
        <f t="shared" si="1302"/>
        <v>0</v>
      </c>
      <c r="W2852" s="8">
        <f t="shared" si="1303"/>
        <v>3935.0464558612857</v>
      </c>
      <c r="X2852" s="7">
        <f t="shared" si="1304"/>
        <v>-32.161889288814081</v>
      </c>
      <c r="Y2852" s="6">
        <f t="shared" si="1290"/>
        <v>0</v>
      </c>
      <c r="Z2852" s="4">
        <f t="shared" si="1291"/>
        <v>-1</v>
      </c>
      <c r="AA2852" s="4">
        <f t="shared" si="1305"/>
        <v>0</v>
      </c>
      <c r="AB2852" s="5">
        <f t="shared" si="1306"/>
        <v>0</v>
      </c>
      <c r="AC2852" s="418">
        <f t="shared" si="1310"/>
        <v>0</v>
      </c>
      <c r="AD2852" s="628">
        <f t="shared" si="1307"/>
        <v>0</v>
      </c>
      <c r="AE2852" s="4">
        <f t="shared" si="1292"/>
        <v>0</v>
      </c>
      <c r="AF2852" s="3">
        <f t="shared" si="1308"/>
        <v>4.67</v>
      </c>
      <c r="AG2852" s="2">
        <f t="shared" si="1293"/>
        <v>105.92076283713217</v>
      </c>
      <c r="AH2852" s="1">
        <f t="shared" si="1282"/>
        <v>0</v>
      </c>
    </row>
    <row r="2853" spans="6:34" ht="15" thickBot="1" x14ac:dyDescent="0.4">
      <c r="F2853" s="21">
        <f t="shared" si="1294"/>
        <v>282.29999999999569</v>
      </c>
      <c r="G2853" s="20">
        <f t="shared" si="1309"/>
        <v>356.63043478260749</v>
      </c>
      <c r="H2853" s="19">
        <f t="shared" si="1283"/>
        <v>6.6304347826074945</v>
      </c>
      <c r="I2853" s="18">
        <f t="shared" si="1284"/>
        <v>1.8944099378878556E-2</v>
      </c>
      <c r="J2853" s="17">
        <f t="shared" si="1285"/>
        <v>3935.0464558612857</v>
      </c>
      <c r="K2853" s="16">
        <f t="shared" si="1286"/>
        <v>32.161889288814081</v>
      </c>
      <c r="L2853" s="15">
        <f t="shared" si="1287"/>
        <v>1.3845347021276564E-7</v>
      </c>
      <c r="M2853" s="14">
        <f t="shared" si="1288"/>
        <v>3.2909005334872264E-10</v>
      </c>
      <c r="N2853" s="13">
        <f t="shared" si="1295"/>
        <v>0</v>
      </c>
      <c r="O2853" s="12">
        <f t="shared" si="1296"/>
        <v>0</v>
      </c>
      <c r="P2853" s="4">
        <f t="shared" si="1297"/>
        <v>1.2462128098967713E-9</v>
      </c>
      <c r="Q2853" s="11">
        <f t="shared" si="1289"/>
        <v>1.831413571056754E-8</v>
      </c>
      <c r="R2853" s="10">
        <f t="shared" si="1298"/>
        <v>0</v>
      </c>
      <c r="S2853" s="9">
        <f t="shared" si="1299"/>
        <v>0</v>
      </c>
      <c r="T2853" s="8">
        <f t="shared" si="1300"/>
        <v>37294.985922558852</v>
      </c>
      <c r="U2853" s="7">
        <f t="shared" si="1301"/>
        <v>-32.161889288814081</v>
      </c>
      <c r="V2853" s="9">
        <f t="shared" si="1302"/>
        <v>0</v>
      </c>
      <c r="W2853" s="8">
        <f t="shared" si="1303"/>
        <v>3935.0464558612857</v>
      </c>
      <c r="X2853" s="7">
        <f t="shared" si="1304"/>
        <v>-32.161889288814081</v>
      </c>
      <c r="Y2853" s="6">
        <f t="shared" si="1290"/>
        <v>0</v>
      </c>
      <c r="Z2853" s="4">
        <f t="shared" si="1291"/>
        <v>-1</v>
      </c>
      <c r="AA2853" s="4">
        <f t="shared" si="1305"/>
        <v>0</v>
      </c>
      <c r="AB2853" s="5">
        <f t="shared" si="1306"/>
        <v>0</v>
      </c>
      <c r="AC2853" s="418">
        <f t="shared" si="1310"/>
        <v>0</v>
      </c>
      <c r="AD2853" s="628">
        <f t="shared" si="1307"/>
        <v>0</v>
      </c>
      <c r="AE2853" s="4">
        <f t="shared" si="1292"/>
        <v>0</v>
      </c>
      <c r="AF2853" s="3">
        <f t="shared" si="1308"/>
        <v>4.67</v>
      </c>
      <c r="AG2853" s="2">
        <f t="shared" si="1293"/>
        <v>105.92076283713217</v>
      </c>
      <c r="AH2853" s="1">
        <f t="shared" si="1282"/>
        <v>0</v>
      </c>
    </row>
    <row r="2854" spans="6:34" ht="15" thickBot="1" x14ac:dyDescent="0.4">
      <c r="F2854" s="21">
        <f t="shared" si="1294"/>
        <v>282.39999999999571</v>
      </c>
      <c r="G2854" s="20">
        <f t="shared" si="1309"/>
        <v>356.63043478260749</v>
      </c>
      <c r="H2854" s="19">
        <f t="shared" si="1283"/>
        <v>6.6304347826074945</v>
      </c>
      <c r="I2854" s="18">
        <f t="shared" si="1284"/>
        <v>1.8944099378878556E-2</v>
      </c>
      <c r="J2854" s="17">
        <f t="shared" si="1285"/>
        <v>3935.0464558612857</v>
      </c>
      <c r="K2854" s="16">
        <f t="shared" si="1286"/>
        <v>32.161889288814081</v>
      </c>
      <c r="L2854" s="15">
        <f t="shared" si="1287"/>
        <v>1.3845347021276564E-7</v>
      </c>
      <c r="M2854" s="14">
        <f t="shared" si="1288"/>
        <v>3.2909005334872264E-10</v>
      </c>
      <c r="N2854" s="13">
        <f t="shared" si="1295"/>
        <v>0</v>
      </c>
      <c r="O2854" s="12">
        <f t="shared" si="1296"/>
        <v>0</v>
      </c>
      <c r="P2854" s="4">
        <f t="shared" si="1297"/>
        <v>1.2462128098967713E-9</v>
      </c>
      <c r="Q2854" s="11">
        <f t="shared" si="1289"/>
        <v>1.831413571056754E-8</v>
      </c>
      <c r="R2854" s="10">
        <f t="shared" si="1298"/>
        <v>0</v>
      </c>
      <c r="S2854" s="9">
        <f t="shared" si="1299"/>
        <v>0</v>
      </c>
      <c r="T2854" s="8">
        <f t="shared" si="1300"/>
        <v>37294.985922558852</v>
      </c>
      <c r="U2854" s="7">
        <f t="shared" si="1301"/>
        <v>-32.161889288814081</v>
      </c>
      <c r="V2854" s="9">
        <f t="shared" si="1302"/>
        <v>0</v>
      </c>
      <c r="W2854" s="8">
        <f t="shared" si="1303"/>
        <v>3935.0464558612857</v>
      </c>
      <c r="X2854" s="7">
        <f t="shared" si="1304"/>
        <v>-32.161889288814081</v>
      </c>
      <c r="Y2854" s="6">
        <f t="shared" si="1290"/>
        <v>0</v>
      </c>
      <c r="Z2854" s="4">
        <f t="shared" si="1291"/>
        <v>-1</v>
      </c>
      <c r="AA2854" s="4">
        <f t="shared" si="1305"/>
        <v>0</v>
      </c>
      <c r="AB2854" s="5">
        <f t="shared" si="1306"/>
        <v>0</v>
      </c>
      <c r="AC2854" s="418">
        <f t="shared" si="1310"/>
        <v>0</v>
      </c>
      <c r="AD2854" s="628">
        <f t="shared" si="1307"/>
        <v>0</v>
      </c>
      <c r="AE2854" s="4">
        <f t="shared" si="1292"/>
        <v>0</v>
      </c>
      <c r="AF2854" s="3">
        <f t="shared" si="1308"/>
        <v>4.67</v>
      </c>
      <c r="AG2854" s="2">
        <f t="shared" si="1293"/>
        <v>105.92076283713217</v>
      </c>
      <c r="AH2854" s="1">
        <f t="shared" si="1282"/>
        <v>0</v>
      </c>
    </row>
    <row r="2855" spans="6:34" ht="15" thickBot="1" x14ac:dyDescent="0.4">
      <c r="F2855" s="21">
        <f t="shared" si="1294"/>
        <v>282.49999999999574</v>
      </c>
      <c r="G2855" s="20">
        <f t="shared" si="1309"/>
        <v>356.63043478260749</v>
      </c>
      <c r="H2855" s="19">
        <f t="shared" si="1283"/>
        <v>6.6304347826074945</v>
      </c>
      <c r="I2855" s="18">
        <f t="shared" si="1284"/>
        <v>1.8944099378878556E-2</v>
      </c>
      <c r="J2855" s="17">
        <f t="shared" si="1285"/>
        <v>3935.0464558612857</v>
      </c>
      <c r="K2855" s="16">
        <f t="shared" si="1286"/>
        <v>32.161889288814081</v>
      </c>
      <c r="L2855" s="15">
        <f t="shared" si="1287"/>
        <v>1.3845347021276564E-7</v>
      </c>
      <c r="M2855" s="14">
        <f t="shared" si="1288"/>
        <v>3.2909005334872264E-10</v>
      </c>
      <c r="N2855" s="13">
        <f t="shared" si="1295"/>
        <v>0</v>
      </c>
      <c r="O2855" s="12">
        <f t="shared" si="1296"/>
        <v>0</v>
      </c>
      <c r="P2855" s="4">
        <f t="shared" si="1297"/>
        <v>1.2462128098967713E-9</v>
      </c>
      <c r="Q2855" s="11">
        <f t="shared" si="1289"/>
        <v>1.831413571056754E-8</v>
      </c>
      <c r="R2855" s="10">
        <f t="shared" si="1298"/>
        <v>0</v>
      </c>
      <c r="S2855" s="9">
        <f t="shared" si="1299"/>
        <v>0</v>
      </c>
      <c r="T2855" s="8">
        <f t="shared" si="1300"/>
        <v>37294.985922558852</v>
      </c>
      <c r="U2855" s="7">
        <f t="shared" si="1301"/>
        <v>-32.161889288814081</v>
      </c>
      <c r="V2855" s="9">
        <f t="shared" si="1302"/>
        <v>0</v>
      </c>
      <c r="W2855" s="8">
        <f t="shared" si="1303"/>
        <v>3935.0464558612857</v>
      </c>
      <c r="X2855" s="7">
        <f t="shared" si="1304"/>
        <v>-32.161889288814081</v>
      </c>
      <c r="Y2855" s="6">
        <f t="shared" si="1290"/>
        <v>0</v>
      </c>
      <c r="Z2855" s="4">
        <f t="shared" si="1291"/>
        <v>-1</v>
      </c>
      <c r="AA2855" s="4">
        <f t="shared" si="1305"/>
        <v>0</v>
      </c>
      <c r="AB2855" s="5">
        <f t="shared" si="1306"/>
        <v>0</v>
      </c>
      <c r="AC2855" s="418">
        <f t="shared" si="1310"/>
        <v>0</v>
      </c>
      <c r="AD2855" s="628">
        <f t="shared" si="1307"/>
        <v>0</v>
      </c>
      <c r="AE2855" s="4">
        <f t="shared" si="1292"/>
        <v>0</v>
      </c>
      <c r="AF2855" s="3">
        <f t="shared" si="1308"/>
        <v>4.67</v>
      </c>
      <c r="AG2855" s="2">
        <f t="shared" si="1293"/>
        <v>105.92076283713217</v>
      </c>
      <c r="AH2855" s="1">
        <f t="shared" si="1282"/>
        <v>0</v>
      </c>
    </row>
    <row r="2856" spans="6:34" ht="15" thickBot="1" x14ac:dyDescent="0.4">
      <c r="F2856" s="21">
        <f t="shared" si="1294"/>
        <v>282.59999999999576</v>
      </c>
      <c r="G2856" s="20">
        <f t="shared" si="1309"/>
        <v>356.63043478260749</v>
      </c>
      <c r="H2856" s="19">
        <f t="shared" si="1283"/>
        <v>6.6304347826074945</v>
      </c>
      <c r="I2856" s="18">
        <f t="shared" si="1284"/>
        <v>1.8944099378878556E-2</v>
      </c>
      <c r="J2856" s="17">
        <f t="shared" si="1285"/>
        <v>3935.0464558612857</v>
      </c>
      <c r="K2856" s="16">
        <f t="shared" si="1286"/>
        <v>32.161889288814081</v>
      </c>
      <c r="L2856" s="15">
        <f t="shared" si="1287"/>
        <v>1.3845347021276564E-7</v>
      </c>
      <c r="M2856" s="14">
        <f t="shared" si="1288"/>
        <v>3.2909005334872264E-10</v>
      </c>
      <c r="N2856" s="13">
        <f t="shared" si="1295"/>
        <v>0</v>
      </c>
      <c r="O2856" s="12">
        <f t="shared" si="1296"/>
        <v>0</v>
      </c>
      <c r="P2856" s="4">
        <f t="shared" si="1297"/>
        <v>1.2462128098967713E-9</v>
      </c>
      <c r="Q2856" s="11">
        <f t="shared" si="1289"/>
        <v>1.831413571056754E-8</v>
      </c>
      <c r="R2856" s="10">
        <f t="shared" si="1298"/>
        <v>0</v>
      </c>
      <c r="S2856" s="9">
        <f t="shared" si="1299"/>
        <v>0</v>
      </c>
      <c r="T2856" s="8">
        <f t="shared" si="1300"/>
        <v>37294.985922558852</v>
      </c>
      <c r="U2856" s="7">
        <f t="shared" si="1301"/>
        <v>-32.161889288814081</v>
      </c>
      <c r="V2856" s="9">
        <f t="shared" si="1302"/>
        <v>0</v>
      </c>
      <c r="W2856" s="8">
        <f t="shared" si="1303"/>
        <v>3935.0464558612857</v>
      </c>
      <c r="X2856" s="7">
        <f t="shared" si="1304"/>
        <v>-32.161889288814081</v>
      </c>
      <c r="Y2856" s="6">
        <f t="shared" si="1290"/>
        <v>0</v>
      </c>
      <c r="Z2856" s="4">
        <f t="shared" si="1291"/>
        <v>-1</v>
      </c>
      <c r="AA2856" s="4">
        <f t="shared" si="1305"/>
        <v>0</v>
      </c>
      <c r="AB2856" s="5">
        <f t="shared" si="1306"/>
        <v>0</v>
      </c>
      <c r="AC2856" s="418">
        <f t="shared" si="1310"/>
        <v>0</v>
      </c>
      <c r="AD2856" s="628">
        <f t="shared" si="1307"/>
        <v>0</v>
      </c>
      <c r="AE2856" s="4">
        <f t="shared" si="1292"/>
        <v>0</v>
      </c>
      <c r="AF2856" s="3">
        <f t="shared" si="1308"/>
        <v>4.67</v>
      </c>
      <c r="AG2856" s="2">
        <f t="shared" si="1293"/>
        <v>105.92076283713217</v>
      </c>
      <c r="AH2856" s="1">
        <f t="shared" si="1282"/>
        <v>0</v>
      </c>
    </row>
    <row r="2857" spans="6:34" ht="15" thickBot="1" x14ac:dyDescent="0.4">
      <c r="F2857" s="21">
        <f t="shared" si="1294"/>
        <v>282.69999999999578</v>
      </c>
      <c r="G2857" s="20">
        <f t="shared" si="1309"/>
        <v>356.63043478260749</v>
      </c>
      <c r="H2857" s="19">
        <f t="shared" si="1283"/>
        <v>6.6304347826074945</v>
      </c>
      <c r="I2857" s="18">
        <f t="shared" si="1284"/>
        <v>1.8944099378878556E-2</v>
      </c>
      <c r="J2857" s="17">
        <f t="shared" si="1285"/>
        <v>3935.0464558612857</v>
      </c>
      <c r="K2857" s="16">
        <f t="shared" si="1286"/>
        <v>32.161889288814081</v>
      </c>
      <c r="L2857" s="15">
        <f t="shared" si="1287"/>
        <v>1.3845347021276564E-7</v>
      </c>
      <c r="M2857" s="14">
        <f t="shared" si="1288"/>
        <v>3.2909005334872264E-10</v>
      </c>
      <c r="N2857" s="13">
        <f t="shared" si="1295"/>
        <v>0</v>
      </c>
      <c r="O2857" s="12">
        <f t="shared" si="1296"/>
        <v>0</v>
      </c>
      <c r="P2857" s="4">
        <f t="shared" si="1297"/>
        <v>1.2462128098967713E-9</v>
      </c>
      <c r="Q2857" s="11">
        <f t="shared" si="1289"/>
        <v>1.831413571056754E-8</v>
      </c>
      <c r="R2857" s="10">
        <f t="shared" si="1298"/>
        <v>0</v>
      </c>
      <c r="S2857" s="9">
        <f t="shared" si="1299"/>
        <v>0</v>
      </c>
      <c r="T2857" s="8">
        <f t="shared" si="1300"/>
        <v>37294.985922558852</v>
      </c>
      <c r="U2857" s="7">
        <f t="shared" si="1301"/>
        <v>-32.161889288814081</v>
      </c>
      <c r="V2857" s="9">
        <f t="shared" si="1302"/>
        <v>0</v>
      </c>
      <c r="W2857" s="8">
        <f t="shared" si="1303"/>
        <v>3935.0464558612857</v>
      </c>
      <c r="X2857" s="7">
        <f t="shared" si="1304"/>
        <v>-32.161889288814081</v>
      </c>
      <c r="Y2857" s="6">
        <f t="shared" si="1290"/>
        <v>0</v>
      </c>
      <c r="Z2857" s="4">
        <f t="shared" si="1291"/>
        <v>-1</v>
      </c>
      <c r="AA2857" s="4">
        <f t="shared" si="1305"/>
        <v>0</v>
      </c>
      <c r="AB2857" s="5">
        <f t="shared" si="1306"/>
        <v>0</v>
      </c>
      <c r="AC2857" s="418">
        <f t="shared" si="1310"/>
        <v>0</v>
      </c>
      <c r="AD2857" s="628">
        <f t="shared" si="1307"/>
        <v>0</v>
      </c>
      <c r="AE2857" s="4">
        <f t="shared" si="1292"/>
        <v>0</v>
      </c>
      <c r="AF2857" s="3">
        <f t="shared" si="1308"/>
        <v>4.67</v>
      </c>
      <c r="AG2857" s="2">
        <f t="shared" si="1293"/>
        <v>105.92076283713217</v>
      </c>
      <c r="AH2857" s="1">
        <f t="shared" si="1282"/>
        <v>0</v>
      </c>
    </row>
    <row r="2858" spans="6:34" ht="15" thickBot="1" x14ac:dyDescent="0.4">
      <c r="F2858" s="21">
        <f t="shared" si="1294"/>
        <v>282.7999999999958</v>
      </c>
      <c r="G2858" s="20">
        <f t="shared" si="1309"/>
        <v>356.63043478260749</v>
      </c>
      <c r="H2858" s="19">
        <f t="shared" si="1283"/>
        <v>6.6304347826074945</v>
      </c>
      <c r="I2858" s="18">
        <f t="shared" si="1284"/>
        <v>1.8944099378878556E-2</v>
      </c>
      <c r="J2858" s="17">
        <f t="shared" si="1285"/>
        <v>3935.0464558612857</v>
      </c>
      <c r="K2858" s="16">
        <f t="shared" si="1286"/>
        <v>32.161889288814081</v>
      </c>
      <c r="L2858" s="15">
        <f t="shared" si="1287"/>
        <v>1.3845347021276564E-7</v>
      </c>
      <c r="M2858" s="14">
        <f t="shared" si="1288"/>
        <v>3.2909005334872264E-10</v>
      </c>
      <c r="N2858" s="13">
        <f t="shared" si="1295"/>
        <v>0</v>
      </c>
      <c r="O2858" s="12">
        <f t="shared" si="1296"/>
        <v>0</v>
      </c>
      <c r="P2858" s="4">
        <f t="shared" si="1297"/>
        <v>1.2462128098967713E-9</v>
      </c>
      <c r="Q2858" s="11">
        <f t="shared" si="1289"/>
        <v>1.831413571056754E-8</v>
      </c>
      <c r="R2858" s="10">
        <f t="shared" si="1298"/>
        <v>0</v>
      </c>
      <c r="S2858" s="9">
        <f t="shared" si="1299"/>
        <v>0</v>
      </c>
      <c r="T2858" s="8">
        <f t="shared" si="1300"/>
        <v>37294.985922558852</v>
      </c>
      <c r="U2858" s="7">
        <f t="shared" si="1301"/>
        <v>-32.161889288814081</v>
      </c>
      <c r="V2858" s="9">
        <f t="shared" si="1302"/>
        <v>0</v>
      </c>
      <c r="W2858" s="8">
        <f t="shared" si="1303"/>
        <v>3935.0464558612857</v>
      </c>
      <c r="X2858" s="7">
        <f t="shared" si="1304"/>
        <v>-32.161889288814081</v>
      </c>
      <c r="Y2858" s="6">
        <f t="shared" si="1290"/>
        <v>0</v>
      </c>
      <c r="Z2858" s="4">
        <f t="shared" si="1291"/>
        <v>-1</v>
      </c>
      <c r="AA2858" s="4">
        <f t="shared" si="1305"/>
        <v>0</v>
      </c>
      <c r="AB2858" s="5">
        <f t="shared" si="1306"/>
        <v>0</v>
      </c>
      <c r="AC2858" s="418">
        <f t="shared" si="1310"/>
        <v>0</v>
      </c>
      <c r="AD2858" s="628">
        <f t="shared" si="1307"/>
        <v>0</v>
      </c>
      <c r="AE2858" s="4">
        <f t="shared" si="1292"/>
        <v>0</v>
      </c>
      <c r="AF2858" s="3">
        <f t="shared" si="1308"/>
        <v>4.67</v>
      </c>
      <c r="AG2858" s="2">
        <f t="shared" si="1293"/>
        <v>105.92076283713217</v>
      </c>
      <c r="AH2858" s="1">
        <f t="shared" si="1282"/>
        <v>0</v>
      </c>
    </row>
    <row r="2859" spans="6:34" ht="15" thickBot="1" x14ac:dyDescent="0.4">
      <c r="F2859" s="21">
        <f t="shared" si="1294"/>
        <v>282.89999999999583</v>
      </c>
      <c r="G2859" s="20">
        <f t="shared" si="1309"/>
        <v>356.63043478260749</v>
      </c>
      <c r="H2859" s="19">
        <f t="shared" si="1283"/>
        <v>6.6304347826074945</v>
      </c>
      <c r="I2859" s="18">
        <f t="shared" si="1284"/>
        <v>1.8944099378878556E-2</v>
      </c>
      <c r="J2859" s="17">
        <f t="shared" si="1285"/>
        <v>3935.0464558612857</v>
      </c>
      <c r="K2859" s="16">
        <f t="shared" si="1286"/>
        <v>32.161889288814081</v>
      </c>
      <c r="L2859" s="15">
        <f t="shared" si="1287"/>
        <v>1.3845347021276564E-7</v>
      </c>
      <c r="M2859" s="14">
        <f t="shared" si="1288"/>
        <v>3.2909005334872264E-10</v>
      </c>
      <c r="N2859" s="13">
        <f t="shared" si="1295"/>
        <v>0</v>
      </c>
      <c r="O2859" s="12">
        <f t="shared" si="1296"/>
        <v>0</v>
      </c>
      <c r="P2859" s="4">
        <f t="shared" si="1297"/>
        <v>1.2462128098967713E-9</v>
      </c>
      <c r="Q2859" s="11">
        <f t="shared" si="1289"/>
        <v>1.831413571056754E-8</v>
      </c>
      <c r="R2859" s="10">
        <f t="shared" si="1298"/>
        <v>0</v>
      </c>
      <c r="S2859" s="9">
        <f t="shared" si="1299"/>
        <v>0</v>
      </c>
      <c r="T2859" s="8">
        <f t="shared" si="1300"/>
        <v>37294.985922558852</v>
      </c>
      <c r="U2859" s="7">
        <f t="shared" si="1301"/>
        <v>-32.161889288814081</v>
      </c>
      <c r="V2859" s="9">
        <f t="shared" si="1302"/>
        <v>0</v>
      </c>
      <c r="W2859" s="8">
        <f t="shared" si="1303"/>
        <v>3935.0464558612857</v>
      </c>
      <c r="X2859" s="7">
        <f t="shared" si="1304"/>
        <v>-32.161889288814081</v>
      </c>
      <c r="Y2859" s="6">
        <f t="shared" si="1290"/>
        <v>0</v>
      </c>
      <c r="Z2859" s="4">
        <f t="shared" si="1291"/>
        <v>-1</v>
      </c>
      <c r="AA2859" s="4">
        <f t="shared" si="1305"/>
        <v>0</v>
      </c>
      <c r="AB2859" s="5">
        <f t="shared" si="1306"/>
        <v>0</v>
      </c>
      <c r="AC2859" s="418">
        <f t="shared" si="1310"/>
        <v>0</v>
      </c>
      <c r="AD2859" s="628">
        <f t="shared" si="1307"/>
        <v>0</v>
      </c>
      <c r="AE2859" s="4">
        <f t="shared" si="1292"/>
        <v>0</v>
      </c>
      <c r="AF2859" s="3">
        <f t="shared" si="1308"/>
        <v>4.67</v>
      </c>
      <c r="AG2859" s="2">
        <f t="shared" si="1293"/>
        <v>105.92076283713217</v>
      </c>
      <c r="AH2859" s="1">
        <f t="shared" si="1282"/>
        <v>0</v>
      </c>
    </row>
    <row r="2860" spans="6:34" ht="15" thickBot="1" x14ac:dyDescent="0.4">
      <c r="F2860" s="21">
        <f t="shared" si="1294"/>
        <v>282.99999999999585</v>
      </c>
      <c r="G2860" s="20">
        <f t="shared" si="1309"/>
        <v>356.63043478260749</v>
      </c>
      <c r="H2860" s="19">
        <f t="shared" si="1283"/>
        <v>6.6304347826074945</v>
      </c>
      <c r="I2860" s="18">
        <f t="shared" si="1284"/>
        <v>1.8944099378878556E-2</v>
      </c>
      <c r="J2860" s="17">
        <f t="shared" si="1285"/>
        <v>3935.0464558612857</v>
      </c>
      <c r="K2860" s="16">
        <f t="shared" si="1286"/>
        <v>32.161889288814081</v>
      </c>
      <c r="L2860" s="15">
        <f t="shared" si="1287"/>
        <v>1.3845347021276564E-7</v>
      </c>
      <c r="M2860" s="14">
        <f t="shared" si="1288"/>
        <v>3.2909005334872264E-10</v>
      </c>
      <c r="N2860" s="13">
        <f t="shared" si="1295"/>
        <v>0</v>
      </c>
      <c r="O2860" s="12">
        <f t="shared" si="1296"/>
        <v>0</v>
      </c>
      <c r="P2860" s="4">
        <f t="shared" si="1297"/>
        <v>1.2462128098967713E-9</v>
      </c>
      <c r="Q2860" s="11">
        <f t="shared" si="1289"/>
        <v>1.831413571056754E-8</v>
      </c>
      <c r="R2860" s="10">
        <f t="shared" si="1298"/>
        <v>0</v>
      </c>
      <c r="S2860" s="9">
        <f t="shared" si="1299"/>
        <v>0</v>
      </c>
      <c r="T2860" s="8">
        <f t="shared" si="1300"/>
        <v>37294.985922558852</v>
      </c>
      <c r="U2860" s="7">
        <f t="shared" si="1301"/>
        <v>-32.161889288814081</v>
      </c>
      <c r="V2860" s="9">
        <f t="shared" si="1302"/>
        <v>0</v>
      </c>
      <c r="W2860" s="8">
        <f t="shared" si="1303"/>
        <v>3935.0464558612857</v>
      </c>
      <c r="X2860" s="7">
        <f t="shared" si="1304"/>
        <v>-32.161889288814081</v>
      </c>
      <c r="Y2860" s="6">
        <f t="shared" si="1290"/>
        <v>0</v>
      </c>
      <c r="Z2860" s="4">
        <f t="shared" si="1291"/>
        <v>-1</v>
      </c>
      <c r="AA2860" s="4">
        <f t="shared" si="1305"/>
        <v>0</v>
      </c>
      <c r="AB2860" s="5">
        <f t="shared" si="1306"/>
        <v>0</v>
      </c>
      <c r="AC2860" s="418">
        <f t="shared" si="1310"/>
        <v>0</v>
      </c>
      <c r="AD2860" s="628">
        <f t="shared" si="1307"/>
        <v>0</v>
      </c>
      <c r="AE2860" s="4">
        <f t="shared" si="1292"/>
        <v>0</v>
      </c>
      <c r="AF2860" s="3">
        <f t="shared" si="1308"/>
        <v>4.67</v>
      </c>
      <c r="AG2860" s="2">
        <f t="shared" si="1293"/>
        <v>105.92076283713217</v>
      </c>
      <c r="AH2860" s="1">
        <f t="shared" si="1282"/>
        <v>0</v>
      </c>
    </row>
    <row r="2861" spans="6:34" ht="15" thickBot="1" x14ac:dyDescent="0.4">
      <c r="F2861" s="21">
        <f t="shared" si="1294"/>
        <v>283.09999999999587</v>
      </c>
      <c r="G2861" s="20">
        <f t="shared" si="1309"/>
        <v>356.63043478260749</v>
      </c>
      <c r="H2861" s="19">
        <f t="shared" si="1283"/>
        <v>6.6304347826074945</v>
      </c>
      <c r="I2861" s="18">
        <f t="shared" si="1284"/>
        <v>1.8944099378878556E-2</v>
      </c>
      <c r="J2861" s="17">
        <f t="shared" si="1285"/>
        <v>3935.0464558612857</v>
      </c>
      <c r="K2861" s="16">
        <f t="shared" si="1286"/>
        <v>32.161889288814081</v>
      </c>
      <c r="L2861" s="15">
        <f t="shared" si="1287"/>
        <v>1.3845347021276564E-7</v>
      </c>
      <c r="M2861" s="14">
        <f t="shared" si="1288"/>
        <v>3.2909005334872264E-10</v>
      </c>
      <c r="N2861" s="13">
        <f t="shared" si="1295"/>
        <v>0</v>
      </c>
      <c r="O2861" s="12">
        <f t="shared" si="1296"/>
        <v>0</v>
      </c>
      <c r="P2861" s="4">
        <f t="shared" si="1297"/>
        <v>1.2462128098967713E-9</v>
      </c>
      <c r="Q2861" s="11">
        <f t="shared" si="1289"/>
        <v>1.831413571056754E-8</v>
      </c>
      <c r="R2861" s="10">
        <f t="shared" si="1298"/>
        <v>0</v>
      </c>
      <c r="S2861" s="9">
        <f t="shared" si="1299"/>
        <v>0</v>
      </c>
      <c r="T2861" s="8">
        <f t="shared" si="1300"/>
        <v>37294.985922558852</v>
      </c>
      <c r="U2861" s="7">
        <f t="shared" si="1301"/>
        <v>-32.161889288814081</v>
      </c>
      <c r="V2861" s="9">
        <f t="shared" si="1302"/>
        <v>0</v>
      </c>
      <c r="W2861" s="8">
        <f t="shared" si="1303"/>
        <v>3935.0464558612857</v>
      </c>
      <c r="X2861" s="7">
        <f t="shared" si="1304"/>
        <v>-32.161889288814081</v>
      </c>
      <c r="Y2861" s="6">
        <f t="shared" si="1290"/>
        <v>0</v>
      </c>
      <c r="Z2861" s="4">
        <f t="shared" si="1291"/>
        <v>-1</v>
      </c>
      <c r="AA2861" s="4">
        <f t="shared" si="1305"/>
        <v>0</v>
      </c>
      <c r="AB2861" s="5">
        <f t="shared" si="1306"/>
        <v>0</v>
      </c>
      <c r="AC2861" s="418">
        <f t="shared" si="1310"/>
        <v>0</v>
      </c>
      <c r="AD2861" s="628">
        <f t="shared" si="1307"/>
        <v>0</v>
      </c>
      <c r="AE2861" s="4">
        <f t="shared" si="1292"/>
        <v>0</v>
      </c>
      <c r="AF2861" s="3">
        <f t="shared" si="1308"/>
        <v>4.67</v>
      </c>
      <c r="AG2861" s="2">
        <f t="shared" si="1293"/>
        <v>105.92076283713217</v>
      </c>
      <c r="AH2861" s="1">
        <f t="shared" si="1282"/>
        <v>0</v>
      </c>
    </row>
    <row r="2862" spans="6:34" ht="15" thickBot="1" x14ac:dyDescent="0.4">
      <c r="F2862" s="21">
        <f t="shared" si="1294"/>
        <v>283.1999999999959</v>
      </c>
      <c r="G2862" s="20">
        <f t="shared" si="1309"/>
        <v>356.63043478260749</v>
      </c>
      <c r="H2862" s="19">
        <f t="shared" si="1283"/>
        <v>6.6304347826074945</v>
      </c>
      <c r="I2862" s="18">
        <f t="shared" si="1284"/>
        <v>1.8944099378878556E-2</v>
      </c>
      <c r="J2862" s="17">
        <f t="shared" si="1285"/>
        <v>3935.0464558612857</v>
      </c>
      <c r="K2862" s="16">
        <f t="shared" si="1286"/>
        <v>32.161889288814081</v>
      </c>
      <c r="L2862" s="15">
        <f t="shared" si="1287"/>
        <v>1.3845347021276564E-7</v>
      </c>
      <c r="M2862" s="14">
        <f t="shared" si="1288"/>
        <v>3.2909005334872264E-10</v>
      </c>
      <c r="N2862" s="13">
        <f t="shared" si="1295"/>
        <v>0</v>
      </c>
      <c r="O2862" s="12">
        <f t="shared" si="1296"/>
        <v>0</v>
      </c>
      <c r="P2862" s="4">
        <f t="shared" si="1297"/>
        <v>1.2462128098967713E-9</v>
      </c>
      <c r="Q2862" s="11">
        <f t="shared" si="1289"/>
        <v>1.831413571056754E-8</v>
      </c>
      <c r="R2862" s="10">
        <f t="shared" si="1298"/>
        <v>0</v>
      </c>
      <c r="S2862" s="9">
        <f t="shared" si="1299"/>
        <v>0</v>
      </c>
      <c r="T2862" s="8">
        <f t="shared" si="1300"/>
        <v>37294.985922558852</v>
      </c>
      <c r="U2862" s="7">
        <f t="shared" si="1301"/>
        <v>-32.161889288814081</v>
      </c>
      <c r="V2862" s="9">
        <f t="shared" si="1302"/>
        <v>0</v>
      </c>
      <c r="W2862" s="8">
        <f t="shared" si="1303"/>
        <v>3935.0464558612857</v>
      </c>
      <c r="X2862" s="7">
        <f t="shared" si="1304"/>
        <v>-32.161889288814081</v>
      </c>
      <c r="Y2862" s="6">
        <f t="shared" si="1290"/>
        <v>0</v>
      </c>
      <c r="Z2862" s="4">
        <f t="shared" si="1291"/>
        <v>-1</v>
      </c>
      <c r="AA2862" s="4">
        <f t="shared" si="1305"/>
        <v>0</v>
      </c>
      <c r="AB2862" s="5">
        <f t="shared" si="1306"/>
        <v>0</v>
      </c>
      <c r="AC2862" s="418">
        <f t="shared" si="1310"/>
        <v>0</v>
      </c>
      <c r="AD2862" s="628">
        <f t="shared" si="1307"/>
        <v>0</v>
      </c>
      <c r="AE2862" s="4">
        <f t="shared" si="1292"/>
        <v>0</v>
      </c>
      <c r="AF2862" s="3">
        <f t="shared" si="1308"/>
        <v>4.67</v>
      </c>
      <c r="AG2862" s="2">
        <f t="shared" si="1293"/>
        <v>105.92076283713217</v>
      </c>
      <c r="AH2862" s="1">
        <f t="shared" si="1282"/>
        <v>0</v>
      </c>
    </row>
    <row r="2863" spans="6:34" ht="15" thickBot="1" x14ac:dyDescent="0.4">
      <c r="F2863" s="21">
        <f t="shared" si="1294"/>
        <v>283.29999999999592</v>
      </c>
      <c r="G2863" s="20">
        <f t="shared" si="1309"/>
        <v>356.63043478260749</v>
      </c>
      <c r="H2863" s="19">
        <f t="shared" si="1283"/>
        <v>6.6304347826074945</v>
      </c>
      <c r="I2863" s="18">
        <f t="shared" si="1284"/>
        <v>1.8944099378878556E-2</v>
      </c>
      <c r="J2863" s="17">
        <f t="shared" si="1285"/>
        <v>3935.0464558612857</v>
      </c>
      <c r="K2863" s="16">
        <f t="shared" si="1286"/>
        <v>32.161889288814081</v>
      </c>
      <c r="L2863" s="15">
        <f t="shared" si="1287"/>
        <v>1.3845347021276564E-7</v>
      </c>
      <c r="M2863" s="14">
        <f t="shared" si="1288"/>
        <v>3.2909005334872264E-10</v>
      </c>
      <c r="N2863" s="13">
        <f t="shared" si="1295"/>
        <v>0</v>
      </c>
      <c r="O2863" s="12">
        <f t="shared" si="1296"/>
        <v>0</v>
      </c>
      <c r="P2863" s="4">
        <f t="shared" si="1297"/>
        <v>1.2462128098967713E-9</v>
      </c>
      <c r="Q2863" s="11">
        <f t="shared" si="1289"/>
        <v>1.831413571056754E-8</v>
      </c>
      <c r="R2863" s="10">
        <f t="shared" si="1298"/>
        <v>0</v>
      </c>
      <c r="S2863" s="9">
        <f t="shared" si="1299"/>
        <v>0</v>
      </c>
      <c r="T2863" s="8">
        <f t="shared" si="1300"/>
        <v>37294.985922558852</v>
      </c>
      <c r="U2863" s="7">
        <f t="shared" si="1301"/>
        <v>-32.161889288814081</v>
      </c>
      <c r="V2863" s="9">
        <f t="shared" si="1302"/>
        <v>0</v>
      </c>
      <c r="W2863" s="8">
        <f t="shared" si="1303"/>
        <v>3935.0464558612857</v>
      </c>
      <c r="X2863" s="7">
        <f t="shared" si="1304"/>
        <v>-32.161889288814081</v>
      </c>
      <c r="Y2863" s="6">
        <f t="shared" si="1290"/>
        <v>0</v>
      </c>
      <c r="Z2863" s="4">
        <f t="shared" si="1291"/>
        <v>-1</v>
      </c>
      <c r="AA2863" s="4">
        <f t="shared" si="1305"/>
        <v>0</v>
      </c>
      <c r="AB2863" s="5">
        <f t="shared" si="1306"/>
        <v>0</v>
      </c>
      <c r="AC2863" s="418">
        <f t="shared" si="1310"/>
        <v>0</v>
      </c>
      <c r="AD2863" s="628">
        <f t="shared" si="1307"/>
        <v>0</v>
      </c>
      <c r="AE2863" s="4">
        <f t="shared" si="1292"/>
        <v>0</v>
      </c>
      <c r="AF2863" s="3">
        <f t="shared" si="1308"/>
        <v>4.67</v>
      </c>
      <c r="AG2863" s="2">
        <f t="shared" si="1293"/>
        <v>105.92076283713217</v>
      </c>
      <c r="AH2863" s="1">
        <f t="shared" si="1282"/>
        <v>0</v>
      </c>
    </row>
    <row r="2864" spans="6:34" ht="15" thickBot="1" x14ac:dyDescent="0.4">
      <c r="F2864" s="21">
        <f t="shared" si="1294"/>
        <v>283.39999999999594</v>
      </c>
      <c r="G2864" s="20">
        <f t="shared" si="1309"/>
        <v>356.63043478260749</v>
      </c>
      <c r="H2864" s="19">
        <f t="shared" si="1283"/>
        <v>6.6304347826074945</v>
      </c>
      <c r="I2864" s="18">
        <f t="shared" si="1284"/>
        <v>1.8944099378878556E-2</v>
      </c>
      <c r="J2864" s="17">
        <f t="shared" si="1285"/>
        <v>3935.0464558612857</v>
      </c>
      <c r="K2864" s="16">
        <f t="shared" si="1286"/>
        <v>32.161889288814081</v>
      </c>
      <c r="L2864" s="15">
        <f t="shared" si="1287"/>
        <v>1.3845347021276564E-7</v>
      </c>
      <c r="M2864" s="14">
        <f t="shared" si="1288"/>
        <v>3.2909005334872264E-10</v>
      </c>
      <c r="N2864" s="13">
        <f t="shared" si="1295"/>
        <v>0</v>
      </c>
      <c r="O2864" s="12">
        <f t="shared" si="1296"/>
        <v>0</v>
      </c>
      <c r="P2864" s="4">
        <f t="shared" si="1297"/>
        <v>1.2462128098967713E-9</v>
      </c>
      <c r="Q2864" s="11">
        <f t="shared" si="1289"/>
        <v>1.831413571056754E-8</v>
      </c>
      <c r="R2864" s="10">
        <f t="shared" si="1298"/>
        <v>0</v>
      </c>
      <c r="S2864" s="9">
        <f t="shared" si="1299"/>
        <v>0</v>
      </c>
      <c r="T2864" s="8">
        <f t="shared" si="1300"/>
        <v>37294.985922558852</v>
      </c>
      <c r="U2864" s="7">
        <f t="shared" si="1301"/>
        <v>-32.161889288814081</v>
      </c>
      <c r="V2864" s="9">
        <f t="shared" si="1302"/>
        <v>0</v>
      </c>
      <c r="W2864" s="8">
        <f t="shared" si="1303"/>
        <v>3935.0464558612857</v>
      </c>
      <c r="X2864" s="7">
        <f t="shared" si="1304"/>
        <v>-32.161889288814081</v>
      </c>
      <c r="Y2864" s="6">
        <f t="shared" si="1290"/>
        <v>0</v>
      </c>
      <c r="Z2864" s="4">
        <f t="shared" si="1291"/>
        <v>-1</v>
      </c>
      <c r="AA2864" s="4">
        <f t="shared" si="1305"/>
        <v>0</v>
      </c>
      <c r="AB2864" s="5">
        <f t="shared" si="1306"/>
        <v>0</v>
      </c>
      <c r="AC2864" s="418">
        <f t="shared" si="1310"/>
        <v>0</v>
      </c>
      <c r="AD2864" s="628">
        <f t="shared" si="1307"/>
        <v>0</v>
      </c>
      <c r="AE2864" s="4">
        <f t="shared" si="1292"/>
        <v>0</v>
      </c>
      <c r="AF2864" s="3">
        <f t="shared" si="1308"/>
        <v>4.67</v>
      </c>
      <c r="AG2864" s="2">
        <f t="shared" si="1293"/>
        <v>105.92076283713217</v>
      </c>
      <c r="AH2864" s="1">
        <f t="shared" si="1282"/>
        <v>0</v>
      </c>
    </row>
    <row r="2865" spans="6:34" ht="15" thickBot="1" x14ac:dyDescent="0.4">
      <c r="F2865" s="21">
        <f t="shared" si="1294"/>
        <v>283.49999999999596</v>
      </c>
      <c r="G2865" s="20">
        <f t="shared" si="1309"/>
        <v>356.63043478260749</v>
      </c>
      <c r="H2865" s="19">
        <f t="shared" si="1283"/>
        <v>6.6304347826074945</v>
      </c>
      <c r="I2865" s="18">
        <f t="shared" si="1284"/>
        <v>1.8944099378878556E-2</v>
      </c>
      <c r="J2865" s="17">
        <f t="shared" si="1285"/>
        <v>3935.0464558612857</v>
      </c>
      <c r="K2865" s="16">
        <f t="shared" si="1286"/>
        <v>32.161889288814081</v>
      </c>
      <c r="L2865" s="15">
        <f t="shared" si="1287"/>
        <v>1.3845347021276564E-7</v>
      </c>
      <c r="M2865" s="14">
        <f t="shared" si="1288"/>
        <v>3.2909005334872264E-10</v>
      </c>
      <c r="N2865" s="13">
        <f t="shared" si="1295"/>
        <v>0</v>
      </c>
      <c r="O2865" s="12">
        <f t="shared" si="1296"/>
        <v>0</v>
      </c>
      <c r="P2865" s="4">
        <f t="shared" si="1297"/>
        <v>1.2462128098967713E-9</v>
      </c>
      <c r="Q2865" s="11">
        <f t="shared" si="1289"/>
        <v>1.831413571056754E-8</v>
      </c>
      <c r="R2865" s="10">
        <f t="shared" si="1298"/>
        <v>0</v>
      </c>
      <c r="S2865" s="9">
        <f t="shared" si="1299"/>
        <v>0</v>
      </c>
      <c r="T2865" s="8">
        <f t="shared" si="1300"/>
        <v>37294.985922558852</v>
      </c>
      <c r="U2865" s="7">
        <f t="shared" si="1301"/>
        <v>-32.161889288814081</v>
      </c>
      <c r="V2865" s="9">
        <f t="shared" si="1302"/>
        <v>0</v>
      </c>
      <c r="W2865" s="8">
        <f t="shared" si="1303"/>
        <v>3935.0464558612857</v>
      </c>
      <c r="X2865" s="7">
        <f t="shared" si="1304"/>
        <v>-32.161889288814081</v>
      </c>
      <c r="Y2865" s="6">
        <f t="shared" si="1290"/>
        <v>0</v>
      </c>
      <c r="Z2865" s="4">
        <f t="shared" si="1291"/>
        <v>-1</v>
      </c>
      <c r="AA2865" s="4">
        <f t="shared" si="1305"/>
        <v>0</v>
      </c>
      <c r="AB2865" s="5">
        <f t="shared" si="1306"/>
        <v>0</v>
      </c>
      <c r="AC2865" s="418">
        <f t="shared" si="1310"/>
        <v>0</v>
      </c>
      <c r="AD2865" s="628">
        <f t="shared" si="1307"/>
        <v>0</v>
      </c>
      <c r="AE2865" s="4">
        <f t="shared" si="1292"/>
        <v>0</v>
      </c>
      <c r="AF2865" s="3">
        <f t="shared" si="1308"/>
        <v>4.67</v>
      </c>
      <c r="AG2865" s="2">
        <f t="shared" si="1293"/>
        <v>105.92076283713217</v>
      </c>
      <c r="AH2865" s="1">
        <f t="shared" si="1282"/>
        <v>0</v>
      </c>
    </row>
    <row r="2866" spans="6:34" ht="15" thickBot="1" x14ac:dyDescent="0.4">
      <c r="F2866" s="21">
        <f t="shared" si="1294"/>
        <v>283.59999999999599</v>
      </c>
      <c r="G2866" s="20">
        <f t="shared" si="1309"/>
        <v>356.63043478260749</v>
      </c>
      <c r="H2866" s="19">
        <f t="shared" si="1283"/>
        <v>6.6304347826074945</v>
      </c>
      <c r="I2866" s="18">
        <f t="shared" si="1284"/>
        <v>1.8944099378878556E-2</v>
      </c>
      <c r="J2866" s="17">
        <f t="shared" si="1285"/>
        <v>3935.0464558612857</v>
      </c>
      <c r="K2866" s="16">
        <f t="shared" si="1286"/>
        <v>32.161889288814081</v>
      </c>
      <c r="L2866" s="15">
        <f t="shared" si="1287"/>
        <v>1.3845347021276564E-7</v>
      </c>
      <c r="M2866" s="14">
        <f t="shared" si="1288"/>
        <v>3.2909005334872264E-10</v>
      </c>
      <c r="N2866" s="13">
        <f t="shared" si="1295"/>
        <v>0</v>
      </c>
      <c r="O2866" s="12">
        <f t="shared" si="1296"/>
        <v>0</v>
      </c>
      <c r="P2866" s="4">
        <f t="shared" si="1297"/>
        <v>1.2462128098967713E-9</v>
      </c>
      <c r="Q2866" s="11">
        <f t="shared" si="1289"/>
        <v>1.831413571056754E-8</v>
      </c>
      <c r="R2866" s="10">
        <f t="shared" si="1298"/>
        <v>0</v>
      </c>
      <c r="S2866" s="9">
        <f t="shared" si="1299"/>
        <v>0</v>
      </c>
      <c r="T2866" s="8">
        <f t="shared" si="1300"/>
        <v>37294.985922558852</v>
      </c>
      <c r="U2866" s="7">
        <f t="shared" si="1301"/>
        <v>-32.161889288814081</v>
      </c>
      <c r="V2866" s="9">
        <f t="shared" si="1302"/>
        <v>0</v>
      </c>
      <c r="W2866" s="8">
        <f t="shared" si="1303"/>
        <v>3935.0464558612857</v>
      </c>
      <c r="X2866" s="7">
        <f t="shared" si="1304"/>
        <v>-32.161889288814081</v>
      </c>
      <c r="Y2866" s="6">
        <f t="shared" si="1290"/>
        <v>0</v>
      </c>
      <c r="Z2866" s="4">
        <f t="shared" si="1291"/>
        <v>-1</v>
      </c>
      <c r="AA2866" s="4">
        <f t="shared" si="1305"/>
        <v>0</v>
      </c>
      <c r="AB2866" s="5">
        <f t="shared" si="1306"/>
        <v>0</v>
      </c>
      <c r="AC2866" s="418">
        <f t="shared" si="1310"/>
        <v>0</v>
      </c>
      <c r="AD2866" s="628">
        <f t="shared" si="1307"/>
        <v>0</v>
      </c>
      <c r="AE2866" s="4">
        <f t="shared" si="1292"/>
        <v>0</v>
      </c>
      <c r="AF2866" s="3">
        <f t="shared" si="1308"/>
        <v>4.67</v>
      </c>
      <c r="AG2866" s="2">
        <f t="shared" si="1293"/>
        <v>105.92076283713217</v>
      </c>
      <c r="AH2866" s="1">
        <f t="shared" si="1282"/>
        <v>0</v>
      </c>
    </row>
    <row r="2867" spans="6:34" ht="15" thickBot="1" x14ac:dyDescent="0.4">
      <c r="F2867" s="21">
        <f t="shared" si="1294"/>
        <v>283.69999999999601</v>
      </c>
      <c r="G2867" s="20">
        <f t="shared" si="1309"/>
        <v>356.63043478260749</v>
      </c>
      <c r="H2867" s="19">
        <f t="shared" si="1283"/>
        <v>6.6304347826074945</v>
      </c>
      <c r="I2867" s="18">
        <f t="shared" si="1284"/>
        <v>1.8944099378878556E-2</v>
      </c>
      <c r="J2867" s="17">
        <f t="shared" si="1285"/>
        <v>3935.0464558612857</v>
      </c>
      <c r="K2867" s="16">
        <f t="shared" si="1286"/>
        <v>32.161889288814081</v>
      </c>
      <c r="L2867" s="15">
        <f t="shared" si="1287"/>
        <v>1.3845347021276564E-7</v>
      </c>
      <c r="M2867" s="14">
        <f t="shared" si="1288"/>
        <v>3.2909005334872264E-10</v>
      </c>
      <c r="N2867" s="13">
        <f t="shared" si="1295"/>
        <v>0</v>
      </c>
      <c r="O2867" s="12">
        <f t="shared" si="1296"/>
        <v>0</v>
      </c>
      <c r="P2867" s="4">
        <f t="shared" si="1297"/>
        <v>1.2462128098967713E-9</v>
      </c>
      <c r="Q2867" s="11">
        <f t="shared" si="1289"/>
        <v>1.831413571056754E-8</v>
      </c>
      <c r="R2867" s="10">
        <f t="shared" si="1298"/>
        <v>0</v>
      </c>
      <c r="S2867" s="9">
        <f t="shared" si="1299"/>
        <v>0</v>
      </c>
      <c r="T2867" s="8">
        <f t="shared" si="1300"/>
        <v>37294.985922558852</v>
      </c>
      <c r="U2867" s="7">
        <f t="shared" si="1301"/>
        <v>-32.161889288814081</v>
      </c>
      <c r="V2867" s="9">
        <f t="shared" si="1302"/>
        <v>0</v>
      </c>
      <c r="W2867" s="8">
        <f t="shared" si="1303"/>
        <v>3935.0464558612857</v>
      </c>
      <c r="X2867" s="7">
        <f t="shared" si="1304"/>
        <v>-32.161889288814081</v>
      </c>
      <c r="Y2867" s="6">
        <f t="shared" si="1290"/>
        <v>0</v>
      </c>
      <c r="Z2867" s="4">
        <f t="shared" si="1291"/>
        <v>-1</v>
      </c>
      <c r="AA2867" s="4">
        <f t="shared" si="1305"/>
        <v>0</v>
      </c>
      <c r="AB2867" s="5">
        <f t="shared" si="1306"/>
        <v>0</v>
      </c>
      <c r="AC2867" s="418">
        <f t="shared" si="1310"/>
        <v>0</v>
      </c>
      <c r="AD2867" s="628">
        <f t="shared" si="1307"/>
        <v>0</v>
      </c>
      <c r="AE2867" s="4">
        <f t="shared" si="1292"/>
        <v>0</v>
      </c>
      <c r="AF2867" s="3">
        <f t="shared" si="1308"/>
        <v>4.67</v>
      </c>
      <c r="AG2867" s="2">
        <f t="shared" si="1293"/>
        <v>105.92076283713217</v>
      </c>
      <c r="AH2867" s="1">
        <f t="shared" si="1282"/>
        <v>0</v>
      </c>
    </row>
    <row r="2868" spans="6:34" ht="15" thickBot="1" x14ac:dyDescent="0.4">
      <c r="F2868" s="21">
        <f t="shared" si="1294"/>
        <v>283.79999999999603</v>
      </c>
      <c r="G2868" s="20">
        <f t="shared" si="1309"/>
        <v>356.63043478260749</v>
      </c>
      <c r="H2868" s="19">
        <f t="shared" si="1283"/>
        <v>6.6304347826074945</v>
      </c>
      <c r="I2868" s="18">
        <f t="shared" si="1284"/>
        <v>1.8944099378878556E-2</v>
      </c>
      <c r="J2868" s="17">
        <f t="shared" si="1285"/>
        <v>3935.0464558612857</v>
      </c>
      <c r="K2868" s="16">
        <f t="shared" si="1286"/>
        <v>32.161889288814081</v>
      </c>
      <c r="L2868" s="15">
        <f t="shared" si="1287"/>
        <v>1.3845347021276564E-7</v>
      </c>
      <c r="M2868" s="14">
        <f t="shared" si="1288"/>
        <v>3.2909005334872264E-10</v>
      </c>
      <c r="N2868" s="13">
        <f t="shared" si="1295"/>
        <v>0</v>
      </c>
      <c r="O2868" s="12">
        <f t="shared" si="1296"/>
        <v>0</v>
      </c>
      <c r="P2868" s="4">
        <f t="shared" si="1297"/>
        <v>1.2462128098967713E-9</v>
      </c>
      <c r="Q2868" s="11">
        <f t="shared" si="1289"/>
        <v>1.831413571056754E-8</v>
      </c>
      <c r="R2868" s="10">
        <f t="shared" si="1298"/>
        <v>0</v>
      </c>
      <c r="S2868" s="9">
        <f t="shared" si="1299"/>
        <v>0</v>
      </c>
      <c r="T2868" s="8">
        <f t="shared" si="1300"/>
        <v>37294.985922558852</v>
      </c>
      <c r="U2868" s="7">
        <f t="shared" si="1301"/>
        <v>-32.161889288814081</v>
      </c>
      <c r="V2868" s="9">
        <f t="shared" si="1302"/>
        <v>0</v>
      </c>
      <c r="W2868" s="8">
        <f t="shared" si="1303"/>
        <v>3935.0464558612857</v>
      </c>
      <c r="X2868" s="7">
        <f t="shared" si="1304"/>
        <v>-32.161889288814081</v>
      </c>
      <c r="Y2868" s="6">
        <f t="shared" si="1290"/>
        <v>0</v>
      </c>
      <c r="Z2868" s="4">
        <f t="shared" si="1291"/>
        <v>-1</v>
      </c>
      <c r="AA2868" s="4">
        <f t="shared" si="1305"/>
        <v>0</v>
      </c>
      <c r="AB2868" s="5">
        <f t="shared" si="1306"/>
        <v>0</v>
      </c>
      <c r="AC2868" s="418">
        <f t="shared" si="1310"/>
        <v>0</v>
      </c>
      <c r="AD2868" s="628">
        <f t="shared" si="1307"/>
        <v>0</v>
      </c>
      <c r="AE2868" s="4">
        <f t="shared" si="1292"/>
        <v>0</v>
      </c>
      <c r="AF2868" s="3">
        <f t="shared" si="1308"/>
        <v>4.67</v>
      </c>
      <c r="AG2868" s="2">
        <f t="shared" si="1293"/>
        <v>105.92076283713217</v>
      </c>
      <c r="AH2868" s="1">
        <f t="shared" si="1282"/>
        <v>0</v>
      </c>
    </row>
    <row r="2869" spans="6:34" ht="15" thickBot="1" x14ac:dyDescent="0.4">
      <c r="F2869" s="21">
        <f t="shared" si="1294"/>
        <v>283.89999999999606</v>
      </c>
      <c r="G2869" s="20">
        <f t="shared" si="1309"/>
        <v>356.63043478260749</v>
      </c>
      <c r="H2869" s="19">
        <f t="shared" si="1283"/>
        <v>6.6304347826074945</v>
      </c>
      <c r="I2869" s="18">
        <f t="shared" si="1284"/>
        <v>1.8944099378878556E-2</v>
      </c>
      <c r="J2869" s="17">
        <f t="shared" si="1285"/>
        <v>3935.0464558612857</v>
      </c>
      <c r="K2869" s="16">
        <f t="shared" si="1286"/>
        <v>32.161889288814081</v>
      </c>
      <c r="L2869" s="15">
        <f t="shared" si="1287"/>
        <v>1.3845347021276564E-7</v>
      </c>
      <c r="M2869" s="14">
        <f t="shared" si="1288"/>
        <v>3.2909005334872264E-10</v>
      </c>
      <c r="N2869" s="13">
        <f t="shared" si="1295"/>
        <v>0</v>
      </c>
      <c r="O2869" s="12">
        <f t="shared" si="1296"/>
        <v>0</v>
      </c>
      <c r="P2869" s="4">
        <f t="shared" si="1297"/>
        <v>1.2462128098967713E-9</v>
      </c>
      <c r="Q2869" s="11">
        <f t="shared" si="1289"/>
        <v>1.831413571056754E-8</v>
      </c>
      <c r="R2869" s="10">
        <f t="shared" si="1298"/>
        <v>0</v>
      </c>
      <c r="S2869" s="9">
        <f t="shared" si="1299"/>
        <v>0</v>
      </c>
      <c r="T2869" s="8">
        <f t="shared" si="1300"/>
        <v>37294.985922558852</v>
      </c>
      <c r="U2869" s="7">
        <f t="shared" si="1301"/>
        <v>-32.161889288814081</v>
      </c>
      <c r="V2869" s="9">
        <f t="shared" si="1302"/>
        <v>0</v>
      </c>
      <c r="W2869" s="8">
        <f t="shared" si="1303"/>
        <v>3935.0464558612857</v>
      </c>
      <c r="X2869" s="7">
        <f t="shared" si="1304"/>
        <v>-32.161889288814081</v>
      </c>
      <c r="Y2869" s="6">
        <f t="shared" si="1290"/>
        <v>0</v>
      </c>
      <c r="Z2869" s="4">
        <f t="shared" si="1291"/>
        <v>-1</v>
      </c>
      <c r="AA2869" s="4">
        <f t="shared" si="1305"/>
        <v>0</v>
      </c>
      <c r="AB2869" s="5">
        <f t="shared" si="1306"/>
        <v>0</v>
      </c>
      <c r="AC2869" s="418">
        <f t="shared" si="1310"/>
        <v>0</v>
      </c>
      <c r="AD2869" s="628">
        <f t="shared" si="1307"/>
        <v>0</v>
      </c>
      <c r="AE2869" s="4">
        <f t="shared" si="1292"/>
        <v>0</v>
      </c>
      <c r="AF2869" s="3">
        <f t="shared" si="1308"/>
        <v>4.67</v>
      </c>
      <c r="AG2869" s="2">
        <f t="shared" si="1293"/>
        <v>105.92076283713217</v>
      </c>
      <c r="AH2869" s="1">
        <f t="shared" si="1282"/>
        <v>0</v>
      </c>
    </row>
    <row r="2870" spans="6:34" ht="15" thickBot="1" x14ac:dyDescent="0.4">
      <c r="F2870" s="21">
        <f t="shared" si="1294"/>
        <v>283.99999999999608</v>
      </c>
      <c r="G2870" s="20">
        <f t="shared" si="1309"/>
        <v>356.63043478260749</v>
      </c>
      <c r="H2870" s="19">
        <f t="shared" si="1283"/>
        <v>6.6304347826074945</v>
      </c>
      <c r="I2870" s="18">
        <f t="shared" si="1284"/>
        <v>1.8944099378878556E-2</v>
      </c>
      <c r="J2870" s="17">
        <f t="shared" si="1285"/>
        <v>3935.0464558612857</v>
      </c>
      <c r="K2870" s="16">
        <f t="shared" si="1286"/>
        <v>32.161889288814081</v>
      </c>
      <c r="L2870" s="15">
        <f t="shared" si="1287"/>
        <v>1.3845347021276564E-7</v>
      </c>
      <c r="M2870" s="14">
        <f t="shared" si="1288"/>
        <v>3.2909005334872264E-10</v>
      </c>
      <c r="N2870" s="13">
        <f t="shared" si="1295"/>
        <v>0</v>
      </c>
      <c r="O2870" s="12">
        <f t="shared" si="1296"/>
        <v>0</v>
      </c>
      <c r="P2870" s="4">
        <f t="shared" si="1297"/>
        <v>1.2462128098967713E-9</v>
      </c>
      <c r="Q2870" s="11">
        <f t="shared" si="1289"/>
        <v>1.831413571056754E-8</v>
      </c>
      <c r="R2870" s="10">
        <f t="shared" si="1298"/>
        <v>0</v>
      </c>
      <c r="S2870" s="9">
        <f t="shared" si="1299"/>
        <v>0</v>
      </c>
      <c r="T2870" s="8">
        <f t="shared" si="1300"/>
        <v>37294.985922558852</v>
      </c>
      <c r="U2870" s="7">
        <f t="shared" si="1301"/>
        <v>-32.161889288814081</v>
      </c>
      <c r="V2870" s="9">
        <f t="shared" si="1302"/>
        <v>0</v>
      </c>
      <c r="W2870" s="8">
        <f t="shared" si="1303"/>
        <v>3935.0464558612857</v>
      </c>
      <c r="X2870" s="7">
        <f t="shared" si="1304"/>
        <v>-32.161889288814081</v>
      </c>
      <c r="Y2870" s="6">
        <f t="shared" si="1290"/>
        <v>0</v>
      </c>
      <c r="Z2870" s="4">
        <f t="shared" si="1291"/>
        <v>-1</v>
      </c>
      <c r="AA2870" s="4">
        <f t="shared" si="1305"/>
        <v>0</v>
      </c>
      <c r="AB2870" s="5">
        <f t="shared" si="1306"/>
        <v>0</v>
      </c>
      <c r="AC2870" s="418">
        <f t="shared" si="1310"/>
        <v>0</v>
      </c>
      <c r="AD2870" s="628">
        <f t="shared" si="1307"/>
        <v>0</v>
      </c>
      <c r="AE2870" s="4">
        <f t="shared" si="1292"/>
        <v>0</v>
      </c>
      <c r="AF2870" s="3">
        <f t="shared" si="1308"/>
        <v>4.67</v>
      </c>
      <c r="AG2870" s="2">
        <f t="shared" si="1293"/>
        <v>105.92076283713217</v>
      </c>
      <c r="AH2870" s="1">
        <f t="shared" si="1282"/>
        <v>0</v>
      </c>
    </row>
    <row r="2871" spans="6:34" ht="15" thickBot="1" x14ac:dyDescent="0.4">
      <c r="F2871" s="21">
        <f t="shared" si="1294"/>
        <v>284.0999999999961</v>
      </c>
      <c r="G2871" s="20">
        <f t="shared" si="1309"/>
        <v>356.63043478260749</v>
      </c>
      <c r="H2871" s="19">
        <f t="shared" si="1283"/>
        <v>6.6304347826074945</v>
      </c>
      <c r="I2871" s="18">
        <f t="shared" si="1284"/>
        <v>1.8944099378878556E-2</v>
      </c>
      <c r="J2871" s="17">
        <f t="shared" si="1285"/>
        <v>3935.0464558612857</v>
      </c>
      <c r="K2871" s="16">
        <f t="shared" si="1286"/>
        <v>32.161889288814081</v>
      </c>
      <c r="L2871" s="15">
        <f t="shared" si="1287"/>
        <v>1.3845347021276564E-7</v>
      </c>
      <c r="M2871" s="14">
        <f t="shared" si="1288"/>
        <v>3.2909005334872264E-10</v>
      </c>
      <c r="N2871" s="13">
        <f t="shared" si="1295"/>
        <v>0</v>
      </c>
      <c r="O2871" s="12">
        <f t="shared" si="1296"/>
        <v>0</v>
      </c>
      <c r="P2871" s="4">
        <f t="shared" si="1297"/>
        <v>1.2462128098967713E-9</v>
      </c>
      <c r="Q2871" s="11">
        <f t="shared" si="1289"/>
        <v>1.831413571056754E-8</v>
      </c>
      <c r="R2871" s="10">
        <f t="shared" si="1298"/>
        <v>0</v>
      </c>
      <c r="S2871" s="9">
        <f t="shared" si="1299"/>
        <v>0</v>
      </c>
      <c r="T2871" s="8">
        <f t="shared" si="1300"/>
        <v>37294.985922558852</v>
      </c>
      <c r="U2871" s="7">
        <f t="shared" si="1301"/>
        <v>-32.161889288814081</v>
      </c>
      <c r="V2871" s="9">
        <f t="shared" si="1302"/>
        <v>0</v>
      </c>
      <c r="W2871" s="8">
        <f t="shared" si="1303"/>
        <v>3935.0464558612857</v>
      </c>
      <c r="X2871" s="7">
        <f t="shared" si="1304"/>
        <v>-32.161889288814081</v>
      </c>
      <c r="Y2871" s="6">
        <f t="shared" si="1290"/>
        <v>0</v>
      </c>
      <c r="Z2871" s="4">
        <f t="shared" si="1291"/>
        <v>-1</v>
      </c>
      <c r="AA2871" s="4">
        <f t="shared" si="1305"/>
        <v>0</v>
      </c>
      <c r="AB2871" s="5">
        <f t="shared" si="1306"/>
        <v>0</v>
      </c>
      <c r="AC2871" s="418">
        <f t="shared" si="1310"/>
        <v>0</v>
      </c>
      <c r="AD2871" s="628">
        <f t="shared" si="1307"/>
        <v>0</v>
      </c>
      <c r="AE2871" s="4">
        <f t="shared" si="1292"/>
        <v>0</v>
      </c>
      <c r="AF2871" s="3">
        <f t="shared" si="1308"/>
        <v>4.67</v>
      </c>
      <c r="AG2871" s="2">
        <f t="shared" si="1293"/>
        <v>105.92076283713217</v>
      </c>
      <c r="AH2871" s="1">
        <f t="shared" si="1282"/>
        <v>0</v>
      </c>
    </row>
    <row r="2872" spans="6:34" ht="15" thickBot="1" x14ac:dyDescent="0.4">
      <c r="F2872" s="21">
        <f t="shared" si="1294"/>
        <v>284.19999999999612</v>
      </c>
      <c r="G2872" s="20">
        <f t="shared" si="1309"/>
        <v>356.63043478260749</v>
      </c>
      <c r="H2872" s="19">
        <f t="shared" si="1283"/>
        <v>6.6304347826074945</v>
      </c>
      <c r="I2872" s="18">
        <f t="shared" si="1284"/>
        <v>1.8944099378878556E-2</v>
      </c>
      <c r="J2872" s="17">
        <f t="shared" si="1285"/>
        <v>3935.0464558612857</v>
      </c>
      <c r="K2872" s="16">
        <f t="shared" si="1286"/>
        <v>32.161889288814081</v>
      </c>
      <c r="L2872" s="15">
        <f t="shared" si="1287"/>
        <v>1.3845347021276564E-7</v>
      </c>
      <c r="M2872" s="14">
        <f t="shared" si="1288"/>
        <v>3.2909005334872264E-10</v>
      </c>
      <c r="N2872" s="13">
        <f t="shared" si="1295"/>
        <v>0</v>
      </c>
      <c r="O2872" s="12">
        <f t="shared" si="1296"/>
        <v>0</v>
      </c>
      <c r="P2872" s="4">
        <f t="shared" si="1297"/>
        <v>1.2462128098967713E-9</v>
      </c>
      <c r="Q2872" s="11">
        <f t="shared" si="1289"/>
        <v>1.831413571056754E-8</v>
      </c>
      <c r="R2872" s="10">
        <f t="shared" si="1298"/>
        <v>0</v>
      </c>
      <c r="S2872" s="9">
        <f t="shared" si="1299"/>
        <v>0</v>
      </c>
      <c r="T2872" s="8">
        <f t="shared" si="1300"/>
        <v>37294.985922558852</v>
      </c>
      <c r="U2872" s="7">
        <f t="shared" si="1301"/>
        <v>-32.161889288814081</v>
      </c>
      <c r="V2872" s="9">
        <f t="shared" si="1302"/>
        <v>0</v>
      </c>
      <c r="W2872" s="8">
        <f t="shared" si="1303"/>
        <v>3935.0464558612857</v>
      </c>
      <c r="X2872" s="7">
        <f t="shared" si="1304"/>
        <v>-32.161889288814081</v>
      </c>
      <c r="Y2872" s="6">
        <f t="shared" si="1290"/>
        <v>0</v>
      </c>
      <c r="Z2872" s="4">
        <f t="shared" si="1291"/>
        <v>-1</v>
      </c>
      <c r="AA2872" s="4">
        <f t="shared" si="1305"/>
        <v>0</v>
      </c>
      <c r="AB2872" s="5">
        <f t="shared" si="1306"/>
        <v>0</v>
      </c>
      <c r="AC2872" s="418">
        <f t="shared" si="1310"/>
        <v>0</v>
      </c>
      <c r="AD2872" s="628">
        <f t="shared" si="1307"/>
        <v>0</v>
      </c>
      <c r="AE2872" s="4">
        <f t="shared" si="1292"/>
        <v>0</v>
      </c>
      <c r="AF2872" s="3">
        <f t="shared" si="1308"/>
        <v>4.67</v>
      </c>
      <c r="AG2872" s="2">
        <f t="shared" si="1293"/>
        <v>105.92076283713217</v>
      </c>
      <c r="AH2872" s="1">
        <f t="shared" si="1282"/>
        <v>0</v>
      </c>
    </row>
    <row r="2873" spans="6:34" ht="15" thickBot="1" x14ac:dyDescent="0.4">
      <c r="F2873" s="21">
        <f t="shared" si="1294"/>
        <v>284.29999999999615</v>
      </c>
      <c r="G2873" s="20">
        <f t="shared" si="1309"/>
        <v>356.63043478260749</v>
      </c>
      <c r="H2873" s="19">
        <f t="shared" si="1283"/>
        <v>6.6304347826074945</v>
      </c>
      <c r="I2873" s="18">
        <f t="shared" si="1284"/>
        <v>1.8944099378878556E-2</v>
      </c>
      <c r="J2873" s="17">
        <f t="shared" si="1285"/>
        <v>3935.0464558612857</v>
      </c>
      <c r="K2873" s="16">
        <f t="shared" si="1286"/>
        <v>32.161889288814081</v>
      </c>
      <c r="L2873" s="15">
        <f t="shared" si="1287"/>
        <v>1.3845347021276564E-7</v>
      </c>
      <c r="M2873" s="14">
        <f t="shared" si="1288"/>
        <v>3.2909005334872264E-10</v>
      </c>
      <c r="N2873" s="13">
        <f t="shared" si="1295"/>
        <v>0</v>
      </c>
      <c r="O2873" s="12">
        <f t="shared" si="1296"/>
        <v>0</v>
      </c>
      <c r="P2873" s="4">
        <f t="shared" si="1297"/>
        <v>1.2462128098967713E-9</v>
      </c>
      <c r="Q2873" s="11">
        <f t="shared" si="1289"/>
        <v>1.831413571056754E-8</v>
      </c>
      <c r="R2873" s="10">
        <f t="shared" si="1298"/>
        <v>0</v>
      </c>
      <c r="S2873" s="9">
        <f t="shared" si="1299"/>
        <v>0</v>
      </c>
      <c r="T2873" s="8">
        <f t="shared" si="1300"/>
        <v>37294.985922558852</v>
      </c>
      <c r="U2873" s="7">
        <f t="shared" si="1301"/>
        <v>-32.161889288814081</v>
      </c>
      <c r="V2873" s="9">
        <f t="shared" si="1302"/>
        <v>0</v>
      </c>
      <c r="W2873" s="8">
        <f t="shared" si="1303"/>
        <v>3935.0464558612857</v>
      </c>
      <c r="X2873" s="7">
        <f t="shared" si="1304"/>
        <v>-32.161889288814081</v>
      </c>
      <c r="Y2873" s="6">
        <f t="shared" si="1290"/>
        <v>0</v>
      </c>
      <c r="Z2873" s="4">
        <f t="shared" si="1291"/>
        <v>-1</v>
      </c>
      <c r="AA2873" s="4">
        <f t="shared" si="1305"/>
        <v>0</v>
      </c>
      <c r="AB2873" s="5">
        <f t="shared" si="1306"/>
        <v>0</v>
      </c>
      <c r="AC2873" s="418">
        <f t="shared" si="1310"/>
        <v>0</v>
      </c>
      <c r="AD2873" s="628">
        <f t="shared" si="1307"/>
        <v>0</v>
      </c>
      <c r="AE2873" s="4">
        <f t="shared" si="1292"/>
        <v>0</v>
      </c>
      <c r="AF2873" s="3">
        <f t="shared" si="1308"/>
        <v>4.67</v>
      </c>
      <c r="AG2873" s="2">
        <f t="shared" si="1293"/>
        <v>105.92076283713217</v>
      </c>
      <c r="AH2873" s="1">
        <f t="shared" si="1282"/>
        <v>0</v>
      </c>
    </row>
    <row r="2874" spans="6:34" ht="15" thickBot="1" x14ac:dyDescent="0.4">
      <c r="F2874" s="21">
        <f t="shared" si="1294"/>
        <v>284.39999999999617</v>
      </c>
      <c r="G2874" s="20">
        <f t="shared" si="1309"/>
        <v>356.63043478260749</v>
      </c>
      <c r="H2874" s="19">
        <f t="shared" si="1283"/>
        <v>6.6304347826074945</v>
      </c>
      <c r="I2874" s="18">
        <f t="shared" si="1284"/>
        <v>1.8944099378878556E-2</v>
      </c>
      <c r="J2874" s="17">
        <f t="shared" si="1285"/>
        <v>3935.0464558612857</v>
      </c>
      <c r="K2874" s="16">
        <f t="shared" si="1286"/>
        <v>32.161889288814081</v>
      </c>
      <c r="L2874" s="15">
        <f t="shared" si="1287"/>
        <v>1.3845347021276564E-7</v>
      </c>
      <c r="M2874" s="14">
        <f t="shared" si="1288"/>
        <v>3.2909005334872264E-10</v>
      </c>
      <c r="N2874" s="13">
        <f t="shared" si="1295"/>
        <v>0</v>
      </c>
      <c r="O2874" s="12">
        <f t="shared" si="1296"/>
        <v>0</v>
      </c>
      <c r="P2874" s="4">
        <f t="shared" si="1297"/>
        <v>1.2462128098967713E-9</v>
      </c>
      <c r="Q2874" s="11">
        <f t="shared" si="1289"/>
        <v>1.831413571056754E-8</v>
      </c>
      <c r="R2874" s="10">
        <f t="shared" si="1298"/>
        <v>0</v>
      </c>
      <c r="S2874" s="9">
        <f t="shared" si="1299"/>
        <v>0</v>
      </c>
      <c r="T2874" s="8">
        <f t="shared" si="1300"/>
        <v>37294.985922558852</v>
      </c>
      <c r="U2874" s="7">
        <f t="shared" si="1301"/>
        <v>-32.161889288814081</v>
      </c>
      <c r="V2874" s="9">
        <f t="shared" si="1302"/>
        <v>0</v>
      </c>
      <c r="W2874" s="8">
        <f t="shared" si="1303"/>
        <v>3935.0464558612857</v>
      </c>
      <c r="X2874" s="7">
        <f t="shared" si="1304"/>
        <v>-32.161889288814081</v>
      </c>
      <c r="Y2874" s="6">
        <f t="shared" si="1290"/>
        <v>0</v>
      </c>
      <c r="Z2874" s="4">
        <f t="shared" si="1291"/>
        <v>-1</v>
      </c>
      <c r="AA2874" s="4">
        <f t="shared" si="1305"/>
        <v>0</v>
      </c>
      <c r="AB2874" s="5">
        <f t="shared" si="1306"/>
        <v>0</v>
      </c>
      <c r="AC2874" s="418">
        <f t="shared" si="1310"/>
        <v>0</v>
      </c>
      <c r="AD2874" s="628">
        <f t="shared" si="1307"/>
        <v>0</v>
      </c>
      <c r="AE2874" s="4">
        <f t="shared" si="1292"/>
        <v>0</v>
      </c>
      <c r="AF2874" s="3">
        <f t="shared" si="1308"/>
        <v>4.67</v>
      </c>
      <c r="AG2874" s="2">
        <f t="shared" si="1293"/>
        <v>105.92076283713217</v>
      </c>
      <c r="AH2874" s="1">
        <f t="shared" si="1282"/>
        <v>0</v>
      </c>
    </row>
    <row r="2875" spans="6:34" ht="15" thickBot="1" x14ac:dyDescent="0.4">
      <c r="F2875" s="21">
        <f t="shared" si="1294"/>
        <v>284.49999999999619</v>
      </c>
      <c r="G2875" s="20">
        <f t="shared" si="1309"/>
        <v>356.63043478260749</v>
      </c>
      <c r="H2875" s="19">
        <f t="shared" si="1283"/>
        <v>6.6304347826074945</v>
      </c>
      <c r="I2875" s="18">
        <f t="shared" si="1284"/>
        <v>1.8944099378878556E-2</v>
      </c>
      <c r="J2875" s="17">
        <f t="shared" si="1285"/>
        <v>3935.0464558612857</v>
      </c>
      <c r="K2875" s="16">
        <f t="shared" si="1286"/>
        <v>32.161889288814081</v>
      </c>
      <c r="L2875" s="15">
        <f t="shared" si="1287"/>
        <v>1.3845347021276564E-7</v>
      </c>
      <c r="M2875" s="14">
        <f t="shared" si="1288"/>
        <v>3.2909005334872264E-10</v>
      </c>
      <c r="N2875" s="13">
        <f t="shared" si="1295"/>
        <v>0</v>
      </c>
      <c r="O2875" s="12">
        <f t="shared" si="1296"/>
        <v>0</v>
      </c>
      <c r="P2875" s="4">
        <f t="shared" si="1297"/>
        <v>1.2462128098967713E-9</v>
      </c>
      <c r="Q2875" s="11">
        <f t="shared" si="1289"/>
        <v>1.831413571056754E-8</v>
      </c>
      <c r="R2875" s="10">
        <f t="shared" si="1298"/>
        <v>0</v>
      </c>
      <c r="S2875" s="9">
        <f t="shared" si="1299"/>
        <v>0</v>
      </c>
      <c r="T2875" s="8">
        <f t="shared" si="1300"/>
        <v>37294.985922558852</v>
      </c>
      <c r="U2875" s="7">
        <f t="shared" si="1301"/>
        <v>-32.161889288814081</v>
      </c>
      <c r="V2875" s="9">
        <f t="shared" si="1302"/>
        <v>0</v>
      </c>
      <c r="W2875" s="8">
        <f t="shared" si="1303"/>
        <v>3935.0464558612857</v>
      </c>
      <c r="X2875" s="7">
        <f t="shared" si="1304"/>
        <v>-32.161889288814081</v>
      </c>
      <c r="Y2875" s="6">
        <f t="shared" si="1290"/>
        <v>0</v>
      </c>
      <c r="Z2875" s="4">
        <f t="shared" si="1291"/>
        <v>-1</v>
      </c>
      <c r="AA2875" s="4">
        <f t="shared" si="1305"/>
        <v>0</v>
      </c>
      <c r="AB2875" s="5">
        <f t="shared" si="1306"/>
        <v>0</v>
      </c>
      <c r="AC2875" s="418">
        <f t="shared" si="1310"/>
        <v>0</v>
      </c>
      <c r="AD2875" s="628">
        <f t="shared" si="1307"/>
        <v>0</v>
      </c>
      <c r="AE2875" s="4">
        <f t="shared" si="1292"/>
        <v>0</v>
      </c>
      <c r="AF2875" s="3">
        <f t="shared" si="1308"/>
        <v>4.67</v>
      </c>
      <c r="AG2875" s="2">
        <f t="shared" si="1293"/>
        <v>105.92076283713217</v>
      </c>
      <c r="AH2875" s="1">
        <f t="shared" si="1282"/>
        <v>0</v>
      </c>
    </row>
    <row r="2876" spans="6:34" ht="15" thickBot="1" x14ac:dyDescent="0.4">
      <c r="F2876" s="21">
        <f t="shared" si="1294"/>
        <v>284.59999999999621</v>
      </c>
      <c r="G2876" s="20">
        <f t="shared" si="1309"/>
        <v>356.63043478260749</v>
      </c>
      <c r="H2876" s="19">
        <f t="shared" si="1283"/>
        <v>6.6304347826074945</v>
      </c>
      <c r="I2876" s="18">
        <f t="shared" si="1284"/>
        <v>1.8944099378878556E-2</v>
      </c>
      <c r="J2876" s="17">
        <f t="shared" si="1285"/>
        <v>3935.0464558612857</v>
      </c>
      <c r="K2876" s="16">
        <f t="shared" si="1286"/>
        <v>32.161889288814081</v>
      </c>
      <c r="L2876" s="15">
        <f t="shared" si="1287"/>
        <v>1.3845347021276564E-7</v>
      </c>
      <c r="M2876" s="14">
        <f t="shared" si="1288"/>
        <v>3.2909005334872264E-10</v>
      </c>
      <c r="N2876" s="13">
        <f t="shared" si="1295"/>
        <v>0</v>
      </c>
      <c r="O2876" s="12">
        <f t="shared" si="1296"/>
        <v>0</v>
      </c>
      <c r="P2876" s="4">
        <f t="shared" si="1297"/>
        <v>1.2462128098967713E-9</v>
      </c>
      <c r="Q2876" s="11">
        <f t="shared" si="1289"/>
        <v>1.831413571056754E-8</v>
      </c>
      <c r="R2876" s="10">
        <f t="shared" si="1298"/>
        <v>0</v>
      </c>
      <c r="S2876" s="9">
        <f t="shared" si="1299"/>
        <v>0</v>
      </c>
      <c r="T2876" s="8">
        <f t="shared" si="1300"/>
        <v>37294.985922558852</v>
      </c>
      <c r="U2876" s="7">
        <f t="shared" si="1301"/>
        <v>-32.161889288814081</v>
      </c>
      <c r="V2876" s="9">
        <f t="shared" si="1302"/>
        <v>0</v>
      </c>
      <c r="W2876" s="8">
        <f t="shared" si="1303"/>
        <v>3935.0464558612857</v>
      </c>
      <c r="X2876" s="7">
        <f t="shared" si="1304"/>
        <v>-32.161889288814081</v>
      </c>
      <c r="Y2876" s="6">
        <f t="shared" si="1290"/>
        <v>0</v>
      </c>
      <c r="Z2876" s="4">
        <f t="shared" si="1291"/>
        <v>-1</v>
      </c>
      <c r="AA2876" s="4">
        <f t="shared" si="1305"/>
        <v>0</v>
      </c>
      <c r="AB2876" s="5">
        <f t="shared" si="1306"/>
        <v>0</v>
      </c>
      <c r="AC2876" s="418">
        <f t="shared" si="1310"/>
        <v>0</v>
      </c>
      <c r="AD2876" s="628">
        <f t="shared" si="1307"/>
        <v>0</v>
      </c>
      <c r="AE2876" s="4">
        <f t="shared" si="1292"/>
        <v>0</v>
      </c>
      <c r="AF2876" s="3">
        <f t="shared" si="1308"/>
        <v>4.67</v>
      </c>
      <c r="AG2876" s="2">
        <f t="shared" si="1293"/>
        <v>105.92076283713217</v>
      </c>
      <c r="AH2876" s="1">
        <f t="shared" si="1282"/>
        <v>0</v>
      </c>
    </row>
    <row r="2877" spans="6:34" ht="15" thickBot="1" x14ac:dyDescent="0.4">
      <c r="F2877" s="21">
        <f t="shared" si="1294"/>
        <v>284.69999999999624</v>
      </c>
      <c r="G2877" s="20">
        <f t="shared" si="1309"/>
        <v>356.63043478260749</v>
      </c>
      <c r="H2877" s="19">
        <f t="shared" si="1283"/>
        <v>6.6304347826074945</v>
      </c>
      <c r="I2877" s="18">
        <f t="shared" si="1284"/>
        <v>1.8944099378878556E-2</v>
      </c>
      <c r="J2877" s="17">
        <f t="shared" si="1285"/>
        <v>3935.0464558612857</v>
      </c>
      <c r="K2877" s="16">
        <f t="shared" si="1286"/>
        <v>32.161889288814081</v>
      </c>
      <c r="L2877" s="15">
        <f t="shared" si="1287"/>
        <v>1.3845347021276564E-7</v>
      </c>
      <c r="M2877" s="14">
        <f t="shared" si="1288"/>
        <v>3.2909005334872264E-10</v>
      </c>
      <c r="N2877" s="13">
        <f t="shared" si="1295"/>
        <v>0</v>
      </c>
      <c r="O2877" s="12">
        <f t="shared" si="1296"/>
        <v>0</v>
      </c>
      <c r="P2877" s="4">
        <f t="shared" si="1297"/>
        <v>1.2462128098967713E-9</v>
      </c>
      <c r="Q2877" s="11">
        <f t="shared" si="1289"/>
        <v>1.831413571056754E-8</v>
      </c>
      <c r="R2877" s="10">
        <f t="shared" si="1298"/>
        <v>0</v>
      </c>
      <c r="S2877" s="9">
        <f t="shared" si="1299"/>
        <v>0</v>
      </c>
      <c r="T2877" s="8">
        <f t="shared" si="1300"/>
        <v>37294.985922558852</v>
      </c>
      <c r="U2877" s="7">
        <f t="shared" si="1301"/>
        <v>-32.161889288814081</v>
      </c>
      <c r="V2877" s="9">
        <f t="shared" si="1302"/>
        <v>0</v>
      </c>
      <c r="W2877" s="8">
        <f t="shared" si="1303"/>
        <v>3935.0464558612857</v>
      </c>
      <c r="X2877" s="7">
        <f t="shared" si="1304"/>
        <v>-32.161889288814081</v>
      </c>
      <c r="Y2877" s="6">
        <f t="shared" si="1290"/>
        <v>0</v>
      </c>
      <c r="Z2877" s="4">
        <f t="shared" si="1291"/>
        <v>-1</v>
      </c>
      <c r="AA2877" s="4">
        <f t="shared" si="1305"/>
        <v>0</v>
      </c>
      <c r="AB2877" s="5">
        <f t="shared" si="1306"/>
        <v>0</v>
      </c>
      <c r="AC2877" s="418">
        <f t="shared" si="1310"/>
        <v>0</v>
      </c>
      <c r="AD2877" s="628">
        <f t="shared" si="1307"/>
        <v>0</v>
      </c>
      <c r="AE2877" s="4">
        <f t="shared" si="1292"/>
        <v>0</v>
      </c>
      <c r="AF2877" s="3">
        <f t="shared" si="1308"/>
        <v>4.67</v>
      </c>
      <c r="AG2877" s="2">
        <f t="shared" si="1293"/>
        <v>105.92076283713217</v>
      </c>
      <c r="AH2877" s="1">
        <f t="shared" si="1282"/>
        <v>0</v>
      </c>
    </row>
    <row r="2878" spans="6:34" ht="15" thickBot="1" x14ac:dyDescent="0.4">
      <c r="F2878" s="21">
        <f t="shared" si="1294"/>
        <v>284.79999999999626</v>
      </c>
      <c r="G2878" s="20">
        <f t="shared" si="1309"/>
        <v>356.63043478260749</v>
      </c>
      <c r="H2878" s="19">
        <f t="shared" si="1283"/>
        <v>6.6304347826074945</v>
      </c>
      <c r="I2878" s="18">
        <f t="shared" si="1284"/>
        <v>1.8944099378878556E-2</v>
      </c>
      <c r="J2878" s="17">
        <f t="shared" si="1285"/>
        <v>3935.0464558612857</v>
      </c>
      <c r="K2878" s="16">
        <f t="shared" si="1286"/>
        <v>32.161889288814081</v>
      </c>
      <c r="L2878" s="15">
        <f t="shared" si="1287"/>
        <v>1.3845347021276564E-7</v>
      </c>
      <c r="M2878" s="14">
        <f t="shared" si="1288"/>
        <v>3.2909005334872264E-10</v>
      </c>
      <c r="N2878" s="13">
        <f t="shared" si="1295"/>
        <v>0</v>
      </c>
      <c r="O2878" s="12">
        <f t="shared" si="1296"/>
        <v>0</v>
      </c>
      <c r="P2878" s="4">
        <f t="shared" si="1297"/>
        <v>1.2462128098967713E-9</v>
      </c>
      <c r="Q2878" s="11">
        <f t="shared" si="1289"/>
        <v>1.831413571056754E-8</v>
      </c>
      <c r="R2878" s="10">
        <f t="shared" si="1298"/>
        <v>0</v>
      </c>
      <c r="S2878" s="9">
        <f t="shared" si="1299"/>
        <v>0</v>
      </c>
      <c r="T2878" s="8">
        <f t="shared" si="1300"/>
        <v>37294.985922558852</v>
      </c>
      <c r="U2878" s="7">
        <f t="shared" si="1301"/>
        <v>-32.161889288814081</v>
      </c>
      <c r="V2878" s="9">
        <f t="shared" si="1302"/>
        <v>0</v>
      </c>
      <c r="W2878" s="8">
        <f t="shared" si="1303"/>
        <v>3935.0464558612857</v>
      </c>
      <c r="X2878" s="7">
        <f t="shared" si="1304"/>
        <v>-32.161889288814081</v>
      </c>
      <c r="Y2878" s="6">
        <f t="shared" si="1290"/>
        <v>0</v>
      </c>
      <c r="Z2878" s="4">
        <f t="shared" si="1291"/>
        <v>-1</v>
      </c>
      <c r="AA2878" s="4">
        <f t="shared" si="1305"/>
        <v>0</v>
      </c>
      <c r="AB2878" s="5">
        <f t="shared" si="1306"/>
        <v>0</v>
      </c>
      <c r="AC2878" s="418">
        <f t="shared" si="1310"/>
        <v>0</v>
      </c>
      <c r="AD2878" s="628">
        <f t="shared" si="1307"/>
        <v>0</v>
      </c>
      <c r="AE2878" s="4">
        <f t="shared" si="1292"/>
        <v>0</v>
      </c>
      <c r="AF2878" s="3">
        <f t="shared" si="1308"/>
        <v>4.67</v>
      </c>
      <c r="AG2878" s="2">
        <f t="shared" si="1293"/>
        <v>105.92076283713217</v>
      </c>
      <c r="AH2878" s="1">
        <f t="shared" si="1282"/>
        <v>0</v>
      </c>
    </row>
    <row r="2879" spans="6:34" ht="15" thickBot="1" x14ac:dyDescent="0.4">
      <c r="F2879" s="21">
        <f t="shared" si="1294"/>
        <v>284.89999999999628</v>
      </c>
      <c r="G2879" s="20">
        <f t="shared" si="1309"/>
        <v>356.63043478260749</v>
      </c>
      <c r="H2879" s="19">
        <f t="shared" si="1283"/>
        <v>6.6304347826074945</v>
      </c>
      <c r="I2879" s="18">
        <f t="shared" si="1284"/>
        <v>1.8944099378878556E-2</v>
      </c>
      <c r="J2879" s="17">
        <f t="shared" si="1285"/>
        <v>3935.0464558612857</v>
      </c>
      <c r="K2879" s="16">
        <f t="shared" si="1286"/>
        <v>32.161889288814081</v>
      </c>
      <c r="L2879" s="15">
        <f t="shared" si="1287"/>
        <v>1.3845347021276564E-7</v>
      </c>
      <c r="M2879" s="14">
        <f t="shared" si="1288"/>
        <v>3.2909005334872264E-10</v>
      </c>
      <c r="N2879" s="13">
        <f t="shared" si="1295"/>
        <v>0</v>
      </c>
      <c r="O2879" s="12">
        <f t="shared" si="1296"/>
        <v>0</v>
      </c>
      <c r="P2879" s="4">
        <f t="shared" si="1297"/>
        <v>1.2462128098967713E-9</v>
      </c>
      <c r="Q2879" s="11">
        <f t="shared" si="1289"/>
        <v>1.831413571056754E-8</v>
      </c>
      <c r="R2879" s="10">
        <f t="shared" si="1298"/>
        <v>0</v>
      </c>
      <c r="S2879" s="9">
        <f t="shared" si="1299"/>
        <v>0</v>
      </c>
      <c r="T2879" s="8">
        <f t="shared" si="1300"/>
        <v>37294.985922558852</v>
      </c>
      <c r="U2879" s="7">
        <f t="shared" si="1301"/>
        <v>-32.161889288814081</v>
      </c>
      <c r="V2879" s="9">
        <f t="shared" si="1302"/>
        <v>0</v>
      </c>
      <c r="W2879" s="8">
        <f t="shared" si="1303"/>
        <v>3935.0464558612857</v>
      </c>
      <c r="X2879" s="7">
        <f t="shared" si="1304"/>
        <v>-32.161889288814081</v>
      </c>
      <c r="Y2879" s="6">
        <f t="shared" si="1290"/>
        <v>0</v>
      </c>
      <c r="Z2879" s="4">
        <f t="shared" si="1291"/>
        <v>-1</v>
      </c>
      <c r="AA2879" s="4">
        <f t="shared" si="1305"/>
        <v>0</v>
      </c>
      <c r="AB2879" s="5">
        <f t="shared" si="1306"/>
        <v>0</v>
      </c>
      <c r="AC2879" s="418">
        <f t="shared" si="1310"/>
        <v>0</v>
      </c>
      <c r="AD2879" s="628">
        <f t="shared" si="1307"/>
        <v>0</v>
      </c>
      <c r="AE2879" s="4">
        <f t="shared" si="1292"/>
        <v>0</v>
      </c>
      <c r="AF2879" s="3">
        <f t="shared" si="1308"/>
        <v>4.67</v>
      </c>
      <c r="AG2879" s="2">
        <f t="shared" si="1293"/>
        <v>105.92076283713217</v>
      </c>
      <c r="AH2879" s="1">
        <f t="shared" si="1282"/>
        <v>0</v>
      </c>
    </row>
    <row r="2880" spans="6:34" ht="15" thickBot="1" x14ac:dyDescent="0.4">
      <c r="F2880" s="21">
        <f t="shared" si="1294"/>
        <v>284.99999999999631</v>
      </c>
      <c r="G2880" s="20">
        <f t="shared" si="1309"/>
        <v>356.63043478260749</v>
      </c>
      <c r="H2880" s="19">
        <f t="shared" si="1283"/>
        <v>6.6304347826074945</v>
      </c>
      <c r="I2880" s="18">
        <f t="shared" si="1284"/>
        <v>1.8944099378878556E-2</v>
      </c>
      <c r="J2880" s="17">
        <f t="shared" si="1285"/>
        <v>3935.0464558612857</v>
      </c>
      <c r="K2880" s="16">
        <f t="shared" si="1286"/>
        <v>32.161889288814081</v>
      </c>
      <c r="L2880" s="15">
        <f t="shared" si="1287"/>
        <v>1.3845347021276564E-7</v>
      </c>
      <c r="M2880" s="14">
        <f t="shared" si="1288"/>
        <v>3.2909005334872264E-10</v>
      </c>
      <c r="N2880" s="13">
        <f t="shared" si="1295"/>
        <v>0</v>
      </c>
      <c r="O2880" s="12">
        <f t="shared" si="1296"/>
        <v>0</v>
      </c>
      <c r="P2880" s="4">
        <f t="shared" si="1297"/>
        <v>1.2462128098967713E-9</v>
      </c>
      <c r="Q2880" s="11">
        <f t="shared" si="1289"/>
        <v>1.831413571056754E-8</v>
      </c>
      <c r="R2880" s="10">
        <f t="shared" si="1298"/>
        <v>0</v>
      </c>
      <c r="S2880" s="9">
        <f t="shared" si="1299"/>
        <v>0</v>
      </c>
      <c r="T2880" s="8">
        <f t="shared" si="1300"/>
        <v>37294.985922558852</v>
      </c>
      <c r="U2880" s="7">
        <f t="shared" si="1301"/>
        <v>-32.161889288814081</v>
      </c>
      <c r="V2880" s="9">
        <f t="shared" si="1302"/>
        <v>0</v>
      </c>
      <c r="W2880" s="8">
        <f t="shared" si="1303"/>
        <v>3935.0464558612857</v>
      </c>
      <c r="X2880" s="7">
        <f t="shared" si="1304"/>
        <v>-32.161889288814081</v>
      </c>
      <c r="Y2880" s="6">
        <f t="shared" si="1290"/>
        <v>0</v>
      </c>
      <c r="Z2880" s="4">
        <f t="shared" si="1291"/>
        <v>-1</v>
      </c>
      <c r="AA2880" s="4">
        <f t="shared" si="1305"/>
        <v>0</v>
      </c>
      <c r="AB2880" s="5">
        <f t="shared" si="1306"/>
        <v>0</v>
      </c>
      <c r="AC2880" s="418">
        <f t="shared" si="1310"/>
        <v>0</v>
      </c>
      <c r="AD2880" s="628">
        <f t="shared" si="1307"/>
        <v>0</v>
      </c>
      <c r="AE2880" s="4">
        <f t="shared" si="1292"/>
        <v>0</v>
      </c>
      <c r="AF2880" s="3">
        <f t="shared" si="1308"/>
        <v>4.67</v>
      </c>
      <c r="AG2880" s="2">
        <f t="shared" si="1293"/>
        <v>105.92076283713217</v>
      </c>
      <c r="AH2880" s="1">
        <f t="shared" si="1282"/>
        <v>0</v>
      </c>
    </row>
    <row r="2881" spans="6:34" ht="15" thickBot="1" x14ac:dyDescent="0.4">
      <c r="F2881" s="21">
        <f t="shared" si="1294"/>
        <v>285.09999999999633</v>
      </c>
      <c r="G2881" s="20">
        <f t="shared" si="1309"/>
        <v>356.63043478260749</v>
      </c>
      <c r="H2881" s="19">
        <f t="shared" si="1283"/>
        <v>6.6304347826074945</v>
      </c>
      <c r="I2881" s="18">
        <f t="shared" si="1284"/>
        <v>1.8944099378878556E-2</v>
      </c>
      <c r="J2881" s="17">
        <f t="shared" si="1285"/>
        <v>3935.0464558612857</v>
      </c>
      <c r="K2881" s="16">
        <f t="shared" si="1286"/>
        <v>32.161889288814081</v>
      </c>
      <c r="L2881" s="15">
        <f t="shared" si="1287"/>
        <v>1.3845347021276564E-7</v>
      </c>
      <c r="M2881" s="14">
        <f t="shared" si="1288"/>
        <v>3.2909005334872264E-10</v>
      </c>
      <c r="N2881" s="13">
        <f t="shared" si="1295"/>
        <v>0</v>
      </c>
      <c r="O2881" s="12">
        <f t="shared" si="1296"/>
        <v>0</v>
      </c>
      <c r="P2881" s="4">
        <f t="shared" si="1297"/>
        <v>1.2462128098967713E-9</v>
      </c>
      <c r="Q2881" s="11">
        <f t="shared" si="1289"/>
        <v>1.831413571056754E-8</v>
      </c>
      <c r="R2881" s="10">
        <f t="shared" si="1298"/>
        <v>0</v>
      </c>
      <c r="S2881" s="9">
        <f t="shared" si="1299"/>
        <v>0</v>
      </c>
      <c r="T2881" s="8">
        <f t="shared" si="1300"/>
        <v>37294.985922558852</v>
      </c>
      <c r="U2881" s="7">
        <f t="shared" si="1301"/>
        <v>-32.161889288814081</v>
      </c>
      <c r="V2881" s="9">
        <f t="shared" si="1302"/>
        <v>0</v>
      </c>
      <c r="W2881" s="8">
        <f t="shared" si="1303"/>
        <v>3935.0464558612857</v>
      </c>
      <c r="X2881" s="7">
        <f t="shared" si="1304"/>
        <v>-32.161889288814081</v>
      </c>
      <c r="Y2881" s="6">
        <f t="shared" si="1290"/>
        <v>0</v>
      </c>
      <c r="Z2881" s="4">
        <f t="shared" si="1291"/>
        <v>-1</v>
      </c>
      <c r="AA2881" s="4">
        <f t="shared" si="1305"/>
        <v>0</v>
      </c>
      <c r="AB2881" s="5">
        <f t="shared" si="1306"/>
        <v>0</v>
      </c>
      <c r="AC2881" s="418">
        <f t="shared" si="1310"/>
        <v>0</v>
      </c>
      <c r="AD2881" s="628">
        <f t="shared" si="1307"/>
        <v>0</v>
      </c>
      <c r="AE2881" s="4">
        <f t="shared" si="1292"/>
        <v>0</v>
      </c>
      <c r="AF2881" s="3">
        <f t="shared" si="1308"/>
        <v>4.67</v>
      </c>
      <c r="AG2881" s="2">
        <f t="shared" si="1293"/>
        <v>105.92076283713217</v>
      </c>
      <c r="AH2881" s="1">
        <f t="shared" si="1282"/>
        <v>0</v>
      </c>
    </row>
    <row r="2882" spans="6:34" ht="15" thickBot="1" x14ac:dyDescent="0.4">
      <c r="F2882" s="21">
        <f t="shared" si="1294"/>
        <v>285.19999999999635</v>
      </c>
      <c r="G2882" s="20">
        <f t="shared" si="1309"/>
        <v>356.63043478260749</v>
      </c>
      <c r="H2882" s="19">
        <f t="shared" si="1283"/>
        <v>6.6304347826074945</v>
      </c>
      <c r="I2882" s="18">
        <f t="shared" si="1284"/>
        <v>1.8944099378878556E-2</v>
      </c>
      <c r="J2882" s="17">
        <f t="shared" si="1285"/>
        <v>3935.0464558612857</v>
      </c>
      <c r="K2882" s="16">
        <f t="shared" si="1286"/>
        <v>32.161889288814081</v>
      </c>
      <c r="L2882" s="15">
        <f t="shared" si="1287"/>
        <v>1.3845347021276564E-7</v>
      </c>
      <c r="M2882" s="14">
        <f t="shared" si="1288"/>
        <v>3.2909005334872264E-10</v>
      </c>
      <c r="N2882" s="13">
        <f t="shared" si="1295"/>
        <v>0</v>
      </c>
      <c r="O2882" s="12">
        <f t="shared" si="1296"/>
        <v>0</v>
      </c>
      <c r="P2882" s="4">
        <f t="shared" si="1297"/>
        <v>1.2462128098967713E-9</v>
      </c>
      <c r="Q2882" s="11">
        <f t="shared" si="1289"/>
        <v>1.831413571056754E-8</v>
      </c>
      <c r="R2882" s="10">
        <f t="shared" si="1298"/>
        <v>0</v>
      </c>
      <c r="S2882" s="9">
        <f t="shared" si="1299"/>
        <v>0</v>
      </c>
      <c r="T2882" s="8">
        <f t="shared" si="1300"/>
        <v>37294.985922558852</v>
      </c>
      <c r="U2882" s="7">
        <f t="shared" si="1301"/>
        <v>-32.161889288814081</v>
      </c>
      <c r="V2882" s="9">
        <f t="shared" si="1302"/>
        <v>0</v>
      </c>
      <c r="W2882" s="8">
        <f t="shared" si="1303"/>
        <v>3935.0464558612857</v>
      </c>
      <c r="X2882" s="7">
        <f t="shared" si="1304"/>
        <v>-32.161889288814081</v>
      </c>
      <c r="Y2882" s="6">
        <f t="shared" si="1290"/>
        <v>0</v>
      </c>
      <c r="Z2882" s="4">
        <f t="shared" si="1291"/>
        <v>-1</v>
      </c>
      <c r="AA2882" s="4">
        <f t="shared" si="1305"/>
        <v>0</v>
      </c>
      <c r="AB2882" s="5">
        <f t="shared" si="1306"/>
        <v>0</v>
      </c>
      <c r="AC2882" s="418">
        <f t="shared" si="1310"/>
        <v>0</v>
      </c>
      <c r="AD2882" s="628">
        <f t="shared" si="1307"/>
        <v>0</v>
      </c>
      <c r="AE2882" s="4">
        <f t="shared" si="1292"/>
        <v>0</v>
      </c>
      <c r="AF2882" s="3">
        <f t="shared" si="1308"/>
        <v>4.67</v>
      </c>
      <c r="AG2882" s="2">
        <f t="shared" si="1293"/>
        <v>105.92076283713217</v>
      </c>
      <c r="AH2882" s="1">
        <f t="shared" si="1282"/>
        <v>0</v>
      </c>
    </row>
    <row r="2883" spans="6:34" ht="15" thickBot="1" x14ac:dyDescent="0.4">
      <c r="F2883" s="21">
        <f t="shared" si="1294"/>
        <v>285.29999999999637</v>
      </c>
      <c r="G2883" s="20">
        <f t="shared" si="1309"/>
        <v>356.63043478260749</v>
      </c>
      <c r="H2883" s="19">
        <f t="shared" si="1283"/>
        <v>6.6304347826074945</v>
      </c>
      <c r="I2883" s="18">
        <f t="shared" si="1284"/>
        <v>1.8944099378878556E-2</v>
      </c>
      <c r="J2883" s="17">
        <f t="shared" si="1285"/>
        <v>3935.0464558612857</v>
      </c>
      <c r="K2883" s="16">
        <f t="shared" si="1286"/>
        <v>32.161889288814081</v>
      </c>
      <c r="L2883" s="15">
        <f t="shared" si="1287"/>
        <v>1.3845347021276564E-7</v>
      </c>
      <c r="M2883" s="14">
        <f t="shared" si="1288"/>
        <v>3.2909005334872264E-10</v>
      </c>
      <c r="N2883" s="13">
        <f t="shared" si="1295"/>
        <v>0</v>
      </c>
      <c r="O2883" s="12">
        <f t="shared" si="1296"/>
        <v>0</v>
      </c>
      <c r="P2883" s="4">
        <f t="shared" si="1297"/>
        <v>1.2462128098967713E-9</v>
      </c>
      <c r="Q2883" s="11">
        <f t="shared" si="1289"/>
        <v>1.831413571056754E-8</v>
      </c>
      <c r="R2883" s="10">
        <f t="shared" si="1298"/>
        <v>0</v>
      </c>
      <c r="S2883" s="9">
        <f t="shared" si="1299"/>
        <v>0</v>
      </c>
      <c r="T2883" s="8">
        <f t="shared" si="1300"/>
        <v>37294.985922558852</v>
      </c>
      <c r="U2883" s="7">
        <f t="shared" si="1301"/>
        <v>-32.161889288814081</v>
      </c>
      <c r="V2883" s="9">
        <f t="shared" si="1302"/>
        <v>0</v>
      </c>
      <c r="W2883" s="8">
        <f t="shared" si="1303"/>
        <v>3935.0464558612857</v>
      </c>
      <c r="X2883" s="7">
        <f t="shared" si="1304"/>
        <v>-32.161889288814081</v>
      </c>
      <c r="Y2883" s="6">
        <f t="shared" si="1290"/>
        <v>0</v>
      </c>
      <c r="Z2883" s="4">
        <f t="shared" si="1291"/>
        <v>-1</v>
      </c>
      <c r="AA2883" s="4">
        <f t="shared" si="1305"/>
        <v>0</v>
      </c>
      <c r="AB2883" s="5">
        <f t="shared" si="1306"/>
        <v>0</v>
      </c>
      <c r="AC2883" s="418">
        <f t="shared" si="1310"/>
        <v>0</v>
      </c>
      <c r="AD2883" s="628">
        <f t="shared" si="1307"/>
        <v>0</v>
      </c>
      <c r="AE2883" s="4">
        <f t="shared" si="1292"/>
        <v>0</v>
      </c>
      <c r="AF2883" s="3">
        <f t="shared" si="1308"/>
        <v>4.67</v>
      </c>
      <c r="AG2883" s="2">
        <f t="shared" si="1293"/>
        <v>105.92076283713217</v>
      </c>
      <c r="AH2883" s="1">
        <f t="shared" si="1282"/>
        <v>0</v>
      </c>
    </row>
    <row r="2884" spans="6:34" ht="15" thickBot="1" x14ac:dyDescent="0.4">
      <c r="F2884" s="21">
        <f t="shared" si="1294"/>
        <v>285.3999999999964</v>
      </c>
      <c r="G2884" s="20">
        <f t="shared" si="1309"/>
        <v>356.63043478260749</v>
      </c>
      <c r="H2884" s="19">
        <f t="shared" si="1283"/>
        <v>6.6304347826074945</v>
      </c>
      <c r="I2884" s="18">
        <f t="shared" si="1284"/>
        <v>1.8944099378878556E-2</v>
      </c>
      <c r="J2884" s="17">
        <f t="shared" si="1285"/>
        <v>3935.0464558612857</v>
      </c>
      <c r="K2884" s="16">
        <f t="shared" si="1286"/>
        <v>32.161889288814081</v>
      </c>
      <c r="L2884" s="15">
        <f t="shared" si="1287"/>
        <v>1.3845347021276564E-7</v>
      </c>
      <c r="M2884" s="14">
        <f t="shared" si="1288"/>
        <v>3.2909005334872264E-10</v>
      </c>
      <c r="N2884" s="13">
        <f t="shared" si="1295"/>
        <v>0</v>
      </c>
      <c r="O2884" s="12">
        <f t="shared" si="1296"/>
        <v>0</v>
      </c>
      <c r="P2884" s="4">
        <f t="shared" si="1297"/>
        <v>1.2462128098967713E-9</v>
      </c>
      <c r="Q2884" s="11">
        <f t="shared" si="1289"/>
        <v>1.831413571056754E-8</v>
      </c>
      <c r="R2884" s="10">
        <f t="shared" si="1298"/>
        <v>0</v>
      </c>
      <c r="S2884" s="9">
        <f t="shared" si="1299"/>
        <v>0</v>
      </c>
      <c r="T2884" s="8">
        <f t="shared" si="1300"/>
        <v>37294.985922558852</v>
      </c>
      <c r="U2884" s="7">
        <f t="shared" si="1301"/>
        <v>-32.161889288814081</v>
      </c>
      <c r="V2884" s="9">
        <f t="shared" si="1302"/>
        <v>0</v>
      </c>
      <c r="W2884" s="8">
        <f t="shared" si="1303"/>
        <v>3935.0464558612857</v>
      </c>
      <c r="X2884" s="7">
        <f t="shared" si="1304"/>
        <v>-32.161889288814081</v>
      </c>
      <c r="Y2884" s="6">
        <f t="shared" si="1290"/>
        <v>0</v>
      </c>
      <c r="Z2884" s="4">
        <f t="shared" si="1291"/>
        <v>-1</v>
      </c>
      <c r="AA2884" s="4">
        <f t="shared" si="1305"/>
        <v>0</v>
      </c>
      <c r="AB2884" s="5">
        <f t="shared" si="1306"/>
        <v>0</v>
      </c>
      <c r="AC2884" s="418">
        <f t="shared" si="1310"/>
        <v>0</v>
      </c>
      <c r="AD2884" s="628">
        <f t="shared" si="1307"/>
        <v>0</v>
      </c>
      <c r="AE2884" s="4">
        <f t="shared" si="1292"/>
        <v>0</v>
      </c>
      <c r="AF2884" s="3">
        <f t="shared" si="1308"/>
        <v>4.67</v>
      </c>
      <c r="AG2884" s="2">
        <f t="shared" si="1293"/>
        <v>105.92076283713217</v>
      </c>
      <c r="AH2884" s="1">
        <f t="shared" si="1282"/>
        <v>0</v>
      </c>
    </row>
    <row r="2885" spans="6:34" ht="15" thickBot="1" x14ac:dyDescent="0.4">
      <c r="F2885" s="21">
        <f t="shared" si="1294"/>
        <v>285.49999999999642</v>
      </c>
      <c r="G2885" s="20">
        <f t="shared" si="1309"/>
        <v>356.63043478260749</v>
      </c>
      <c r="H2885" s="19">
        <f t="shared" si="1283"/>
        <v>6.6304347826074945</v>
      </c>
      <c r="I2885" s="18">
        <f t="shared" si="1284"/>
        <v>1.8944099378878556E-2</v>
      </c>
      <c r="J2885" s="17">
        <f t="shared" si="1285"/>
        <v>3935.0464558612857</v>
      </c>
      <c r="K2885" s="16">
        <f t="shared" si="1286"/>
        <v>32.161889288814081</v>
      </c>
      <c r="L2885" s="15">
        <f t="shared" si="1287"/>
        <v>1.3845347021276564E-7</v>
      </c>
      <c r="M2885" s="14">
        <f t="shared" si="1288"/>
        <v>3.2909005334872264E-10</v>
      </c>
      <c r="N2885" s="13">
        <f t="shared" si="1295"/>
        <v>0</v>
      </c>
      <c r="O2885" s="12">
        <f t="shared" si="1296"/>
        <v>0</v>
      </c>
      <c r="P2885" s="4">
        <f t="shared" si="1297"/>
        <v>1.2462128098967713E-9</v>
      </c>
      <c r="Q2885" s="11">
        <f t="shared" si="1289"/>
        <v>1.831413571056754E-8</v>
      </c>
      <c r="R2885" s="10">
        <f t="shared" si="1298"/>
        <v>0</v>
      </c>
      <c r="S2885" s="9">
        <f t="shared" si="1299"/>
        <v>0</v>
      </c>
      <c r="T2885" s="8">
        <f t="shared" si="1300"/>
        <v>37294.985922558852</v>
      </c>
      <c r="U2885" s="7">
        <f t="shared" si="1301"/>
        <v>-32.161889288814081</v>
      </c>
      <c r="V2885" s="9">
        <f t="shared" si="1302"/>
        <v>0</v>
      </c>
      <c r="W2885" s="8">
        <f t="shared" si="1303"/>
        <v>3935.0464558612857</v>
      </c>
      <c r="X2885" s="7">
        <f t="shared" si="1304"/>
        <v>-32.161889288814081</v>
      </c>
      <c r="Y2885" s="6">
        <f t="shared" si="1290"/>
        <v>0</v>
      </c>
      <c r="Z2885" s="4">
        <f t="shared" si="1291"/>
        <v>-1</v>
      </c>
      <c r="AA2885" s="4">
        <f t="shared" si="1305"/>
        <v>0</v>
      </c>
      <c r="AB2885" s="5">
        <f t="shared" si="1306"/>
        <v>0</v>
      </c>
      <c r="AC2885" s="418">
        <f t="shared" si="1310"/>
        <v>0</v>
      </c>
      <c r="AD2885" s="628">
        <f t="shared" si="1307"/>
        <v>0</v>
      </c>
      <c r="AE2885" s="4">
        <f t="shared" si="1292"/>
        <v>0</v>
      </c>
      <c r="AF2885" s="3">
        <f t="shared" si="1308"/>
        <v>4.67</v>
      </c>
      <c r="AG2885" s="2">
        <f t="shared" si="1293"/>
        <v>105.92076283713217</v>
      </c>
      <c r="AH2885" s="1">
        <f t="shared" si="1282"/>
        <v>0</v>
      </c>
    </row>
    <row r="2886" spans="6:34" ht="15" thickBot="1" x14ac:dyDescent="0.4">
      <c r="F2886" s="21">
        <f t="shared" si="1294"/>
        <v>285.59999999999644</v>
      </c>
      <c r="G2886" s="20">
        <f t="shared" si="1309"/>
        <v>356.63043478260749</v>
      </c>
      <c r="H2886" s="19">
        <f t="shared" si="1283"/>
        <v>6.6304347826074945</v>
      </c>
      <c r="I2886" s="18">
        <f t="shared" si="1284"/>
        <v>1.8944099378878556E-2</v>
      </c>
      <c r="J2886" s="17">
        <f t="shared" si="1285"/>
        <v>3935.0464558612857</v>
      </c>
      <c r="K2886" s="16">
        <f t="shared" si="1286"/>
        <v>32.161889288814081</v>
      </c>
      <c r="L2886" s="15">
        <f t="shared" si="1287"/>
        <v>1.3845347021276564E-7</v>
      </c>
      <c r="M2886" s="14">
        <f t="shared" si="1288"/>
        <v>3.2909005334872264E-10</v>
      </c>
      <c r="N2886" s="13">
        <f t="shared" si="1295"/>
        <v>0</v>
      </c>
      <c r="O2886" s="12">
        <f t="shared" si="1296"/>
        <v>0</v>
      </c>
      <c r="P2886" s="4">
        <f t="shared" si="1297"/>
        <v>1.2462128098967713E-9</v>
      </c>
      <c r="Q2886" s="11">
        <f t="shared" si="1289"/>
        <v>1.831413571056754E-8</v>
      </c>
      <c r="R2886" s="10">
        <f t="shared" si="1298"/>
        <v>0</v>
      </c>
      <c r="S2886" s="9">
        <f t="shared" si="1299"/>
        <v>0</v>
      </c>
      <c r="T2886" s="8">
        <f t="shared" si="1300"/>
        <v>37294.985922558852</v>
      </c>
      <c r="U2886" s="7">
        <f t="shared" si="1301"/>
        <v>-32.161889288814081</v>
      </c>
      <c r="V2886" s="9">
        <f t="shared" si="1302"/>
        <v>0</v>
      </c>
      <c r="W2886" s="8">
        <f t="shared" si="1303"/>
        <v>3935.0464558612857</v>
      </c>
      <c r="X2886" s="7">
        <f t="shared" si="1304"/>
        <v>-32.161889288814081</v>
      </c>
      <c r="Y2886" s="6">
        <f t="shared" si="1290"/>
        <v>0</v>
      </c>
      <c r="Z2886" s="4">
        <f t="shared" si="1291"/>
        <v>-1</v>
      </c>
      <c r="AA2886" s="4">
        <f t="shared" si="1305"/>
        <v>0</v>
      </c>
      <c r="AB2886" s="5">
        <f t="shared" si="1306"/>
        <v>0</v>
      </c>
      <c r="AC2886" s="418">
        <f t="shared" si="1310"/>
        <v>0</v>
      </c>
      <c r="AD2886" s="628">
        <f t="shared" si="1307"/>
        <v>0</v>
      </c>
      <c r="AE2886" s="4">
        <f t="shared" si="1292"/>
        <v>0</v>
      </c>
      <c r="AF2886" s="3">
        <f t="shared" si="1308"/>
        <v>4.67</v>
      </c>
      <c r="AG2886" s="2">
        <f t="shared" si="1293"/>
        <v>105.92076283713217</v>
      </c>
      <c r="AH2886" s="1">
        <f t="shared" si="1282"/>
        <v>0</v>
      </c>
    </row>
    <row r="2887" spans="6:34" ht="15" thickBot="1" x14ac:dyDescent="0.4">
      <c r="F2887" s="21">
        <f t="shared" si="1294"/>
        <v>285.69999999999646</v>
      </c>
      <c r="G2887" s="20">
        <f t="shared" si="1309"/>
        <v>356.63043478260749</v>
      </c>
      <c r="H2887" s="19">
        <f t="shared" si="1283"/>
        <v>6.6304347826074945</v>
      </c>
      <c r="I2887" s="18">
        <f t="shared" si="1284"/>
        <v>1.8944099378878556E-2</v>
      </c>
      <c r="J2887" s="17">
        <f t="shared" si="1285"/>
        <v>3935.0464558612857</v>
      </c>
      <c r="K2887" s="16">
        <f t="shared" si="1286"/>
        <v>32.161889288814081</v>
      </c>
      <c r="L2887" s="15">
        <f t="shared" si="1287"/>
        <v>1.3845347021276564E-7</v>
      </c>
      <c r="M2887" s="14">
        <f t="shared" si="1288"/>
        <v>3.2909005334872264E-10</v>
      </c>
      <c r="N2887" s="13">
        <f t="shared" si="1295"/>
        <v>0</v>
      </c>
      <c r="O2887" s="12">
        <f t="shared" si="1296"/>
        <v>0</v>
      </c>
      <c r="P2887" s="4">
        <f t="shared" si="1297"/>
        <v>1.2462128098967713E-9</v>
      </c>
      <c r="Q2887" s="11">
        <f t="shared" si="1289"/>
        <v>1.831413571056754E-8</v>
      </c>
      <c r="R2887" s="10">
        <f t="shared" si="1298"/>
        <v>0</v>
      </c>
      <c r="S2887" s="9">
        <f t="shared" si="1299"/>
        <v>0</v>
      </c>
      <c r="T2887" s="8">
        <f t="shared" si="1300"/>
        <v>37294.985922558852</v>
      </c>
      <c r="U2887" s="7">
        <f t="shared" si="1301"/>
        <v>-32.161889288814081</v>
      </c>
      <c r="V2887" s="9">
        <f t="shared" si="1302"/>
        <v>0</v>
      </c>
      <c r="W2887" s="8">
        <f t="shared" si="1303"/>
        <v>3935.0464558612857</v>
      </c>
      <c r="X2887" s="7">
        <f t="shared" si="1304"/>
        <v>-32.161889288814081</v>
      </c>
      <c r="Y2887" s="6">
        <f t="shared" si="1290"/>
        <v>0</v>
      </c>
      <c r="Z2887" s="4">
        <f t="shared" si="1291"/>
        <v>-1</v>
      </c>
      <c r="AA2887" s="4">
        <f t="shared" si="1305"/>
        <v>0</v>
      </c>
      <c r="AB2887" s="5">
        <f t="shared" si="1306"/>
        <v>0</v>
      </c>
      <c r="AC2887" s="418">
        <f t="shared" si="1310"/>
        <v>0</v>
      </c>
      <c r="AD2887" s="628">
        <f t="shared" si="1307"/>
        <v>0</v>
      </c>
      <c r="AE2887" s="4">
        <f t="shared" si="1292"/>
        <v>0</v>
      </c>
      <c r="AF2887" s="3">
        <f t="shared" si="1308"/>
        <v>4.67</v>
      </c>
      <c r="AG2887" s="2">
        <f t="shared" si="1293"/>
        <v>105.92076283713217</v>
      </c>
      <c r="AH2887" s="1">
        <f t="shared" si="1282"/>
        <v>0</v>
      </c>
    </row>
    <row r="2888" spans="6:34" ht="15" thickBot="1" x14ac:dyDescent="0.4">
      <c r="F2888" s="21">
        <f t="shared" si="1294"/>
        <v>285.79999999999649</v>
      </c>
      <c r="G2888" s="20">
        <f t="shared" si="1309"/>
        <v>356.63043478260749</v>
      </c>
      <c r="H2888" s="19">
        <f t="shared" si="1283"/>
        <v>6.6304347826074945</v>
      </c>
      <c r="I2888" s="18">
        <f t="shared" si="1284"/>
        <v>1.8944099378878556E-2</v>
      </c>
      <c r="J2888" s="17">
        <f t="shared" si="1285"/>
        <v>3935.0464558612857</v>
      </c>
      <c r="K2888" s="16">
        <f t="shared" si="1286"/>
        <v>32.161889288814081</v>
      </c>
      <c r="L2888" s="15">
        <f t="shared" si="1287"/>
        <v>1.3845347021276564E-7</v>
      </c>
      <c r="M2888" s="14">
        <f t="shared" si="1288"/>
        <v>3.2909005334872264E-10</v>
      </c>
      <c r="N2888" s="13">
        <f t="shared" si="1295"/>
        <v>0</v>
      </c>
      <c r="O2888" s="12">
        <f t="shared" si="1296"/>
        <v>0</v>
      </c>
      <c r="P2888" s="4">
        <f t="shared" si="1297"/>
        <v>1.2462128098967713E-9</v>
      </c>
      <c r="Q2888" s="11">
        <f t="shared" si="1289"/>
        <v>1.831413571056754E-8</v>
      </c>
      <c r="R2888" s="10">
        <f t="shared" si="1298"/>
        <v>0</v>
      </c>
      <c r="S2888" s="9">
        <f t="shared" si="1299"/>
        <v>0</v>
      </c>
      <c r="T2888" s="8">
        <f t="shared" si="1300"/>
        <v>37294.985922558852</v>
      </c>
      <c r="U2888" s="7">
        <f t="shared" si="1301"/>
        <v>-32.161889288814081</v>
      </c>
      <c r="V2888" s="9">
        <f t="shared" si="1302"/>
        <v>0</v>
      </c>
      <c r="W2888" s="8">
        <f t="shared" si="1303"/>
        <v>3935.0464558612857</v>
      </c>
      <c r="X2888" s="7">
        <f t="shared" si="1304"/>
        <v>-32.161889288814081</v>
      </c>
      <c r="Y2888" s="6">
        <f t="shared" si="1290"/>
        <v>0</v>
      </c>
      <c r="Z2888" s="4">
        <f t="shared" si="1291"/>
        <v>-1</v>
      </c>
      <c r="AA2888" s="4">
        <f t="shared" si="1305"/>
        <v>0</v>
      </c>
      <c r="AB2888" s="5">
        <f t="shared" si="1306"/>
        <v>0</v>
      </c>
      <c r="AC2888" s="418">
        <f t="shared" si="1310"/>
        <v>0</v>
      </c>
      <c r="AD2888" s="628">
        <f t="shared" si="1307"/>
        <v>0</v>
      </c>
      <c r="AE2888" s="4">
        <f t="shared" si="1292"/>
        <v>0</v>
      </c>
      <c r="AF2888" s="3">
        <f t="shared" si="1308"/>
        <v>4.67</v>
      </c>
      <c r="AG2888" s="2">
        <f t="shared" si="1293"/>
        <v>105.92076283713217</v>
      </c>
      <c r="AH2888" s="1">
        <f t="shared" si="1282"/>
        <v>0</v>
      </c>
    </row>
    <row r="2889" spans="6:34" ht="15" thickBot="1" x14ac:dyDescent="0.4">
      <c r="F2889" s="21">
        <f t="shared" si="1294"/>
        <v>285.89999999999651</v>
      </c>
      <c r="G2889" s="20">
        <f t="shared" si="1309"/>
        <v>356.63043478260749</v>
      </c>
      <c r="H2889" s="19">
        <f t="shared" si="1283"/>
        <v>6.6304347826074945</v>
      </c>
      <c r="I2889" s="18">
        <f t="shared" si="1284"/>
        <v>1.8944099378878556E-2</v>
      </c>
      <c r="J2889" s="17">
        <f t="shared" si="1285"/>
        <v>3935.0464558612857</v>
      </c>
      <c r="K2889" s="16">
        <f t="shared" si="1286"/>
        <v>32.161889288814081</v>
      </c>
      <c r="L2889" s="15">
        <f t="shared" si="1287"/>
        <v>1.3845347021276564E-7</v>
      </c>
      <c r="M2889" s="14">
        <f t="shared" si="1288"/>
        <v>3.2909005334872264E-10</v>
      </c>
      <c r="N2889" s="13">
        <f t="shared" si="1295"/>
        <v>0</v>
      </c>
      <c r="O2889" s="12">
        <f t="shared" si="1296"/>
        <v>0</v>
      </c>
      <c r="P2889" s="4">
        <f t="shared" si="1297"/>
        <v>1.2462128098967713E-9</v>
      </c>
      <c r="Q2889" s="11">
        <f t="shared" si="1289"/>
        <v>1.831413571056754E-8</v>
      </c>
      <c r="R2889" s="10">
        <f t="shared" si="1298"/>
        <v>0</v>
      </c>
      <c r="S2889" s="9">
        <f t="shared" si="1299"/>
        <v>0</v>
      </c>
      <c r="T2889" s="8">
        <f t="shared" si="1300"/>
        <v>37294.985922558852</v>
      </c>
      <c r="U2889" s="7">
        <f t="shared" si="1301"/>
        <v>-32.161889288814081</v>
      </c>
      <c r="V2889" s="9">
        <f t="shared" si="1302"/>
        <v>0</v>
      </c>
      <c r="W2889" s="8">
        <f t="shared" si="1303"/>
        <v>3935.0464558612857</v>
      </c>
      <c r="X2889" s="7">
        <f t="shared" si="1304"/>
        <v>-32.161889288814081</v>
      </c>
      <c r="Y2889" s="6">
        <f t="shared" si="1290"/>
        <v>0</v>
      </c>
      <c r="Z2889" s="4">
        <f t="shared" si="1291"/>
        <v>-1</v>
      </c>
      <c r="AA2889" s="4">
        <f t="shared" si="1305"/>
        <v>0</v>
      </c>
      <c r="AB2889" s="5">
        <f t="shared" si="1306"/>
        <v>0</v>
      </c>
      <c r="AC2889" s="418">
        <f t="shared" si="1310"/>
        <v>0</v>
      </c>
      <c r="AD2889" s="628">
        <f t="shared" si="1307"/>
        <v>0</v>
      </c>
      <c r="AE2889" s="4">
        <f t="shared" si="1292"/>
        <v>0</v>
      </c>
      <c r="AF2889" s="3">
        <f t="shared" si="1308"/>
        <v>4.67</v>
      </c>
      <c r="AG2889" s="2">
        <f t="shared" si="1293"/>
        <v>105.92076283713217</v>
      </c>
      <c r="AH2889" s="1">
        <f t="shared" si="1282"/>
        <v>0</v>
      </c>
    </row>
    <row r="2890" spans="6:34" ht="15" thickBot="1" x14ac:dyDescent="0.4">
      <c r="F2890" s="21">
        <f t="shared" si="1294"/>
        <v>285.99999999999653</v>
      </c>
      <c r="G2890" s="20">
        <f t="shared" si="1309"/>
        <v>356.63043478260749</v>
      </c>
      <c r="H2890" s="19">
        <f t="shared" si="1283"/>
        <v>6.6304347826074945</v>
      </c>
      <c r="I2890" s="18">
        <f t="shared" si="1284"/>
        <v>1.8944099378878556E-2</v>
      </c>
      <c r="J2890" s="17">
        <f t="shared" si="1285"/>
        <v>3935.0464558612857</v>
      </c>
      <c r="K2890" s="16">
        <f t="shared" si="1286"/>
        <v>32.161889288814081</v>
      </c>
      <c r="L2890" s="15">
        <f t="shared" si="1287"/>
        <v>1.3845347021276564E-7</v>
      </c>
      <c r="M2890" s="14">
        <f t="shared" si="1288"/>
        <v>3.2909005334872264E-10</v>
      </c>
      <c r="N2890" s="13">
        <f t="shared" si="1295"/>
        <v>0</v>
      </c>
      <c r="O2890" s="12">
        <f t="shared" si="1296"/>
        <v>0</v>
      </c>
      <c r="P2890" s="4">
        <f t="shared" si="1297"/>
        <v>1.2462128098967713E-9</v>
      </c>
      <c r="Q2890" s="11">
        <f t="shared" si="1289"/>
        <v>1.831413571056754E-8</v>
      </c>
      <c r="R2890" s="10">
        <f t="shared" si="1298"/>
        <v>0</v>
      </c>
      <c r="S2890" s="9">
        <f t="shared" si="1299"/>
        <v>0</v>
      </c>
      <c r="T2890" s="8">
        <f t="shared" si="1300"/>
        <v>37294.985922558852</v>
      </c>
      <c r="U2890" s="7">
        <f t="shared" si="1301"/>
        <v>-32.161889288814081</v>
      </c>
      <c r="V2890" s="9">
        <f t="shared" si="1302"/>
        <v>0</v>
      </c>
      <c r="W2890" s="8">
        <f t="shared" si="1303"/>
        <v>3935.0464558612857</v>
      </c>
      <c r="X2890" s="7">
        <f t="shared" si="1304"/>
        <v>-32.161889288814081</v>
      </c>
      <c r="Y2890" s="6">
        <f t="shared" si="1290"/>
        <v>0</v>
      </c>
      <c r="Z2890" s="4">
        <f t="shared" si="1291"/>
        <v>-1</v>
      </c>
      <c r="AA2890" s="4">
        <f t="shared" si="1305"/>
        <v>0</v>
      </c>
      <c r="AB2890" s="5">
        <f t="shared" si="1306"/>
        <v>0</v>
      </c>
      <c r="AC2890" s="418">
        <f t="shared" si="1310"/>
        <v>0</v>
      </c>
      <c r="AD2890" s="628">
        <f t="shared" si="1307"/>
        <v>0</v>
      </c>
      <c r="AE2890" s="4">
        <f t="shared" si="1292"/>
        <v>0</v>
      </c>
      <c r="AF2890" s="3">
        <f t="shared" si="1308"/>
        <v>4.67</v>
      </c>
      <c r="AG2890" s="2">
        <f t="shared" si="1293"/>
        <v>105.92076283713217</v>
      </c>
      <c r="AH2890" s="1">
        <f t="shared" si="1282"/>
        <v>0</v>
      </c>
    </row>
    <row r="2891" spans="6:34" ht="15" thickBot="1" x14ac:dyDescent="0.4">
      <c r="F2891" s="21">
        <f t="shared" si="1294"/>
        <v>286.09999999999656</v>
      </c>
      <c r="G2891" s="20">
        <f t="shared" si="1309"/>
        <v>356.63043478260749</v>
      </c>
      <c r="H2891" s="19">
        <f t="shared" si="1283"/>
        <v>6.6304347826074945</v>
      </c>
      <c r="I2891" s="18">
        <f t="shared" si="1284"/>
        <v>1.8944099378878556E-2</v>
      </c>
      <c r="J2891" s="17">
        <f t="shared" si="1285"/>
        <v>3935.0464558612857</v>
      </c>
      <c r="K2891" s="16">
        <f t="shared" si="1286"/>
        <v>32.161889288814081</v>
      </c>
      <c r="L2891" s="15">
        <f t="shared" si="1287"/>
        <v>1.3845347021276564E-7</v>
      </c>
      <c r="M2891" s="14">
        <f t="shared" si="1288"/>
        <v>3.2909005334872264E-10</v>
      </c>
      <c r="N2891" s="13">
        <f t="shared" si="1295"/>
        <v>0</v>
      </c>
      <c r="O2891" s="12">
        <f t="shared" si="1296"/>
        <v>0</v>
      </c>
      <c r="P2891" s="4">
        <f t="shared" si="1297"/>
        <v>1.2462128098967713E-9</v>
      </c>
      <c r="Q2891" s="11">
        <f t="shared" si="1289"/>
        <v>1.831413571056754E-8</v>
      </c>
      <c r="R2891" s="10">
        <f t="shared" si="1298"/>
        <v>0</v>
      </c>
      <c r="S2891" s="9">
        <f t="shared" si="1299"/>
        <v>0</v>
      </c>
      <c r="T2891" s="8">
        <f t="shared" si="1300"/>
        <v>37294.985922558852</v>
      </c>
      <c r="U2891" s="7">
        <f t="shared" si="1301"/>
        <v>-32.161889288814081</v>
      </c>
      <c r="V2891" s="9">
        <f t="shared" si="1302"/>
        <v>0</v>
      </c>
      <c r="W2891" s="8">
        <f t="shared" si="1303"/>
        <v>3935.0464558612857</v>
      </c>
      <c r="X2891" s="7">
        <f t="shared" si="1304"/>
        <v>-32.161889288814081</v>
      </c>
      <c r="Y2891" s="6">
        <f t="shared" si="1290"/>
        <v>0</v>
      </c>
      <c r="Z2891" s="4">
        <f t="shared" si="1291"/>
        <v>-1</v>
      </c>
      <c r="AA2891" s="4">
        <f t="shared" si="1305"/>
        <v>0</v>
      </c>
      <c r="AB2891" s="5">
        <f t="shared" si="1306"/>
        <v>0</v>
      </c>
      <c r="AC2891" s="418">
        <f t="shared" si="1310"/>
        <v>0</v>
      </c>
      <c r="AD2891" s="628">
        <f t="shared" si="1307"/>
        <v>0</v>
      </c>
      <c r="AE2891" s="4">
        <f t="shared" si="1292"/>
        <v>0</v>
      </c>
      <c r="AF2891" s="3">
        <f t="shared" si="1308"/>
        <v>4.67</v>
      </c>
      <c r="AG2891" s="2">
        <f t="shared" si="1293"/>
        <v>105.92076283713217</v>
      </c>
      <c r="AH2891" s="1">
        <f t="shared" si="1282"/>
        <v>0</v>
      </c>
    </row>
    <row r="2892" spans="6:34" ht="15" thickBot="1" x14ac:dyDescent="0.4">
      <c r="F2892" s="21">
        <f t="shared" si="1294"/>
        <v>286.19999999999658</v>
      </c>
      <c r="G2892" s="20">
        <f t="shared" si="1309"/>
        <v>356.63043478260749</v>
      </c>
      <c r="H2892" s="19">
        <f t="shared" si="1283"/>
        <v>6.6304347826074945</v>
      </c>
      <c r="I2892" s="18">
        <f t="shared" si="1284"/>
        <v>1.8944099378878556E-2</v>
      </c>
      <c r="J2892" s="17">
        <f t="shared" si="1285"/>
        <v>3935.0464558612857</v>
      </c>
      <c r="K2892" s="16">
        <f t="shared" si="1286"/>
        <v>32.161889288814081</v>
      </c>
      <c r="L2892" s="15">
        <f t="shared" si="1287"/>
        <v>1.3845347021276564E-7</v>
      </c>
      <c r="M2892" s="14">
        <f t="shared" si="1288"/>
        <v>3.2909005334872264E-10</v>
      </c>
      <c r="N2892" s="13">
        <f t="shared" si="1295"/>
        <v>0</v>
      </c>
      <c r="O2892" s="12">
        <f t="shared" si="1296"/>
        <v>0</v>
      </c>
      <c r="P2892" s="4">
        <f t="shared" si="1297"/>
        <v>1.2462128098967713E-9</v>
      </c>
      <c r="Q2892" s="11">
        <f t="shared" si="1289"/>
        <v>1.831413571056754E-8</v>
      </c>
      <c r="R2892" s="10">
        <f t="shared" si="1298"/>
        <v>0</v>
      </c>
      <c r="S2892" s="9">
        <f t="shared" si="1299"/>
        <v>0</v>
      </c>
      <c r="T2892" s="8">
        <f t="shared" si="1300"/>
        <v>37294.985922558852</v>
      </c>
      <c r="U2892" s="7">
        <f t="shared" si="1301"/>
        <v>-32.161889288814081</v>
      </c>
      <c r="V2892" s="9">
        <f t="shared" si="1302"/>
        <v>0</v>
      </c>
      <c r="W2892" s="8">
        <f t="shared" si="1303"/>
        <v>3935.0464558612857</v>
      </c>
      <c r="X2892" s="7">
        <f t="shared" si="1304"/>
        <v>-32.161889288814081</v>
      </c>
      <c r="Y2892" s="6">
        <f t="shared" si="1290"/>
        <v>0</v>
      </c>
      <c r="Z2892" s="4">
        <f t="shared" si="1291"/>
        <v>-1</v>
      </c>
      <c r="AA2892" s="4">
        <f t="shared" si="1305"/>
        <v>0</v>
      </c>
      <c r="AB2892" s="5">
        <f t="shared" si="1306"/>
        <v>0</v>
      </c>
      <c r="AC2892" s="418">
        <f t="shared" si="1310"/>
        <v>0</v>
      </c>
      <c r="AD2892" s="628">
        <f t="shared" si="1307"/>
        <v>0</v>
      </c>
      <c r="AE2892" s="4">
        <f t="shared" si="1292"/>
        <v>0</v>
      </c>
      <c r="AF2892" s="3">
        <f t="shared" si="1308"/>
        <v>4.67</v>
      </c>
      <c r="AG2892" s="2">
        <f t="shared" si="1293"/>
        <v>105.92076283713217</v>
      </c>
      <c r="AH2892" s="1">
        <f t="shared" si="1282"/>
        <v>0</v>
      </c>
    </row>
    <row r="2893" spans="6:34" ht="15" thickBot="1" x14ac:dyDescent="0.4">
      <c r="F2893" s="21">
        <f t="shared" si="1294"/>
        <v>286.2999999999966</v>
      </c>
      <c r="G2893" s="20">
        <f t="shared" si="1309"/>
        <v>356.63043478260749</v>
      </c>
      <c r="H2893" s="19">
        <f t="shared" si="1283"/>
        <v>6.6304347826074945</v>
      </c>
      <c r="I2893" s="18">
        <f t="shared" si="1284"/>
        <v>1.8944099378878556E-2</v>
      </c>
      <c r="J2893" s="17">
        <f t="shared" si="1285"/>
        <v>3935.0464558612857</v>
      </c>
      <c r="K2893" s="16">
        <f t="shared" si="1286"/>
        <v>32.161889288814081</v>
      </c>
      <c r="L2893" s="15">
        <f t="shared" si="1287"/>
        <v>1.3845347021276564E-7</v>
      </c>
      <c r="M2893" s="14">
        <f t="shared" si="1288"/>
        <v>3.2909005334872264E-10</v>
      </c>
      <c r="N2893" s="13">
        <f t="shared" si="1295"/>
        <v>0</v>
      </c>
      <c r="O2893" s="12">
        <f t="shared" si="1296"/>
        <v>0</v>
      </c>
      <c r="P2893" s="4">
        <f t="shared" si="1297"/>
        <v>1.2462128098967713E-9</v>
      </c>
      <c r="Q2893" s="11">
        <f t="shared" si="1289"/>
        <v>1.831413571056754E-8</v>
      </c>
      <c r="R2893" s="10">
        <f t="shared" si="1298"/>
        <v>0</v>
      </c>
      <c r="S2893" s="9">
        <f t="shared" si="1299"/>
        <v>0</v>
      </c>
      <c r="T2893" s="8">
        <f t="shared" si="1300"/>
        <v>37294.985922558852</v>
      </c>
      <c r="U2893" s="7">
        <f t="shared" si="1301"/>
        <v>-32.161889288814081</v>
      </c>
      <c r="V2893" s="9">
        <f t="shared" si="1302"/>
        <v>0</v>
      </c>
      <c r="W2893" s="8">
        <f t="shared" si="1303"/>
        <v>3935.0464558612857</v>
      </c>
      <c r="X2893" s="7">
        <f t="shared" si="1304"/>
        <v>-32.161889288814081</v>
      </c>
      <c r="Y2893" s="6">
        <f t="shared" si="1290"/>
        <v>0</v>
      </c>
      <c r="Z2893" s="4">
        <f t="shared" si="1291"/>
        <v>-1</v>
      </c>
      <c r="AA2893" s="4">
        <f t="shared" si="1305"/>
        <v>0</v>
      </c>
      <c r="AB2893" s="5">
        <f t="shared" si="1306"/>
        <v>0</v>
      </c>
      <c r="AC2893" s="418">
        <f t="shared" si="1310"/>
        <v>0</v>
      </c>
      <c r="AD2893" s="628">
        <f t="shared" si="1307"/>
        <v>0</v>
      </c>
      <c r="AE2893" s="4">
        <f t="shared" si="1292"/>
        <v>0</v>
      </c>
      <c r="AF2893" s="3">
        <f t="shared" si="1308"/>
        <v>4.67</v>
      </c>
      <c r="AG2893" s="2">
        <f t="shared" si="1293"/>
        <v>105.92076283713217</v>
      </c>
      <c r="AH2893" s="1">
        <f t="shared" si="1282"/>
        <v>0</v>
      </c>
    </row>
    <row r="2894" spans="6:34" ht="15" thickBot="1" x14ac:dyDescent="0.4">
      <c r="F2894" s="21">
        <f t="shared" si="1294"/>
        <v>286.39999999999662</v>
      </c>
      <c r="G2894" s="20">
        <f t="shared" si="1309"/>
        <v>356.63043478260749</v>
      </c>
      <c r="H2894" s="19">
        <f t="shared" si="1283"/>
        <v>6.6304347826074945</v>
      </c>
      <c r="I2894" s="18">
        <f t="shared" si="1284"/>
        <v>1.8944099378878556E-2</v>
      </c>
      <c r="J2894" s="17">
        <f t="shared" si="1285"/>
        <v>3935.0464558612857</v>
      </c>
      <c r="K2894" s="16">
        <f t="shared" si="1286"/>
        <v>32.161889288814081</v>
      </c>
      <c r="L2894" s="15">
        <f t="shared" si="1287"/>
        <v>1.3845347021276564E-7</v>
      </c>
      <c r="M2894" s="14">
        <f t="shared" si="1288"/>
        <v>3.2909005334872264E-10</v>
      </c>
      <c r="N2894" s="13">
        <f t="shared" si="1295"/>
        <v>0</v>
      </c>
      <c r="O2894" s="12">
        <f t="shared" si="1296"/>
        <v>0</v>
      </c>
      <c r="P2894" s="4">
        <f t="shared" si="1297"/>
        <v>1.2462128098967713E-9</v>
      </c>
      <c r="Q2894" s="11">
        <f t="shared" si="1289"/>
        <v>1.831413571056754E-8</v>
      </c>
      <c r="R2894" s="10">
        <f t="shared" si="1298"/>
        <v>0</v>
      </c>
      <c r="S2894" s="9">
        <f t="shared" si="1299"/>
        <v>0</v>
      </c>
      <c r="T2894" s="8">
        <f t="shared" si="1300"/>
        <v>37294.985922558852</v>
      </c>
      <c r="U2894" s="7">
        <f t="shared" si="1301"/>
        <v>-32.161889288814081</v>
      </c>
      <c r="V2894" s="9">
        <f t="shared" si="1302"/>
        <v>0</v>
      </c>
      <c r="W2894" s="8">
        <f t="shared" si="1303"/>
        <v>3935.0464558612857</v>
      </c>
      <c r="X2894" s="7">
        <f t="shared" si="1304"/>
        <v>-32.161889288814081</v>
      </c>
      <c r="Y2894" s="6">
        <f t="shared" si="1290"/>
        <v>0</v>
      </c>
      <c r="Z2894" s="4">
        <f t="shared" si="1291"/>
        <v>-1</v>
      </c>
      <c r="AA2894" s="4">
        <f t="shared" si="1305"/>
        <v>0</v>
      </c>
      <c r="AB2894" s="5">
        <f t="shared" si="1306"/>
        <v>0</v>
      </c>
      <c r="AC2894" s="418">
        <f t="shared" si="1310"/>
        <v>0</v>
      </c>
      <c r="AD2894" s="628">
        <f t="shared" si="1307"/>
        <v>0</v>
      </c>
      <c r="AE2894" s="4">
        <f t="shared" si="1292"/>
        <v>0</v>
      </c>
      <c r="AF2894" s="3">
        <f t="shared" si="1308"/>
        <v>4.67</v>
      </c>
      <c r="AG2894" s="2">
        <f t="shared" si="1293"/>
        <v>105.92076283713217</v>
      </c>
      <c r="AH2894" s="1">
        <f t="shared" si="1282"/>
        <v>0</v>
      </c>
    </row>
    <row r="2895" spans="6:34" ht="15" thickBot="1" x14ac:dyDescent="0.4">
      <c r="F2895" s="21">
        <f t="shared" si="1294"/>
        <v>286.49999999999665</v>
      </c>
      <c r="G2895" s="20">
        <f t="shared" si="1309"/>
        <v>356.63043478260749</v>
      </c>
      <c r="H2895" s="19">
        <f t="shared" si="1283"/>
        <v>6.6304347826074945</v>
      </c>
      <c r="I2895" s="18">
        <f t="shared" si="1284"/>
        <v>1.8944099378878556E-2</v>
      </c>
      <c r="J2895" s="17">
        <f t="shared" si="1285"/>
        <v>3935.0464558612857</v>
      </c>
      <c r="K2895" s="16">
        <f t="shared" si="1286"/>
        <v>32.161889288814081</v>
      </c>
      <c r="L2895" s="15">
        <f t="shared" si="1287"/>
        <v>1.3845347021276564E-7</v>
      </c>
      <c r="M2895" s="14">
        <f t="shared" si="1288"/>
        <v>3.2909005334872264E-10</v>
      </c>
      <c r="N2895" s="13">
        <f t="shared" si="1295"/>
        <v>0</v>
      </c>
      <c r="O2895" s="12">
        <f t="shared" si="1296"/>
        <v>0</v>
      </c>
      <c r="P2895" s="4">
        <f t="shared" si="1297"/>
        <v>1.2462128098967713E-9</v>
      </c>
      <c r="Q2895" s="11">
        <f t="shared" si="1289"/>
        <v>1.831413571056754E-8</v>
      </c>
      <c r="R2895" s="10">
        <f t="shared" si="1298"/>
        <v>0</v>
      </c>
      <c r="S2895" s="9">
        <f t="shared" si="1299"/>
        <v>0</v>
      </c>
      <c r="T2895" s="8">
        <f t="shared" si="1300"/>
        <v>37294.985922558852</v>
      </c>
      <c r="U2895" s="7">
        <f t="shared" si="1301"/>
        <v>-32.161889288814081</v>
      </c>
      <c r="V2895" s="9">
        <f t="shared" si="1302"/>
        <v>0</v>
      </c>
      <c r="W2895" s="8">
        <f t="shared" si="1303"/>
        <v>3935.0464558612857</v>
      </c>
      <c r="X2895" s="7">
        <f t="shared" si="1304"/>
        <v>-32.161889288814081</v>
      </c>
      <c r="Y2895" s="6">
        <f t="shared" si="1290"/>
        <v>0</v>
      </c>
      <c r="Z2895" s="4">
        <f t="shared" si="1291"/>
        <v>-1</v>
      </c>
      <c r="AA2895" s="4">
        <f t="shared" si="1305"/>
        <v>0</v>
      </c>
      <c r="AB2895" s="5">
        <f t="shared" si="1306"/>
        <v>0</v>
      </c>
      <c r="AC2895" s="418">
        <f t="shared" si="1310"/>
        <v>0</v>
      </c>
      <c r="AD2895" s="628">
        <f t="shared" si="1307"/>
        <v>0</v>
      </c>
      <c r="AE2895" s="4">
        <f t="shared" si="1292"/>
        <v>0</v>
      </c>
      <c r="AF2895" s="3">
        <f t="shared" si="1308"/>
        <v>4.67</v>
      </c>
      <c r="AG2895" s="2">
        <f t="shared" si="1293"/>
        <v>105.92076283713217</v>
      </c>
      <c r="AH2895" s="1">
        <f t="shared" si="1282"/>
        <v>0</v>
      </c>
    </row>
    <row r="2896" spans="6:34" ht="15" thickBot="1" x14ac:dyDescent="0.4">
      <c r="F2896" s="21">
        <f t="shared" si="1294"/>
        <v>286.59999999999667</v>
      </c>
      <c r="G2896" s="20">
        <f t="shared" si="1309"/>
        <v>356.63043478260749</v>
      </c>
      <c r="H2896" s="19">
        <f t="shared" si="1283"/>
        <v>6.6304347826074945</v>
      </c>
      <c r="I2896" s="18">
        <f t="shared" si="1284"/>
        <v>1.8944099378878556E-2</v>
      </c>
      <c r="J2896" s="17">
        <f t="shared" si="1285"/>
        <v>3935.0464558612857</v>
      </c>
      <c r="K2896" s="16">
        <f t="shared" si="1286"/>
        <v>32.161889288814081</v>
      </c>
      <c r="L2896" s="15">
        <f t="shared" si="1287"/>
        <v>1.3845347021276564E-7</v>
      </c>
      <c r="M2896" s="14">
        <f t="shared" si="1288"/>
        <v>3.2909005334872264E-10</v>
      </c>
      <c r="N2896" s="13">
        <f t="shared" si="1295"/>
        <v>0</v>
      </c>
      <c r="O2896" s="12">
        <f t="shared" si="1296"/>
        <v>0</v>
      </c>
      <c r="P2896" s="4">
        <f t="shared" si="1297"/>
        <v>1.2462128098967713E-9</v>
      </c>
      <c r="Q2896" s="11">
        <f t="shared" si="1289"/>
        <v>1.831413571056754E-8</v>
      </c>
      <c r="R2896" s="10">
        <f t="shared" si="1298"/>
        <v>0</v>
      </c>
      <c r="S2896" s="9">
        <f t="shared" si="1299"/>
        <v>0</v>
      </c>
      <c r="T2896" s="8">
        <f t="shared" si="1300"/>
        <v>37294.985922558852</v>
      </c>
      <c r="U2896" s="7">
        <f t="shared" si="1301"/>
        <v>-32.161889288814081</v>
      </c>
      <c r="V2896" s="9">
        <f t="shared" si="1302"/>
        <v>0</v>
      </c>
      <c r="W2896" s="8">
        <f t="shared" si="1303"/>
        <v>3935.0464558612857</v>
      </c>
      <c r="X2896" s="7">
        <f t="shared" si="1304"/>
        <v>-32.161889288814081</v>
      </c>
      <c r="Y2896" s="6">
        <f t="shared" si="1290"/>
        <v>0</v>
      </c>
      <c r="Z2896" s="4">
        <f t="shared" si="1291"/>
        <v>-1</v>
      </c>
      <c r="AA2896" s="4">
        <f t="shared" si="1305"/>
        <v>0</v>
      </c>
      <c r="AB2896" s="5">
        <f t="shared" si="1306"/>
        <v>0</v>
      </c>
      <c r="AC2896" s="418">
        <f t="shared" si="1310"/>
        <v>0</v>
      </c>
      <c r="AD2896" s="628">
        <f t="shared" si="1307"/>
        <v>0</v>
      </c>
      <c r="AE2896" s="4">
        <f t="shared" si="1292"/>
        <v>0</v>
      </c>
      <c r="AF2896" s="3">
        <f t="shared" si="1308"/>
        <v>4.67</v>
      </c>
      <c r="AG2896" s="2">
        <f t="shared" si="1293"/>
        <v>105.92076283713217</v>
      </c>
      <c r="AH2896" s="1">
        <f t="shared" si="1282"/>
        <v>0</v>
      </c>
    </row>
    <row r="2897" spans="6:34" ht="15" thickBot="1" x14ac:dyDescent="0.4">
      <c r="F2897" s="21">
        <f t="shared" si="1294"/>
        <v>286.69999999999669</v>
      </c>
      <c r="G2897" s="20">
        <f t="shared" si="1309"/>
        <v>356.63043478260749</v>
      </c>
      <c r="H2897" s="19">
        <f t="shared" si="1283"/>
        <v>6.6304347826074945</v>
      </c>
      <c r="I2897" s="18">
        <f t="shared" si="1284"/>
        <v>1.8944099378878556E-2</v>
      </c>
      <c r="J2897" s="17">
        <f t="shared" si="1285"/>
        <v>3935.0464558612857</v>
      </c>
      <c r="K2897" s="16">
        <f t="shared" si="1286"/>
        <v>32.161889288814081</v>
      </c>
      <c r="L2897" s="15">
        <f t="shared" si="1287"/>
        <v>1.3845347021276564E-7</v>
      </c>
      <c r="M2897" s="14">
        <f t="shared" si="1288"/>
        <v>3.2909005334872264E-10</v>
      </c>
      <c r="N2897" s="13">
        <f t="shared" si="1295"/>
        <v>0</v>
      </c>
      <c r="O2897" s="12">
        <f t="shared" si="1296"/>
        <v>0</v>
      </c>
      <c r="P2897" s="4">
        <f t="shared" si="1297"/>
        <v>1.2462128098967713E-9</v>
      </c>
      <c r="Q2897" s="11">
        <f t="shared" si="1289"/>
        <v>1.831413571056754E-8</v>
      </c>
      <c r="R2897" s="10">
        <f t="shared" si="1298"/>
        <v>0</v>
      </c>
      <c r="S2897" s="9">
        <f t="shared" si="1299"/>
        <v>0</v>
      </c>
      <c r="T2897" s="8">
        <f t="shared" si="1300"/>
        <v>37294.985922558852</v>
      </c>
      <c r="U2897" s="7">
        <f t="shared" si="1301"/>
        <v>-32.161889288814081</v>
      </c>
      <c r="V2897" s="9">
        <f t="shared" si="1302"/>
        <v>0</v>
      </c>
      <c r="W2897" s="8">
        <f t="shared" si="1303"/>
        <v>3935.0464558612857</v>
      </c>
      <c r="X2897" s="7">
        <f t="shared" si="1304"/>
        <v>-32.161889288814081</v>
      </c>
      <c r="Y2897" s="6">
        <f t="shared" si="1290"/>
        <v>0</v>
      </c>
      <c r="Z2897" s="4">
        <f t="shared" si="1291"/>
        <v>-1</v>
      </c>
      <c r="AA2897" s="4">
        <f t="shared" si="1305"/>
        <v>0</v>
      </c>
      <c r="AB2897" s="5">
        <f t="shared" si="1306"/>
        <v>0</v>
      </c>
      <c r="AC2897" s="418">
        <f t="shared" si="1310"/>
        <v>0</v>
      </c>
      <c r="AD2897" s="628">
        <f t="shared" si="1307"/>
        <v>0</v>
      </c>
      <c r="AE2897" s="4">
        <f t="shared" si="1292"/>
        <v>0</v>
      </c>
      <c r="AF2897" s="3">
        <f t="shared" si="1308"/>
        <v>4.67</v>
      </c>
      <c r="AG2897" s="2">
        <f t="shared" si="1293"/>
        <v>105.92076283713217</v>
      </c>
      <c r="AH2897" s="1">
        <f t="shared" si="1282"/>
        <v>0</v>
      </c>
    </row>
    <row r="2898" spans="6:34" ht="15" thickBot="1" x14ac:dyDescent="0.4">
      <c r="F2898" s="21">
        <f t="shared" si="1294"/>
        <v>286.79999999999671</v>
      </c>
      <c r="G2898" s="20">
        <f t="shared" si="1309"/>
        <v>356.63043478260749</v>
      </c>
      <c r="H2898" s="19">
        <f t="shared" si="1283"/>
        <v>6.6304347826074945</v>
      </c>
      <c r="I2898" s="18">
        <f t="shared" si="1284"/>
        <v>1.8944099378878556E-2</v>
      </c>
      <c r="J2898" s="17">
        <f t="shared" si="1285"/>
        <v>3935.0464558612857</v>
      </c>
      <c r="K2898" s="16">
        <f t="shared" si="1286"/>
        <v>32.161889288814081</v>
      </c>
      <c r="L2898" s="15">
        <f t="shared" si="1287"/>
        <v>1.3845347021276564E-7</v>
      </c>
      <c r="M2898" s="14">
        <f t="shared" si="1288"/>
        <v>3.2909005334872264E-10</v>
      </c>
      <c r="N2898" s="13">
        <f t="shared" si="1295"/>
        <v>0</v>
      </c>
      <c r="O2898" s="12">
        <f t="shared" si="1296"/>
        <v>0</v>
      </c>
      <c r="P2898" s="4">
        <f t="shared" si="1297"/>
        <v>1.2462128098967713E-9</v>
      </c>
      <c r="Q2898" s="11">
        <f t="shared" si="1289"/>
        <v>1.831413571056754E-8</v>
      </c>
      <c r="R2898" s="10">
        <f t="shared" si="1298"/>
        <v>0</v>
      </c>
      <c r="S2898" s="9">
        <f t="shared" si="1299"/>
        <v>0</v>
      </c>
      <c r="T2898" s="8">
        <f t="shared" si="1300"/>
        <v>37294.985922558852</v>
      </c>
      <c r="U2898" s="7">
        <f t="shared" si="1301"/>
        <v>-32.161889288814081</v>
      </c>
      <c r="V2898" s="9">
        <f t="shared" si="1302"/>
        <v>0</v>
      </c>
      <c r="W2898" s="8">
        <f t="shared" si="1303"/>
        <v>3935.0464558612857</v>
      </c>
      <c r="X2898" s="7">
        <f t="shared" si="1304"/>
        <v>-32.161889288814081</v>
      </c>
      <c r="Y2898" s="6">
        <f t="shared" si="1290"/>
        <v>0</v>
      </c>
      <c r="Z2898" s="4">
        <f t="shared" si="1291"/>
        <v>-1</v>
      </c>
      <c r="AA2898" s="4">
        <f t="shared" si="1305"/>
        <v>0</v>
      </c>
      <c r="AB2898" s="5">
        <f t="shared" si="1306"/>
        <v>0</v>
      </c>
      <c r="AC2898" s="418">
        <f t="shared" si="1310"/>
        <v>0</v>
      </c>
      <c r="AD2898" s="628">
        <f t="shared" si="1307"/>
        <v>0</v>
      </c>
      <c r="AE2898" s="4">
        <f t="shared" si="1292"/>
        <v>0</v>
      </c>
      <c r="AF2898" s="3">
        <f t="shared" si="1308"/>
        <v>4.67</v>
      </c>
      <c r="AG2898" s="2">
        <f t="shared" si="1293"/>
        <v>105.92076283713217</v>
      </c>
      <c r="AH2898" s="1">
        <f t="shared" si="1282"/>
        <v>0</v>
      </c>
    </row>
    <row r="2899" spans="6:34" ht="15" thickBot="1" x14ac:dyDescent="0.4">
      <c r="F2899" s="21">
        <f t="shared" si="1294"/>
        <v>286.89999999999674</v>
      </c>
      <c r="G2899" s="20">
        <f t="shared" si="1309"/>
        <v>356.63043478260749</v>
      </c>
      <c r="H2899" s="19">
        <f t="shared" si="1283"/>
        <v>6.6304347826074945</v>
      </c>
      <c r="I2899" s="18">
        <f t="shared" si="1284"/>
        <v>1.8944099378878556E-2</v>
      </c>
      <c r="J2899" s="17">
        <f t="shared" si="1285"/>
        <v>3935.0464558612857</v>
      </c>
      <c r="K2899" s="16">
        <f t="shared" si="1286"/>
        <v>32.161889288814081</v>
      </c>
      <c r="L2899" s="15">
        <f t="shared" si="1287"/>
        <v>1.3845347021276564E-7</v>
      </c>
      <c r="M2899" s="14">
        <f t="shared" si="1288"/>
        <v>3.2909005334872264E-10</v>
      </c>
      <c r="N2899" s="13">
        <f t="shared" si="1295"/>
        <v>0</v>
      </c>
      <c r="O2899" s="12">
        <f t="shared" si="1296"/>
        <v>0</v>
      </c>
      <c r="P2899" s="4">
        <f t="shared" si="1297"/>
        <v>1.2462128098967713E-9</v>
      </c>
      <c r="Q2899" s="11">
        <f t="shared" si="1289"/>
        <v>1.831413571056754E-8</v>
      </c>
      <c r="R2899" s="10">
        <f t="shared" si="1298"/>
        <v>0</v>
      </c>
      <c r="S2899" s="9">
        <f t="shared" si="1299"/>
        <v>0</v>
      </c>
      <c r="T2899" s="8">
        <f t="shared" si="1300"/>
        <v>37294.985922558852</v>
      </c>
      <c r="U2899" s="7">
        <f t="shared" si="1301"/>
        <v>-32.161889288814081</v>
      </c>
      <c r="V2899" s="9">
        <f t="shared" si="1302"/>
        <v>0</v>
      </c>
      <c r="W2899" s="8">
        <f t="shared" si="1303"/>
        <v>3935.0464558612857</v>
      </c>
      <c r="X2899" s="7">
        <f t="shared" si="1304"/>
        <v>-32.161889288814081</v>
      </c>
      <c r="Y2899" s="6">
        <f t="shared" si="1290"/>
        <v>0</v>
      </c>
      <c r="Z2899" s="4">
        <f t="shared" si="1291"/>
        <v>-1</v>
      </c>
      <c r="AA2899" s="4">
        <f t="shared" si="1305"/>
        <v>0</v>
      </c>
      <c r="AB2899" s="5">
        <f t="shared" si="1306"/>
        <v>0</v>
      </c>
      <c r="AC2899" s="418">
        <f t="shared" si="1310"/>
        <v>0</v>
      </c>
      <c r="AD2899" s="628">
        <f t="shared" si="1307"/>
        <v>0</v>
      </c>
      <c r="AE2899" s="4">
        <f t="shared" si="1292"/>
        <v>0</v>
      </c>
      <c r="AF2899" s="3">
        <f t="shared" si="1308"/>
        <v>4.67</v>
      </c>
      <c r="AG2899" s="2">
        <f t="shared" si="1293"/>
        <v>105.92076283713217</v>
      </c>
      <c r="AH2899" s="1">
        <f t="shared" si="1282"/>
        <v>0</v>
      </c>
    </row>
    <row r="2900" spans="6:34" ht="15" thickBot="1" x14ac:dyDescent="0.4">
      <c r="F2900" s="21">
        <f t="shared" si="1294"/>
        <v>286.99999999999676</v>
      </c>
      <c r="G2900" s="20">
        <f t="shared" si="1309"/>
        <v>356.63043478260749</v>
      </c>
      <c r="H2900" s="19">
        <f t="shared" si="1283"/>
        <v>6.6304347826074945</v>
      </c>
      <c r="I2900" s="18">
        <f t="shared" si="1284"/>
        <v>1.8944099378878556E-2</v>
      </c>
      <c r="J2900" s="17">
        <f t="shared" si="1285"/>
        <v>3935.0464558612857</v>
      </c>
      <c r="K2900" s="16">
        <f t="shared" si="1286"/>
        <v>32.161889288814081</v>
      </c>
      <c r="L2900" s="15">
        <f t="shared" si="1287"/>
        <v>1.3845347021276564E-7</v>
      </c>
      <c r="M2900" s="14">
        <f t="shared" si="1288"/>
        <v>3.2909005334872264E-10</v>
      </c>
      <c r="N2900" s="13">
        <f t="shared" si="1295"/>
        <v>0</v>
      </c>
      <c r="O2900" s="12">
        <f t="shared" si="1296"/>
        <v>0</v>
      </c>
      <c r="P2900" s="4">
        <f t="shared" si="1297"/>
        <v>1.2462128098967713E-9</v>
      </c>
      <c r="Q2900" s="11">
        <f t="shared" si="1289"/>
        <v>1.831413571056754E-8</v>
      </c>
      <c r="R2900" s="10">
        <f t="shared" si="1298"/>
        <v>0</v>
      </c>
      <c r="S2900" s="9">
        <f t="shared" si="1299"/>
        <v>0</v>
      </c>
      <c r="T2900" s="8">
        <f t="shared" si="1300"/>
        <v>37294.985922558852</v>
      </c>
      <c r="U2900" s="7">
        <f t="shared" si="1301"/>
        <v>-32.161889288814081</v>
      </c>
      <c r="V2900" s="9">
        <f t="shared" si="1302"/>
        <v>0</v>
      </c>
      <c r="W2900" s="8">
        <f t="shared" si="1303"/>
        <v>3935.0464558612857</v>
      </c>
      <c r="X2900" s="7">
        <f t="shared" si="1304"/>
        <v>-32.161889288814081</v>
      </c>
      <c r="Y2900" s="6">
        <f t="shared" si="1290"/>
        <v>0</v>
      </c>
      <c r="Z2900" s="4">
        <f t="shared" si="1291"/>
        <v>-1</v>
      </c>
      <c r="AA2900" s="4">
        <f t="shared" si="1305"/>
        <v>0</v>
      </c>
      <c r="AB2900" s="5">
        <f t="shared" si="1306"/>
        <v>0</v>
      </c>
      <c r="AC2900" s="418">
        <f t="shared" si="1310"/>
        <v>0</v>
      </c>
      <c r="AD2900" s="628">
        <f t="shared" si="1307"/>
        <v>0</v>
      </c>
      <c r="AE2900" s="4">
        <f t="shared" si="1292"/>
        <v>0</v>
      </c>
      <c r="AF2900" s="3">
        <f t="shared" si="1308"/>
        <v>4.67</v>
      </c>
      <c r="AG2900" s="2">
        <f t="shared" si="1293"/>
        <v>105.92076283713217</v>
      </c>
      <c r="AH2900" s="1">
        <f t="shared" si="1282"/>
        <v>0</v>
      </c>
    </row>
    <row r="2901" spans="6:34" ht="15" thickBot="1" x14ac:dyDescent="0.4">
      <c r="F2901" s="21">
        <f t="shared" si="1294"/>
        <v>287.09999999999678</v>
      </c>
      <c r="G2901" s="20">
        <f t="shared" si="1309"/>
        <v>356.63043478260749</v>
      </c>
      <c r="H2901" s="19">
        <f t="shared" si="1283"/>
        <v>6.6304347826074945</v>
      </c>
      <c r="I2901" s="18">
        <f t="shared" si="1284"/>
        <v>1.8944099378878556E-2</v>
      </c>
      <c r="J2901" s="17">
        <f t="shared" si="1285"/>
        <v>3935.0464558612857</v>
      </c>
      <c r="K2901" s="16">
        <f t="shared" si="1286"/>
        <v>32.161889288814081</v>
      </c>
      <c r="L2901" s="15">
        <f t="shared" si="1287"/>
        <v>1.3845347021276564E-7</v>
      </c>
      <c r="M2901" s="14">
        <f t="shared" si="1288"/>
        <v>3.2909005334872264E-10</v>
      </c>
      <c r="N2901" s="13">
        <f t="shared" si="1295"/>
        <v>0</v>
      </c>
      <c r="O2901" s="12">
        <f t="shared" si="1296"/>
        <v>0</v>
      </c>
      <c r="P2901" s="4">
        <f t="shared" si="1297"/>
        <v>1.2462128098967713E-9</v>
      </c>
      <c r="Q2901" s="11">
        <f t="shared" si="1289"/>
        <v>1.831413571056754E-8</v>
      </c>
      <c r="R2901" s="10">
        <f t="shared" si="1298"/>
        <v>0</v>
      </c>
      <c r="S2901" s="9">
        <f t="shared" si="1299"/>
        <v>0</v>
      </c>
      <c r="T2901" s="8">
        <f t="shared" si="1300"/>
        <v>37294.985922558852</v>
      </c>
      <c r="U2901" s="7">
        <f t="shared" si="1301"/>
        <v>-32.161889288814081</v>
      </c>
      <c r="V2901" s="9">
        <f t="shared" si="1302"/>
        <v>0</v>
      </c>
      <c r="W2901" s="8">
        <f t="shared" si="1303"/>
        <v>3935.0464558612857</v>
      </c>
      <c r="X2901" s="7">
        <f t="shared" si="1304"/>
        <v>-32.161889288814081</v>
      </c>
      <c r="Y2901" s="6">
        <f t="shared" si="1290"/>
        <v>0</v>
      </c>
      <c r="Z2901" s="4">
        <f t="shared" si="1291"/>
        <v>-1</v>
      </c>
      <c r="AA2901" s="4">
        <f t="shared" si="1305"/>
        <v>0</v>
      </c>
      <c r="AB2901" s="5">
        <f t="shared" si="1306"/>
        <v>0</v>
      </c>
      <c r="AC2901" s="418">
        <f t="shared" si="1310"/>
        <v>0</v>
      </c>
      <c r="AD2901" s="628">
        <f t="shared" si="1307"/>
        <v>0</v>
      </c>
      <c r="AE2901" s="4">
        <f t="shared" si="1292"/>
        <v>0</v>
      </c>
      <c r="AF2901" s="3">
        <f t="shared" si="1308"/>
        <v>4.67</v>
      </c>
      <c r="AG2901" s="2">
        <f t="shared" si="1293"/>
        <v>105.92076283713217</v>
      </c>
      <c r="AH2901" s="1">
        <f t="shared" ref="AH2901:AH2964" si="1311">DragCoefficient*AE2901^(3/2)</f>
        <v>0</v>
      </c>
    </row>
    <row r="2902" spans="6:34" ht="15" thickBot="1" x14ac:dyDescent="0.4">
      <c r="F2902" s="21">
        <f t="shared" si="1294"/>
        <v>287.19999999999681</v>
      </c>
      <c r="G2902" s="20">
        <f t="shared" si="1309"/>
        <v>356.63043478260749</v>
      </c>
      <c r="H2902" s="19">
        <f t="shared" si="1283"/>
        <v>6.6304347826074945</v>
      </c>
      <c r="I2902" s="18">
        <f t="shared" si="1284"/>
        <v>1.8944099378878556E-2</v>
      </c>
      <c r="J2902" s="17">
        <f t="shared" si="1285"/>
        <v>3935.0464558612857</v>
      </c>
      <c r="K2902" s="16">
        <f t="shared" si="1286"/>
        <v>32.161889288814081</v>
      </c>
      <c r="L2902" s="15">
        <f t="shared" si="1287"/>
        <v>1.3845347021276564E-7</v>
      </c>
      <c r="M2902" s="14">
        <f t="shared" si="1288"/>
        <v>3.2909005334872264E-10</v>
      </c>
      <c r="N2902" s="13">
        <f t="shared" si="1295"/>
        <v>0</v>
      </c>
      <c r="O2902" s="12">
        <f t="shared" si="1296"/>
        <v>0</v>
      </c>
      <c r="P2902" s="4">
        <f t="shared" si="1297"/>
        <v>1.2462128098967713E-9</v>
      </c>
      <c r="Q2902" s="11">
        <f t="shared" si="1289"/>
        <v>1.831413571056754E-8</v>
      </c>
      <c r="R2902" s="10">
        <f t="shared" si="1298"/>
        <v>0</v>
      </c>
      <c r="S2902" s="9">
        <f t="shared" si="1299"/>
        <v>0</v>
      </c>
      <c r="T2902" s="8">
        <f t="shared" si="1300"/>
        <v>37294.985922558852</v>
      </c>
      <c r="U2902" s="7">
        <f t="shared" si="1301"/>
        <v>-32.161889288814081</v>
      </c>
      <c r="V2902" s="9">
        <f t="shared" si="1302"/>
        <v>0</v>
      </c>
      <c r="W2902" s="8">
        <f t="shared" si="1303"/>
        <v>3935.0464558612857</v>
      </c>
      <c r="X2902" s="7">
        <f t="shared" si="1304"/>
        <v>-32.161889288814081</v>
      </c>
      <c r="Y2902" s="6">
        <f t="shared" si="1290"/>
        <v>0</v>
      </c>
      <c r="Z2902" s="4">
        <f t="shared" si="1291"/>
        <v>-1</v>
      </c>
      <c r="AA2902" s="4">
        <f t="shared" si="1305"/>
        <v>0</v>
      </c>
      <c r="AB2902" s="5">
        <f t="shared" si="1306"/>
        <v>0</v>
      </c>
      <c r="AC2902" s="418">
        <f t="shared" si="1310"/>
        <v>0</v>
      </c>
      <c r="AD2902" s="628">
        <f t="shared" si="1307"/>
        <v>0</v>
      </c>
      <c r="AE2902" s="4">
        <f t="shared" si="1292"/>
        <v>0</v>
      </c>
      <c r="AF2902" s="3">
        <f t="shared" si="1308"/>
        <v>4.67</v>
      </c>
      <c r="AG2902" s="2">
        <f t="shared" si="1293"/>
        <v>105.92076283713217</v>
      </c>
      <c r="AH2902" s="1">
        <f t="shared" si="1311"/>
        <v>0</v>
      </c>
    </row>
    <row r="2903" spans="6:34" ht="15" thickBot="1" x14ac:dyDescent="0.4">
      <c r="F2903" s="21">
        <f t="shared" si="1294"/>
        <v>287.29999999999683</v>
      </c>
      <c r="G2903" s="20">
        <f t="shared" si="1309"/>
        <v>356.63043478260749</v>
      </c>
      <c r="H2903" s="19">
        <f t="shared" si="1283"/>
        <v>6.6304347826074945</v>
      </c>
      <c r="I2903" s="18">
        <f t="shared" si="1284"/>
        <v>1.8944099378878556E-2</v>
      </c>
      <c r="J2903" s="17">
        <f t="shared" si="1285"/>
        <v>3935.0464558612857</v>
      </c>
      <c r="K2903" s="16">
        <f t="shared" si="1286"/>
        <v>32.161889288814081</v>
      </c>
      <c r="L2903" s="15">
        <f t="shared" si="1287"/>
        <v>1.3845347021276564E-7</v>
      </c>
      <c r="M2903" s="14">
        <f t="shared" si="1288"/>
        <v>3.2909005334872264E-10</v>
      </c>
      <c r="N2903" s="13">
        <f t="shared" si="1295"/>
        <v>0</v>
      </c>
      <c r="O2903" s="12">
        <f t="shared" si="1296"/>
        <v>0</v>
      </c>
      <c r="P2903" s="4">
        <f t="shared" si="1297"/>
        <v>1.2462128098967713E-9</v>
      </c>
      <c r="Q2903" s="11">
        <f t="shared" si="1289"/>
        <v>1.831413571056754E-8</v>
      </c>
      <c r="R2903" s="10">
        <f t="shared" si="1298"/>
        <v>0</v>
      </c>
      <c r="S2903" s="9">
        <f t="shared" si="1299"/>
        <v>0</v>
      </c>
      <c r="T2903" s="8">
        <f t="shared" si="1300"/>
        <v>37294.985922558852</v>
      </c>
      <c r="U2903" s="7">
        <f t="shared" si="1301"/>
        <v>-32.161889288814081</v>
      </c>
      <c r="V2903" s="9">
        <f t="shared" si="1302"/>
        <v>0</v>
      </c>
      <c r="W2903" s="8">
        <f t="shared" si="1303"/>
        <v>3935.0464558612857</v>
      </c>
      <c r="X2903" s="7">
        <f t="shared" si="1304"/>
        <v>-32.161889288814081</v>
      </c>
      <c r="Y2903" s="6">
        <f t="shared" si="1290"/>
        <v>0</v>
      </c>
      <c r="Z2903" s="4">
        <f t="shared" si="1291"/>
        <v>-1</v>
      </c>
      <c r="AA2903" s="4">
        <f t="shared" si="1305"/>
        <v>0</v>
      </c>
      <c r="AB2903" s="5">
        <f t="shared" si="1306"/>
        <v>0</v>
      </c>
      <c r="AC2903" s="418">
        <f t="shared" si="1310"/>
        <v>0</v>
      </c>
      <c r="AD2903" s="628">
        <f t="shared" si="1307"/>
        <v>0</v>
      </c>
      <c r="AE2903" s="4">
        <f t="shared" si="1292"/>
        <v>0</v>
      </c>
      <c r="AF2903" s="3">
        <f t="shared" si="1308"/>
        <v>4.67</v>
      </c>
      <c r="AG2903" s="2">
        <f t="shared" si="1293"/>
        <v>105.92076283713217</v>
      </c>
      <c r="AH2903" s="1">
        <f t="shared" si="1311"/>
        <v>0</v>
      </c>
    </row>
    <row r="2904" spans="6:34" ht="15" thickBot="1" x14ac:dyDescent="0.4">
      <c r="F2904" s="21">
        <f t="shared" si="1294"/>
        <v>287.39999999999685</v>
      </c>
      <c r="G2904" s="20">
        <f t="shared" si="1309"/>
        <v>356.63043478260749</v>
      </c>
      <c r="H2904" s="19">
        <f t="shared" si="1283"/>
        <v>6.6304347826074945</v>
      </c>
      <c r="I2904" s="18">
        <f t="shared" si="1284"/>
        <v>1.8944099378878556E-2</v>
      </c>
      <c r="J2904" s="17">
        <f t="shared" si="1285"/>
        <v>3935.0464558612857</v>
      </c>
      <c r="K2904" s="16">
        <f t="shared" si="1286"/>
        <v>32.161889288814081</v>
      </c>
      <c r="L2904" s="15">
        <f t="shared" si="1287"/>
        <v>1.3845347021276564E-7</v>
      </c>
      <c r="M2904" s="14">
        <f t="shared" si="1288"/>
        <v>3.2909005334872264E-10</v>
      </c>
      <c r="N2904" s="13">
        <f t="shared" si="1295"/>
        <v>0</v>
      </c>
      <c r="O2904" s="12">
        <f t="shared" si="1296"/>
        <v>0</v>
      </c>
      <c r="P2904" s="4">
        <f t="shared" si="1297"/>
        <v>1.2462128098967713E-9</v>
      </c>
      <c r="Q2904" s="11">
        <f t="shared" si="1289"/>
        <v>1.831413571056754E-8</v>
      </c>
      <c r="R2904" s="10">
        <f t="shared" si="1298"/>
        <v>0</v>
      </c>
      <c r="S2904" s="9">
        <f t="shared" si="1299"/>
        <v>0</v>
      </c>
      <c r="T2904" s="8">
        <f t="shared" si="1300"/>
        <v>37294.985922558852</v>
      </c>
      <c r="U2904" s="7">
        <f t="shared" si="1301"/>
        <v>-32.161889288814081</v>
      </c>
      <c r="V2904" s="9">
        <f t="shared" si="1302"/>
        <v>0</v>
      </c>
      <c r="W2904" s="8">
        <f t="shared" si="1303"/>
        <v>3935.0464558612857</v>
      </c>
      <c r="X2904" s="7">
        <f t="shared" si="1304"/>
        <v>-32.161889288814081</v>
      </c>
      <c r="Y2904" s="6">
        <f t="shared" si="1290"/>
        <v>0</v>
      </c>
      <c r="Z2904" s="4">
        <f t="shared" si="1291"/>
        <v>-1</v>
      </c>
      <c r="AA2904" s="4">
        <f t="shared" si="1305"/>
        <v>0</v>
      </c>
      <c r="AB2904" s="5">
        <f t="shared" si="1306"/>
        <v>0</v>
      </c>
      <c r="AC2904" s="418">
        <f t="shared" si="1310"/>
        <v>0</v>
      </c>
      <c r="AD2904" s="628">
        <f t="shared" si="1307"/>
        <v>0</v>
      </c>
      <c r="AE2904" s="4">
        <f t="shared" si="1292"/>
        <v>0</v>
      </c>
      <c r="AF2904" s="3">
        <f t="shared" si="1308"/>
        <v>4.67</v>
      </c>
      <c r="AG2904" s="2">
        <f t="shared" si="1293"/>
        <v>105.92076283713217</v>
      </c>
      <c r="AH2904" s="1">
        <f t="shared" si="1311"/>
        <v>0</v>
      </c>
    </row>
    <row r="2905" spans="6:34" ht="15" thickBot="1" x14ac:dyDescent="0.4">
      <c r="F2905" s="21">
        <f t="shared" si="1294"/>
        <v>287.49999999999687</v>
      </c>
      <c r="G2905" s="20">
        <f t="shared" si="1309"/>
        <v>356.63043478260749</v>
      </c>
      <c r="H2905" s="19">
        <f t="shared" si="1283"/>
        <v>6.6304347826074945</v>
      </c>
      <c r="I2905" s="18">
        <f t="shared" si="1284"/>
        <v>1.8944099378878556E-2</v>
      </c>
      <c r="J2905" s="17">
        <f t="shared" si="1285"/>
        <v>3935.0464558612857</v>
      </c>
      <c r="K2905" s="16">
        <f t="shared" si="1286"/>
        <v>32.161889288814081</v>
      </c>
      <c r="L2905" s="15">
        <f t="shared" si="1287"/>
        <v>1.3845347021276564E-7</v>
      </c>
      <c r="M2905" s="14">
        <f t="shared" si="1288"/>
        <v>3.2909005334872264E-10</v>
      </c>
      <c r="N2905" s="13">
        <f t="shared" si="1295"/>
        <v>0</v>
      </c>
      <c r="O2905" s="12">
        <f t="shared" si="1296"/>
        <v>0</v>
      </c>
      <c r="P2905" s="4">
        <f t="shared" si="1297"/>
        <v>1.2462128098967713E-9</v>
      </c>
      <c r="Q2905" s="11">
        <f t="shared" si="1289"/>
        <v>1.831413571056754E-8</v>
      </c>
      <c r="R2905" s="10">
        <f t="shared" si="1298"/>
        <v>0</v>
      </c>
      <c r="S2905" s="9">
        <f t="shared" si="1299"/>
        <v>0</v>
      </c>
      <c r="T2905" s="8">
        <f t="shared" si="1300"/>
        <v>37294.985922558852</v>
      </c>
      <c r="U2905" s="7">
        <f t="shared" si="1301"/>
        <v>-32.161889288814081</v>
      </c>
      <c r="V2905" s="9">
        <f t="shared" si="1302"/>
        <v>0</v>
      </c>
      <c r="W2905" s="8">
        <f t="shared" si="1303"/>
        <v>3935.0464558612857</v>
      </c>
      <c r="X2905" s="7">
        <f t="shared" si="1304"/>
        <v>-32.161889288814081</v>
      </c>
      <c r="Y2905" s="6">
        <f t="shared" si="1290"/>
        <v>0</v>
      </c>
      <c r="Z2905" s="4">
        <f t="shared" si="1291"/>
        <v>-1</v>
      </c>
      <c r="AA2905" s="4">
        <f t="shared" si="1305"/>
        <v>0</v>
      </c>
      <c r="AB2905" s="5">
        <f t="shared" si="1306"/>
        <v>0</v>
      </c>
      <c r="AC2905" s="418">
        <f t="shared" si="1310"/>
        <v>0</v>
      </c>
      <c r="AD2905" s="628">
        <f t="shared" si="1307"/>
        <v>0</v>
      </c>
      <c r="AE2905" s="4">
        <f t="shared" si="1292"/>
        <v>0</v>
      </c>
      <c r="AF2905" s="3">
        <f t="shared" si="1308"/>
        <v>4.67</v>
      </c>
      <c r="AG2905" s="2">
        <f t="shared" si="1293"/>
        <v>105.92076283713217</v>
      </c>
      <c r="AH2905" s="1">
        <f t="shared" si="1311"/>
        <v>0</v>
      </c>
    </row>
    <row r="2906" spans="6:34" ht="15" thickBot="1" x14ac:dyDescent="0.4">
      <c r="F2906" s="21">
        <f t="shared" si="1294"/>
        <v>287.5999999999969</v>
      </c>
      <c r="G2906" s="20">
        <f t="shared" si="1309"/>
        <v>356.63043478260749</v>
      </c>
      <c r="H2906" s="19">
        <f t="shared" si="1283"/>
        <v>6.6304347826074945</v>
      </c>
      <c r="I2906" s="18">
        <f t="shared" si="1284"/>
        <v>1.8944099378878556E-2</v>
      </c>
      <c r="J2906" s="17">
        <f t="shared" si="1285"/>
        <v>3935.0464558612857</v>
      </c>
      <c r="K2906" s="16">
        <f t="shared" si="1286"/>
        <v>32.161889288814081</v>
      </c>
      <c r="L2906" s="15">
        <f t="shared" si="1287"/>
        <v>1.3845347021276564E-7</v>
      </c>
      <c r="M2906" s="14">
        <f t="shared" si="1288"/>
        <v>3.2909005334872264E-10</v>
      </c>
      <c r="N2906" s="13">
        <f t="shared" si="1295"/>
        <v>0</v>
      </c>
      <c r="O2906" s="12">
        <f t="shared" si="1296"/>
        <v>0</v>
      </c>
      <c r="P2906" s="4">
        <f t="shared" si="1297"/>
        <v>1.2462128098967713E-9</v>
      </c>
      <c r="Q2906" s="11">
        <f t="shared" si="1289"/>
        <v>1.831413571056754E-8</v>
      </c>
      <c r="R2906" s="10">
        <f t="shared" si="1298"/>
        <v>0</v>
      </c>
      <c r="S2906" s="9">
        <f t="shared" si="1299"/>
        <v>0</v>
      </c>
      <c r="T2906" s="8">
        <f t="shared" si="1300"/>
        <v>37294.985922558852</v>
      </c>
      <c r="U2906" s="7">
        <f t="shared" si="1301"/>
        <v>-32.161889288814081</v>
      </c>
      <c r="V2906" s="9">
        <f t="shared" si="1302"/>
        <v>0</v>
      </c>
      <c r="W2906" s="8">
        <f t="shared" si="1303"/>
        <v>3935.0464558612857</v>
      </c>
      <c r="X2906" s="7">
        <f t="shared" si="1304"/>
        <v>-32.161889288814081</v>
      </c>
      <c r="Y2906" s="6">
        <f t="shared" si="1290"/>
        <v>0</v>
      </c>
      <c r="Z2906" s="4">
        <f t="shared" si="1291"/>
        <v>-1</v>
      </c>
      <c r="AA2906" s="4">
        <f t="shared" si="1305"/>
        <v>0</v>
      </c>
      <c r="AB2906" s="5">
        <f t="shared" si="1306"/>
        <v>0</v>
      </c>
      <c r="AC2906" s="418">
        <f t="shared" si="1310"/>
        <v>0</v>
      </c>
      <c r="AD2906" s="628">
        <f t="shared" si="1307"/>
        <v>0</v>
      </c>
      <c r="AE2906" s="4">
        <f t="shared" si="1292"/>
        <v>0</v>
      </c>
      <c r="AF2906" s="3">
        <f t="shared" si="1308"/>
        <v>4.67</v>
      </c>
      <c r="AG2906" s="2">
        <f t="shared" si="1293"/>
        <v>105.92076283713217</v>
      </c>
      <c r="AH2906" s="1">
        <f t="shared" si="1311"/>
        <v>0</v>
      </c>
    </row>
    <row r="2907" spans="6:34" ht="15" thickBot="1" x14ac:dyDescent="0.4">
      <c r="F2907" s="21">
        <f t="shared" si="1294"/>
        <v>287.69999999999692</v>
      </c>
      <c r="G2907" s="20">
        <f t="shared" si="1309"/>
        <v>356.63043478260749</v>
      </c>
      <c r="H2907" s="19">
        <f t="shared" si="1283"/>
        <v>6.6304347826074945</v>
      </c>
      <c r="I2907" s="18">
        <f t="shared" si="1284"/>
        <v>1.8944099378878556E-2</v>
      </c>
      <c r="J2907" s="17">
        <f t="shared" si="1285"/>
        <v>3935.0464558612857</v>
      </c>
      <c r="K2907" s="16">
        <f t="shared" si="1286"/>
        <v>32.161889288814081</v>
      </c>
      <c r="L2907" s="15">
        <f t="shared" si="1287"/>
        <v>1.3845347021276564E-7</v>
      </c>
      <c r="M2907" s="14">
        <f t="shared" si="1288"/>
        <v>3.2909005334872264E-10</v>
      </c>
      <c r="N2907" s="13">
        <f t="shared" si="1295"/>
        <v>0</v>
      </c>
      <c r="O2907" s="12">
        <f t="shared" si="1296"/>
        <v>0</v>
      </c>
      <c r="P2907" s="4">
        <f t="shared" si="1297"/>
        <v>1.2462128098967713E-9</v>
      </c>
      <c r="Q2907" s="11">
        <f t="shared" si="1289"/>
        <v>1.831413571056754E-8</v>
      </c>
      <c r="R2907" s="10">
        <f t="shared" si="1298"/>
        <v>0</v>
      </c>
      <c r="S2907" s="9">
        <f t="shared" si="1299"/>
        <v>0</v>
      </c>
      <c r="T2907" s="8">
        <f t="shared" si="1300"/>
        <v>37294.985922558852</v>
      </c>
      <c r="U2907" s="7">
        <f t="shared" si="1301"/>
        <v>-32.161889288814081</v>
      </c>
      <c r="V2907" s="9">
        <f t="shared" si="1302"/>
        <v>0</v>
      </c>
      <c r="W2907" s="8">
        <f t="shared" si="1303"/>
        <v>3935.0464558612857</v>
      </c>
      <c r="X2907" s="7">
        <f t="shared" si="1304"/>
        <v>-32.161889288814081</v>
      </c>
      <c r="Y2907" s="6">
        <f t="shared" si="1290"/>
        <v>0</v>
      </c>
      <c r="Z2907" s="4">
        <f t="shared" si="1291"/>
        <v>-1</v>
      </c>
      <c r="AA2907" s="4">
        <f t="shared" si="1305"/>
        <v>0</v>
      </c>
      <c r="AB2907" s="5">
        <f t="shared" si="1306"/>
        <v>0</v>
      </c>
      <c r="AC2907" s="418">
        <f t="shared" si="1310"/>
        <v>0</v>
      </c>
      <c r="AD2907" s="628">
        <f t="shared" si="1307"/>
        <v>0</v>
      </c>
      <c r="AE2907" s="4">
        <f t="shared" si="1292"/>
        <v>0</v>
      </c>
      <c r="AF2907" s="3">
        <f t="shared" si="1308"/>
        <v>4.67</v>
      </c>
      <c r="AG2907" s="2">
        <f t="shared" si="1293"/>
        <v>105.92076283713217</v>
      </c>
      <c r="AH2907" s="1">
        <f t="shared" si="1311"/>
        <v>0</v>
      </c>
    </row>
    <row r="2908" spans="6:34" ht="15" thickBot="1" x14ac:dyDescent="0.4">
      <c r="F2908" s="21">
        <f t="shared" si="1294"/>
        <v>287.79999999999694</v>
      </c>
      <c r="G2908" s="20">
        <f t="shared" si="1309"/>
        <v>356.63043478260749</v>
      </c>
      <c r="H2908" s="19">
        <f t="shared" si="1283"/>
        <v>6.6304347826074945</v>
      </c>
      <c r="I2908" s="18">
        <f t="shared" si="1284"/>
        <v>1.8944099378878556E-2</v>
      </c>
      <c r="J2908" s="17">
        <f t="shared" si="1285"/>
        <v>3935.0464558612857</v>
      </c>
      <c r="K2908" s="16">
        <f t="shared" si="1286"/>
        <v>32.161889288814081</v>
      </c>
      <c r="L2908" s="15">
        <f t="shared" si="1287"/>
        <v>1.3845347021276564E-7</v>
      </c>
      <c r="M2908" s="14">
        <f t="shared" si="1288"/>
        <v>3.2909005334872264E-10</v>
      </c>
      <c r="N2908" s="13">
        <f t="shared" si="1295"/>
        <v>0</v>
      </c>
      <c r="O2908" s="12">
        <f t="shared" si="1296"/>
        <v>0</v>
      </c>
      <c r="P2908" s="4">
        <f t="shared" si="1297"/>
        <v>1.2462128098967713E-9</v>
      </c>
      <c r="Q2908" s="11">
        <f t="shared" si="1289"/>
        <v>1.831413571056754E-8</v>
      </c>
      <c r="R2908" s="10">
        <f t="shared" si="1298"/>
        <v>0</v>
      </c>
      <c r="S2908" s="9">
        <f t="shared" si="1299"/>
        <v>0</v>
      </c>
      <c r="T2908" s="8">
        <f t="shared" si="1300"/>
        <v>37294.985922558852</v>
      </c>
      <c r="U2908" s="7">
        <f t="shared" si="1301"/>
        <v>-32.161889288814081</v>
      </c>
      <c r="V2908" s="9">
        <f t="shared" si="1302"/>
        <v>0</v>
      </c>
      <c r="W2908" s="8">
        <f t="shared" si="1303"/>
        <v>3935.0464558612857</v>
      </c>
      <c r="X2908" s="7">
        <f t="shared" si="1304"/>
        <v>-32.161889288814081</v>
      </c>
      <c r="Y2908" s="6">
        <f t="shared" si="1290"/>
        <v>0</v>
      </c>
      <c r="Z2908" s="4">
        <f t="shared" si="1291"/>
        <v>-1</v>
      </c>
      <c r="AA2908" s="4">
        <f t="shared" si="1305"/>
        <v>0</v>
      </c>
      <c r="AB2908" s="5">
        <f t="shared" si="1306"/>
        <v>0</v>
      </c>
      <c r="AC2908" s="418">
        <f t="shared" si="1310"/>
        <v>0</v>
      </c>
      <c r="AD2908" s="628">
        <f t="shared" si="1307"/>
        <v>0</v>
      </c>
      <c r="AE2908" s="4">
        <f t="shared" si="1292"/>
        <v>0</v>
      </c>
      <c r="AF2908" s="3">
        <f t="shared" si="1308"/>
        <v>4.67</v>
      </c>
      <c r="AG2908" s="2">
        <f t="shared" si="1293"/>
        <v>105.92076283713217</v>
      </c>
      <c r="AH2908" s="1">
        <f t="shared" si="1311"/>
        <v>0</v>
      </c>
    </row>
    <row r="2909" spans="6:34" ht="15" thickBot="1" x14ac:dyDescent="0.4">
      <c r="F2909" s="21">
        <f t="shared" si="1294"/>
        <v>287.89999999999696</v>
      </c>
      <c r="G2909" s="20">
        <f t="shared" si="1309"/>
        <v>356.63043478260749</v>
      </c>
      <c r="H2909" s="19">
        <f t="shared" si="1283"/>
        <v>6.6304347826074945</v>
      </c>
      <c r="I2909" s="18">
        <f t="shared" si="1284"/>
        <v>1.8944099378878556E-2</v>
      </c>
      <c r="J2909" s="17">
        <f t="shared" si="1285"/>
        <v>3935.0464558612857</v>
      </c>
      <c r="K2909" s="16">
        <f t="shared" si="1286"/>
        <v>32.161889288814081</v>
      </c>
      <c r="L2909" s="15">
        <f t="shared" si="1287"/>
        <v>1.3845347021276564E-7</v>
      </c>
      <c r="M2909" s="14">
        <f t="shared" si="1288"/>
        <v>3.2909005334872264E-10</v>
      </c>
      <c r="N2909" s="13">
        <f t="shared" si="1295"/>
        <v>0</v>
      </c>
      <c r="O2909" s="12">
        <f t="shared" si="1296"/>
        <v>0</v>
      </c>
      <c r="P2909" s="4">
        <f t="shared" si="1297"/>
        <v>1.2462128098967713E-9</v>
      </c>
      <c r="Q2909" s="11">
        <f t="shared" si="1289"/>
        <v>1.831413571056754E-8</v>
      </c>
      <c r="R2909" s="10">
        <f t="shared" si="1298"/>
        <v>0</v>
      </c>
      <c r="S2909" s="9">
        <f t="shared" si="1299"/>
        <v>0</v>
      </c>
      <c r="T2909" s="8">
        <f t="shared" si="1300"/>
        <v>37294.985922558852</v>
      </c>
      <c r="U2909" s="7">
        <f t="shared" si="1301"/>
        <v>-32.161889288814081</v>
      </c>
      <c r="V2909" s="9">
        <f t="shared" si="1302"/>
        <v>0</v>
      </c>
      <c r="W2909" s="8">
        <f t="shared" si="1303"/>
        <v>3935.0464558612857</v>
      </c>
      <c r="X2909" s="7">
        <f t="shared" si="1304"/>
        <v>-32.161889288814081</v>
      </c>
      <c r="Y2909" s="6">
        <f t="shared" si="1290"/>
        <v>0</v>
      </c>
      <c r="Z2909" s="4">
        <f t="shared" si="1291"/>
        <v>-1</v>
      </c>
      <c r="AA2909" s="4">
        <f t="shared" si="1305"/>
        <v>0</v>
      </c>
      <c r="AB2909" s="5">
        <f t="shared" si="1306"/>
        <v>0</v>
      </c>
      <c r="AC2909" s="418">
        <f t="shared" si="1310"/>
        <v>0</v>
      </c>
      <c r="AD2909" s="628">
        <f t="shared" si="1307"/>
        <v>0</v>
      </c>
      <c r="AE2909" s="4">
        <f t="shared" si="1292"/>
        <v>0</v>
      </c>
      <c r="AF2909" s="3">
        <f t="shared" si="1308"/>
        <v>4.67</v>
      </c>
      <c r="AG2909" s="2">
        <f t="shared" si="1293"/>
        <v>105.92076283713217</v>
      </c>
      <c r="AH2909" s="1">
        <f t="shared" si="1311"/>
        <v>0</v>
      </c>
    </row>
    <row r="2910" spans="6:34" ht="15" thickBot="1" x14ac:dyDescent="0.4">
      <c r="F2910" s="21">
        <f t="shared" si="1294"/>
        <v>287.99999999999699</v>
      </c>
      <c r="G2910" s="20">
        <f t="shared" si="1309"/>
        <v>356.63043478260749</v>
      </c>
      <c r="H2910" s="19">
        <f t="shared" ref="H2910:H2973" si="1312">G2910-(TotalWeightE-PropellantWeight)</f>
        <v>6.6304347826074945</v>
      </c>
      <c r="I2910" s="18">
        <f t="shared" ref="I2910:I2973" si="1313">(G2910-(TotalWeightE-PropellantWeight))/(PropellantWeight)</f>
        <v>1.8944099378878556E-2</v>
      </c>
      <c r="J2910" s="17">
        <f t="shared" ref="J2910:J2973" si="1314">W2910</f>
        <v>3935.0464558612857</v>
      </c>
      <c r="K2910" s="16">
        <f t="shared" ref="K2910:K2973" si="1315">$L$23*(20902231^2)/((20902231+W2910)^2)</f>
        <v>32.161889288814081</v>
      </c>
      <c r="L2910" s="15">
        <f t="shared" ref="L2910:L2973" si="1316">M2910/$L$22</f>
        <v>1.3845347021276564E-7</v>
      </c>
      <c r="M2910" s="14">
        <f t="shared" ref="M2910:M2973" si="1317">$L$22*(EXP(-K2910*(W2910-0)/($L$25*AF2910)))</f>
        <v>3.2909005334872264E-10</v>
      </c>
      <c r="N2910" s="13">
        <f t="shared" si="1295"/>
        <v>0</v>
      </c>
      <c r="O2910" s="12">
        <f t="shared" si="1296"/>
        <v>0</v>
      </c>
      <c r="P2910" s="4">
        <f t="shared" si="1297"/>
        <v>1.2462128098967713E-9</v>
      </c>
      <c r="Q2910" s="11">
        <f t="shared" ref="Q2910:Q2973" si="1318">(M2910*$L$25*AF2910)/144</f>
        <v>1.831413571056754E-8</v>
      </c>
      <c r="R2910" s="10">
        <f t="shared" si="1298"/>
        <v>0</v>
      </c>
      <c r="S2910" s="9">
        <f t="shared" si="1299"/>
        <v>0</v>
      </c>
      <c r="T2910" s="8">
        <f t="shared" si="1300"/>
        <v>37294.985922558852</v>
      </c>
      <c r="U2910" s="7">
        <f t="shared" si="1301"/>
        <v>-32.161889288814081</v>
      </c>
      <c r="V2910" s="9">
        <f t="shared" si="1302"/>
        <v>0</v>
      </c>
      <c r="W2910" s="8">
        <f t="shared" si="1303"/>
        <v>3935.0464558612857</v>
      </c>
      <c r="X2910" s="7">
        <f t="shared" si="1304"/>
        <v>-32.161889288814081</v>
      </c>
      <c r="Y2910" s="6">
        <f t="shared" ref="Y2910:Y2973" si="1319">SQRT((S2910^2)+(V2910^2))</f>
        <v>0</v>
      </c>
      <c r="Z2910" s="4">
        <f t="shared" ref="Z2910:Z2973" si="1320">X2910/K2910</f>
        <v>-1</v>
      </c>
      <c r="AA2910" s="4">
        <f t="shared" si="1305"/>
        <v>0</v>
      </c>
      <c r="AB2910" s="5">
        <f t="shared" si="1306"/>
        <v>0</v>
      </c>
      <c r="AC2910" s="418">
        <f t="shared" si="1310"/>
        <v>0</v>
      </c>
      <c r="AD2910" s="628">
        <f t="shared" si="1307"/>
        <v>0</v>
      </c>
      <c r="AE2910" s="4">
        <f t="shared" ref="AE2910:AE2973" si="1321">Y2910/AG2910</f>
        <v>0</v>
      </c>
      <c r="AF2910" s="3">
        <f t="shared" si="1308"/>
        <v>4.67</v>
      </c>
      <c r="AG2910" s="2">
        <f t="shared" ref="AG2910:AG2973" si="1322">SQRT($L$27*$L$25*AF2910)</f>
        <v>105.92076283713217</v>
      </c>
      <c r="AH2910" s="1">
        <f t="shared" si="1311"/>
        <v>0</v>
      </c>
    </row>
    <row r="2911" spans="6:34" ht="15" thickBot="1" x14ac:dyDescent="0.4">
      <c r="F2911" s="21">
        <f t="shared" ref="F2911:F2974" si="1323">F2910+$G$28</f>
        <v>288.09999999999701</v>
      </c>
      <c r="G2911" s="20">
        <f t="shared" si="1309"/>
        <v>356.63043478260749</v>
      </c>
      <c r="H2911" s="19">
        <f t="shared" si="1312"/>
        <v>6.6304347826074945</v>
      </c>
      <c r="I2911" s="18">
        <f t="shared" si="1313"/>
        <v>1.8944099378878556E-2</v>
      </c>
      <c r="J2911" s="17">
        <f t="shared" si="1314"/>
        <v>3935.0464558612857</v>
      </c>
      <c r="K2911" s="16">
        <f t="shared" si="1315"/>
        <v>32.161889288814081</v>
      </c>
      <c r="L2911" s="15">
        <f t="shared" si="1316"/>
        <v>1.3845347021276564E-7</v>
      </c>
      <c r="M2911" s="14">
        <f t="shared" si="1317"/>
        <v>3.2909005334872264E-10</v>
      </c>
      <c r="N2911" s="13">
        <f t="shared" ref="N2911:N2974" si="1324">IF(I2910&gt;0.02,(WeightFlowRate/$L$23)*ExhaustVelocityE+(ExitPressureE-Q2911)*ExitAreaE,0)</f>
        <v>0</v>
      </c>
      <c r="O2911" s="12">
        <f t="shared" ref="O2911:O2974" si="1325">N2911/WeightFlowRate</f>
        <v>0</v>
      </c>
      <c r="P2911" s="4">
        <f t="shared" ref="P2911:P2974" si="1326">Q2911/$L$21</f>
        <v>1.2462128098967713E-9</v>
      </c>
      <c r="Q2911" s="11">
        <f t="shared" si="1318"/>
        <v>1.831413571056754E-8</v>
      </c>
      <c r="R2911" s="10">
        <f t="shared" ref="R2911:R2974" si="1327">IF(W2911&lt;InitialAltitudeE,0,(((N2911-AB2911)*COS(ElevationAngleR)*$L$23)/(G2911)))</f>
        <v>0</v>
      </c>
      <c r="S2911" s="9">
        <f t="shared" ref="S2911:S2974" si="1328">IF(W2910&lt;InitialAltitudeE,0,S2910+(R2910*TimeStep))</f>
        <v>0</v>
      </c>
      <c r="T2911" s="8">
        <f t="shared" ref="T2911:T2974" si="1329">T2910+(S2911*TimeStep)</f>
        <v>37294.985922558852</v>
      </c>
      <c r="U2911" s="7">
        <f t="shared" ref="U2911:U2974" si="1330">IF(W2910&lt;InitialAltitudeE,-K2911,(((N2911-AB2911)*SIN(ElevationAngleR)*$L$23)/G2911)-K2911)</f>
        <v>-32.161889288814081</v>
      </c>
      <c r="V2911" s="9">
        <f t="shared" ref="V2911:V2974" si="1331">IF(W2910&lt;InitialAltitudeE,0,V2910+(U2910*TimeStep))</f>
        <v>0</v>
      </c>
      <c r="W2911" s="8">
        <f t="shared" ref="W2911:W2974" si="1332">IF(P2910&gt;0.913499,W2910,W2910+V2910*TimeStep)</f>
        <v>3935.0464558612857</v>
      </c>
      <c r="X2911" s="7">
        <f t="shared" ref="X2911:X2974" si="1333">IF(N2911&gt;0.002,SQRT((U2911^2)+(R2911^2)),-SQRT((U2911^2)+(R2911^2)))</f>
        <v>-32.161889288814081</v>
      </c>
      <c r="Y2911" s="6">
        <f t="shared" si="1319"/>
        <v>0</v>
      </c>
      <c r="Z2911" s="4">
        <f t="shared" si="1320"/>
        <v>-1</v>
      </c>
      <c r="AA2911" s="4">
        <f t="shared" ref="AA2911:AA2974" si="1334">N2911/G2911</f>
        <v>0</v>
      </c>
      <c r="AB2911" s="5">
        <f t="shared" ref="AB2911:AB2974" si="1335">0.5*M2911*(Y2910^2)*CrossSectionalAreaE*AH2911</f>
        <v>0</v>
      </c>
      <c r="AC2911" s="418">
        <f t="shared" si="1310"/>
        <v>0</v>
      </c>
      <c r="AD2911" s="628">
        <f t="shared" ref="AD2911:AD2974" si="1336">(1/2)*M2911*(Y2910^2)</f>
        <v>0</v>
      </c>
      <c r="AE2911" s="4">
        <f t="shared" si="1321"/>
        <v>0</v>
      </c>
      <c r="AF2911" s="3">
        <f t="shared" ref="AF2911:AF2974" si="1337">IF(AF2910&gt;4.67,$L$20+($L$26/1000)*W2911,4.67)</f>
        <v>4.67</v>
      </c>
      <c r="AG2911" s="2">
        <f t="shared" si="1322"/>
        <v>105.92076283713217</v>
      </c>
      <c r="AH2911" s="1">
        <f t="shared" si="1311"/>
        <v>0</v>
      </c>
    </row>
    <row r="2912" spans="6:34" ht="15" thickBot="1" x14ac:dyDescent="0.4">
      <c r="F2912" s="21">
        <f t="shared" si="1323"/>
        <v>288.19999999999703</v>
      </c>
      <c r="G2912" s="20">
        <f t="shared" ref="G2912:G2975" si="1338">IF(I2911&gt;0.02,G2911-((N2911/O2911)*TimeStep),G2911)</f>
        <v>356.63043478260749</v>
      </c>
      <c r="H2912" s="19">
        <f t="shared" si="1312"/>
        <v>6.6304347826074945</v>
      </c>
      <c r="I2912" s="18">
        <f t="shared" si="1313"/>
        <v>1.8944099378878556E-2</v>
      </c>
      <c r="J2912" s="17">
        <f t="shared" si="1314"/>
        <v>3935.0464558612857</v>
      </c>
      <c r="K2912" s="16">
        <f t="shared" si="1315"/>
        <v>32.161889288814081</v>
      </c>
      <c r="L2912" s="15">
        <f t="shared" si="1316"/>
        <v>1.3845347021276564E-7</v>
      </c>
      <c r="M2912" s="14">
        <f t="shared" si="1317"/>
        <v>3.2909005334872264E-10</v>
      </c>
      <c r="N2912" s="13">
        <f t="shared" si="1324"/>
        <v>0</v>
      </c>
      <c r="O2912" s="12">
        <f t="shared" si="1325"/>
        <v>0</v>
      </c>
      <c r="P2912" s="4">
        <f t="shared" si="1326"/>
        <v>1.2462128098967713E-9</v>
      </c>
      <c r="Q2912" s="11">
        <f t="shared" si="1318"/>
        <v>1.831413571056754E-8</v>
      </c>
      <c r="R2912" s="10">
        <f t="shared" si="1327"/>
        <v>0</v>
      </c>
      <c r="S2912" s="9">
        <f t="shared" si="1328"/>
        <v>0</v>
      </c>
      <c r="T2912" s="8">
        <f t="shared" si="1329"/>
        <v>37294.985922558852</v>
      </c>
      <c r="U2912" s="7">
        <f t="shared" si="1330"/>
        <v>-32.161889288814081</v>
      </c>
      <c r="V2912" s="9">
        <f t="shared" si="1331"/>
        <v>0</v>
      </c>
      <c r="W2912" s="8">
        <f t="shared" si="1332"/>
        <v>3935.0464558612857</v>
      </c>
      <c r="X2912" s="7">
        <f t="shared" si="1333"/>
        <v>-32.161889288814081</v>
      </c>
      <c r="Y2912" s="6">
        <f t="shared" si="1319"/>
        <v>0</v>
      </c>
      <c r="Z2912" s="4">
        <f t="shared" si="1320"/>
        <v>-1</v>
      </c>
      <c r="AA2912" s="4">
        <f t="shared" si="1334"/>
        <v>0</v>
      </c>
      <c r="AB2912" s="5">
        <f t="shared" si="1335"/>
        <v>0</v>
      </c>
      <c r="AC2912" s="418">
        <f t="shared" ref="AC2912:AC2975" si="1339">(AB2912/G2912)*F2912</f>
        <v>0</v>
      </c>
      <c r="AD2912" s="628">
        <f t="shared" si="1336"/>
        <v>0</v>
      </c>
      <c r="AE2912" s="4">
        <f t="shared" si="1321"/>
        <v>0</v>
      </c>
      <c r="AF2912" s="3">
        <f t="shared" si="1337"/>
        <v>4.67</v>
      </c>
      <c r="AG2912" s="2">
        <f t="shared" si="1322"/>
        <v>105.92076283713217</v>
      </c>
      <c r="AH2912" s="1">
        <f t="shared" si="1311"/>
        <v>0</v>
      </c>
    </row>
    <row r="2913" spans="6:34" ht="15" thickBot="1" x14ac:dyDescent="0.4">
      <c r="F2913" s="21">
        <f t="shared" si="1323"/>
        <v>288.29999999999706</v>
      </c>
      <c r="G2913" s="20">
        <f t="shared" si="1338"/>
        <v>356.63043478260749</v>
      </c>
      <c r="H2913" s="19">
        <f t="shared" si="1312"/>
        <v>6.6304347826074945</v>
      </c>
      <c r="I2913" s="18">
        <f t="shared" si="1313"/>
        <v>1.8944099378878556E-2</v>
      </c>
      <c r="J2913" s="17">
        <f t="shared" si="1314"/>
        <v>3935.0464558612857</v>
      </c>
      <c r="K2913" s="16">
        <f t="shared" si="1315"/>
        <v>32.161889288814081</v>
      </c>
      <c r="L2913" s="15">
        <f t="shared" si="1316"/>
        <v>1.3845347021276564E-7</v>
      </c>
      <c r="M2913" s="14">
        <f t="shared" si="1317"/>
        <v>3.2909005334872264E-10</v>
      </c>
      <c r="N2913" s="13">
        <f t="shared" si="1324"/>
        <v>0</v>
      </c>
      <c r="O2913" s="12">
        <f t="shared" si="1325"/>
        <v>0</v>
      </c>
      <c r="P2913" s="4">
        <f t="shared" si="1326"/>
        <v>1.2462128098967713E-9</v>
      </c>
      <c r="Q2913" s="11">
        <f t="shared" si="1318"/>
        <v>1.831413571056754E-8</v>
      </c>
      <c r="R2913" s="10">
        <f t="shared" si="1327"/>
        <v>0</v>
      </c>
      <c r="S2913" s="9">
        <f t="shared" si="1328"/>
        <v>0</v>
      </c>
      <c r="T2913" s="8">
        <f t="shared" si="1329"/>
        <v>37294.985922558852</v>
      </c>
      <c r="U2913" s="7">
        <f t="shared" si="1330"/>
        <v>-32.161889288814081</v>
      </c>
      <c r="V2913" s="9">
        <f t="shared" si="1331"/>
        <v>0</v>
      </c>
      <c r="W2913" s="8">
        <f t="shared" si="1332"/>
        <v>3935.0464558612857</v>
      </c>
      <c r="X2913" s="7">
        <f t="shared" si="1333"/>
        <v>-32.161889288814081</v>
      </c>
      <c r="Y2913" s="6">
        <f t="shared" si="1319"/>
        <v>0</v>
      </c>
      <c r="Z2913" s="4">
        <f t="shared" si="1320"/>
        <v>-1</v>
      </c>
      <c r="AA2913" s="4">
        <f t="shared" si="1334"/>
        <v>0</v>
      </c>
      <c r="AB2913" s="5">
        <f t="shared" si="1335"/>
        <v>0</v>
      </c>
      <c r="AC2913" s="418">
        <f t="shared" si="1339"/>
        <v>0</v>
      </c>
      <c r="AD2913" s="628">
        <f t="shared" si="1336"/>
        <v>0</v>
      </c>
      <c r="AE2913" s="4">
        <f t="shared" si="1321"/>
        <v>0</v>
      </c>
      <c r="AF2913" s="3">
        <f t="shared" si="1337"/>
        <v>4.67</v>
      </c>
      <c r="AG2913" s="2">
        <f t="shared" si="1322"/>
        <v>105.92076283713217</v>
      </c>
      <c r="AH2913" s="1">
        <f t="shared" si="1311"/>
        <v>0</v>
      </c>
    </row>
    <row r="2914" spans="6:34" ht="15" thickBot="1" x14ac:dyDescent="0.4">
      <c r="F2914" s="21">
        <f t="shared" si="1323"/>
        <v>288.39999999999708</v>
      </c>
      <c r="G2914" s="20">
        <f t="shared" si="1338"/>
        <v>356.63043478260749</v>
      </c>
      <c r="H2914" s="19">
        <f t="shared" si="1312"/>
        <v>6.6304347826074945</v>
      </c>
      <c r="I2914" s="18">
        <f t="shared" si="1313"/>
        <v>1.8944099378878556E-2</v>
      </c>
      <c r="J2914" s="17">
        <f t="shared" si="1314"/>
        <v>3935.0464558612857</v>
      </c>
      <c r="K2914" s="16">
        <f t="shared" si="1315"/>
        <v>32.161889288814081</v>
      </c>
      <c r="L2914" s="15">
        <f t="shared" si="1316"/>
        <v>1.3845347021276564E-7</v>
      </c>
      <c r="M2914" s="14">
        <f t="shared" si="1317"/>
        <v>3.2909005334872264E-10</v>
      </c>
      <c r="N2914" s="13">
        <f t="shared" si="1324"/>
        <v>0</v>
      </c>
      <c r="O2914" s="12">
        <f t="shared" si="1325"/>
        <v>0</v>
      </c>
      <c r="P2914" s="4">
        <f t="shared" si="1326"/>
        <v>1.2462128098967713E-9</v>
      </c>
      <c r="Q2914" s="11">
        <f t="shared" si="1318"/>
        <v>1.831413571056754E-8</v>
      </c>
      <c r="R2914" s="10">
        <f t="shared" si="1327"/>
        <v>0</v>
      </c>
      <c r="S2914" s="9">
        <f t="shared" si="1328"/>
        <v>0</v>
      </c>
      <c r="T2914" s="8">
        <f t="shared" si="1329"/>
        <v>37294.985922558852</v>
      </c>
      <c r="U2914" s="7">
        <f t="shared" si="1330"/>
        <v>-32.161889288814081</v>
      </c>
      <c r="V2914" s="9">
        <f t="shared" si="1331"/>
        <v>0</v>
      </c>
      <c r="W2914" s="8">
        <f t="shared" si="1332"/>
        <v>3935.0464558612857</v>
      </c>
      <c r="X2914" s="7">
        <f t="shared" si="1333"/>
        <v>-32.161889288814081</v>
      </c>
      <c r="Y2914" s="6">
        <f t="shared" si="1319"/>
        <v>0</v>
      </c>
      <c r="Z2914" s="4">
        <f t="shared" si="1320"/>
        <v>-1</v>
      </c>
      <c r="AA2914" s="4">
        <f t="shared" si="1334"/>
        <v>0</v>
      </c>
      <c r="AB2914" s="5">
        <f t="shared" si="1335"/>
        <v>0</v>
      </c>
      <c r="AC2914" s="418">
        <f t="shared" si="1339"/>
        <v>0</v>
      </c>
      <c r="AD2914" s="628">
        <f t="shared" si="1336"/>
        <v>0</v>
      </c>
      <c r="AE2914" s="4">
        <f t="shared" si="1321"/>
        <v>0</v>
      </c>
      <c r="AF2914" s="3">
        <f t="shared" si="1337"/>
        <v>4.67</v>
      </c>
      <c r="AG2914" s="2">
        <f t="shared" si="1322"/>
        <v>105.92076283713217</v>
      </c>
      <c r="AH2914" s="1">
        <f t="shared" si="1311"/>
        <v>0</v>
      </c>
    </row>
    <row r="2915" spans="6:34" ht="15" thickBot="1" x14ac:dyDescent="0.4">
      <c r="F2915" s="21">
        <f t="shared" si="1323"/>
        <v>288.4999999999971</v>
      </c>
      <c r="G2915" s="20">
        <f t="shared" si="1338"/>
        <v>356.63043478260749</v>
      </c>
      <c r="H2915" s="19">
        <f t="shared" si="1312"/>
        <v>6.6304347826074945</v>
      </c>
      <c r="I2915" s="18">
        <f t="shared" si="1313"/>
        <v>1.8944099378878556E-2</v>
      </c>
      <c r="J2915" s="17">
        <f t="shared" si="1314"/>
        <v>3935.0464558612857</v>
      </c>
      <c r="K2915" s="16">
        <f t="shared" si="1315"/>
        <v>32.161889288814081</v>
      </c>
      <c r="L2915" s="15">
        <f t="shared" si="1316"/>
        <v>1.3845347021276564E-7</v>
      </c>
      <c r="M2915" s="14">
        <f t="shared" si="1317"/>
        <v>3.2909005334872264E-10</v>
      </c>
      <c r="N2915" s="13">
        <f t="shared" si="1324"/>
        <v>0</v>
      </c>
      <c r="O2915" s="12">
        <f t="shared" si="1325"/>
        <v>0</v>
      </c>
      <c r="P2915" s="4">
        <f t="shared" si="1326"/>
        <v>1.2462128098967713E-9</v>
      </c>
      <c r="Q2915" s="11">
        <f t="shared" si="1318"/>
        <v>1.831413571056754E-8</v>
      </c>
      <c r="R2915" s="10">
        <f t="shared" si="1327"/>
        <v>0</v>
      </c>
      <c r="S2915" s="9">
        <f t="shared" si="1328"/>
        <v>0</v>
      </c>
      <c r="T2915" s="8">
        <f t="shared" si="1329"/>
        <v>37294.985922558852</v>
      </c>
      <c r="U2915" s="7">
        <f t="shared" si="1330"/>
        <v>-32.161889288814081</v>
      </c>
      <c r="V2915" s="9">
        <f t="shared" si="1331"/>
        <v>0</v>
      </c>
      <c r="W2915" s="8">
        <f t="shared" si="1332"/>
        <v>3935.0464558612857</v>
      </c>
      <c r="X2915" s="7">
        <f t="shared" si="1333"/>
        <v>-32.161889288814081</v>
      </c>
      <c r="Y2915" s="6">
        <f t="shared" si="1319"/>
        <v>0</v>
      </c>
      <c r="Z2915" s="4">
        <f t="shared" si="1320"/>
        <v>-1</v>
      </c>
      <c r="AA2915" s="4">
        <f t="shared" si="1334"/>
        <v>0</v>
      </c>
      <c r="AB2915" s="5">
        <f t="shared" si="1335"/>
        <v>0</v>
      </c>
      <c r="AC2915" s="418">
        <f t="shared" si="1339"/>
        <v>0</v>
      </c>
      <c r="AD2915" s="628">
        <f t="shared" si="1336"/>
        <v>0</v>
      </c>
      <c r="AE2915" s="4">
        <f t="shared" si="1321"/>
        <v>0</v>
      </c>
      <c r="AF2915" s="3">
        <f t="shared" si="1337"/>
        <v>4.67</v>
      </c>
      <c r="AG2915" s="2">
        <f t="shared" si="1322"/>
        <v>105.92076283713217</v>
      </c>
      <c r="AH2915" s="1">
        <f t="shared" si="1311"/>
        <v>0</v>
      </c>
    </row>
    <row r="2916" spans="6:34" ht="15" thickBot="1" x14ac:dyDescent="0.4">
      <c r="F2916" s="21">
        <f t="shared" si="1323"/>
        <v>288.59999999999712</v>
      </c>
      <c r="G2916" s="20">
        <f t="shared" si="1338"/>
        <v>356.63043478260749</v>
      </c>
      <c r="H2916" s="19">
        <f t="shared" si="1312"/>
        <v>6.6304347826074945</v>
      </c>
      <c r="I2916" s="18">
        <f t="shared" si="1313"/>
        <v>1.8944099378878556E-2</v>
      </c>
      <c r="J2916" s="17">
        <f t="shared" si="1314"/>
        <v>3935.0464558612857</v>
      </c>
      <c r="K2916" s="16">
        <f t="shared" si="1315"/>
        <v>32.161889288814081</v>
      </c>
      <c r="L2916" s="15">
        <f t="shared" si="1316"/>
        <v>1.3845347021276564E-7</v>
      </c>
      <c r="M2916" s="14">
        <f t="shared" si="1317"/>
        <v>3.2909005334872264E-10</v>
      </c>
      <c r="N2916" s="13">
        <f t="shared" si="1324"/>
        <v>0</v>
      </c>
      <c r="O2916" s="12">
        <f t="shared" si="1325"/>
        <v>0</v>
      </c>
      <c r="P2916" s="4">
        <f t="shared" si="1326"/>
        <v>1.2462128098967713E-9</v>
      </c>
      <c r="Q2916" s="11">
        <f t="shared" si="1318"/>
        <v>1.831413571056754E-8</v>
      </c>
      <c r="R2916" s="10">
        <f t="shared" si="1327"/>
        <v>0</v>
      </c>
      <c r="S2916" s="9">
        <f t="shared" si="1328"/>
        <v>0</v>
      </c>
      <c r="T2916" s="8">
        <f t="shared" si="1329"/>
        <v>37294.985922558852</v>
      </c>
      <c r="U2916" s="7">
        <f t="shared" si="1330"/>
        <v>-32.161889288814081</v>
      </c>
      <c r="V2916" s="9">
        <f t="shared" si="1331"/>
        <v>0</v>
      </c>
      <c r="W2916" s="8">
        <f t="shared" si="1332"/>
        <v>3935.0464558612857</v>
      </c>
      <c r="X2916" s="7">
        <f t="shared" si="1333"/>
        <v>-32.161889288814081</v>
      </c>
      <c r="Y2916" s="6">
        <f t="shared" si="1319"/>
        <v>0</v>
      </c>
      <c r="Z2916" s="4">
        <f t="shared" si="1320"/>
        <v>-1</v>
      </c>
      <c r="AA2916" s="4">
        <f t="shared" si="1334"/>
        <v>0</v>
      </c>
      <c r="AB2916" s="5">
        <f t="shared" si="1335"/>
        <v>0</v>
      </c>
      <c r="AC2916" s="418">
        <f t="shared" si="1339"/>
        <v>0</v>
      </c>
      <c r="AD2916" s="628">
        <f t="shared" si="1336"/>
        <v>0</v>
      </c>
      <c r="AE2916" s="4">
        <f t="shared" si="1321"/>
        <v>0</v>
      </c>
      <c r="AF2916" s="3">
        <f t="shared" si="1337"/>
        <v>4.67</v>
      </c>
      <c r="AG2916" s="2">
        <f t="shared" si="1322"/>
        <v>105.92076283713217</v>
      </c>
      <c r="AH2916" s="1">
        <f t="shared" si="1311"/>
        <v>0</v>
      </c>
    </row>
    <row r="2917" spans="6:34" ht="15" thickBot="1" x14ac:dyDescent="0.4">
      <c r="F2917" s="21">
        <f t="shared" si="1323"/>
        <v>288.69999999999715</v>
      </c>
      <c r="G2917" s="20">
        <f t="shared" si="1338"/>
        <v>356.63043478260749</v>
      </c>
      <c r="H2917" s="19">
        <f t="shared" si="1312"/>
        <v>6.6304347826074945</v>
      </c>
      <c r="I2917" s="18">
        <f t="shared" si="1313"/>
        <v>1.8944099378878556E-2</v>
      </c>
      <c r="J2917" s="17">
        <f t="shared" si="1314"/>
        <v>3935.0464558612857</v>
      </c>
      <c r="K2917" s="16">
        <f t="shared" si="1315"/>
        <v>32.161889288814081</v>
      </c>
      <c r="L2917" s="15">
        <f t="shared" si="1316"/>
        <v>1.3845347021276564E-7</v>
      </c>
      <c r="M2917" s="14">
        <f t="shared" si="1317"/>
        <v>3.2909005334872264E-10</v>
      </c>
      <c r="N2917" s="13">
        <f t="shared" si="1324"/>
        <v>0</v>
      </c>
      <c r="O2917" s="12">
        <f t="shared" si="1325"/>
        <v>0</v>
      </c>
      <c r="P2917" s="4">
        <f t="shared" si="1326"/>
        <v>1.2462128098967713E-9</v>
      </c>
      <c r="Q2917" s="11">
        <f t="shared" si="1318"/>
        <v>1.831413571056754E-8</v>
      </c>
      <c r="R2917" s="10">
        <f t="shared" si="1327"/>
        <v>0</v>
      </c>
      <c r="S2917" s="9">
        <f t="shared" si="1328"/>
        <v>0</v>
      </c>
      <c r="T2917" s="8">
        <f t="shared" si="1329"/>
        <v>37294.985922558852</v>
      </c>
      <c r="U2917" s="7">
        <f t="shared" si="1330"/>
        <v>-32.161889288814081</v>
      </c>
      <c r="V2917" s="9">
        <f t="shared" si="1331"/>
        <v>0</v>
      </c>
      <c r="W2917" s="8">
        <f t="shared" si="1332"/>
        <v>3935.0464558612857</v>
      </c>
      <c r="X2917" s="7">
        <f t="shared" si="1333"/>
        <v>-32.161889288814081</v>
      </c>
      <c r="Y2917" s="6">
        <f t="shared" si="1319"/>
        <v>0</v>
      </c>
      <c r="Z2917" s="4">
        <f t="shared" si="1320"/>
        <v>-1</v>
      </c>
      <c r="AA2917" s="4">
        <f t="shared" si="1334"/>
        <v>0</v>
      </c>
      <c r="AB2917" s="5">
        <f t="shared" si="1335"/>
        <v>0</v>
      </c>
      <c r="AC2917" s="418">
        <f t="shared" si="1339"/>
        <v>0</v>
      </c>
      <c r="AD2917" s="628">
        <f t="shared" si="1336"/>
        <v>0</v>
      </c>
      <c r="AE2917" s="4">
        <f t="shared" si="1321"/>
        <v>0</v>
      </c>
      <c r="AF2917" s="3">
        <f t="shared" si="1337"/>
        <v>4.67</v>
      </c>
      <c r="AG2917" s="2">
        <f t="shared" si="1322"/>
        <v>105.92076283713217</v>
      </c>
      <c r="AH2917" s="1">
        <f t="shared" si="1311"/>
        <v>0</v>
      </c>
    </row>
    <row r="2918" spans="6:34" ht="15" thickBot="1" x14ac:dyDescent="0.4">
      <c r="F2918" s="21">
        <f t="shared" si="1323"/>
        <v>288.79999999999717</v>
      </c>
      <c r="G2918" s="20">
        <f t="shared" si="1338"/>
        <v>356.63043478260749</v>
      </c>
      <c r="H2918" s="19">
        <f t="shared" si="1312"/>
        <v>6.6304347826074945</v>
      </c>
      <c r="I2918" s="18">
        <f t="shared" si="1313"/>
        <v>1.8944099378878556E-2</v>
      </c>
      <c r="J2918" s="17">
        <f t="shared" si="1314"/>
        <v>3935.0464558612857</v>
      </c>
      <c r="K2918" s="16">
        <f t="shared" si="1315"/>
        <v>32.161889288814081</v>
      </c>
      <c r="L2918" s="15">
        <f t="shared" si="1316"/>
        <v>1.3845347021276564E-7</v>
      </c>
      <c r="M2918" s="14">
        <f t="shared" si="1317"/>
        <v>3.2909005334872264E-10</v>
      </c>
      <c r="N2918" s="13">
        <f t="shared" si="1324"/>
        <v>0</v>
      </c>
      <c r="O2918" s="12">
        <f t="shared" si="1325"/>
        <v>0</v>
      </c>
      <c r="P2918" s="4">
        <f t="shared" si="1326"/>
        <v>1.2462128098967713E-9</v>
      </c>
      <c r="Q2918" s="11">
        <f t="shared" si="1318"/>
        <v>1.831413571056754E-8</v>
      </c>
      <c r="R2918" s="10">
        <f t="shared" si="1327"/>
        <v>0</v>
      </c>
      <c r="S2918" s="9">
        <f t="shared" si="1328"/>
        <v>0</v>
      </c>
      <c r="T2918" s="8">
        <f t="shared" si="1329"/>
        <v>37294.985922558852</v>
      </c>
      <c r="U2918" s="7">
        <f t="shared" si="1330"/>
        <v>-32.161889288814081</v>
      </c>
      <c r="V2918" s="9">
        <f t="shared" si="1331"/>
        <v>0</v>
      </c>
      <c r="W2918" s="8">
        <f t="shared" si="1332"/>
        <v>3935.0464558612857</v>
      </c>
      <c r="X2918" s="7">
        <f t="shared" si="1333"/>
        <v>-32.161889288814081</v>
      </c>
      <c r="Y2918" s="6">
        <f t="shared" si="1319"/>
        <v>0</v>
      </c>
      <c r="Z2918" s="4">
        <f t="shared" si="1320"/>
        <v>-1</v>
      </c>
      <c r="AA2918" s="4">
        <f t="shared" si="1334"/>
        <v>0</v>
      </c>
      <c r="AB2918" s="5">
        <f t="shared" si="1335"/>
        <v>0</v>
      </c>
      <c r="AC2918" s="418">
        <f t="shared" si="1339"/>
        <v>0</v>
      </c>
      <c r="AD2918" s="628">
        <f t="shared" si="1336"/>
        <v>0</v>
      </c>
      <c r="AE2918" s="4">
        <f t="shared" si="1321"/>
        <v>0</v>
      </c>
      <c r="AF2918" s="3">
        <f t="shared" si="1337"/>
        <v>4.67</v>
      </c>
      <c r="AG2918" s="2">
        <f t="shared" si="1322"/>
        <v>105.92076283713217</v>
      </c>
      <c r="AH2918" s="1">
        <f t="shared" si="1311"/>
        <v>0</v>
      </c>
    </row>
    <row r="2919" spans="6:34" ht="15" thickBot="1" x14ac:dyDescent="0.4">
      <c r="F2919" s="21">
        <f t="shared" si="1323"/>
        <v>288.89999999999719</v>
      </c>
      <c r="G2919" s="20">
        <f t="shared" si="1338"/>
        <v>356.63043478260749</v>
      </c>
      <c r="H2919" s="19">
        <f t="shared" si="1312"/>
        <v>6.6304347826074945</v>
      </c>
      <c r="I2919" s="18">
        <f t="shared" si="1313"/>
        <v>1.8944099378878556E-2</v>
      </c>
      <c r="J2919" s="17">
        <f t="shared" si="1314"/>
        <v>3935.0464558612857</v>
      </c>
      <c r="K2919" s="16">
        <f t="shared" si="1315"/>
        <v>32.161889288814081</v>
      </c>
      <c r="L2919" s="15">
        <f t="shared" si="1316"/>
        <v>1.3845347021276564E-7</v>
      </c>
      <c r="M2919" s="14">
        <f t="shared" si="1317"/>
        <v>3.2909005334872264E-10</v>
      </c>
      <c r="N2919" s="13">
        <f t="shared" si="1324"/>
        <v>0</v>
      </c>
      <c r="O2919" s="12">
        <f t="shared" si="1325"/>
        <v>0</v>
      </c>
      <c r="P2919" s="4">
        <f t="shared" si="1326"/>
        <v>1.2462128098967713E-9</v>
      </c>
      <c r="Q2919" s="11">
        <f t="shared" si="1318"/>
        <v>1.831413571056754E-8</v>
      </c>
      <c r="R2919" s="10">
        <f t="shared" si="1327"/>
        <v>0</v>
      </c>
      <c r="S2919" s="9">
        <f t="shared" si="1328"/>
        <v>0</v>
      </c>
      <c r="T2919" s="8">
        <f t="shared" si="1329"/>
        <v>37294.985922558852</v>
      </c>
      <c r="U2919" s="7">
        <f t="shared" si="1330"/>
        <v>-32.161889288814081</v>
      </c>
      <c r="V2919" s="9">
        <f t="shared" si="1331"/>
        <v>0</v>
      </c>
      <c r="W2919" s="8">
        <f t="shared" si="1332"/>
        <v>3935.0464558612857</v>
      </c>
      <c r="X2919" s="7">
        <f t="shared" si="1333"/>
        <v>-32.161889288814081</v>
      </c>
      <c r="Y2919" s="6">
        <f t="shared" si="1319"/>
        <v>0</v>
      </c>
      <c r="Z2919" s="4">
        <f t="shared" si="1320"/>
        <v>-1</v>
      </c>
      <c r="AA2919" s="4">
        <f t="shared" si="1334"/>
        <v>0</v>
      </c>
      <c r="AB2919" s="5">
        <f t="shared" si="1335"/>
        <v>0</v>
      </c>
      <c r="AC2919" s="418">
        <f t="shared" si="1339"/>
        <v>0</v>
      </c>
      <c r="AD2919" s="628">
        <f t="shared" si="1336"/>
        <v>0</v>
      </c>
      <c r="AE2919" s="4">
        <f t="shared" si="1321"/>
        <v>0</v>
      </c>
      <c r="AF2919" s="3">
        <f t="shared" si="1337"/>
        <v>4.67</v>
      </c>
      <c r="AG2919" s="2">
        <f t="shared" si="1322"/>
        <v>105.92076283713217</v>
      </c>
      <c r="AH2919" s="1">
        <f t="shared" si="1311"/>
        <v>0</v>
      </c>
    </row>
    <row r="2920" spans="6:34" ht="15" thickBot="1" x14ac:dyDescent="0.4">
      <c r="F2920" s="21">
        <f t="shared" si="1323"/>
        <v>288.99999999999721</v>
      </c>
      <c r="G2920" s="20">
        <f t="shared" si="1338"/>
        <v>356.63043478260749</v>
      </c>
      <c r="H2920" s="19">
        <f t="shared" si="1312"/>
        <v>6.6304347826074945</v>
      </c>
      <c r="I2920" s="18">
        <f t="shared" si="1313"/>
        <v>1.8944099378878556E-2</v>
      </c>
      <c r="J2920" s="17">
        <f t="shared" si="1314"/>
        <v>3935.0464558612857</v>
      </c>
      <c r="K2920" s="16">
        <f t="shared" si="1315"/>
        <v>32.161889288814081</v>
      </c>
      <c r="L2920" s="15">
        <f t="shared" si="1316"/>
        <v>1.3845347021276564E-7</v>
      </c>
      <c r="M2920" s="14">
        <f t="shared" si="1317"/>
        <v>3.2909005334872264E-10</v>
      </c>
      <c r="N2920" s="13">
        <f t="shared" si="1324"/>
        <v>0</v>
      </c>
      <c r="O2920" s="12">
        <f t="shared" si="1325"/>
        <v>0</v>
      </c>
      <c r="P2920" s="4">
        <f t="shared" si="1326"/>
        <v>1.2462128098967713E-9</v>
      </c>
      <c r="Q2920" s="11">
        <f t="shared" si="1318"/>
        <v>1.831413571056754E-8</v>
      </c>
      <c r="R2920" s="10">
        <f t="shared" si="1327"/>
        <v>0</v>
      </c>
      <c r="S2920" s="9">
        <f t="shared" si="1328"/>
        <v>0</v>
      </c>
      <c r="T2920" s="8">
        <f t="shared" si="1329"/>
        <v>37294.985922558852</v>
      </c>
      <c r="U2920" s="7">
        <f t="shared" si="1330"/>
        <v>-32.161889288814081</v>
      </c>
      <c r="V2920" s="9">
        <f t="shared" si="1331"/>
        <v>0</v>
      </c>
      <c r="W2920" s="8">
        <f t="shared" si="1332"/>
        <v>3935.0464558612857</v>
      </c>
      <c r="X2920" s="7">
        <f t="shared" si="1333"/>
        <v>-32.161889288814081</v>
      </c>
      <c r="Y2920" s="6">
        <f t="shared" si="1319"/>
        <v>0</v>
      </c>
      <c r="Z2920" s="4">
        <f t="shared" si="1320"/>
        <v>-1</v>
      </c>
      <c r="AA2920" s="4">
        <f t="shared" si="1334"/>
        <v>0</v>
      </c>
      <c r="AB2920" s="5">
        <f t="shared" si="1335"/>
        <v>0</v>
      </c>
      <c r="AC2920" s="418">
        <f t="shared" si="1339"/>
        <v>0</v>
      </c>
      <c r="AD2920" s="628">
        <f t="shared" si="1336"/>
        <v>0</v>
      </c>
      <c r="AE2920" s="4">
        <f t="shared" si="1321"/>
        <v>0</v>
      </c>
      <c r="AF2920" s="3">
        <f t="shared" si="1337"/>
        <v>4.67</v>
      </c>
      <c r="AG2920" s="2">
        <f t="shared" si="1322"/>
        <v>105.92076283713217</v>
      </c>
      <c r="AH2920" s="1">
        <f t="shared" si="1311"/>
        <v>0</v>
      </c>
    </row>
    <row r="2921" spans="6:34" ht="15" thickBot="1" x14ac:dyDescent="0.4">
      <c r="F2921" s="21">
        <f t="shared" si="1323"/>
        <v>289.09999999999724</v>
      </c>
      <c r="G2921" s="20">
        <f t="shared" si="1338"/>
        <v>356.63043478260749</v>
      </c>
      <c r="H2921" s="19">
        <f t="shared" si="1312"/>
        <v>6.6304347826074945</v>
      </c>
      <c r="I2921" s="18">
        <f t="shared" si="1313"/>
        <v>1.8944099378878556E-2</v>
      </c>
      <c r="J2921" s="17">
        <f t="shared" si="1314"/>
        <v>3935.0464558612857</v>
      </c>
      <c r="K2921" s="16">
        <f t="shared" si="1315"/>
        <v>32.161889288814081</v>
      </c>
      <c r="L2921" s="15">
        <f t="shared" si="1316"/>
        <v>1.3845347021276564E-7</v>
      </c>
      <c r="M2921" s="14">
        <f t="shared" si="1317"/>
        <v>3.2909005334872264E-10</v>
      </c>
      <c r="N2921" s="13">
        <f t="shared" si="1324"/>
        <v>0</v>
      </c>
      <c r="O2921" s="12">
        <f t="shared" si="1325"/>
        <v>0</v>
      </c>
      <c r="P2921" s="4">
        <f t="shared" si="1326"/>
        <v>1.2462128098967713E-9</v>
      </c>
      <c r="Q2921" s="11">
        <f t="shared" si="1318"/>
        <v>1.831413571056754E-8</v>
      </c>
      <c r="R2921" s="10">
        <f t="shared" si="1327"/>
        <v>0</v>
      </c>
      <c r="S2921" s="9">
        <f t="shared" si="1328"/>
        <v>0</v>
      </c>
      <c r="T2921" s="8">
        <f t="shared" si="1329"/>
        <v>37294.985922558852</v>
      </c>
      <c r="U2921" s="7">
        <f t="shared" si="1330"/>
        <v>-32.161889288814081</v>
      </c>
      <c r="V2921" s="9">
        <f t="shared" si="1331"/>
        <v>0</v>
      </c>
      <c r="W2921" s="8">
        <f t="shared" si="1332"/>
        <v>3935.0464558612857</v>
      </c>
      <c r="X2921" s="7">
        <f t="shared" si="1333"/>
        <v>-32.161889288814081</v>
      </c>
      <c r="Y2921" s="6">
        <f t="shared" si="1319"/>
        <v>0</v>
      </c>
      <c r="Z2921" s="4">
        <f t="shared" si="1320"/>
        <v>-1</v>
      </c>
      <c r="AA2921" s="4">
        <f t="shared" si="1334"/>
        <v>0</v>
      </c>
      <c r="AB2921" s="5">
        <f t="shared" si="1335"/>
        <v>0</v>
      </c>
      <c r="AC2921" s="418">
        <f t="shared" si="1339"/>
        <v>0</v>
      </c>
      <c r="AD2921" s="628">
        <f t="shared" si="1336"/>
        <v>0</v>
      </c>
      <c r="AE2921" s="4">
        <f t="shared" si="1321"/>
        <v>0</v>
      </c>
      <c r="AF2921" s="3">
        <f t="shared" si="1337"/>
        <v>4.67</v>
      </c>
      <c r="AG2921" s="2">
        <f t="shared" si="1322"/>
        <v>105.92076283713217</v>
      </c>
      <c r="AH2921" s="1">
        <f t="shared" si="1311"/>
        <v>0</v>
      </c>
    </row>
    <row r="2922" spans="6:34" ht="15" thickBot="1" x14ac:dyDescent="0.4">
      <c r="F2922" s="21">
        <f t="shared" si="1323"/>
        <v>289.19999999999726</v>
      </c>
      <c r="G2922" s="20">
        <f t="shared" si="1338"/>
        <v>356.63043478260749</v>
      </c>
      <c r="H2922" s="19">
        <f t="shared" si="1312"/>
        <v>6.6304347826074945</v>
      </c>
      <c r="I2922" s="18">
        <f t="shared" si="1313"/>
        <v>1.8944099378878556E-2</v>
      </c>
      <c r="J2922" s="17">
        <f t="shared" si="1314"/>
        <v>3935.0464558612857</v>
      </c>
      <c r="K2922" s="16">
        <f t="shared" si="1315"/>
        <v>32.161889288814081</v>
      </c>
      <c r="L2922" s="15">
        <f t="shared" si="1316"/>
        <v>1.3845347021276564E-7</v>
      </c>
      <c r="M2922" s="14">
        <f t="shared" si="1317"/>
        <v>3.2909005334872264E-10</v>
      </c>
      <c r="N2922" s="13">
        <f t="shared" si="1324"/>
        <v>0</v>
      </c>
      <c r="O2922" s="12">
        <f t="shared" si="1325"/>
        <v>0</v>
      </c>
      <c r="P2922" s="4">
        <f t="shared" si="1326"/>
        <v>1.2462128098967713E-9</v>
      </c>
      <c r="Q2922" s="11">
        <f t="shared" si="1318"/>
        <v>1.831413571056754E-8</v>
      </c>
      <c r="R2922" s="10">
        <f t="shared" si="1327"/>
        <v>0</v>
      </c>
      <c r="S2922" s="9">
        <f t="shared" si="1328"/>
        <v>0</v>
      </c>
      <c r="T2922" s="8">
        <f t="shared" si="1329"/>
        <v>37294.985922558852</v>
      </c>
      <c r="U2922" s="7">
        <f t="shared" si="1330"/>
        <v>-32.161889288814081</v>
      </c>
      <c r="V2922" s="9">
        <f t="shared" si="1331"/>
        <v>0</v>
      </c>
      <c r="W2922" s="8">
        <f t="shared" si="1332"/>
        <v>3935.0464558612857</v>
      </c>
      <c r="X2922" s="7">
        <f t="shared" si="1333"/>
        <v>-32.161889288814081</v>
      </c>
      <c r="Y2922" s="6">
        <f t="shared" si="1319"/>
        <v>0</v>
      </c>
      <c r="Z2922" s="4">
        <f t="shared" si="1320"/>
        <v>-1</v>
      </c>
      <c r="AA2922" s="4">
        <f t="shared" si="1334"/>
        <v>0</v>
      </c>
      <c r="AB2922" s="5">
        <f t="shared" si="1335"/>
        <v>0</v>
      </c>
      <c r="AC2922" s="418">
        <f t="shared" si="1339"/>
        <v>0</v>
      </c>
      <c r="AD2922" s="628">
        <f t="shared" si="1336"/>
        <v>0</v>
      </c>
      <c r="AE2922" s="4">
        <f t="shared" si="1321"/>
        <v>0</v>
      </c>
      <c r="AF2922" s="3">
        <f t="shared" si="1337"/>
        <v>4.67</v>
      </c>
      <c r="AG2922" s="2">
        <f t="shared" si="1322"/>
        <v>105.92076283713217</v>
      </c>
      <c r="AH2922" s="1">
        <f t="shared" si="1311"/>
        <v>0</v>
      </c>
    </row>
    <row r="2923" spans="6:34" ht="15" thickBot="1" x14ac:dyDescent="0.4">
      <c r="F2923" s="21">
        <f t="shared" si="1323"/>
        <v>289.29999999999728</v>
      </c>
      <c r="G2923" s="20">
        <f t="shared" si="1338"/>
        <v>356.63043478260749</v>
      </c>
      <c r="H2923" s="19">
        <f t="shared" si="1312"/>
        <v>6.6304347826074945</v>
      </c>
      <c r="I2923" s="18">
        <f t="shared" si="1313"/>
        <v>1.8944099378878556E-2</v>
      </c>
      <c r="J2923" s="17">
        <f t="shared" si="1314"/>
        <v>3935.0464558612857</v>
      </c>
      <c r="K2923" s="16">
        <f t="shared" si="1315"/>
        <v>32.161889288814081</v>
      </c>
      <c r="L2923" s="15">
        <f t="shared" si="1316"/>
        <v>1.3845347021276564E-7</v>
      </c>
      <c r="M2923" s="14">
        <f t="shared" si="1317"/>
        <v>3.2909005334872264E-10</v>
      </c>
      <c r="N2923" s="13">
        <f t="shared" si="1324"/>
        <v>0</v>
      </c>
      <c r="O2923" s="12">
        <f t="shared" si="1325"/>
        <v>0</v>
      </c>
      <c r="P2923" s="4">
        <f t="shared" si="1326"/>
        <v>1.2462128098967713E-9</v>
      </c>
      <c r="Q2923" s="11">
        <f t="shared" si="1318"/>
        <v>1.831413571056754E-8</v>
      </c>
      <c r="R2923" s="10">
        <f t="shared" si="1327"/>
        <v>0</v>
      </c>
      <c r="S2923" s="9">
        <f t="shared" si="1328"/>
        <v>0</v>
      </c>
      <c r="T2923" s="8">
        <f t="shared" si="1329"/>
        <v>37294.985922558852</v>
      </c>
      <c r="U2923" s="7">
        <f t="shared" si="1330"/>
        <v>-32.161889288814081</v>
      </c>
      <c r="V2923" s="9">
        <f t="shared" si="1331"/>
        <v>0</v>
      </c>
      <c r="W2923" s="8">
        <f t="shared" si="1332"/>
        <v>3935.0464558612857</v>
      </c>
      <c r="X2923" s="7">
        <f t="shared" si="1333"/>
        <v>-32.161889288814081</v>
      </c>
      <c r="Y2923" s="6">
        <f t="shared" si="1319"/>
        <v>0</v>
      </c>
      <c r="Z2923" s="4">
        <f t="shared" si="1320"/>
        <v>-1</v>
      </c>
      <c r="AA2923" s="4">
        <f t="shared" si="1334"/>
        <v>0</v>
      </c>
      <c r="AB2923" s="5">
        <f t="shared" si="1335"/>
        <v>0</v>
      </c>
      <c r="AC2923" s="418">
        <f t="shared" si="1339"/>
        <v>0</v>
      </c>
      <c r="AD2923" s="628">
        <f t="shared" si="1336"/>
        <v>0</v>
      </c>
      <c r="AE2923" s="4">
        <f t="shared" si="1321"/>
        <v>0</v>
      </c>
      <c r="AF2923" s="3">
        <f t="shared" si="1337"/>
        <v>4.67</v>
      </c>
      <c r="AG2923" s="2">
        <f t="shared" si="1322"/>
        <v>105.92076283713217</v>
      </c>
      <c r="AH2923" s="1">
        <f t="shared" si="1311"/>
        <v>0</v>
      </c>
    </row>
    <row r="2924" spans="6:34" ht="15" thickBot="1" x14ac:dyDescent="0.4">
      <c r="F2924" s="21">
        <f t="shared" si="1323"/>
        <v>289.39999999999731</v>
      </c>
      <c r="G2924" s="20">
        <f t="shared" si="1338"/>
        <v>356.63043478260749</v>
      </c>
      <c r="H2924" s="19">
        <f t="shared" si="1312"/>
        <v>6.6304347826074945</v>
      </c>
      <c r="I2924" s="18">
        <f t="shared" si="1313"/>
        <v>1.8944099378878556E-2</v>
      </c>
      <c r="J2924" s="17">
        <f t="shared" si="1314"/>
        <v>3935.0464558612857</v>
      </c>
      <c r="K2924" s="16">
        <f t="shared" si="1315"/>
        <v>32.161889288814081</v>
      </c>
      <c r="L2924" s="15">
        <f t="shared" si="1316"/>
        <v>1.3845347021276564E-7</v>
      </c>
      <c r="M2924" s="14">
        <f t="shared" si="1317"/>
        <v>3.2909005334872264E-10</v>
      </c>
      <c r="N2924" s="13">
        <f t="shared" si="1324"/>
        <v>0</v>
      </c>
      <c r="O2924" s="12">
        <f t="shared" si="1325"/>
        <v>0</v>
      </c>
      <c r="P2924" s="4">
        <f t="shared" si="1326"/>
        <v>1.2462128098967713E-9</v>
      </c>
      <c r="Q2924" s="11">
        <f t="shared" si="1318"/>
        <v>1.831413571056754E-8</v>
      </c>
      <c r="R2924" s="10">
        <f t="shared" si="1327"/>
        <v>0</v>
      </c>
      <c r="S2924" s="9">
        <f t="shared" si="1328"/>
        <v>0</v>
      </c>
      <c r="T2924" s="8">
        <f t="shared" si="1329"/>
        <v>37294.985922558852</v>
      </c>
      <c r="U2924" s="7">
        <f t="shared" si="1330"/>
        <v>-32.161889288814081</v>
      </c>
      <c r="V2924" s="9">
        <f t="shared" si="1331"/>
        <v>0</v>
      </c>
      <c r="W2924" s="8">
        <f t="shared" si="1332"/>
        <v>3935.0464558612857</v>
      </c>
      <c r="X2924" s="7">
        <f t="shared" si="1333"/>
        <v>-32.161889288814081</v>
      </c>
      <c r="Y2924" s="6">
        <f t="shared" si="1319"/>
        <v>0</v>
      </c>
      <c r="Z2924" s="4">
        <f t="shared" si="1320"/>
        <v>-1</v>
      </c>
      <c r="AA2924" s="4">
        <f t="shared" si="1334"/>
        <v>0</v>
      </c>
      <c r="AB2924" s="5">
        <f t="shared" si="1335"/>
        <v>0</v>
      </c>
      <c r="AC2924" s="418">
        <f t="shared" si="1339"/>
        <v>0</v>
      </c>
      <c r="AD2924" s="628">
        <f t="shared" si="1336"/>
        <v>0</v>
      </c>
      <c r="AE2924" s="4">
        <f t="shared" si="1321"/>
        <v>0</v>
      </c>
      <c r="AF2924" s="3">
        <f t="shared" si="1337"/>
        <v>4.67</v>
      </c>
      <c r="AG2924" s="2">
        <f t="shared" si="1322"/>
        <v>105.92076283713217</v>
      </c>
      <c r="AH2924" s="1">
        <f t="shared" si="1311"/>
        <v>0</v>
      </c>
    </row>
    <row r="2925" spans="6:34" ht="15" thickBot="1" x14ac:dyDescent="0.4">
      <c r="F2925" s="21">
        <f t="shared" si="1323"/>
        <v>289.49999999999733</v>
      </c>
      <c r="G2925" s="20">
        <f t="shared" si="1338"/>
        <v>356.63043478260749</v>
      </c>
      <c r="H2925" s="19">
        <f t="shared" si="1312"/>
        <v>6.6304347826074945</v>
      </c>
      <c r="I2925" s="18">
        <f t="shared" si="1313"/>
        <v>1.8944099378878556E-2</v>
      </c>
      <c r="J2925" s="17">
        <f t="shared" si="1314"/>
        <v>3935.0464558612857</v>
      </c>
      <c r="K2925" s="16">
        <f t="shared" si="1315"/>
        <v>32.161889288814081</v>
      </c>
      <c r="L2925" s="15">
        <f t="shared" si="1316"/>
        <v>1.3845347021276564E-7</v>
      </c>
      <c r="M2925" s="14">
        <f t="shared" si="1317"/>
        <v>3.2909005334872264E-10</v>
      </c>
      <c r="N2925" s="13">
        <f t="shared" si="1324"/>
        <v>0</v>
      </c>
      <c r="O2925" s="12">
        <f t="shared" si="1325"/>
        <v>0</v>
      </c>
      <c r="P2925" s="4">
        <f t="shared" si="1326"/>
        <v>1.2462128098967713E-9</v>
      </c>
      <c r="Q2925" s="11">
        <f t="shared" si="1318"/>
        <v>1.831413571056754E-8</v>
      </c>
      <c r="R2925" s="10">
        <f t="shared" si="1327"/>
        <v>0</v>
      </c>
      <c r="S2925" s="9">
        <f t="shared" si="1328"/>
        <v>0</v>
      </c>
      <c r="T2925" s="8">
        <f t="shared" si="1329"/>
        <v>37294.985922558852</v>
      </c>
      <c r="U2925" s="7">
        <f t="shared" si="1330"/>
        <v>-32.161889288814081</v>
      </c>
      <c r="V2925" s="9">
        <f t="shared" si="1331"/>
        <v>0</v>
      </c>
      <c r="W2925" s="8">
        <f t="shared" si="1332"/>
        <v>3935.0464558612857</v>
      </c>
      <c r="X2925" s="7">
        <f t="shared" si="1333"/>
        <v>-32.161889288814081</v>
      </c>
      <c r="Y2925" s="6">
        <f t="shared" si="1319"/>
        <v>0</v>
      </c>
      <c r="Z2925" s="4">
        <f t="shared" si="1320"/>
        <v>-1</v>
      </c>
      <c r="AA2925" s="4">
        <f t="shared" si="1334"/>
        <v>0</v>
      </c>
      <c r="AB2925" s="5">
        <f t="shared" si="1335"/>
        <v>0</v>
      </c>
      <c r="AC2925" s="418">
        <f t="shared" si="1339"/>
        <v>0</v>
      </c>
      <c r="AD2925" s="628">
        <f t="shared" si="1336"/>
        <v>0</v>
      </c>
      <c r="AE2925" s="4">
        <f t="shared" si="1321"/>
        <v>0</v>
      </c>
      <c r="AF2925" s="3">
        <f t="shared" si="1337"/>
        <v>4.67</v>
      </c>
      <c r="AG2925" s="2">
        <f t="shared" si="1322"/>
        <v>105.92076283713217</v>
      </c>
      <c r="AH2925" s="1">
        <f t="shared" si="1311"/>
        <v>0</v>
      </c>
    </row>
    <row r="2926" spans="6:34" ht="15" thickBot="1" x14ac:dyDescent="0.4">
      <c r="F2926" s="21">
        <f t="shared" si="1323"/>
        <v>289.59999999999735</v>
      </c>
      <c r="G2926" s="20">
        <f t="shared" si="1338"/>
        <v>356.63043478260749</v>
      </c>
      <c r="H2926" s="19">
        <f t="shared" si="1312"/>
        <v>6.6304347826074945</v>
      </c>
      <c r="I2926" s="18">
        <f t="shared" si="1313"/>
        <v>1.8944099378878556E-2</v>
      </c>
      <c r="J2926" s="17">
        <f t="shared" si="1314"/>
        <v>3935.0464558612857</v>
      </c>
      <c r="K2926" s="16">
        <f t="shared" si="1315"/>
        <v>32.161889288814081</v>
      </c>
      <c r="L2926" s="15">
        <f t="shared" si="1316"/>
        <v>1.3845347021276564E-7</v>
      </c>
      <c r="M2926" s="14">
        <f t="shared" si="1317"/>
        <v>3.2909005334872264E-10</v>
      </c>
      <c r="N2926" s="13">
        <f t="shared" si="1324"/>
        <v>0</v>
      </c>
      <c r="O2926" s="12">
        <f t="shared" si="1325"/>
        <v>0</v>
      </c>
      <c r="P2926" s="4">
        <f t="shared" si="1326"/>
        <v>1.2462128098967713E-9</v>
      </c>
      <c r="Q2926" s="11">
        <f t="shared" si="1318"/>
        <v>1.831413571056754E-8</v>
      </c>
      <c r="R2926" s="10">
        <f t="shared" si="1327"/>
        <v>0</v>
      </c>
      <c r="S2926" s="9">
        <f t="shared" si="1328"/>
        <v>0</v>
      </c>
      <c r="T2926" s="8">
        <f t="shared" si="1329"/>
        <v>37294.985922558852</v>
      </c>
      <c r="U2926" s="7">
        <f t="shared" si="1330"/>
        <v>-32.161889288814081</v>
      </c>
      <c r="V2926" s="9">
        <f t="shared" si="1331"/>
        <v>0</v>
      </c>
      <c r="W2926" s="8">
        <f t="shared" si="1332"/>
        <v>3935.0464558612857</v>
      </c>
      <c r="X2926" s="7">
        <f t="shared" si="1333"/>
        <v>-32.161889288814081</v>
      </c>
      <c r="Y2926" s="6">
        <f t="shared" si="1319"/>
        <v>0</v>
      </c>
      <c r="Z2926" s="4">
        <f t="shared" si="1320"/>
        <v>-1</v>
      </c>
      <c r="AA2926" s="4">
        <f t="shared" si="1334"/>
        <v>0</v>
      </c>
      <c r="AB2926" s="5">
        <f t="shared" si="1335"/>
        <v>0</v>
      </c>
      <c r="AC2926" s="418">
        <f t="shared" si="1339"/>
        <v>0</v>
      </c>
      <c r="AD2926" s="628">
        <f t="shared" si="1336"/>
        <v>0</v>
      </c>
      <c r="AE2926" s="4">
        <f t="shared" si="1321"/>
        <v>0</v>
      </c>
      <c r="AF2926" s="3">
        <f t="shared" si="1337"/>
        <v>4.67</v>
      </c>
      <c r="AG2926" s="2">
        <f t="shared" si="1322"/>
        <v>105.92076283713217</v>
      </c>
      <c r="AH2926" s="1">
        <f t="shared" si="1311"/>
        <v>0</v>
      </c>
    </row>
    <row r="2927" spans="6:34" ht="15" thickBot="1" x14ac:dyDescent="0.4">
      <c r="F2927" s="21">
        <f t="shared" si="1323"/>
        <v>289.69999999999737</v>
      </c>
      <c r="G2927" s="20">
        <f t="shared" si="1338"/>
        <v>356.63043478260749</v>
      </c>
      <c r="H2927" s="19">
        <f t="shared" si="1312"/>
        <v>6.6304347826074945</v>
      </c>
      <c r="I2927" s="18">
        <f t="shared" si="1313"/>
        <v>1.8944099378878556E-2</v>
      </c>
      <c r="J2927" s="17">
        <f t="shared" si="1314"/>
        <v>3935.0464558612857</v>
      </c>
      <c r="K2927" s="16">
        <f t="shared" si="1315"/>
        <v>32.161889288814081</v>
      </c>
      <c r="L2927" s="15">
        <f t="shared" si="1316"/>
        <v>1.3845347021276564E-7</v>
      </c>
      <c r="M2927" s="14">
        <f t="shared" si="1317"/>
        <v>3.2909005334872264E-10</v>
      </c>
      <c r="N2927" s="13">
        <f t="shared" si="1324"/>
        <v>0</v>
      </c>
      <c r="O2927" s="12">
        <f t="shared" si="1325"/>
        <v>0</v>
      </c>
      <c r="P2927" s="4">
        <f t="shared" si="1326"/>
        <v>1.2462128098967713E-9</v>
      </c>
      <c r="Q2927" s="11">
        <f t="shared" si="1318"/>
        <v>1.831413571056754E-8</v>
      </c>
      <c r="R2927" s="10">
        <f t="shared" si="1327"/>
        <v>0</v>
      </c>
      <c r="S2927" s="9">
        <f t="shared" si="1328"/>
        <v>0</v>
      </c>
      <c r="T2927" s="8">
        <f t="shared" si="1329"/>
        <v>37294.985922558852</v>
      </c>
      <c r="U2927" s="7">
        <f t="shared" si="1330"/>
        <v>-32.161889288814081</v>
      </c>
      <c r="V2927" s="9">
        <f t="shared" si="1331"/>
        <v>0</v>
      </c>
      <c r="W2927" s="8">
        <f t="shared" si="1332"/>
        <v>3935.0464558612857</v>
      </c>
      <c r="X2927" s="7">
        <f t="shared" si="1333"/>
        <v>-32.161889288814081</v>
      </c>
      <c r="Y2927" s="6">
        <f t="shared" si="1319"/>
        <v>0</v>
      </c>
      <c r="Z2927" s="4">
        <f t="shared" si="1320"/>
        <v>-1</v>
      </c>
      <c r="AA2927" s="4">
        <f t="shared" si="1334"/>
        <v>0</v>
      </c>
      <c r="AB2927" s="5">
        <f t="shared" si="1335"/>
        <v>0</v>
      </c>
      <c r="AC2927" s="418">
        <f t="shared" si="1339"/>
        <v>0</v>
      </c>
      <c r="AD2927" s="628">
        <f t="shared" si="1336"/>
        <v>0</v>
      </c>
      <c r="AE2927" s="4">
        <f t="shared" si="1321"/>
        <v>0</v>
      </c>
      <c r="AF2927" s="3">
        <f t="shared" si="1337"/>
        <v>4.67</v>
      </c>
      <c r="AG2927" s="2">
        <f t="shared" si="1322"/>
        <v>105.92076283713217</v>
      </c>
      <c r="AH2927" s="1">
        <f t="shared" si="1311"/>
        <v>0</v>
      </c>
    </row>
    <row r="2928" spans="6:34" ht="15" thickBot="1" x14ac:dyDescent="0.4">
      <c r="F2928" s="21">
        <f t="shared" si="1323"/>
        <v>289.7999999999974</v>
      </c>
      <c r="G2928" s="20">
        <f t="shared" si="1338"/>
        <v>356.63043478260749</v>
      </c>
      <c r="H2928" s="19">
        <f t="shared" si="1312"/>
        <v>6.6304347826074945</v>
      </c>
      <c r="I2928" s="18">
        <f t="shared" si="1313"/>
        <v>1.8944099378878556E-2</v>
      </c>
      <c r="J2928" s="17">
        <f t="shared" si="1314"/>
        <v>3935.0464558612857</v>
      </c>
      <c r="K2928" s="16">
        <f t="shared" si="1315"/>
        <v>32.161889288814081</v>
      </c>
      <c r="L2928" s="15">
        <f t="shared" si="1316"/>
        <v>1.3845347021276564E-7</v>
      </c>
      <c r="M2928" s="14">
        <f t="shared" si="1317"/>
        <v>3.2909005334872264E-10</v>
      </c>
      <c r="N2928" s="13">
        <f t="shared" si="1324"/>
        <v>0</v>
      </c>
      <c r="O2928" s="12">
        <f t="shared" si="1325"/>
        <v>0</v>
      </c>
      <c r="P2928" s="4">
        <f t="shared" si="1326"/>
        <v>1.2462128098967713E-9</v>
      </c>
      <c r="Q2928" s="11">
        <f t="shared" si="1318"/>
        <v>1.831413571056754E-8</v>
      </c>
      <c r="R2928" s="10">
        <f t="shared" si="1327"/>
        <v>0</v>
      </c>
      <c r="S2928" s="9">
        <f t="shared" si="1328"/>
        <v>0</v>
      </c>
      <c r="T2928" s="8">
        <f t="shared" si="1329"/>
        <v>37294.985922558852</v>
      </c>
      <c r="U2928" s="7">
        <f t="shared" si="1330"/>
        <v>-32.161889288814081</v>
      </c>
      <c r="V2928" s="9">
        <f t="shared" si="1331"/>
        <v>0</v>
      </c>
      <c r="W2928" s="8">
        <f t="shared" si="1332"/>
        <v>3935.0464558612857</v>
      </c>
      <c r="X2928" s="7">
        <f t="shared" si="1333"/>
        <v>-32.161889288814081</v>
      </c>
      <c r="Y2928" s="6">
        <f t="shared" si="1319"/>
        <v>0</v>
      </c>
      <c r="Z2928" s="4">
        <f t="shared" si="1320"/>
        <v>-1</v>
      </c>
      <c r="AA2928" s="4">
        <f t="shared" si="1334"/>
        <v>0</v>
      </c>
      <c r="AB2928" s="5">
        <f t="shared" si="1335"/>
        <v>0</v>
      </c>
      <c r="AC2928" s="418">
        <f t="shared" si="1339"/>
        <v>0</v>
      </c>
      <c r="AD2928" s="628">
        <f t="shared" si="1336"/>
        <v>0</v>
      </c>
      <c r="AE2928" s="4">
        <f t="shared" si="1321"/>
        <v>0</v>
      </c>
      <c r="AF2928" s="3">
        <f t="shared" si="1337"/>
        <v>4.67</v>
      </c>
      <c r="AG2928" s="2">
        <f t="shared" si="1322"/>
        <v>105.92076283713217</v>
      </c>
      <c r="AH2928" s="1">
        <f t="shared" si="1311"/>
        <v>0</v>
      </c>
    </row>
    <row r="2929" spans="6:34" ht="15" thickBot="1" x14ac:dyDescent="0.4">
      <c r="F2929" s="21">
        <f t="shared" si="1323"/>
        <v>289.89999999999742</v>
      </c>
      <c r="G2929" s="20">
        <f t="shared" si="1338"/>
        <v>356.63043478260749</v>
      </c>
      <c r="H2929" s="19">
        <f t="shared" si="1312"/>
        <v>6.6304347826074945</v>
      </c>
      <c r="I2929" s="18">
        <f t="shared" si="1313"/>
        <v>1.8944099378878556E-2</v>
      </c>
      <c r="J2929" s="17">
        <f t="shared" si="1314"/>
        <v>3935.0464558612857</v>
      </c>
      <c r="K2929" s="16">
        <f t="shared" si="1315"/>
        <v>32.161889288814081</v>
      </c>
      <c r="L2929" s="15">
        <f t="shared" si="1316"/>
        <v>1.3845347021276564E-7</v>
      </c>
      <c r="M2929" s="14">
        <f t="shared" si="1317"/>
        <v>3.2909005334872264E-10</v>
      </c>
      <c r="N2929" s="13">
        <f t="shared" si="1324"/>
        <v>0</v>
      </c>
      <c r="O2929" s="12">
        <f t="shared" si="1325"/>
        <v>0</v>
      </c>
      <c r="P2929" s="4">
        <f t="shared" si="1326"/>
        <v>1.2462128098967713E-9</v>
      </c>
      <c r="Q2929" s="11">
        <f t="shared" si="1318"/>
        <v>1.831413571056754E-8</v>
      </c>
      <c r="R2929" s="10">
        <f t="shared" si="1327"/>
        <v>0</v>
      </c>
      <c r="S2929" s="9">
        <f t="shared" si="1328"/>
        <v>0</v>
      </c>
      <c r="T2929" s="8">
        <f t="shared" si="1329"/>
        <v>37294.985922558852</v>
      </c>
      <c r="U2929" s="7">
        <f t="shared" si="1330"/>
        <v>-32.161889288814081</v>
      </c>
      <c r="V2929" s="9">
        <f t="shared" si="1331"/>
        <v>0</v>
      </c>
      <c r="W2929" s="8">
        <f t="shared" si="1332"/>
        <v>3935.0464558612857</v>
      </c>
      <c r="X2929" s="7">
        <f t="shared" si="1333"/>
        <v>-32.161889288814081</v>
      </c>
      <c r="Y2929" s="6">
        <f t="shared" si="1319"/>
        <v>0</v>
      </c>
      <c r="Z2929" s="4">
        <f t="shared" si="1320"/>
        <v>-1</v>
      </c>
      <c r="AA2929" s="4">
        <f t="shared" si="1334"/>
        <v>0</v>
      </c>
      <c r="AB2929" s="5">
        <f t="shared" si="1335"/>
        <v>0</v>
      </c>
      <c r="AC2929" s="418">
        <f t="shared" si="1339"/>
        <v>0</v>
      </c>
      <c r="AD2929" s="628">
        <f t="shared" si="1336"/>
        <v>0</v>
      </c>
      <c r="AE2929" s="4">
        <f t="shared" si="1321"/>
        <v>0</v>
      </c>
      <c r="AF2929" s="3">
        <f t="shared" si="1337"/>
        <v>4.67</v>
      </c>
      <c r="AG2929" s="2">
        <f t="shared" si="1322"/>
        <v>105.92076283713217</v>
      </c>
      <c r="AH2929" s="1">
        <f t="shared" si="1311"/>
        <v>0</v>
      </c>
    </row>
    <row r="2930" spans="6:34" ht="15" thickBot="1" x14ac:dyDescent="0.4">
      <c r="F2930" s="21">
        <f t="shared" si="1323"/>
        <v>289.99999999999744</v>
      </c>
      <c r="G2930" s="20">
        <f t="shared" si="1338"/>
        <v>356.63043478260749</v>
      </c>
      <c r="H2930" s="19">
        <f t="shared" si="1312"/>
        <v>6.6304347826074945</v>
      </c>
      <c r="I2930" s="18">
        <f t="shared" si="1313"/>
        <v>1.8944099378878556E-2</v>
      </c>
      <c r="J2930" s="17">
        <f t="shared" si="1314"/>
        <v>3935.0464558612857</v>
      </c>
      <c r="K2930" s="16">
        <f t="shared" si="1315"/>
        <v>32.161889288814081</v>
      </c>
      <c r="L2930" s="15">
        <f t="shared" si="1316"/>
        <v>1.3845347021276564E-7</v>
      </c>
      <c r="M2930" s="14">
        <f t="shared" si="1317"/>
        <v>3.2909005334872264E-10</v>
      </c>
      <c r="N2930" s="13">
        <f t="shared" si="1324"/>
        <v>0</v>
      </c>
      <c r="O2930" s="12">
        <f t="shared" si="1325"/>
        <v>0</v>
      </c>
      <c r="P2930" s="4">
        <f t="shared" si="1326"/>
        <v>1.2462128098967713E-9</v>
      </c>
      <c r="Q2930" s="11">
        <f t="shared" si="1318"/>
        <v>1.831413571056754E-8</v>
      </c>
      <c r="R2930" s="10">
        <f t="shared" si="1327"/>
        <v>0</v>
      </c>
      <c r="S2930" s="9">
        <f t="shared" si="1328"/>
        <v>0</v>
      </c>
      <c r="T2930" s="8">
        <f t="shared" si="1329"/>
        <v>37294.985922558852</v>
      </c>
      <c r="U2930" s="7">
        <f t="shared" si="1330"/>
        <v>-32.161889288814081</v>
      </c>
      <c r="V2930" s="9">
        <f t="shared" si="1331"/>
        <v>0</v>
      </c>
      <c r="W2930" s="8">
        <f t="shared" si="1332"/>
        <v>3935.0464558612857</v>
      </c>
      <c r="X2930" s="7">
        <f t="shared" si="1333"/>
        <v>-32.161889288814081</v>
      </c>
      <c r="Y2930" s="6">
        <f t="shared" si="1319"/>
        <v>0</v>
      </c>
      <c r="Z2930" s="4">
        <f t="shared" si="1320"/>
        <v>-1</v>
      </c>
      <c r="AA2930" s="4">
        <f t="shared" si="1334"/>
        <v>0</v>
      </c>
      <c r="AB2930" s="5">
        <f t="shared" si="1335"/>
        <v>0</v>
      </c>
      <c r="AC2930" s="418">
        <f t="shared" si="1339"/>
        <v>0</v>
      </c>
      <c r="AD2930" s="628">
        <f t="shared" si="1336"/>
        <v>0</v>
      </c>
      <c r="AE2930" s="4">
        <f t="shared" si="1321"/>
        <v>0</v>
      </c>
      <c r="AF2930" s="3">
        <f t="shared" si="1337"/>
        <v>4.67</v>
      </c>
      <c r="AG2930" s="2">
        <f t="shared" si="1322"/>
        <v>105.92076283713217</v>
      </c>
      <c r="AH2930" s="1">
        <f t="shared" si="1311"/>
        <v>0</v>
      </c>
    </row>
    <row r="2931" spans="6:34" ht="15" thickBot="1" x14ac:dyDescent="0.4">
      <c r="F2931" s="21">
        <f t="shared" si="1323"/>
        <v>290.09999999999746</v>
      </c>
      <c r="G2931" s="20">
        <f t="shared" si="1338"/>
        <v>356.63043478260749</v>
      </c>
      <c r="H2931" s="19">
        <f t="shared" si="1312"/>
        <v>6.6304347826074945</v>
      </c>
      <c r="I2931" s="18">
        <f t="shared" si="1313"/>
        <v>1.8944099378878556E-2</v>
      </c>
      <c r="J2931" s="17">
        <f t="shared" si="1314"/>
        <v>3935.0464558612857</v>
      </c>
      <c r="K2931" s="16">
        <f t="shared" si="1315"/>
        <v>32.161889288814081</v>
      </c>
      <c r="L2931" s="15">
        <f t="shared" si="1316"/>
        <v>1.3845347021276564E-7</v>
      </c>
      <c r="M2931" s="14">
        <f t="shared" si="1317"/>
        <v>3.2909005334872264E-10</v>
      </c>
      <c r="N2931" s="13">
        <f t="shared" si="1324"/>
        <v>0</v>
      </c>
      <c r="O2931" s="12">
        <f t="shared" si="1325"/>
        <v>0</v>
      </c>
      <c r="P2931" s="4">
        <f t="shared" si="1326"/>
        <v>1.2462128098967713E-9</v>
      </c>
      <c r="Q2931" s="11">
        <f t="shared" si="1318"/>
        <v>1.831413571056754E-8</v>
      </c>
      <c r="R2931" s="10">
        <f t="shared" si="1327"/>
        <v>0</v>
      </c>
      <c r="S2931" s="9">
        <f t="shared" si="1328"/>
        <v>0</v>
      </c>
      <c r="T2931" s="8">
        <f t="shared" si="1329"/>
        <v>37294.985922558852</v>
      </c>
      <c r="U2931" s="7">
        <f t="shared" si="1330"/>
        <v>-32.161889288814081</v>
      </c>
      <c r="V2931" s="9">
        <f t="shared" si="1331"/>
        <v>0</v>
      </c>
      <c r="W2931" s="8">
        <f t="shared" si="1332"/>
        <v>3935.0464558612857</v>
      </c>
      <c r="X2931" s="7">
        <f t="shared" si="1333"/>
        <v>-32.161889288814081</v>
      </c>
      <c r="Y2931" s="6">
        <f t="shared" si="1319"/>
        <v>0</v>
      </c>
      <c r="Z2931" s="4">
        <f t="shared" si="1320"/>
        <v>-1</v>
      </c>
      <c r="AA2931" s="4">
        <f t="shared" si="1334"/>
        <v>0</v>
      </c>
      <c r="AB2931" s="5">
        <f t="shared" si="1335"/>
        <v>0</v>
      </c>
      <c r="AC2931" s="418">
        <f t="shared" si="1339"/>
        <v>0</v>
      </c>
      <c r="AD2931" s="628">
        <f t="shared" si="1336"/>
        <v>0</v>
      </c>
      <c r="AE2931" s="4">
        <f t="shared" si="1321"/>
        <v>0</v>
      </c>
      <c r="AF2931" s="3">
        <f t="shared" si="1337"/>
        <v>4.67</v>
      </c>
      <c r="AG2931" s="2">
        <f t="shared" si="1322"/>
        <v>105.92076283713217</v>
      </c>
      <c r="AH2931" s="1">
        <f t="shared" si="1311"/>
        <v>0</v>
      </c>
    </row>
    <row r="2932" spans="6:34" ht="15" thickBot="1" x14ac:dyDescent="0.4">
      <c r="F2932" s="21">
        <f t="shared" si="1323"/>
        <v>290.19999999999749</v>
      </c>
      <c r="G2932" s="20">
        <f t="shared" si="1338"/>
        <v>356.63043478260749</v>
      </c>
      <c r="H2932" s="19">
        <f t="shared" si="1312"/>
        <v>6.6304347826074945</v>
      </c>
      <c r="I2932" s="18">
        <f t="shared" si="1313"/>
        <v>1.8944099378878556E-2</v>
      </c>
      <c r="J2932" s="17">
        <f t="shared" si="1314"/>
        <v>3935.0464558612857</v>
      </c>
      <c r="K2932" s="16">
        <f t="shared" si="1315"/>
        <v>32.161889288814081</v>
      </c>
      <c r="L2932" s="15">
        <f t="shared" si="1316"/>
        <v>1.3845347021276564E-7</v>
      </c>
      <c r="M2932" s="14">
        <f t="shared" si="1317"/>
        <v>3.2909005334872264E-10</v>
      </c>
      <c r="N2932" s="13">
        <f t="shared" si="1324"/>
        <v>0</v>
      </c>
      <c r="O2932" s="12">
        <f t="shared" si="1325"/>
        <v>0</v>
      </c>
      <c r="P2932" s="4">
        <f t="shared" si="1326"/>
        <v>1.2462128098967713E-9</v>
      </c>
      <c r="Q2932" s="11">
        <f t="shared" si="1318"/>
        <v>1.831413571056754E-8</v>
      </c>
      <c r="R2932" s="10">
        <f t="shared" si="1327"/>
        <v>0</v>
      </c>
      <c r="S2932" s="9">
        <f t="shared" si="1328"/>
        <v>0</v>
      </c>
      <c r="T2932" s="8">
        <f t="shared" si="1329"/>
        <v>37294.985922558852</v>
      </c>
      <c r="U2932" s="7">
        <f t="shared" si="1330"/>
        <v>-32.161889288814081</v>
      </c>
      <c r="V2932" s="9">
        <f t="shared" si="1331"/>
        <v>0</v>
      </c>
      <c r="W2932" s="8">
        <f t="shared" si="1332"/>
        <v>3935.0464558612857</v>
      </c>
      <c r="X2932" s="7">
        <f t="shared" si="1333"/>
        <v>-32.161889288814081</v>
      </c>
      <c r="Y2932" s="6">
        <f t="shared" si="1319"/>
        <v>0</v>
      </c>
      <c r="Z2932" s="4">
        <f t="shared" si="1320"/>
        <v>-1</v>
      </c>
      <c r="AA2932" s="4">
        <f t="shared" si="1334"/>
        <v>0</v>
      </c>
      <c r="AB2932" s="5">
        <f t="shared" si="1335"/>
        <v>0</v>
      </c>
      <c r="AC2932" s="418">
        <f t="shared" si="1339"/>
        <v>0</v>
      </c>
      <c r="AD2932" s="628">
        <f t="shared" si="1336"/>
        <v>0</v>
      </c>
      <c r="AE2932" s="4">
        <f t="shared" si="1321"/>
        <v>0</v>
      </c>
      <c r="AF2932" s="3">
        <f t="shared" si="1337"/>
        <v>4.67</v>
      </c>
      <c r="AG2932" s="2">
        <f t="shared" si="1322"/>
        <v>105.92076283713217</v>
      </c>
      <c r="AH2932" s="1">
        <f t="shared" si="1311"/>
        <v>0</v>
      </c>
    </row>
    <row r="2933" spans="6:34" ht="15" thickBot="1" x14ac:dyDescent="0.4">
      <c r="F2933" s="21">
        <f t="shared" si="1323"/>
        <v>290.29999999999751</v>
      </c>
      <c r="G2933" s="20">
        <f t="shared" si="1338"/>
        <v>356.63043478260749</v>
      </c>
      <c r="H2933" s="19">
        <f t="shared" si="1312"/>
        <v>6.6304347826074945</v>
      </c>
      <c r="I2933" s="18">
        <f t="shared" si="1313"/>
        <v>1.8944099378878556E-2</v>
      </c>
      <c r="J2933" s="17">
        <f t="shared" si="1314"/>
        <v>3935.0464558612857</v>
      </c>
      <c r="K2933" s="16">
        <f t="shared" si="1315"/>
        <v>32.161889288814081</v>
      </c>
      <c r="L2933" s="15">
        <f t="shared" si="1316"/>
        <v>1.3845347021276564E-7</v>
      </c>
      <c r="M2933" s="14">
        <f t="shared" si="1317"/>
        <v>3.2909005334872264E-10</v>
      </c>
      <c r="N2933" s="13">
        <f t="shared" si="1324"/>
        <v>0</v>
      </c>
      <c r="O2933" s="12">
        <f t="shared" si="1325"/>
        <v>0</v>
      </c>
      <c r="P2933" s="4">
        <f t="shared" si="1326"/>
        <v>1.2462128098967713E-9</v>
      </c>
      <c r="Q2933" s="11">
        <f t="shared" si="1318"/>
        <v>1.831413571056754E-8</v>
      </c>
      <c r="R2933" s="10">
        <f t="shared" si="1327"/>
        <v>0</v>
      </c>
      <c r="S2933" s="9">
        <f t="shared" si="1328"/>
        <v>0</v>
      </c>
      <c r="T2933" s="8">
        <f t="shared" si="1329"/>
        <v>37294.985922558852</v>
      </c>
      <c r="U2933" s="7">
        <f t="shared" si="1330"/>
        <v>-32.161889288814081</v>
      </c>
      <c r="V2933" s="9">
        <f t="shared" si="1331"/>
        <v>0</v>
      </c>
      <c r="W2933" s="8">
        <f t="shared" si="1332"/>
        <v>3935.0464558612857</v>
      </c>
      <c r="X2933" s="7">
        <f t="shared" si="1333"/>
        <v>-32.161889288814081</v>
      </c>
      <c r="Y2933" s="6">
        <f t="shared" si="1319"/>
        <v>0</v>
      </c>
      <c r="Z2933" s="4">
        <f t="shared" si="1320"/>
        <v>-1</v>
      </c>
      <c r="AA2933" s="4">
        <f t="shared" si="1334"/>
        <v>0</v>
      </c>
      <c r="AB2933" s="5">
        <f t="shared" si="1335"/>
        <v>0</v>
      </c>
      <c r="AC2933" s="418">
        <f t="shared" si="1339"/>
        <v>0</v>
      </c>
      <c r="AD2933" s="628">
        <f t="shared" si="1336"/>
        <v>0</v>
      </c>
      <c r="AE2933" s="4">
        <f t="shared" si="1321"/>
        <v>0</v>
      </c>
      <c r="AF2933" s="3">
        <f t="shared" si="1337"/>
        <v>4.67</v>
      </c>
      <c r="AG2933" s="2">
        <f t="shared" si="1322"/>
        <v>105.92076283713217</v>
      </c>
      <c r="AH2933" s="1">
        <f t="shared" si="1311"/>
        <v>0</v>
      </c>
    </row>
    <row r="2934" spans="6:34" ht="15" thickBot="1" x14ac:dyDescent="0.4">
      <c r="F2934" s="21">
        <f t="shared" si="1323"/>
        <v>290.39999999999753</v>
      </c>
      <c r="G2934" s="20">
        <f t="shared" si="1338"/>
        <v>356.63043478260749</v>
      </c>
      <c r="H2934" s="19">
        <f t="shared" si="1312"/>
        <v>6.6304347826074945</v>
      </c>
      <c r="I2934" s="18">
        <f t="shared" si="1313"/>
        <v>1.8944099378878556E-2</v>
      </c>
      <c r="J2934" s="17">
        <f t="shared" si="1314"/>
        <v>3935.0464558612857</v>
      </c>
      <c r="K2934" s="16">
        <f t="shared" si="1315"/>
        <v>32.161889288814081</v>
      </c>
      <c r="L2934" s="15">
        <f t="shared" si="1316"/>
        <v>1.3845347021276564E-7</v>
      </c>
      <c r="M2934" s="14">
        <f t="shared" si="1317"/>
        <v>3.2909005334872264E-10</v>
      </c>
      <c r="N2934" s="13">
        <f t="shared" si="1324"/>
        <v>0</v>
      </c>
      <c r="O2934" s="12">
        <f t="shared" si="1325"/>
        <v>0</v>
      </c>
      <c r="P2934" s="4">
        <f t="shared" si="1326"/>
        <v>1.2462128098967713E-9</v>
      </c>
      <c r="Q2934" s="11">
        <f t="shared" si="1318"/>
        <v>1.831413571056754E-8</v>
      </c>
      <c r="R2934" s="10">
        <f t="shared" si="1327"/>
        <v>0</v>
      </c>
      <c r="S2934" s="9">
        <f t="shared" si="1328"/>
        <v>0</v>
      </c>
      <c r="T2934" s="8">
        <f t="shared" si="1329"/>
        <v>37294.985922558852</v>
      </c>
      <c r="U2934" s="7">
        <f t="shared" si="1330"/>
        <v>-32.161889288814081</v>
      </c>
      <c r="V2934" s="9">
        <f t="shared" si="1331"/>
        <v>0</v>
      </c>
      <c r="W2934" s="8">
        <f t="shared" si="1332"/>
        <v>3935.0464558612857</v>
      </c>
      <c r="X2934" s="7">
        <f t="shared" si="1333"/>
        <v>-32.161889288814081</v>
      </c>
      <c r="Y2934" s="6">
        <f t="shared" si="1319"/>
        <v>0</v>
      </c>
      <c r="Z2934" s="4">
        <f t="shared" si="1320"/>
        <v>-1</v>
      </c>
      <c r="AA2934" s="4">
        <f t="shared" si="1334"/>
        <v>0</v>
      </c>
      <c r="AB2934" s="5">
        <f t="shared" si="1335"/>
        <v>0</v>
      </c>
      <c r="AC2934" s="418">
        <f t="shared" si="1339"/>
        <v>0</v>
      </c>
      <c r="AD2934" s="628">
        <f t="shared" si="1336"/>
        <v>0</v>
      </c>
      <c r="AE2934" s="4">
        <f t="shared" si="1321"/>
        <v>0</v>
      </c>
      <c r="AF2934" s="3">
        <f t="shared" si="1337"/>
        <v>4.67</v>
      </c>
      <c r="AG2934" s="2">
        <f t="shared" si="1322"/>
        <v>105.92076283713217</v>
      </c>
      <c r="AH2934" s="1">
        <f t="shared" si="1311"/>
        <v>0</v>
      </c>
    </row>
    <row r="2935" spans="6:34" ht="15" thickBot="1" x14ac:dyDescent="0.4">
      <c r="F2935" s="21">
        <f t="shared" si="1323"/>
        <v>290.49999999999756</v>
      </c>
      <c r="G2935" s="20">
        <f t="shared" si="1338"/>
        <v>356.63043478260749</v>
      </c>
      <c r="H2935" s="19">
        <f t="shared" si="1312"/>
        <v>6.6304347826074945</v>
      </c>
      <c r="I2935" s="18">
        <f t="shared" si="1313"/>
        <v>1.8944099378878556E-2</v>
      </c>
      <c r="J2935" s="17">
        <f t="shared" si="1314"/>
        <v>3935.0464558612857</v>
      </c>
      <c r="K2935" s="16">
        <f t="shared" si="1315"/>
        <v>32.161889288814081</v>
      </c>
      <c r="L2935" s="15">
        <f t="shared" si="1316"/>
        <v>1.3845347021276564E-7</v>
      </c>
      <c r="M2935" s="14">
        <f t="shared" si="1317"/>
        <v>3.2909005334872264E-10</v>
      </c>
      <c r="N2935" s="13">
        <f t="shared" si="1324"/>
        <v>0</v>
      </c>
      <c r="O2935" s="12">
        <f t="shared" si="1325"/>
        <v>0</v>
      </c>
      <c r="P2935" s="4">
        <f t="shared" si="1326"/>
        <v>1.2462128098967713E-9</v>
      </c>
      <c r="Q2935" s="11">
        <f t="shared" si="1318"/>
        <v>1.831413571056754E-8</v>
      </c>
      <c r="R2935" s="10">
        <f t="shared" si="1327"/>
        <v>0</v>
      </c>
      <c r="S2935" s="9">
        <f t="shared" si="1328"/>
        <v>0</v>
      </c>
      <c r="T2935" s="8">
        <f t="shared" si="1329"/>
        <v>37294.985922558852</v>
      </c>
      <c r="U2935" s="7">
        <f t="shared" si="1330"/>
        <v>-32.161889288814081</v>
      </c>
      <c r="V2935" s="9">
        <f t="shared" si="1331"/>
        <v>0</v>
      </c>
      <c r="W2935" s="8">
        <f t="shared" si="1332"/>
        <v>3935.0464558612857</v>
      </c>
      <c r="X2935" s="7">
        <f t="shared" si="1333"/>
        <v>-32.161889288814081</v>
      </c>
      <c r="Y2935" s="6">
        <f t="shared" si="1319"/>
        <v>0</v>
      </c>
      <c r="Z2935" s="4">
        <f t="shared" si="1320"/>
        <v>-1</v>
      </c>
      <c r="AA2935" s="4">
        <f t="shared" si="1334"/>
        <v>0</v>
      </c>
      <c r="AB2935" s="5">
        <f t="shared" si="1335"/>
        <v>0</v>
      </c>
      <c r="AC2935" s="418">
        <f t="shared" si="1339"/>
        <v>0</v>
      </c>
      <c r="AD2935" s="628">
        <f t="shared" si="1336"/>
        <v>0</v>
      </c>
      <c r="AE2935" s="4">
        <f t="shared" si="1321"/>
        <v>0</v>
      </c>
      <c r="AF2935" s="3">
        <f t="shared" si="1337"/>
        <v>4.67</v>
      </c>
      <c r="AG2935" s="2">
        <f t="shared" si="1322"/>
        <v>105.92076283713217</v>
      </c>
      <c r="AH2935" s="1">
        <f t="shared" si="1311"/>
        <v>0</v>
      </c>
    </row>
    <row r="2936" spans="6:34" ht="15" thickBot="1" x14ac:dyDescent="0.4">
      <c r="F2936" s="21">
        <f t="shared" si="1323"/>
        <v>290.59999999999758</v>
      </c>
      <c r="G2936" s="20">
        <f t="shared" si="1338"/>
        <v>356.63043478260749</v>
      </c>
      <c r="H2936" s="19">
        <f t="shared" si="1312"/>
        <v>6.6304347826074945</v>
      </c>
      <c r="I2936" s="18">
        <f t="shared" si="1313"/>
        <v>1.8944099378878556E-2</v>
      </c>
      <c r="J2936" s="17">
        <f t="shared" si="1314"/>
        <v>3935.0464558612857</v>
      </c>
      <c r="K2936" s="16">
        <f t="shared" si="1315"/>
        <v>32.161889288814081</v>
      </c>
      <c r="L2936" s="15">
        <f t="shared" si="1316"/>
        <v>1.3845347021276564E-7</v>
      </c>
      <c r="M2936" s="14">
        <f t="shared" si="1317"/>
        <v>3.2909005334872264E-10</v>
      </c>
      <c r="N2936" s="13">
        <f t="shared" si="1324"/>
        <v>0</v>
      </c>
      <c r="O2936" s="12">
        <f t="shared" si="1325"/>
        <v>0</v>
      </c>
      <c r="P2936" s="4">
        <f t="shared" si="1326"/>
        <v>1.2462128098967713E-9</v>
      </c>
      <c r="Q2936" s="11">
        <f t="shared" si="1318"/>
        <v>1.831413571056754E-8</v>
      </c>
      <c r="R2936" s="10">
        <f t="shared" si="1327"/>
        <v>0</v>
      </c>
      <c r="S2936" s="9">
        <f t="shared" si="1328"/>
        <v>0</v>
      </c>
      <c r="T2936" s="8">
        <f t="shared" si="1329"/>
        <v>37294.985922558852</v>
      </c>
      <c r="U2936" s="7">
        <f t="shared" si="1330"/>
        <v>-32.161889288814081</v>
      </c>
      <c r="V2936" s="9">
        <f t="shared" si="1331"/>
        <v>0</v>
      </c>
      <c r="W2936" s="8">
        <f t="shared" si="1332"/>
        <v>3935.0464558612857</v>
      </c>
      <c r="X2936" s="7">
        <f t="shared" si="1333"/>
        <v>-32.161889288814081</v>
      </c>
      <c r="Y2936" s="6">
        <f t="shared" si="1319"/>
        <v>0</v>
      </c>
      <c r="Z2936" s="4">
        <f t="shared" si="1320"/>
        <v>-1</v>
      </c>
      <c r="AA2936" s="4">
        <f t="shared" si="1334"/>
        <v>0</v>
      </c>
      <c r="AB2936" s="5">
        <f t="shared" si="1335"/>
        <v>0</v>
      </c>
      <c r="AC2936" s="418">
        <f t="shared" si="1339"/>
        <v>0</v>
      </c>
      <c r="AD2936" s="628">
        <f t="shared" si="1336"/>
        <v>0</v>
      </c>
      <c r="AE2936" s="4">
        <f t="shared" si="1321"/>
        <v>0</v>
      </c>
      <c r="AF2936" s="3">
        <f t="shared" si="1337"/>
        <v>4.67</v>
      </c>
      <c r="AG2936" s="2">
        <f t="shared" si="1322"/>
        <v>105.92076283713217</v>
      </c>
      <c r="AH2936" s="1">
        <f t="shared" si="1311"/>
        <v>0</v>
      </c>
    </row>
    <row r="2937" spans="6:34" ht="15" thickBot="1" x14ac:dyDescent="0.4">
      <c r="F2937" s="21">
        <f t="shared" si="1323"/>
        <v>290.6999999999976</v>
      </c>
      <c r="G2937" s="20">
        <f t="shared" si="1338"/>
        <v>356.63043478260749</v>
      </c>
      <c r="H2937" s="19">
        <f t="shared" si="1312"/>
        <v>6.6304347826074945</v>
      </c>
      <c r="I2937" s="18">
        <f t="shared" si="1313"/>
        <v>1.8944099378878556E-2</v>
      </c>
      <c r="J2937" s="17">
        <f t="shared" si="1314"/>
        <v>3935.0464558612857</v>
      </c>
      <c r="K2937" s="16">
        <f t="shared" si="1315"/>
        <v>32.161889288814081</v>
      </c>
      <c r="L2937" s="15">
        <f t="shared" si="1316"/>
        <v>1.3845347021276564E-7</v>
      </c>
      <c r="M2937" s="14">
        <f t="shared" si="1317"/>
        <v>3.2909005334872264E-10</v>
      </c>
      <c r="N2937" s="13">
        <f t="shared" si="1324"/>
        <v>0</v>
      </c>
      <c r="O2937" s="12">
        <f t="shared" si="1325"/>
        <v>0</v>
      </c>
      <c r="P2937" s="4">
        <f t="shared" si="1326"/>
        <v>1.2462128098967713E-9</v>
      </c>
      <c r="Q2937" s="11">
        <f t="shared" si="1318"/>
        <v>1.831413571056754E-8</v>
      </c>
      <c r="R2937" s="10">
        <f t="shared" si="1327"/>
        <v>0</v>
      </c>
      <c r="S2937" s="9">
        <f t="shared" si="1328"/>
        <v>0</v>
      </c>
      <c r="T2937" s="8">
        <f t="shared" si="1329"/>
        <v>37294.985922558852</v>
      </c>
      <c r="U2937" s="7">
        <f t="shared" si="1330"/>
        <v>-32.161889288814081</v>
      </c>
      <c r="V2937" s="9">
        <f t="shared" si="1331"/>
        <v>0</v>
      </c>
      <c r="W2937" s="8">
        <f t="shared" si="1332"/>
        <v>3935.0464558612857</v>
      </c>
      <c r="X2937" s="7">
        <f t="shared" si="1333"/>
        <v>-32.161889288814081</v>
      </c>
      <c r="Y2937" s="6">
        <f t="shared" si="1319"/>
        <v>0</v>
      </c>
      <c r="Z2937" s="4">
        <f t="shared" si="1320"/>
        <v>-1</v>
      </c>
      <c r="AA2937" s="4">
        <f t="shared" si="1334"/>
        <v>0</v>
      </c>
      <c r="AB2937" s="5">
        <f t="shared" si="1335"/>
        <v>0</v>
      </c>
      <c r="AC2937" s="418">
        <f t="shared" si="1339"/>
        <v>0</v>
      </c>
      <c r="AD2937" s="628">
        <f t="shared" si="1336"/>
        <v>0</v>
      </c>
      <c r="AE2937" s="4">
        <f t="shared" si="1321"/>
        <v>0</v>
      </c>
      <c r="AF2937" s="3">
        <f t="shared" si="1337"/>
        <v>4.67</v>
      </c>
      <c r="AG2937" s="2">
        <f t="shared" si="1322"/>
        <v>105.92076283713217</v>
      </c>
      <c r="AH2937" s="1">
        <f t="shared" si="1311"/>
        <v>0</v>
      </c>
    </row>
    <row r="2938" spans="6:34" ht="15" thickBot="1" x14ac:dyDescent="0.4">
      <c r="F2938" s="21">
        <f t="shared" si="1323"/>
        <v>290.79999999999762</v>
      </c>
      <c r="G2938" s="20">
        <f t="shared" si="1338"/>
        <v>356.63043478260749</v>
      </c>
      <c r="H2938" s="19">
        <f t="shared" si="1312"/>
        <v>6.6304347826074945</v>
      </c>
      <c r="I2938" s="18">
        <f t="shared" si="1313"/>
        <v>1.8944099378878556E-2</v>
      </c>
      <c r="J2938" s="17">
        <f t="shared" si="1314"/>
        <v>3935.0464558612857</v>
      </c>
      <c r="K2938" s="16">
        <f t="shared" si="1315"/>
        <v>32.161889288814081</v>
      </c>
      <c r="L2938" s="15">
        <f t="shared" si="1316"/>
        <v>1.3845347021276564E-7</v>
      </c>
      <c r="M2938" s="14">
        <f t="shared" si="1317"/>
        <v>3.2909005334872264E-10</v>
      </c>
      <c r="N2938" s="13">
        <f t="shared" si="1324"/>
        <v>0</v>
      </c>
      <c r="O2938" s="12">
        <f t="shared" si="1325"/>
        <v>0</v>
      </c>
      <c r="P2938" s="4">
        <f t="shared" si="1326"/>
        <v>1.2462128098967713E-9</v>
      </c>
      <c r="Q2938" s="11">
        <f t="shared" si="1318"/>
        <v>1.831413571056754E-8</v>
      </c>
      <c r="R2938" s="10">
        <f t="shared" si="1327"/>
        <v>0</v>
      </c>
      <c r="S2938" s="9">
        <f t="shared" si="1328"/>
        <v>0</v>
      </c>
      <c r="T2938" s="8">
        <f t="shared" si="1329"/>
        <v>37294.985922558852</v>
      </c>
      <c r="U2938" s="7">
        <f t="shared" si="1330"/>
        <v>-32.161889288814081</v>
      </c>
      <c r="V2938" s="9">
        <f t="shared" si="1331"/>
        <v>0</v>
      </c>
      <c r="W2938" s="8">
        <f t="shared" si="1332"/>
        <v>3935.0464558612857</v>
      </c>
      <c r="X2938" s="7">
        <f t="shared" si="1333"/>
        <v>-32.161889288814081</v>
      </c>
      <c r="Y2938" s="6">
        <f t="shared" si="1319"/>
        <v>0</v>
      </c>
      <c r="Z2938" s="4">
        <f t="shared" si="1320"/>
        <v>-1</v>
      </c>
      <c r="AA2938" s="4">
        <f t="shared" si="1334"/>
        <v>0</v>
      </c>
      <c r="AB2938" s="5">
        <f t="shared" si="1335"/>
        <v>0</v>
      </c>
      <c r="AC2938" s="418">
        <f t="shared" si="1339"/>
        <v>0</v>
      </c>
      <c r="AD2938" s="628">
        <f t="shared" si="1336"/>
        <v>0</v>
      </c>
      <c r="AE2938" s="4">
        <f t="shared" si="1321"/>
        <v>0</v>
      </c>
      <c r="AF2938" s="3">
        <f t="shared" si="1337"/>
        <v>4.67</v>
      </c>
      <c r="AG2938" s="2">
        <f t="shared" si="1322"/>
        <v>105.92076283713217</v>
      </c>
      <c r="AH2938" s="1">
        <f t="shared" si="1311"/>
        <v>0</v>
      </c>
    </row>
    <row r="2939" spans="6:34" ht="15" thickBot="1" x14ac:dyDescent="0.4">
      <c r="F2939" s="21">
        <f t="shared" si="1323"/>
        <v>290.89999999999765</v>
      </c>
      <c r="G2939" s="20">
        <f t="shared" si="1338"/>
        <v>356.63043478260749</v>
      </c>
      <c r="H2939" s="19">
        <f t="shared" si="1312"/>
        <v>6.6304347826074945</v>
      </c>
      <c r="I2939" s="18">
        <f t="shared" si="1313"/>
        <v>1.8944099378878556E-2</v>
      </c>
      <c r="J2939" s="17">
        <f t="shared" si="1314"/>
        <v>3935.0464558612857</v>
      </c>
      <c r="K2939" s="16">
        <f t="shared" si="1315"/>
        <v>32.161889288814081</v>
      </c>
      <c r="L2939" s="15">
        <f t="shared" si="1316"/>
        <v>1.3845347021276564E-7</v>
      </c>
      <c r="M2939" s="14">
        <f t="shared" si="1317"/>
        <v>3.2909005334872264E-10</v>
      </c>
      <c r="N2939" s="13">
        <f t="shared" si="1324"/>
        <v>0</v>
      </c>
      <c r="O2939" s="12">
        <f t="shared" si="1325"/>
        <v>0</v>
      </c>
      <c r="P2939" s="4">
        <f t="shared" si="1326"/>
        <v>1.2462128098967713E-9</v>
      </c>
      <c r="Q2939" s="11">
        <f t="shared" si="1318"/>
        <v>1.831413571056754E-8</v>
      </c>
      <c r="R2939" s="10">
        <f t="shared" si="1327"/>
        <v>0</v>
      </c>
      <c r="S2939" s="9">
        <f t="shared" si="1328"/>
        <v>0</v>
      </c>
      <c r="T2939" s="8">
        <f t="shared" si="1329"/>
        <v>37294.985922558852</v>
      </c>
      <c r="U2939" s="7">
        <f t="shared" si="1330"/>
        <v>-32.161889288814081</v>
      </c>
      <c r="V2939" s="9">
        <f t="shared" si="1331"/>
        <v>0</v>
      </c>
      <c r="W2939" s="8">
        <f t="shared" si="1332"/>
        <v>3935.0464558612857</v>
      </c>
      <c r="X2939" s="7">
        <f t="shared" si="1333"/>
        <v>-32.161889288814081</v>
      </c>
      <c r="Y2939" s="6">
        <f t="shared" si="1319"/>
        <v>0</v>
      </c>
      <c r="Z2939" s="4">
        <f t="shared" si="1320"/>
        <v>-1</v>
      </c>
      <c r="AA2939" s="4">
        <f t="shared" si="1334"/>
        <v>0</v>
      </c>
      <c r="AB2939" s="5">
        <f t="shared" si="1335"/>
        <v>0</v>
      </c>
      <c r="AC2939" s="418">
        <f t="shared" si="1339"/>
        <v>0</v>
      </c>
      <c r="AD2939" s="628">
        <f t="shared" si="1336"/>
        <v>0</v>
      </c>
      <c r="AE2939" s="4">
        <f t="shared" si="1321"/>
        <v>0</v>
      </c>
      <c r="AF2939" s="3">
        <f t="shared" si="1337"/>
        <v>4.67</v>
      </c>
      <c r="AG2939" s="2">
        <f t="shared" si="1322"/>
        <v>105.92076283713217</v>
      </c>
      <c r="AH2939" s="1">
        <f t="shared" si="1311"/>
        <v>0</v>
      </c>
    </row>
    <row r="2940" spans="6:34" ht="15" thickBot="1" x14ac:dyDescent="0.4">
      <c r="F2940" s="21">
        <f t="shared" si="1323"/>
        <v>290.99999999999767</v>
      </c>
      <c r="G2940" s="20">
        <f t="shared" si="1338"/>
        <v>356.63043478260749</v>
      </c>
      <c r="H2940" s="19">
        <f t="shared" si="1312"/>
        <v>6.6304347826074945</v>
      </c>
      <c r="I2940" s="18">
        <f t="shared" si="1313"/>
        <v>1.8944099378878556E-2</v>
      </c>
      <c r="J2940" s="17">
        <f t="shared" si="1314"/>
        <v>3935.0464558612857</v>
      </c>
      <c r="K2940" s="16">
        <f t="shared" si="1315"/>
        <v>32.161889288814081</v>
      </c>
      <c r="L2940" s="15">
        <f t="shared" si="1316"/>
        <v>1.3845347021276564E-7</v>
      </c>
      <c r="M2940" s="14">
        <f t="shared" si="1317"/>
        <v>3.2909005334872264E-10</v>
      </c>
      <c r="N2940" s="13">
        <f t="shared" si="1324"/>
        <v>0</v>
      </c>
      <c r="O2940" s="12">
        <f t="shared" si="1325"/>
        <v>0</v>
      </c>
      <c r="P2940" s="4">
        <f t="shared" si="1326"/>
        <v>1.2462128098967713E-9</v>
      </c>
      <c r="Q2940" s="11">
        <f t="shared" si="1318"/>
        <v>1.831413571056754E-8</v>
      </c>
      <c r="R2940" s="10">
        <f t="shared" si="1327"/>
        <v>0</v>
      </c>
      <c r="S2940" s="9">
        <f t="shared" si="1328"/>
        <v>0</v>
      </c>
      <c r="T2940" s="8">
        <f t="shared" si="1329"/>
        <v>37294.985922558852</v>
      </c>
      <c r="U2940" s="7">
        <f t="shared" si="1330"/>
        <v>-32.161889288814081</v>
      </c>
      <c r="V2940" s="9">
        <f t="shared" si="1331"/>
        <v>0</v>
      </c>
      <c r="W2940" s="8">
        <f t="shared" si="1332"/>
        <v>3935.0464558612857</v>
      </c>
      <c r="X2940" s="7">
        <f t="shared" si="1333"/>
        <v>-32.161889288814081</v>
      </c>
      <c r="Y2940" s="6">
        <f t="shared" si="1319"/>
        <v>0</v>
      </c>
      <c r="Z2940" s="4">
        <f t="shared" si="1320"/>
        <v>-1</v>
      </c>
      <c r="AA2940" s="4">
        <f t="shared" si="1334"/>
        <v>0</v>
      </c>
      <c r="AB2940" s="5">
        <f t="shared" si="1335"/>
        <v>0</v>
      </c>
      <c r="AC2940" s="418">
        <f t="shared" si="1339"/>
        <v>0</v>
      </c>
      <c r="AD2940" s="628">
        <f t="shared" si="1336"/>
        <v>0</v>
      </c>
      <c r="AE2940" s="4">
        <f t="shared" si="1321"/>
        <v>0</v>
      </c>
      <c r="AF2940" s="3">
        <f t="shared" si="1337"/>
        <v>4.67</v>
      </c>
      <c r="AG2940" s="2">
        <f t="shared" si="1322"/>
        <v>105.92076283713217</v>
      </c>
      <c r="AH2940" s="1">
        <f t="shared" si="1311"/>
        <v>0</v>
      </c>
    </row>
    <row r="2941" spans="6:34" ht="15" thickBot="1" x14ac:dyDescent="0.4">
      <c r="F2941" s="21">
        <f t="shared" si="1323"/>
        <v>291.09999999999769</v>
      </c>
      <c r="G2941" s="20">
        <f t="shared" si="1338"/>
        <v>356.63043478260749</v>
      </c>
      <c r="H2941" s="19">
        <f t="shared" si="1312"/>
        <v>6.6304347826074945</v>
      </c>
      <c r="I2941" s="18">
        <f t="shared" si="1313"/>
        <v>1.8944099378878556E-2</v>
      </c>
      <c r="J2941" s="17">
        <f t="shared" si="1314"/>
        <v>3935.0464558612857</v>
      </c>
      <c r="K2941" s="16">
        <f t="shared" si="1315"/>
        <v>32.161889288814081</v>
      </c>
      <c r="L2941" s="15">
        <f t="shared" si="1316"/>
        <v>1.3845347021276564E-7</v>
      </c>
      <c r="M2941" s="14">
        <f t="shared" si="1317"/>
        <v>3.2909005334872264E-10</v>
      </c>
      <c r="N2941" s="13">
        <f t="shared" si="1324"/>
        <v>0</v>
      </c>
      <c r="O2941" s="12">
        <f t="shared" si="1325"/>
        <v>0</v>
      </c>
      <c r="P2941" s="4">
        <f t="shared" si="1326"/>
        <v>1.2462128098967713E-9</v>
      </c>
      <c r="Q2941" s="11">
        <f t="shared" si="1318"/>
        <v>1.831413571056754E-8</v>
      </c>
      <c r="R2941" s="10">
        <f t="shared" si="1327"/>
        <v>0</v>
      </c>
      <c r="S2941" s="9">
        <f t="shared" si="1328"/>
        <v>0</v>
      </c>
      <c r="T2941" s="8">
        <f t="shared" si="1329"/>
        <v>37294.985922558852</v>
      </c>
      <c r="U2941" s="7">
        <f t="shared" si="1330"/>
        <v>-32.161889288814081</v>
      </c>
      <c r="V2941" s="9">
        <f t="shared" si="1331"/>
        <v>0</v>
      </c>
      <c r="W2941" s="8">
        <f t="shared" si="1332"/>
        <v>3935.0464558612857</v>
      </c>
      <c r="X2941" s="7">
        <f t="shared" si="1333"/>
        <v>-32.161889288814081</v>
      </c>
      <c r="Y2941" s="6">
        <f t="shared" si="1319"/>
        <v>0</v>
      </c>
      <c r="Z2941" s="4">
        <f t="shared" si="1320"/>
        <v>-1</v>
      </c>
      <c r="AA2941" s="4">
        <f t="shared" si="1334"/>
        <v>0</v>
      </c>
      <c r="AB2941" s="5">
        <f t="shared" si="1335"/>
        <v>0</v>
      </c>
      <c r="AC2941" s="418">
        <f t="shared" si="1339"/>
        <v>0</v>
      </c>
      <c r="AD2941" s="628">
        <f t="shared" si="1336"/>
        <v>0</v>
      </c>
      <c r="AE2941" s="4">
        <f t="shared" si="1321"/>
        <v>0</v>
      </c>
      <c r="AF2941" s="3">
        <f t="shared" si="1337"/>
        <v>4.67</v>
      </c>
      <c r="AG2941" s="2">
        <f t="shared" si="1322"/>
        <v>105.92076283713217</v>
      </c>
      <c r="AH2941" s="1">
        <f t="shared" si="1311"/>
        <v>0</v>
      </c>
    </row>
    <row r="2942" spans="6:34" ht="15" thickBot="1" x14ac:dyDescent="0.4">
      <c r="F2942" s="21">
        <f t="shared" si="1323"/>
        <v>291.19999999999771</v>
      </c>
      <c r="G2942" s="20">
        <f t="shared" si="1338"/>
        <v>356.63043478260749</v>
      </c>
      <c r="H2942" s="19">
        <f t="shared" si="1312"/>
        <v>6.6304347826074945</v>
      </c>
      <c r="I2942" s="18">
        <f t="shared" si="1313"/>
        <v>1.8944099378878556E-2</v>
      </c>
      <c r="J2942" s="17">
        <f t="shared" si="1314"/>
        <v>3935.0464558612857</v>
      </c>
      <c r="K2942" s="16">
        <f t="shared" si="1315"/>
        <v>32.161889288814081</v>
      </c>
      <c r="L2942" s="15">
        <f t="shared" si="1316"/>
        <v>1.3845347021276564E-7</v>
      </c>
      <c r="M2942" s="14">
        <f t="shared" si="1317"/>
        <v>3.2909005334872264E-10</v>
      </c>
      <c r="N2942" s="13">
        <f t="shared" si="1324"/>
        <v>0</v>
      </c>
      <c r="O2942" s="12">
        <f t="shared" si="1325"/>
        <v>0</v>
      </c>
      <c r="P2942" s="4">
        <f t="shared" si="1326"/>
        <v>1.2462128098967713E-9</v>
      </c>
      <c r="Q2942" s="11">
        <f t="shared" si="1318"/>
        <v>1.831413571056754E-8</v>
      </c>
      <c r="R2942" s="10">
        <f t="shared" si="1327"/>
        <v>0</v>
      </c>
      <c r="S2942" s="9">
        <f t="shared" si="1328"/>
        <v>0</v>
      </c>
      <c r="T2942" s="8">
        <f t="shared" si="1329"/>
        <v>37294.985922558852</v>
      </c>
      <c r="U2942" s="7">
        <f t="shared" si="1330"/>
        <v>-32.161889288814081</v>
      </c>
      <c r="V2942" s="9">
        <f t="shared" si="1331"/>
        <v>0</v>
      </c>
      <c r="W2942" s="8">
        <f t="shared" si="1332"/>
        <v>3935.0464558612857</v>
      </c>
      <c r="X2942" s="7">
        <f t="shared" si="1333"/>
        <v>-32.161889288814081</v>
      </c>
      <c r="Y2942" s="6">
        <f t="shared" si="1319"/>
        <v>0</v>
      </c>
      <c r="Z2942" s="4">
        <f t="shared" si="1320"/>
        <v>-1</v>
      </c>
      <c r="AA2942" s="4">
        <f t="shared" si="1334"/>
        <v>0</v>
      </c>
      <c r="AB2942" s="5">
        <f t="shared" si="1335"/>
        <v>0</v>
      </c>
      <c r="AC2942" s="418">
        <f t="shared" si="1339"/>
        <v>0</v>
      </c>
      <c r="AD2942" s="628">
        <f t="shared" si="1336"/>
        <v>0</v>
      </c>
      <c r="AE2942" s="4">
        <f t="shared" si="1321"/>
        <v>0</v>
      </c>
      <c r="AF2942" s="3">
        <f t="shared" si="1337"/>
        <v>4.67</v>
      </c>
      <c r="AG2942" s="2">
        <f t="shared" si="1322"/>
        <v>105.92076283713217</v>
      </c>
      <c r="AH2942" s="1">
        <f t="shared" si="1311"/>
        <v>0</v>
      </c>
    </row>
    <row r="2943" spans="6:34" ht="15" thickBot="1" x14ac:dyDescent="0.4">
      <c r="F2943" s="21">
        <f t="shared" si="1323"/>
        <v>291.29999999999774</v>
      </c>
      <c r="G2943" s="20">
        <f t="shared" si="1338"/>
        <v>356.63043478260749</v>
      </c>
      <c r="H2943" s="19">
        <f t="shared" si="1312"/>
        <v>6.6304347826074945</v>
      </c>
      <c r="I2943" s="18">
        <f t="shared" si="1313"/>
        <v>1.8944099378878556E-2</v>
      </c>
      <c r="J2943" s="17">
        <f t="shared" si="1314"/>
        <v>3935.0464558612857</v>
      </c>
      <c r="K2943" s="16">
        <f t="shared" si="1315"/>
        <v>32.161889288814081</v>
      </c>
      <c r="L2943" s="15">
        <f t="shared" si="1316"/>
        <v>1.3845347021276564E-7</v>
      </c>
      <c r="M2943" s="14">
        <f t="shared" si="1317"/>
        <v>3.2909005334872264E-10</v>
      </c>
      <c r="N2943" s="13">
        <f t="shared" si="1324"/>
        <v>0</v>
      </c>
      <c r="O2943" s="12">
        <f t="shared" si="1325"/>
        <v>0</v>
      </c>
      <c r="P2943" s="4">
        <f t="shared" si="1326"/>
        <v>1.2462128098967713E-9</v>
      </c>
      <c r="Q2943" s="11">
        <f t="shared" si="1318"/>
        <v>1.831413571056754E-8</v>
      </c>
      <c r="R2943" s="10">
        <f t="shared" si="1327"/>
        <v>0</v>
      </c>
      <c r="S2943" s="9">
        <f t="shared" si="1328"/>
        <v>0</v>
      </c>
      <c r="T2943" s="8">
        <f t="shared" si="1329"/>
        <v>37294.985922558852</v>
      </c>
      <c r="U2943" s="7">
        <f t="shared" si="1330"/>
        <v>-32.161889288814081</v>
      </c>
      <c r="V2943" s="9">
        <f t="shared" si="1331"/>
        <v>0</v>
      </c>
      <c r="W2943" s="8">
        <f t="shared" si="1332"/>
        <v>3935.0464558612857</v>
      </c>
      <c r="X2943" s="7">
        <f t="shared" si="1333"/>
        <v>-32.161889288814081</v>
      </c>
      <c r="Y2943" s="6">
        <f t="shared" si="1319"/>
        <v>0</v>
      </c>
      <c r="Z2943" s="4">
        <f t="shared" si="1320"/>
        <v>-1</v>
      </c>
      <c r="AA2943" s="4">
        <f t="shared" si="1334"/>
        <v>0</v>
      </c>
      <c r="AB2943" s="5">
        <f t="shared" si="1335"/>
        <v>0</v>
      </c>
      <c r="AC2943" s="418">
        <f t="shared" si="1339"/>
        <v>0</v>
      </c>
      <c r="AD2943" s="628">
        <f t="shared" si="1336"/>
        <v>0</v>
      </c>
      <c r="AE2943" s="4">
        <f t="shared" si="1321"/>
        <v>0</v>
      </c>
      <c r="AF2943" s="3">
        <f t="shared" si="1337"/>
        <v>4.67</v>
      </c>
      <c r="AG2943" s="2">
        <f t="shared" si="1322"/>
        <v>105.92076283713217</v>
      </c>
      <c r="AH2943" s="1">
        <f t="shared" si="1311"/>
        <v>0</v>
      </c>
    </row>
    <row r="2944" spans="6:34" ht="15" thickBot="1" x14ac:dyDescent="0.4">
      <c r="F2944" s="21">
        <f t="shared" si="1323"/>
        <v>291.39999999999776</v>
      </c>
      <c r="G2944" s="20">
        <f t="shared" si="1338"/>
        <v>356.63043478260749</v>
      </c>
      <c r="H2944" s="19">
        <f t="shared" si="1312"/>
        <v>6.6304347826074945</v>
      </c>
      <c r="I2944" s="18">
        <f t="shared" si="1313"/>
        <v>1.8944099378878556E-2</v>
      </c>
      <c r="J2944" s="17">
        <f t="shared" si="1314"/>
        <v>3935.0464558612857</v>
      </c>
      <c r="K2944" s="16">
        <f t="shared" si="1315"/>
        <v>32.161889288814081</v>
      </c>
      <c r="L2944" s="15">
        <f t="shared" si="1316"/>
        <v>1.3845347021276564E-7</v>
      </c>
      <c r="M2944" s="14">
        <f t="shared" si="1317"/>
        <v>3.2909005334872264E-10</v>
      </c>
      <c r="N2944" s="13">
        <f t="shared" si="1324"/>
        <v>0</v>
      </c>
      <c r="O2944" s="12">
        <f t="shared" si="1325"/>
        <v>0</v>
      </c>
      <c r="P2944" s="4">
        <f t="shared" si="1326"/>
        <v>1.2462128098967713E-9</v>
      </c>
      <c r="Q2944" s="11">
        <f t="shared" si="1318"/>
        <v>1.831413571056754E-8</v>
      </c>
      <c r="R2944" s="10">
        <f t="shared" si="1327"/>
        <v>0</v>
      </c>
      <c r="S2944" s="9">
        <f t="shared" si="1328"/>
        <v>0</v>
      </c>
      <c r="T2944" s="8">
        <f t="shared" si="1329"/>
        <v>37294.985922558852</v>
      </c>
      <c r="U2944" s="7">
        <f t="shared" si="1330"/>
        <v>-32.161889288814081</v>
      </c>
      <c r="V2944" s="9">
        <f t="shared" si="1331"/>
        <v>0</v>
      </c>
      <c r="W2944" s="8">
        <f t="shared" si="1332"/>
        <v>3935.0464558612857</v>
      </c>
      <c r="X2944" s="7">
        <f t="shared" si="1333"/>
        <v>-32.161889288814081</v>
      </c>
      <c r="Y2944" s="6">
        <f t="shared" si="1319"/>
        <v>0</v>
      </c>
      <c r="Z2944" s="4">
        <f t="shared" si="1320"/>
        <v>-1</v>
      </c>
      <c r="AA2944" s="4">
        <f t="shared" si="1334"/>
        <v>0</v>
      </c>
      <c r="AB2944" s="5">
        <f t="shared" si="1335"/>
        <v>0</v>
      </c>
      <c r="AC2944" s="418">
        <f t="shared" si="1339"/>
        <v>0</v>
      </c>
      <c r="AD2944" s="628">
        <f t="shared" si="1336"/>
        <v>0</v>
      </c>
      <c r="AE2944" s="4">
        <f t="shared" si="1321"/>
        <v>0</v>
      </c>
      <c r="AF2944" s="3">
        <f t="shared" si="1337"/>
        <v>4.67</v>
      </c>
      <c r="AG2944" s="2">
        <f t="shared" si="1322"/>
        <v>105.92076283713217</v>
      </c>
      <c r="AH2944" s="1">
        <f t="shared" si="1311"/>
        <v>0</v>
      </c>
    </row>
    <row r="2945" spans="6:34" ht="15" thickBot="1" x14ac:dyDescent="0.4">
      <c r="F2945" s="21">
        <f t="shared" si="1323"/>
        <v>291.49999999999778</v>
      </c>
      <c r="G2945" s="20">
        <f t="shared" si="1338"/>
        <v>356.63043478260749</v>
      </c>
      <c r="H2945" s="19">
        <f t="shared" si="1312"/>
        <v>6.6304347826074945</v>
      </c>
      <c r="I2945" s="18">
        <f t="shared" si="1313"/>
        <v>1.8944099378878556E-2</v>
      </c>
      <c r="J2945" s="17">
        <f t="shared" si="1314"/>
        <v>3935.0464558612857</v>
      </c>
      <c r="K2945" s="16">
        <f t="shared" si="1315"/>
        <v>32.161889288814081</v>
      </c>
      <c r="L2945" s="15">
        <f t="shared" si="1316"/>
        <v>1.3845347021276564E-7</v>
      </c>
      <c r="M2945" s="14">
        <f t="shared" si="1317"/>
        <v>3.2909005334872264E-10</v>
      </c>
      <c r="N2945" s="13">
        <f t="shared" si="1324"/>
        <v>0</v>
      </c>
      <c r="O2945" s="12">
        <f t="shared" si="1325"/>
        <v>0</v>
      </c>
      <c r="P2945" s="4">
        <f t="shared" si="1326"/>
        <v>1.2462128098967713E-9</v>
      </c>
      <c r="Q2945" s="11">
        <f t="shared" si="1318"/>
        <v>1.831413571056754E-8</v>
      </c>
      <c r="R2945" s="10">
        <f t="shared" si="1327"/>
        <v>0</v>
      </c>
      <c r="S2945" s="9">
        <f t="shared" si="1328"/>
        <v>0</v>
      </c>
      <c r="T2945" s="8">
        <f t="shared" si="1329"/>
        <v>37294.985922558852</v>
      </c>
      <c r="U2945" s="7">
        <f t="shared" si="1330"/>
        <v>-32.161889288814081</v>
      </c>
      <c r="V2945" s="9">
        <f t="shared" si="1331"/>
        <v>0</v>
      </c>
      <c r="W2945" s="8">
        <f t="shared" si="1332"/>
        <v>3935.0464558612857</v>
      </c>
      <c r="X2945" s="7">
        <f t="shared" si="1333"/>
        <v>-32.161889288814081</v>
      </c>
      <c r="Y2945" s="6">
        <f t="shared" si="1319"/>
        <v>0</v>
      </c>
      <c r="Z2945" s="4">
        <f t="shared" si="1320"/>
        <v>-1</v>
      </c>
      <c r="AA2945" s="4">
        <f t="shared" si="1334"/>
        <v>0</v>
      </c>
      <c r="AB2945" s="5">
        <f t="shared" si="1335"/>
        <v>0</v>
      </c>
      <c r="AC2945" s="418">
        <f t="shared" si="1339"/>
        <v>0</v>
      </c>
      <c r="AD2945" s="628">
        <f t="shared" si="1336"/>
        <v>0</v>
      </c>
      <c r="AE2945" s="4">
        <f t="shared" si="1321"/>
        <v>0</v>
      </c>
      <c r="AF2945" s="3">
        <f t="shared" si="1337"/>
        <v>4.67</v>
      </c>
      <c r="AG2945" s="2">
        <f t="shared" si="1322"/>
        <v>105.92076283713217</v>
      </c>
      <c r="AH2945" s="1">
        <f t="shared" si="1311"/>
        <v>0</v>
      </c>
    </row>
    <row r="2946" spans="6:34" ht="15" thickBot="1" x14ac:dyDescent="0.4">
      <c r="F2946" s="21">
        <f t="shared" si="1323"/>
        <v>291.59999999999781</v>
      </c>
      <c r="G2946" s="20">
        <f t="shared" si="1338"/>
        <v>356.63043478260749</v>
      </c>
      <c r="H2946" s="19">
        <f t="shared" si="1312"/>
        <v>6.6304347826074945</v>
      </c>
      <c r="I2946" s="18">
        <f t="shared" si="1313"/>
        <v>1.8944099378878556E-2</v>
      </c>
      <c r="J2946" s="17">
        <f t="shared" si="1314"/>
        <v>3935.0464558612857</v>
      </c>
      <c r="K2946" s="16">
        <f t="shared" si="1315"/>
        <v>32.161889288814081</v>
      </c>
      <c r="L2946" s="15">
        <f t="shared" si="1316"/>
        <v>1.3845347021276564E-7</v>
      </c>
      <c r="M2946" s="14">
        <f t="shared" si="1317"/>
        <v>3.2909005334872264E-10</v>
      </c>
      <c r="N2946" s="13">
        <f t="shared" si="1324"/>
        <v>0</v>
      </c>
      <c r="O2946" s="12">
        <f t="shared" si="1325"/>
        <v>0</v>
      </c>
      <c r="P2946" s="4">
        <f t="shared" si="1326"/>
        <v>1.2462128098967713E-9</v>
      </c>
      <c r="Q2946" s="11">
        <f t="shared" si="1318"/>
        <v>1.831413571056754E-8</v>
      </c>
      <c r="R2946" s="10">
        <f t="shared" si="1327"/>
        <v>0</v>
      </c>
      <c r="S2946" s="9">
        <f t="shared" si="1328"/>
        <v>0</v>
      </c>
      <c r="T2946" s="8">
        <f t="shared" si="1329"/>
        <v>37294.985922558852</v>
      </c>
      <c r="U2946" s="7">
        <f t="shared" si="1330"/>
        <v>-32.161889288814081</v>
      </c>
      <c r="V2946" s="9">
        <f t="shared" si="1331"/>
        <v>0</v>
      </c>
      <c r="W2946" s="8">
        <f t="shared" si="1332"/>
        <v>3935.0464558612857</v>
      </c>
      <c r="X2946" s="7">
        <f t="shared" si="1333"/>
        <v>-32.161889288814081</v>
      </c>
      <c r="Y2946" s="6">
        <f t="shared" si="1319"/>
        <v>0</v>
      </c>
      <c r="Z2946" s="4">
        <f t="shared" si="1320"/>
        <v>-1</v>
      </c>
      <c r="AA2946" s="4">
        <f t="shared" si="1334"/>
        <v>0</v>
      </c>
      <c r="AB2946" s="5">
        <f t="shared" si="1335"/>
        <v>0</v>
      </c>
      <c r="AC2946" s="418">
        <f t="shared" si="1339"/>
        <v>0</v>
      </c>
      <c r="AD2946" s="628">
        <f t="shared" si="1336"/>
        <v>0</v>
      </c>
      <c r="AE2946" s="4">
        <f t="shared" si="1321"/>
        <v>0</v>
      </c>
      <c r="AF2946" s="3">
        <f t="shared" si="1337"/>
        <v>4.67</v>
      </c>
      <c r="AG2946" s="2">
        <f t="shared" si="1322"/>
        <v>105.92076283713217</v>
      </c>
      <c r="AH2946" s="1">
        <f t="shared" si="1311"/>
        <v>0</v>
      </c>
    </row>
    <row r="2947" spans="6:34" ht="15" thickBot="1" x14ac:dyDescent="0.4">
      <c r="F2947" s="21">
        <f t="shared" si="1323"/>
        <v>291.69999999999783</v>
      </c>
      <c r="G2947" s="20">
        <f t="shared" si="1338"/>
        <v>356.63043478260749</v>
      </c>
      <c r="H2947" s="19">
        <f t="shared" si="1312"/>
        <v>6.6304347826074945</v>
      </c>
      <c r="I2947" s="18">
        <f t="shared" si="1313"/>
        <v>1.8944099378878556E-2</v>
      </c>
      <c r="J2947" s="17">
        <f t="shared" si="1314"/>
        <v>3935.0464558612857</v>
      </c>
      <c r="K2947" s="16">
        <f t="shared" si="1315"/>
        <v>32.161889288814081</v>
      </c>
      <c r="L2947" s="15">
        <f t="shared" si="1316"/>
        <v>1.3845347021276564E-7</v>
      </c>
      <c r="M2947" s="14">
        <f t="shared" si="1317"/>
        <v>3.2909005334872264E-10</v>
      </c>
      <c r="N2947" s="13">
        <f t="shared" si="1324"/>
        <v>0</v>
      </c>
      <c r="O2947" s="12">
        <f t="shared" si="1325"/>
        <v>0</v>
      </c>
      <c r="P2947" s="4">
        <f t="shared" si="1326"/>
        <v>1.2462128098967713E-9</v>
      </c>
      <c r="Q2947" s="11">
        <f t="shared" si="1318"/>
        <v>1.831413571056754E-8</v>
      </c>
      <c r="R2947" s="10">
        <f t="shared" si="1327"/>
        <v>0</v>
      </c>
      <c r="S2947" s="9">
        <f t="shared" si="1328"/>
        <v>0</v>
      </c>
      <c r="T2947" s="8">
        <f t="shared" si="1329"/>
        <v>37294.985922558852</v>
      </c>
      <c r="U2947" s="7">
        <f t="shared" si="1330"/>
        <v>-32.161889288814081</v>
      </c>
      <c r="V2947" s="9">
        <f t="shared" si="1331"/>
        <v>0</v>
      </c>
      <c r="W2947" s="8">
        <f t="shared" si="1332"/>
        <v>3935.0464558612857</v>
      </c>
      <c r="X2947" s="7">
        <f t="shared" si="1333"/>
        <v>-32.161889288814081</v>
      </c>
      <c r="Y2947" s="6">
        <f t="shared" si="1319"/>
        <v>0</v>
      </c>
      <c r="Z2947" s="4">
        <f t="shared" si="1320"/>
        <v>-1</v>
      </c>
      <c r="AA2947" s="4">
        <f t="shared" si="1334"/>
        <v>0</v>
      </c>
      <c r="AB2947" s="5">
        <f t="shared" si="1335"/>
        <v>0</v>
      </c>
      <c r="AC2947" s="418">
        <f t="shared" si="1339"/>
        <v>0</v>
      </c>
      <c r="AD2947" s="628">
        <f t="shared" si="1336"/>
        <v>0</v>
      </c>
      <c r="AE2947" s="4">
        <f t="shared" si="1321"/>
        <v>0</v>
      </c>
      <c r="AF2947" s="3">
        <f t="shared" si="1337"/>
        <v>4.67</v>
      </c>
      <c r="AG2947" s="2">
        <f t="shared" si="1322"/>
        <v>105.92076283713217</v>
      </c>
      <c r="AH2947" s="1">
        <f t="shared" si="1311"/>
        <v>0</v>
      </c>
    </row>
    <row r="2948" spans="6:34" ht="15" thickBot="1" x14ac:dyDescent="0.4">
      <c r="F2948" s="21">
        <f t="shared" si="1323"/>
        <v>291.79999999999785</v>
      </c>
      <c r="G2948" s="20">
        <f t="shared" si="1338"/>
        <v>356.63043478260749</v>
      </c>
      <c r="H2948" s="19">
        <f t="shared" si="1312"/>
        <v>6.6304347826074945</v>
      </c>
      <c r="I2948" s="18">
        <f t="shared" si="1313"/>
        <v>1.8944099378878556E-2</v>
      </c>
      <c r="J2948" s="17">
        <f t="shared" si="1314"/>
        <v>3935.0464558612857</v>
      </c>
      <c r="K2948" s="16">
        <f t="shared" si="1315"/>
        <v>32.161889288814081</v>
      </c>
      <c r="L2948" s="15">
        <f t="shared" si="1316"/>
        <v>1.3845347021276564E-7</v>
      </c>
      <c r="M2948" s="14">
        <f t="shared" si="1317"/>
        <v>3.2909005334872264E-10</v>
      </c>
      <c r="N2948" s="13">
        <f t="shared" si="1324"/>
        <v>0</v>
      </c>
      <c r="O2948" s="12">
        <f t="shared" si="1325"/>
        <v>0</v>
      </c>
      <c r="P2948" s="4">
        <f t="shared" si="1326"/>
        <v>1.2462128098967713E-9</v>
      </c>
      <c r="Q2948" s="11">
        <f t="shared" si="1318"/>
        <v>1.831413571056754E-8</v>
      </c>
      <c r="R2948" s="10">
        <f t="shared" si="1327"/>
        <v>0</v>
      </c>
      <c r="S2948" s="9">
        <f t="shared" si="1328"/>
        <v>0</v>
      </c>
      <c r="T2948" s="8">
        <f t="shared" si="1329"/>
        <v>37294.985922558852</v>
      </c>
      <c r="U2948" s="7">
        <f t="shared" si="1330"/>
        <v>-32.161889288814081</v>
      </c>
      <c r="V2948" s="9">
        <f t="shared" si="1331"/>
        <v>0</v>
      </c>
      <c r="W2948" s="8">
        <f t="shared" si="1332"/>
        <v>3935.0464558612857</v>
      </c>
      <c r="X2948" s="7">
        <f t="shared" si="1333"/>
        <v>-32.161889288814081</v>
      </c>
      <c r="Y2948" s="6">
        <f t="shared" si="1319"/>
        <v>0</v>
      </c>
      <c r="Z2948" s="4">
        <f t="shared" si="1320"/>
        <v>-1</v>
      </c>
      <c r="AA2948" s="4">
        <f t="shared" si="1334"/>
        <v>0</v>
      </c>
      <c r="AB2948" s="5">
        <f t="shared" si="1335"/>
        <v>0</v>
      </c>
      <c r="AC2948" s="418">
        <f t="shared" si="1339"/>
        <v>0</v>
      </c>
      <c r="AD2948" s="628">
        <f t="shared" si="1336"/>
        <v>0</v>
      </c>
      <c r="AE2948" s="4">
        <f t="shared" si="1321"/>
        <v>0</v>
      </c>
      <c r="AF2948" s="3">
        <f t="shared" si="1337"/>
        <v>4.67</v>
      </c>
      <c r="AG2948" s="2">
        <f t="shared" si="1322"/>
        <v>105.92076283713217</v>
      </c>
      <c r="AH2948" s="1">
        <f t="shared" si="1311"/>
        <v>0</v>
      </c>
    </row>
    <row r="2949" spans="6:34" ht="15" thickBot="1" x14ac:dyDescent="0.4">
      <c r="F2949" s="21">
        <f t="shared" si="1323"/>
        <v>291.89999999999787</v>
      </c>
      <c r="G2949" s="20">
        <f t="shared" si="1338"/>
        <v>356.63043478260749</v>
      </c>
      <c r="H2949" s="19">
        <f t="shared" si="1312"/>
        <v>6.6304347826074945</v>
      </c>
      <c r="I2949" s="18">
        <f t="shared" si="1313"/>
        <v>1.8944099378878556E-2</v>
      </c>
      <c r="J2949" s="17">
        <f t="shared" si="1314"/>
        <v>3935.0464558612857</v>
      </c>
      <c r="K2949" s="16">
        <f t="shared" si="1315"/>
        <v>32.161889288814081</v>
      </c>
      <c r="L2949" s="15">
        <f t="shared" si="1316"/>
        <v>1.3845347021276564E-7</v>
      </c>
      <c r="M2949" s="14">
        <f t="shared" si="1317"/>
        <v>3.2909005334872264E-10</v>
      </c>
      <c r="N2949" s="13">
        <f t="shared" si="1324"/>
        <v>0</v>
      </c>
      <c r="O2949" s="12">
        <f t="shared" si="1325"/>
        <v>0</v>
      </c>
      <c r="P2949" s="4">
        <f t="shared" si="1326"/>
        <v>1.2462128098967713E-9</v>
      </c>
      <c r="Q2949" s="11">
        <f t="shared" si="1318"/>
        <v>1.831413571056754E-8</v>
      </c>
      <c r="R2949" s="10">
        <f t="shared" si="1327"/>
        <v>0</v>
      </c>
      <c r="S2949" s="9">
        <f t="shared" si="1328"/>
        <v>0</v>
      </c>
      <c r="T2949" s="8">
        <f t="shared" si="1329"/>
        <v>37294.985922558852</v>
      </c>
      <c r="U2949" s="7">
        <f t="shared" si="1330"/>
        <v>-32.161889288814081</v>
      </c>
      <c r="V2949" s="9">
        <f t="shared" si="1331"/>
        <v>0</v>
      </c>
      <c r="W2949" s="8">
        <f t="shared" si="1332"/>
        <v>3935.0464558612857</v>
      </c>
      <c r="X2949" s="7">
        <f t="shared" si="1333"/>
        <v>-32.161889288814081</v>
      </c>
      <c r="Y2949" s="6">
        <f t="shared" si="1319"/>
        <v>0</v>
      </c>
      <c r="Z2949" s="4">
        <f t="shared" si="1320"/>
        <v>-1</v>
      </c>
      <c r="AA2949" s="4">
        <f t="shared" si="1334"/>
        <v>0</v>
      </c>
      <c r="AB2949" s="5">
        <f t="shared" si="1335"/>
        <v>0</v>
      </c>
      <c r="AC2949" s="418">
        <f t="shared" si="1339"/>
        <v>0</v>
      </c>
      <c r="AD2949" s="628">
        <f t="shared" si="1336"/>
        <v>0</v>
      </c>
      <c r="AE2949" s="4">
        <f t="shared" si="1321"/>
        <v>0</v>
      </c>
      <c r="AF2949" s="3">
        <f t="shared" si="1337"/>
        <v>4.67</v>
      </c>
      <c r="AG2949" s="2">
        <f t="shared" si="1322"/>
        <v>105.92076283713217</v>
      </c>
      <c r="AH2949" s="1">
        <f t="shared" si="1311"/>
        <v>0</v>
      </c>
    </row>
    <row r="2950" spans="6:34" ht="15" thickBot="1" x14ac:dyDescent="0.4">
      <c r="F2950" s="21">
        <f t="shared" si="1323"/>
        <v>291.9999999999979</v>
      </c>
      <c r="G2950" s="20">
        <f t="shared" si="1338"/>
        <v>356.63043478260749</v>
      </c>
      <c r="H2950" s="19">
        <f t="shared" si="1312"/>
        <v>6.6304347826074945</v>
      </c>
      <c r="I2950" s="18">
        <f t="shared" si="1313"/>
        <v>1.8944099378878556E-2</v>
      </c>
      <c r="J2950" s="17">
        <f t="shared" si="1314"/>
        <v>3935.0464558612857</v>
      </c>
      <c r="K2950" s="16">
        <f t="shared" si="1315"/>
        <v>32.161889288814081</v>
      </c>
      <c r="L2950" s="15">
        <f t="shared" si="1316"/>
        <v>1.3845347021276564E-7</v>
      </c>
      <c r="M2950" s="14">
        <f t="shared" si="1317"/>
        <v>3.2909005334872264E-10</v>
      </c>
      <c r="N2950" s="13">
        <f t="shared" si="1324"/>
        <v>0</v>
      </c>
      <c r="O2950" s="12">
        <f t="shared" si="1325"/>
        <v>0</v>
      </c>
      <c r="P2950" s="4">
        <f t="shared" si="1326"/>
        <v>1.2462128098967713E-9</v>
      </c>
      <c r="Q2950" s="11">
        <f t="shared" si="1318"/>
        <v>1.831413571056754E-8</v>
      </c>
      <c r="R2950" s="10">
        <f t="shared" si="1327"/>
        <v>0</v>
      </c>
      <c r="S2950" s="9">
        <f t="shared" si="1328"/>
        <v>0</v>
      </c>
      <c r="T2950" s="8">
        <f t="shared" si="1329"/>
        <v>37294.985922558852</v>
      </c>
      <c r="U2950" s="7">
        <f t="shared" si="1330"/>
        <v>-32.161889288814081</v>
      </c>
      <c r="V2950" s="9">
        <f t="shared" si="1331"/>
        <v>0</v>
      </c>
      <c r="W2950" s="8">
        <f t="shared" si="1332"/>
        <v>3935.0464558612857</v>
      </c>
      <c r="X2950" s="7">
        <f t="shared" si="1333"/>
        <v>-32.161889288814081</v>
      </c>
      <c r="Y2950" s="6">
        <f t="shared" si="1319"/>
        <v>0</v>
      </c>
      <c r="Z2950" s="4">
        <f t="shared" si="1320"/>
        <v>-1</v>
      </c>
      <c r="AA2950" s="4">
        <f t="shared" si="1334"/>
        <v>0</v>
      </c>
      <c r="AB2950" s="5">
        <f t="shared" si="1335"/>
        <v>0</v>
      </c>
      <c r="AC2950" s="418">
        <f t="shared" si="1339"/>
        <v>0</v>
      </c>
      <c r="AD2950" s="628">
        <f t="shared" si="1336"/>
        <v>0</v>
      </c>
      <c r="AE2950" s="4">
        <f t="shared" si="1321"/>
        <v>0</v>
      </c>
      <c r="AF2950" s="3">
        <f t="shared" si="1337"/>
        <v>4.67</v>
      </c>
      <c r="AG2950" s="2">
        <f t="shared" si="1322"/>
        <v>105.92076283713217</v>
      </c>
      <c r="AH2950" s="1">
        <f t="shared" si="1311"/>
        <v>0</v>
      </c>
    </row>
    <row r="2951" spans="6:34" ht="15" thickBot="1" x14ac:dyDescent="0.4">
      <c r="F2951" s="21">
        <f t="shared" si="1323"/>
        <v>292.09999999999792</v>
      </c>
      <c r="G2951" s="20">
        <f t="shared" si="1338"/>
        <v>356.63043478260749</v>
      </c>
      <c r="H2951" s="19">
        <f t="shared" si="1312"/>
        <v>6.6304347826074945</v>
      </c>
      <c r="I2951" s="18">
        <f t="shared" si="1313"/>
        <v>1.8944099378878556E-2</v>
      </c>
      <c r="J2951" s="17">
        <f t="shared" si="1314"/>
        <v>3935.0464558612857</v>
      </c>
      <c r="K2951" s="16">
        <f t="shared" si="1315"/>
        <v>32.161889288814081</v>
      </c>
      <c r="L2951" s="15">
        <f t="shared" si="1316"/>
        <v>1.3845347021276564E-7</v>
      </c>
      <c r="M2951" s="14">
        <f t="shared" si="1317"/>
        <v>3.2909005334872264E-10</v>
      </c>
      <c r="N2951" s="13">
        <f t="shared" si="1324"/>
        <v>0</v>
      </c>
      <c r="O2951" s="12">
        <f t="shared" si="1325"/>
        <v>0</v>
      </c>
      <c r="P2951" s="4">
        <f t="shared" si="1326"/>
        <v>1.2462128098967713E-9</v>
      </c>
      <c r="Q2951" s="11">
        <f t="shared" si="1318"/>
        <v>1.831413571056754E-8</v>
      </c>
      <c r="R2951" s="10">
        <f t="shared" si="1327"/>
        <v>0</v>
      </c>
      <c r="S2951" s="9">
        <f t="shared" si="1328"/>
        <v>0</v>
      </c>
      <c r="T2951" s="8">
        <f t="shared" si="1329"/>
        <v>37294.985922558852</v>
      </c>
      <c r="U2951" s="7">
        <f t="shared" si="1330"/>
        <v>-32.161889288814081</v>
      </c>
      <c r="V2951" s="9">
        <f t="shared" si="1331"/>
        <v>0</v>
      </c>
      <c r="W2951" s="8">
        <f t="shared" si="1332"/>
        <v>3935.0464558612857</v>
      </c>
      <c r="X2951" s="7">
        <f t="shared" si="1333"/>
        <v>-32.161889288814081</v>
      </c>
      <c r="Y2951" s="6">
        <f t="shared" si="1319"/>
        <v>0</v>
      </c>
      <c r="Z2951" s="4">
        <f t="shared" si="1320"/>
        <v>-1</v>
      </c>
      <c r="AA2951" s="4">
        <f t="shared" si="1334"/>
        <v>0</v>
      </c>
      <c r="AB2951" s="5">
        <f t="shared" si="1335"/>
        <v>0</v>
      </c>
      <c r="AC2951" s="418">
        <f t="shared" si="1339"/>
        <v>0</v>
      </c>
      <c r="AD2951" s="628">
        <f t="shared" si="1336"/>
        <v>0</v>
      </c>
      <c r="AE2951" s="4">
        <f t="shared" si="1321"/>
        <v>0</v>
      </c>
      <c r="AF2951" s="3">
        <f t="shared" si="1337"/>
        <v>4.67</v>
      </c>
      <c r="AG2951" s="2">
        <f t="shared" si="1322"/>
        <v>105.92076283713217</v>
      </c>
      <c r="AH2951" s="1">
        <f t="shared" si="1311"/>
        <v>0</v>
      </c>
    </row>
    <row r="2952" spans="6:34" ht="15" thickBot="1" x14ac:dyDescent="0.4">
      <c r="F2952" s="21">
        <f t="shared" si="1323"/>
        <v>292.19999999999794</v>
      </c>
      <c r="G2952" s="20">
        <f t="shared" si="1338"/>
        <v>356.63043478260749</v>
      </c>
      <c r="H2952" s="19">
        <f t="shared" si="1312"/>
        <v>6.6304347826074945</v>
      </c>
      <c r="I2952" s="18">
        <f t="shared" si="1313"/>
        <v>1.8944099378878556E-2</v>
      </c>
      <c r="J2952" s="17">
        <f t="shared" si="1314"/>
        <v>3935.0464558612857</v>
      </c>
      <c r="K2952" s="16">
        <f t="shared" si="1315"/>
        <v>32.161889288814081</v>
      </c>
      <c r="L2952" s="15">
        <f t="shared" si="1316"/>
        <v>1.3845347021276564E-7</v>
      </c>
      <c r="M2952" s="14">
        <f t="shared" si="1317"/>
        <v>3.2909005334872264E-10</v>
      </c>
      <c r="N2952" s="13">
        <f t="shared" si="1324"/>
        <v>0</v>
      </c>
      <c r="O2952" s="12">
        <f t="shared" si="1325"/>
        <v>0</v>
      </c>
      <c r="P2952" s="4">
        <f t="shared" si="1326"/>
        <v>1.2462128098967713E-9</v>
      </c>
      <c r="Q2952" s="11">
        <f t="shared" si="1318"/>
        <v>1.831413571056754E-8</v>
      </c>
      <c r="R2952" s="10">
        <f t="shared" si="1327"/>
        <v>0</v>
      </c>
      <c r="S2952" s="9">
        <f t="shared" si="1328"/>
        <v>0</v>
      </c>
      <c r="T2952" s="8">
        <f t="shared" si="1329"/>
        <v>37294.985922558852</v>
      </c>
      <c r="U2952" s="7">
        <f t="shared" si="1330"/>
        <v>-32.161889288814081</v>
      </c>
      <c r="V2952" s="9">
        <f t="shared" si="1331"/>
        <v>0</v>
      </c>
      <c r="W2952" s="8">
        <f t="shared" si="1332"/>
        <v>3935.0464558612857</v>
      </c>
      <c r="X2952" s="7">
        <f t="shared" si="1333"/>
        <v>-32.161889288814081</v>
      </c>
      <c r="Y2952" s="6">
        <f t="shared" si="1319"/>
        <v>0</v>
      </c>
      <c r="Z2952" s="4">
        <f t="shared" si="1320"/>
        <v>-1</v>
      </c>
      <c r="AA2952" s="4">
        <f t="shared" si="1334"/>
        <v>0</v>
      </c>
      <c r="AB2952" s="5">
        <f t="shared" si="1335"/>
        <v>0</v>
      </c>
      <c r="AC2952" s="418">
        <f t="shared" si="1339"/>
        <v>0</v>
      </c>
      <c r="AD2952" s="628">
        <f t="shared" si="1336"/>
        <v>0</v>
      </c>
      <c r="AE2952" s="4">
        <f t="shared" si="1321"/>
        <v>0</v>
      </c>
      <c r="AF2952" s="3">
        <f t="shared" si="1337"/>
        <v>4.67</v>
      </c>
      <c r="AG2952" s="2">
        <f t="shared" si="1322"/>
        <v>105.92076283713217</v>
      </c>
      <c r="AH2952" s="1">
        <f t="shared" si="1311"/>
        <v>0</v>
      </c>
    </row>
    <row r="2953" spans="6:34" ht="15" thickBot="1" x14ac:dyDescent="0.4">
      <c r="F2953" s="21">
        <f t="shared" si="1323"/>
        <v>292.29999999999797</v>
      </c>
      <c r="G2953" s="20">
        <f t="shared" si="1338"/>
        <v>356.63043478260749</v>
      </c>
      <c r="H2953" s="19">
        <f t="shared" si="1312"/>
        <v>6.6304347826074945</v>
      </c>
      <c r="I2953" s="18">
        <f t="shared" si="1313"/>
        <v>1.8944099378878556E-2</v>
      </c>
      <c r="J2953" s="17">
        <f t="shared" si="1314"/>
        <v>3935.0464558612857</v>
      </c>
      <c r="K2953" s="16">
        <f t="shared" si="1315"/>
        <v>32.161889288814081</v>
      </c>
      <c r="L2953" s="15">
        <f t="shared" si="1316"/>
        <v>1.3845347021276564E-7</v>
      </c>
      <c r="M2953" s="14">
        <f t="shared" si="1317"/>
        <v>3.2909005334872264E-10</v>
      </c>
      <c r="N2953" s="13">
        <f t="shared" si="1324"/>
        <v>0</v>
      </c>
      <c r="O2953" s="12">
        <f t="shared" si="1325"/>
        <v>0</v>
      </c>
      <c r="P2953" s="4">
        <f t="shared" si="1326"/>
        <v>1.2462128098967713E-9</v>
      </c>
      <c r="Q2953" s="11">
        <f t="shared" si="1318"/>
        <v>1.831413571056754E-8</v>
      </c>
      <c r="R2953" s="10">
        <f t="shared" si="1327"/>
        <v>0</v>
      </c>
      <c r="S2953" s="9">
        <f t="shared" si="1328"/>
        <v>0</v>
      </c>
      <c r="T2953" s="8">
        <f t="shared" si="1329"/>
        <v>37294.985922558852</v>
      </c>
      <c r="U2953" s="7">
        <f t="shared" si="1330"/>
        <v>-32.161889288814081</v>
      </c>
      <c r="V2953" s="9">
        <f t="shared" si="1331"/>
        <v>0</v>
      </c>
      <c r="W2953" s="8">
        <f t="shared" si="1332"/>
        <v>3935.0464558612857</v>
      </c>
      <c r="X2953" s="7">
        <f t="shared" si="1333"/>
        <v>-32.161889288814081</v>
      </c>
      <c r="Y2953" s="6">
        <f t="shared" si="1319"/>
        <v>0</v>
      </c>
      <c r="Z2953" s="4">
        <f t="shared" si="1320"/>
        <v>-1</v>
      </c>
      <c r="AA2953" s="4">
        <f t="shared" si="1334"/>
        <v>0</v>
      </c>
      <c r="AB2953" s="5">
        <f t="shared" si="1335"/>
        <v>0</v>
      </c>
      <c r="AC2953" s="418">
        <f t="shared" si="1339"/>
        <v>0</v>
      </c>
      <c r="AD2953" s="628">
        <f t="shared" si="1336"/>
        <v>0</v>
      </c>
      <c r="AE2953" s="4">
        <f t="shared" si="1321"/>
        <v>0</v>
      </c>
      <c r="AF2953" s="3">
        <f t="shared" si="1337"/>
        <v>4.67</v>
      </c>
      <c r="AG2953" s="2">
        <f t="shared" si="1322"/>
        <v>105.92076283713217</v>
      </c>
      <c r="AH2953" s="1">
        <f t="shared" si="1311"/>
        <v>0</v>
      </c>
    </row>
    <row r="2954" spans="6:34" ht="15" thickBot="1" x14ac:dyDescent="0.4">
      <c r="F2954" s="21">
        <f t="shared" si="1323"/>
        <v>292.39999999999799</v>
      </c>
      <c r="G2954" s="20">
        <f t="shared" si="1338"/>
        <v>356.63043478260749</v>
      </c>
      <c r="H2954" s="19">
        <f t="shared" si="1312"/>
        <v>6.6304347826074945</v>
      </c>
      <c r="I2954" s="18">
        <f t="shared" si="1313"/>
        <v>1.8944099378878556E-2</v>
      </c>
      <c r="J2954" s="17">
        <f t="shared" si="1314"/>
        <v>3935.0464558612857</v>
      </c>
      <c r="K2954" s="16">
        <f t="shared" si="1315"/>
        <v>32.161889288814081</v>
      </c>
      <c r="L2954" s="15">
        <f t="shared" si="1316"/>
        <v>1.3845347021276564E-7</v>
      </c>
      <c r="M2954" s="14">
        <f t="shared" si="1317"/>
        <v>3.2909005334872264E-10</v>
      </c>
      <c r="N2954" s="13">
        <f t="shared" si="1324"/>
        <v>0</v>
      </c>
      <c r="O2954" s="12">
        <f t="shared" si="1325"/>
        <v>0</v>
      </c>
      <c r="P2954" s="4">
        <f t="shared" si="1326"/>
        <v>1.2462128098967713E-9</v>
      </c>
      <c r="Q2954" s="11">
        <f t="shared" si="1318"/>
        <v>1.831413571056754E-8</v>
      </c>
      <c r="R2954" s="10">
        <f t="shared" si="1327"/>
        <v>0</v>
      </c>
      <c r="S2954" s="9">
        <f t="shared" si="1328"/>
        <v>0</v>
      </c>
      <c r="T2954" s="8">
        <f t="shared" si="1329"/>
        <v>37294.985922558852</v>
      </c>
      <c r="U2954" s="7">
        <f t="shared" si="1330"/>
        <v>-32.161889288814081</v>
      </c>
      <c r="V2954" s="9">
        <f t="shared" si="1331"/>
        <v>0</v>
      </c>
      <c r="W2954" s="8">
        <f t="shared" si="1332"/>
        <v>3935.0464558612857</v>
      </c>
      <c r="X2954" s="7">
        <f t="shared" si="1333"/>
        <v>-32.161889288814081</v>
      </c>
      <c r="Y2954" s="6">
        <f t="shared" si="1319"/>
        <v>0</v>
      </c>
      <c r="Z2954" s="4">
        <f t="shared" si="1320"/>
        <v>-1</v>
      </c>
      <c r="AA2954" s="4">
        <f t="shared" si="1334"/>
        <v>0</v>
      </c>
      <c r="AB2954" s="5">
        <f t="shared" si="1335"/>
        <v>0</v>
      </c>
      <c r="AC2954" s="418">
        <f t="shared" si="1339"/>
        <v>0</v>
      </c>
      <c r="AD2954" s="628">
        <f t="shared" si="1336"/>
        <v>0</v>
      </c>
      <c r="AE2954" s="4">
        <f t="shared" si="1321"/>
        <v>0</v>
      </c>
      <c r="AF2954" s="3">
        <f t="shared" si="1337"/>
        <v>4.67</v>
      </c>
      <c r="AG2954" s="2">
        <f t="shared" si="1322"/>
        <v>105.92076283713217</v>
      </c>
      <c r="AH2954" s="1">
        <f t="shared" si="1311"/>
        <v>0</v>
      </c>
    </row>
    <row r="2955" spans="6:34" ht="15" thickBot="1" x14ac:dyDescent="0.4">
      <c r="F2955" s="21">
        <f t="shared" si="1323"/>
        <v>292.49999999999801</v>
      </c>
      <c r="G2955" s="20">
        <f t="shared" si="1338"/>
        <v>356.63043478260749</v>
      </c>
      <c r="H2955" s="19">
        <f t="shared" si="1312"/>
        <v>6.6304347826074945</v>
      </c>
      <c r="I2955" s="18">
        <f t="shared" si="1313"/>
        <v>1.8944099378878556E-2</v>
      </c>
      <c r="J2955" s="17">
        <f t="shared" si="1314"/>
        <v>3935.0464558612857</v>
      </c>
      <c r="K2955" s="16">
        <f t="shared" si="1315"/>
        <v>32.161889288814081</v>
      </c>
      <c r="L2955" s="15">
        <f t="shared" si="1316"/>
        <v>1.3845347021276564E-7</v>
      </c>
      <c r="M2955" s="14">
        <f t="shared" si="1317"/>
        <v>3.2909005334872264E-10</v>
      </c>
      <c r="N2955" s="13">
        <f t="shared" si="1324"/>
        <v>0</v>
      </c>
      <c r="O2955" s="12">
        <f t="shared" si="1325"/>
        <v>0</v>
      </c>
      <c r="P2955" s="4">
        <f t="shared" si="1326"/>
        <v>1.2462128098967713E-9</v>
      </c>
      <c r="Q2955" s="11">
        <f t="shared" si="1318"/>
        <v>1.831413571056754E-8</v>
      </c>
      <c r="R2955" s="10">
        <f t="shared" si="1327"/>
        <v>0</v>
      </c>
      <c r="S2955" s="9">
        <f t="shared" si="1328"/>
        <v>0</v>
      </c>
      <c r="T2955" s="8">
        <f t="shared" si="1329"/>
        <v>37294.985922558852</v>
      </c>
      <c r="U2955" s="7">
        <f t="shared" si="1330"/>
        <v>-32.161889288814081</v>
      </c>
      <c r="V2955" s="9">
        <f t="shared" si="1331"/>
        <v>0</v>
      </c>
      <c r="W2955" s="8">
        <f t="shared" si="1332"/>
        <v>3935.0464558612857</v>
      </c>
      <c r="X2955" s="7">
        <f t="shared" si="1333"/>
        <v>-32.161889288814081</v>
      </c>
      <c r="Y2955" s="6">
        <f t="shared" si="1319"/>
        <v>0</v>
      </c>
      <c r="Z2955" s="4">
        <f t="shared" si="1320"/>
        <v>-1</v>
      </c>
      <c r="AA2955" s="4">
        <f t="shared" si="1334"/>
        <v>0</v>
      </c>
      <c r="AB2955" s="5">
        <f t="shared" si="1335"/>
        <v>0</v>
      </c>
      <c r="AC2955" s="418">
        <f t="shared" si="1339"/>
        <v>0</v>
      </c>
      <c r="AD2955" s="628">
        <f t="shared" si="1336"/>
        <v>0</v>
      </c>
      <c r="AE2955" s="4">
        <f t="shared" si="1321"/>
        <v>0</v>
      </c>
      <c r="AF2955" s="3">
        <f t="shared" si="1337"/>
        <v>4.67</v>
      </c>
      <c r="AG2955" s="2">
        <f t="shared" si="1322"/>
        <v>105.92076283713217</v>
      </c>
      <c r="AH2955" s="1">
        <f t="shared" si="1311"/>
        <v>0</v>
      </c>
    </row>
    <row r="2956" spans="6:34" ht="15" thickBot="1" x14ac:dyDescent="0.4">
      <c r="F2956" s="21">
        <f t="shared" si="1323"/>
        <v>292.59999999999803</v>
      </c>
      <c r="G2956" s="20">
        <f t="shared" si="1338"/>
        <v>356.63043478260749</v>
      </c>
      <c r="H2956" s="19">
        <f t="shared" si="1312"/>
        <v>6.6304347826074945</v>
      </c>
      <c r="I2956" s="18">
        <f t="shared" si="1313"/>
        <v>1.8944099378878556E-2</v>
      </c>
      <c r="J2956" s="17">
        <f t="shared" si="1314"/>
        <v>3935.0464558612857</v>
      </c>
      <c r="K2956" s="16">
        <f t="shared" si="1315"/>
        <v>32.161889288814081</v>
      </c>
      <c r="L2956" s="15">
        <f t="shared" si="1316"/>
        <v>1.3845347021276564E-7</v>
      </c>
      <c r="M2956" s="14">
        <f t="shared" si="1317"/>
        <v>3.2909005334872264E-10</v>
      </c>
      <c r="N2956" s="13">
        <f t="shared" si="1324"/>
        <v>0</v>
      </c>
      <c r="O2956" s="12">
        <f t="shared" si="1325"/>
        <v>0</v>
      </c>
      <c r="P2956" s="4">
        <f t="shared" si="1326"/>
        <v>1.2462128098967713E-9</v>
      </c>
      <c r="Q2956" s="11">
        <f t="shared" si="1318"/>
        <v>1.831413571056754E-8</v>
      </c>
      <c r="R2956" s="10">
        <f t="shared" si="1327"/>
        <v>0</v>
      </c>
      <c r="S2956" s="9">
        <f t="shared" si="1328"/>
        <v>0</v>
      </c>
      <c r="T2956" s="8">
        <f t="shared" si="1329"/>
        <v>37294.985922558852</v>
      </c>
      <c r="U2956" s="7">
        <f t="shared" si="1330"/>
        <v>-32.161889288814081</v>
      </c>
      <c r="V2956" s="9">
        <f t="shared" si="1331"/>
        <v>0</v>
      </c>
      <c r="W2956" s="8">
        <f t="shared" si="1332"/>
        <v>3935.0464558612857</v>
      </c>
      <c r="X2956" s="7">
        <f t="shared" si="1333"/>
        <v>-32.161889288814081</v>
      </c>
      <c r="Y2956" s="6">
        <f t="shared" si="1319"/>
        <v>0</v>
      </c>
      <c r="Z2956" s="4">
        <f t="shared" si="1320"/>
        <v>-1</v>
      </c>
      <c r="AA2956" s="4">
        <f t="shared" si="1334"/>
        <v>0</v>
      </c>
      <c r="AB2956" s="5">
        <f t="shared" si="1335"/>
        <v>0</v>
      </c>
      <c r="AC2956" s="418">
        <f t="shared" si="1339"/>
        <v>0</v>
      </c>
      <c r="AD2956" s="628">
        <f t="shared" si="1336"/>
        <v>0</v>
      </c>
      <c r="AE2956" s="4">
        <f t="shared" si="1321"/>
        <v>0</v>
      </c>
      <c r="AF2956" s="3">
        <f t="shared" si="1337"/>
        <v>4.67</v>
      </c>
      <c r="AG2956" s="2">
        <f t="shared" si="1322"/>
        <v>105.92076283713217</v>
      </c>
      <c r="AH2956" s="1">
        <f t="shared" si="1311"/>
        <v>0</v>
      </c>
    </row>
    <row r="2957" spans="6:34" ht="15" thickBot="1" x14ac:dyDescent="0.4">
      <c r="F2957" s="21">
        <f t="shared" si="1323"/>
        <v>292.69999999999806</v>
      </c>
      <c r="G2957" s="20">
        <f t="shared" si="1338"/>
        <v>356.63043478260749</v>
      </c>
      <c r="H2957" s="19">
        <f t="shared" si="1312"/>
        <v>6.6304347826074945</v>
      </c>
      <c r="I2957" s="18">
        <f t="shared" si="1313"/>
        <v>1.8944099378878556E-2</v>
      </c>
      <c r="J2957" s="17">
        <f t="shared" si="1314"/>
        <v>3935.0464558612857</v>
      </c>
      <c r="K2957" s="16">
        <f t="shared" si="1315"/>
        <v>32.161889288814081</v>
      </c>
      <c r="L2957" s="15">
        <f t="shared" si="1316"/>
        <v>1.3845347021276564E-7</v>
      </c>
      <c r="M2957" s="14">
        <f t="shared" si="1317"/>
        <v>3.2909005334872264E-10</v>
      </c>
      <c r="N2957" s="13">
        <f t="shared" si="1324"/>
        <v>0</v>
      </c>
      <c r="O2957" s="12">
        <f t="shared" si="1325"/>
        <v>0</v>
      </c>
      <c r="P2957" s="4">
        <f t="shared" si="1326"/>
        <v>1.2462128098967713E-9</v>
      </c>
      <c r="Q2957" s="11">
        <f t="shared" si="1318"/>
        <v>1.831413571056754E-8</v>
      </c>
      <c r="R2957" s="10">
        <f t="shared" si="1327"/>
        <v>0</v>
      </c>
      <c r="S2957" s="9">
        <f t="shared" si="1328"/>
        <v>0</v>
      </c>
      <c r="T2957" s="8">
        <f t="shared" si="1329"/>
        <v>37294.985922558852</v>
      </c>
      <c r="U2957" s="7">
        <f t="shared" si="1330"/>
        <v>-32.161889288814081</v>
      </c>
      <c r="V2957" s="9">
        <f t="shared" si="1331"/>
        <v>0</v>
      </c>
      <c r="W2957" s="8">
        <f t="shared" si="1332"/>
        <v>3935.0464558612857</v>
      </c>
      <c r="X2957" s="7">
        <f t="shared" si="1333"/>
        <v>-32.161889288814081</v>
      </c>
      <c r="Y2957" s="6">
        <f t="shared" si="1319"/>
        <v>0</v>
      </c>
      <c r="Z2957" s="4">
        <f t="shared" si="1320"/>
        <v>-1</v>
      </c>
      <c r="AA2957" s="4">
        <f t="shared" si="1334"/>
        <v>0</v>
      </c>
      <c r="AB2957" s="5">
        <f t="shared" si="1335"/>
        <v>0</v>
      </c>
      <c r="AC2957" s="418">
        <f t="shared" si="1339"/>
        <v>0</v>
      </c>
      <c r="AD2957" s="628">
        <f t="shared" si="1336"/>
        <v>0</v>
      </c>
      <c r="AE2957" s="4">
        <f t="shared" si="1321"/>
        <v>0</v>
      </c>
      <c r="AF2957" s="3">
        <f t="shared" si="1337"/>
        <v>4.67</v>
      </c>
      <c r="AG2957" s="2">
        <f t="shared" si="1322"/>
        <v>105.92076283713217</v>
      </c>
      <c r="AH2957" s="1">
        <f t="shared" si="1311"/>
        <v>0</v>
      </c>
    </row>
    <row r="2958" spans="6:34" ht="15" thickBot="1" x14ac:dyDescent="0.4">
      <c r="F2958" s="21">
        <f t="shared" si="1323"/>
        <v>292.79999999999808</v>
      </c>
      <c r="G2958" s="20">
        <f t="shared" si="1338"/>
        <v>356.63043478260749</v>
      </c>
      <c r="H2958" s="19">
        <f t="shared" si="1312"/>
        <v>6.6304347826074945</v>
      </c>
      <c r="I2958" s="18">
        <f t="shared" si="1313"/>
        <v>1.8944099378878556E-2</v>
      </c>
      <c r="J2958" s="17">
        <f t="shared" si="1314"/>
        <v>3935.0464558612857</v>
      </c>
      <c r="K2958" s="16">
        <f t="shared" si="1315"/>
        <v>32.161889288814081</v>
      </c>
      <c r="L2958" s="15">
        <f t="shared" si="1316"/>
        <v>1.3845347021276564E-7</v>
      </c>
      <c r="M2958" s="14">
        <f t="shared" si="1317"/>
        <v>3.2909005334872264E-10</v>
      </c>
      <c r="N2958" s="13">
        <f t="shared" si="1324"/>
        <v>0</v>
      </c>
      <c r="O2958" s="12">
        <f t="shared" si="1325"/>
        <v>0</v>
      </c>
      <c r="P2958" s="4">
        <f t="shared" si="1326"/>
        <v>1.2462128098967713E-9</v>
      </c>
      <c r="Q2958" s="11">
        <f t="shared" si="1318"/>
        <v>1.831413571056754E-8</v>
      </c>
      <c r="R2958" s="10">
        <f t="shared" si="1327"/>
        <v>0</v>
      </c>
      <c r="S2958" s="9">
        <f t="shared" si="1328"/>
        <v>0</v>
      </c>
      <c r="T2958" s="8">
        <f t="shared" si="1329"/>
        <v>37294.985922558852</v>
      </c>
      <c r="U2958" s="7">
        <f t="shared" si="1330"/>
        <v>-32.161889288814081</v>
      </c>
      <c r="V2958" s="9">
        <f t="shared" si="1331"/>
        <v>0</v>
      </c>
      <c r="W2958" s="8">
        <f t="shared" si="1332"/>
        <v>3935.0464558612857</v>
      </c>
      <c r="X2958" s="7">
        <f t="shared" si="1333"/>
        <v>-32.161889288814081</v>
      </c>
      <c r="Y2958" s="6">
        <f t="shared" si="1319"/>
        <v>0</v>
      </c>
      <c r="Z2958" s="4">
        <f t="shared" si="1320"/>
        <v>-1</v>
      </c>
      <c r="AA2958" s="4">
        <f t="shared" si="1334"/>
        <v>0</v>
      </c>
      <c r="AB2958" s="5">
        <f t="shared" si="1335"/>
        <v>0</v>
      </c>
      <c r="AC2958" s="418">
        <f t="shared" si="1339"/>
        <v>0</v>
      </c>
      <c r="AD2958" s="628">
        <f t="shared" si="1336"/>
        <v>0</v>
      </c>
      <c r="AE2958" s="4">
        <f t="shared" si="1321"/>
        <v>0</v>
      </c>
      <c r="AF2958" s="3">
        <f t="shared" si="1337"/>
        <v>4.67</v>
      </c>
      <c r="AG2958" s="2">
        <f t="shared" si="1322"/>
        <v>105.92076283713217</v>
      </c>
      <c r="AH2958" s="1">
        <f t="shared" si="1311"/>
        <v>0</v>
      </c>
    </row>
    <row r="2959" spans="6:34" ht="15" thickBot="1" x14ac:dyDescent="0.4">
      <c r="F2959" s="21">
        <f t="shared" si="1323"/>
        <v>292.8999999999981</v>
      </c>
      <c r="G2959" s="20">
        <f t="shared" si="1338"/>
        <v>356.63043478260749</v>
      </c>
      <c r="H2959" s="19">
        <f t="shared" si="1312"/>
        <v>6.6304347826074945</v>
      </c>
      <c r="I2959" s="18">
        <f t="shared" si="1313"/>
        <v>1.8944099378878556E-2</v>
      </c>
      <c r="J2959" s="17">
        <f t="shared" si="1314"/>
        <v>3935.0464558612857</v>
      </c>
      <c r="K2959" s="16">
        <f t="shared" si="1315"/>
        <v>32.161889288814081</v>
      </c>
      <c r="L2959" s="15">
        <f t="shared" si="1316"/>
        <v>1.3845347021276564E-7</v>
      </c>
      <c r="M2959" s="14">
        <f t="shared" si="1317"/>
        <v>3.2909005334872264E-10</v>
      </c>
      <c r="N2959" s="13">
        <f t="shared" si="1324"/>
        <v>0</v>
      </c>
      <c r="O2959" s="12">
        <f t="shared" si="1325"/>
        <v>0</v>
      </c>
      <c r="P2959" s="4">
        <f t="shared" si="1326"/>
        <v>1.2462128098967713E-9</v>
      </c>
      <c r="Q2959" s="11">
        <f t="shared" si="1318"/>
        <v>1.831413571056754E-8</v>
      </c>
      <c r="R2959" s="10">
        <f t="shared" si="1327"/>
        <v>0</v>
      </c>
      <c r="S2959" s="9">
        <f t="shared" si="1328"/>
        <v>0</v>
      </c>
      <c r="T2959" s="8">
        <f t="shared" si="1329"/>
        <v>37294.985922558852</v>
      </c>
      <c r="U2959" s="7">
        <f t="shared" si="1330"/>
        <v>-32.161889288814081</v>
      </c>
      <c r="V2959" s="9">
        <f t="shared" si="1331"/>
        <v>0</v>
      </c>
      <c r="W2959" s="8">
        <f t="shared" si="1332"/>
        <v>3935.0464558612857</v>
      </c>
      <c r="X2959" s="7">
        <f t="shared" si="1333"/>
        <v>-32.161889288814081</v>
      </c>
      <c r="Y2959" s="6">
        <f t="shared" si="1319"/>
        <v>0</v>
      </c>
      <c r="Z2959" s="4">
        <f t="shared" si="1320"/>
        <v>-1</v>
      </c>
      <c r="AA2959" s="4">
        <f t="shared" si="1334"/>
        <v>0</v>
      </c>
      <c r="AB2959" s="5">
        <f t="shared" si="1335"/>
        <v>0</v>
      </c>
      <c r="AC2959" s="418">
        <f t="shared" si="1339"/>
        <v>0</v>
      </c>
      <c r="AD2959" s="628">
        <f t="shared" si="1336"/>
        <v>0</v>
      </c>
      <c r="AE2959" s="4">
        <f t="shared" si="1321"/>
        <v>0</v>
      </c>
      <c r="AF2959" s="3">
        <f t="shared" si="1337"/>
        <v>4.67</v>
      </c>
      <c r="AG2959" s="2">
        <f t="shared" si="1322"/>
        <v>105.92076283713217</v>
      </c>
      <c r="AH2959" s="1">
        <f t="shared" si="1311"/>
        <v>0</v>
      </c>
    </row>
    <row r="2960" spans="6:34" ht="15" thickBot="1" x14ac:dyDescent="0.4">
      <c r="F2960" s="21">
        <f t="shared" si="1323"/>
        <v>292.99999999999812</v>
      </c>
      <c r="G2960" s="20">
        <f t="shared" si="1338"/>
        <v>356.63043478260749</v>
      </c>
      <c r="H2960" s="19">
        <f t="shared" si="1312"/>
        <v>6.6304347826074945</v>
      </c>
      <c r="I2960" s="18">
        <f t="shared" si="1313"/>
        <v>1.8944099378878556E-2</v>
      </c>
      <c r="J2960" s="17">
        <f t="shared" si="1314"/>
        <v>3935.0464558612857</v>
      </c>
      <c r="K2960" s="16">
        <f t="shared" si="1315"/>
        <v>32.161889288814081</v>
      </c>
      <c r="L2960" s="15">
        <f t="shared" si="1316"/>
        <v>1.3845347021276564E-7</v>
      </c>
      <c r="M2960" s="14">
        <f t="shared" si="1317"/>
        <v>3.2909005334872264E-10</v>
      </c>
      <c r="N2960" s="13">
        <f t="shared" si="1324"/>
        <v>0</v>
      </c>
      <c r="O2960" s="12">
        <f t="shared" si="1325"/>
        <v>0</v>
      </c>
      <c r="P2960" s="4">
        <f t="shared" si="1326"/>
        <v>1.2462128098967713E-9</v>
      </c>
      <c r="Q2960" s="11">
        <f t="shared" si="1318"/>
        <v>1.831413571056754E-8</v>
      </c>
      <c r="R2960" s="10">
        <f t="shared" si="1327"/>
        <v>0</v>
      </c>
      <c r="S2960" s="9">
        <f t="shared" si="1328"/>
        <v>0</v>
      </c>
      <c r="T2960" s="8">
        <f t="shared" si="1329"/>
        <v>37294.985922558852</v>
      </c>
      <c r="U2960" s="7">
        <f t="shared" si="1330"/>
        <v>-32.161889288814081</v>
      </c>
      <c r="V2960" s="9">
        <f t="shared" si="1331"/>
        <v>0</v>
      </c>
      <c r="W2960" s="8">
        <f t="shared" si="1332"/>
        <v>3935.0464558612857</v>
      </c>
      <c r="X2960" s="7">
        <f t="shared" si="1333"/>
        <v>-32.161889288814081</v>
      </c>
      <c r="Y2960" s="6">
        <f t="shared" si="1319"/>
        <v>0</v>
      </c>
      <c r="Z2960" s="4">
        <f t="shared" si="1320"/>
        <v>-1</v>
      </c>
      <c r="AA2960" s="4">
        <f t="shared" si="1334"/>
        <v>0</v>
      </c>
      <c r="AB2960" s="5">
        <f t="shared" si="1335"/>
        <v>0</v>
      </c>
      <c r="AC2960" s="418">
        <f t="shared" si="1339"/>
        <v>0</v>
      </c>
      <c r="AD2960" s="628">
        <f t="shared" si="1336"/>
        <v>0</v>
      </c>
      <c r="AE2960" s="4">
        <f t="shared" si="1321"/>
        <v>0</v>
      </c>
      <c r="AF2960" s="3">
        <f t="shared" si="1337"/>
        <v>4.67</v>
      </c>
      <c r="AG2960" s="2">
        <f t="shared" si="1322"/>
        <v>105.92076283713217</v>
      </c>
      <c r="AH2960" s="1">
        <f t="shared" si="1311"/>
        <v>0</v>
      </c>
    </row>
    <row r="2961" spans="6:34" ht="15" thickBot="1" x14ac:dyDescent="0.4">
      <c r="F2961" s="21">
        <f t="shared" si="1323"/>
        <v>293.09999999999815</v>
      </c>
      <c r="G2961" s="20">
        <f t="shared" si="1338"/>
        <v>356.63043478260749</v>
      </c>
      <c r="H2961" s="19">
        <f t="shared" si="1312"/>
        <v>6.6304347826074945</v>
      </c>
      <c r="I2961" s="18">
        <f t="shared" si="1313"/>
        <v>1.8944099378878556E-2</v>
      </c>
      <c r="J2961" s="17">
        <f t="shared" si="1314"/>
        <v>3935.0464558612857</v>
      </c>
      <c r="K2961" s="16">
        <f t="shared" si="1315"/>
        <v>32.161889288814081</v>
      </c>
      <c r="L2961" s="15">
        <f t="shared" si="1316"/>
        <v>1.3845347021276564E-7</v>
      </c>
      <c r="M2961" s="14">
        <f t="shared" si="1317"/>
        <v>3.2909005334872264E-10</v>
      </c>
      <c r="N2961" s="13">
        <f t="shared" si="1324"/>
        <v>0</v>
      </c>
      <c r="O2961" s="12">
        <f t="shared" si="1325"/>
        <v>0</v>
      </c>
      <c r="P2961" s="4">
        <f t="shared" si="1326"/>
        <v>1.2462128098967713E-9</v>
      </c>
      <c r="Q2961" s="11">
        <f t="shared" si="1318"/>
        <v>1.831413571056754E-8</v>
      </c>
      <c r="R2961" s="10">
        <f t="shared" si="1327"/>
        <v>0</v>
      </c>
      <c r="S2961" s="9">
        <f t="shared" si="1328"/>
        <v>0</v>
      </c>
      <c r="T2961" s="8">
        <f t="shared" si="1329"/>
        <v>37294.985922558852</v>
      </c>
      <c r="U2961" s="7">
        <f t="shared" si="1330"/>
        <v>-32.161889288814081</v>
      </c>
      <c r="V2961" s="9">
        <f t="shared" si="1331"/>
        <v>0</v>
      </c>
      <c r="W2961" s="8">
        <f t="shared" si="1332"/>
        <v>3935.0464558612857</v>
      </c>
      <c r="X2961" s="7">
        <f t="shared" si="1333"/>
        <v>-32.161889288814081</v>
      </c>
      <c r="Y2961" s="6">
        <f t="shared" si="1319"/>
        <v>0</v>
      </c>
      <c r="Z2961" s="4">
        <f t="shared" si="1320"/>
        <v>-1</v>
      </c>
      <c r="AA2961" s="4">
        <f t="shared" si="1334"/>
        <v>0</v>
      </c>
      <c r="AB2961" s="5">
        <f t="shared" si="1335"/>
        <v>0</v>
      </c>
      <c r="AC2961" s="418">
        <f t="shared" si="1339"/>
        <v>0</v>
      </c>
      <c r="AD2961" s="628">
        <f t="shared" si="1336"/>
        <v>0</v>
      </c>
      <c r="AE2961" s="4">
        <f t="shared" si="1321"/>
        <v>0</v>
      </c>
      <c r="AF2961" s="3">
        <f t="shared" si="1337"/>
        <v>4.67</v>
      </c>
      <c r="AG2961" s="2">
        <f t="shared" si="1322"/>
        <v>105.92076283713217</v>
      </c>
      <c r="AH2961" s="1">
        <f t="shared" si="1311"/>
        <v>0</v>
      </c>
    </row>
    <row r="2962" spans="6:34" ht="15" thickBot="1" x14ac:dyDescent="0.4">
      <c r="F2962" s="21">
        <f t="shared" si="1323"/>
        <v>293.19999999999817</v>
      </c>
      <c r="G2962" s="20">
        <f t="shared" si="1338"/>
        <v>356.63043478260749</v>
      </c>
      <c r="H2962" s="19">
        <f t="shared" si="1312"/>
        <v>6.6304347826074945</v>
      </c>
      <c r="I2962" s="18">
        <f t="shared" si="1313"/>
        <v>1.8944099378878556E-2</v>
      </c>
      <c r="J2962" s="17">
        <f t="shared" si="1314"/>
        <v>3935.0464558612857</v>
      </c>
      <c r="K2962" s="16">
        <f t="shared" si="1315"/>
        <v>32.161889288814081</v>
      </c>
      <c r="L2962" s="15">
        <f t="shared" si="1316"/>
        <v>1.3845347021276564E-7</v>
      </c>
      <c r="M2962" s="14">
        <f t="shared" si="1317"/>
        <v>3.2909005334872264E-10</v>
      </c>
      <c r="N2962" s="13">
        <f t="shared" si="1324"/>
        <v>0</v>
      </c>
      <c r="O2962" s="12">
        <f t="shared" si="1325"/>
        <v>0</v>
      </c>
      <c r="P2962" s="4">
        <f t="shared" si="1326"/>
        <v>1.2462128098967713E-9</v>
      </c>
      <c r="Q2962" s="11">
        <f t="shared" si="1318"/>
        <v>1.831413571056754E-8</v>
      </c>
      <c r="R2962" s="10">
        <f t="shared" si="1327"/>
        <v>0</v>
      </c>
      <c r="S2962" s="9">
        <f t="shared" si="1328"/>
        <v>0</v>
      </c>
      <c r="T2962" s="8">
        <f t="shared" si="1329"/>
        <v>37294.985922558852</v>
      </c>
      <c r="U2962" s="7">
        <f t="shared" si="1330"/>
        <v>-32.161889288814081</v>
      </c>
      <c r="V2962" s="9">
        <f t="shared" si="1331"/>
        <v>0</v>
      </c>
      <c r="W2962" s="8">
        <f t="shared" si="1332"/>
        <v>3935.0464558612857</v>
      </c>
      <c r="X2962" s="7">
        <f t="shared" si="1333"/>
        <v>-32.161889288814081</v>
      </c>
      <c r="Y2962" s="6">
        <f t="shared" si="1319"/>
        <v>0</v>
      </c>
      <c r="Z2962" s="4">
        <f t="shared" si="1320"/>
        <v>-1</v>
      </c>
      <c r="AA2962" s="4">
        <f t="shared" si="1334"/>
        <v>0</v>
      </c>
      <c r="AB2962" s="5">
        <f t="shared" si="1335"/>
        <v>0</v>
      </c>
      <c r="AC2962" s="418">
        <f t="shared" si="1339"/>
        <v>0</v>
      </c>
      <c r="AD2962" s="628">
        <f t="shared" si="1336"/>
        <v>0</v>
      </c>
      <c r="AE2962" s="4">
        <f t="shared" si="1321"/>
        <v>0</v>
      </c>
      <c r="AF2962" s="3">
        <f t="shared" si="1337"/>
        <v>4.67</v>
      </c>
      <c r="AG2962" s="2">
        <f t="shared" si="1322"/>
        <v>105.92076283713217</v>
      </c>
      <c r="AH2962" s="1">
        <f t="shared" si="1311"/>
        <v>0</v>
      </c>
    </row>
    <row r="2963" spans="6:34" ht="15" thickBot="1" x14ac:dyDescent="0.4">
      <c r="F2963" s="21">
        <f t="shared" si="1323"/>
        <v>293.29999999999819</v>
      </c>
      <c r="G2963" s="20">
        <f t="shared" si="1338"/>
        <v>356.63043478260749</v>
      </c>
      <c r="H2963" s="19">
        <f t="shared" si="1312"/>
        <v>6.6304347826074945</v>
      </c>
      <c r="I2963" s="18">
        <f t="shared" si="1313"/>
        <v>1.8944099378878556E-2</v>
      </c>
      <c r="J2963" s="17">
        <f t="shared" si="1314"/>
        <v>3935.0464558612857</v>
      </c>
      <c r="K2963" s="16">
        <f t="shared" si="1315"/>
        <v>32.161889288814081</v>
      </c>
      <c r="L2963" s="15">
        <f t="shared" si="1316"/>
        <v>1.3845347021276564E-7</v>
      </c>
      <c r="M2963" s="14">
        <f t="shared" si="1317"/>
        <v>3.2909005334872264E-10</v>
      </c>
      <c r="N2963" s="13">
        <f t="shared" si="1324"/>
        <v>0</v>
      </c>
      <c r="O2963" s="12">
        <f t="shared" si="1325"/>
        <v>0</v>
      </c>
      <c r="P2963" s="4">
        <f t="shared" si="1326"/>
        <v>1.2462128098967713E-9</v>
      </c>
      <c r="Q2963" s="11">
        <f t="shared" si="1318"/>
        <v>1.831413571056754E-8</v>
      </c>
      <c r="R2963" s="10">
        <f t="shared" si="1327"/>
        <v>0</v>
      </c>
      <c r="S2963" s="9">
        <f t="shared" si="1328"/>
        <v>0</v>
      </c>
      <c r="T2963" s="8">
        <f t="shared" si="1329"/>
        <v>37294.985922558852</v>
      </c>
      <c r="U2963" s="7">
        <f t="shared" si="1330"/>
        <v>-32.161889288814081</v>
      </c>
      <c r="V2963" s="9">
        <f t="shared" si="1331"/>
        <v>0</v>
      </c>
      <c r="W2963" s="8">
        <f t="shared" si="1332"/>
        <v>3935.0464558612857</v>
      </c>
      <c r="X2963" s="7">
        <f t="shared" si="1333"/>
        <v>-32.161889288814081</v>
      </c>
      <c r="Y2963" s="6">
        <f t="shared" si="1319"/>
        <v>0</v>
      </c>
      <c r="Z2963" s="4">
        <f t="shared" si="1320"/>
        <v>-1</v>
      </c>
      <c r="AA2963" s="4">
        <f t="shared" si="1334"/>
        <v>0</v>
      </c>
      <c r="AB2963" s="5">
        <f t="shared" si="1335"/>
        <v>0</v>
      </c>
      <c r="AC2963" s="418">
        <f t="shared" si="1339"/>
        <v>0</v>
      </c>
      <c r="AD2963" s="628">
        <f t="shared" si="1336"/>
        <v>0</v>
      </c>
      <c r="AE2963" s="4">
        <f t="shared" si="1321"/>
        <v>0</v>
      </c>
      <c r="AF2963" s="3">
        <f t="shared" si="1337"/>
        <v>4.67</v>
      </c>
      <c r="AG2963" s="2">
        <f t="shared" si="1322"/>
        <v>105.92076283713217</v>
      </c>
      <c r="AH2963" s="1">
        <f t="shared" si="1311"/>
        <v>0</v>
      </c>
    </row>
    <row r="2964" spans="6:34" ht="15" thickBot="1" x14ac:dyDescent="0.4">
      <c r="F2964" s="21">
        <f t="shared" si="1323"/>
        <v>293.39999999999822</v>
      </c>
      <c r="G2964" s="20">
        <f t="shared" si="1338"/>
        <v>356.63043478260749</v>
      </c>
      <c r="H2964" s="19">
        <f t="shared" si="1312"/>
        <v>6.6304347826074945</v>
      </c>
      <c r="I2964" s="18">
        <f t="shared" si="1313"/>
        <v>1.8944099378878556E-2</v>
      </c>
      <c r="J2964" s="17">
        <f t="shared" si="1314"/>
        <v>3935.0464558612857</v>
      </c>
      <c r="K2964" s="16">
        <f t="shared" si="1315"/>
        <v>32.161889288814081</v>
      </c>
      <c r="L2964" s="15">
        <f t="shared" si="1316"/>
        <v>1.3845347021276564E-7</v>
      </c>
      <c r="M2964" s="14">
        <f t="shared" si="1317"/>
        <v>3.2909005334872264E-10</v>
      </c>
      <c r="N2964" s="13">
        <f t="shared" si="1324"/>
        <v>0</v>
      </c>
      <c r="O2964" s="12">
        <f t="shared" si="1325"/>
        <v>0</v>
      </c>
      <c r="P2964" s="4">
        <f t="shared" si="1326"/>
        <v>1.2462128098967713E-9</v>
      </c>
      <c r="Q2964" s="11">
        <f t="shared" si="1318"/>
        <v>1.831413571056754E-8</v>
      </c>
      <c r="R2964" s="10">
        <f t="shared" si="1327"/>
        <v>0</v>
      </c>
      <c r="S2964" s="9">
        <f t="shared" si="1328"/>
        <v>0</v>
      </c>
      <c r="T2964" s="8">
        <f t="shared" si="1329"/>
        <v>37294.985922558852</v>
      </c>
      <c r="U2964" s="7">
        <f t="shared" si="1330"/>
        <v>-32.161889288814081</v>
      </c>
      <c r="V2964" s="9">
        <f t="shared" si="1331"/>
        <v>0</v>
      </c>
      <c r="W2964" s="8">
        <f t="shared" si="1332"/>
        <v>3935.0464558612857</v>
      </c>
      <c r="X2964" s="7">
        <f t="shared" si="1333"/>
        <v>-32.161889288814081</v>
      </c>
      <c r="Y2964" s="6">
        <f t="shared" si="1319"/>
        <v>0</v>
      </c>
      <c r="Z2964" s="4">
        <f t="shared" si="1320"/>
        <v>-1</v>
      </c>
      <c r="AA2964" s="4">
        <f t="shared" si="1334"/>
        <v>0</v>
      </c>
      <c r="AB2964" s="5">
        <f t="shared" si="1335"/>
        <v>0</v>
      </c>
      <c r="AC2964" s="418">
        <f t="shared" si="1339"/>
        <v>0</v>
      </c>
      <c r="AD2964" s="628">
        <f t="shared" si="1336"/>
        <v>0</v>
      </c>
      <c r="AE2964" s="4">
        <f t="shared" si="1321"/>
        <v>0</v>
      </c>
      <c r="AF2964" s="3">
        <f t="shared" si="1337"/>
        <v>4.67</v>
      </c>
      <c r="AG2964" s="2">
        <f t="shared" si="1322"/>
        <v>105.92076283713217</v>
      </c>
      <c r="AH2964" s="1">
        <f t="shared" si="1311"/>
        <v>0</v>
      </c>
    </row>
    <row r="2965" spans="6:34" ht="15" thickBot="1" x14ac:dyDescent="0.4">
      <c r="F2965" s="21">
        <f t="shared" si="1323"/>
        <v>293.49999999999824</v>
      </c>
      <c r="G2965" s="20">
        <f t="shared" si="1338"/>
        <v>356.63043478260749</v>
      </c>
      <c r="H2965" s="19">
        <f t="shared" si="1312"/>
        <v>6.6304347826074945</v>
      </c>
      <c r="I2965" s="18">
        <f t="shared" si="1313"/>
        <v>1.8944099378878556E-2</v>
      </c>
      <c r="J2965" s="17">
        <f t="shared" si="1314"/>
        <v>3935.0464558612857</v>
      </c>
      <c r="K2965" s="16">
        <f t="shared" si="1315"/>
        <v>32.161889288814081</v>
      </c>
      <c r="L2965" s="15">
        <f t="shared" si="1316"/>
        <v>1.3845347021276564E-7</v>
      </c>
      <c r="M2965" s="14">
        <f t="shared" si="1317"/>
        <v>3.2909005334872264E-10</v>
      </c>
      <c r="N2965" s="13">
        <f t="shared" si="1324"/>
        <v>0</v>
      </c>
      <c r="O2965" s="12">
        <f t="shared" si="1325"/>
        <v>0</v>
      </c>
      <c r="P2965" s="4">
        <f t="shared" si="1326"/>
        <v>1.2462128098967713E-9</v>
      </c>
      <c r="Q2965" s="11">
        <f t="shared" si="1318"/>
        <v>1.831413571056754E-8</v>
      </c>
      <c r="R2965" s="10">
        <f t="shared" si="1327"/>
        <v>0</v>
      </c>
      <c r="S2965" s="9">
        <f t="shared" si="1328"/>
        <v>0</v>
      </c>
      <c r="T2965" s="8">
        <f t="shared" si="1329"/>
        <v>37294.985922558852</v>
      </c>
      <c r="U2965" s="7">
        <f t="shared" si="1330"/>
        <v>-32.161889288814081</v>
      </c>
      <c r="V2965" s="9">
        <f t="shared" si="1331"/>
        <v>0</v>
      </c>
      <c r="W2965" s="8">
        <f t="shared" si="1332"/>
        <v>3935.0464558612857</v>
      </c>
      <c r="X2965" s="7">
        <f t="shared" si="1333"/>
        <v>-32.161889288814081</v>
      </c>
      <c r="Y2965" s="6">
        <f t="shared" si="1319"/>
        <v>0</v>
      </c>
      <c r="Z2965" s="4">
        <f t="shared" si="1320"/>
        <v>-1</v>
      </c>
      <c r="AA2965" s="4">
        <f t="shared" si="1334"/>
        <v>0</v>
      </c>
      <c r="AB2965" s="5">
        <f t="shared" si="1335"/>
        <v>0</v>
      </c>
      <c r="AC2965" s="418">
        <f t="shared" si="1339"/>
        <v>0</v>
      </c>
      <c r="AD2965" s="628">
        <f t="shared" si="1336"/>
        <v>0</v>
      </c>
      <c r="AE2965" s="4">
        <f t="shared" si="1321"/>
        <v>0</v>
      </c>
      <c r="AF2965" s="3">
        <f t="shared" si="1337"/>
        <v>4.67</v>
      </c>
      <c r="AG2965" s="2">
        <f t="shared" si="1322"/>
        <v>105.92076283713217</v>
      </c>
      <c r="AH2965" s="1">
        <f t="shared" ref="AH2965:AH3028" si="1340">DragCoefficient*AE2965^(3/2)</f>
        <v>0</v>
      </c>
    </row>
    <row r="2966" spans="6:34" ht="15" thickBot="1" x14ac:dyDescent="0.4">
      <c r="F2966" s="21">
        <f t="shared" si="1323"/>
        <v>293.59999999999826</v>
      </c>
      <c r="G2966" s="20">
        <f t="shared" si="1338"/>
        <v>356.63043478260749</v>
      </c>
      <c r="H2966" s="19">
        <f t="shared" si="1312"/>
        <v>6.6304347826074945</v>
      </c>
      <c r="I2966" s="18">
        <f t="shared" si="1313"/>
        <v>1.8944099378878556E-2</v>
      </c>
      <c r="J2966" s="17">
        <f t="shared" si="1314"/>
        <v>3935.0464558612857</v>
      </c>
      <c r="K2966" s="16">
        <f t="shared" si="1315"/>
        <v>32.161889288814081</v>
      </c>
      <c r="L2966" s="15">
        <f t="shared" si="1316"/>
        <v>1.3845347021276564E-7</v>
      </c>
      <c r="M2966" s="14">
        <f t="shared" si="1317"/>
        <v>3.2909005334872264E-10</v>
      </c>
      <c r="N2966" s="13">
        <f t="shared" si="1324"/>
        <v>0</v>
      </c>
      <c r="O2966" s="12">
        <f t="shared" si="1325"/>
        <v>0</v>
      </c>
      <c r="P2966" s="4">
        <f t="shared" si="1326"/>
        <v>1.2462128098967713E-9</v>
      </c>
      <c r="Q2966" s="11">
        <f t="shared" si="1318"/>
        <v>1.831413571056754E-8</v>
      </c>
      <c r="R2966" s="10">
        <f t="shared" si="1327"/>
        <v>0</v>
      </c>
      <c r="S2966" s="9">
        <f t="shared" si="1328"/>
        <v>0</v>
      </c>
      <c r="T2966" s="8">
        <f t="shared" si="1329"/>
        <v>37294.985922558852</v>
      </c>
      <c r="U2966" s="7">
        <f t="shared" si="1330"/>
        <v>-32.161889288814081</v>
      </c>
      <c r="V2966" s="9">
        <f t="shared" si="1331"/>
        <v>0</v>
      </c>
      <c r="W2966" s="8">
        <f t="shared" si="1332"/>
        <v>3935.0464558612857</v>
      </c>
      <c r="X2966" s="7">
        <f t="shared" si="1333"/>
        <v>-32.161889288814081</v>
      </c>
      <c r="Y2966" s="6">
        <f t="shared" si="1319"/>
        <v>0</v>
      </c>
      <c r="Z2966" s="4">
        <f t="shared" si="1320"/>
        <v>-1</v>
      </c>
      <c r="AA2966" s="4">
        <f t="shared" si="1334"/>
        <v>0</v>
      </c>
      <c r="AB2966" s="5">
        <f t="shared" si="1335"/>
        <v>0</v>
      </c>
      <c r="AC2966" s="418">
        <f t="shared" si="1339"/>
        <v>0</v>
      </c>
      <c r="AD2966" s="628">
        <f t="shared" si="1336"/>
        <v>0</v>
      </c>
      <c r="AE2966" s="4">
        <f t="shared" si="1321"/>
        <v>0</v>
      </c>
      <c r="AF2966" s="3">
        <f t="shared" si="1337"/>
        <v>4.67</v>
      </c>
      <c r="AG2966" s="2">
        <f t="shared" si="1322"/>
        <v>105.92076283713217</v>
      </c>
      <c r="AH2966" s="1">
        <f t="shared" si="1340"/>
        <v>0</v>
      </c>
    </row>
    <row r="2967" spans="6:34" ht="15" thickBot="1" x14ac:dyDescent="0.4">
      <c r="F2967" s="21">
        <f t="shared" si="1323"/>
        <v>293.69999999999828</v>
      </c>
      <c r="G2967" s="20">
        <f t="shared" si="1338"/>
        <v>356.63043478260749</v>
      </c>
      <c r="H2967" s="19">
        <f t="shared" si="1312"/>
        <v>6.6304347826074945</v>
      </c>
      <c r="I2967" s="18">
        <f t="shared" si="1313"/>
        <v>1.8944099378878556E-2</v>
      </c>
      <c r="J2967" s="17">
        <f t="shared" si="1314"/>
        <v>3935.0464558612857</v>
      </c>
      <c r="K2967" s="16">
        <f t="shared" si="1315"/>
        <v>32.161889288814081</v>
      </c>
      <c r="L2967" s="15">
        <f t="shared" si="1316"/>
        <v>1.3845347021276564E-7</v>
      </c>
      <c r="M2967" s="14">
        <f t="shared" si="1317"/>
        <v>3.2909005334872264E-10</v>
      </c>
      <c r="N2967" s="13">
        <f t="shared" si="1324"/>
        <v>0</v>
      </c>
      <c r="O2967" s="12">
        <f t="shared" si="1325"/>
        <v>0</v>
      </c>
      <c r="P2967" s="4">
        <f t="shared" si="1326"/>
        <v>1.2462128098967713E-9</v>
      </c>
      <c r="Q2967" s="11">
        <f t="shared" si="1318"/>
        <v>1.831413571056754E-8</v>
      </c>
      <c r="R2967" s="10">
        <f t="shared" si="1327"/>
        <v>0</v>
      </c>
      <c r="S2967" s="9">
        <f t="shared" si="1328"/>
        <v>0</v>
      </c>
      <c r="T2967" s="8">
        <f t="shared" si="1329"/>
        <v>37294.985922558852</v>
      </c>
      <c r="U2967" s="7">
        <f t="shared" si="1330"/>
        <v>-32.161889288814081</v>
      </c>
      <c r="V2967" s="9">
        <f t="shared" si="1331"/>
        <v>0</v>
      </c>
      <c r="W2967" s="8">
        <f t="shared" si="1332"/>
        <v>3935.0464558612857</v>
      </c>
      <c r="X2967" s="7">
        <f t="shared" si="1333"/>
        <v>-32.161889288814081</v>
      </c>
      <c r="Y2967" s="6">
        <f t="shared" si="1319"/>
        <v>0</v>
      </c>
      <c r="Z2967" s="4">
        <f t="shared" si="1320"/>
        <v>-1</v>
      </c>
      <c r="AA2967" s="4">
        <f t="shared" si="1334"/>
        <v>0</v>
      </c>
      <c r="AB2967" s="5">
        <f t="shared" si="1335"/>
        <v>0</v>
      </c>
      <c r="AC2967" s="418">
        <f t="shared" si="1339"/>
        <v>0</v>
      </c>
      <c r="AD2967" s="628">
        <f t="shared" si="1336"/>
        <v>0</v>
      </c>
      <c r="AE2967" s="4">
        <f t="shared" si="1321"/>
        <v>0</v>
      </c>
      <c r="AF2967" s="3">
        <f t="shared" si="1337"/>
        <v>4.67</v>
      </c>
      <c r="AG2967" s="2">
        <f t="shared" si="1322"/>
        <v>105.92076283713217</v>
      </c>
      <c r="AH2967" s="1">
        <f t="shared" si="1340"/>
        <v>0</v>
      </c>
    </row>
    <row r="2968" spans="6:34" ht="15" thickBot="1" x14ac:dyDescent="0.4">
      <c r="F2968" s="21">
        <f t="shared" si="1323"/>
        <v>293.79999999999831</v>
      </c>
      <c r="G2968" s="20">
        <f t="shared" si="1338"/>
        <v>356.63043478260749</v>
      </c>
      <c r="H2968" s="19">
        <f t="shared" si="1312"/>
        <v>6.6304347826074945</v>
      </c>
      <c r="I2968" s="18">
        <f t="shared" si="1313"/>
        <v>1.8944099378878556E-2</v>
      </c>
      <c r="J2968" s="17">
        <f t="shared" si="1314"/>
        <v>3935.0464558612857</v>
      </c>
      <c r="K2968" s="16">
        <f t="shared" si="1315"/>
        <v>32.161889288814081</v>
      </c>
      <c r="L2968" s="15">
        <f t="shared" si="1316"/>
        <v>1.3845347021276564E-7</v>
      </c>
      <c r="M2968" s="14">
        <f t="shared" si="1317"/>
        <v>3.2909005334872264E-10</v>
      </c>
      <c r="N2968" s="13">
        <f t="shared" si="1324"/>
        <v>0</v>
      </c>
      <c r="O2968" s="12">
        <f t="shared" si="1325"/>
        <v>0</v>
      </c>
      <c r="P2968" s="4">
        <f t="shared" si="1326"/>
        <v>1.2462128098967713E-9</v>
      </c>
      <c r="Q2968" s="11">
        <f t="shared" si="1318"/>
        <v>1.831413571056754E-8</v>
      </c>
      <c r="R2968" s="10">
        <f t="shared" si="1327"/>
        <v>0</v>
      </c>
      <c r="S2968" s="9">
        <f t="shared" si="1328"/>
        <v>0</v>
      </c>
      <c r="T2968" s="8">
        <f t="shared" si="1329"/>
        <v>37294.985922558852</v>
      </c>
      <c r="U2968" s="7">
        <f t="shared" si="1330"/>
        <v>-32.161889288814081</v>
      </c>
      <c r="V2968" s="9">
        <f t="shared" si="1331"/>
        <v>0</v>
      </c>
      <c r="W2968" s="8">
        <f t="shared" si="1332"/>
        <v>3935.0464558612857</v>
      </c>
      <c r="X2968" s="7">
        <f t="shared" si="1333"/>
        <v>-32.161889288814081</v>
      </c>
      <c r="Y2968" s="6">
        <f t="shared" si="1319"/>
        <v>0</v>
      </c>
      <c r="Z2968" s="4">
        <f t="shared" si="1320"/>
        <v>-1</v>
      </c>
      <c r="AA2968" s="4">
        <f t="shared" si="1334"/>
        <v>0</v>
      </c>
      <c r="AB2968" s="5">
        <f t="shared" si="1335"/>
        <v>0</v>
      </c>
      <c r="AC2968" s="418">
        <f t="shared" si="1339"/>
        <v>0</v>
      </c>
      <c r="AD2968" s="628">
        <f t="shared" si="1336"/>
        <v>0</v>
      </c>
      <c r="AE2968" s="4">
        <f t="shared" si="1321"/>
        <v>0</v>
      </c>
      <c r="AF2968" s="3">
        <f t="shared" si="1337"/>
        <v>4.67</v>
      </c>
      <c r="AG2968" s="2">
        <f t="shared" si="1322"/>
        <v>105.92076283713217</v>
      </c>
      <c r="AH2968" s="1">
        <f t="shared" si="1340"/>
        <v>0</v>
      </c>
    </row>
    <row r="2969" spans="6:34" ht="15" thickBot="1" x14ac:dyDescent="0.4">
      <c r="F2969" s="21">
        <f t="shared" si="1323"/>
        <v>293.89999999999833</v>
      </c>
      <c r="G2969" s="20">
        <f t="shared" si="1338"/>
        <v>356.63043478260749</v>
      </c>
      <c r="H2969" s="19">
        <f t="shared" si="1312"/>
        <v>6.6304347826074945</v>
      </c>
      <c r="I2969" s="18">
        <f t="shared" si="1313"/>
        <v>1.8944099378878556E-2</v>
      </c>
      <c r="J2969" s="17">
        <f t="shared" si="1314"/>
        <v>3935.0464558612857</v>
      </c>
      <c r="K2969" s="16">
        <f t="shared" si="1315"/>
        <v>32.161889288814081</v>
      </c>
      <c r="L2969" s="15">
        <f t="shared" si="1316"/>
        <v>1.3845347021276564E-7</v>
      </c>
      <c r="M2969" s="14">
        <f t="shared" si="1317"/>
        <v>3.2909005334872264E-10</v>
      </c>
      <c r="N2969" s="13">
        <f t="shared" si="1324"/>
        <v>0</v>
      </c>
      <c r="O2969" s="12">
        <f t="shared" si="1325"/>
        <v>0</v>
      </c>
      <c r="P2969" s="4">
        <f t="shared" si="1326"/>
        <v>1.2462128098967713E-9</v>
      </c>
      <c r="Q2969" s="11">
        <f t="shared" si="1318"/>
        <v>1.831413571056754E-8</v>
      </c>
      <c r="R2969" s="10">
        <f t="shared" si="1327"/>
        <v>0</v>
      </c>
      <c r="S2969" s="9">
        <f t="shared" si="1328"/>
        <v>0</v>
      </c>
      <c r="T2969" s="8">
        <f t="shared" si="1329"/>
        <v>37294.985922558852</v>
      </c>
      <c r="U2969" s="7">
        <f t="shared" si="1330"/>
        <v>-32.161889288814081</v>
      </c>
      <c r="V2969" s="9">
        <f t="shared" si="1331"/>
        <v>0</v>
      </c>
      <c r="W2969" s="8">
        <f t="shared" si="1332"/>
        <v>3935.0464558612857</v>
      </c>
      <c r="X2969" s="7">
        <f t="shared" si="1333"/>
        <v>-32.161889288814081</v>
      </c>
      <c r="Y2969" s="6">
        <f t="shared" si="1319"/>
        <v>0</v>
      </c>
      <c r="Z2969" s="4">
        <f t="shared" si="1320"/>
        <v>-1</v>
      </c>
      <c r="AA2969" s="4">
        <f t="shared" si="1334"/>
        <v>0</v>
      </c>
      <c r="AB2969" s="5">
        <f t="shared" si="1335"/>
        <v>0</v>
      </c>
      <c r="AC2969" s="418">
        <f t="shared" si="1339"/>
        <v>0</v>
      </c>
      <c r="AD2969" s="628">
        <f t="shared" si="1336"/>
        <v>0</v>
      </c>
      <c r="AE2969" s="4">
        <f t="shared" si="1321"/>
        <v>0</v>
      </c>
      <c r="AF2969" s="3">
        <f t="shared" si="1337"/>
        <v>4.67</v>
      </c>
      <c r="AG2969" s="2">
        <f t="shared" si="1322"/>
        <v>105.92076283713217</v>
      </c>
      <c r="AH2969" s="1">
        <f t="shared" si="1340"/>
        <v>0</v>
      </c>
    </row>
    <row r="2970" spans="6:34" ht="15" thickBot="1" x14ac:dyDescent="0.4">
      <c r="F2970" s="21">
        <f t="shared" si="1323"/>
        <v>293.99999999999835</v>
      </c>
      <c r="G2970" s="20">
        <f t="shared" si="1338"/>
        <v>356.63043478260749</v>
      </c>
      <c r="H2970" s="19">
        <f t="shared" si="1312"/>
        <v>6.6304347826074945</v>
      </c>
      <c r="I2970" s="18">
        <f t="shared" si="1313"/>
        <v>1.8944099378878556E-2</v>
      </c>
      <c r="J2970" s="17">
        <f t="shared" si="1314"/>
        <v>3935.0464558612857</v>
      </c>
      <c r="K2970" s="16">
        <f t="shared" si="1315"/>
        <v>32.161889288814081</v>
      </c>
      <c r="L2970" s="15">
        <f t="shared" si="1316"/>
        <v>1.3845347021276564E-7</v>
      </c>
      <c r="M2970" s="14">
        <f t="shared" si="1317"/>
        <v>3.2909005334872264E-10</v>
      </c>
      <c r="N2970" s="13">
        <f t="shared" si="1324"/>
        <v>0</v>
      </c>
      <c r="O2970" s="12">
        <f t="shared" si="1325"/>
        <v>0</v>
      </c>
      <c r="P2970" s="4">
        <f t="shared" si="1326"/>
        <v>1.2462128098967713E-9</v>
      </c>
      <c r="Q2970" s="11">
        <f t="shared" si="1318"/>
        <v>1.831413571056754E-8</v>
      </c>
      <c r="R2970" s="10">
        <f t="shared" si="1327"/>
        <v>0</v>
      </c>
      <c r="S2970" s="9">
        <f t="shared" si="1328"/>
        <v>0</v>
      </c>
      <c r="T2970" s="8">
        <f t="shared" si="1329"/>
        <v>37294.985922558852</v>
      </c>
      <c r="U2970" s="7">
        <f t="shared" si="1330"/>
        <v>-32.161889288814081</v>
      </c>
      <c r="V2970" s="9">
        <f t="shared" si="1331"/>
        <v>0</v>
      </c>
      <c r="W2970" s="8">
        <f t="shared" si="1332"/>
        <v>3935.0464558612857</v>
      </c>
      <c r="X2970" s="7">
        <f t="shared" si="1333"/>
        <v>-32.161889288814081</v>
      </c>
      <c r="Y2970" s="6">
        <f t="shared" si="1319"/>
        <v>0</v>
      </c>
      <c r="Z2970" s="4">
        <f t="shared" si="1320"/>
        <v>-1</v>
      </c>
      <c r="AA2970" s="4">
        <f t="shared" si="1334"/>
        <v>0</v>
      </c>
      <c r="AB2970" s="5">
        <f t="shared" si="1335"/>
        <v>0</v>
      </c>
      <c r="AC2970" s="418">
        <f t="shared" si="1339"/>
        <v>0</v>
      </c>
      <c r="AD2970" s="628">
        <f t="shared" si="1336"/>
        <v>0</v>
      </c>
      <c r="AE2970" s="4">
        <f t="shared" si="1321"/>
        <v>0</v>
      </c>
      <c r="AF2970" s="3">
        <f t="shared" si="1337"/>
        <v>4.67</v>
      </c>
      <c r="AG2970" s="2">
        <f t="shared" si="1322"/>
        <v>105.92076283713217</v>
      </c>
      <c r="AH2970" s="1">
        <f t="shared" si="1340"/>
        <v>0</v>
      </c>
    </row>
    <row r="2971" spans="6:34" ht="15" thickBot="1" x14ac:dyDescent="0.4">
      <c r="F2971" s="21">
        <f t="shared" si="1323"/>
        <v>294.09999999999837</v>
      </c>
      <c r="G2971" s="20">
        <f t="shared" si="1338"/>
        <v>356.63043478260749</v>
      </c>
      <c r="H2971" s="19">
        <f t="shared" si="1312"/>
        <v>6.6304347826074945</v>
      </c>
      <c r="I2971" s="18">
        <f t="shared" si="1313"/>
        <v>1.8944099378878556E-2</v>
      </c>
      <c r="J2971" s="17">
        <f t="shared" si="1314"/>
        <v>3935.0464558612857</v>
      </c>
      <c r="K2971" s="16">
        <f t="shared" si="1315"/>
        <v>32.161889288814081</v>
      </c>
      <c r="L2971" s="15">
        <f t="shared" si="1316"/>
        <v>1.3845347021276564E-7</v>
      </c>
      <c r="M2971" s="14">
        <f t="shared" si="1317"/>
        <v>3.2909005334872264E-10</v>
      </c>
      <c r="N2971" s="13">
        <f t="shared" si="1324"/>
        <v>0</v>
      </c>
      <c r="O2971" s="12">
        <f t="shared" si="1325"/>
        <v>0</v>
      </c>
      <c r="P2971" s="4">
        <f t="shared" si="1326"/>
        <v>1.2462128098967713E-9</v>
      </c>
      <c r="Q2971" s="11">
        <f t="shared" si="1318"/>
        <v>1.831413571056754E-8</v>
      </c>
      <c r="R2971" s="10">
        <f t="shared" si="1327"/>
        <v>0</v>
      </c>
      <c r="S2971" s="9">
        <f t="shared" si="1328"/>
        <v>0</v>
      </c>
      <c r="T2971" s="8">
        <f t="shared" si="1329"/>
        <v>37294.985922558852</v>
      </c>
      <c r="U2971" s="7">
        <f t="shared" si="1330"/>
        <v>-32.161889288814081</v>
      </c>
      <c r="V2971" s="9">
        <f t="shared" si="1331"/>
        <v>0</v>
      </c>
      <c r="W2971" s="8">
        <f t="shared" si="1332"/>
        <v>3935.0464558612857</v>
      </c>
      <c r="X2971" s="7">
        <f t="shared" si="1333"/>
        <v>-32.161889288814081</v>
      </c>
      <c r="Y2971" s="6">
        <f t="shared" si="1319"/>
        <v>0</v>
      </c>
      <c r="Z2971" s="4">
        <f t="shared" si="1320"/>
        <v>-1</v>
      </c>
      <c r="AA2971" s="4">
        <f t="shared" si="1334"/>
        <v>0</v>
      </c>
      <c r="AB2971" s="5">
        <f t="shared" si="1335"/>
        <v>0</v>
      </c>
      <c r="AC2971" s="418">
        <f t="shared" si="1339"/>
        <v>0</v>
      </c>
      <c r="AD2971" s="628">
        <f t="shared" si="1336"/>
        <v>0</v>
      </c>
      <c r="AE2971" s="4">
        <f t="shared" si="1321"/>
        <v>0</v>
      </c>
      <c r="AF2971" s="3">
        <f t="shared" si="1337"/>
        <v>4.67</v>
      </c>
      <c r="AG2971" s="2">
        <f t="shared" si="1322"/>
        <v>105.92076283713217</v>
      </c>
      <c r="AH2971" s="1">
        <f t="shared" si="1340"/>
        <v>0</v>
      </c>
    </row>
    <row r="2972" spans="6:34" ht="15" thickBot="1" x14ac:dyDescent="0.4">
      <c r="F2972" s="21">
        <f t="shared" si="1323"/>
        <v>294.1999999999984</v>
      </c>
      <c r="G2972" s="20">
        <f t="shared" si="1338"/>
        <v>356.63043478260749</v>
      </c>
      <c r="H2972" s="19">
        <f t="shared" si="1312"/>
        <v>6.6304347826074945</v>
      </c>
      <c r="I2972" s="18">
        <f t="shared" si="1313"/>
        <v>1.8944099378878556E-2</v>
      </c>
      <c r="J2972" s="17">
        <f t="shared" si="1314"/>
        <v>3935.0464558612857</v>
      </c>
      <c r="K2972" s="16">
        <f t="shared" si="1315"/>
        <v>32.161889288814081</v>
      </c>
      <c r="L2972" s="15">
        <f t="shared" si="1316"/>
        <v>1.3845347021276564E-7</v>
      </c>
      <c r="M2972" s="14">
        <f t="shared" si="1317"/>
        <v>3.2909005334872264E-10</v>
      </c>
      <c r="N2972" s="13">
        <f t="shared" si="1324"/>
        <v>0</v>
      </c>
      <c r="O2972" s="12">
        <f t="shared" si="1325"/>
        <v>0</v>
      </c>
      <c r="P2972" s="4">
        <f t="shared" si="1326"/>
        <v>1.2462128098967713E-9</v>
      </c>
      <c r="Q2972" s="11">
        <f t="shared" si="1318"/>
        <v>1.831413571056754E-8</v>
      </c>
      <c r="R2972" s="10">
        <f t="shared" si="1327"/>
        <v>0</v>
      </c>
      <c r="S2972" s="9">
        <f t="shared" si="1328"/>
        <v>0</v>
      </c>
      <c r="T2972" s="8">
        <f t="shared" si="1329"/>
        <v>37294.985922558852</v>
      </c>
      <c r="U2972" s="7">
        <f t="shared" si="1330"/>
        <v>-32.161889288814081</v>
      </c>
      <c r="V2972" s="9">
        <f t="shared" si="1331"/>
        <v>0</v>
      </c>
      <c r="W2972" s="8">
        <f t="shared" si="1332"/>
        <v>3935.0464558612857</v>
      </c>
      <c r="X2972" s="7">
        <f t="shared" si="1333"/>
        <v>-32.161889288814081</v>
      </c>
      <c r="Y2972" s="6">
        <f t="shared" si="1319"/>
        <v>0</v>
      </c>
      <c r="Z2972" s="4">
        <f t="shared" si="1320"/>
        <v>-1</v>
      </c>
      <c r="AA2972" s="4">
        <f t="shared" si="1334"/>
        <v>0</v>
      </c>
      <c r="AB2972" s="5">
        <f t="shared" si="1335"/>
        <v>0</v>
      </c>
      <c r="AC2972" s="418">
        <f t="shared" si="1339"/>
        <v>0</v>
      </c>
      <c r="AD2972" s="628">
        <f t="shared" si="1336"/>
        <v>0</v>
      </c>
      <c r="AE2972" s="4">
        <f t="shared" si="1321"/>
        <v>0</v>
      </c>
      <c r="AF2972" s="3">
        <f t="shared" si="1337"/>
        <v>4.67</v>
      </c>
      <c r="AG2972" s="2">
        <f t="shared" si="1322"/>
        <v>105.92076283713217</v>
      </c>
      <c r="AH2972" s="1">
        <f t="shared" si="1340"/>
        <v>0</v>
      </c>
    </row>
    <row r="2973" spans="6:34" ht="15" thickBot="1" x14ac:dyDescent="0.4">
      <c r="F2973" s="21">
        <f t="shared" si="1323"/>
        <v>294.29999999999842</v>
      </c>
      <c r="G2973" s="20">
        <f t="shared" si="1338"/>
        <v>356.63043478260749</v>
      </c>
      <c r="H2973" s="19">
        <f t="shared" si="1312"/>
        <v>6.6304347826074945</v>
      </c>
      <c r="I2973" s="18">
        <f t="shared" si="1313"/>
        <v>1.8944099378878556E-2</v>
      </c>
      <c r="J2973" s="17">
        <f t="shared" si="1314"/>
        <v>3935.0464558612857</v>
      </c>
      <c r="K2973" s="16">
        <f t="shared" si="1315"/>
        <v>32.161889288814081</v>
      </c>
      <c r="L2973" s="15">
        <f t="shared" si="1316"/>
        <v>1.3845347021276564E-7</v>
      </c>
      <c r="M2973" s="14">
        <f t="shared" si="1317"/>
        <v>3.2909005334872264E-10</v>
      </c>
      <c r="N2973" s="13">
        <f t="shared" si="1324"/>
        <v>0</v>
      </c>
      <c r="O2973" s="12">
        <f t="shared" si="1325"/>
        <v>0</v>
      </c>
      <c r="P2973" s="4">
        <f t="shared" si="1326"/>
        <v>1.2462128098967713E-9</v>
      </c>
      <c r="Q2973" s="11">
        <f t="shared" si="1318"/>
        <v>1.831413571056754E-8</v>
      </c>
      <c r="R2973" s="10">
        <f t="shared" si="1327"/>
        <v>0</v>
      </c>
      <c r="S2973" s="9">
        <f t="shared" si="1328"/>
        <v>0</v>
      </c>
      <c r="T2973" s="8">
        <f t="shared" si="1329"/>
        <v>37294.985922558852</v>
      </c>
      <c r="U2973" s="7">
        <f t="shared" si="1330"/>
        <v>-32.161889288814081</v>
      </c>
      <c r="V2973" s="9">
        <f t="shared" si="1331"/>
        <v>0</v>
      </c>
      <c r="W2973" s="8">
        <f t="shared" si="1332"/>
        <v>3935.0464558612857</v>
      </c>
      <c r="X2973" s="7">
        <f t="shared" si="1333"/>
        <v>-32.161889288814081</v>
      </c>
      <c r="Y2973" s="6">
        <f t="shared" si="1319"/>
        <v>0</v>
      </c>
      <c r="Z2973" s="4">
        <f t="shared" si="1320"/>
        <v>-1</v>
      </c>
      <c r="AA2973" s="4">
        <f t="shared" si="1334"/>
        <v>0</v>
      </c>
      <c r="AB2973" s="5">
        <f t="shared" si="1335"/>
        <v>0</v>
      </c>
      <c r="AC2973" s="418">
        <f t="shared" si="1339"/>
        <v>0</v>
      </c>
      <c r="AD2973" s="628">
        <f t="shared" si="1336"/>
        <v>0</v>
      </c>
      <c r="AE2973" s="4">
        <f t="shared" si="1321"/>
        <v>0</v>
      </c>
      <c r="AF2973" s="3">
        <f t="shared" si="1337"/>
        <v>4.67</v>
      </c>
      <c r="AG2973" s="2">
        <f t="shared" si="1322"/>
        <v>105.92076283713217</v>
      </c>
      <c r="AH2973" s="1">
        <f t="shared" si="1340"/>
        <v>0</v>
      </c>
    </row>
    <row r="2974" spans="6:34" ht="15" thickBot="1" x14ac:dyDescent="0.4">
      <c r="F2974" s="21">
        <f t="shared" si="1323"/>
        <v>294.39999999999844</v>
      </c>
      <c r="G2974" s="20">
        <f t="shared" si="1338"/>
        <v>356.63043478260749</v>
      </c>
      <c r="H2974" s="19">
        <f t="shared" ref="H2974:H3037" si="1341">G2974-(TotalWeightE-PropellantWeight)</f>
        <v>6.6304347826074945</v>
      </c>
      <c r="I2974" s="18">
        <f t="shared" ref="I2974:I3037" si="1342">(G2974-(TotalWeightE-PropellantWeight))/(PropellantWeight)</f>
        <v>1.8944099378878556E-2</v>
      </c>
      <c r="J2974" s="17">
        <f t="shared" ref="J2974:J3037" si="1343">W2974</f>
        <v>3935.0464558612857</v>
      </c>
      <c r="K2974" s="16">
        <f t="shared" ref="K2974:K3037" si="1344">$L$23*(20902231^2)/((20902231+W2974)^2)</f>
        <v>32.161889288814081</v>
      </c>
      <c r="L2974" s="15">
        <f t="shared" ref="L2974:L3037" si="1345">M2974/$L$22</f>
        <v>1.3845347021276564E-7</v>
      </c>
      <c r="M2974" s="14">
        <f t="shared" ref="M2974:M3037" si="1346">$L$22*(EXP(-K2974*(W2974-0)/($L$25*AF2974)))</f>
        <v>3.2909005334872264E-10</v>
      </c>
      <c r="N2974" s="13">
        <f t="shared" si="1324"/>
        <v>0</v>
      </c>
      <c r="O2974" s="12">
        <f t="shared" si="1325"/>
        <v>0</v>
      </c>
      <c r="P2974" s="4">
        <f t="shared" si="1326"/>
        <v>1.2462128098967713E-9</v>
      </c>
      <c r="Q2974" s="11">
        <f t="shared" ref="Q2974:Q3037" si="1347">(M2974*$L$25*AF2974)/144</f>
        <v>1.831413571056754E-8</v>
      </c>
      <c r="R2974" s="10">
        <f t="shared" si="1327"/>
        <v>0</v>
      </c>
      <c r="S2974" s="9">
        <f t="shared" si="1328"/>
        <v>0</v>
      </c>
      <c r="T2974" s="8">
        <f t="shared" si="1329"/>
        <v>37294.985922558852</v>
      </c>
      <c r="U2974" s="7">
        <f t="shared" si="1330"/>
        <v>-32.161889288814081</v>
      </c>
      <c r="V2974" s="9">
        <f t="shared" si="1331"/>
        <v>0</v>
      </c>
      <c r="W2974" s="8">
        <f t="shared" si="1332"/>
        <v>3935.0464558612857</v>
      </c>
      <c r="X2974" s="7">
        <f t="shared" si="1333"/>
        <v>-32.161889288814081</v>
      </c>
      <c r="Y2974" s="6">
        <f t="shared" ref="Y2974:Y3037" si="1348">SQRT((S2974^2)+(V2974^2))</f>
        <v>0</v>
      </c>
      <c r="Z2974" s="4">
        <f t="shared" ref="Z2974:Z3037" si="1349">X2974/K2974</f>
        <v>-1</v>
      </c>
      <c r="AA2974" s="4">
        <f t="shared" si="1334"/>
        <v>0</v>
      </c>
      <c r="AB2974" s="5">
        <f t="shared" si="1335"/>
        <v>0</v>
      </c>
      <c r="AC2974" s="418">
        <f t="shared" si="1339"/>
        <v>0</v>
      </c>
      <c r="AD2974" s="628">
        <f t="shared" si="1336"/>
        <v>0</v>
      </c>
      <c r="AE2974" s="4">
        <f t="shared" ref="AE2974:AE3037" si="1350">Y2974/AG2974</f>
        <v>0</v>
      </c>
      <c r="AF2974" s="3">
        <f t="shared" si="1337"/>
        <v>4.67</v>
      </c>
      <c r="AG2974" s="2">
        <f t="shared" ref="AG2974:AG3037" si="1351">SQRT($L$27*$L$25*AF2974)</f>
        <v>105.92076283713217</v>
      </c>
      <c r="AH2974" s="1">
        <f t="shared" si="1340"/>
        <v>0</v>
      </c>
    </row>
    <row r="2975" spans="6:34" ht="15" thickBot="1" x14ac:dyDescent="0.4">
      <c r="F2975" s="21">
        <f t="shared" ref="F2975:F3038" si="1352">F2974+$G$28</f>
        <v>294.49999999999847</v>
      </c>
      <c r="G2975" s="20">
        <f t="shared" si="1338"/>
        <v>356.63043478260749</v>
      </c>
      <c r="H2975" s="19">
        <f t="shared" si="1341"/>
        <v>6.6304347826074945</v>
      </c>
      <c r="I2975" s="18">
        <f t="shared" si="1342"/>
        <v>1.8944099378878556E-2</v>
      </c>
      <c r="J2975" s="17">
        <f t="shared" si="1343"/>
        <v>3935.0464558612857</v>
      </c>
      <c r="K2975" s="16">
        <f t="shared" si="1344"/>
        <v>32.161889288814081</v>
      </c>
      <c r="L2975" s="15">
        <f t="shared" si="1345"/>
        <v>1.3845347021276564E-7</v>
      </c>
      <c r="M2975" s="14">
        <f t="shared" si="1346"/>
        <v>3.2909005334872264E-10</v>
      </c>
      <c r="N2975" s="13">
        <f t="shared" ref="N2975:N3038" si="1353">IF(I2974&gt;0.02,(WeightFlowRate/$L$23)*ExhaustVelocityE+(ExitPressureE-Q2975)*ExitAreaE,0)</f>
        <v>0</v>
      </c>
      <c r="O2975" s="12">
        <f t="shared" ref="O2975:O3038" si="1354">N2975/WeightFlowRate</f>
        <v>0</v>
      </c>
      <c r="P2975" s="4">
        <f t="shared" ref="P2975:P3038" si="1355">Q2975/$L$21</f>
        <v>1.2462128098967713E-9</v>
      </c>
      <c r="Q2975" s="11">
        <f t="shared" si="1347"/>
        <v>1.831413571056754E-8</v>
      </c>
      <c r="R2975" s="10">
        <f t="shared" ref="R2975:R3038" si="1356">IF(W2975&lt;InitialAltitudeE,0,(((N2975-AB2975)*COS(ElevationAngleR)*$L$23)/(G2975)))</f>
        <v>0</v>
      </c>
      <c r="S2975" s="9">
        <f t="shared" ref="S2975:S3038" si="1357">IF(W2974&lt;InitialAltitudeE,0,S2974+(R2974*TimeStep))</f>
        <v>0</v>
      </c>
      <c r="T2975" s="8">
        <f t="shared" ref="T2975:T3038" si="1358">T2974+(S2975*TimeStep)</f>
        <v>37294.985922558852</v>
      </c>
      <c r="U2975" s="7">
        <f t="shared" ref="U2975:U3038" si="1359">IF(W2974&lt;InitialAltitudeE,-K2975,(((N2975-AB2975)*SIN(ElevationAngleR)*$L$23)/G2975)-K2975)</f>
        <v>-32.161889288814081</v>
      </c>
      <c r="V2975" s="9">
        <f t="shared" ref="V2975:V3038" si="1360">IF(W2974&lt;InitialAltitudeE,0,V2974+(U2974*TimeStep))</f>
        <v>0</v>
      </c>
      <c r="W2975" s="8">
        <f t="shared" ref="W2975:W3038" si="1361">IF(P2974&gt;0.913499,W2974,W2974+V2974*TimeStep)</f>
        <v>3935.0464558612857</v>
      </c>
      <c r="X2975" s="7">
        <f t="shared" ref="X2975:X3038" si="1362">IF(N2975&gt;0.002,SQRT((U2975^2)+(R2975^2)),-SQRT((U2975^2)+(R2975^2)))</f>
        <v>-32.161889288814081</v>
      </c>
      <c r="Y2975" s="6">
        <f t="shared" si="1348"/>
        <v>0</v>
      </c>
      <c r="Z2975" s="4">
        <f t="shared" si="1349"/>
        <v>-1</v>
      </c>
      <c r="AA2975" s="4">
        <f t="shared" ref="AA2975:AA3038" si="1363">N2975/G2975</f>
        <v>0</v>
      </c>
      <c r="AB2975" s="5">
        <f t="shared" ref="AB2975:AB3038" si="1364">0.5*M2975*(Y2974^2)*CrossSectionalAreaE*AH2975</f>
        <v>0</v>
      </c>
      <c r="AC2975" s="418">
        <f t="shared" si="1339"/>
        <v>0</v>
      </c>
      <c r="AD2975" s="628">
        <f t="shared" ref="AD2975:AD3038" si="1365">(1/2)*M2975*(Y2974^2)</f>
        <v>0</v>
      </c>
      <c r="AE2975" s="4">
        <f t="shared" si="1350"/>
        <v>0</v>
      </c>
      <c r="AF2975" s="3">
        <f t="shared" ref="AF2975:AF3038" si="1366">IF(AF2974&gt;4.67,$L$20+($L$26/1000)*W2975,4.67)</f>
        <v>4.67</v>
      </c>
      <c r="AG2975" s="2">
        <f t="shared" si="1351"/>
        <v>105.92076283713217</v>
      </c>
      <c r="AH2975" s="1">
        <f t="shared" si="1340"/>
        <v>0</v>
      </c>
    </row>
    <row r="2976" spans="6:34" ht="15" thickBot="1" x14ac:dyDescent="0.4">
      <c r="F2976" s="21">
        <f t="shared" si="1352"/>
        <v>294.59999999999849</v>
      </c>
      <c r="G2976" s="20">
        <f t="shared" ref="G2976:G3039" si="1367">IF(I2975&gt;0.02,G2975-((N2975/O2975)*TimeStep),G2975)</f>
        <v>356.63043478260749</v>
      </c>
      <c r="H2976" s="19">
        <f t="shared" si="1341"/>
        <v>6.6304347826074945</v>
      </c>
      <c r="I2976" s="18">
        <f t="shared" si="1342"/>
        <v>1.8944099378878556E-2</v>
      </c>
      <c r="J2976" s="17">
        <f t="shared" si="1343"/>
        <v>3935.0464558612857</v>
      </c>
      <c r="K2976" s="16">
        <f t="shared" si="1344"/>
        <v>32.161889288814081</v>
      </c>
      <c r="L2976" s="15">
        <f t="shared" si="1345"/>
        <v>1.3845347021276564E-7</v>
      </c>
      <c r="M2976" s="14">
        <f t="shared" si="1346"/>
        <v>3.2909005334872264E-10</v>
      </c>
      <c r="N2976" s="13">
        <f t="shared" si="1353"/>
        <v>0</v>
      </c>
      <c r="O2976" s="12">
        <f t="shared" si="1354"/>
        <v>0</v>
      </c>
      <c r="P2976" s="4">
        <f t="shared" si="1355"/>
        <v>1.2462128098967713E-9</v>
      </c>
      <c r="Q2976" s="11">
        <f t="shared" si="1347"/>
        <v>1.831413571056754E-8</v>
      </c>
      <c r="R2976" s="10">
        <f t="shared" si="1356"/>
        <v>0</v>
      </c>
      <c r="S2976" s="9">
        <f t="shared" si="1357"/>
        <v>0</v>
      </c>
      <c r="T2976" s="8">
        <f t="shared" si="1358"/>
        <v>37294.985922558852</v>
      </c>
      <c r="U2976" s="7">
        <f t="shared" si="1359"/>
        <v>-32.161889288814081</v>
      </c>
      <c r="V2976" s="9">
        <f t="shared" si="1360"/>
        <v>0</v>
      </c>
      <c r="W2976" s="8">
        <f t="shared" si="1361"/>
        <v>3935.0464558612857</v>
      </c>
      <c r="X2976" s="7">
        <f t="shared" si="1362"/>
        <v>-32.161889288814081</v>
      </c>
      <c r="Y2976" s="6">
        <f t="shared" si="1348"/>
        <v>0</v>
      </c>
      <c r="Z2976" s="4">
        <f t="shared" si="1349"/>
        <v>-1</v>
      </c>
      <c r="AA2976" s="4">
        <f t="shared" si="1363"/>
        <v>0</v>
      </c>
      <c r="AB2976" s="5">
        <f t="shared" si="1364"/>
        <v>0</v>
      </c>
      <c r="AC2976" s="418">
        <f t="shared" ref="AC2976:AC3039" si="1368">(AB2976/G2976)*F2976</f>
        <v>0</v>
      </c>
      <c r="AD2976" s="628">
        <f t="shared" si="1365"/>
        <v>0</v>
      </c>
      <c r="AE2976" s="4">
        <f t="shared" si="1350"/>
        <v>0</v>
      </c>
      <c r="AF2976" s="3">
        <f t="shared" si="1366"/>
        <v>4.67</v>
      </c>
      <c r="AG2976" s="2">
        <f t="shared" si="1351"/>
        <v>105.92076283713217</v>
      </c>
      <c r="AH2976" s="1">
        <f t="shared" si="1340"/>
        <v>0</v>
      </c>
    </row>
    <row r="2977" spans="6:34" ht="15" thickBot="1" x14ac:dyDescent="0.4">
      <c r="F2977" s="21">
        <f t="shared" si="1352"/>
        <v>294.69999999999851</v>
      </c>
      <c r="G2977" s="20">
        <f t="shared" si="1367"/>
        <v>356.63043478260749</v>
      </c>
      <c r="H2977" s="19">
        <f t="shared" si="1341"/>
        <v>6.6304347826074945</v>
      </c>
      <c r="I2977" s="18">
        <f t="shared" si="1342"/>
        <v>1.8944099378878556E-2</v>
      </c>
      <c r="J2977" s="17">
        <f t="shared" si="1343"/>
        <v>3935.0464558612857</v>
      </c>
      <c r="K2977" s="16">
        <f t="shared" si="1344"/>
        <v>32.161889288814081</v>
      </c>
      <c r="L2977" s="15">
        <f t="shared" si="1345"/>
        <v>1.3845347021276564E-7</v>
      </c>
      <c r="M2977" s="14">
        <f t="shared" si="1346"/>
        <v>3.2909005334872264E-10</v>
      </c>
      <c r="N2977" s="13">
        <f t="shared" si="1353"/>
        <v>0</v>
      </c>
      <c r="O2977" s="12">
        <f t="shared" si="1354"/>
        <v>0</v>
      </c>
      <c r="P2977" s="4">
        <f t="shared" si="1355"/>
        <v>1.2462128098967713E-9</v>
      </c>
      <c r="Q2977" s="11">
        <f t="shared" si="1347"/>
        <v>1.831413571056754E-8</v>
      </c>
      <c r="R2977" s="10">
        <f t="shared" si="1356"/>
        <v>0</v>
      </c>
      <c r="S2977" s="9">
        <f t="shared" si="1357"/>
        <v>0</v>
      </c>
      <c r="T2977" s="8">
        <f t="shared" si="1358"/>
        <v>37294.985922558852</v>
      </c>
      <c r="U2977" s="7">
        <f t="shared" si="1359"/>
        <v>-32.161889288814081</v>
      </c>
      <c r="V2977" s="9">
        <f t="shared" si="1360"/>
        <v>0</v>
      </c>
      <c r="W2977" s="8">
        <f t="shared" si="1361"/>
        <v>3935.0464558612857</v>
      </c>
      <c r="X2977" s="7">
        <f t="shared" si="1362"/>
        <v>-32.161889288814081</v>
      </c>
      <c r="Y2977" s="6">
        <f t="shared" si="1348"/>
        <v>0</v>
      </c>
      <c r="Z2977" s="4">
        <f t="shared" si="1349"/>
        <v>-1</v>
      </c>
      <c r="AA2977" s="4">
        <f t="shared" si="1363"/>
        <v>0</v>
      </c>
      <c r="AB2977" s="5">
        <f t="shared" si="1364"/>
        <v>0</v>
      </c>
      <c r="AC2977" s="418">
        <f t="shared" si="1368"/>
        <v>0</v>
      </c>
      <c r="AD2977" s="628">
        <f t="shared" si="1365"/>
        <v>0</v>
      </c>
      <c r="AE2977" s="4">
        <f t="shared" si="1350"/>
        <v>0</v>
      </c>
      <c r="AF2977" s="3">
        <f t="shared" si="1366"/>
        <v>4.67</v>
      </c>
      <c r="AG2977" s="2">
        <f t="shared" si="1351"/>
        <v>105.92076283713217</v>
      </c>
      <c r="AH2977" s="1">
        <f t="shared" si="1340"/>
        <v>0</v>
      </c>
    </row>
    <row r="2978" spans="6:34" ht="15" thickBot="1" x14ac:dyDescent="0.4">
      <c r="F2978" s="21">
        <f t="shared" si="1352"/>
        <v>294.79999999999853</v>
      </c>
      <c r="G2978" s="20">
        <f t="shared" si="1367"/>
        <v>356.63043478260749</v>
      </c>
      <c r="H2978" s="19">
        <f t="shared" si="1341"/>
        <v>6.6304347826074945</v>
      </c>
      <c r="I2978" s="18">
        <f t="shared" si="1342"/>
        <v>1.8944099378878556E-2</v>
      </c>
      <c r="J2978" s="17">
        <f t="shared" si="1343"/>
        <v>3935.0464558612857</v>
      </c>
      <c r="K2978" s="16">
        <f t="shared" si="1344"/>
        <v>32.161889288814081</v>
      </c>
      <c r="L2978" s="15">
        <f t="shared" si="1345"/>
        <v>1.3845347021276564E-7</v>
      </c>
      <c r="M2978" s="14">
        <f t="shared" si="1346"/>
        <v>3.2909005334872264E-10</v>
      </c>
      <c r="N2978" s="13">
        <f t="shared" si="1353"/>
        <v>0</v>
      </c>
      <c r="O2978" s="12">
        <f t="shared" si="1354"/>
        <v>0</v>
      </c>
      <c r="P2978" s="4">
        <f t="shared" si="1355"/>
        <v>1.2462128098967713E-9</v>
      </c>
      <c r="Q2978" s="11">
        <f t="shared" si="1347"/>
        <v>1.831413571056754E-8</v>
      </c>
      <c r="R2978" s="10">
        <f t="shared" si="1356"/>
        <v>0</v>
      </c>
      <c r="S2978" s="9">
        <f t="shared" si="1357"/>
        <v>0</v>
      </c>
      <c r="T2978" s="8">
        <f t="shared" si="1358"/>
        <v>37294.985922558852</v>
      </c>
      <c r="U2978" s="7">
        <f t="shared" si="1359"/>
        <v>-32.161889288814081</v>
      </c>
      <c r="V2978" s="9">
        <f t="shared" si="1360"/>
        <v>0</v>
      </c>
      <c r="W2978" s="8">
        <f t="shared" si="1361"/>
        <v>3935.0464558612857</v>
      </c>
      <c r="X2978" s="7">
        <f t="shared" si="1362"/>
        <v>-32.161889288814081</v>
      </c>
      <c r="Y2978" s="6">
        <f t="shared" si="1348"/>
        <v>0</v>
      </c>
      <c r="Z2978" s="4">
        <f t="shared" si="1349"/>
        <v>-1</v>
      </c>
      <c r="AA2978" s="4">
        <f t="shared" si="1363"/>
        <v>0</v>
      </c>
      <c r="AB2978" s="5">
        <f t="shared" si="1364"/>
        <v>0</v>
      </c>
      <c r="AC2978" s="418">
        <f t="shared" si="1368"/>
        <v>0</v>
      </c>
      <c r="AD2978" s="628">
        <f t="shared" si="1365"/>
        <v>0</v>
      </c>
      <c r="AE2978" s="4">
        <f t="shared" si="1350"/>
        <v>0</v>
      </c>
      <c r="AF2978" s="3">
        <f t="shared" si="1366"/>
        <v>4.67</v>
      </c>
      <c r="AG2978" s="2">
        <f t="shared" si="1351"/>
        <v>105.92076283713217</v>
      </c>
      <c r="AH2978" s="1">
        <f t="shared" si="1340"/>
        <v>0</v>
      </c>
    </row>
    <row r="2979" spans="6:34" ht="15" thickBot="1" x14ac:dyDescent="0.4">
      <c r="F2979" s="21">
        <f t="shared" si="1352"/>
        <v>294.89999999999856</v>
      </c>
      <c r="G2979" s="20">
        <f t="shared" si="1367"/>
        <v>356.63043478260749</v>
      </c>
      <c r="H2979" s="19">
        <f t="shared" si="1341"/>
        <v>6.6304347826074945</v>
      </c>
      <c r="I2979" s="18">
        <f t="shared" si="1342"/>
        <v>1.8944099378878556E-2</v>
      </c>
      <c r="J2979" s="17">
        <f t="shared" si="1343"/>
        <v>3935.0464558612857</v>
      </c>
      <c r="K2979" s="16">
        <f t="shared" si="1344"/>
        <v>32.161889288814081</v>
      </c>
      <c r="L2979" s="15">
        <f t="shared" si="1345"/>
        <v>1.3845347021276564E-7</v>
      </c>
      <c r="M2979" s="14">
        <f t="shared" si="1346"/>
        <v>3.2909005334872264E-10</v>
      </c>
      <c r="N2979" s="13">
        <f t="shared" si="1353"/>
        <v>0</v>
      </c>
      <c r="O2979" s="12">
        <f t="shared" si="1354"/>
        <v>0</v>
      </c>
      <c r="P2979" s="4">
        <f t="shared" si="1355"/>
        <v>1.2462128098967713E-9</v>
      </c>
      <c r="Q2979" s="11">
        <f t="shared" si="1347"/>
        <v>1.831413571056754E-8</v>
      </c>
      <c r="R2979" s="10">
        <f t="shared" si="1356"/>
        <v>0</v>
      </c>
      <c r="S2979" s="9">
        <f t="shared" si="1357"/>
        <v>0</v>
      </c>
      <c r="T2979" s="8">
        <f t="shared" si="1358"/>
        <v>37294.985922558852</v>
      </c>
      <c r="U2979" s="7">
        <f t="shared" si="1359"/>
        <v>-32.161889288814081</v>
      </c>
      <c r="V2979" s="9">
        <f t="shared" si="1360"/>
        <v>0</v>
      </c>
      <c r="W2979" s="8">
        <f t="shared" si="1361"/>
        <v>3935.0464558612857</v>
      </c>
      <c r="X2979" s="7">
        <f t="shared" si="1362"/>
        <v>-32.161889288814081</v>
      </c>
      <c r="Y2979" s="6">
        <f t="shared" si="1348"/>
        <v>0</v>
      </c>
      <c r="Z2979" s="4">
        <f t="shared" si="1349"/>
        <v>-1</v>
      </c>
      <c r="AA2979" s="4">
        <f t="shared" si="1363"/>
        <v>0</v>
      </c>
      <c r="AB2979" s="5">
        <f t="shared" si="1364"/>
        <v>0</v>
      </c>
      <c r="AC2979" s="418">
        <f t="shared" si="1368"/>
        <v>0</v>
      </c>
      <c r="AD2979" s="628">
        <f t="shared" si="1365"/>
        <v>0</v>
      </c>
      <c r="AE2979" s="4">
        <f t="shared" si="1350"/>
        <v>0</v>
      </c>
      <c r="AF2979" s="3">
        <f t="shared" si="1366"/>
        <v>4.67</v>
      </c>
      <c r="AG2979" s="2">
        <f t="shared" si="1351"/>
        <v>105.92076283713217</v>
      </c>
      <c r="AH2979" s="1">
        <f t="shared" si="1340"/>
        <v>0</v>
      </c>
    </row>
    <row r="2980" spans="6:34" ht="15" thickBot="1" x14ac:dyDescent="0.4">
      <c r="F2980" s="21">
        <f t="shared" si="1352"/>
        <v>294.99999999999858</v>
      </c>
      <c r="G2980" s="20">
        <f t="shared" si="1367"/>
        <v>356.63043478260749</v>
      </c>
      <c r="H2980" s="19">
        <f t="shared" si="1341"/>
        <v>6.6304347826074945</v>
      </c>
      <c r="I2980" s="18">
        <f t="shared" si="1342"/>
        <v>1.8944099378878556E-2</v>
      </c>
      <c r="J2980" s="17">
        <f t="shared" si="1343"/>
        <v>3935.0464558612857</v>
      </c>
      <c r="K2980" s="16">
        <f t="shared" si="1344"/>
        <v>32.161889288814081</v>
      </c>
      <c r="L2980" s="15">
        <f t="shared" si="1345"/>
        <v>1.3845347021276564E-7</v>
      </c>
      <c r="M2980" s="14">
        <f t="shared" si="1346"/>
        <v>3.2909005334872264E-10</v>
      </c>
      <c r="N2980" s="13">
        <f t="shared" si="1353"/>
        <v>0</v>
      </c>
      <c r="O2980" s="12">
        <f t="shared" si="1354"/>
        <v>0</v>
      </c>
      <c r="P2980" s="4">
        <f t="shared" si="1355"/>
        <v>1.2462128098967713E-9</v>
      </c>
      <c r="Q2980" s="11">
        <f t="shared" si="1347"/>
        <v>1.831413571056754E-8</v>
      </c>
      <c r="R2980" s="10">
        <f t="shared" si="1356"/>
        <v>0</v>
      </c>
      <c r="S2980" s="9">
        <f t="shared" si="1357"/>
        <v>0</v>
      </c>
      <c r="T2980" s="8">
        <f t="shared" si="1358"/>
        <v>37294.985922558852</v>
      </c>
      <c r="U2980" s="7">
        <f t="shared" si="1359"/>
        <v>-32.161889288814081</v>
      </c>
      <c r="V2980" s="9">
        <f t="shared" si="1360"/>
        <v>0</v>
      </c>
      <c r="W2980" s="8">
        <f t="shared" si="1361"/>
        <v>3935.0464558612857</v>
      </c>
      <c r="X2980" s="7">
        <f t="shared" si="1362"/>
        <v>-32.161889288814081</v>
      </c>
      <c r="Y2980" s="6">
        <f t="shared" si="1348"/>
        <v>0</v>
      </c>
      <c r="Z2980" s="4">
        <f t="shared" si="1349"/>
        <v>-1</v>
      </c>
      <c r="AA2980" s="4">
        <f t="shared" si="1363"/>
        <v>0</v>
      </c>
      <c r="AB2980" s="5">
        <f t="shared" si="1364"/>
        <v>0</v>
      </c>
      <c r="AC2980" s="418">
        <f t="shared" si="1368"/>
        <v>0</v>
      </c>
      <c r="AD2980" s="628">
        <f t="shared" si="1365"/>
        <v>0</v>
      </c>
      <c r="AE2980" s="4">
        <f t="shared" si="1350"/>
        <v>0</v>
      </c>
      <c r="AF2980" s="3">
        <f t="shared" si="1366"/>
        <v>4.67</v>
      </c>
      <c r="AG2980" s="2">
        <f t="shared" si="1351"/>
        <v>105.92076283713217</v>
      </c>
      <c r="AH2980" s="1">
        <f t="shared" si="1340"/>
        <v>0</v>
      </c>
    </row>
    <row r="2981" spans="6:34" ht="15" thickBot="1" x14ac:dyDescent="0.4">
      <c r="F2981" s="21">
        <f t="shared" si="1352"/>
        <v>295.0999999999986</v>
      </c>
      <c r="G2981" s="20">
        <f t="shared" si="1367"/>
        <v>356.63043478260749</v>
      </c>
      <c r="H2981" s="19">
        <f t="shared" si="1341"/>
        <v>6.6304347826074945</v>
      </c>
      <c r="I2981" s="18">
        <f t="shared" si="1342"/>
        <v>1.8944099378878556E-2</v>
      </c>
      <c r="J2981" s="17">
        <f t="shared" si="1343"/>
        <v>3935.0464558612857</v>
      </c>
      <c r="K2981" s="16">
        <f t="shared" si="1344"/>
        <v>32.161889288814081</v>
      </c>
      <c r="L2981" s="15">
        <f t="shared" si="1345"/>
        <v>1.3845347021276564E-7</v>
      </c>
      <c r="M2981" s="14">
        <f t="shared" si="1346"/>
        <v>3.2909005334872264E-10</v>
      </c>
      <c r="N2981" s="13">
        <f t="shared" si="1353"/>
        <v>0</v>
      </c>
      <c r="O2981" s="12">
        <f t="shared" si="1354"/>
        <v>0</v>
      </c>
      <c r="P2981" s="4">
        <f t="shared" si="1355"/>
        <v>1.2462128098967713E-9</v>
      </c>
      <c r="Q2981" s="11">
        <f t="shared" si="1347"/>
        <v>1.831413571056754E-8</v>
      </c>
      <c r="R2981" s="10">
        <f t="shared" si="1356"/>
        <v>0</v>
      </c>
      <c r="S2981" s="9">
        <f t="shared" si="1357"/>
        <v>0</v>
      </c>
      <c r="T2981" s="8">
        <f t="shared" si="1358"/>
        <v>37294.985922558852</v>
      </c>
      <c r="U2981" s="7">
        <f t="shared" si="1359"/>
        <v>-32.161889288814081</v>
      </c>
      <c r="V2981" s="9">
        <f t="shared" si="1360"/>
        <v>0</v>
      </c>
      <c r="W2981" s="8">
        <f t="shared" si="1361"/>
        <v>3935.0464558612857</v>
      </c>
      <c r="X2981" s="7">
        <f t="shared" si="1362"/>
        <v>-32.161889288814081</v>
      </c>
      <c r="Y2981" s="6">
        <f t="shared" si="1348"/>
        <v>0</v>
      </c>
      <c r="Z2981" s="4">
        <f t="shared" si="1349"/>
        <v>-1</v>
      </c>
      <c r="AA2981" s="4">
        <f t="shared" si="1363"/>
        <v>0</v>
      </c>
      <c r="AB2981" s="5">
        <f t="shared" si="1364"/>
        <v>0</v>
      </c>
      <c r="AC2981" s="418">
        <f t="shared" si="1368"/>
        <v>0</v>
      </c>
      <c r="AD2981" s="628">
        <f t="shared" si="1365"/>
        <v>0</v>
      </c>
      <c r="AE2981" s="4">
        <f t="shared" si="1350"/>
        <v>0</v>
      </c>
      <c r="AF2981" s="3">
        <f t="shared" si="1366"/>
        <v>4.67</v>
      </c>
      <c r="AG2981" s="2">
        <f t="shared" si="1351"/>
        <v>105.92076283713217</v>
      </c>
      <c r="AH2981" s="1">
        <f t="shared" si="1340"/>
        <v>0</v>
      </c>
    </row>
    <row r="2982" spans="6:34" ht="15" thickBot="1" x14ac:dyDescent="0.4">
      <c r="F2982" s="21">
        <f t="shared" si="1352"/>
        <v>295.19999999999862</v>
      </c>
      <c r="G2982" s="20">
        <f t="shared" si="1367"/>
        <v>356.63043478260749</v>
      </c>
      <c r="H2982" s="19">
        <f t="shared" si="1341"/>
        <v>6.6304347826074945</v>
      </c>
      <c r="I2982" s="18">
        <f t="shared" si="1342"/>
        <v>1.8944099378878556E-2</v>
      </c>
      <c r="J2982" s="17">
        <f t="shared" si="1343"/>
        <v>3935.0464558612857</v>
      </c>
      <c r="K2982" s="16">
        <f t="shared" si="1344"/>
        <v>32.161889288814081</v>
      </c>
      <c r="L2982" s="15">
        <f t="shared" si="1345"/>
        <v>1.3845347021276564E-7</v>
      </c>
      <c r="M2982" s="14">
        <f t="shared" si="1346"/>
        <v>3.2909005334872264E-10</v>
      </c>
      <c r="N2982" s="13">
        <f t="shared" si="1353"/>
        <v>0</v>
      </c>
      <c r="O2982" s="12">
        <f t="shared" si="1354"/>
        <v>0</v>
      </c>
      <c r="P2982" s="4">
        <f t="shared" si="1355"/>
        <v>1.2462128098967713E-9</v>
      </c>
      <c r="Q2982" s="11">
        <f t="shared" si="1347"/>
        <v>1.831413571056754E-8</v>
      </c>
      <c r="R2982" s="10">
        <f t="shared" si="1356"/>
        <v>0</v>
      </c>
      <c r="S2982" s="9">
        <f t="shared" si="1357"/>
        <v>0</v>
      </c>
      <c r="T2982" s="8">
        <f t="shared" si="1358"/>
        <v>37294.985922558852</v>
      </c>
      <c r="U2982" s="7">
        <f t="shared" si="1359"/>
        <v>-32.161889288814081</v>
      </c>
      <c r="V2982" s="9">
        <f t="shared" si="1360"/>
        <v>0</v>
      </c>
      <c r="W2982" s="8">
        <f t="shared" si="1361"/>
        <v>3935.0464558612857</v>
      </c>
      <c r="X2982" s="7">
        <f t="shared" si="1362"/>
        <v>-32.161889288814081</v>
      </c>
      <c r="Y2982" s="6">
        <f t="shared" si="1348"/>
        <v>0</v>
      </c>
      <c r="Z2982" s="4">
        <f t="shared" si="1349"/>
        <v>-1</v>
      </c>
      <c r="AA2982" s="4">
        <f t="shared" si="1363"/>
        <v>0</v>
      </c>
      <c r="AB2982" s="5">
        <f t="shared" si="1364"/>
        <v>0</v>
      </c>
      <c r="AC2982" s="418">
        <f t="shared" si="1368"/>
        <v>0</v>
      </c>
      <c r="AD2982" s="628">
        <f t="shared" si="1365"/>
        <v>0</v>
      </c>
      <c r="AE2982" s="4">
        <f t="shared" si="1350"/>
        <v>0</v>
      </c>
      <c r="AF2982" s="3">
        <f t="shared" si="1366"/>
        <v>4.67</v>
      </c>
      <c r="AG2982" s="2">
        <f t="shared" si="1351"/>
        <v>105.92076283713217</v>
      </c>
      <c r="AH2982" s="1">
        <f t="shared" si="1340"/>
        <v>0</v>
      </c>
    </row>
    <row r="2983" spans="6:34" ht="15" thickBot="1" x14ac:dyDescent="0.4">
      <c r="F2983" s="21">
        <f t="shared" si="1352"/>
        <v>295.29999999999865</v>
      </c>
      <c r="G2983" s="20">
        <f t="shared" si="1367"/>
        <v>356.63043478260749</v>
      </c>
      <c r="H2983" s="19">
        <f t="shared" si="1341"/>
        <v>6.6304347826074945</v>
      </c>
      <c r="I2983" s="18">
        <f t="shared" si="1342"/>
        <v>1.8944099378878556E-2</v>
      </c>
      <c r="J2983" s="17">
        <f t="shared" si="1343"/>
        <v>3935.0464558612857</v>
      </c>
      <c r="K2983" s="16">
        <f t="shared" si="1344"/>
        <v>32.161889288814081</v>
      </c>
      <c r="L2983" s="15">
        <f t="shared" si="1345"/>
        <v>1.3845347021276564E-7</v>
      </c>
      <c r="M2983" s="14">
        <f t="shared" si="1346"/>
        <v>3.2909005334872264E-10</v>
      </c>
      <c r="N2983" s="13">
        <f t="shared" si="1353"/>
        <v>0</v>
      </c>
      <c r="O2983" s="12">
        <f t="shared" si="1354"/>
        <v>0</v>
      </c>
      <c r="P2983" s="4">
        <f t="shared" si="1355"/>
        <v>1.2462128098967713E-9</v>
      </c>
      <c r="Q2983" s="11">
        <f t="shared" si="1347"/>
        <v>1.831413571056754E-8</v>
      </c>
      <c r="R2983" s="10">
        <f t="shared" si="1356"/>
        <v>0</v>
      </c>
      <c r="S2983" s="9">
        <f t="shared" si="1357"/>
        <v>0</v>
      </c>
      <c r="T2983" s="8">
        <f t="shared" si="1358"/>
        <v>37294.985922558852</v>
      </c>
      <c r="U2983" s="7">
        <f t="shared" si="1359"/>
        <v>-32.161889288814081</v>
      </c>
      <c r="V2983" s="9">
        <f t="shared" si="1360"/>
        <v>0</v>
      </c>
      <c r="W2983" s="8">
        <f t="shared" si="1361"/>
        <v>3935.0464558612857</v>
      </c>
      <c r="X2983" s="7">
        <f t="shared" si="1362"/>
        <v>-32.161889288814081</v>
      </c>
      <c r="Y2983" s="6">
        <f t="shared" si="1348"/>
        <v>0</v>
      </c>
      <c r="Z2983" s="4">
        <f t="shared" si="1349"/>
        <v>-1</v>
      </c>
      <c r="AA2983" s="4">
        <f t="shared" si="1363"/>
        <v>0</v>
      </c>
      <c r="AB2983" s="5">
        <f t="shared" si="1364"/>
        <v>0</v>
      </c>
      <c r="AC2983" s="418">
        <f t="shared" si="1368"/>
        <v>0</v>
      </c>
      <c r="AD2983" s="628">
        <f t="shared" si="1365"/>
        <v>0</v>
      </c>
      <c r="AE2983" s="4">
        <f t="shared" si="1350"/>
        <v>0</v>
      </c>
      <c r="AF2983" s="3">
        <f t="shared" si="1366"/>
        <v>4.67</v>
      </c>
      <c r="AG2983" s="2">
        <f t="shared" si="1351"/>
        <v>105.92076283713217</v>
      </c>
      <c r="AH2983" s="1">
        <f t="shared" si="1340"/>
        <v>0</v>
      </c>
    </row>
    <row r="2984" spans="6:34" ht="15" thickBot="1" x14ac:dyDescent="0.4">
      <c r="F2984" s="21">
        <f t="shared" si="1352"/>
        <v>295.39999999999867</v>
      </c>
      <c r="G2984" s="20">
        <f t="shared" si="1367"/>
        <v>356.63043478260749</v>
      </c>
      <c r="H2984" s="19">
        <f t="shared" si="1341"/>
        <v>6.6304347826074945</v>
      </c>
      <c r="I2984" s="18">
        <f t="shared" si="1342"/>
        <v>1.8944099378878556E-2</v>
      </c>
      <c r="J2984" s="17">
        <f t="shared" si="1343"/>
        <v>3935.0464558612857</v>
      </c>
      <c r="K2984" s="16">
        <f t="shared" si="1344"/>
        <v>32.161889288814081</v>
      </c>
      <c r="L2984" s="15">
        <f t="shared" si="1345"/>
        <v>1.3845347021276564E-7</v>
      </c>
      <c r="M2984" s="14">
        <f t="shared" si="1346"/>
        <v>3.2909005334872264E-10</v>
      </c>
      <c r="N2984" s="13">
        <f t="shared" si="1353"/>
        <v>0</v>
      </c>
      <c r="O2984" s="12">
        <f t="shared" si="1354"/>
        <v>0</v>
      </c>
      <c r="P2984" s="4">
        <f t="shared" si="1355"/>
        <v>1.2462128098967713E-9</v>
      </c>
      <c r="Q2984" s="11">
        <f t="shared" si="1347"/>
        <v>1.831413571056754E-8</v>
      </c>
      <c r="R2984" s="10">
        <f t="shared" si="1356"/>
        <v>0</v>
      </c>
      <c r="S2984" s="9">
        <f t="shared" si="1357"/>
        <v>0</v>
      </c>
      <c r="T2984" s="8">
        <f t="shared" si="1358"/>
        <v>37294.985922558852</v>
      </c>
      <c r="U2984" s="7">
        <f t="shared" si="1359"/>
        <v>-32.161889288814081</v>
      </c>
      <c r="V2984" s="9">
        <f t="shared" si="1360"/>
        <v>0</v>
      </c>
      <c r="W2984" s="8">
        <f t="shared" si="1361"/>
        <v>3935.0464558612857</v>
      </c>
      <c r="X2984" s="7">
        <f t="shared" si="1362"/>
        <v>-32.161889288814081</v>
      </c>
      <c r="Y2984" s="6">
        <f t="shared" si="1348"/>
        <v>0</v>
      </c>
      <c r="Z2984" s="4">
        <f t="shared" si="1349"/>
        <v>-1</v>
      </c>
      <c r="AA2984" s="4">
        <f t="shared" si="1363"/>
        <v>0</v>
      </c>
      <c r="AB2984" s="5">
        <f t="shared" si="1364"/>
        <v>0</v>
      </c>
      <c r="AC2984" s="418">
        <f t="shared" si="1368"/>
        <v>0</v>
      </c>
      <c r="AD2984" s="628">
        <f t="shared" si="1365"/>
        <v>0</v>
      </c>
      <c r="AE2984" s="4">
        <f t="shared" si="1350"/>
        <v>0</v>
      </c>
      <c r="AF2984" s="3">
        <f t="shared" si="1366"/>
        <v>4.67</v>
      </c>
      <c r="AG2984" s="2">
        <f t="shared" si="1351"/>
        <v>105.92076283713217</v>
      </c>
      <c r="AH2984" s="1">
        <f t="shared" si="1340"/>
        <v>0</v>
      </c>
    </row>
    <row r="2985" spans="6:34" ht="15" thickBot="1" x14ac:dyDescent="0.4">
      <c r="F2985" s="21">
        <f t="shared" si="1352"/>
        <v>295.49999999999869</v>
      </c>
      <c r="G2985" s="20">
        <f t="shared" si="1367"/>
        <v>356.63043478260749</v>
      </c>
      <c r="H2985" s="19">
        <f t="shared" si="1341"/>
        <v>6.6304347826074945</v>
      </c>
      <c r="I2985" s="18">
        <f t="shared" si="1342"/>
        <v>1.8944099378878556E-2</v>
      </c>
      <c r="J2985" s="17">
        <f t="shared" si="1343"/>
        <v>3935.0464558612857</v>
      </c>
      <c r="K2985" s="16">
        <f t="shared" si="1344"/>
        <v>32.161889288814081</v>
      </c>
      <c r="L2985" s="15">
        <f t="shared" si="1345"/>
        <v>1.3845347021276564E-7</v>
      </c>
      <c r="M2985" s="14">
        <f t="shared" si="1346"/>
        <v>3.2909005334872264E-10</v>
      </c>
      <c r="N2985" s="13">
        <f t="shared" si="1353"/>
        <v>0</v>
      </c>
      <c r="O2985" s="12">
        <f t="shared" si="1354"/>
        <v>0</v>
      </c>
      <c r="P2985" s="4">
        <f t="shared" si="1355"/>
        <v>1.2462128098967713E-9</v>
      </c>
      <c r="Q2985" s="11">
        <f t="shared" si="1347"/>
        <v>1.831413571056754E-8</v>
      </c>
      <c r="R2985" s="10">
        <f t="shared" si="1356"/>
        <v>0</v>
      </c>
      <c r="S2985" s="9">
        <f t="shared" si="1357"/>
        <v>0</v>
      </c>
      <c r="T2985" s="8">
        <f t="shared" si="1358"/>
        <v>37294.985922558852</v>
      </c>
      <c r="U2985" s="7">
        <f t="shared" si="1359"/>
        <v>-32.161889288814081</v>
      </c>
      <c r="V2985" s="9">
        <f t="shared" si="1360"/>
        <v>0</v>
      </c>
      <c r="W2985" s="8">
        <f t="shared" si="1361"/>
        <v>3935.0464558612857</v>
      </c>
      <c r="X2985" s="7">
        <f t="shared" si="1362"/>
        <v>-32.161889288814081</v>
      </c>
      <c r="Y2985" s="6">
        <f t="shared" si="1348"/>
        <v>0</v>
      </c>
      <c r="Z2985" s="4">
        <f t="shared" si="1349"/>
        <v>-1</v>
      </c>
      <c r="AA2985" s="4">
        <f t="shared" si="1363"/>
        <v>0</v>
      </c>
      <c r="AB2985" s="5">
        <f t="shared" si="1364"/>
        <v>0</v>
      </c>
      <c r="AC2985" s="418">
        <f t="shared" si="1368"/>
        <v>0</v>
      </c>
      <c r="AD2985" s="628">
        <f t="shared" si="1365"/>
        <v>0</v>
      </c>
      <c r="AE2985" s="4">
        <f t="shared" si="1350"/>
        <v>0</v>
      </c>
      <c r="AF2985" s="3">
        <f t="shared" si="1366"/>
        <v>4.67</v>
      </c>
      <c r="AG2985" s="2">
        <f t="shared" si="1351"/>
        <v>105.92076283713217</v>
      </c>
      <c r="AH2985" s="1">
        <f t="shared" si="1340"/>
        <v>0</v>
      </c>
    </row>
    <row r="2986" spans="6:34" ht="15" thickBot="1" x14ac:dyDescent="0.4">
      <c r="F2986" s="21">
        <f t="shared" si="1352"/>
        <v>295.59999999999872</v>
      </c>
      <c r="G2986" s="20">
        <f t="shared" si="1367"/>
        <v>356.63043478260749</v>
      </c>
      <c r="H2986" s="19">
        <f t="shared" si="1341"/>
        <v>6.6304347826074945</v>
      </c>
      <c r="I2986" s="18">
        <f t="shared" si="1342"/>
        <v>1.8944099378878556E-2</v>
      </c>
      <c r="J2986" s="17">
        <f t="shared" si="1343"/>
        <v>3935.0464558612857</v>
      </c>
      <c r="K2986" s="16">
        <f t="shared" si="1344"/>
        <v>32.161889288814081</v>
      </c>
      <c r="L2986" s="15">
        <f t="shared" si="1345"/>
        <v>1.3845347021276564E-7</v>
      </c>
      <c r="M2986" s="14">
        <f t="shared" si="1346"/>
        <v>3.2909005334872264E-10</v>
      </c>
      <c r="N2986" s="13">
        <f t="shared" si="1353"/>
        <v>0</v>
      </c>
      <c r="O2986" s="12">
        <f t="shared" si="1354"/>
        <v>0</v>
      </c>
      <c r="P2986" s="4">
        <f t="shared" si="1355"/>
        <v>1.2462128098967713E-9</v>
      </c>
      <c r="Q2986" s="11">
        <f t="shared" si="1347"/>
        <v>1.831413571056754E-8</v>
      </c>
      <c r="R2986" s="10">
        <f t="shared" si="1356"/>
        <v>0</v>
      </c>
      <c r="S2986" s="9">
        <f t="shared" si="1357"/>
        <v>0</v>
      </c>
      <c r="T2986" s="8">
        <f t="shared" si="1358"/>
        <v>37294.985922558852</v>
      </c>
      <c r="U2986" s="7">
        <f t="shared" si="1359"/>
        <v>-32.161889288814081</v>
      </c>
      <c r="V2986" s="9">
        <f t="shared" si="1360"/>
        <v>0</v>
      </c>
      <c r="W2986" s="8">
        <f t="shared" si="1361"/>
        <v>3935.0464558612857</v>
      </c>
      <c r="X2986" s="7">
        <f t="shared" si="1362"/>
        <v>-32.161889288814081</v>
      </c>
      <c r="Y2986" s="6">
        <f t="shared" si="1348"/>
        <v>0</v>
      </c>
      <c r="Z2986" s="4">
        <f t="shared" si="1349"/>
        <v>-1</v>
      </c>
      <c r="AA2986" s="4">
        <f t="shared" si="1363"/>
        <v>0</v>
      </c>
      <c r="AB2986" s="5">
        <f t="shared" si="1364"/>
        <v>0</v>
      </c>
      <c r="AC2986" s="418">
        <f t="shared" si="1368"/>
        <v>0</v>
      </c>
      <c r="AD2986" s="628">
        <f t="shared" si="1365"/>
        <v>0</v>
      </c>
      <c r="AE2986" s="4">
        <f t="shared" si="1350"/>
        <v>0</v>
      </c>
      <c r="AF2986" s="3">
        <f t="shared" si="1366"/>
        <v>4.67</v>
      </c>
      <c r="AG2986" s="2">
        <f t="shared" si="1351"/>
        <v>105.92076283713217</v>
      </c>
      <c r="AH2986" s="1">
        <f t="shared" si="1340"/>
        <v>0</v>
      </c>
    </row>
    <row r="2987" spans="6:34" ht="15" thickBot="1" x14ac:dyDescent="0.4">
      <c r="F2987" s="21">
        <f t="shared" si="1352"/>
        <v>295.69999999999874</v>
      </c>
      <c r="G2987" s="20">
        <f t="shared" si="1367"/>
        <v>356.63043478260749</v>
      </c>
      <c r="H2987" s="19">
        <f t="shared" si="1341"/>
        <v>6.6304347826074945</v>
      </c>
      <c r="I2987" s="18">
        <f t="shared" si="1342"/>
        <v>1.8944099378878556E-2</v>
      </c>
      <c r="J2987" s="17">
        <f t="shared" si="1343"/>
        <v>3935.0464558612857</v>
      </c>
      <c r="K2987" s="16">
        <f t="shared" si="1344"/>
        <v>32.161889288814081</v>
      </c>
      <c r="L2987" s="15">
        <f t="shared" si="1345"/>
        <v>1.3845347021276564E-7</v>
      </c>
      <c r="M2987" s="14">
        <f t="shared" si="1346"/>
        <v>3.2909005334872264E-10</v>
      </c>
      <c r="N2987" s="13">
        <f t="shared" si="1353"/>
        <v>0</v>
      </c>
      <c r="O2987" s="12">
        <f t="shared" si="1354"/>
        <v>0</v>
      </c>
      <c r="P2987" s="4">
        <f t="shared" si="1355"/>
        <v>1.2462128098967713E-9</v>
      </c>
      <c r="Q2987" s="11">
        <f t="shared" si="1347"/>
        <v>1.831413571056754E-8</v>
      </c>
      <c r="R2987" s="10">
        <f t="shared" si="1356"/>
        <v>0</v>
      </c>
      <c r="S2987" s="9">
        <f t="shared" si="1357"/>
        <v>0</v>
      </c>
      <c r="T2987" s="8">
        <f t="shared" si="1358"/>
        <v>37294.985922558852</v>
      </c>
      <c r="U2987" s="7">
        <f t="shared" si="1359"/>
        <v>-32.161889288814081</v>
      </c>
      <c r="V2987" s="9">
        <f t="shared" si="1360"/>
        <v>0</v>
      </c>
      <c r="W2987" s="8">
        <f t="shared" si="1361"/>
        <v>3935.0464558612857</v>
      </c>
      <c r="X2987" s="7">
        <f t="shared" si="1362"/>
        <v>-32.161889288814081</v>
      </c>
      <c r="Y2987" s="6">
        <f t="shared" si="1348"/>
        <v>0</v>
      </c>
      <c r="Z2987" s="4">
        <f t="shared" si="1349"/>
        <v>-1</v>
      </c>
      <c r="AA2987" s="4">
        <f t="shared" si="1363"/>
        <v>0</v>
      </c>
      <c r="AB2987" s="5">
        <f t="shared" si="1364"/>
        <v>0</v>
      </c>
      <c r="AC2987" s="418">
        <f t="shared" si="1368"/>
        <v>0</v>
      </c>
      <c r="AD2987" s="628">
        <f t="shared" si="1365"/>
        <v>0</v>
      </c>
      <c r="AE2987" s="4">
        <f t="shared" si="1350"/>
        <v>0</v>
      </c>
      <c r="AF2987" s="3">
        <f t="shared" si="1366"/>
        <v>4.67</v>
      </c>
      <c r="AG2987" s="2">
        <f t="shared" si="1351"/>
        <v>105.92076283713217</v>
      </c>
      <c r="AH2987" s="1">
        <f t="shared" si="1340"/>
        <v>0</v>
      </c>
    </row>
    <row r="2988" spans="6:34" ht="15" thickBot="1" x14ac:dyDescent="0.4">
      <c r="F2988" s="21">
        <f t="shared" si="1352"/>
        <v>295.79999999999876</v>
      </c>
      <c r="G2988" s="20">
        <f t="shared" si="1367"/>
        <v>356.63043478260749</v>
      </c>
      <c r="H2988" s="19">
        <f t="shared" si="1341"/>
        <v>6.6304347826074945</v>
      </c>
      <c r="I2988" s="18">
        <f t="shared" si="1342"/>
        <v>1.8944099378878556E-2</v>
      </c>
      <c r="J2988" s="17">
        <f t="shared" si="1343"/>
        <v>3935.0464558612857</v>
      </c>
      <c r="K2988" s="16">
        <f t="shared" si="1344"/>
        <v>32.161889288814081</v>
      </c>
      <c r="L2988" s="15">
        <f t="shared" si="1345"/>
        <v>1.3845347021276564E-7</v>
      </c>
      <c r="M2988" s="14">
        <f t="shared" si="1346"/>
        <v>3.2909005334872264E-10</v>
      </c>
      <c r="N2988" s="13">
        <f t="shared" si="1353"/>
        <v>0</v>
      </c>
      <c r="O2988" s="12">
        <f t="shared" si="1354"/>
        <v>0</v>
      </c>
      <c r="P2988" s="4">
        <f t="shared" si="1355"/>
        <v>1.2462128098967713E-9</v>
      </c>
      <c r="Q2988" s="11">
        <f t="shared" si="1347"/>
        <v>1.831413571056754E-8</v>
      </c>
      <c r="R2988" s="10">
        <f t="shared" si="1356"/>
        <v>0</v>
      </c>
      <c r="S2988" s="9">
        <f t="shared" si="1357"/>
        <v>0</v>
      </c>
      <c r="T2988" s="8">
        <f t="shared" si="1358"/>
        <v>37294.985922558852</v>
      </c>
      <c r="U2988" s="7">
        <f t="shared" si="1359"/>
        <v>-32.161889288814081</v>
      </c>
      <c r="V2988" s="9">
        <f t="shared" si="1360"/>
        <v>0</v>
      </c>
      <c r="W2988" s="8">
        <f t="shared" si="1361"/>
        <v>3935.0464558612857</v>
      </c>
      <c r="X2988" s="7">
        <f t="shared" si="1362"/>
        <v>-32.161889288814081</v>
      </c>
      <c r="Y2988" s="6">
        <f t="shared" si="1348"/>
        <v>0</v>
      </c>
      <c r="Z2988" s="4">
        <f t="shared" si="1349"/>
        <v>-1</v>
      </c>
      <c r="AA2988" s="4">
        <f t="shared" si="1363"/>
        <v>0</v>
      </c>
      <c r="AB2988" s="5">
        <f t="shared" si="1364"/>
        <v>0</v>
      </c>
      <c r="AC2988" s="418">
        <f t="shared" si="1368"/>
        <v>0</v>
      </c>
      <c r="AD2988" s="628">
        <f t="shared" si="1365"/>
        <v>0</v>
      </c>
      <c r="AE2988" s="4">
        <f t="shared" si="1350"/>
        <v>0</v>
      </c>
      <c r="AF2988" s="3">
        <f t="shared" si="1366"/>
        <v>4.67</v>
      </c>
      <c r="AG2988" s="2">
        <f t="shared" si="1351"/>
        <v>105.92076283713217</v>
      </c>
      <c r="AH2988" s="1">
        <f t="shared" si="1340"/>
        <v>0</v>
      </c>
    </row>
    <row r="2989" spans="6:34" ht="15" thickBot="1" x14ac:dyDescent="0.4">
      <c r="F2989" s="21">
        <f t="shared" si="1352"/>
        <v>295.89999999999878</v>
      </c>
      <c r="G2989" s="20">
        <f t="shared" si="1367"/>
        <v>356.63043478260749</v>
      </c>
      <c r="H2989" s="19">
        <f t="shared" si="1341"/>
        <v>6.6304347826074945</v>
      </c>
      <c r="I2989" s="18">
        <f t="shared" si="1342"/>
        <v>1.8944099378878556E-2</v>
      </c>
      <c r="J2989" s="17">
        <f t="shared" si="1343"/>
        <v>3935.0464558612857</v>
      </c>
      <c r="K2989" s="16">
        <f t="shared" si="1344"/>
        <v>32.161889288814081</v>
      </c>
      <c r="L2989" s="15">
        <f t="shared" si="1345"/>
        <v>1.3845347021276564E-7</v>
      </c>
      <c r="M2989" s="14">
        <f t="shared" si="1346"/>
        <v>3.2909005334872264E-10</v>
      </c>
      <c r="N2989" s="13">
        <f t="shared" si="1353"/>
        <v>0</v>
      </c>
      <c r="O2989" s="12">
        <f t="shared" si="1354"/>
        <v>0</v>
      </c>
      <c r="P2989" s="4">
        <f t="shared" si="1355"/>
        <v>1.2462128098967713E-9</v>
      </c>
      <c r="Q2989" s="11">
        <f t="shared" si="1347"/>
        <v>1.831413571056754E-8</v>
      </c>
      <c r="R2989" s="10">
        <f t="shared" si="1356"/>
        <v>0</v>
      </c>
      <c r="S2989" s="9">
        <f t="shared" si="1357"/>
        <v>0</v>
      </c>
      <c r="T2989" s="8">
        <f t="shared" si="1358"/>
        <v>37294.985922558852</v>
      </c>
      <c r="U2989" s="7">
        <f t="shared" si="1359"/>
        <v>-32.161889288814081</v>
      </c>
      <c r="V2989" s="9">
        <f t="shared" si="1360"/>
        <v>0</v>
      </c>
      <c r="W2989" s="8">
        <f t="shared" si="1361"/>
        <v>3935.0464558612857</v>
      </c>
      <c r="X2989" s="7">
        <f t="shared" si="1362"/>
        <v>-32.161889288814081</v>
      </c>
      <c r="Y2989" s="6">
        <f t="shared" si="1348"/>
        <v>0</v>
      </c>
      <c r="Z2989" s="4">
        <f t="shared" si="1349"/>
        <v>-1</v>
      </c>
      <c r="AA2989" s="4">
        <f t="shared" si="1363"/>
        <v>0</v>
      </c>
      <c r="AB2989" s="5">
        <f t="shared" si="1364"/>
        <v>0</v>
      </c>
      <c r="AC2989" s="418">
        <f t="shared" si="1368"/>
        <v>0</v>
      </c>
      <c r="AD2989" s="628">
        <f t="shared" si="1365"/>
        <v>0</v>
      </c>
      <c r="AE2989" s="4">
        <f t="shared" si="1350"/>
        <v>0</v>
      </c>
      <c r="AF2989" s="3">
        <f t="shared" si="1366"/>
        <v>4.67</v>
      </c>
      <c r="AG2989" s="2">
        <f t="shared" si="1351"/>
        <v>105.92076283713217</v>
      </c>
      <c r="AH2989" s="1">
        <f t="shared" si="1340"/>
        <v>0</v>
      </c>
    </row>
    <row r="2990" spans="6:34" ht="15" thickBot="1" x14ac:dyDescent="0.4">
      <c r="F2990" s="21">
        <f t="shared" si="1352"/>
        <v>295.99999999999881</v>
      </c>
      <c r="G2990" s="20">
        <f t="shared" si="1367"/>
        <v>356.63043478260749</v>
      </c>
      <c r="H2990" s="19">
        <f t="shared" si="1341"/>
        <v>6.6304347826074945</v>
      </c>
      <c r="I2990" s="18">
        <f t="shared" si="1342"/>
        <v>1.8944099378878556E-2</v>
      </c>
      <c r="J2990" s="17">
        <f t="shared" si="1343"/>
        <v>3935.0464558612857</v>
      </c>
      <c r="K2990" s="16">
        <f t="shared" si="1344"/>
        <v>32.161889288814081</v>
      </c>
      <c r="L2990" s="15">
        <f t="shared" si="1345"/>
        <v>1.3845347021276564E-7</v>
      </c>
      <c r="M2990" s="14">
        <f t="shared" si="1346"/>
        <v>3.2909005334872264E-10</v>
      </c>
      <c r="N2990" s="13">
        <f t="shared" si="1353"/>
        <v>0</v>
      </c>
      <c r="O2990" s="12">
        <f t="shared" si="1354"/>
        <v>0</v>
      </c>
      <c r="P2990" s="4">
        <f t="shared" si="1355"/>
        <v>1.2462128098967713E-9</v>
      </c>
      <c r="Q2990" s="11">
        <f t="shared" si="1347"/>
        <v>1.831413571056754E-8</v>
      </c>
      <c r="R2990" s="10">
        <f t="shared" si="1356"/>
        <v>0</v>
      </c>
      <c r="S2990" s="9">
        <f t="shared" si="1357"/>
        <v>0</v>
      </c>
      <c r="T2990" s="8">
        <f t="shared" si="1358"/>
        <v>37294.985922558852</v>
      </c>
      <c r="U2990" s="7">
        <f t="shared" si="1359"/>
        <v>-32.161889288814081</v>
      </c>
      <c r="V2990" s="9">
        <f t="shared" si="1360"/>
        <v>0</v>
      </c>
      <c r="W2990" s="8">
        <f t="shared" si="1361"/>
        <v>3935.0464558612857</v>
      </c>
      <c r="X2990" s="7">
        <f t="shared" si="1362"/>
        <v>-32.161889288814081</v>
      </c>
      <c r="Y2990" s="6">
        <f t="shared" si="1348"/>
        <v>0</v>
      </c>
      <c r="Z2990" s="4">
        <f t="shared" si="1349"/>
        <v>-1</v>
      </c>
      <c r="AA2990" s="4">
        <f t="shared" si="1363"/>
        <v>0</v>
      </c>
      <c r="AB2990" s="5">
        <f t="shared" si="1364"/>
        <v>0</v>
      </c>
      <c r="AC2990" s="418">
        <f t="shared" si="1368"/>
        <v>0</v>
      </c>
      <c r="AD2990" s="628">
        <f t="shared" si="1365"/>
        <v>0</v>
      </c>
      <c r="AE2990" s="4">
        <f t="shared" si="1350"/>
        <v>0</v>
      </c>
      <c r="AF2990" s="3">
        <f t="shared" si="1366"/>
        <v>4.67</v>
      </c>
      <c r="AG2990" s="2">
        <f t="shared" si="1351"/>
        <v>105.92076283713217</v>
      </c>
      <c r="AH2990" s="1">
        <f t="shared" si="1340"/>
        <v>0</v>
      </c>
    </row>
    <row r="2991" spans="6:34" ht="15" thickBot="1" x14ac:dyDescent="0.4">
      <c r="F2991" s="21">
        <f t="shared" si="1352"/>
        <v>296.09999999999883</v>
      </c>
      <c r="G2991" s="20">
        <f t="shared" si="1367"/>
        <v>356.63043478260749</v>
      </c>
      <c r="H2991" s="19">
        <f t="shared" si="1341"/>
        <v>6.6304347826074945</v>
      </c>
      <c r="I2991" s="18">
        <f t="shared" si="1342"/>
        <v>1.8944099378878556E-2</v>
      </c>
      <c r="J2991" s="17">
        <f t="shared" si="1343"/>
        <v>3935.0464558612857</v>
      </c>
      <c r="K2991" s="16">
        <f t="shared" si="1344"/>
        <v>32.161889288814081</v>
      </c>
      <c r="L2991" s="15">
        <f t="shared" si="1345"/>
        <v>1.3845347021276564E-7</v>
      </c>
      <c r="M2991" s="14">
        <f t="shared" si="1346"/>
        <v>3.2909005334872264E-10</v>
      </c>
      <c r="N2991" s="13">
        <f t="shared" si="1353"/>
        <v>0</v>
      </c>
      <c r="O2991" s="12">
        <f t="shared" si="1354"/>
        <v>0</v>
      </c>
      <c r="P2991" s="4">
        <f t="shared" si="1355"/>
        <v>1.2462128098967713E-9</v>
      </c>
      <c r="Q2991" s="11">
        <f t="shared" si="1347"/>
        <v>1.831413571056754E-8</v>
      </c>
      <c r="R2991" s="10">
        <f t="shared" si="1356"/>
        <v>0</v>
      </c>
      <c r="S2991" s="9">
        <f t="shared" si="1357"/>
        <v>0</v>
      </c>
      <c r="T2991" s="8">
        <f t="shared" si="1358"/>
        <v>37294.985922558852</v>
      </c>
      <c r="U2991" s="7">
        <f t="shared" si="1359"/>
        <v>-32.161889288814081</v>
      </c>
      <c r="V2991" s="9">
        <f t="shared" si="1360"/>
        <v>0</v>
      </c>
      <c r="W2991" s="8">
        <f t="shared" si="1361"/>
        <v>3935.0464558612857</v>
      </c>
      <c r="X2991" s="7">
        <f t="shared" si="1362"/>
        <v>-32.161889288814081</v>
      </c>
      <c r="Y2991" s="6">
        <f t="shared" si="1348"/>
        <v>0</v>
      </c>
      <c r="Z2991" s="4">
        <f t="shared" si="1349"/>
        <v>-1</v>
      </c>
      <c r="AA2991" s="4">
        <f t="shared" si="1363"/>
        <v>0</v>
      </c>
      <c r="AB2991" s="5">
        <f t="shared" si="1364"/>
        <v>0</v>
      </c>
      <c r="AC2991" s="418">
        <f t="shared" si="1368"/>
        <v>0</v>
      </c>
      <c r="AD2991" s="628">
        <f t="shared" si="1365"/>
        <v>0</v>
      </c>
      <c r="AE2991" s="4">
        <f t="shared" si="1350"/>
        <v>0</v>
      </c>
      <c r="AF2991" s="3">
        <f t="shared" si="1366"/>
        <v>4.67</v>
      </c>
      <c r="AG2991" s="2">
        <f t="shared" si="1351"/>
        <v>105.92076283713217</v>
      </c>
      <c r="AH2991" s="1">
        <f t="shared" si="1340"/>
        <v>0</v>
      </c>
    </row>
    <row r="2992" spans="6:34" ht="15" thickBot="1" x14ac:dyDescent="0.4">
      <c r="F2992" s="21">
        <f t="shared" si="1352"/>
        <v>296.19999999999885</v>
      </c>
      <c r="G2992" s="20">
        <f t="shared" si="1367"/>
        <v>356.63043478260749</v>
      </c>
      <c r="H2992" s="19">
        <f t="shared" si="1341"/>
        <v>6.6304347826074945</v>
      </c>
      <c r="I2992" s="18">
        <f t="shared" si="1342"/>
        <v>1.8944099378878556E-2</v>
      </c>
      <c r="J2992" s="17">
        <f t="shared" si="1343"/>
        <v>3935.0464558612857</v>
      </c>
      <c r="K2992" s="16">
        <f t="shared" si="1344"/>
        <v>32.161889288814081</v>
      </c>
      <c r="L2992" s="15">
        <f t="shared" si="1345"/>
        <v>1.3845347021276564E-7</v>
      </c>
      <c r="M2992" s="14">
        <f t="shared" si="1346"/>
        <v>3.2909005334872264E-10</v>
      </c>
      <c r="N2992" s="13">
        <f t="shared" si="1353"/>
        <v>0</v>
      </c>
      <c r="O2992" s="12">
        <f t="shared" si="1354"/>
        <v>0</v>
      </c>
      <c r="P2992" s="4">
        <f t="shared" si="1355"/>
        <v>1.2462128098967713E-9</v>
      </c>
      <c r="Q2992" s="11">
        <f t="shared" si="1347"/>
        <v>1.831413571056754E-8</v>
      </c>
      <c r="R2992" s="10">
        <f t="shared" si="1356"/>
        <v>0</v>
      </c>
      <c r="S2992" s="9">
        <f t="shared" si="1357"/>
        <v>0</v>
      </c>
      <c r="T2992" s="8">
        <f t="shared" si="1358"/>
        <v>37294.985922558852</v>
      </c>
      <c r="U2992" s="7">
        <f t="shared" si="1359"/>
        <v>-32.161889288814081</v>
      </c>
      <c r="V2992" s="9">
        <f t="shared" si="1360"/>
        <v>0</v>
      </c>
      <c r="W2992" s="8">
        <f t="shared" si="1361"/>
        <v>3935.0464558612857</v>
      </c>
      <c r="X2992" s="7">
        <f t="shared" si="1362"/>
        <v>-32.161889288814081</v>
      </c>
      <c r="Y2992" s="6">
        <f t="shared" si="1348"/>
        <v>0</v>
      </c>
      <c r="Z2992" s="4">
        <f t="shared" si="1349"/>
        <v>-1</v>
      </c>
      <c r="AA2992" s="4">
        <f t="shared" si="1363"/>
        <v>0</v>
      </c>
      <c r="AB2992" s="5">
        <f t="shared" si="1364"/>
        <v>0</v>
      </c>
      <c r="AC2992" s="418">
        <f t="shared" si="1368"/>
        <v>0</v>
      </c>
      <c r="AD2992" s="628">
        <f t="shared" si="1365"/>
        <v>0</v>
      </c>
      <c r="AE2992" s="4">
        <f t="shared" si="1350"/>
        <v>0</v>
      </c>
      <c r="AF2992" s="3">
        <f t="shared" si="1366"/>
        <v>4.67</v>
      </c>
      <c r="AG2992" s="2">
        <f t="shared" si="1351"/>
        <v>105.92076283713217</v>
      </c>
      <c r="AH2992" s="1">
        <f t="shared" si="1340"/>
        <v>0</v>
      </c>
    </row>
    <row r="2993" spans="6:34" ht="15" thickBot="1" x14ac:dyDescent="0.4">
      <c r="F2993" s="21">
        <f t="shared" si="1352"/>
        <v>296.29999999999887</v>
      </c>
      <c r="G2993" s="20">
        <f t="shared" si="1367"/>
        <v>356.63043478260749</v>
      </c>
      <c r="H2993" s="19">
        <f t="shared" si="1341"/>
        <v>6.6304347826074945</v>
      </c>
      <c r="I2993" s="18">
        <f t="shared" si="1342"/>
        <v>1.8944099378878556E-2</v>
      </c>
      <c r="J2993" s="17">
        <f t="shared" si="1343"/>
        <v>3935.0464558612857</v>
      </c>
      <c r="K2993" s="16">
        <f t="shared" si="1344"/>
        <v>32.161889288814081</v>
      </c>
      <c r="L2993" s="15">
        <f t="shared" si="1345"/>
        <v>1.3845347021276564E-7</v>
      </c>
      <c r="M2993" s="14">
        <f t="shared" si="1346"/>
        <v>3.2909005334872264E-10</v>
      </c>
      <c r="N2993" s="13">
        <f t="shared" si="1353"/>
        <v>0</v>
      </c>
      <c r="O2993" s="12">
        <f t="shared" si="1354"/>
        <v>0</v>
      </c>
      <c r="P2993" s="4">
        <f t="shared" si="1355"/>
        <v>1.2462128098967713E-9</v>
      </c>
      <c r="Q2993" s="11">
        <f t="shared" si="1347"/>
        <v>1.831413571056754E-8</v>
      </c>
      <c r="R2993" s="10">
        <f t="shared" si="1356"/>
        <v>0</v>
      </c>
      <c r="S2993" s="9">
        <f t="shared" si="1357"/>
        <v>0</v>
      </c>
      <c r="T2993" s="8">
        <f t="shared" si="1358"/>
        <v>37294.985922558852</v>
      </c>
      <c r="U2993" s="7">
        <f t="shared" si="1359"/>
        <v>-32.161889288814081</v>
      </c>
      <c r="V2993" s="9">
        <f t="shared" si="1360"/>
        <v>0</v>
      </c>
      <c r="W2993" s="8">
        <f t="shared" si="1361"/>
        <v>3935.0464558612857</v>
      </c>
      <c r="X2993" s="7">
        <f t="shared" si="1362"/>
        <v>-32.161889288814081</v>
      </c>
      <c r="Y2993" s="6">
        <f t="shared" si="1348"/>
        <v>0</v>
      </c>
      <c r="Z2993" s="4">
        <f t="shared" si="1349"/>
        <v>-1</v>
      </c>
      <c r="AA2993" s="4">
        <f t="shared" si="1363"/>
        <v>0</v>
      </c>
      <c r="AB2993" s="5">
        <f t="shared" si="1364"/>
        <v>0</v>
      </c>
      <c r="AC2993" s="418">
        <f t="shared" si="1368"/>
        <v>0</v>
      </c>
      <c r="AD2993" s="628">
        <f t="shared" si="1365"/>
        <v>0</v>
      </c>
      <c r="AE2993" s="4">
        <f t="shared" si="1350"/>
        <v>0</v>
      </c>
      <c r="AF2993" s="3">
        <f t="shared" si="1366"/>
        <v>4.67</v>
      </c>
      <c r="AG2993" s="2">
        <f t="shared" si="1351"/>
        <v>105.92076283713217</v>
      </c>
      <c r="AH2993" s="1">
        <f t="shared" si="1340"/>
        <v>0</v>
      </c>
    </row>
    <row r="2994" spans="6:34" ht="15" thickBot="1" x14ac:dyDescent="0.4">
      <c r="F2994" s="21">
        <f t="shared" si="1352"/>
        <v>296.3999999999989</v>
      </c>
      <c r="G2994" s="20">
        <f t="shared" si="1367"/>
        <v>356.63043478260749</v>
      </c>
      <c r="H2994" s="19">
        <f t="shared" si="1341"/>
        <v>6.6304347826074945</v>
      </c>
      <c r="I2994" s="18">
        <f t="shared" si="1342"/>
        <v>1.8944099378878556E-2</v>
      </c>
      <c r="J2994" s="17">
        <f t="shared" si="1343"/>
        <v>3935.0464558612857</v>
      </c>
      <c r="K2994" s="16">
        <f t="shared" si="1344"/>
        <v>32.161889288814081</v>
      </c>
      <c r="L2994" s="15">
        <f t="shared" si="1345"/>
        <v>1.3845347021276564E-7</v>
      </c>
      <c r="M2994" s="14">
        <f t="shared" si="1346"/>
        <v>3.2909005334872264E-10</v>
      </c>
      <c r="N2994" s="13">
        <f t="shared" si="1353"/>
        <v>0</v>
      </c>
      <c r="O2994" s="12">
        <f t="shared" si="1354"/>
        <v>0</v>
      </c>
      <c r="P2994" s="4">
        <f t="shared" si="1355"/>
        <v>1.2462128098967713E-9</v>
      </c>
      <c r="Q2994" s="11">
        <f t="shared" si="1347"/>
        <v>1.831413571056754E-8</v>
      </c>
      <c r="R2994" s="10">
        <f t="shared" si="1356"/>
        <v>0</v>
      </c>
      <c r="S2994" s="9">
        <f t="shared" si="1357"/>
        <v>0</v>
      </c>
      <c r="T2994" s="8">
        <f t="shared" si="1358"/>
        <v>37294.985922558852</v>
      </c>
      <c r="U2994" s="7">
        <f t="shared" si="1359"/>
        <v>-32.161889288814081</v>
      </c>
      <c r="V2994" s="9">
        <f t="shared" si="1360"/>
        <v>0</v>
      </c>
      <c r="W2994" s="8">
        <f t="shared" si="1361"/>
        <v>3935.0464558612857</v>
      </c>
      <c r="X2994" s="7">
        <f t="shared" si="1362"/>
        <v>-32.161889288814081</v>
      </c>
      <c r="Y2994" s="6">
        <f t="shared" si="1348"/>
        <v>0</v>
      </c>
      <c r="Z2994" s="4">
        <f t="shared" si="1349"/>
        <v>-1</v>
      </c>
      <c r="AA2994" s="4">
        <f t="shared" si="1363"/>
        <v>0</v>
      </c>
      <c r="AB2994" s="5">
        <f t="shared" si="1364"/>
        <v>0</v>
      </c>
      <c r="AC2994" s="418">
        <f t="shared" si="1368"/>
        <v>0</v>
      </c>
      <c r="AD2994" s="628">
        <f t="shared" si="1365"/>
        <v>0</v>
      </c>
      <c r="AE2994" s="4">
        <f t="shared" si="1350"/>
        <v>0</v>
      </c>
      <c r="AF2994" s="3">
        <f t="shared" si="1366"/>
        <v>4.67</v>
      </c>
      <c r="AG2994" s="2">
        <f t="shared" si="1351"/>
        <v>105.92076283713217</v>
      </c>
      <c r="AH2994" s="1">
        <f t="shared" si="1340"/>
        <v>0</v>
      </c>
    </row>
    <row r="2995" spans="6:34" ht="15" thickBot="1" x14ac:dyDescent="0.4">
      <c r="F2995" s="21">
        <f t="shared" si="1352"/>
        <v>296.49999999999892</v>
      </c>
      <c r="G2995" s="20">
        <f t="shared" si="1367"/>
        <v>356.63043478260749</v>
      </c>
      <c r="H2995" s="19">
        <f t="shared" si="1341"/>
        <v>6.6304347826074945</v>
      </c>
      <c r="I2995" s="18">
        <f t="shared" si="1342"/>
        <v>1.8944099378878556E-2</v>
      </c>
      <c r="J2995" s="17">
        <f t="shared" si="1343"/>
        <v>3935.0464558612857</v>
      </c>
      <c r="K2995" s="16">
        <f t="shared" si="1344"/>
        <v>32.161889288814081</v>
      </c>
      <c r="L2995" s="15">
        <f t="shared" si="1345"/>
        <v>1.3845347021276564E-7</v>
      </c>
      <c r="M2995" s="14">
        <f t="shared" si="1346"/>
        <v>3.2909005334872264E-10</v>
      </c>
      <c r="N2995" s="13">
        <f t="shared" si="1353"/>
        <v>0</v>
      </c>
      <c r="O2995" s="12">
        <f t="shared" si="1354"/>
        <v>0</v>
      </c>
      <c r="P2995" s="4">
        <f t="shared" si="1355"/>
        <v>1.2462128098967713E-9</v>
      </c>
      <c r="Q2995" s="11">
        <f t="shared" si="1347"/>
        <v>1.831413571056754E-8</v>
      </c>
      <c r="R2995" s="10">
        <f t="shared" si="1356"/>
        <v>0</v>
      </c>
      <c r="S2995" s="9">
        <f t="shared" si="1357"/>
        <v>0</v>
      </c>
      <c r="T2995" s="8">
        <f t="shared" si="1358"/>
        <v>37294.985922558852</v>
      </c>
      <c r="U2995" s="7">
        <f t="shared" si="1359"/>
        <v>-32.161889288814081</v>
      </c>
      <c r="V2995" s="9">
        <f t="shared" si="1360"/>
        <v>0</v>
      </c>
      <c r="W2995" s="8">
        <f t="shared" si="1361"/>
        <v>3935.0464558612857</v>
      </c>
      <c r="X2995" s="7">
        <f t="shared" si="1362"/>
        <v>-32.161889288814081</v>
      </c>
      <c r="Y2995" s="6">
        <f t="shared" si="1348"/>
        <v>0</v>
      </c>
      <c r="Z2995" s="4">
        <f t="shared" si="1349"/>
        <v>-1</v>
      </c>
      <c r="AA2995" s="4">
        <f t="shared" si="1363"/>
        <v>0</v>
      </c>
      <c r="AB2995" s="5">
        <f t="shared" si="1364"/>
        <v>0</v>
      </c>
      <c r="AC2995" s="418">
        <f t="shared" si="1368"/>
        <v>0</v>
      </c>
      <c r="AD2995" s="628">
        <f t="shared" si="1365"/>
        <v>0</v>
      </c>
      <c r="AE2995" s="4">
        <f t="shared" si="1350"/>
        <v>0</v>
      </c>
      <c r="AF2995" s="3">
        <f t="shared" si="1366"/>
        <v>4.67</v>
      </c>
      <c r="AG2995" s="2">
        <f t="shared" si="1351"/>
        <v>105.92076283713217</v>
      </c>
      <c r="AH2995" s="1">
        <f t="shared" si="1340"/>
        <v>0</v>
      </c>
    </row>
    <row r="2996" spans="6:34" ht="15" thickBot="1" x14ac:dyDescent="0.4">
      <c r="F2996" s="21">
        <f t="shared" si="1352"/>
        <v>296.59999999999894</v>
      </c>
      <c r="G2996" s="20">
        <f t="shared" si="1367"/>
        <v>356.63043478260749</v>
      </c>
      <c r="H2996" s="19">
        <f t="shared" si="1341"/>
        <v>6.6304347826074945</v>
      </c>
      <c r="I2996" s="18">
        <f t="shared" si="1342"/>
        <v>1.8944099378878556E-2</v>
      </c>
      <c r="J2996" s="17">
        <f t="shared" si="1343"/>
        <v>3935.0464558612857</v>
      </c>
      <c r="K2996" s="16">
        <f t="shared" si="1344"/>
        <v>32.161889288814081</v>
      </c>
      <c r="L2996" s="15">
        <f t="shared" si="1345"/>
        <v>1.3845347021276564E-7</v>
      </c>
      <c r="M2996" s="14">
        <f t="shared" si="1346"/>
        <v>3.2909005334872264E-10</v>
      </c>
      <c r="N2996" s="13">
        <f t="shared" si="1353"/>
        <v>0</v>
      </c>
      <c r="O2996" s="12">
        <f t="shared" si="1354"/>
        <v>0</v>
      </c>
      <c r="P2996" s="4">
        <f t="shared" si="1355"/>
        <v>1.2462128098967713E-9</v>
      </c>
      <c r="Q2996" s="11">
        <f t="shared" si="1347"/>
        <v>1.831413571056754E-8</v>
      </c>
      <c r="R2996" s="10">
        <f t="shared" si="1356"/>
        <v>0</v>
      </c>
      <c r="S2996" s="9">
        <f t="shared" si="1357"/>
        <v>0</v>
      </c>
      <c r="T2996" s="8">
        <f t="shared" si="1358"/>
        <v>37294.985922558852</v>
      </c>
      <c r="U2996" s="7">
        <f t="shared" si="1359"/>
        <v>-32.161889288814081</v>
      </c>
      <c r="V2996" s="9">
        <f t="shared" si="1360"/>
        <v>0</v>
      </c>
      <c r="W2996" s="8">
        <f t="shared" si="1361"/>
        <v>3935.0464558612857</v>
      </c>
      <c r="X2996" s="7">
        <f t="shared" si="1362"/>
        <v>-32.161889288814081</v>
      </c>
      <c r="Y2996" s="6">
        <f t="shared" si="1348"/>
        <v>0</v>
      </c>
      <c r="Z2996" s="4">
        <f t="shared" si="1349"/>
        <v>-1</v>
      </c>
      <c r="AA2996" s="4">
        <f t="shared" si="1363"/>
        <v>0</v>
      </c>
      <c r="AB2996" s="5">
        <f t="shared" si="1364"/>
        <v>0</v>
      </c>
      <c r="AC2996" s="418">
        <f t="shared" si="1368"/>
        <v>0</v>
      </c>
      <c r="AD2996" s="628">
        <f t="shared" si="1365"/>
        <v>0</v>
      </c>
      <c r="AE2996" s="4">
        <f t="shared" si="1350"/>
        <v>0</v>
      </c>
      <c r="AF2996" s="3">
        <f t="shared" si="1366"/>
        <v>4.67</v>
      </c>
      <c r="AG2996" s="2">
        <f t="shared" si="1351"/>
        <v>105.92076283713217</v>
      </c>
      <c r="AH2996" s="1">
        <f t="shared" si="1340"/>
        <v>0</v>
      </c>
    </row>
    <row r="2997" spans="6:34" ht="15" thickBot="1" x14ac:dyDescent="0.4">
      <c r="F2997" s="21">
        <f t="shared" si="1352"/>
        <v>296.69999999999897</v>
      </c>
      <c r="G2997" s="20">
        <f t="shared" si="1367"/>
        <v>356.63043478260749</v>
      </c>
      <c r="H2997" s="19">
        <f t="shared" si="1341"/>
        <v>6.6304347826074945</v>
      </c>
      <c r="I2997" s="18">
        <f t="shared" si="1342"/>
        <v>1.8944099378878556E-2</v>
      </c>
      <c r="J2997" s="17">
        <f t="shared" si="1343"/>
        <v>3935.0464558612857</v>
      </c>
      <c r="K2997" s="16">
        <f t="shared" si="1344"/>
        <v>32.161889288814081</v>
      </c>
      <c r="L2997" s="15">
        <f t="shared" si="1345"/>
        <v>1.3845347021276564E-7</v>
      </c>
      <c r="M2997" s="14">
        <f t="shared" si="1346"/>
        <v>3.2909005334872264E-10</v>
      </c>
      <c r="N2997" s="13">
        <f t="shared" si="1353"/>
        <v>0</v>
      </c>
      <c r="O2997" s="12">
        <f t="shared" si="1354"/>
        <v>0</v>
      </c>
      <c r="P2997" s="4">
        <f t="shared" si="1355"/>
        <v>1.2462128098967713E-9</v>
      </c>
      <c r="Q2997" s="11">
        <f t="shared" si="1347"/>
        <v>1.831413571056754E-8</v>
      </c>
      <c r="R2997" s="10">
        <f t="shared" si="1356"/>
        <v>0</v>
      </c>
      <c r="S2997" s="9">
        <f t="shared" si="1357"/>
        <v>0</v>
      </c>
      <c r="T2997" s="8">
        <f t="shared" si="1358"/>
        <v>37294.985922558852</v>
      </c>
      <c r="U2997" s="7">
        <f t="shared" si="1359"/>
        <v>-32.161889288814081</v>
      </c>
      <c r="V2997" s="9">
        <f t="shared" si="1360"/>
        <v>0</v>
      </c>
      <c r="W2997" s="8">
        <f t="shared" si="1361"/>
        <v>3935.0464558612857</v>
      </c>
      <c r="X2997" s="7">
        <f t="shared" si="1362"/>
        <v>-32.161889288814081</v>
      </c>
      <c r="Y2997" s="6">
        <f t="shared" si="1348"/>
        <v>0</v>
      </c>
      <c r="Z2997" s="4">
        <f t="shared" si="1349"/>
        <v>-1</v>
      </c>
      <c r="AA2997" s="4">
        <f t="shared" si="1363"/>
        <v>0</v>
      </c>
      <c r="AB2997" s="5">
        <f t="shared" si="1364"/>
        <v>0</v>
      </c>
      <c r="AC2997" s="418">
        <f t="shared" si="1368"/>
        <v>0</v>
      </c>
      <c r="AD2997" s="628">
        <f t="shared" si="1365"/>
        <v>0</v>
      </c>
      <c r="AE2997" s="4">
        <f t="shared" si="1350"/>
        <v>0</v>
      </c>
      <c r="AF2997" s="3">
        <f t="shared" si="1366"/>
        <v>4.67</v>
      </c>
      <c r="AG2997" s="2">
        <f t="shared" si="1351"/>
        <v>105.92076283713217</v>
      </c>
      <c r="AH2997" s="1">
        <f t="shared" si="1340"/>
        <v>0</v>
      </c>
    </row>
    <row r="2998" spans="6:34" ht="15" thickBot="1" x14ac:dyDescent="0.4">
      <c r="F2998" s="21">
        <f t="shared" si="1352"/>
        <v>296.79999999999899</v>
      </c>
      <c r="G2998" s="20">
        <f t="shared" si="1367"/>
        <v>356.63043478260749</v>
      </c>
      <c r="H2998" s="19">
        <f t="shared" si="1341"/>
        <v>6.6304347826074945</v>
      </c>
      <c r="I2998" s="18">
        <f t="shared" si="1342"/>
        <v>1.8944099378878556E-2</v>
      </c>
      <c r="J2998" s="17">
        <f t="shared" si="1343"/>
        <v>3935.0464558612857</v>
      </c>
      <c r="K2998" s="16">
        <f t="shared" si="1344"/>
        <v>32.161889288814081</v>
      </c>
      <c r="L2998" s="15">
        <f t="shared" si="1345"/>
        <v>1.3845347021276564E-7</v>
      </c>
      <c r="M2998" s="14">
        <f t="shared" si="1346"/>
        <v>3.2909005334872264E-10</v>
      </c>
      <c r="N2998" s="13">
        <f t="shared" si="1353"/>
        <v>0</v>
      </c>
      <c r="O2998" s="12">
        <f t="shared" si="1354"/>
        <v>0</v>
      </c>
      <c r="P2998" s="4">
        <f t="shared" si="1355"/>
        <v>1.2462128098967713E-9</v>
      </c>
      <c r="Q2998" s="11">
        <f t="shared" si="1347"/>
        <v>1.831413571056754E-8</v>
      </c>
      <c r="R2998" s="10">
        <f t="shared" si="1356"/>
        <v>0</v>
      </c>
      <c r="S2998" s="9">
        <f t="shared" si="1357"/>
        <v>0</v>
      </c>
      <c r="T2998" s="8">
        <f t="shared" si="1358"/>
        <v>37294.985922558852</v>
      </c>
      <c r="U2998" s="7">
        <f t="shared" si="1359"/>
        <v>-32.161889288814081</v>
      </c>
      <c r="V2998" s="9">
        <f t="shared" si="1360"/>
        <v>0</v>
      </c>
      <c r="W2998" s="8">
        <f t="shared" si="1361"/>
        <v>3935.0464558612857</v>
      </c>
      <c r="X2998" s="7">
        <f t="shared" si="1362"/>
        <v>-32.161889288814081</v>
      </c>
      <c r="Y2998" s="6">
        <f t="shared" si="1348"/>
        <v>0</v>
      </c>
      <c r="Z2998" s="4">
        <f t="shared" si="1349"/>
        <v>-1</v>
      </c>
      <c r="AA2998" s="4">
        <f t="shared" si="1363"/>
        <v>0</v>
      </c>
      <c r="AB2998" s="5">
        <f t="shared" si="1364"/>
        <v>0</v>
      </c>
      <c r="AC2998" s="418">
        <f t="shared" si="1368"/>
        <v>0</v>
      </c>
      <c r="AD2998" s="628">
        <f t="shared" si="1365"/>
        <v>0</v>
      </c>
      <c r="AE2998" s="4">
        <f t="shared" si="1350"/>
        <v>0</v>
      </c>
      <c r="AF2998" s="3">
        <f t="shared" si="1366"/>
        <v>4.67</v>
      </c>
      <c r="AG2998" s="2">
        <f t="shared" si="1351"/>
        <v>105.92076283713217</v>
      </c>
      <c r="AH2998" s="1">
        <f t="shared" si="1340"/>
        <v>0</v>
      </c>
    </row>
    <row r="2999" spans="6:34" ht="15" thickBot="1" x14ac:dyDescent="0.4">
      <c r="F2999" s="21">
        <f t="shared" si="1352"/>
        <v>296.89999999999901</v>
      </c>
      <c r="G2999" s="20">
        <f t="shared" si="1367"/>
        <v>356.63043478260749</v>
      </c>
      <c r="H2999" s="19">
        <f t="shared" si="1341"/>
        <v>6.6304347826074945</v>
      </c>
      <c r="I2999" s="18">
        <f t="shared" si="1342"/>
        <v>1.8944099378878556E-2</v>
      </c>
      <c r="J2999" s="17">
        <f t="shared" si="1343"/>
        <v>3935.0464558612857</v>
      </c>
      <c r="K2999" s="16">
        <f t="shared" si="1344"/>
        <v>32.161889288814081</v>
      </c>
      <c r="L2999" s="15">
        <f t="shared" si="1345"/>
        <v>1.3845347021276564E-7</v>
      </c>
      <c r="M2999" s="14">
        <f t="shared" si="1346"/>
        <v>3.2909005334872264E-10</v>
      </c>
      <c r="N2999" s="13">
        <f t="shared" si="1353"/>
        <v>0</v>
      </c>
      <c r="O2999" s="12">
        <f t="shared" si="1354"/>
        <v>0</v>
      </c>
      <c r="P2999" s="4">
        <f t="shared" si="1355"/>
        <v>1.2462128098967713E-9</v>
      </c>
      <c r="Q2999" s="11">
        <f t="shared" si="1347"/>
        <v>1.831413571056754E-8</v>
      </c>
      <c r="R2999" s="10">
        <f t="shared" si="1356"/>
        <v>0</v>
      </c>
      <c r="S2999" s="9">
        <f t="shared" si="1357"/>
        <v>0</v>
      </c>
      <c r="T2999" s="8">
        <f t="shared" si="1358"/>
        <v>37294.985922558852</v>
      </c>
      <c r="U2999" s="7">
        <f t="shared" si="1359"/>
        <v>-32.161889288814081</v>
      </c>
      <c r="V2999" s="9">
        <f t="shared" si="1360"/>
        <v>0</v>
      </c>
      <c r="W2999" s="8">
        <f t="shared" si="1361"/>
        <v>3935.0464558612857</v>
      </c>
      <c r="X2999" s="7">
        <f t="shared" si="1362"/>
        <v>-32.161889288814081</v>
      </c>
      <c r="Y2999" s="6">
        <f t="shared" si="1348"/>
        <v>0</v>
      </c>
      <c r="Z2999" s="4">
        <f t="shared" si="1349"/>
        <v>-1</v>
      </c>
      <c r="AA2999" s="4">
        <f t="shared" si="1363"/>
        <v>0</v>
      </c>
      <c r="AB2999" s="5">
        <f t="shared" si="1364"/>
        <v>0</v>
      </c>
      <c r="AC2999" s="418">
        <f t="shared" si="1368"/>
        <v>0</v>
      </c>
      <c r="AD2999" s="628">
        <f t="shared" si="1365"/>
        <v>0</v>
      </c>
      <c r="AE2999" s="4">
        <f t="shared" si="1350"/>
        <v>0</v>
      </c>
      <c r="AF2999" s="3">
        <f t="shared" si="1366"/>
        <v>4.67</v>
      </c>
      <c r="AG2999" s="2">
        <f t="shared" si="1351"/>
        <v>105.92076283713217</v>
      </c>
      <c r="AH2999" s="1">
        <f t="shared" si="1340"/>
        <v>0</v>
      </c>
    </row>
    <row r="3000" spans="6:34" ht="15" thickBot="1" x14ac:dyDescent="0.4">
      <c r="F3000" s="21">
        <f t="shared" si="1352"/>
        <v>296.99999999999903</v>
      </c>
      <c r="G3000" s="20">
        <f t="shared" si="1367"/>
        <v>356.63043478260749</v>
      </c>
      <c r="H3000" s="19">
        <f t="shared" si="1341"/>
        <v>6.6304347826074945</v>
      </c>
      <c r="I3000" s="18">
        <f t="shared" si="1342"/>
        <v>1.8944099378878556E-2</v>
      </c>
      <c r="J3000" s="17">
        <f t="shared" si="1343"/>
        <v>3935.0464558612857</v>
      </c>
      <c r="K3000" s="16">
        <f t="shared" si="1344"/>
        <v>32.161889288814081</v>
      </c>
      <c r="L3000" s="15">
        <f t="shared" si="1345"/>
        <v>1.3845347021276564E-7</v>
      </c>
      <c r="M3000" s="14">
        <f t="shared" si="1346"/>
        <v>3.2909005334872264E-10</v>
      </c>
      <c r="N3000" s="13">
        <f t="shared" si="1353"/>
        <v>0</v>
      </c>
      <c r="O3000" s="12">
        <f t="shared" si="1354"/>
        <v>0</v>
      </c>
      <c r="P3000" s="4">
        <f t="shared" si="1355"/>
        <v>1.2462128098967713E-9</v>
      </c>
      <c r="Q3000" s="11">
        <f t="shared" si="1347"/>
        <v>1.831413571056754E-8</v>
      </c>
      <c r="R3000" s="10">
        <f t="shared" si="1356"/>
        <v>0</v>
      </c>
      <c r="S3000" s="9">
        <f t="shared" si="1357"/>
        <v>0</v>
      </c>
      <c r="T3000" s="8">
        <f t="shared" si="1358"/>
        <v>37294.985922558852</v>
      </c>
      <c r="U3000" s="7">
        <f t="shared" si="1359"/>
        <v>-32.161889288814081</v>
      </c>
      <c r="V3000" s="9">
        <f t="shared" si="1360"/>
        <v>0</v>
      </c>
      <c r="W3000" s="8">
        <f t="shared" si="1361"/>
        <v>3935.0464558612857</v>
      </c>
      <c r="X3000" s="7">
        <f t="shared" si="1362"/>
        <v>-32.161889288814081</v>
      </c>
      <c r="Y3000" s="6">
        <f t="shared" si="1348"/>
        <v>0</v>
      </c>
      <c r="Z3000" s="4">
        <f t="shared" si="1349"/>
        <v>-1</v>
      </c>
      <c r="AA3000" s="4">
        <f t="shared" si="1363"/>
        <v>0</v>
      </c>
      <c r="AB3000" s="5">
        <f t="shared" si="1364"/>
        <v>0</v>
      </c>
      <c r="AC3000" s="418">
        <f t="shared" si="1368"/>
        <v>0</v>
      </c>
      <c r="AD3000" s="628">
        <f t="shared" si="1365"/>
        <v>0</v>
      </c>
      <c r="AE3000" s="4">
        <f t="shared" si="1350"/>
        <v>0</v>
      </c>
      <c r="AF3000" s="3">
        <f t="shared" si="1366"/>
        <v>4.67</v>
      </c>
      <c r="AG3000" s="2">
        <f t="shared" si="1351"/>
        <v>105.92076283713217</v>
      </c>
      <c r="AH3000" s="1">
        <f t="shared" si="1340"/>
        <v>0</v>
      </c>
    </row>
    <row r="3001" spans="6:34" ht="15" thickBot="1" x14ac:dyDescent="0.4">
      <c r="F3001" s="21">
        <f t="shared" si="1352"/>
        <v>297.09999999999906</v>
      </c>
      <c r="G3001" s="20">
        <f t="shared" si="1367"/>
        <v>356.63043478260749</v>
      </c>
      <c r="H3001" s="19">
        <f t="shared" si="1341"/>
        <v>6.6304347826074945</v>
      </c>
      <c r="I3001" s="18">
        <f t="shared" si="1342"/>
        <v>1.8944099378878556E-2</v>
      </c>
      <c r="J3001" s="17">
        <f t="shared" si="1343"/>
        <v>3935.0464558612857</v>
      </c>
      <c r="K3001" s="16">
        <f t="shared" si="1344"/>
        <v>32.161889288814081</v>
      </c>
      <c r="L3001" s="15">
        <f t="shared" si="1345"/>
        <v>1.3845347021276564E-7</v>
      </c>
      <c r="M3001" s="14">
        <f t="shared" si="1346"/>
        <v>3.2909005334872264E-10</v>
      </c>
      <c r="N3001" s="13">
        <f t="shared" si="1353"/>
        <v>0</v>
      </c>
      <c r="O3001" s="12">
        <f t="shared" si="1354"/>
        <v>0</v>
      </c>
      <c r="P3001" s="4">
        <f t="shared" si="1355"/>
        <v>1.2462128098967713E-9</v>
      </c>
      <c r="Q3001" s="11">
        <f t="shared" si="1347"/>
        <v>1.831413571056754E-8</v>
      </c>
      <c r="R3001" s="10">
        <f t="shared" si="1356"/>
        <v>0</v>
      </c>
      <c r="S3001" s="9">
        <f t="shared" si="1357"/>
        <v>0</v>
      </c>
      <c r="T3001" s="8">
        <f t="shared" si="1358"/>
        <v>37294.985922558852</v>
      </c>
      <c r="U3001" s="7">
        <f t="shared" si="1359"/>
        <v>-32.161889288814081</v>
      </c>
      <c r="V3001" s="9">
        <f t="shared" si="1360"/>
        <v>0</v>
      </c>
      <c r="W3001" s="8">
        <f t="shared" si="1361"/>
        <v>3935.0464558612857</v>
      </c>
      <c r="X3001" s="7">
        <f t="shared" si="1362"/>
        <v>-32.161889288814081</v>
      </c>
      <c r="Y3001" s="6">
        <f t="shared" si="1348"/>
        <v>0</v>
      </c>
      <c r="Z3001" s="4">
        <f t="shared" si="1349"/>
        <v>-1</v>
      </c>
      <c r="AA3001" s="4">
        <f t="shared" si="1363"/>
        <v>0</v>
      </c>
      <c r="AB3001" s="5">
        <f t="shared" si="1364"/>
        <v>0</v>
      </c>
      <c r="AC3001" s="418">
        <f t="shared" si="1368"/>
        <v>0</v>
      </c>
      <c r="AD3001" s="628">
        <f t="shared" si="1365"/>
        <v>0</v>
      </c>
      <c r="AE3001" s="4">
        <f t="shared" si="1350"/>
        <v>0</v>
      </c>
      <c r="AF3001" s="3">
        <f t="shared" si="1366"/>
        <v>4.67</v>
      </c>
      <c r="AG3001" s="2">
        <f t="shared" si="1351"/>
        <v>105.92076283713217</v>
      </c>
      <c r="AH3001" s="1">
        <f t="shared" si="1340"/>
        <v>0</v>
      </c>
    </row>
    <row r="3002" spans="6:34" ht="15" thickBot="1" x14ac:dyDescent="0.4">
      <c r="F3002" s="21">
        <f t="shared" si="1352"/>
        <v>297.19999999999908</v>
      </c>
      <c r="G3002" s="20">
        <f t="shared" si="1367"/>
        <v>356.63043478260749</v>
      </c>
      <c r="H3002" s="19">
        <f t="shared" si="1341"/>
        <v>6.6304347826074945</v>
      </c>
      <c r="I3002" s="18">
        <f t="shared" si="1342"/>
        <v>1.8944099378878556E-2</v>
      </c>
      <c r="J3002" s="17">
        <f t="shared" si="1343"/>
        <v>3935.0464558612857</v>
      </c>
      <c r="K3002" s="16">
        <f t="shared" si="1344"/>
        <v>32.161889288814081</v>
      </c>
      <c r="L3002" s="15">
        <f t="shared" si="1345"/>
        <v>1.3845347021276564E-7</v>
      </c>
      <c r="M3002" s="14">
        <f t="shared" si="1346"/>
        <v>3.2909005334872264E-10</v>
      </c>
      <c r="N3002" s="13">
        <f t="shared" si="1353"/>
        <v>0</v>
      </c>
      <c r="O3002" s="12">
        <f t="shared" si="1354"/>
        <v>0</v>
      </c>
      <c r="P3002" s="4">
        <f t="shared" si="1355"/>
        <v>1.2462128098967713E-9</v>
      </c>
      <c r="Q3002" s="11">
        <f t="shared" si="1347"/>
        <v>1.831413571056754E-8</v>
      </c>
      <c r="R3002" s="10">
        <f t="shared" si="1356"/>
        <v>0</v>
      </c>
      <c r="S3002" s="9">
        <f t="shared" si="1357"/>
        <v>0</v>
      </c>
      <c r="T3002" s="8">
        <f t="shared" si="1358"/>
        <v>37294.985922558852</v>
      </c>
      <c r="U3002" s="7">
        <f t="shared" si="1359"/>
        <v>-32.161889288814081</v>
      </c>
      <c r="V3002" s="9">
        <f t="shared" si="1360"/>
        <v>0</v>
      </c>
      <c r="W3002" s="8">
        <f t="shared" si="1361"/>
        <v>3935.0464558612857</v>
      </c>
      <c r="X3002" s="7">
        <f t="shared" si="1362"/>
        <v>-32.161889288814081</v>
      </c>
      <c r="Y3002" s="6">
        <f t="shared" si="1348"/>
        <v>0</v>
      </c>
      <c r="Z3002" s="4">
        <f t="shared" si="1349"/>
        <v>-1</v>
      </c>
      <c r="AA3002" s="4">
        <f t="shared" si="1363"/>
        <v>0</v>
      </c>
      <c r="AB3002" s="5">
        <f t="shared" si="1364"/>
        <v>0</v>
      </c>
      <c r="AC3002" s="418">
        <f t="shared" si="1368"/>
        <v>0</v>
      </c>
      <c r="AD3002" s="628">
        <f t="shared" si="1365"/>
        <v>0</v>
      </c>
      <c r="AE3002" s="4">
        <f t="shared" si="1350"/>
        <v>0</v>
      </c>
      <c r="AF3002" s="3">
        <f t="shared" si="1366"/>
        <v>4.67</v>
      </c>
      <c r="AG3002" s="2">
        <f t="shared" si="1351"/>
        <v>105.92076283713217</v>
      </c>
      <c r="AH3002" s="1">
        <f t="shared" si="1340"/>
        <v>0</v>
      </c>
    </row>
    <row r="3003" spans="6:34" ht="15" thickBot="1" x14ac:dyDescent="0.4">
      <c r="F3003" s="21">
        <f t="shared" si="1352"/>
        <v>297.2999999999991</v>
      </c>
      <c r="G3003" s="20">
        <f t="shared" si="1367"/>
        <v>356.63043478260749</v>
      </c>
      <c r="H3003" s="19">
        <f t="shared" si="1341"/>
        <v>6.6304347826074945</v>
      </c>
      <c r="I3003" s="18">
        <f t="shared" si="1342"/>
        <v>1.8944099378878556E-2</v>
      </c>
      <c r="J3003" s="17">
        <f t="shared" si="1343"/>
        <v>3935.0464558612857</v>
      </c>
      <c r="K3003" s="16">
        <f t="shared" si="1344"/>
        <v>32.161889288814081</v>
      </c>
      <c r="L3003" s="15">
        <f t="shared" si="1345"/>
        <v>1.3845347021276564E-7</v>
      </c>
      <c r="M3003" s="14">
        <f t="shared" si="1346"/>
        <v>3.2909005334872264E-10</v>
      </c>
      <c r="N3003" s="13">
        <f t="shared" si="1353"/>
        <v>0</v>
      </c>
      <c r="O3003" s="12">
        <f t="shared" si="1354"/>
        <v>0</v>
      </c>
      <c r="P3003" s="4">
        <f t="shared" si="1355"/>
        <v>1.2462128098967713E-9</v>
      </c>
      <c r="Q3003" s="11">
        <f t="shared" si="1347"/>
        <v>1.831413571056754E-8</v>
      </c>
      <c r="R3003" s="10">
        <f t="shared" si="1356"/>
        <v>0</v>
      </c>
      <c r="S3003" s="9">
        <f t="shared" si="1357"/>
        <v>0</v>
      </c>
      <c r="T3003" s="8">
        <f t="shared" si="1358"/>
        <v>37294.985922558852</v>
      </c>
      <c r="U3003" s="7">
        <f t="shared" si="1359"/>
        <v>-32.161889288814081</v>
      </c>
      <c r="V3003" s="9">
        <f t="shared" si="1360"/>
        <v>0</v>
      </c>
      <c r="W3003" s="8">
        <f t="shared" si="1361"/>
        <v>3935.0464558612857</v>
      </c>
      <c r="X3003" s="7">
        <f t="shared" si="1362"/>
        <v>-32.161889288814081</v>
      </c>
      <c r="Y3003" s="6">
        <f t="shared" si="1348"/>
        <v>0</v>
      </c>
      <c r="Z3003" s="4">
        <f t="shared" si="1349"/>
        <v>-1</v>
      </c>
      <c r="AA3003" s="4">
        <f t="shared" si="1363"/>
        <v>0</v>
      </c>
      <c r="AB3003" s="5">
        <f t="shared" si="1364"/>
        <v>0</v>
      </c>
      <c r="AC3003" s="418">
        <f t="shared" si="1368"/>
        <v>0</v>
      </c>
      <c r="AD3003" s="628">
        <f t="shared" si="1365"/>
        <v>0</v>
      </c>
      <c r="AE3003" s="4">
        <f t="shared" si="1350"/>
        <v>0</v>
      </c>
      <c r="AF3003" s="3">
        <f t="shared" si="1366"/>
        <v>4.67</v>
      </c>
      <c r="AG3003" s="2">
        <f t="shared" si="1351"/>
        <v>105.92076283713217</v>
      </c>
      <c r="AH3003" s="1">
        <f t="shared" si="1340"/>
        <v>0</v>
      </c>
    </row>
    <row r="3004" spans="6:34" ht="15" thickBot="1" x14ac:dyDescent="0.4">
      <c r="F3004" s="21">
        <f t="shared" si="1352"/>
        <v>297.39999999999912</v>
      </c>
      <c r="G3004" s="20">
        <f t="shared" si="1367"/>
        <v>356.63043478260749</v>
      </c>
      <c r="H3004" s="19">
        <f t="shared" si="1341"/>
        <v>6.6304347826074945</v>
      </c>
      <c r="I3004" s="18">
        <f t="shared" si="1342"/>
        <v>1.8944099378878556E-2</v>
      </c>
      <c r="J3004" s="17">
        <f t="shared" si="1343"/>
        <v>3935.0464558612857</v>
      </c>
      <c r="K3004" s="16">
        <f t="shared" si="1344"/>
        <v>32.161889288814081</v>
      </c>
      <c r="L3004" s="15">
        <f t="shared" si="1345"/>
        <v>1.3845347021276564E-7</v>
      </c>
      <c r="M3004" s="14">
        <f t="shared" si="1346"/>
        <v>3.2909005334872264E-10</v>
      </c>
      <c r="N3004" s="13">
        <f t="shared" si="1353"/>
        <v>0</v>
      </c>
      <c r="O3004" s="12">
        <f t="shared" si="1354"/>
        <v>0</v>
      </c>
      <c r="P3004" s="4">
        <f t="shared" si="1355"/>
        <v>1.2462128098967713E-9</v>
      </c>
      <c r="Q3004" s="11">
        <f t="shared" si="1347"/>
        <v>1.831413571056754E-8</v>
      </c>
      <c r="R3004" s="10">
        <f t="shared" si="1356"/>
        <v>0</v>
      </c>
      <c r="S3004" s="9">
        <f t="shared" si="1357"/>
        <v>0</v>
      </c>
      <c r="T3004" s="8">
        <f t="shared" si="1358"/>
        <v>37294.985922558852</v>
      </c>
      <c r="U3004" s="7">
        <f t="shared" si="1359"/>
        <v>-32.161889288814081</v>
      </c>
      <c r="V3004" s="9">
        <f t="shared" si="1360"/>
        <v>0</v>
      </c>
      <c r="W3004" s="8">
        <f t="shared" si="1361"/>
        <v>3935.0464558612857</v>
      </c>
      <c r="X3004" s="7">
        <f t="shared" si="1362"/>
        <v>-32.161889288814081</v>
      </c>
      <c r="Y3004" s="6">
        <f t="shared" si="1348"/>
        <v>0</v>
      </c>
      <c r="Z3004" s="4">
        <f t="shared" si="1349"/>
        <v>-1</v>
      </c>
      <c r="AA3004" s="4">
        <f t="shared" si="1363"/>
        <v>0</v>
      </c>
      <c r="AB3004" s="5">
        <f t="shared" si="1364"/>
        <v>0</v>
      </c>
      <c r="AC3004" s="418">
        <f t="shared" si="1368"/>
        <v>0</v>
      </c>
      <c r="AD3004" s="628">
        <f t="shared" si="1365"/>
        <v>0</v>
      </c>
      <c r="AE3004" s="4">
        <f t="shared" si="1350"/>
        <v>0</v>
      </c>
      <c r="AF3004" s="3">
        <f t="shared" si="1366"/>
        <v>4.67</v>
      </c>
      <c r="AG3004" s="2">
        <f t="shared" si="1351"/>
        <v>105.92076283713217</v>
      </c>
      <c r="AH3004" s="1">
        <f t="shared" si="1340"/>
        <v>0</v>
      </c>
    </row>
    <row r="3005" spans="6:34" ht="15" thickBot="1" x14ac:dyDescent="0.4">
      <c r="F3005" s="21">
        <f t="shared" si="1352"/>
        <v>297.49999999999915</v>
      </c>
      <c r="G3005" s="20">
        <f t="shared" si="1367"/>
        <v>356.63043478260749</v>
      </c>
      <c r="H3005" s="19">
        <f t="shared" si="1341"/>
        <v>6.6304347826074945</v>
      </c>
      <c r="I3005" s="18">
        <f t="shared" si="1342"/>
        <v>1.8944099378878556E-2</v>
      </c>
      <c r="J3005" s="17">
        <f t="shared" si="1343"/>
        <v>3935.0464558612857</v>
      </c>
      <c r="K3005" s="16">
        <f t="shared" si="1344"/>
        <v>32.161889288814081</v>
      </c>
      <c r="L3005" s="15">
        <f t="shared" si="1345"/>
        <v>1.3845347021276564E-7</v>
      </c>
      <c r="M3005" s="14">
        <f t="shared" si="1346"/>
        <v>3.2909005334872264E-10</v>
      </c>
      <c r="N3005" s="13">
        <f t="shared" si="1353"/>
        <v>0</v>
      </c>
      <c r="O3005" s="12">
        <f t="shared" si="1354"/>
        <v>0</v>
      </c>
      <c r="P3005" s="4">
        <f t="shared" si="1355"/>
        <v>1.2462128098967713E-9</v>
      </c>
      <c r="Q3005" s="11">
        <f t="shared" si="1347"/>
        <v>1.831413571056754E-8</v>
      </c>
      <c r="R3005" s="10">
        <f t="shared" si="1356"/>
        <v>0</v>
      </c>
      <c r="S3005" s="9">
        <f t="shared" si="1357"/>
        <v>0</v>
      </c>
      <c r="T3005" s="8">
        <f t="shared" si="1358"/>
        <v>37294.985922558852</v>
      </c>
      <c r="U3005" s="7">
        <f t="shared" si="1359"/>
        <v>-32.161889288814081</v>
      </c>
      <c r="V3005" s="9">
        <f t="shared" si="1360"/>
        <v>0</v>
      </c>
      <c r="W3005" s="8">
        <f t="shared" si="1361"/>
        <v>3935.0464558612857</v>
      </c>
      <c r="X3005" s="7">
        <f t="shared" si="1362"/>
        <v>-32.161889288814081</v>
      </c>
      <c r="Y3005" s="6">
        <f t="shared" si="1348"/>
        <v>0</v>
      </c>
      <c r="Z3005" s="4">
        <f t="shared" si="1349"/>
        <v>-1</v>
      </c>
      <c r="AA3005" s="4">
        <f t="shared" si="1363"/>
        <v>0</v>
      </c>
      <c r="AB3005" s="5">
        <f t="shared" si="1364"/>
        <v>0</v>
      </c>
      <c r="AC3005" s="418">
        <f t="shared" si="1368"/>
        <v>0</v>
      </c>
      <c r="AD3005" s="628">
        <f t="shared" si="1365"/>
        <v>0</v>
      </c>
      <c r="AE3005" s="4">
        <f t="shared" si="1350"/>
        <v>0</v>
      </c>
      <c r="AF3005" s="3">
        <f t="shared" si="1366"/>
        <v>4.67</v>
      </c>
      <c r="AG3005" s="2">
        <f t="shared" si="1351"/>
        <v>105.92076283713217</v>
      </c>
      <c r="AH3005" s="1">
        <f t="shared" si="1340"/>
        <v>0</v>
      </c>
    </row>
    <row r="3006" spans="6:34" ht="15" thickBot="1" x14ac:dyDescent="0.4">
      <c r="F3006" s="21">
        <f t="shared" si="1352"/>
        <v>297.59999999999917</v>
      </c>
      <c r="G3006" s="20">
        <f t="shared" si="1367"/>
        <v>356.63043478260749</v>
      </c>
      <c r="H3006" s="19">
        <f t="shared" si="1341"/>
        <v>6.6304347826074945</v>
      </c>
      <c r="I3006" s="18">
        <f t="shared" si="1342"/>
        <v>1.8944099378878556E-2</v>
      </c>
      <c r="J3006" s="17">
        <f t="shared" si="1343"/>
        <v>3935.0464558612857</v>
      </c>
      <c r="K3006" s="16">
        <f t="shared" si="1344"/>
        <v>32.161889288814081</v>
      </c>
      <c r="L3006" s="15">
        <f t="shared" si="1345"/>
        <v>1.3845347021276564E-7</v>
      </c>
      <c r="M3006" s="14">
        <f t="shared" si="1346"/>
        <v>3.2909005334872264E-10</v>
      </c>
      <c r="N3006" s="13">
        <f t="shared" si="1353"/>
        <v>0</v>
      </c>
      <c r="O3006" s="12">
        <f t="shared" si="1354"/>
        <v>0</v>
      </c>
      <c r="P3006" s="4">
        <f t="shared" si="1355"/>
        <v>1.2462128098967713E-9</v>
      </c>
      <c r="Q3006" s="11">
        <f t="shared" si="1347"/>
        <v>1.831413571056754E-8</v>
      </c>
      <c r="R3006" s="10">
        <f t="shared" si="1356"/>
        <v>0</v>
      </c>
      <c r="S3006" s="9">
        <f t="shared" si="1357"/>
        <v>0</v>
      </c>
      <c r="T3006" s="8">
        <f t="shared" si="1358"/>
        <v>37294.985922558852</v>
      </c>
      <c r="U3006" s="7">
        <f t="shared" si="1359"/>
        <v>-32.161889288814081</v>
      </c>
      <c r="V3006" s="9">
        <f t="shared" si="1360"/>
        <v>0</v>
      </c>
      <c r="W3006" s="8">
        <f t="shared" si="1361"/>
        <v>3935.0464558612857</v>
      </c>
      <c r="X3006" s="7">
        <f t="shared" si="1362"/>
        <v>-32.161889288814081</v>
      </c>
      <c r="Y3006" s="6">
        <f t="shared" si="1348"/>
        <v>0</v>
      </c>
      <c r="Z3006" s="4">
        <f t="shared" si="1349"/>
        <v>-1</v>
      </c>
      <c r="AA3006" s="4">
        <f t="shared" si="1363"/>
        <v>0</v>
      </c>
      <c r="AB3006" s="5">
        <f t="shared" si="1364"/>
        <v>0</v>
      </c>
      <c r="AC3006" s="418">
        <f t="shared" si="1368"/>
        <v>0</v>
      </c>
      <c r="AD3006" s="628">
        <f t="shared" si="1365"/>
        <v>0</v>
      </c>
      <c r="AE3006" s="4">
        <f t="shared" si="1350"/>
        <v>0</v>
      </c>
      <c r="AF3006" s="3">
        <f t="shared" si="1366"/>
        <v>4.67</v>
      </c>
      <c r="AG3006" s="2">
        <f t="shared" si="1351"/>
        <v>105.92076283713217</v>
      </c>
      <c r="AH3006" s="1">
        <f t="shared" si="1340"/>
        <v>0</v>
      </c>
    </row>
    <row r="3007" spans="6:34" ht="15" thickBot="1" x14ac:dyDescent="0.4">
      <c r="F3007" s="21">
        <f t="shared" si="1352"/>
        <v>297.69999999999919</v>
      </c>
      <c r="G3007" s="20">
        <f t="shared" si="1367"/>
        <v>356.63043478260749</v>
      </c>
      <c r="H3007" s="19">
        <f t="shared" si="1341"/>
        <v>6.6304347826074945</v>
      </c>
      <c r="I3007" s="18">
        <f t="shared" si="1342"/>
        <v>1.8944099378878556E-2</v>
      </c>
      <c r="J3007" s="17">
        <f t="shared" si="1343"/>
        <v>3935.0464558612857</v>
      </c>
      <c r="K3007" s="16">
        <f t="shared" si="1344"/>
        <v>32.161889288814081</v>
      </c>
      <c r="L3007" s="15">
        <f t="shared" si="1345"/>
        <v>1.3845347021276564E-7</v>
      </c>
      <c r="M3007" s="14">
        <f t="shared" si="1346"/>
        <v>3.2909005334872264E-10</v>
      </c>
      <c r="N3007" s="13">
        <f t="shared" si="1353"/>
        <v>0</v>
      </c>
      <c r="O3007" s="12">
        <f t="shared" si="1354"/>
        <v>0</v>
      </c>
      <c r="P3007" s="4">
        <f t="shared" si="1355"/>
        <v>1.2462128098967713E-9</v>
      </c>
      <c r="Q3007" s="11">
        <f t="shared" si="1347"/>
        <v>1.831413571056754E-8</v>
      </c>
      <c r="R3007" s="10">
        <f t="shared" si="1356"/>
        <v>0</v>
      </c>
      <c r="S3007" s="9">
        <f t="shared" si="1357"/>
        <v>0</v>
      </c>
      <c r="T3007" s="8">
        <f t="shared" si="1358"/>
        <v>37294.985922558852</v>
      </c>
      <c r="U3007" s="7">
        <f t="shared" si="1359"/>
        <v>-32.161889288814081</v>
      </c>
      <c r="V3007" s="9">
        <f t="shared" si="1360"/>
        <v>0</v>
      </c>
      <c r="W3007" s="8">
        <f t="shared" si="1361"/>
        <v>3935.0464558612857</v>
      </c>
      <c r="X3007" s="7">
        <f t="shared" si="1362"/>
        <v>-32.161889288814081</v>
      </c>
      <c r="Y3007" s="6">
        <f t="shared" si="1348"/>
        <v>0</v>
      </c>
      <c r="Z3007" s="4">
        <f t="shared" si="1349"/>
        <v>-1</v>
      </c>
      <c r="AA3007" s="4">
        <f t="shared" si="1363"/>
        <v>0</v>
      </c>
      <c r="AB3007" s="5">
        <f t="shared" si="1364"/>
        <v>0</v>
      </c>
      <c r="AC3007" s="418">
        <f t="shared" si="1368"/>
        <v>0</v>
      </c>
      <c r="AD3007" s="628">
        <f t="shared" si="1365"/>
        <v>0</v>
      </c>
      <c r="AE3007" s="4">
        <f t="shared" si="1350"/>
        <v>0</v>
      </c>
      <c r="AF3007" s="3">
        <f t="shared" si="1366"/>
        <v>4.67</v>
      </c>
      <c r="AG3007" s="2">
        <f t="shared" si="1351"/>
        <v>105.92076283713217</v>
      </c>
      <c r="AH3007" s="1">
        <f t="shared" si="1340"/>
        <v>0</v>
      </c>
    </row>
    <row r="3008" spans="6:34" ht="15" thickBot="1" x14ac:dyDescent="0.4">
      <c r="F3008" s="21">
        <f t="shared" si="1352"/>
        <v>297.79999999999922</v>
      </c>
      <c r="G3008" s="20">
        <f t="shared" si="1367"/>
        <v>356.63043478260749</v>
      </c>
      <c r="H3008" s="19">
        <f t="shared" si="1341"/>
        <v>6.6304347826074945</v>
      </c>
      <c r="I3008" s="18">
        <f t="shared" si="1342"/>
        <v>1.8944099378878556E-2</v>
      </c>
      <c r="J3008" s="17">
        <f t="shared" si="1343"/>
        <v>3935.0464558612857</v>
      </c>
      <c r="K3008" s="16">
        <f t="shared" si="1344"/>
        <v>32.161889288814081</v>
      </c>
      <c r="L3008" s="15">
        <f t="shared" si="1345"/>
        <v>1.3845347021276564E-7</v>
      </c>
      <c r="M3008" s="14">
        <f t="shared" si="1346"/>
        <v>3.2909005334872264E-10</v>
      </c>
      <c r="N3008" s="13">
        <f t="shared" si="1353"/>
        <v>0</v>
      </c>
      <c r="O3008" s="12">
        <f t="shared" si="1354"/>
        <v>0</v>
      </c>
      <c r="P3008" s="4">
        <f t="shared" si="1355"/>
        <v>1.2462128098967713E-9</v>
      </c>
      <c r="Q3008" s="11">
        <f t="shared" si="1347"/>
        <v>1.831413571056754E-8</v>
      </c>
      <c r="R3008" s="10">
        <f t="shared" si="1356"/>
        <v>0</v>
      </c>
      <c r="S3008" s="9">
        <f t="shared" si="1357"/>
        <v>0</v>
      </c>
      <c r="T3008" s="8">
        <f t="shared" si="1358"/>
        <v>37294.985922558852</v>
      </c>
      <c r="U3008" s="7">
        <f t="shared" si="1359"/>
        <v>-32.161889288814081</v>
      </c>
      <c r="V3008" s="9">
        <f t="shared" si="1360"/>
        <v>0</v>
      </c>
      <c r="W3008" s="8">
        <f t="shared" si="1361"/>
        <v>3935.0464558612857</v>
      </c>
      <c r="X3008" s="7">
        <f t="shared" si="1362"/>
        <v>-32.161889288814081</v>
      </c>
      <c r="Y3008" s="6">
        <f t="shared" si="1348"/>
        <v>0</v>
      </c>
      <c r="Z3008" s="4">
        <f t="shared" si="1349"/>
        <v>-1</v>
      </c>
      <c r="AA3008" s="4">
        <f t="shared" si="1363"/>
        <v>0</v>
      </c>
      <c r="AB3008" s="5">
        <f t="shared" si="1364"/>
        <v>0</v>
      </c>
      <c r="AC3008" s="418">
        <f t="shared" si="1368"/>
        <v>0</v>
      </c>
      <c r="AD3008" s="628">
        <f t="shared" si="1365"/>
        <v>0</v>
      </c>
      <c r="AE3008" s="4">
        <f t="shared" si="1350"/>
        <v>0</v>
      </c>
      <c r="AF3008" s="3">
        <f t="shared" si="1366"/>
        <v>4.67</v>
      </c>
      <c r="AG3008" s="2">
        <f t="shared" si="1351"/>
        <v>105.92076283713217</v>
      </c>
      <c r="AH3008" s="1">
        <f t="shared" si="1340"/>
        <v>0</v>
      </c>
    </row>
    <row r="3009" spans="6:34" ht="15" thickBot="1" x14ac:dyDescent="0.4">
      <c r="F3009" s="21">
        <f t="shared" si="1352"/>
        <v>297.89999999999924</v>
      </c>
      <c r="G3009" s="20">
        <f t="shared" si="1367"/>
        <v>356.63043478260749</v>
      </c>
      <c r="H3009" s="19">
        <f t="shared" si="1341"/>
        <v>6.6304347826074945</v>
      </c>
      <c r="I3009" s="18">
        <f t="shared" si="1342"/>
        <v>1.8944099378878556E-2</v>
      </c>
      <c r="J3009" s="17">
        <f t="shared" si="1343"/>
        <v>3935.0464558612857</v>
      </c>
      <c r="K3009" s="16">
        <f t="shared" si="1344"/>
        <v>32.161889288814081</v>
      </c>
      <c r="L3009" s="15">
        <f t="shared" si="1345"/>
        <v>1.3845347021276564E-7</v>
      </c>
      <c r="M3009" s="14">
        <f t="shared" si="1346"/>
        <v>3.2909005334872264E-10</v>
      </c>
      <c r="N3009" s="13">
        <f t="shared" si="1353"/>
        <v>0</v>
      </c>
      <c r="O3009" s="12">
        <f t="shared" si="1354"/>
        <v>0</v>
      </c>
      <c r="P3009" s="4">
        <f t="shared" si="1355"/>
        <v>1.2462128098967713E-9</v>
      </c>
      <c r="Q3009" s="11">
        <f t="shared" si="1347"/>
        <v>1.831413571056754E-8</v>
      </c>
      <c r="R3009" s="10">
        <f t="shared" si="1356"/>
        <v>0</v>
      </c>
      <c r="S3009" s="9">
        <f t="shared" si="1357"/>
        <v>0</v>
      </c>
      <c r="T3009" s="8">
        <f t="shared" si="1358"/>
        <v>37294.985922558852</v>
      </c>
      <c r="U3009" s="7">
        <f t="shared" si="1359"/>
        <v>-32.161889288814081</v>
      </c>
      <c r="V3009" s="9">
        <f t="shared" si="1360"/>
        <v>0</v>
      </c>
      <c r="W3009" s="8">
        <f t="shared" si="1361"/>
        <v>3935.0464558612857</v>
      </c>
      <c r="X3009" s="7">
        <f t="shared" si="1362"/>
        <v>-32.161889288814081</v>
      </c>
      <c r="Y3009" s="6">
        <f t="shared" si="1348"/>
        <v>0</v>
      </c>
      <c r="Z3009" s="4">
        <f t="shared" si="1349"/>
        <v>-1</v>
      </c>
      <c r="AA3009" s="4">
        <f t="shared" si="1363"/>
        <v>0</v>
      </c>
      <c r="AB3009" s="5">
        <f t="shared" si="1364"/>
        <v>0</v>
      </c>
      <c r="AC3009" s="418">
        <f t="shared" si="1368"/>
        <v>0</v>
      </c>
      <c r="AD3009" s="628">
        <f t="shared" si="1365"/>
        <v>0</v>
      </c>
      <c r="AE3009" s="4">
        <f t="shared" si="1350"/>
        <v>0</v>
      </c>
      <c r="AF3009" s="3">
        <f t="shared" si="1366"/>
        <v>4.67</v>
      </c>
      <c r="AG3009" s="2">
        <f t="shared" si="1351"/>
        <v>105.92076283713217</v>
      </c>
      <c r="AH3009" s="1">
        <f t="shared" si="1340"/>
        <v>0</v>
      </c>
    </row>
    <row r="3010" spans="6:34" ht="15" thickBot="1" x14ac:dyDescent="0.4">
      <c r="F3010" s="21">
        <f t="shared" si="1352"/>
        <v>297.99999999999926</v>
      </c>
      <c r="G3010" s="20">
        <f t="shared" si="1367"/>
        <v>356.63043478260749</v>
      </c>
      <c r="H3010" s="19">
        <f t="shared" si="1341"/>
        <v>6.6304347826074945</v>
      </c>
      <c r="I3010" s="18">
        <f t="shared" si="1342"/>
        <v>1.8944099378878556E-2</v>
      </c>
      <c r="J3010" s="17">
        <f t="shared" si="1343"/>
        <v>3935.0464558612857</v>
      </c>
      <c r="K3010" s="16">
        <f t="shared" si="1344"/>
        <v>32.161889288814081</v>
      </c>
      <c r="L3010" s="15">
        <f t="shared" si="1345"/>
        <v>1.3845347021276564E-7</v>
      </c>
      <c r="M3010" s="14">
        <f t="shared" si="1346"/>
        <v>3.2909005334872264E-10</v>
      </c>
      <c r="N3010" s="13">
        <f t="shared" si="1353"/>
        <v>0</v>
      </c>
      <c r="O3010" s="12">
        <f t="shared" si="1354"/>
        <v>0</v>
      </c>
      <c r="P3010" s="4">
        <f t="shared" si="1355"/>
        <v>1.2462128098967713E-9</v>
      </c>
      <c r="Q3010" s="11">
        <f t="shared" si="1347"/>
        <v>1.831413571056754E-8</v>
      </c>
      <c r="R3010" s="10">
        <f t="shared" si="1356"/>
        <v>0</v>
      </c>
      <c r="S3010" s="9">
        <f t="shared" si="1357"/>
        <v>0</v>
      </c>
      <c r="T3010" s="8">
        <f t="shared" si="1358"/>
        <v>37294.985922558852</v>
      </c>
      <c r="U3010" s="7">
        <f t="shared" si="1359"/>
        <v>-32.161889288814081</v>
      </c>
      <c r="V3010" s="9">
        <f t="shared" si="1360"/>
        <v>0</v>
      </c>
      <c r="W3010" s="8">
        <f t="shared" si="1361"/>
        <v>3935.0464558612857</v>
      </c>
      <c r="X3010" s="7">
        <f t="shared" si="1362"/>
        <v>-32.161889288814081</v>
      </c>
      <c r="Y3010" s="6">
        <f t="shared" si="1348"/>
        <v>0</v>
      </c>
      <c r="Z3010" s="4">
        <f t="shared" si="1349"/>
        <v>-1</v>
      </c>
      <c r="AA3010" s="4">
        <f t="shared" si="1363"/>
        <v>0</v>
      </c>
      <c r="AB3010" s="5">
        <f t="shared" si="1364"/>
        <v>0</v>
      </c>
      <c r="AC3010" s="418">
        <f t="shared" si="1368"/>
        <v>0</v>
      </c>
      <c r="AD3010" s="628">
        <f t="shared" si="1365"/>
        <v>0</v>
      </c>
      <c r="AE3010" s="4">
        <f t="shared" si="1350"/>
        <v>0</v>
      </c>
      <c r="AF3010" s="3">
        <f t="shared" si="1366"/>
        <v>4.67</v>
      </c>
      <c r="AG3010" s="2">
        <f t="shared" si="1351"/>
        <v>105.92076283713217</v>
      </c>
      <c r="AH3010" s="1">
        <f t="shared" si="1340"/>
        <v>0</v>
      </c>
    </row>
    <row r="3011" spans="6:34" ht="15" thickBot="1" x14ac:dyDescent="0.4">
      <c r="F3011" s="21">
        <f t="shared" si="1352"/>
        <v>298.09999999999928</v>
      </c>
      <c r="G3011" s="20">
        <f t="shared" si="1367"/>
        <v>356.63043478260749</v>
      </c>
      <c r="H3011" s="19">
        <f t="shared" si="1341"/>
        <v>6.6304347826074945</v>
      </c>
      <c r="I3011" s="18">
        <f t="shared" si="1342"/>
        <v>1.8944099378878556E-2</v>
      </c>
      <c r="J3011" s="17">
        <f t="shared" si="1343"/>
        <v>3935.0464558612857</v>
      </c>
      <c r="K3011" s="16">
        <f t="shared" si="1344"/>
        <v>32.161889288814081</v>
      </c>
      <c r="L3011" s="15">
        <f t="shared" si="1345"/>
        <v>1.3845347021276564E-7</v>
      </c>
      <c r="M3011" s="14">
        <f t="shared" si="1346"/>
        <v>3.2909005334872264E-10</v>
      </c>
      <c r="N3011" s="13">
        <f t="shared" si="1353"/>
        <v>0</v>
      </c>
      <c r="O3011" s="12">
        <f t="shared" si="1354"/>
        <v>0</v>
      </c>
      <c r="P3011" s="4">
        <f t="shared" si="1355"/>
        <v>1.2462128098967713E-9</v>
      </c>
      <c r="Q3011" s="11">
        <f t="shared" si="1347"/>
        <v>1.831413571056754E-8</v>
      </c>
      <c r="R3011" s="10">
        <f t="shared" si="1356"/>
        <v>0</v>
      </c>
      <c r="S3011" s="9">
        <f t="shared" si="1357"/>
        <v>0</v>
      </c>
      <c r="T3011" s="8">
        <f t="shared" si="1358"/>
        <v>37294.985922558852</v>
      </c>
      <c r="U3011" s="7">
        <f t="shared" si="1359"/>
        <v>-32.161889288814081</v>
      </c>
      <c r="V3011" s="9">
        <f t="shared" si="1360"/>
        <v>0</v>
      </c>
      <c r="W3011" s="8">
        <f t="shared" si="1361"/>
        <v>3935.0464558612857</v>
      </c>
      <c r="X3011" s="7">
        <f t="shared" si="1362"/>
        <v>-32.161889288814081</v>
      </c>
      <c r="Y3011" s="6">
        <f t="shared" si="1348"/>
        <v>0</v>
      </c>
      <c r="Z3011" s="4">
        <f t="shared" si="1349"/>
        <v>-1</v>
      </c>
      <c r="AA3011" s="4">
        <f t="shared" si="1363"/>
        <v>0</v>
      </c>
      <c r="AB3011" s="5">
        <f t="shared" si="1364"/>
        <v>0</v>
      </c>
      <c r="AC3011" s="418">
        <f t="shared" si="1368"/>
        <v>0</v>
      </c>
      <c r="AD3011" s="628">
        <f t="shared" si="1365"/>
        <v>0</v>
      </c>
      <c r="AE3011" s="4">
        <f t="shared" si="1350"/>
        <v>0</v>
      </c>
      <c r="AF3011" s="3">
        <f t="shared" si="1366"/>
        <v>4.67</v>
      </c>
      <c r="AG3011" s="2">
        <f t="shared" si="1351"/>
        <v>105.92076283713217</v>
      </c>
      <c r="AH3011" s="1">
        <f t="shared" si="1340"/>
        <v>0</v>
      </c>
    </row>
    <row r="3012" spans="6:34" ht="15" thickBot="1" x14ac:dyDescent="0.4">
      <c r="F3012" s="21">
        <f t="shared" si="1352"/>
        <v>298.19999999999931</v>
      </c>
      <c r="G3012" s="20">
        <f t="shared" si="1367"/>
        <v>356.63043478260749</v>
      </c>
      <c r="H3012" s="19">
        <f t="shared" si="1341"/>
        <v>6.6304347826074945</v>
      </c>
      <c r="I3012" s="18">
        <f t="shared" si="1342"/>
        <v>1.8944099378878556E-2</v>
      </c>
      <c r="J3012" s="17">
        <f t="shared" si="1343"/>
        <v>3935.0464558612857</v>
      </c>
      <c r="K3012" s="16">
        <f t="shared" si="1344"/>
        <v>32.161889288814081</v>
      </c>
      <c r="L3012" s="15">
        <f t="shared" si="1345"/>
        <v>1.3845347021276564E-7</v>
      </c>
      <c r="M3012" s="14">
        <f t="shared" si="1346"/>
        <v>3.2909005334872264E-10</v>
      </c>
      <c r="N3012" s="13">
        <f t="shared" si="1353"/>
        <v>0</v>
      </c>
      <c r="O3012" s="12">
        <f t="shared" si="1354"/>
        <v>0</v>
      </c>
      <c r="P3012" s="4">
        <f t="shared" si="1355"/>
        <v>1.2462128098967713E-9</v>
      </c>
      <c r="Q3012" s="11">
        <f t="shared" si="1347"/>
        <v>1.831413571056754E-8</v>
      </c>
      <c r="R3012" s="10">
        <f t="shared" si="1356"/>
        <v>0</v>
      </c>
      <c r="S3012" s="9">
        <f t="shared" si="1357"/>
        <v>0</v>
      </c>
      <c r="T3012" s="8">
        <f t="shared" si="1358"/>
        <v>37294.985922558852</v>
      </c>
      <c r="U3012" s="7">
        <f t="shared" si="1359"/>
        <v>-32.161889288814081</v>
      </c>
      <c r="V3012" s="9">
        <f t="shared" si="1360"/>
        <v>0</v>
      </c>
      <c r="W3012" s="8">
        <f t="shared" si="1361"/>
        <v>3935.0464558612857</v>
      </c>
      <c r="X3012" s="7">
        <f t="shared" si="1362"/>
        <v>-32.161889288814081</v>
      </c>
      <c r="Y3012" s="6">
        <f t="shared" si="1348"/>
        <v>0</v>
      </c>
      <c r="Z3012" s="4">
        <f t="shared" si="1349"/>
        <v>-1</v>
      </c>
      <c r="AA3012" s="4">
        <f t="shared" si="1363"/>
        <v>0</v>
      </c>
      <c r="AB3012" s="5">
        <f t="shared" si="1364"/>
        <v>0</v>
      </c>
      <c r="AC3012" s="418">
        <f t="shared" si="1368"/>
        <v>0</v>
      </c>
      <c r="AD3012" s="628">
        <f t="shared" si="1365"/>
        <v>0</v>
      </c>
      <c r="AE3012" s="4">
        <f t="shared" si="1350"/>
        <v>0</v>
      </c>
      <c r="AF3012" s="3">
        <f t="shared" si="1366"/>
        <v>4.67</v>
      </c>
      <c r="AG3012" s="2">
        <f t="shared" si="1351"/>
        <v>105.92076283713217</v>
      </c>
      <c r="AH3012" s="1">
        <f t="shared" si="1340"/>
        <v>0</v>
      </c>
    </row>
    <row r="3013" spans="6:34" ht="15" thickBot="1" x14ac:dyDescent="0.4">
      <c r="F3013" s="21">
        <f t="shared" si="1352"/>
        <v>298.29999999999933</v>
      </c>
      <c r="G3013" s="20">
        <f t="shared" si="1367"/>
        <v>356.63043478260749</v>
      </c>
      <c r="H3013" s="19">
        <f t="shared" si="1341"/>
        <v>6.6304347826074945</v>
      </c>
      <c r="I3013" s="18">
        <f t="shared" si="1342"/>
        <v>1.8944099378878556E-2</v>
      </c>
      <c r="J3013" s="17">
        <f t="shared" si="1343"/>
        <v>3935.0464558612857</v>
      </c>
      <c r="K3013" s="16">
        <f t="shared" si="1344"/>
        <v>32.161889288814081</v>
      </c>
      <c r="L3013" s="15">
        <f t="shared" si="1345"/>
        <v>1.3845347021276564E-7</v>
      </c>
      <c r="M3013" s="14">
        <f t="shared" si="1346"/>
        <v>3.2909005334872264E-10</v>
      </c>
      <c r="N3013" s="13">
        <f t="shared" si="1353"/>
        <v>0</v>
      </c>
      <c r="O3013" s="12">
        <f t="shared" si="1354"/>
        <v>0</v>
      </c>
      <c r="P3013" s="4">
        <f t="shared" si="1355"/>
        <v>1.2462128098967713E-9</v>
      </c>
      <c r="Q3013" s="11">
        <f t="shared" si="1347"/>
        <v>1.831413571056754E-8</v>
      </c>
      <c r="R3013" s="10">
        <f t="shared" si="1356"/>
        <v>0</v>
      </c>
      <c r="S3013" s="9">
        <f t="shared" si="1357"/>
        <v>0</v>
      </c>
      <c r="T3013" s="8">
        <f t="shared" si="1358"/>
        <v>37294.985922558852</v>
      </c>
      <c r="U3013" s="7">
        <f t="shared" si="1359"/>
        <v>-32.161889288814081</v>
      </c>
      <c r="V3013" s="9">
        <f t="shared" si="1360"/>
        <v>0</v>
      </c>
      <c r="W3013" s="8">
        <f t="shared" si="1361"/>
        <v>3935.0464558612857</v>
      </c>
      <c r="X3013" s="7">
        <f t="shared" si="1362"/>
        <v>-32.161889288814081</v>
      </c>
      <c r="Y3013" s="6">
        <f t="shared" si="1348"/>
        <v>0</v>
      </c>
      <c r="Z3013" s="4">
        <f t="shared" si="1349"/>
        <v>-1</v>
      </c>
      <c r="AA3013" s="4">
        <f t="shared" si="1363"/>
        <v>0</v>
      </c>
      <c r="AB3013" s="5">
        <f t="shared" si="1364"/>
        <v>0</v>
      </c>
      <c r="AC3013" s="418">
        <f t="shared" si="1368"/>
        <v>0</v>
      </c>
      <c r="AD3013" s="628">
        <f t="shared" si="1365"/>
        <v>0</v>
      </c>
      <c r="AE3013" s="4">
        <f t="shared" si="1350"/>
        <v>0</v>
      </c>
      <c r="AF3013" s="3">
        <f t="shared" si="1366"/>
        <v>4.67</v>
      </c>
      <c r="AG3013" s="2">
        <f t="shared" si="1351"/>
        <v>105.92076283713217</v>
      </c>
      <c r="AH3013" s="1">
        <f t="shared" si="1340"/>
        <v>0</v>
      </c>
    </row>
    <row r="3014" spans="6:34" ht="15" thickBot="1" x14ac:dyDescent="0.4">
      <c r="F3014" s="21">
        <f t="shared" si="1352"/>
        <v>298.39999999999935</v>
      </c>
      <c r="G3014" s="20">
        <f t="shared" si="1367"/>
        <v>356.63043478260749</v>
      </c>
      <c r="H3014" s="19">
        <f t="shared" si="1341"/>
        <v>6.6304347826074945</v>
      </c>
      <c r="I3014" s="18">
        <f t="shared" si="1342"/>
        <v>1.8944099378878556E-2</v>
      </c>
      <c r="J3014" s="17">
        <f t="shared" si="1343"/>
        <v>3935.0464558612857</v>
      </c>
      <c r="K3014" s="16">
        <f t="shared" si="1344"/>
        <v>32.161889288814081</v>
      </c>
      <c r="L3014" s="15">
        <f t="shared" si="1345"/>
        <v>1.3845347021276564E-7</v>
      </c>
      <c r="M3014" s="14">
        <f t="shared" si="1346"/>
        <v>3.2909005334872264E-10</v>
      </c>
      <c r="N3014" s="13">
        <f t="shared" si="1353"/>
        <v>0</v>
      </c>
      <c r="O3014" s="12">
        <f t="shared" si="1354"/>
        <v>0</v>
      </c>
      <c r="P3014" s="4">
        <f t="shared" si="1355"/>
        <v>1.2462128098967713E-9</v>
      </c>
      <c r="Q3014" s="11">
        <f t="shared" si="1347"/>
        <v>1.831413571056754E-8</v>
      </c>
      <c r="R3014" s="10">
        <f t="shared" si="1356"/>
        <v>0</v>
      </c>
      <c r="S3014" s="9">
        <f t="shared" si="1357"/>
        <v>0</v>
      </c>
      <c r="T3014" s="8">
        <f t="shared" si="1358"/>
        <v>37294.985922558852</v>
      </c>
      <c r="U3014" s="7">
        <f t="shared" si="1359"/>
        <v>-32.161889288814081</v>
      </c>
      <c r="V3014" s="9">
        <f t="shared" si="1360"/>
        <v>0</v>
      </c>
      <c r="W3014" s="8">
        <f t="shared" si="1361"/>
        <v>3935.0464558612857</v>
      </c>
      <c r="X3014" s="7">
        <f t="shared" si="1362"/>
        <v>-32.161889288814081</v>
      </c>
      <c r="Y3014" s="6">
        <f t="shared" si="1348"/>
        <v>0</v>
      </c>
      <c r="Z3014" s="4">
        <f t="shared" si="1349"/>
        <v>-1</v>
      </c>
      <c r="AA3014" s="4">
        <f t="shared" si="1363"/>
        <v>0</v>
      </c>
      <c r="AB3014" s="5">
        <f t="shared" si="1364"/>
        <v>0</v>
      </c>
      <c r="AC3014" s="418">
        <f t="shared" si="1368"/>
        <v>0</v>
      </c>
      <c r="AD3014" s="628">
        <f t="shared" si="1365"/>
        <v>0</v>
      </c>
      <c r="AE3014" s="4">
        <f t="shared" si="1350"/>
        <v>0</v>
      </c>
      <c r="AF3014" s="3">
        <f t="shared" si="1366"/>
        <v>4.67</v>
      </c>
      <c r="AG3014" s="2">
        <f t="shared" si="1351"/>
        <v>105.92076283713217</v>
      </c>
      <c r="AH3014" s="1">
        <f t="shared" si="1340"/>
        <v>0</v>
      </c>
    </row>
    <row r="3015" spans="6:34" ht="15" thickBot="1" x14ac:dyDescent="0.4">
      <c r="F3015" s="21">
        <f t="shared" si="1352"/>
        <v>298.49999999999937</v>
      </c>
      <c r="G3015" s="20">
        <f t="shared" si="1367"/>
        <v>356.63043478260749</v>
      </c>
      <c r="H3015" s="19">
        <f t="shared" si="1341"/>
        <v>6.6304347826074945</v>
      </c>
      <c r="I3015" s="18">
        <f t="shared" si="1342"/>
        <v>1.8944099378878556E-2</v>
      </c>
      <c r="J3015" s="17">
        <f t="shared" si="1343"/>
        <v>3935.0464558612857</v>
      </c>
      <c r="K3015" s="16">
        <f t="shared" si="1344"/>
        <v>32.161889288814081</v>
      </c>
      <c r="L3015" s="15">
        <f t="shared" si="1345"/>
        <v>1.3845347021276564E-7</v>
      </c>
      <c r="M3015" s="14">
        <f t="shared" si="1346"/>
        <v>3.2909005334872264E-10</v>
      </c>
      <c r="N3015" s="13">
        <f t="shared" si="1353"/>
        <v>0</v>
      </c>
      <c r="O3015" s="12">
        <f t="shared" si="1354"/>
        <v>0</v>
      </c>
      <c r="P3015" s="4">
        <f t="shared" si="1355"/>
        <v>1.2462128098967713E-9</v>
      </c>
      <c r="Q3015" s="11">
        <f t="shared" si="1347"/>
        <v>1.831413571056754E-8</v>
      </c>
      <c r="R3015" s="10">
        <f t="shared" si="1356"/>
        <v>0</v>
      </c>
      <c r="S3015" s="9">
        <f t="shared" si="1357"/>
        <v>0</v>
      </c>
      <c r="T3015" s="8">
        <f t="shared" si="1358"/>
        <v>37294.985922558852</v>
      </c>
      <c r="U3015" s="7">
        <f t="shared" si="1359"/>
        <v>-32.161889288814081</v>
      </c>
      <c r="V3015" s="9">
        <f t="shared" si="1360"/>
        <v>0</v>
      </c>
      <c r="W3015" s="8">
        <f t="shared" si="1361"/>
        <v>3935.0464558612857</v>
      </c>
      <c r="X3015" s="7">
        <f t="shared" si="1362"/>
        <v>-32.161889288814081</v>
      </c>
      <c r="Y3015" s="6">
        <f t="shared" si="1348"/>
        <v>0</v>
      </c>
      <c r="Z3015" s="4">
        <f t="shared" si="1349"/>
        <v>-1</v>
      </c>
      <c r="AA3015" s="4">
        <f t="shared" si="1363"/>
        <v>0</v>
      </c>
      <c r="AB3015" s="5">
        <f t="shared" si="1364"/>
        <v>0</v>
      </c>
      <c r="AC3015" s="418">
        <f t="shared" si="1368"/>
        <v>0</v>
      </c>
      <c r="AD3015" s="628">
        <f t="shared" si="1365"/>
        <v>0</v>
      </c>
      <c r="AE3015" s="4">
        <f t="shared" si="1350"/>
        <v>0</v>
      </c>
      <c r="AF3015" s="3">
        <f t="shared" si="1366"/>
        <v>4.67</v>
      </c>
      <c r="AG3015" s="2">
        <f t="shared" si="1351"/>
        <v>105.92076283713217</v>
      </c>
      <c r="AH3015" s="1">
        <f t="shared" si="1340"/>
        <v>0</v>
      </c>
    </row>
    <row r="3016" spans="6:34" ht="15" thickBot="1" x14ac:dyDescent="0.4">
      <c r="F3016" s="21">
        <f t="shared" si="1352"/>
        <v>298.5999999999994</v>
      </c>
      <c r="G3016" s="20">
        <f t="shared" si="1367"/>
        <v>356.63043478260749</v>
      </c>
      <c r="H3016" s="19">
        <f t="shared" si="1341"/>
        <v>6.6304347826074945</v>
      </c>
      <c r="I3016" s="18">
        <f t="shared" si="1342"/>
        <v>1.8944099378878556E-2</v>
      </c>
      <c r="J3016" s="17">
        <f t="shared" si="1343"/>
        <v>3935.0464558612857</v>
      </c>
      <c r="K3016" s="16">
        <f t="shared" si="1344"/>
        <v>32.161889288814081</v>
      </c>
      <c r="L3016" s="15">
        <f t="shared" si="1345"/>
        <v>1.3845347021276564E-7</v>
      </c>
      <c r="M3016" s="14">
        <f t="shared" si="1346"/>
        <v>3.2909005334872264E-10</v>
      </c>
      <c r="N3016" s="13">
        <f t="shared" si="1353"/>
        <v>0</v>
      </c>
      <c r="O3016" s="12">
        <f t="shared" si="1354"/>
        <v>0</v>
      </c>
      <c r="P3016" s="4">
        <f t="shared" si="1355"/>
        <v>1.2462128098967713E-9</v>
      </c>
      <c r="Q3016" s="11">
        <f t="shared" si="1347"/>
        <v>1.831413571056754E-8</v>
      </c>
      <c r="R3016" s="10">
        <f t="shared" si="1356"/>
        <v>0</v>
      </c>
      <c r="S3016" s="9">
        <f t="shared" si="1357"/>
        <v>0</v>
      </c>
      <c r="T3016" s="8">
        <f t="shared" si="1358"/>
        <v>37294.985922558852</v>
      </c>
      <c r="U3016" s="7">
        <f t="shared" si="1359"/>
        <v>-32.161889288814081</v>
      </c>
      <c r="V3016" s="9">
        <f t="shared" si="1360"/>
        <v>0</v>
      </c>
      <c r="W3016" s="8">
        <f t="shared" si="1361"/>
        <v>3935.0464558612857</v>
      </c>
      <c r="X3016" s="7">
        <f t="shared" si="1362"/>
        <v>-32.161889288814081</v>
      </c>
      <c r="Y3016" s="6">
        <f t="shared" si="1348"/>
        <v>0</v>
      </c>
      <c r="Z3016" s="4">
        <f t="shared" si="1349"/>
        <v>-1</v>
      </c>
      <c r="AA3016" s="4">
        <f t="shared" si="1363"/>
        <v>0</v>
      </c>
      <c r="AB3016" s="5">
        <f t="shared" si="1364"/>
        <v>0</v>
      </c>
      <c r="AC3016" s="418">
        <f t="shared" si="1368"/>
        <v>0</v>
      </c>
      <c r="AD3016" s="628">
        <f t="shared" si="1365"/>
        <v>0</v>
      </c>
      <c r="AE3016" s="4">
        <f t="shared" si="1350"/>
        <v>0</v>
      </c>
      <c r="AF3016" s="3">
        <f t="shared" si="1366"/>
        <v>4.67</v>
      </c>
      <c r="AG3016" s="2">
        <f t="shared" si="1351"/>
        <v>105.92076283713217</v>
      </c>
      <c r="AH3016" s="1">
        <f t="shared" si="1340"/>
        <v>0</v>
      </c>
    </row>
    <row r="3017" spans="6:34" ht="15" thickBot="1" x14ac:dyDescent="0.4">
      <c r="F3017" s="21">
        <f t="shared" si="1352"/>
        <v>298.69999999999942</v>
      </c>
      <c r="G3017" s="20">
        <f t="shared" si="1367"/>
        <v>356.63043478260749</v>
      </c>
      <c r="H3017" s="19">
        <f t="shared" si="1341"/>
        <v>6.6304347826074945</v>
      </c>
      <c r="I3017" s="18">
        <f t="shared" si="1342"/>
        <v>1.8944099378878556E-2</v>
      </c>
      <c r="J3017" s="17">
        <f t="shared" si="1343"/>
        <v>3935.0464558612857</v>
      </c>
      <c r="K3017" s="16">
        <f t="shared" si="1344"/>
        <v>32.161889288814081</v>
      </c>
      <c r="L3017" s="15">
        <f t="shared" si="1345"/>
        <v>1.3845347021276564E-7</v>
      </c>
      <c r="M3017" s="14">
        <f t="shared" si="1346"/>
        <v>3.2909005334872264E-10</v>
      </c>
      <c r="N3017" s="13">
        <f t="shared" si="1353"/>
        <v>0</v>
      </c>
      <c r="O3017" s="12">
        <f t="shared" si="1354"/>
        <v>0</v>
      </c>
      <c r="P3017" s="4">
        <f t="shared" si="1355"/>
        <v>1.2462128098967713E-9</v>
      </c>
      <c r="Q3017" s="11">
        <f t="shared" si="1347"/>
        <v>1.831413571056754E-8</v>
      </c>
      <c r="R3017" s="10">
        <f t="shared" si="1356"/>
        <v>0</v>
      </c>
      <c r="S3017" s="9">
        <f t="shared" si="1357"/>
        <v>0</v>
      </c>
      <c r="T3017" s="8">
        <f t="shared" si="1358"/>
        <v>37294.985922558852</v>
      </c>
      <c r="U3017" s="7">
        <f t="shared" si="1359"/>
        <v>-32.161889288814081</v>
      </c>
      <c r="V3017" s="9">
        <f t="shared" si="1360"/>
        <v>0</v>
      </c>
      <c r="W3017" s="8">
        <f t="shared" si="1361"/>
        <v>3935.0464558612857</v>
      </c>
      <c r="X3017" s="7">
        <f t="shared" si="1362"/>
        <v>-32.161889288814081</v>
      </c>
      <c r="Y3017" s="6">
        <f t="shared" si="1348"/>
        <v>0</v>
      </c>
      <c r="Z3017" s="4">
        <f t="shared" si="1349"/>
        <v>-1</v>
      </c>
      <c r="AA3017" s="4">
        <f t="shared" si="1363"/>
        <v>0</v>
      </c>
      <c r="AB3017" s="5">
        <f t="shared" si="1364"/>
        <v>0</v>
      </c>
      <c r="AC3017" s="418">
        <f t="shared" si="1368"/>
        <v>0</v>
      </c>
      <c r="AD3017" s="628">
        <f t="shared" si="1365"/>
        <v>0</v>
      </c>
      <c r="AE3017" s="4">
        <f t="shared" si="1350"/>
        <v>0</v>
      </c>
      <c r="AF3017" s="3">
        <f t="shared" si="1366"/>
        <v>4.67</v>
      </c>
      <c r="AG3017" s="2">
        <f t="shared" si="1351"/>
        <v>105.92076283713217</v>
      </c>
      <c r="AH3017" s="1">
        <f t="shared" si="1340"/>
        <v>0</v>
      </c>
    </row>
    <row r="3018" spans="6:34" ht="15" thickBot="1" x14ac:dyDescent="0.4">
      <c r="F3018" s="21">
        <f t="shared" si="1352"/>
        <v>298.79999999999944</v>
      </c>
      <c r="G3018" s="20">
        <f t="shared" si="1367"/>
        <v>356.63043478260749</v>
      </c>
      <c r="H3018" s="19">
        <f t="shared" si="1341"/>
        <v>6.6304347826074945</v>
      </c>
      <c r="I3018" s="18">
        <f t="shared" si="1342"/>
        <v>1.8944099378878556E-2</v>
      </c>
      <c r="J3018" s="17">
        <f t="shared" si="1343"/>
        <v>3935.0464558612857</v>
      </c>
      <c r="K3018" s="16">
        <f t="shared" si="1344"/>
        <v>32.161889288814081</v>
      </c>
      <c r="L3018" s="15">
        <f t="shared" si="1345"/>
        <v>1.3845347021276564E-7</v>
      </c>
      <c r="M3018" s="14">
        <f t="shared" si="1346"/>
        <v>3.2909005334872264E-10</v>
      </c>
      <c r="N3018" s="13">
        <f t="shared" si="1353"/>
        <v>0</v>
      </c>
      <c r="O3018" s="12">
        <f t="shared" si="1354"/>
        <v>0</v>
      </c>
      <c r="P3018" s="4">
        <f t="shared" si="1355"/>
        <v>1.2462128098967713E-9</v>
      </c>
      <c r="Q3018" s="11">
        <f t="shared" si="1347"/>
        <v>1.831413571056754E-8</v>
      </c>
      <c r="R3018" s="10">
        <f t="shared" si="1356"/>
        <v>0</v>
      </c>
      <c r="S3018" s="9">
        <f t="shared" si="1357"/>
        <v>0</v>
      </c>
      <c r="T3018" s="8">
        <f t="shared" si="1358"/>
        <v>37294.985922558852</v>
      </c>
      <c r="U3018" s="7">
        <f t="shared" si="1359"/>
        <v>-32.161889288814081</v>
      </c>
      <c r="V3018" s="9">
        <f t="shared" si="1360"/>
        <v>0</v>
      </c>
      <c r="W3018" s="8">
        <f t="shared" si="1361"/>
        <v>3935.0464558612857</v>
      </c>
      <c r="X3018" s="7">
        <f t="shared" si="1362"/>
        <v>-32.161889288814081</v>
      </c>
      <c r="Y3018" s="6">
        <f t="shared" si="1348"/>
        <v>0</v>
      </c>
      <c r="Z3018" s="4">
        <f t="shared" si="1349"/>
        <v>-1</v>
      </c>
      <c r="AA3018" s="4">
        <f t="shared" si="1363"/>
        <v>0</v>
      </c>
      <c r="AB3018" s="5">
        <f t="shared" si="1364"/>
        <v>0</v>
      </c>
      <c r="AC3018" s="418">
        <f t="shared" si="1368"/>
        <v>0</v>
      </c>
      <c r="AD3018" s="628">
        <f t="shared" si="1365"/>
        <v>0</v>
      </c>
      <c r="AE3018" s="4">
        <f t="shared" si="1350"/>
        <v>0</v>
      </c>
      <c r="AF3018" s="3">
        <f t="shared" si="1366"/>
        <v>4.67</v>
      </c>
      <c r="AG3018" s="2">
        <f t="shared" si="1351"/>
        <v>105.92076283713217</v>
      </c>
      <c r="AH3018" s="1">
        <f t="shared" si="1340"/>
        <v>0</v>
      </c>
    </row>
    <row r="3019" spans="6:34" ht="15" thickBot="1" x14ac:dyDescent="0.4">
      <c r="F3019" s="21">
        <f t="shared" si="1352"/>
        <v>298.89999999999947</v>
      </c>
      <c r="G3019" s="20">
        <f t="shared" si="1367"/>
        <v>356.63043478260749</v>
      </c>
      <c r="H3019" s="19">
        <f t="shared" si="1341"/>
        <v>6.6304347826074945</v>
      </c>
      <c r="I3019" s="18">
        <f t="shared" si="1342"/>
        <v>1.8944099378878556E-2</v>
      </c>
      <c r="J3019" s="17">
        <f t="shared" si="1343"/>
        <v>3935.0464558612857</v>
      </c>
      <c r="K3019" s="16">
        <f t="shared" si="1344"/>
        <v>32.161889288814081</v>
      </c>
      <c r="L3019" s="15">
        <f t="shared" si="1345"/>
        <v>1.3845347021276564E-7</v>
      </c>
      <c r="M3019" s="14">
        <f t="shared" si="1346"/>
        <v>3.2909005334872264E-10</v>
      </c>
      <c r="N3019" s="13">
        <f t="shared" si="1353"/>
        <v>0</v>
      </c>
      <c r="O3019" s="12">
        <f t="shared" si="1354"/>
        <v>0</v>
      </c>
      <c r="P3019" s="4">
        <f t="shared" si="1355"/>
        <v>1.2462128098967713E-9</v>
      </c>
      <c r="Q3019" s="11">
        <f t="shared" si="1347"/>
        <v>1.831413571056754E-8</v>
      </c>
      <c r="R3019" s="10">
        <f t="shared" si="1356"/>
        <v>0</v>
      </c>
      <c r="S3019" s="9">
        <f t="shared" si="1357"/>
        <v>0</v>
      </c>
      <c r="T3019" s="8">
        <f t="shared" si="1358"/>
        <v>37294.985922558852</v>
      </c>
      <c r="U3019" s="7">
        <f t="shared" si="1359"/>
        <v>-32.161889288814081</v>
      </c>
      <c r="V3019" s="9">
        <f t="shared" si="1360"/>
        <v>0</v>
      </c>
      <c r="W3019" s="8">
        <f t="shared" si="1361"/>
        <v>3935.0464558612857</v>
      </c>
      <c r="X3019" s="7">
        <f t="shared" si="1362"/>
        <v>-32.161889288814081</v>
      </c>
      <c r="Y3019" s="6">
        <f t="shared" si="1348"/>
        <v>0</v>
      </c>
      <c r="Z3019" s="4">
        <f t="shared" si="1349"/>
        <v>-1</v>
      </c>
      <c r="AA3019" s="4">
        <f t="shared" si="1363"/>
        <v>0</v>
      </c>
      <c r="AB3019" s="5">
        <f t="shared" si="1364"/>
        <v>0</v>
      </c>
      <c r="AC3019" s="418">
        <f t="shared" si="1368"/>
        <v>0</v>
      </c>
      <c r="AD3019" s="628">
        <f t="shared" si="1365"/>
        <v>0</v>
      </c>
      <c r="AE3019" s="4">
        <f t="shared" si="1350"/>
        <v>0</v>
      </c>
      <c r="AF3019" s="3">
        <f t="shared" si="1366"/>
        <v>4.67</v>
      </c>
      <c r="AG3019" s="2">
        <f t="shared" si="1351"/>
        <v>105.92076283713217</v>
      </c>
      <c r="AH3019" s="1">
        <f t="shared" si="1340"/>
        <v>0</v>
      </c>
    </row>
    <row r="3020" spans="6:34" ht="15" thickBot="1" x14ac:dyDescent="0.4">
      <c r="F3020" s="21">
        <f t="shared" si="1352"/>
        <v>298.99999999999949</v>
      </c>
      <c r="G3020" s="20">
        <f t="shared" si="1367"/>
        <v>356.63043478260749</v>
      </c>
      <c r="H3020" s="19">
        <f t="shared" si="1341"/>
        <v>6.6304347826074945</v>
      </c>
      <c r="I3020" s="18">
        <f t="shared" si="1342"/>
        <v>1.8944099378878556E-2</v>
      </c>
      <c r="J3020" s="17">
        <f t="shared" si="1343"/>
        <v>3935.0464558612857</v>
      </c>
      <c r="K3020" s="16">
        <f t="shared" si="1344"/>
        <v>32.161889288814081</v>
      </c>
      <c r="L3020" s="15">
        <f t="shared" si="1345"/>
        <v>1.3845347021276564E-7</v>
      </c>
      <c r="M3020" s="14">
        <f t="shared" si="1346"/>
        <v>3.2909005334872264E-10</v>
      </c>
      <c r="N3020" s="13">
        <f t="shared" si="1353"/>
        <v>0</v>
      </c>
      <c r="O3020" s="12">
        <f t="shared" si="1354"/>
        <v>0</v>
      </c>
      <c r="P3020" s="4">
        <f t="shared" si="1355"/>
        <v>1.2462128098967713E-9</v>
      </c>
      <c r="Q3020" s="11">
        <f t="shared" si="1347"/>
        <v>1.831413571056754E-8</v>
      </c>
      <c r="R3020" s="10">
        <f t="shared" si="1356"/>
        <v>0</v>
      </c>
      <c r="S3020" s="9">
        <f t="shared" si="1357"/>
        <v>0</v>
      </c>
      <c r="T3020" s="8">
        <f t="shared" si="1358"/>
        <v>37294.985922558852</v>
      </c>
      <c r="U3020" s="7">
        <f t="shared" si="1359"/>
        <v>-32.161889288814081</v>
      </c>
      <c r="V3020" s="9">
        <f t="shared" si="1360"/>
        <v>0</v>
      </c>
      <c r="W3020" s="8">
        <f t="shared" si="1361"/>
        <v>3935.0464558612857</v>
      </c>
      <c r="X3020" s="7">
        <f t="shared" si="1362"/>
        <v>-32.161889288814081</v>
      </c>
      <c r="Y3020" s="6">
        <f t="shared" si="1348"/>
        <v>0</v>
      </c>
      <c r="Z3020" s="4">
        <f t="shared" si="1349"/>
        <v>-1</v>
      </c>
      <c r="AA3020" s="4">
        <f t="shared" si="1363"/>
        <v>0</v>
      </c>
      <c r="AB3020" s="5">
        <f t="shared" si="1364"/>
        <v>0</v>
      </c>
      <c r="AC3020" s="418">
        <f t="shared" si="1368"/>
        <v>0</v>
      </c>
      <c r="AD3020" s="628">
        <f t="shared" si="1365"/>
        <v>0</v>
      </c>
      <c r="AE3020" s="4">
        <f t="shared" si="1350"/>
        <v>0</v>
      </c>
      <c r="AF3020" s="3">
        <f t="shared" si="1366"/>
        <v>4.67</v>
      </c>
      <c r="AG3020" s="2">
        <f t="shared" si="1351"/>
        <v>105.92076283713217</v>
      </c>
      <c r="AH3020" s="1">
        <f t="shared" si="1340"/>
        <v>0</v>
      </c>
    </row>
    <row r="3021" spans="6:34" ht="15" thickBot="1" x14ac:dyDescent="0.4">
      <c r="F3021" s="21">
        <f t="shared" si="1352"/>
        <v>299.09999999999951</v>
      </c>
      <c r="G3021" s="20">
        <f t="shared" si="1367"/>
        <v>356.63043478260749</v>
      </c>
      <c r="H3021" s="19">
        <f t="shared" si="1341"/>
        <v>6.6304347826074945</v>
      </c>
      <c r="I3021" s="18">
        <f t="shared" si="1342"/>
        <v>1.8944099378878556E-2</v>
      </c>
      <c r="J3021" s="17">
        <f t="shared" si="1343"/>
        <v>3935.0464558612857</v>
      </c>
      <c r="K3021" s="16">
        <f t="shared" si="1344"/>
        <v>32.161889288814081</v>
      </c>
      <c r="L3021" s="15">
        <f t="shared" si="1345"/>
        <v>1.3845347021276564E-7</v>
      </c>
      <c r="M3021" s="14">
        <f t="shared" si="1346"/>
        <v>3.2909005334872264E-10</v>
      </c>
      <c r="N3021" s="13">
        <f t="shared" si="1353"/>
        <v>0</v>
      </c>
      <c r="O3021" s="12">
        <f t="shared" si="1354"/>
        <v>0</v>
      </c>
      <c r="P3021" s="4">
        <f t="shared" si="1355"/>
        <v>1.2462128098967713E-9</v>
      </c>
      <c r="Q3021" s="11">
        <f t="shared" si="1347"/>
        <v>1.831413571056754E-8</v>
      </c>
      <c r="R3021" s="10">
        <f t="shared" si="1356"/>
        <v>0</v>
      </c>
      <c r="S3021" s="9">
        <f t="shared" si="1357"/>
        <v>0</v>
      </c>
      <c r="T3021" s="8">
        <f t="shared" si="1358"/>
        <v>37294.985922558852</v>
      </c>
      <c r="U3021" s="7">
        <f t="shared" si="1359"/>
        <v>-32.161889288814081</v>
      </c>
      <c r="V3021" s="9">
        <f t="shared" si="1360"/>
        <v>0</v>
      </c>
      <c r="W3021" s="8">
        <f t="shared" si="1361"/>
        <v>3935.0464558612857</v>
      </c>
      <c r="X3021" s="7">
        <f t="shared" si="1362"/>
        <v>-32.161889288814081</v>
      </c>
      <c r="Y3021" s="6">
        <f t="shared" si="1348"/>
        <v>0</v>
      </c>
      <c r="Z3021" s="4">
        <f t="shared" si="1349"/>
        <v>-1</v>
      </c>
      <c r="AA3021" s="4">
        <f t="shared" si="1363"/>
        <v>0</v>
      </c>
      <c r="AB3021" s="5">
        <f t="shared" si="1364"/>
        <v>0</v>
      </c>
      <c r="AC3021" s="418">
        <f t="shared" si="1368"/>
        <v>0</v>
      </c>
      <c r="AD3021" s="628">
        <f t="shared" si="1365"/>
        <v>0</v>
      </c>
      <c r="AE3021" s="4">
        <f t="shared" si="1350"/>
        <v>0</v>
      </c>
      <c r="AF3021" s="3">
        <f t="shared" si="1366"/>
        <v>4.67</v>
      </c>
      <c r="AG3021" s="2">
        <f t="shared" si="1351"/>
        <v>105.92076283713217</v>
      </c>
      <c r="AH3021" s="1">
        <f t="shared" si="1340"/>
        <v>0</v>
      </c>
    </row>
    <row r="3022" spans="6:34" ht="15" thickBot="1" x14ac:dyDescent="0.4">
      <c r="F3022" s="21">
        <f t="shared" si="1352"/>
        <v>299.19999999999953</v>
      </c>
      <c r="G3022" s="20">
        <f t="shared" si="1367"/>
        <v>356.63043478260749</v>
      </c>
      <c r="H3022" s="19">
        <f t="shared" si="1341"/>
        <v>6.6304347826074945</v>
      </c>
      <c r="I3022" s="18">
        <f t="shared" si="1342"/>
        <v>1.8944099378878556E-2</v>
      </c>
      <c r="J3022" s="17">
        <f t="shared" si="1343"/>
        <v>3935.0464558612857</v>
      </c>
      <c r="K3022" s="16">
        <f t="shared" si="1344"/>
        <v>32.161889288814081</v>
      </c>
      <c r="L3022" s="15">
        <f t="shared" si="1345"/>
        <v>1.3845347021276564E-7</v>
      </c>
      <c r="M3022" s="14">
        <f t="shared" si="1346"/>
        <v>3.2909005334872264E-10</v>
      </c>
      <c r="N3022" s="13">
        <f t="shared" si="1353"/>
        <v>0</v>
      </c>
      <c r="O3022" s="12">
        <f t="shared" si="1354"/>
        <v>0</v>
      </c>
      <c r="P3022" s="4">
        <f t="shared" si="1355"/>
        <v>1.2462128098967713E-9</v>
      </c>
      <c r="Q3022" s="11">
        <f t="shared" si="1347"/>
        <v>1.831413571056754E-8</v>
      </c>
      <c r="R3022" s="10">
        <f t="shared" si="1356"/>
        <v>0</v>
      </c>
      <c r="S3022" s="9">
        <f t="shared" si="1357"/>
        <v>0</v>
      </c>
      <c r="T3022" s="8">
        <f t="shared" si="1358"/>
        <v>37294.985922558852</v>
      </c>
      <c r="U3022" s="7">
        <f t="shared" si="1359"/>
        <v>-32.161889288814081</v>
      </c>
      <c r="V3022" s="9">
        <f t="shared" si="1360"/>
        <v>0</v>
      </c>
      <c r="W3022" s="8">
        <f t="shared" si="1361"/>
        <v>3935.0464558612857</v>
      </c>
      <c r="X3022" s="7">
        <f t="shared" si="1362"/>
        <v>-32.161889288814081</v>
      </c>
      <c r="Y3022" s="6">
        <f t="shared" si="1348"/>
        <v>0</v>
      </c>
      <c r="Z3022" s="4">
        <f t="shared" si="1349"/>
        <v>-1</v>
      </c>
      <c r="AA3022" s="4">
        <f t="shared" si="1363"/>
        <v>0</v>
      </c>
      <c r="AB3022" s="5">
        <f t="shared" si="1364"/>
        <v>0</v>
      </c>
      <c r="AC3022" s="418">
        <f t="shared" si="1368"/>
        <v>0</v>
      </c>
      <c r="AD3022" s="628">
        <f t="shared" si="1365"/>
        <v>0</v>
      </c>
      <c r="AE3022" s="4">
        <f t="shared" si="1350"/>
        <v>0</v>
      </c>
      <c r="AF3022" s="3">
        <f t="shared" si="1366"/>
        <v>4.67</v>
      </c>
      <c r="AG3022" s="2">
        <f t="shared" si="1351"/>
        <v>105.92076283713217</v>
      </c>
      <c r="AH3022" s="1">
        <f t="shared" si="1340"/>
        <v>0</v>
      </c>
    </row>
    <row r="3023" spans="6:34" ht="15" thickBot="1" x14ac:dyDescent="0.4">
      <c r="F3023" s="21">
        <f t="shared" si="1352"/>
        <v>299.29999999999956</v>
      </c>
      <c r="G3023" s="20">
        <f t="shared" si="1367"/>
        <v>356.63043478260749</v>
      </c>
      <c r="H3023" s="19">
        <f t="shared" si="1341"/>
        <v>6.6304347826074945</v>
      </c>
      <c r="I3023" s="18">
        <f t="shared" si="1342"/>
        <v>1.8944099378878556E-2</v>
      </c>
      <c r="J3023" s="17">
        <f t="shared" si="1343"/>
        <v>3935.0464558612857</v>
      </c>
      <c r="K3023" s="16">
        <f t="shared" si="1344"/>
        <v>32.161889288814081</v>
      </c>
      <c r="L3023" s="15">
        <f t="shared" si="1345"/>
        <v>1.3845347021276564E-7</v>
      </c>
      <c r="M3023" s="14">
        <f t="shared" si="1346"/>
        <v>3.2909005334872264E-10</v>
      </c>
      <c r="N3023" s="13">
        <f t="shared" si="1353"/>
        <v>0</v>
      </c>
      <c r="O3023" s="12">
        <f t="shared" si="1354"/>
        <v>0</v>
      </c>
      <c r="P3023" s="4">
        <f t="shared" si="1355"/>
        <v>1.2462128098967713E-9</v>
      </c>
      <c r="Q3023" s="11">
        <f t="shared" si="1347"/>
        <v>1.831413571056754E-8</v>
      </c>
      <c r="R3023" s="10">
        <f t="shared" si="1356"/>
        <v>0</v>
      </c>
      <c r="S3023" s="9">
        <f t="shared" si="1357"/>
        <v>0</v>
      </c>
      <c r="T3023" s="8">
        <f t="shared" si="1358"/>
        <v>37294.985922558852</v>
      </c>
      <c r="U3023" s="7">
        <f t="shared" si="1359"/>
        <v>-32.161889288814081</v>
      </c>
      <c r="V3023" s="9">
        <f t="shared" si="1360"/>
        <v>0</v>
      </c>
      <c r="W3023" s="8">
        <f t="shared" si="1361"/>
        <v>3935.0464558612857</v>
      </c>
      <c r="X3023" s="7">
        <f t="shared" si="1362"/>
        <v>-32.161889288814081</v>
      </c>
      <c r="Y3023" s="6">
        <f t="shared" si="1348"/>
        <v>0</v>
      </c>
      <c r="Z3023" s="4">
        <f t="shared" si="1349"/>
        <v>-1</v>
      </c>
      <c r="AA3023" s="4">
        <f t="shared" si="1363"/>
        <v>0</v>
      </c>
      <c r="AB3023" s="5">
        <f t="shared" si="1364"/>
        <v>0</v>
      </c>
      <c r="AC3023" s="418">
        <f t="shared" si="1368"/>
        <v>0</v>
      </c>
      <c r="AD3023" s="628">
        <f t="shared" si="1365"/>
        <v>0</v>
      </c>
      <c r="AE3023" s="4">
        <f t="shared" si="1350"/>
        <v>0</v>
      </c>
      <c r="AF3023" s="3">
        <f t="shared" si="1366"/>
        <v>4.67</v>
      </c>
      <c r="AG3023" s="2">
        <f t="shared" si="1351"/>
        <v>105.92076283713217</v>
      </c>
      <c r="AH3023" s="1">
        <f t="shared" si="1340"/>
        <v>0</v>
      </c>
    </row>
    <row r="3024" spans="6:34" ht="15" thickBot="1" x14ac:dyDescent="0.4">
      <c r="F3024" s="21">
        <f t="shared" si="1352"/>
        <v>299.39999999999958</v>
      </c>
      <c r="G3024" s="20">
        <f t="shared" si="1367"/>
        <v>356.63043478260749</v>
      </c>
      <c r="H3024" s="19">
        <f t="shared" si="1341"/>
        <v>6.6304347826074945</v>
      </c>
      <c r="I3024" s="18">
        <f t="shared" si="1342"/>
        <v>1.8944099378878556E-2</v>
      </c>
      <c r="J3024" s="17">
        <f t="shared" si="1343"/>
        <v>3935.0464558612857</v>
      </c>
      <c r="K3024" s="16">
        <f t="shared" si="1344"/>
        <v>32.161889288814081</v>
      </c>
      <c r="L3024" s="15">
        <f t="shared" si="1345"/>
        <v>1.3845347021276564E-7</v>
      </c>
      <c r="M3024" s="14">
        <f t="shared" si="1346"/>
        <v>3.2909005334872264E-10</v>
      </c>
      <c r="N3024" s="13">
        <f t="shared" si="1353"/>
        <v>0</v>
      </c>
      <c r="O3024" s="12">
        <f t="shared" si="1354"/>
        <v>0</v>
      </c>
      <c r="P3024" s="4">
        <f t="shared" si="1355"/>
        <v>1.2462128098967713E-9</v>
      </c>
      <c r="Q3024" s="11">
        <f t="shared" si="1347"/>
        <v>1.831413571056754E-8</v>
      </c>
      <c r="R3024" s="10">
        <f t="shared" si="1356"/>
        <v>0</v>
      </c>
      <c r="S3024" s="9">
        <f t="shared" si="1357"/>
        <v>0</v>
      </c>
      <c r="T3024" s="8">
        <f t="shared" si="1358"/>
        <v>37294.985922558852</v>
      </c>
      <c r="U3024" s="7">
        <f t="shared" si="1359"/>
        <v>-32.161889288814081</v>
      </c>
      <c r="V3024" s="9">
        <f t="shared" si="1360"/>
        <v>0</v>
      </c>
      <c r="W3024" s="8">
        <f t="shared" si="1361"/>
        <v>3935.0464558612857</v>
      </c>
      <c r="X3024" s="7">
        <f t="shared" si="1362"/>
        <v>-32.161889288814081</v>
      </c>
      <c r="Y3024" s="6">
        <f t="shared" si="1348"/>
        <v>0</v>
      </c>
      <c r="Z3024" s="4">
        <f t="shared" si="1349"/>
        <v>-1</v>
      </c>
      <c r="AA3024" s="4">
        <f t="shared" si="1363"/>
        <v>0</v>
      </c>
      <c r="AB3024" s="5">
        <f t="shared" si="1364"/>
        <v>0</v>
      </c>
      <c r="AC3024" s="418">
        <f t="shared" si="1368"/>
        <v>0</v>
      </c>
      <c r="AD3024" s="628">
        <f t="shared" si="1365"/>
        <v>0</v>
      </c>
      <c r="AE3024" s="4">
        <f t="shared" si="1350"/>
        <v>0</v>
      </c>
      <c r="AF3024" s="3">
        <f t="shared" si="1366"/>
        <v>4.67</v>
      </c>
      <c r="AG3024" s="2">
        <f t="shared" si="1351"/>
        <v>105.92076283713217</v>
      </c>
      <c r="AH3024" s="1">
        <f t="shared" si="1340"/>
        <v>0</v>
      </c>
    </row>
    <row r="3025" spans="6:34" ht="15" thickBot="1" x14ac:dyDescent="0.4">
      <c r="F3025" s="21">
        <f t="shared" si="1352"/>
        <v>299.4999999999996</v>
      </c>
      <c r="G3025" s="20">
        <f t="shared" si="1367"/>
        <v>356.63043478260749</v>
      </c>
      <c r="H3025" s="19">
        <f t="shared" si="1341"/>
        <v>6.6304347826074945</v>
      </c>
      <c r="I3025" s="18">
        <f t="shared" si="1342"/>
        <v>1.8944099378878556E-2</v>
      </c>
      <c r="J3025" s="17">
        <f t="shared" si="1343"/>
        <v>3935.0464558612857</v>
      </c>
      <c r="K3025" s="16">
        <f t="shared" si="1344"/>
        <v>32.161889288814081</v>
      </c>
      <c r="L3025" s="15">
        <f t="shared" si="1345"/>
        <v>1.3845347021276564E-7</v>
      </c>
      <c r="M3025" s="14">
        <f t="shared" si="1346"/>
        <v>3.2909005334872264E-10</v>
      </c>
      <c r="N3025" s="13">
        <f t="shared" si="1353"/>
        <v>0</v>
      </c>
      <c r="O3025" s="12">
        <f t="shared" si="1354"/>
        <v>0</v>
      </c>
      <c r="P3025" s="4">
        <f t="shared" si="1355"/>
        <v>1.2462128098967713E-9</v>
      </c>
      <c r="Q3025" s="11">
        <f t="shared" si="1347"/>
        <v>1.831413571056754E-8</v>
      </c>
      <c r="R3025" s="10">
        <f t="shared" si="1356"/>
        <v>0</v>
      </c>
      <c r="S3025" s="9">
        <f t="shared" si="1357"/>
        <v>0</v>
      </c>
      <c r="T3025" s="8">
        <f t="shared" si="1358"/>
        <v>37294.985922558852</v>
      </c>
      <c r="U3025" s="7">
        <f t="shared" si="1359"/>
        <v>-32.161889288814081</v>
      </c>
      <c r="V3025" s="9">
        <f t="shared" si="1360"/>
        <v>0</v>
      </c>
      <c r="W3025" s="8">
        <f t="shared" si="1361"/>
        <v>3935.0464558612857</v>
      </c>
      <c r="X3025" s="7">
        <f t="shared" si="1362"/>
        <v>-32.161889288814081</v>
      </c>
      <c r="Y3025" s="6">
        <f t="shared" si="1348"/>
        <v>0</v>
      </c>
      <c r="Z3025" s="4">
        <f t="shared" si="1349"/>
        <v>-1</v>
      </c>
      <c r="AA3025" s="4">
        <f t="shared" si="1363"/>
        <v>0</v>
      </c>
      <c r="AB3025" s="5">
        <f t="shared" si="1364"/>
        <v>0</v>
      </c>
      <c r="AC3025" s="418">
        <f t="shared" si="1368"/>
        <v>0</v>
      </c>
      <c r="AD3025" s="628">
        <f t="shared" si="1365"/>
        <v>0</v>
      </c>
      <c r="AE3025" s="4">
        <f t="shared" si="1350"/>
        <v>0</v>
      </c>
      <c r="AF3025" s="3">
        <f t="shared" si="1366"/>
        <v>4.67</v>
      </c>
      <c r="AG3025" s="2">
        <f t="shared" si="1351"/>
        <v>105.92076283713217</v>
      </c>
      <c r="AH3025" s="1">
        <f t="shared" si="1340"/>
        <v>0</v>
      </c>
    </row>
    <row r="3026" spans="6:34" ht="15" thickBot="1" x14ac:dyDescent="0.4">
      <c r="F3026" s="21">
        <f t="shared" si="1352"/>
        <v>299.59999999999962</v>
      </c>
      <c r="G3026" s="20">
        <f t="shared" si="1367"/>
        <v>356.63043478260749</v>
      </c>
      <c r="H3026" s="19">
        <f t="shared" si="1341"/>
        <v>6.6304347826074945</v>
      </c>
      <c r="I3026" s="18">
        <f t="shared" si="1342"/>
        <v>1.8944099378878556E-2</v>
      </c>
      <c r="J3026" s="17">
        <f t="shared" si="1343"/>
        <v>3935.0464558612857</v>
      </c>
      <c r="K3026" s="16">
        <f t="shared" si="1344"/>
        <v>32.161889288814081</v>
      </c>
      <c r="L3026" s="15">
        <f t="shared" si="1345"/>
        <v>1.3845347021276564E-7</v>
      </c>
      <c r="M3026" s="14">
        <f t="shared" si="1346"/>
        <v>3.2909005334872264E-10</v>
      </c>
      <c r="N3026" s="13">
        <f t="shared" si="1353"/>
        <v>0</v>
      </c>
      <c r="O3026" s="12">
        <f t="shared" si="1354"/>
        <v>0</v>
      </c>
      <c r="P3026" s="4">
        <f t="shared" si="1355"/>
        <v>1.2462128098967713E-9</v>
      </c>
      <c r="Q3026" s="11">
        <f t="shared" si="1347"/>
        <v>1.831413571056754E-8</v>
      </c>
      <c r="R3026" s="10">
        <f t="shared" si="1356"/>
        <v>0</v>
      </c>
      <c r="S3026" s="9">
        <f t="shared" si="1357"/>
        <v>0</v>
      </c>
      <c r="T3026" s="8">
        <f t="shared" si="1358"/>
        <v>37294.985922558852</v>
      </c>
      <c r="U3026" s="7">
        <f t="shared" si="1359"/>
        <v>-32.161889288814081</v>
      </c>
      <c r="V3026" s="9">
        <f t="shared" si="1360"/>
        <v>0</v>
      </c>
      <c r="W3026" s="8">
        <f t="shared" si="1361"/>
        <v>3935.0464558612857</v>
      </c>
      <c r="X3026" s="7">
        <f t="shared" si="1362"/>
        <v>-32.161889288814081</v>
      </c>
      <c r="Y3026" s="6">
        <f t="shared" si="1348"/>
        <v>0</v>
      </c>
      <c r="Z3026" s="4">
        <f t="shared" si="1349"/>
        <v>-1</v>
      </c>
      <c r="AA3026" s="4">
        <f t="shared" si="1363"/>
        <v>0</v>
      </c>
      <c r="AB3026" s="5">
        <f t="shared" si="1364"/>
        <v>0</v>
      </c>
      <c r="AC3026" s="418">
        <f t="shared" si="1368"/>
        <v>0</v>
      </c>
      <c r="AD3026" s="628">
        <f t="shared" si="1365"/>
        <v>0</v>
      </c>
      <c r="AE3026" s="4">
        <f t="shared" si="1350"/>
        <v>0</v>
      </c>
      <c r="AF3026" s="3">
        <f t="shared" si="1366"/>
        <v>4.67</v>
      </c>
      <c r="AG3026" s="2">
        <f t="shared" si="1351"/>
        <v>105.92076283713217</v>
      </c>
      <c r="AH3026" s="1">
        <f t="shared" si="1340"/>
        <v>0</v>
      </c>
    </row>
    <row r="3027" spans="6:34" ht="15" thickBot="1" x14ac:dyDescent="0.4">
      <c r="F3027" s="21">
        <f t="shared" si="1352"/>
        <v>299.69999999999965</v>
      </c>
      <c r="G3027" s="20">
        <f t="shared" si="1367"/>
        <v>356.63043478260749</v>
      </c>
      <c r="H3027" s="19">
        <f t="shared" si="1341"/>
        <v>6.6304347826074945</v>
      </c>
      <c r="I3027" s="18">
        <f t="shared" si="1342"/>
        <v>1.8944099378878556E-2</v>
      </c>
      <c r="J3027" s="17">
        <f t="shared" si="1343"/>
        <v>3935.0464558612857</v>
      </c>
      <c r="K3027" s="16">
        <f t="shared" si="1344"/>
        <v>32.161889288814081</v>
      </c>
      <c r="L3027" s="15">
        <f t="shared" si="1345"/>
        <v>1.3845347021276564E-7</v>
      </c>
      <c r="M3027" s="14">
        <f t="shared" si="1346"/>
        <v>3.2909005334872264E-10</v>
      </c>
      <c r="N3027" s="13">
        <f t="shared" si="1353"/>
        <v>0</v>
      </c>
      <c r="O3027" s="12">
        <f t="shared" si="1354"/>
        <v>0</v>
      </c>
      <c r="P3027" s="4">
        <f t="shared" si="1355"/>
        <v>1.2462128098967713E-9</v>
      </c>
      <c r="Q3027" s="11">
        <f t="shared" si="1347"/>
        <v>1.831413571056754E-8</v>
      </c>
      <c r="R3027" s="10">
        <f t="shared" si="1356"/>
        <v>0</v>
      </c>
      <c r="S3027" s="9">
        <f t="shared" si="1357"/>
        <v>0</v>
      </c>
      <c r="T3027" s="8">
        <f t="shared" si="1358"/>
        <v>37294.985922558852</v>
      </c>
      <c r="U3027" s="7">
        <f t="shared" si="1359"/>
        <v>-32.161889288814081</v>
      </c>
      <c r="V3027" s="9">
        <f t="shared" si="1360"/>
        <v>0</v>
      </c>
      <c r="W3027" s="8">
        <f t="shared" si="1361"/>
        <v>3935.0464558612857</v>
      </c>
      <c r="X3027" s="7">
        <f t="shared" si="1362"/>
        <v>-32.161889288814081</v>
      </c>
      <c r="Y3027" s="6">
        <f t="shared" si="1348"/>
        <v>0</v>
      </c>
      <c r="Z3027" s="4">
        <f t="shared" si="1349"/>
        <v>-1</v>
      </c>
      <c r="AA3027" s="4">
        <f t="shared" si="1363"/>
        <v>0</v>
      </c>
      <c r="AB3027" s="5">
        <f t="shared" si="1364"/>
        <v>0</v>
      </c>
      <c r="AC3027" s="418">
        <f t="shared" si="1368"/>
        <v>0</v>
      </c>
      <c r="AD3027" s="628">
        <f t="shared" si="1365"/>
        <v>0</v>
      </c>
      <c r="AE3027" s="4">
        <f t="shared" si="1350"/>
        <v>0</v>
      </c>
      <c r="AF3027" s="3">
        <f t="shared" si="1366"/>
        <v>4.67</v>
      </c>
      <c r="AG3027" s="2">
        <f t="shared" si="1351"/>
        <v>105.92076283713217</v>
      </c>
      <c r="AH3027" s="1">
        <f t="shared" si="1340"/>
        <v>0</v>
      </c>
    </row>
    <row r="3028" spans="6:34" ht="15" thickBot="1" x14ac:dyDescent="0.4">
      <c r="F3028" s="21">
        <f t="shared" si="1352"/>
        <v>299.79999999999967</v>
      </c>
      <c r="G3028" s="20">
        <f t="shared" si="1367"/>
        <v>356.63043478260749</v>
      </c>
      <c r="H3028" s="19">
        <f t="shared" si="1341"/>
        <v>6.6304347826074945</v>
      </c>
      <c r="I3028" s="18">
        <f t="shared" si="1342"/>
        <v>1.8944099378878556E-2</v>
      </c>
      <c r="J3028" s="17">
        <f t="shared" si="1343"/>
        <v>3935.0464558612857</v>
      </c>
      <c r="K3028" s="16">
        <f t="shared" si="1344"/>
        <v>32.161889288814081</v>
      </c>
      <c r="L3028" s="15">
        <f t="shared" si="1345"/>
        <v>1.3845347021276564E-7</v>
      </c>
      <c r="M3028" s="14">
        <f t="shared" si="1346"/>
        <v>3.2909005334872264E-10</v>
      </c>
      <c r="N3028" s="13">
        <f t="shared" si="1353"/>
        <v>0</v>
      </c>
      <c r="O3028" s="12">
        <f t="shared" si="1354"/>
        <v>0</v>
      </c>
      <c r="P3028" s="4">
        <f t="shared" si="1355"/>
        <v>1.2462128098967713E-9</v>
      </c>
      <c r="Q3028" s="11">
        <f t="shared" si="1347"/>
        <v>1.831413571056754E-8</v>
      </c>
      <c r="R3028" s="10">
        <f t="shared" si="1356"/>
        <v>0</v>
      </c>
      <c r="S3028" s="9">
        <f t="shared" si="1357"/>
        <v>0</v>
      </c>
      <c r="T3028" s="8">
        <f t="shared" si="1358"/>
        <v>37294.985922558852</v>
      </c>
      <c r="U3028" s="7">
        <f t="shared" si="1359"/>
        <v>-32.161889288814081</v>
      </c>
      <c r="V3028" s="9">
        <f t="shared" si="1360"/>
        <v>0</v>
      </c>
      <c r="W3028" s="8">
        <f t="shared" si="1361"/>
        <v>3935.0464558612857</v>
      </c>
      <c r="X3028" s="7">
        <f t="shared" si="1362"/>
        <v>-32.161889288814081</v>
      </c>
      <c r="Y3028" s="6">
        <f t="shared" si="1348"/>
        <v>0</v>
      </c>
      <c r="Z3028" s="4">
        <f t="shared" si="1349"/>
        <v>-1</v>
      </c>
      <c r="AA3028" s="4">
        <f t="shared" si="1363"/>
        <v>0</v>
      </c>
      <c r="AB3028" s="5">
        <f t="shared" si="1364"/>
        <v>0</v>
      </c>
      <c r="AC3028" s="418">
        <f t="shared" si="1368"/>
        <v>0</v>
      </c>
      <c r="AD3028" s="628">
        <f t="shared" si="1365"/>
        <v>0</v>
      </c>
      <c r="AE3028" s="4">
        <f t="shared" si="1350"/>
        <v>0</v>
      </c>
      <c r="AF3028" s="3">
        <f t="shared" si="1366"/>
        <v>4.67</v>
      </c>
      <c r="AG3028" s="2">
        <f t="shared" si="1351"/>
        <v>105.92076283713217</v>
      </c>
      <c r="AH3028" s="1">
        <f t="shared" si="1340"/>
        <v>0</v>
      </c>
    </row>
    <row r="3029" spans="6:34" ht="15" thickBot="1" x14ac:dyDescent="0.4">
      <c r="F3029" s="21">
        <f t="shared" si="1352"/>
        <v>299.89999999999969</v>
      </c>
      <c r="G3029" s="20">
        <f t="shared" si="1367"/>
        <v>356.63043478260749</v>
      </c>
      <c r="H3029" s="19">
        <f t="shared" si="1341"/>
        <v>6.6304347826074945</v>
      </c>
      <c r="I3029" s="18">
        <f t="shared" si="1342"/>
        <v>1.8944099378878556E-2</v>
      </c>
      <c r="J3029" s="17">
        <f t="shared" si="1343"/>
        <v>3935.0464558612857</v>
      </c>
      <c r="K3029" s="16">
        <f t="shared" si="1344"/>
        <v>32.161889288814081</v>
      </c>
      <c r="L3029" s="15">
        <f t="shared" si="1345"/>
        <v>1.3845347021276564E-7</v>
      </c>
      <c r="M3029" s="14">
        <f t="shared" si="1346"/>
        <v>3.2909005334872264E-10</v>
      </c>
      <c r="N3029" s="13">
        <f t="shared" si="1353"/>
        <v>0</v>
      </c>
      <c r="O3029" s="12">
        <f t="shared" si="1354"/>
        <v>0</v>
      </c>
      <c r="P3029" s="4">
        <f t="shared" si="1355"/>
        <v>1.2462128098967713E-9</v>
      </c>
      <c r="Q3029" s="11">
        <f t="shared" si="1347"/>
        <v>1.831413571056754E-8</v>
      </c>
      <c r="R3029" s="10">
        <f t="shared" si="1356"/>
        <v>0</v>
      </c>
      <c r="S3029" s="9">
        <f t="shared" si="1357"/>
        <v>0</v>
      </c>
      <c r="T3029" s="8">
        <f t="shared" si="1358"/>
        <v>37294.985922558852</v>
      </c>
      <c r="U3029" s="7">
        <f t="shared" si="1359"/>
        <v>-32.161889288814081</v>
      </c>
      <c r="V3029" s="9">
        <f t="shared" si="1360"/>
        <v>0</v>
      </c>
      <c r="W3029" s="8">
        <f t="shared" si="1361"/>
        <v>3935.0464558612857</v>
      </c>
      <c r="X3029" s="7">
        <f t="shared" si="1362"/>
        <v>-32.161889288814081</v>
      </c>
      <c r="Y3029" s="6">
        <f t="shared" si="1348"/>
        <v>0</v>
      </c>
      <c r="Z3029" s="4">
        <f t="shared" si="1349"/>
        <v>-1</v>
      </c>
      <c r="AA3029" s="4">
        <f t="shared" si="1363"/>
        <v>0</v>
      </c>
      <c r="AB3029" s="5">
        <f t="shared" si="1364"/>
        <v>0</v>
      </c>
      <c r="AC3029" s="418">
        <f t="shared" si="1368"/>
        <v>0</v>
      </c>
      <c r="AD3029" s="628">
        <f t="shared" si="1365"/>
        <v>0</v>
      </c>
      <c r="AE3029" s="4">
        <f t="shared" si="1350"/>
        <v>0</v>
      </c>
      <c r="AF3029" s="3">
        <f t="shared" si="1366"/>
        <v>4.67</v>
      </c>
      <c r="AG3029" s="2">
        <f t="shared" si="1351"/>
        <v>105.92076283713217</v>
      </c>
      <c r="AH3029" s="1">
        <f t="shared" ref="AH3029:AH3092" si="1369">DragCoefficient*AE3029^(3/2)</f>
        <v>0</v>
      </c>
    </row>
    <row r="3030" spans="6:34" ht="15" thickBot="1" x14ac:dyDescent="0.4">
      <c r="F3030" s="21">
        <f t="shared" si="1352"/>
        <v>299.99999999999972</v>
      </c>
      <c r="G3030" s="20">
        <f t="shared" si="1367"/>
        <v>356.63043478260749</v>
      </c>
      <c r="H3030" s="19">
        <f t="shared" si="1341"/>
        <v>6.6304347826074945</v>
      </c>
      <c r="I3030" s="18">
        <f t="shared" si="1342"/>
        <v>1.8944099378878556E-2</v>
      </c>
      <c r="J3030" s="17">
        <f t="shared" si="1343"/>
        <v>3935.0464558612857</v>
      </c>
      <c r="K3030" s="16">
        <f t="shared" si="1344"/>
        <v>32.161889288814081</v>
      </c>
      <c r="L3030" s="15">
        <f t="shared" si="1345"/>
        <v>1.3845347021276564E-7</v>
      </c>
      <c r="M3030" s="14">
        <f t="shared" si="1346"/>
        <v>3.2909005334872264E-10</v>
      </c>
      <c r="N3030" s="13">
        <f t="shared" si="1353"/>
        <v>0</v>
      </c>
      <c r="O3030" s="12">
        <f t="shared" si="1354"/>
        <v>0</v>
      </c>
      <c r="P3030" s="4">
        <f t="shared" si="1355"/>
        <v>1.2462128098967713E-9</v>
      </c>
      <c r="Q3030" s="11">
        <f t="shared" si="1347"/>
        <v>1.831413571056754E-8</v>
      </c>
      <c r="R3030" s="10">
        <f t="shared" si="1356"/>
        <v>0</v>
      </c>
      <c r="S3030" s="9">
        <f t="shared" si="1357"/>
        <v>0</v>
      </c>
      <c r="T3030" s="8">
        <f t="shared" si="1358"/>
        <v>37294.985922558852</v>
      </c>
      <c r="U3030" s="7">
        <f t="shared" si="1359"/>
        <v>-32.161889288814081</v>
      </c>
      <c r="V3030" s="9">
        <f t="shared" si="1360"/>
        <v>0</v>
      </c>
      <c r="W3030" s="8">
        <f t="shared" si="1361"/>
        <v>3935.0464558612857</v>
      </c>
      <c r="X3030" s="7">
        <f t="shared" si="1362"/>
        <v>-32.161889288814081</v>
      </c>
      <c r="Y3030" s="6">
        <f t="shared" si="1348"/>
        <v>0</v>
      </c>
      <c r="Z3030" s="4">
        <f t="shared" si="1349"/>
        <v>-1</v>
      </c>
      <c r="AA3030" s="4">
        <f t="shared" si="1363"/>
        <v>0</v>
      </c>
      <c r="AB3030" s="5">
        <f t="shared" si="1364"/>
        <v>0</v>
      </c>
      <c r="AC3030" s="418">
        <f t="shared" si="1368"/>
        <v>0</v>
      </c>
      <c r="AD3030" s="628">
        <f t="shared" si="1365"/>
        <v>0</v>
      </c>
      <c r="AE3030" s="4">
        <f t="shared" si="1350"/>
        <v>0</v>
      </c>
      <c r="AF3030" s="3">
        <f t="shared" si="1366"/>
        <v>4.67</v>
      </c>
      <c r="AG3030" s="2">
        <f t="shared" si="1351"/>
        <v>105.92076283713217</v>
      </c>
      <c r="AH3030" s="1">
        <f t="shared" si="1369"/>
        <v>0</v>
      </c>
    </row>
    <row r="3031" spans="6:34" ht="15" thickBot="1" x14ac:dyDescent="0.4">
      <c r="F3031" s="21">
        <f t="shared" si="1352"/>
        <v>300.09999999999974</v>
      </c>
      <c r="G3031" s="20">
        <f t="shared" si="1367"/>
        <v>356.63043478260749</v>
      </c>
      <c r="H3031" s="19">
        <f t="shared" si="1341"/>
        <v>6.6304347826074945</v>
      </c>
      <c r="I3031" s="18">
        <f t="shared" si="1342"/>
        <v>1.8944099378878556E-2</v>
      </c>
      <c r="J3031" s="17">
        <f t="shared" si="1343"/>
        <v>3935.0464558612857</v>
      </c>
      <c r="K3031" s="16">
        <f t="shared" si="1344"/>
        <v>32.161889288814081</v>
      </c>
      <c r="L3031" s="15">
        <f t="shared" si="1345"/>
        <v>1.3845347021276564E-7</v>
      </c>
      <c r="M3031" s="14">
        <f t="shared" si="1346"/>
        <v>3.2909005334872264E-10</v>
      </c>
      <c r="N3031" s="13">
        <f t="shared" si="1353"/>
        <v>0</v>
      </c>
      <c r="O3031" s="12">
        <f t="shared" si="1354"/>
        <v>0</v>
      </c>
      <c r="P3031" s="4">
        <f t="shared" si="1355"/>
        <v>1.2462128098967713E-9</v>
      </c>
      <c r="Q3031" s="11">
        <f t="shared" si="1347"/>
        <v>1.831413571056754E-8</v>
      </c>
      <c r="R3031" s="10">
        <f t="shared" si="1356"/>
        <v>0</v>
      </c>
      <c r="S3031" s="9">
        <f t="shared" si="1357"/>
        <v>0</v>
      </c>
      <c r="T3031" s="8">
        <f t="shared" si="1358"/>
        <v>37294.985922558852</v>
      </c>
      <c r="U3031" s="7">
        <f t="shared" si="1359"/>
        <v>-32.161889288814081</v>
      </c>
      <c r="V3031" s="9">
        <f t="shared" si="1360"/>
        <v>0</v>
      </c>
      <c r="W3031" s="8">
        <f t="shared" si="1361"/>
        <v>3935.0464558612857</v>
      </c>
      <c r="X3031" s="7">
        <f t="shared" si="1362"/>
        <v>-32.161889288814081</v>
      </c>
      <c r="Y3031" s="6">
        <f t="shared" si="1348"/>
        <v>0</v>
      </c>
      <c r="Z3031" s="4">
        <f t="shared" si="1349"/>
        <v>-1</v>
      </c>
      <c r="AA3031" s="4">
        <f t="shared" si="1363"/>
        <v>0</v>
      </c>
      <c r="AB3031" s="5">
        <f t="shared" si="1364"/>
        <v>0</v>
      </c>
      <c r="AC3031" s="418">
        <f t="shared" si="1368"/>
        <v>0</v>
      </c>
      <c r="AD3031" s="628">
        <f t="shared" si="1365"/>
        <v>0</v>
      </c>
      <c r="AE3031" s="4">
        <f t="shared" si="1350"/>
        <v>0</v>
      </c>
      <c r="AF3031" s="3">
        <f t="shared" si="1366"/>
        <v>4.67</v>
      </c>
      <c r="AG3031" s="2">
        <f t="shared" si="1351"/>
        <v>105.92076283713217</v>
      </c>
      <c r="AH3031" s="1">
        <f t="shared" si="1369"/>
        <v>0</v>
      </c>
    </row>
    <row r="3032" spans="6:34" ht="15" thickBot="1" x14ac:dyDescent="0.4">
      <c r="F3032" s="21">
        <f t="shared" si="1352"/>
        <v>300.19999999999976</v>
      </c>
      <c r="G3032" s="20">
        <f t="shared" si="1367"/>
        <v>356.63043478260749</v>
      </c>
      <c r="H3032" s="19">
        <f t="shared" si="1341"/>
        <v>6.6304347826074945</v>
      </c>
      <c r="I3032" s="18">
        <f t="shared" si="1342"/>
        <v>1.8944099378878556E-2</v>
      </c>
      <c r="J3032" s="17">
        <f t="shared" si="1343"/>
        <v>3935.0464558612857</v>
      </c>
      <c r="K3032" s="16">
        <f t="shared" si="1344"/>
        <v>32.161889288814081</v>
      </c>
      <c r="L3032" s="15">
        <f t="shared" si="1345"/>
        <v>1.3845347021276564E-7</v>
      </c>
      <c r="M3032" s="14">
        <f t="shared" si="1346"/>
        <v>3.2909005334872264E-10</v>
      </c>
      <c r="N3032" s="13">
        <f t="shared" si="1353"/>
        <v>0</v>
      </c>
      <c r="O3032" s="12">
        <f t="shared" si="1354"/>
        <v>0</v>
      </c>
      <c r="P3032" s="4">
        <f t="shared" si="1355"/>
        <v>1.2462128098967713E-9</v>
      </c>
      <c r="Q3032" s="11">
        <f t="shared" si="1347"/>
        <v>1.831413571056754E-8</v>
      </c>
      <c r="R3032" s="10">
        <f t="shared" si="1356"/>
        <v>0</v>
      </c>
      <c r="S3032" s="9">
        <f t="shared" si="1357"/>
        <v>0</v>
      </c>
      <c r="T3032" s="8">
        <f t="shared" si="1358"/>
        <v>37294.985922558852</v>
      </c>
      <c r="U3032" s="7">
        <f t="shared" si="1359"/>
        <v>-32.161889288814081</v>
      </c>
      <c r="V3032" s="9">
        <f t="shared" si="1360"/>
        <v>0</v>
      </c>
      <c r="W3032" s="8">
        <f t="shared" si="1361"/>
        <v>3935.0464558612857</v>
      </c>
      <c r="X3032" s="7">
        <f t="shared" si="1362"/>
        <v>-32.161889288814081</v>
      </c>
      <c r="Y3032" s="6">
        <f t="shared" si="1348"/>
        <v>0</v>
      </c>
      <c r="Z3032" s="4">
        <f t="shared" si="1349"/>
        <v>-1</v>
      </c>
      <c r="AA3032" s="4">
        <f t="shared" si="1363"/>
        <v>0</v>
      </c>
      <c r="AB3032" s="5">
        <f t="shared" si="1364"/>
        <v>0</v>
      </c>
      <c r="AC3032" s="418">
        <f t="shared" si="1368"/>
        <v>0</v>
      </c>
      <c r="AD3032" s="628">
        <f t="shared" si="1365"/>
        <v>0</v>
      </c>
      <c r="AE3032" s="4">
        <f t="shared" si="1350"/>
        <v>0</v>
      </c>
      <c r="AF3032" s="3">
        <f t="shared" si="1366"/>
        <v>4.67</v>
      </c>
      <c r="AG3032" s="2">
        <f t="shared" si="1351"/>
        <v>105.92076283713217</v>
      </c>
      <c r="AH3032" s="1">
        <f t="shared" si="1369"/>
        <v>0</v>
      </c>
    </row>
    <row r="3033" spans="6:34" ht="15" thickBot="1" x14ac:dyDescent="0.4">
      <c r="F3033" s="21">
        <f t="shared" si="1352"/>
        <v>300.29999999999978</v>
      </c>
      <c r="G3033" s="20">
        <f t="shared" si="1367"/>
        <v>356.63043478260749</v>
      </c>
      <c r="H3033" s="19">
        <f t="shared" si="1341"/>
        <v>6.6304347826074945</v>
      </c>
      <c r="I3033" s="18">
        <f t="shared" si="1342"/>
        <v>1.8944099378878556E-2</v>
      </c>
      <c r="J3033" s="17">
        <f t="shared" si="1343"/>
        <v>3935.0464558612857</v>
      </c>
      <c r="K3033" s="16">
        <f t="shared" si="1344"/>
        <v>32.161889288814081</v>
      </c>
      <c r="L3033" s="15">
        <f t="shared" si="1345"/>
        <v>1.3845347021276564E-7</v>
      </c>
      <c r="M3033" s="14">
        <f t="shared" si="1346"/>
        <v>3.2909005334872264E-10</v>
      </c>
      <c r="N3033" s="13">
        <f t="shared" si="1353"/>
        <v>0</v>
      </c>
      <c r="O3033" s="12">
        <f t="shared" si="1354"/>
        <v>0</v>
      </c>
      <c r="P3033" s="4">
        <f t="shared" si="1355"/>
        <v>1.2462128098967713E-9</v>
      </c>
      <c r="Q3033" s="11">
        <f t="shared" si="1347"/>
        <v>1.831413571056754E-8</v>
      </c>
      <c r="R3033" s="10">
        <f t="shared" si="1356"/>
        <v>0</v>
      </c>
      <c r="S3033" s="9">
        <f t="shared" si="1357"/>
        <v>0</v>
      </c>
      <c r="T3033" s="8">
        <f t="shared" si="1358"/>
        <v>37294.985922558852</v>
      </c>
      <c r="U3033" s="7">
        <f t="shared" si="1359"/>
        <v>-32.161889288814081</v>
      </c>
      <c r="V3033" s="9">
        <f t="shared" si="1360"/>
        <v>0</v>
      </c>
      <c r="W3033" s="8">
        <f t="shared" si="1361"/>
        <v>3935.0464558612857</v>
      </c>
      <c r="X3033" s="7">
        <f t="shared" si="1362"/>
        <v>-32.161889288814081</v>
      </c>
      <c r="Y3033" s="6">
        <f t="shared" si="1348"/>
        <v>0</v>
      </c>
      <c r="Z3033" s="4">
        <f t="shared" si="1349"/>
        <v>-1</v>
      </c>
      <c r="AA3033" s="4">
        <f t="shared" si="1363"/>
        <v>0</v>
      </c>
      <c r="AB3033" s="5">
        <f t="shared" si="1364"/>
        <v>0</v>
      </c>
      <c r="AC3033" s="418">
        <f t="shared" si="1368"/>
        <v>0</v>
      </c>
      <c r="AD3033" s="628">
        <f t="shared" si="1365"/>
        <v>0</v>
      </c>
      <c r="AE3033" s="4">
        <f t="shared" si="1350"/>
        <v>0</v>
      </c>
      <c r="AF3033" s="3">
        <f t="shared" si="1366"/>
        <v>4.67</v>
      </c>
      <c r="AG3033" s="2">
        <f t="shared" si="1351"/>
        <v>105.92076283713217</v>
      </c>
      <c r="AH3033" s="1">
        <f t="shared" si="1369"/>
        <v>0</v>
      </c>
    </row>
    <row r="3034" spans="6:34" ht="15" thickBot="1" x14ac:dyDescent="0.4">
      <c r="F3034" s="21">
        <f t="shared" si="1352"/>
        <v>300.39999999999981</v>
      </c>
      <c r="G3034" s="20">
        <f t="shared" si="1367"/>
        <v>356.63043478260749</v>
      </c>
      <c r="H3034" s="19">
        <f t="shared" si="1341"/>
        <v>6.6304347826074945</v>
      </c>
      <c r="I3034" s="18">
        <f t="shared" si="1342"/>
        <v>1.8944099378878556E-2</v>
      </c>
      <c r="J3034" s="17">
        <f t="shared" si="1343"/>
        <v>3935.0464558612857</v>
      </c>
      <c r="K3034" s="16">
        <f t="shared" si="1344"/>
        <v>32.161889288814081</v>
      </c>
      <c r="L3034" s="15">
        <f t="shared" si="1345"/>
        <v>1.3845347021276564E-7</v>
      </c>
      <c r="M3034" s="14">
        <f t="shared" si="1346"/>
        <v>3.2909005334872264E-10</v>
      </c>
      <c r="N3034" s="13">
        <f t="shared" si="1353"/>
        <v>0</v>
      </c>
      <c r="O3034" s="12">
        <f t="shared" si="1354"/>
        <v>0</v>
      </c>
      <c r="P3034" s="4">
        <f t="shared" si="1355"/>
        <v>1.2462128098967713E-9</v>
      </c>
      <c r="Q3034" s="11">
        <f t="shared" si="1347"/>
        <v>1.831413571056754E-8</v>
      </c>
      <c r="R3034" s="10">
        <f t="shared" si="1356"/>
        <v>0</v>
      </c>
      <c r="S3034" s="9">
        <f t="shared" si="1357"/>
        <v>0</v>
      </c>
      <c r="T3034" s="8">
        <f t="shared" si="1358"/>
        <v>37294.985922558852</v>
      </c>
      <c r="U3034" s="7">
        <f t="shared" si="1359"/>
        <v>-32.161889288814081</v>
      </c>
      <c r="V3034" s="9">
        <f t="shared" si="1360"/>
        <v>0</v>
      </c>
      <c r="W3034" s="8">
        <f t="shared" si="1361"/>
        <v>3935.0464558612857</v>
      </c>
      <c r="X3034" s="7">
        <f t="shared" si="1362"/>
        <v>-32.161889288814081</v>
      </c>
      <c r="Y3034" s="6">
        <f t="shared" si="1348"/>
        <v>0</v>
      </c>
      <c r="Z3034" s="4">
        <f t="shared" si="1349"/>
        <v>-1</v>
      </c>
      <c r="AA3034" s="4">
        <f t="shared" si="1363"/>
        <v>0</v>
      </c>
      <c r="AB3034" s="5">
        <f t="shared" si="1364"/>
        <v>0</v>
      </c>
      <c r="AC3034" s="418">
        <f t="shared" si="1368"/>
        <v>0</v>
      </c>
      <c r="AD3034" s="628">
        <f t="shared" si="1365"/>
        <v>0</v>
      </c>
      <c r="AE3034" s="4">
        <f t="shared" si="1350"/>
        <v>0</v>
      </c>
      <c r="AF3034" s="3">
        <f t="shared" si="1366"/>
        <v>4.67</v>
      </c>
      <c r="AG3034" s="2">
        <f t="shared" si="1351"/>
        <v>105.92076283713217</v>
      </c>
      <c r="AH3034" s="1">
        <f t="shared" si="1369"/>
        <v>0</v>
      </c>
    </row>
    <row r="3035" spans="6:34" ht="15" thickBot="1" x14ac:dyDescent="0.4">
      <c r="F3035" s="21">
        <f t="shared" si="1352"/>
        <v>300.49999999999983</v>
      </c>
      <c r="G3035" s="20">
        <f t="shared" si="1367"/>
        <v>356.63043478260749</v>
      </c>
      <c r="H3035" s="19">
        <f t="shared" si="1341"/>
        <v>6.6304347826074945</v>
      </c>
      <c r="I3035" s="18">
        <f t="shared" si="1342"/>
        <v>1.8944099378878556E-2</v>
      </c>
      <c r="J3035" s="17">
        <f t="shared" si="1343"/>
        <v>3935.0464558612857</v>
      </c>
      <c r="K3035" s="16">
        <f t="shared" si="1344"/>
        <v>32.161889288814081</v>
      </c>
      <c r="L3035" s="15">
        <f t="shared" si="1345"/>
        <v>1.3845347021276564E-7</v>
      </c>
      <c r="M3035" s="14">
        <f t="shared" si="1346"/>
        <v>3.2909005334872264E-10</v>
      </c>
      <c r="N3035" s="13">
        <f t="shared" si="1353"/>
        <v>0</v>
      </c>
      <c r="O3035" s="12">
        <f t="shared" si="1354"/>
        <v>0</v>
      </c>
      <c r="P3035" s="4">
        <f t="shared" si="1355"/>
        <v>1.2462128098967713E-9</v>
      </c>
      <c r="Q3035" s="11">
        <f t="shared" si="1347"/>
        <v>1.831413571056754E-8</v>
      </c>
      <c r="R3035" s="10">
        <f t="shared" si="1356"/>
        <v>0</v>
      </c>
      <c r="S3035" s="9">
        <f t="shared" si="1357"/>
        <v>0</v>
      </c>
      <c r="T3035" s="8">
        <f t="shared" si="1358"/>
        <v>37294.985922558852</v>
      </c>
      <c r="U3035" s="7">
        <f t="shared" si="1359"/>
        <v>-32.161889288814081</v>
      </c>
      <c r="V3035" s="9">
        <f t="shared" si="1360"/>
        <v>0</v>
      </c>
      <c r="W3035" s="8">
        <f t="shared" si="1361"/>
        <v>3935.0464558612857</v>
      </c>
      <c r="X3035" s="7">
        <f t="shared" si="1362"/>
        <v>-32.161889288814081</v>
      </c>
      <c r="Y3035" s="6">
        <f t="shared" si="1348"/>
        <v>0</v>
      </c>
      <c r="Z3035" s="4">
        <f t="shared" si="1349"/>
        <v>-1</v>
      </c>
      <c r="AA3035" s="4">
        <f t="shared" si="1363"/>
        <v>0</v>
      </c>
      <c r="AB3035" s="5">
        <f t="shared" si="1364"/>
        <v>0</v>
      </c>
      <c r="AC3035" s="418">
        <f t="shared" si="1368"/>
        <v>0</v>
      </c>
      <c r="AD3035" s="628">
        <f t="shared" si="1365"/>
        <v>0</v>
      </c>
      <c r="AE3035" s="4">
        <f t="shared" si="1350"/>
        <v>0</v>
      </c>
      <c r="AF3035" s="3">
        <f t="shared" si="1366"/>
        <v>4.67</v>
      </c>
      <c r="AG3035" s="2">
        <f t="shared" si="1351"/>
        <v>105.92076283713217</v>
      </c>
      <c r="AH3035" s="1">
        <f t="shared" si="1369"/>
        <v>0</v>
      </c>
    </row>
    <row r="3036" spans="6:34" ht="15" thickBot="1" x14ac:dyDescent="0.4">
      <c r="F3036" s="21">
        <f t="shared" si="1352"/>
        <v>300.59999999999985</v>
      </c>
      <c r="G3036" s="20">
        <f t="shared" si="1367"/>
        <v>356.63043478260749</v>
      </c>
      <c r="H3036" s="19">
        <f t="shared" si="1341"/>
        <v>6.6304347826074945</v>
      </c>
      <c r="I3036" s="18">
        <f t="shared" si="1342"/>
        <v>1.8944099378878556E-2</v>
      </c>
      <c r="J3036" s="17">
        <f t="shared" si="1343"/>
        <v>3935.0464558612857</v>
      </c>
      <c r="K3036" s="16">
        <f t="shared" si="1344"/>
        <v>32.161889288814081</v>
      </c>
      <c r="L3036" s="15">
        <f t="shared" si="1345"/>
        <v>1.3845347021276564E-7</v>
      </c>
      <c r="M3036" s="14">
        <f t="shared" si="1346"/>
        <v>3.2909005334872264E-10</v>
      </c>
      <c r="N3036" s="13">
        <f t="shared" si="1353"/>
        <v>0</v>
      </c>
      <c r="O3036" s="12">
        <f t="shared" si="1354"/>
        <v>0</v>
      </c>
      <c r="P3036" s="4">
        <f t="shared" si="1355"/>
        <v>1.2462128098967713E-9</v>
      </c>
      <c r="Q3036" s="11">
        <f t="shared" si="1347"/>
        <v>1.831413571056754E-8</v>
      </c>
      <c r="R3036" s="10">
        <f t="shared" si="1356"/>
        <v>0</v>
      </c>
      <c r="S3036" s="9">
        <f t="shared" si="1357"/>
        <v>0</v>
      </c>
      <c r="T3036" s="8">
        <f t="shared" si="1358"/>
        <v>37294.985922558852</v>
      </c>
      <c r="U3036" s="7">
        <f t="shared" si="1359"/>
        <v>-32.161889288814081</v>
      </c>
      <c r="V3036" s="9">
        <f t="shared" si="1360"/>
        <v>0</v>
      </c>
      <c r="W3036" s="8">
        <f t="shared" si="1361"/>
        <v>3935.0464558612857</v>
      </c>
      <c r="X3036" s="7">
        <f t="shared" si="1362"/>
        <v>-32.161889288814081</v>
      </c>
      <c r="Y3036" s="6">
        <f t="shared" si="1348"/>
        <v>0</v>
      </c>
      <c r="Z3036" s="4">
        <f t="shared" si="1349"/>
        <v>-1</v>
      </c>
      <c r="AA3036" s="4">
        <f t="shared" si="1363"/>
        <v>0</v>
      </c>
      <c r="AB3036" s="5">
        <f t="shared" si="1364"/>
        <v>0</v>
      </c>
      <c r="AC3036" s="418">
        <f t="shared" si="1368"/>
        <v>0</v>
      </c>
      <c r="AD3036" s="628">
        <f t="shared" si="1365"/>
        <v>0</v>
      </c>
      <c r="AE3036" s="4">
        <f t="shared" si="1350"/>
        <v>0</v>
      </c>
      <c r="AF3036" s="3">
        <f t="shared" si="1366"/>
        <v>4.67</v>
      </c>
      <c r="AG3036" s="2">
        <f t="shared" si="1351"/>
        <v>105.92076283713217</v>
      </c>
      <c r="AH3036" s="1">
        <f t="shared" si="1369"/>
        <v>0</v>
      </c>
    </row>
    <row r="3037" spans="6:34" ht="15" thickBot="1" x14ac:dyDescent="0.4">
      <c r="F3037" s="21">
        <f t="shared" si="1352"/>
        <v>300.69999999999987</v>
      </c>
      <c r="G3037" s="20">
        <f t="shared" si="1367"/>
        <v>356.63043478260749</v>
      </c>
      <c r="H3037" s="19">
        <f t="shared" si="1341"/>
        <v>6.6304347826074945</v>
      </c>
      <c r="I3037" s="18">
        <f t="shared" si="1342"/>
        <v>1.8944099378878556E-2</v>
      </c>
      <c r="J3037" s="17">
        <f t="shared" si="1343"/>
        <v>3935.0464558612857</v>
      </c>
      <c r="K3037" s="16">
        <f t="shared" si="1344"/>
        <v>32.161889288814081</v>
      </c>
      <c r="L3037" s="15">
        <f t="shared" si="1345"/>
        <v>1.3845347021276564E-7</v>
      </c>
      <c r="M3037" s="14">
        <f t="shared" si="1346"/>
        <v>3.2909005334872264E-10</v>
      </c>
      <c r="N3037" s="13">
        <f t="shared" si="1353"/>
        <v>0</v>
      </c>
      <c r="O3037" s="12">
        <f t="shared" si="1354"/>
        <v>0</v>
      </c>
      <c r="P3037" s="4">
        <f t="shared" si="1355"/>
        <v>1.2462128098967713E-9</v>
      </c>
      <c r="Q3037" s="11">
        <f t="shared" si="1347"/>
        <v>1.831413571056754E-8</v>
      </c>
      <c r="R3037" s="10">
        <f t="shared" si="1356"/>
        <v>0</v>
      </c>
      <c r="S3037" s="9">
        <f t="shared" si="1357"/>
        <v>0</v>
      </c>
      <c r="T3037" s="8">
        <f t="shared" si="1358"/>
        <v>37294.985922558852</v>
      </c>
      <c r="U3037" s="7">
        <f t="shared" si="1359"/>
        <v>-32.161889288814081</v>
      </c>
      <c r="V3037" s="9">
        <f t="shared" si="1360"/>
        <v>0</v>
      </c>
      <c r="W3037" s="8">
        <f t="shared" si="1361"/>
        <v>3935.0464558612857</v>
      </c>
      <c r="X3037" s="7">
        <f t="shared" si="1362"/>
        <v>-32.161889288814081</v>
      </c>
      <c r="Y3037" s="6">
        <f t="shared" si="1348"/>
        <v>0</v>
      </c>
      <c r="Z3037" s="4">
        <f t="shared" si="1349"/>
        <v>-1</v>
      </c>
      <c r="AA3037" s="4">
        <f t="shared" si="1363"/>
        <v>0</v>
      </c>
      <c r="AB3037" s="5">
        <f t="shared" si="1364"/>
        <v>0</v>
      </c>
      <c r="AC3037" s="418">
        <f t="shared" si="1368"/>
        <v>0</v>
      </c>
      <c r="AD3037" s="628">
        <f t="shared" si="1365"/>
        <v>0</v>
      </c>
      <c r="AE3037" s="4">
        <f t="shared" si="1350"/>
        <v>0</v>
      </c>
      <c r="AF3037" s="3">
        <f t="shared" si="1366"/>
        <v>4.67</v>
      </c>
      <c r="AG3037" s="2">
        <f t="shared" si="1351"/>
        <v>105.92076283713217</v>
      </c>
      <c r="AH3037" s="1">
        <f t="shared" si="1369"/>
        <v>0</v>
      </c>
    </row>
    <row r="3038" spans="6:34" ht="15" thickBot="1" x14ac:dyDescent="0.4">
      <c r="F3038" s="21">
        <f t="shared" si="1352"/>
        <v>300.7999999999999</v>
      </c>
      <c r="G3038" s="20">
        <f t="shared" si="1367"/>
        <v>356.63043478260749</v>
      </c>
      <c r="H3038" s="19">
        <f t="shared" ref="H3038:H3101" si="1370">G3038-(TotalWeightE-PropellantWeight)</f>
        <v>6.6304347826074945</v>
      </c>
      <c r="I3038" s="18">
        <f t="shared" ref="I3038:I3101" si="1371">(G3038-(TotalWeightE-PropellantWeight))/(PropellantWeight)</f>
        <v>1.8944099378878556E-2</v>
      </c>
      <c r="J3038" s="17">
        <f t="shared" ref="J3038:J3101" si="1372">W3038</f>
        <v>3935.0464558612857</v>
      </c>
      <c r="K3038" s="16">
        <f t="shared" ref="K3038:K3101" si="1373">$L$23*(20902231^2)/((20902231+W3038)^2)</f>
        <v>32.161889288814081</v>
      </c>
      <c r="L3038" s="15">
        <f t="shared" ref="L3038:L3101" si="1374">M3038/$L$22</f>
        <v>1.3845347021276564E-7</v>
      </c>
      <c r="M3038" s="14">
        <f t="shared" ref="M3038:M3101" si="1375">$L$22*(EXP(-K3038*(W3038-0)/($L$25*AF3038)))</f>
        <v>3.2909005334872264E-10</v>
      </c>
      <c r="N3038" s="13">
        <f t="shared" si="1353"/>
        <v>0</v>
      </c>
      <c r="O3038" s="12">
        <f t="shared" si="1354"/>
        <v>0</v>
      </c>
      <c r="P3038" s="4">
        <f t="shared" si="1355"/>
        <v>1.2462128098967713E-9</v>
      </c>
      <c r="Q3038" s="11">
        <f t="shared" ref="Q3038:Q3101" si="1376">(M3038*$L$25*AF3038)/144</f>
        <v>1.831413571056754E-8</v>
      </c>
      <c r="R3038" s="10">
        <f t="shared" si="1356"/>
        <v>0</v>
      </c>
      <c r="S3038" s="9">
        <f t="shared" si="1357"/>
        <v>0</v>
      </c>
      <c r="T3038" s="8">
        <f t="shared" si="1358"/>
        <v>37294.985922558852</v>
      </c>
      <c r="U3038" s="7">
        <f t="shared" si="1359"/>
        <v>-32.161889288814081</v>
      </c>
      <c r="V3038" s="9">
        <f t="shared" si="1360"/>
        <v>0</v>
      </c>
      <c r="W3038" s="8">
        <f t="shared" si="1361"/>
        <v>3935.0464558612857</v>
      </c>
      <c r="X3038" s="7">
        <f t="shared" si="1362"/>
        <v>-32.161889288814081</v>
      </c>
      <c r="Y3038" s="6">
        <f t="shared" ref="Y3038:Y3101" si="1377">SQRT((S3038^2)+(V3038^2))</f>
        <v>0</v>
      </c>
      <c r="Z3038" s="4">
        <f t="shared" ref="Z3038:Z3101" si="1378">X3038/K3038</f>
        <v>-1</v>
      </c>
      <c r="AA3038" s="4">
        <f t="shared" si="1363"/>
        <v>0</v>
      </c>
      <c r="AB3038" s="5">
        <f t="shared" si="1364"/>
        <v>0</v>
      </c>
      <c r="AC3038" s="418">
        <f t="shared" si="1368"/>
        <v>0</v>
      </c>
      <c r="AD3038" s="628">
        <f t="shared" si="1365"/>
        <v>0</v>
      </c>
      <c r="AE3038" s="4">
        <f t="shared" ref="AE3038:AE3101" si="1379">Y3038/AG3038</f>
        <v>0</v>
      </c>
      <c r="AF3038" s="3">
        <f t="shared" si="1366"/>
        <v>4.67</v>
      </c>
      <c r="AG3038" s="2">
        <f t="shared" ref="AG3038:AG3101" si="1380">SQRT($L$27*$L$25*AF3038)</f>
        <v>105.92076283713217</v>
      </c>
      <c r="AH3038" s="1">
        <f t="shared" si="1369"/>
        <v>0</v>
      </c>
    </row>
    <row r="3039" spans="6:34" ht="15" thickBot="1" x14ac:dyDescent="0.4">
      <c r="F3039" s="21">
        <f t="shared" ref="F3039:F3102" si="1381">F3038+$G$28</f>
        <v>300.89999999999992</v>
      </c>
      <c r="G3039" s="20">
        <f t="shared" si="1367"/>
        <v>356.63043478260749</v>
      </c>
      <c r="H3039" s="19">
        <f t="shared" si="1370"/>
        <v>6.6304347826074945</v>
      </c>
      <c r="I3039" s="18">
        <f t="shared" si="1371"/>
        <v>1.8944099378878556E-2</v>
      </c>
      <c r="J3039" s="17">
        <f t="shared" si="1372"/>
        <v>3935.0464558612857</v>
      </c>
      <c r="K3039" s="16">
        <f t="shared" si="1373"/>
        <v>32.161889288814081</v>
      </c>
      <c r="L3039" s="15">
        <f t="shared" si="1374"/>
        <v>1.3845347021276564E-7</v>
      </c>
      <c r="M3039" s="14">
        <f t="shared" si="1375"/>
        <v>3.2909005334872264E-10</v>
      </c>
      <c r="N3039" s="13">
        <f t="shared" ref="N3039:N3102" si="1382">IF(I3038&gt;0.02,(WeightFlowRate/$L$23)*ExhaustVelocityE+(ExitPressureE-Q3039)*ExitAreaE,0)</f>
        <v>0</v>
      </c>
      <c r="O3039" s="12">
        <f t="shared" ref="O3039:O3102" si="1383">N3039/WeightFlowRate</f>
        <v>0</v>
      </c>
      <c r="P3039" s="4">
        <f t="shared" ref="P3039:P3102" si="1384">Q3039/$L$21</f>
        <v>1.2462128098967713E-9</v>
      </c>
      <c r="Q3039" s="11">
        <f t="shared" si="1376"/>
        <v>1.831413571056754E-8</v>
      </c>
      <c r="R3039" s="10">
        <f t="shared" ref="R3039:R3102" si="1385">IF(W3039&lt;InitialAltitudeE,0,(((N3039-AB3039)*COS(ElevationAngleR)*$L$23)/(G3039)))</f>
        <v>0</v>
      </c>
      <c r="S3039" s="9">
        <f t="shared" ref="S3039:S3102" si="1386">IF(W3038&lt;InitialAltitudeE,0,S3038+(R3038*TimeStep))</f>
        <v>0</v>
      </c>
      <c r="T3039" s="8">
        <f t="shared" ref="T3039:T3102" si="1387">T3038+(S3039*TimeStep)</f>
        <v>37294.985922558852</v>
      </c>
      <c r="U3039" s="7">
        <f t="shared" ref="U3039:U3102" si="1388">IF(W3038&lt;InitialAltitudeE,-K3039,(((N3039-AB3039)*SIN(ElevationAngleR)*$L$23)/G3039)-K3039)</f>
        <v>-32.161889288814081</v>
      </c>
      <c r="V3039" s="9">
        <f t="shared" ref="V3039:V3102" si="1389">IF(W3038&lt;InitialAltitudeE,0,V3038+(U3038*TimeStep))</f>
        <v>0</v>
      </c>
      <c r="W3039" s="8">
        <f t="shared" ref="W3039:W3102" si="1390">IF(P3038&gt;0.913499,W3038,W3038+V3038*TimeStep)</f>
        <v>3935.0464558612857</v>
      </c>
      <c r="X3039" s="7">
        <f t="shared" ref="X3039:X3102" si="1391">IF(N3039&gt;0.002,SQRT((U3039^2)+(R3039^2)),-SQRT((U3039^2)+(R3039^2)))</f>
        <v>-32.161889288814081</v>
      </c>
      <c r="Y3039" s="6">
        <f t="shared" si="1377"/>
        <v>0</v>
      </c>
      <c r="Z3039" s="4">
        <f t="shared" si="1378"/>
        <v>-1</v>
      </c>
      <c r="AA3039" s="4">
        <f t="shared" ref="AA3039:AA3102" si="1392">N3039/G3039</f>
        <v>0</v>
      </c>
      <c r="AB3039" s="5">
        <f t="shared" ref="AB3039:AB3102" si="1393">0.5*M3039*(Y3038^2)*CrossSectionalAreaE*AH3039</f>
        <v>0</v>
      </c>
      <c r="AC3039" s="418">
        <f t="shared" si="1368"/>
        <v>0</v>
      </c>
      <c r="AD3039" s="628">
        <f t="shared" ref="AD3039:AD3102" si="1394">(1/2)*M3039*(Y3038^2)</f>
        <v>0</v>
      </c>
      <c r="AE3039" s="4">
        <f t="shared" si="1379"/>
        <v>0</v>
      </c>
      <c r="AF3039" s="3">
        <f t="shared" ref="AF3039:AF3102" si="1395">IF(AF3038&gt;4.67,$L$20+($L$26/1000)*W3039,4.67)</f>
        <v>4.67</v>
      </c>
      <c r="AG3039" s="2">
        <f t="shared" si="1380"/>
        <v>105.92076283713217</v>
      </c>
      <c r="AH3039" s="1">
        <f t="shared" si="1369"/>
        <v>0</v>
      </c>
    </row>
    <row r="3040" spans="6:34" ht="15" thickBot="1" x14ac:dyDescent="0.4">
      <c r="F3040" s="21">
        <f t="shared" si="1381"/>
        <v>300.99999999999994</v>
      </c>
      <c r="G3040" s="20">
        <f t="shared" ref="G3040:G3103" si="1396">IF(I3039&gt;0.02,G3039-((N3039/O3039)*TimeStep),G3039)</f>
        <v>356.63043478260749</v>
      </c>
      <c r="H3040" s="19">
        <f t="shared" si="1370"/>
        <v>6.6304347826074945</v>
      </c>
      <c r="I3040" s="18">
        <f t="shared" si="1371"/>
        <v>1.8944099378878556E-2</v>
      </c>
      <c r="J3040" s="17">
        <f t="shared" si="1372"/>
        <v>3935.0464558612857</v>
      </c>
      <c r="K3040" s="16">
        <f t="shared" si="1373"/>
        <v>32.161889288814081</v>
      </c>
      <c r="L3040" s="15">
        <f t="shared" si="1374"/>
        <v>1.3845347021276564E-7</v>
      </c>
      <c r="M3040" s="14">
        <f t="shared" si="1375"/>
        <v>3.2909005334872264E-10</v>
      </c>
      <c r="N3040" s="13">
        <f t="shared" si="1382"/>
        <v>0</v>
      </c>
      <c r="O3040" s="12">
        <f t="shared" si="1383"/>
        <v>0</v>
      </c>
      <c r="P3040" s="4">
        <f t="shared" si="1384"/>
        <v>1.2462128098967713E-9</v>
      </c>
      <c r="Q3040" s="11">
        <f t="shared" si="1376"/>
        <v>1.831413571056754E-8</v>
      </c>
      <c r="R3040" s="10">
        <f t="shared" si="1385"/>
        <v>0</v>
      </c>
      <c r="S3040" s="9">
        <f t="shared" si="1386"/>
        <v>0</v>
      </c>
      <c r="T3040" s="8">
        <f t="shared" si="1387"/>
        <v>37294.985922558852</v>
      </c>
      <c r="U3040" s="7">
        <f t="shared" si="1388"/>
        <v>-32.161889288814081</v>
      </c>
      <c r="V3040" s="9">
        <f t="shared" si="1389"/>
        <v>0</v>
      </c>
      <c r="W3040" s="8">
        <f t="shared" si="1390"/>
        <v>3935.0464558612857</v>
      </c>
      <c r="X3040" s="7">
        <f t="shared" si="1391"/>
        <v>-32.161889288814081</v>
      </c>
      <c r="Y3040" s="6">
        <f t="shared" si="1377"/>
        <v>0</v>
      </c>
      <c r="Z3040" s="4">
        <f t="shared" si="1378"/>
        <v>-1</v>
      </c>
      <c r="AA3040" s="4">
        <f t="shared" si="1392"/>
        <v>0</v>
      </c>
      <c r="AB3040" s="5">
        <f t="shared" si="1393"/>
        <v>0</v>
      </c>
      <c r="AC3040" s="418">
        <f t="shared" ref="AC3040:AC3103" si="1397">(AB3040/G3040)*F3040</f>
        <v>0</v>
      </c>
      <c r="AD3040" s="628">
        <f t="shared" si="1394"/>
        <v>0</v>
      </c>
      <c r="AE3040" s="4">
        <f t="shared" si="1379"/>
        <v>0</v>
      </c>
      <c r="AF3040" s="3">
        <f t="shared" si="1395"/>
        <v>4.67</v>
      </c>
      <c r="AG3040" s="2">
        <f t="shared" si="1380"/>
        <v>105.92076283713217</v>
      </c>
      <c r="AH3040" s="1">
        <f t="shared" si="1369"/>
        <v>0</v>
      </c>
    </row>
    <row r="3041" spans="6:34" ht="15" thickBot="1" x14ac:dyDescent="0.4">
      <c r="F3041" s="21">
        <f t="shared" si="1381"/>
        <v>301.09999999999997</v>
      </c>
      <c r="G3041" s="20">
        <f t="shared" si="1396"/>
        <v>356.63043478260749</v>
      </c>
      <c r="H3041" s="19">
        <f t="shared" si="1370"/>
        <v>6.6304347826074945</v>
      </c>
      <c r="I3041" s="18">
        <f t="shared" si="1371"/>
        <v>1.8944099378878556E-2</v>
      </c>
      <c r="J3041" s="17">
        <f t="shared" si="1372"/>
        <v>3935.0464558612857</v>
      </c>
      <c r="K3041" s="16">
        <f t="shared" si="1373"/>
        <v>32.161889288814081</v>
      </c>
      <c r="L3041" s="15">
        <f t="shared" si="1374"/>
        <v>1.3845347021276564E-7</v>
      </c>
      <c r="M3041" s="14">
        <f t="shared" si="1375"/>
        <v>3.2909005334872264E-10</v>
      </c>
      <c r="N3041" s="13">
        <f t="shared" si="1382"/>
        <v>0</v>
      </c>
      <c r="O3041" s="12">
        <f t="shared" si="1383"/>
        <v>0</v>
      </c>
      <c r="P3041" s="4">
        <f t="shared" si="1384"/>
        <v>1.2462128098967713E-9</v>
      </c>
      <c r="Q3041" s="11">
        <f t="shared" si="1376"/>
        <v>1.831413571056754E-8</v>
      </c>
      <c r="R3041" s="10">
        <f t="shared" si="1385"/>
        <v>0</v>
      </c>
      <c r="S3041" s="9">
        <f t="shared" si="1386"/>
        <v>0</v>
      </c>
      <c r="T3041" s="8">
        <f t="shared" si="1387"/>
        <v>37294.985922558852</v>
      </c>
      <c r="U3041" s="7">
        <f t="shared" si="1388"/>
        <v>-32.161889288814081</v>
      </c>
      <c r="V3041" s="9">
        <f t="shared" si="1389"/>
        <v>0</v>
      </c>
      <c r="W3041" s="8">
        <f t="shared" si="1390"/>
        <v>3935.0464558612857</v>
      </c>
      <c r="X3041" s="7">
        <f t="shared" si="1391"/>
        <v>-32.161889288814081</v>
      </c>
      <c r="Y3041" s="6">
        <f t="shared" si="1377"/>
        <v>0</v>
      </c>
      <c r="Z3041" s="4">
        <f t="shared" si="1378"/>
        <v>-1</v>
      </c>
      <c r="AA3041" s="4">
        <f t="shared" si="1392"/>
        <v>0</v>
      </c>
      <c r="AB3041" s="5">
        <f t="shared" si="1393"/>
        <v>0</v>
      </c>
      <c r="AC3041" s="418">
        <f t="shared" si="1397"/>
        <v>0</v>
      </c>
      <c r="AD3041" s="628">
        <f t="shared" si="1394"/>
        <v>0</v>
      </c>
      <c r="AE3041" s="4">
        <f t="shared" si="1379"/>
        <v>0</v>
      </c>
      <c r="AF3041" s="3">
        <f t="shared" si="1395"/>
        <v>4.67</v>
      </c>
      <c r="AG3041" s="2">
        <f t="shared" si="1380"/>
        <v>105.92076283713217</v>
      </c>
      <c r="AH3041" s="1">
        <f t="shared" si="1369"/>
        <v>0</v>
      </c>
    </row>
    <row r="3042" spans="6:34" ht="15" thickBot="1" x14ac:dyDescent="0.4">
      <c r="F3042" s="21">
        <f t="shared" si="1381"/>
        <v>301.2</v>
      </c>
      <c r="G3042" s="20">
        <f t="shared" si="1396"/>
        <v>356.63043478260749</v>
      </c>
      <c r="H3042" s="19">
        <f t="shared" si="1370"/>
        <v>6.6304347826074945</v>
      </c>
      <c r="I3042" s="18">
        <f t="shared" si="1371"/>
        <v>1.8944099378878556E-2</v>
      </c>
      <c r="J3042" s="17">
        <f t="shared" si="1372"/>
        <v>3935.0464558612857</v>
      </c>
      <c r="K3042" s="16">
        <f t="shared" si="1373"/>
        <v>32.161889288814081</v>
      </c>
      <c r="L3042" s="15">
        <f t="shared" si="1374"/>
        <v>1.3845347021276564E-7</v>
      </c>
      <c r="M3042" s="14">
        <f t="shared" si="1375"/>
        <v>3.2909005334872264E-10</v>
      </c>
      <c r="N3042" s="13">
        <f t="shared" si="1382"/>
        <v>0</v>
      </c>
      <c r="O3042" s="12">
        <f t="shared" si="1383"/>
        <v>0</v>
      </c>
      <c r="P3042" s="4">
        <f t="shared" si="1384"/>
        <v>1.2462128098967713E-9</v>
      </c>
      <c r="Q3042" s="11">
        <f t="shared" si="1376"/>
        <v>1.831413571056754E-8</v>
      </c>
      <c r="R3042" s="10">
        <f t="shared" si="1385"/>
        <v>0</v>
      </c>
      <c r="S3042" s="9">
        <f t="shared" si="1386"/>
        <v>0</v>
      </c>
      <c r="T3042" s="8">
        <f t="shared" si="1387"/>
        <v>37294.985922558852</v>
      </c>
      <c r="U3042" s="7">
        <f t="shared" si="1388"/>
        <v>-32.161889288814081</v>
      </c>
      <c r="V3042" s="9">
        <f t="shared" si="1389"/>
        <v>0</v>
      </c>
      <c r="W3042" s="8">
        <f t="shared" si="1390"/>
        <v>3935.0464558612857</v>
      </c>
      <c r="X3042" s="7">
        <f t="shared" si="1391"/>
        <v>-32.161889288814081</v>
      </c>
      <c r="Y3042" s="6">
        <f t="shared" si="1377"/>
        <v>0</v>
      </c>
      <c r="Z3042" s="4">
        <f t="shared" si="1378"/>
        <v>-1</v>
      </c>
      <c r="AA3042" s="4">
        <f t="shared" si="1392"/>
        <v>0</v>
      </c>
      <c r="AB3042" s="5">
        <f t="shared" si="1393"/>
        <v>0</v>
      </c>
      <c r="AC3042" s="418">
        <f t="shared" si="1397"/>
        <v>0</v>
      </c>
      <c r="AD3042" s="628">
        <f t="shared" si="1394"/>
        <v>0</v>
      </c>
      <c r="AE3042" s="4">
        <f t="shared" si="1379"/>
        <v>0</v>
      </c>
      <c r="AF3042" s="3">
        <f t="shared" si="1395"/>
        <v>4.67</v>
      </c>
      <c r="AG3042" s="2">
        <f t="shared" si="1380"/>
        <v>105.92076283713217</v>
      </c>
      <c r="AH3042" s="1">
        <f t="shared" si="1369"/>
        <v>0</v>
      </c>
    </row>
    <row r="3043" spans="6:34" ht="15" thickBot="1" x14ac:dyDescent="0.4">
      <c r="F3043" s="21">
        <f t="shared" si="1381"/>
        <v>301.3</v>
      </c>
      <c r="G3043" s="20">
        <f t="shared" si="1396"/>
        <v>356.63043478260749</v>
      </c>
      <c r="H3043" s="19">
        <f t="shared" si="1370"/>
        <v>6.6304347826074945</v>
      </c>
      <c r="I3043" s="18">
        <f t="shared" si="1371"/>
        <v>1.8944099378878556E-2</v>
      </c>
      <c r="J3043" s="17">
        <f t="shared" si="1372"/>
        <v>3935.0464558612857</v>
      </c>
      <c r="K3043" s="16">
        <f t="shared" si="1373"/>
        <v>32.161889288814081</v>
      </c>
      <c r="L3043" s="15">
        <f t="shared" si="1374"/>
        <v>1.3845347021276564E-7</v>
      </c>
      <c r="M3043" s="14">
        <f t="shared" si="1375"/>
        <v>3.2909005334872264E-10</v>
      </c>
      <c r="N3043" s="13">
        <f t="shared" si="1382"/>
        <v>0</v>
      </c>
      <c r="O3043" s="12">
        <f t="shared" si="1383"/>
        <v>0</v>
      </c>
      <c r="P3043" s="4">
        <f t="shared" si="1384"/>
        <v>1.2462128098967713E-9</v>
      </c>
      <c r="Q3043" s="11">
        <f t="shared" si="1376"/>
        <v>1.831413571056754E-8</v>
      </c>
      <c r="R3043" s="10">
        <f t="shared" si="1385"/>
        <v>0</v>
      </c>
      <c r="S3043" s="9">
        <f t="shared" si="1386"/>
        <v>0</v>
      </c>
      <c r="T3043" s="8">
        <f t="shared" si="1387"/>
        <v>37294.985922558852</v>
      </c>
      <c r="U3043" s="7">
        <f t="shared" si="1388"/>
        <v>-32.161889288814081</v>
      </c>
      <c r="V3043" s="9">
        <f t="shared" si="1389"/>
        <v>0</v>
      </c>
      <c r="W3043" s="8">
        <f t="shared" si="1390"/>
        <v>3935.0464558612857</v>
      </c>
      <c r="X3043" s="7">
        <f t="shared" si="1391"/>
        <v>-32.161889288814081</v>
      </c>
      <c r="Y3043" s="6">
        <f t="shared" si="1377"/>
        <v>0</v>
      </c>
      <c r="Z3043" s="4">
        <f t="shared" si="1378"/>
        <v>-1</v>
      </c>
      <c r="AA3043" s="4">
        <f t="shared" si="1392"/>
        <v>0</v>
      </c>
      <c r="AB3043" s="5">
        <f t="shared" si="1393"/>
        <v>0</v>
      </c>
      <c r="AC3043" s="418">
        <f t="shared" si="1397"/>
        <v>0</v>
      </c>
      <c r="AD3043" s="628">
        <f t="shared" si="1394"/>
        <v>0</v>
      </c>
      <c r="AE3043" s="4">
        <f t="shared" si="1379"/>
        <v>0</v>
      </c>
      <c r="AF3043" s="3">
        <f t="shared" si="1395"/>
        <v>4.67</v>
      </c>
      <c r="AG3043" s="2">
        <f t="shared" si="1380"/>
        <v>105.92076283713217</v>
      </c>
      <c r="AH3043" s="1">
        <f t="shared" si="1369"/>
        <v>0</v>
      </c>
    </row>
    <row r="3044" spans="6:34" ht="15" thickBot="1" x14ac:dyDescent="0.4">
      <c r="F3044" s="21">
        <f t="shared" si="1381"/>
        <v>301.40000000000003</v>
      </c>
      <c r="G3044" s="20">
        <f t="shared" si="1396"/>
        <v>356.63043478260749</v>
      </c>
      <c r="H3044" s="19">
        <f t="shared" si="1370"/>
        <v>6.6304347826074945</v>
      </c>
      <c r="I3044" s="18">
        <f t="shared" si="1371"/>
        <v>1.8944099378878556E-2</v>
      </c>
      <c r="J3044" s="17">
        <f t="shared" si="1372"/>
        <v>3935.0464558612857</v>
      </c>
      <c r="K3044" s="16">
        <f t="shared" si="1373"/>
        <v>32.161889288814081</v>
      </c>
      <c r="L3044" s="15">
        <f t="shared" si="1374"/>
        <v>1.3845347021276564E-7</v>
      </c>
      <c r="M3044" s="14">
        <f t="shared" si="1375"/>
        <v>3.2909005334872264E-10</v>
      </c>
      <c r="N3044" s="13">
        <f t="shared" si="1382"/>
        <v>0</v>
      </c>
      <c r="O3044" s="12">
        <f t="shared" si="1383"/>
        <v>0</v>
      </c>
      <c r="P3044" s="4">
        <f t="shared" si="1384"/>
        <v>1.2462128098967713E-9</v>
      </c>
      <c r="Q3044" s="11">
        <f t="shared" si="1376"/>
        <v>1.831413571056754E-8</v>
      </c>
      <c r="R3044" s="10">
        <f t="shared" si="1385"/>
        <v>0</v>
      </c>
      <c r="S3044" s="9">
        <f t="shared" si="1386"/>
        <v>0</v>
      </c>
      <c r="T3044" s="8">
        <f t="shared" si="1387"/>
        <v>37294.985922558852</v>
      </c>
      <c r="U3044" s="7">
        <f t="shared" si="1388"/>
        <v>-32.161889288814081</v>
      </c>
      <c r="V3044" s="9">
        <f t="shared" si="1389"/>
        <v>0</v>
      </c>
      <c r="W3044" s="8">
        <f t="shared" si="1390"/>
        <v>3935.0464558612857</v>
      </c>
      <c r="X3044" s="7">
        <f t="shared" si="1391"/>
        <v>-32.161889288814081</v>
      </c>
      <c r="Y3044" s="6">
        <f t="shared" si="1377"/>
        <v>0</v>
      </c>
      <c r="Z3044" s="4">
        <f t="shared" si="1378"/>
        <v>-1</v>
      </c>
      <c r="AA3044" s="4">
        <f t="shared" si="1392"/>
        <v>0</v>
      </c>
      <c r="AB3044" s="5">
        <f t="shared" si="1393"/>
        <v>0</v>
      </c>
      <c r="AC3044" s="418">
        <f t="shared" si="1397"/>
        <v>0</v>
      </c>
      <c r="AD3044" s="628">
        <f t="shared" si="1394"/>
        <v>0</v>
      </c>
      <c r="AE3044" s="4">
        <f t="shared" si="1379"/>
        <v>0</v>
      </c>
      <c r="AF3044" s="3">
        <f t="shared" si="1395"/>
        <v>4.67</v>
      </c>
      <c r="AG3044" s="2">
        <f t="shared" si="1380"/>
        <v>105.92076283713217</v>
      </c>
      <c r="AH3044" s="1">
        <f t="shared" si="1369"/>
        <v>0</v>
      </c>
    </row>
    <row r="3045" spans="6:34" ht="15" thickBot="1" x14ac:dyDescent="0.4">
      <c r="F3045" s="21">
        <f t="shared" si="1381"/>
        <v>301.50000000000006</v>
      </c>
      <c r="G3045" s="20">
        <f t="shared" si="1396"/>
        <v>356.63043478260749</v>
      </c>
      <c r="H3045" s="19">
        <f t="shared" si="1370"/>
        <v>6.6304347826074945</v>
      </c>
      <c r="I3045" s="18">
        <f t="shared" si="1371"/>
        <v>1.8944099378878556E-2</v>
      </c>
      <c r="J3045" s="17">
        <f t="shared" si="1372"/>
        <v>3935.0464558612857</v>
      </c>
      <c r="K3045" s="16">
        <f t="shared" si="1373"/>
        <v>32.161889288814081</v>
      </c>
      <c r="L3045" s="15">
        <f t="shared" si="1374"/>
        <v>1.3845347021276564E-7</v>
      </c>
      <c r="M3045" s="14">
        <f t="shared" si="1375"/>
        <v>3.2909005334872264E-10</v>
      </c>
      <c r="N3045" s="13">
        <f t="shared" si="1382"/>
        <v>0</v>
      </c>
      <c r="O3045" s="12">
        <f t="shared" si="1383"/>
        <v>0</v>
      </c>
      <c r="P3045" s="4">
        <f t="shared" si="1384"/>
        <v>1.2462128098967713E-9</v>
      </c>
      <c r="Q3045" s="11">
        <f t="shared" si="1376"/>
        <v>1.831413571056754E-8</v>
      </c>
      <c r="R3045" s="10">
        <f t="shared" si="1385"/>
        <v>0</v>
      </c>
      <c r="S3045" s="9">
        <f t="shared" si="1386"/>
        <v>0</v>
      </c>
      <c r="T3045" s="8">
        <f t="shared" si="1387"/>
        <v>37294.985922558852</v>
      </c>
      <c r="U3045" s="7">
        <f t="shared" si="1388"/>
        <v>-32.161889288814081</v>
      </c>
      <c r="V3045" s="9">
        <f t="shared" si="1389"/>
        <v>0</v>
      </c>
      <c r="W3045" s="8">
        <f t="shared" si="1390"/>
        <v>3935.0464558612857</v>
      </c>
      <c r="X3045" s="7">
        <f t="shared" si="1391"/>
        <v>-32.161889288814081</v>
      </c>
      <c r="Y3045" s="6">
        <f t="shared" si="1377"/>
        <v>0</v>
      </c>
      <c r="Z3045" s="4">
        <f t="shared" si="1378"/>
        <v>-1</v>
      </c>
      <c r="AA3045" s="4">
        <f t="shared" si="1392"/>
        <v>0</v>
      </c>
      <c r="AB3045" s="5">
        <f t="shared" si="1393"/>
        <v>0</v>
      </c>
      <c r="AC3045" s="418">
        <f t="shared" si="1397"/>
        <v>0</v>
      </c>
      <c r="AD3045" s="628">
        <f t="shared" si="1394"/>
        <v>0</v>
      </c>
      <c r="AE3045" s="4">
        <f t="shared" si="1379"/>
        <v>0</v>
      </c>
      <c r="AF3045" s="3">
        <f t="shared" si="1395"/>
        <v>4.67</v>
      </c>
      <c r="AG3045" s="2">
        <f t="shared" si="1380"/>
        <v>105.92076283713217</v>
      </c>
      <c r="AH3045" s="1">
        <f t="shared" si="1369"/>
        <v>0</v>
      </c>
    </row>
    <row r="3046" spans="6:34" ht="15" thickBot="1" x14ac:dyDescent="0.4">
      <c r="F3046" s="21">
        <f t="shared" si="1381"/>
        <v>301.60000000000008</v>
      </c>
      <c r="G3046" s="20">
        <f t="shared" si="1396"/>
        <v>356.63043478260749</v>
      </c>
      <c r="H3046" s="19">
        <f t="shared" si="1370"/>
        <v>6.6304347826074945</v>
      </c>
      <c r="I3046" s="18">
        <f t="shared" si="1371"/>
        <v>1.8944099378878556E-2</v>
      </c>
      <c r="J3046" s="17">
        <f t="shared" si="1372"/>
        <v>3935.0464558612857</v>
      </c>
      <c r="K3046" s="16">
        <f t="shared" si="1373"/>
        <v>32.161889288814081</v>
      </c>
      <c r="L3046" s="15">
        <f t="shared" si="1374"/>
        <v>1.3845347021276564E-7</v>
      </c>
      <c r="M3046" s="14">
        <f t="shared" si="1375"/>
        <v>3.2909005334872264E-10</v>
      </c>
      <c r="N3046" s="13">
        <f t="shared" si="1382"/>
        <v>0</v>
      </c>
      <c r="O3046" s="12">
        <f t="shared" si="1383"/>
        <v>0</v>
      </c>
      <c r="P3046" s="4">
        <f t="shared" si="1384"/>
        <v>1.2462128098967713E-9</v>
      </c>
      <c r="Q3046" s="11">
        <f t="shared" si="1376"/>
        <v>1.831413571056754E-8</v>
      </c>
      <c r="R3046" s="10">
        <f t="shared" si="1385"/>
        <v>0</v>
      </c>
      <c r="S3046" s="9">
        <f t="shared" si="1386"/>
        <v>0</v>
      </c>
      <c r="T3046" s="8">
        <f t="shared" si="1387"/>
        <v>37294.985922558852</v>
      </c>
      <c r="U3046" s="7">
        <f t="shared" si="1388"/>
        <v>-32.161889288814081</v>
      </c>
      <c r="V3046" s="9">
        <f t="shared" si="1389"/>
        <v>0</v>
      </c>
      <c r="W3046" s="8">
        <f t="shared" si="1390"/>
        <v>3935.0464558612857</v>
      </c>
      <c r="X3046" s="7">
        <f t="shared" si="1391"/>
        <v>-32.161889288814081</v>
      </c>
      <c r="Y3046" s="6">
        <f t="shared" si="1377"/>
        <v>0</v>
      </c>
      <c r="Z3046" s="4">
        <f t="shared" si="1378"/>
        <v>-1</v>
      </c>
      <c r="AA3046" s="4">
        <f t="shared" si="1392"/>
        <v>0</v>
      </c>
      <c r="AB3046" s="5">
        <f t="shared" si="1393"/>
        <v>0</v>
      </c>
      <c r="AC3046" s="418">
        <f t="shared" si="1397"/>
        <v>0</v>
      </c>
      <c r="AD3046" s="628">
        <f t="shared" si="1394"/>
        <v>0</v>
      </c>
      <c r="AE3046" s="4">
        <f t="shared" si="1379"/>
        <v>0</v>
      </c>
      <c r="AF3046" s="3">
        <f t="shared" si="1395"/>
        <v>4.67</v>
      </c>
      <c r="AG3046" s="2">
        <f t="shared" si="1380"/>
        <v>105.92076283713217</v>
      </c>
      <c r="AH3046" s="1">
        <f t="shared" si="1369"/>
        <v>0</v>
      </c>
    </row>
    <row r="3047" spans="6:34" ht="15" thickBot="1" x14ac:dyDescent="0.4">
      <c r="F3047" s="21">
        <f t="shared" si="1381"/>
        <v>301.7000000000001</v>
      </c>
      <c r="G3047" s="20">
        <f t="shared" si="1396"/>
        <v>356.63043478260749</v>
      </c>
      <c r="H3047" s="19">
        <f t="shared" si="1370"/>
        <v>6.6304347826074945</v>
      </c>
      <c r="I3047" s="18">
        <f t="shared" si="1371"/>
        <v>1.8944099378878556E-2</v>
      </c>
      <c r="J3047" s="17">
        <f t="shared" si="1372"/>
        <v>3935.0464558612857</v>
      </c>
      <c r="K3047" s="16">
        <f t="shared" si="1373"/>
        <v>32.161889288814081</v>
      </c>
      <c r="L3047" s="15">
        <f t="shared" si="1374"/>
        <v>1.3845347021276564E-7</v>
      </c>
      <c r="M3047" s="14">
        <f t="shared" si="1375"/>
        <v>3.2909005334872264E-10</v>
      </c>
      <c r="N3047" s="13">
        <f t="shared" si="1382"/>
        <v>0</v>
      </c>
      <c r="O3047" s="12">
        <f t="shared" si="1383"/>
        <v>0</v>
      </c>
      <c r="P3047" s="4">
        <f t="shared" si="1384"/>
        <v>1.2462128098967713E-9</v>
      </c>
      <c r="Q3047" s="11">
        <f t="shared" si="1376"/>
        <v>1.831413571056754E-8</v>
      </c>
      <c r="R3047" s="10">
        <f t="shared" si="1385"/>
        <v>0</v>
      </c>
      <c r="S3047" s="9">
        <f t="shared" si="1386"/>
        <v>0</v>
      </c>
      <c r="T3047" s="8">
        <f t="shared" si="1387"/>
        <v>37294.985922558852</v>
      </c>
      <c r="U3047" s="7">
        <f t="shared" si="1388"/>
        <v>-32.161889288814081</v>
      </c>
      <c r="V3047" s="9">
        <f t="shared" si="1389"/>
        <v>0</v>
      </c>
      <c r="W3047" s="8">
        <f t="shared" si="1390"/>
        <v>3935.0464558612857</v>
      </c>
      <c r="X3047" s="7">
        <f t="shared" si="1391"/>
        <v>-32.161889288814081</v>
      </c>
      <c r="Y3047" s="6">
        <f t="shared" si="1377"/>
        <v>0</v>
      </c>
      <c r="Z3047" s="4">
        <f t="shared" si="1378"/>
        <v>-1</v>
      </c>
      <c r="AA3047" s="4">
        <f t="shared" si="1392"/>
        <v>0</v>
      </c>
      <c r="AB3047" s="5">
        <f t="shared" si="1393"/>
        <v>0</v>
      </c>
      <c r="AC3047" s="418">
        <f t="shared" si="1397"/>
        <v>0</v>
      </c>
      <c r="AD3047" s="628">
        <f t="shared" si="1394"/>
        <v>0</v>
      </c>
      <c r="AE3047" s="4">
        <f t="shared" si="1379"/>
        <v>0</v>
      </c>
      <c r="AF3047" s="3">
        <f t="shared" si="1395"/>
        <v>4.67</v>
      </c>
      <c r="AG3047" s="2">
        <f t="shared" si="1380"/>
        <v>105.92076283713217</v>
      </c>
      <c r="AH3047" s="1">
        <f t="shared" si="1369"/>
        <v>0</v>
      </c>
    </row>
    <row r="3048" spans="6:34" ht="15" thickBot="1" x14ac:dyDescent="0.4">
      <c r="F3048" s="21">
        <f t="shared" si="1381"/>
        <v>301.80000000000013</v>
      </c>
      <c r="G3048" s="20">
        <f t="shared" si="1396"/>
        <v>356.63043478260749</v>
      </c>
      <c r="H3048" s="19">
        <f t="shared" si="1370"/>
        <v>6.6304347826074945</v>
      </c>
      <c r="I3048" s="18">
        <f t="shared" si="1371"/>
        <v>1.8944099378878556E-2</v>
      </c>
      <c r="J3048" s="17">
        <f t="shared" si="1372"/>
        <v>3935.0464558612857</v>
      </c>
      <c r="K3048" s="16">
        <f t="shared" si="1373"/>
        <v>32.161889288814081</v>
      </c>
      <c r="L3048" s="15">
        <f t="shared" si="1374"/>
        <v>1.3845347021276564E-7</v>
      </c>
      <c r="M3048" s="14">
        <f t="shared" si="1375"/>
        <v>3.2909005334872264E-10</v>
      </c>
      <c r="N3048" s="13">
        <f t="shared" si="1382"/>
        <v>0</v>
      </c>
      <c r="O3048" s="12">
        <f t="shared" si="1383"/>
        <v>0</v>
      </c>
      <c r="P3048" s="4">
        <f t="shared" si="1384"/>
        <v>1.2462128098967713E-9</v>
      </c>
      <c r="Q3048" s="11">
        <f t="shared" si="1376"/>
        <v>1.831413571056754E-8</v>
      </c>
      <c r="R3048" s="10">
        <f t="shared" si="1385"/>
        <v>0</v>
      </c>
      <c r="S3048" s="9">
        <f t="shared" si="1386"/>
        <v>0</v>
      </c>
      <c r="T3048" s="8">
        <f t="shared" si="1387"/>
        <v>37294.985922558852</v>
      </c>
      <c r="U3048" s="7">
        <f t="shared" si="1388"/>
        <v>-32.161889288814081</v>
      </c>
      <c r="V3048" s="9">
        <f t="shared" si="1389"/>
        <v>0</v>
      </c>
      <c r="W3048" s="8">
        <f t="shared" si="1390"/>
        <v>3935.0464558612857</v>
      </c>
      <c r="X3048" s="7">
        <f t="shared" si="1391"/>
        <v>-32.161889288814081</v>
      </c>
      <c r="Y3048" s="6">
        <f t="shared" si="1377"/>
        <v>0</v>
      </c>
      <c r="Z3048" s="4">
        <f t="shared" si="1378"/>
        <v>-1</v>
      </c>
      <c r="AA3048" s="4">
        <f t="shared" si="1392"/>
        <v>0</v>
      </c>
      <c r="AB3048" s="5">
        <f t="shared" si="1393"/>
        <v>0</v>
      </c>
      <c r="AC3048" s="418">
        <f t="shared" si="1397"/>
        <v>0</v>
      </c>
      <c r="AD3048" s="628">
        <f t="shared" si="1394"/>
        <v>0</v>
      </c>
      <c r="AE3048" s="4">
        <f t="shared" si="1379"/>
        <v>0</v>
      </c>
      <c r="AF3048" s="3">
        <f t="shared" si="1395"/>
        <v>4.67</v>
      </c>
      <c r="AG3048" s="2">
        <f t="shared" si="1380"/>
        <v>105.92076283713217</v>
      </c>
      <c r="AH3048" s="1">
        <f t="shared" si="1369"/>
        <v>0</v>
      </c>
    </row>
    <row r="3049" spans="6:34" ht="15" thickBot="1" x14ac:dyDescent="0.4">
      <c r="F3049" s="21">
        <f t="shared" si="1381"/>
        <v>301.90000000000015</v>
      </c>
      <c r="G3049" s="20">
        <f t="shared" si="1396"/>
        <v>356.63043478260749</v>
      </c>
      <c r="H3049" s="19">
        <f t="shared" si="1370"/>
        <v>6.6304347826074945</v>
      </c>
      <c r="I3049" s="18">
        <f t="shared" si="1371"/>
        <v>1.8944099378878556E-2</v>
      </c>
      <c r="J3049" s="17">
        <f t="shared" si="1372"/>
        <v>3935.0464558612857</v>
      </c>
      <c r="K3049" s="16">
        <f t="shared" si="1373"/>
        <v>32.161889288814081</v>
      </c>
      <c r="L3049" s="15">
        <f t="shared" si="1374"/>
        <v>1.3845347021276564E-7</v>
      </c>
      <c r="M3049" s="14">
        <f t="shared" si="1375"/>
        <v>3.2909005334872264E-10</v>
      </c>
      <c r="N3049" s="13">
        <f t="shared" si="1382"/>
        <v>0</v>
      </c>
      <c r="O3049" s="12">
        <f t="shared" si="1383"/>
        <v>0</v>
      </c>
      <c r="P3049" s="4">
        <f t="shared" si="1384"/>
        <v>1.2462128098967713E-9</v>
      </c>
      <c r="Q3049" s="11">
        <f t="shared" si="1376"/>
        <v>1.831413571056754E-8</v>
      </c>
      <c r="R3049" s="10">
        <f t="shared" si="1385"/>
        <v>0</v>
      </c>
      <c r="S3049" s="9">
        <f t="shared" si="1386"/>
        <v>0</v>
      </c>
      <c r="T3049" s="8">
        <f t="shared" si="1387"/>
        <v>37294.985922558852</v>
      </c>
      <c r="U3049" s="7">
        <f t="shared" si="1388"/>
        <v>-32.161889288814081</v>
      </c>
      <c r="V3049" s="9">
        <f t="shared" si="1389"/>
        <v>0</v>
      </c>
      <c r="W3049" s="8">
        <f t="shared" si="1390"/>
        <v>3935.0464558612857</v>
      </c>
      <c r="X3049" s="7">
        <f t="shared" si="1391"/>
        <v>-32.161889288814081</v>
      </c>
      <c r="Y3049" s="6">
        <f t="shared" si="1377"/>
        <v>0</v>
      </c>
      <c r="Z3049" s="4">
        <f t="shared" si="1378"/>
        <v>-1</v>
      </c>
      <c r="AA3049" s="4">
        <f t="shared" si="1392"/>
        <v>0</v>
      </c>
      <c r="AB3049" s="5">
        <f t="shared" si="1393"/>
        <v>0</v>
      </c>
      <c r="AC3049" s="418">
        <f t="shared" si="1397"/>
        <v>0</v>
      </c>
      <c r="AD3049" s="628">
        <f t="shared" si="1394"/>
        <v>0</v>
      </c>
      <c r="AE3049" s="4">
        <f t="shared" si="1379"/>
        <v>0</v>
      </c>
      <c r="AF3049" s="3">
        <f t="shared" si="1395"/>
        <v>4.67</v>
      </c>
      <c r="AG3049" s="2">
        <f t="shared" si="1380"/>
        <v>105.92076283713217</v>
      </c>
      <c r="AH3049" s="1">
        <f t="shared" si="1369"/>
        <v>0</v>
      </c>
    </row>
    <row r="3050" spans="6:34" ht="15" thickBot="1" x14ac:dyDescent="0.4">
      <c r="F3050" s="21">
        <f t="shared" si="1381"/>
        <v>302.00000000000017</v>
      </c>
      <c r="G3050" s="20">
        <f t="shared" si="1396"/>
        <v>356.63043478260749</v>
      </c>
      <c r="H3050" s="19">
        <f t="shared" si="1370"/>
        <v>6.6304347826074945</v>
      </c>
      <c r="I3050" s="18">
        <f t="shared" si="1371"/>
        <v>1.8944099378878556E-2</v>
      </c>
      <c r="J3050" s="17">
        <f t="shared" si="1372"/>
        <v>3935.0464558612857</v>
      </c>
      <c r="K3050" s="16">
        <f t="shared" si="1373"/>
        <v>32.161889288814081</v>
      </c>
      <c r="L3050" s="15">
        <f t="shared" si="1374"/>
        <v>1.3845347021276564E-7</v>
      </c>
      <c r="M3050" s="14">
        <f t="shared" si="1375"/>
        <v>3.2909005334872264E-10</v>
      </c>
      <c r="N3050" s="13">
        <f t="shared" si="1382"/>
        <v>0</v>
      </c>
      <c r="O3050" s="12">
        <f t="shared" si="1383"/>
        <v>0</v>
      </c>
      <c r="P3050" s="4">
        <f t="shared" si="1384"/>
        <v>1.2462128098967713E-9</v>
      </c>
      <c r="Q3050" s="11">
        <f t="shared" si="1376"/>
        <v>1.831413571056754E-8</v>
      </c>
      <c r="R3050" s="10">
        <f t="shared" si="1385"/>
        <v>0</v>
      </c>
      <c r="S3050" s="9">
        <f t="shared" si="1386"/>
        <v>0</v>
      </c>
      <c r="T3050" s="8">
        <f t="shared" si="1387"/>
        <v>37294.985922558852</v>
      </c>
      <c r="U3050" s="7">
        <f t="shared" si="1388"/>
        <v>-32.161889288814081</v>
      </c>
      <c r="V3050" s="9">
        <f t="shared" si="1389"/>
        <v>0</v>
      </c>
      <c r="W3050" s="8">
        <f t="shared" si="1390"/>
        <v>3935.0464558612857</v>
      </c>
      <c r="X3050" s="7">
        <f t="shared" si="1391"/>
        <v>-32.161889288814081</v>
      </c>
      <c r="Y3050" s="6">
        <f t="shared" si="1377"/>
        <v>0</v>
      </c>
      <c r="Z3050" s="4">
        <f t="shared" si="1378"/>
        <v>-1</v>
      </c>
      <c r="AA3050" s="4">
        <f t="shared" si="1392"/>
        <v>0</v>
      </c>
      <c r="AB3050" s="5">
        <f t="shared" si="1393"/>
        <v>0</v>
      </c>
      <c r="AC3050" s="418">
        <f t="shared" si="1397"/>
        <v>0</v>
      </c>
      <c r="AD3050" s="628">
        <f t="shared" si="1394"/>
        <v>0</v>
      </c>
      <c r="AE3050" s="4">
        <f t="shared" si="1379"/>
        <v>0</v>
      </c>
      <c r="AF3050" s="3">
        <f t="shared" si="1395"/>
        <v>4.67</v>
      </c>
      <c r="AG3050" s="2">
        <f t="shared" si="1380"/>
        <v>105.92076283713217</v>
      </c>
      <c r="AH3050" s="1">
        <f t="shared" si="1369"/>
        <v>0</v>
      </c>
    </row>
    <row r="3051" spans="6:34" ht="15" thickBot="1" x14ac:dyDescent="0.4">
      <c r="F3051" s="21">
        <f t="shared" si="1381"/>
        <v>302.10000000000019</v>
      </c>
      <c r="G3051" s="20">
        <f t="shared" si="1396"/>
        <v>356.63043478260749</v>
      </c>
      <c r="H3051" s="19">
        <f t="shared" si="1370"/>
        <v>6.6304347826074945</v>
      </c>
      <c r="I3051" s="18">
        <f t="shared" si="1371"/>
        <v>1.8944099378878556E-2</v>
      </c>
      <c r="J3051" s="17">
        <f t="shared" si="1372"/>
        <v>3935.0464558612857</v>
      </c>
      <c r="K3051" s="16">
        <f t="shared" si="1373"/>
        <v>32.161889288814081</v>
      </c>
      <c r="L3051" s="15">
        <f t="shared" si="1374"/>
        <v>1.3845347021276564E-7</v>
      </c>
      <c r="M3051" s="14">
        <f t="shared" si="1375"/>
        <v>3.2909005334872264E-10</v>
      </c>
      <c r="N3051" s="13">
        <f t="shared" si="1382"/>
        <v>0</v>
      </c>
      <c r="O3051" s="12">
        <f t="shared" si="1383"/>
        <v>0</v>
      </c>
      <c r="P3051" s="4">
        <f t="shared" si="1384"/>
        <v>1.2462128098967713E-9</v>
      </c>
      <c r="Q3051" s="11">
        <f t="shared" si="1376"/>
        <v>1.831413571056754E-8</v>
      </c>
      <c r="R3051" s="10">
        <f t="shared" si="1385"/>
        <v>0</v>
      </c>
      <c r="S3051" s="9">
        <f t="shared" si="1386"/>
        <v>0</v>
      </c>
      <c r="T3051" s="8">
        <f t="shared" si="1387"/>
        <v>37294.985922558852</v>
      </c>
      <c r="U3051" s="7">
        <f t="shared" si="1388"/>
        <v>-32.161889288814081</v>
      </c>
      <c r="V3051" s="9">
        <f t="shared" si="1389"/>
        <v>0</v>
      </c>
      <c r="W3051" s="8">
        <f t="shared" si="1390"/>
        <v>3935.0464558612857</v>
      </c>
      <c r="X3051" s="7">
        <f t="shared" si="1391"/>
        <v>-32.161889288814081</v>
      </c>
      <c r="Y3051" s="6">
        <f t="shared" si="1377"/>
        <v>0</v>
      </c>
      <c r="Z3051" s="4">
        <f t="shared" si="1378"/>
        <v>-1</v>
      </c>
      <c r="AA3051" s="4">
        <f t="shared" si="1392"/>
        <v>0</v>
      </c>
      <c r="AB3051" s="5">
        <f t="shared" si="1393"/>
        <v>0</v>
      </c>
      <c r="AC3051" s="418">
        <f t="shared" si="1397"/>
        <v>0</v>
      </c>
      <c r="AD3051" s="628">
        <f t="shared" si="1394"/>
        <v>0</v>
      </c>
      <c r="AE3051" s="4">
        <f t="shared" si="1379"/>
        <v>0</v>
      </c>
      <c r="AF3051" s="3">
        <f t="shared" si="1395"/>
        <v>4.67</v>
      </c>
      <c r="AG3051" s="2">
        <f t="shared" si="1380"/>
        <v>105.92076283713217</v>
      </c>
      <c r="AH3051" s="1">
        <f t="shared" si="1369"/>
        <v>0</v>
      </c>
    </row>
    <row r="3052" spans="6:34" ht="15" thickBot="1" x14ac:dyDescent="0.4">
      <c r="F3052" s="21">
        <f t="shared" si="1381"/>
        <v>302.20000000000022</v>
      </c>
      <c r="G3052" s="20">
        <f t="shared" si="1396"/>
        <v>356.63043478260749</v>
      </c>
      <c r="H3052" s="19">
        <f t="shared" si="1370"/>
        <v>6.6304347826074945</v>
      </c>
      <c r="I3052" s="18">
        <f t="shared" si="1371"/>
        <v>1.8944099378878556E-2</v>
      </c>
      <c r="J3052" s="17">
        <f t="shared" si="1372"/>
        <v>3935.0464558612857</v>
      </c>
      <c r="K3052" s="16">
        <f t="shared" si="1373"/>
        <v>32.161889288814081</v>
      </c>
      <c r="L3052" s="15">
        <f t="shared" si="1374"/>
        <v>1.3845347021276564E-7</v>
      </c>
      <c r="M3052" s="14">
        <f t="shared" si="1375"/>
        <v>3.2909005334872264E-10</v>
      </c>
      <c r="N3052" s="13">
        <f t="shared" si="1382"/>
        <v>0</v>
      </c>
      <c r="O3052" s="12">
        <f t="shared" si="1383"/>
        <v>0</v>
      </c>
      <c r="P3052" s="4">
        <f t="shared" si="1384"/>
        <v>1.2462128098967713E-9</v>
      </c>
      <c r="Q3052" s="11">
        <f t="shared" si="1376"/>
        <v>1.831413571056754E-8</v>
      </c>
      <c r="R3052" s="10">
        <f t="shared" si="1385"/>
        <v>0</v>
      </c>
      <c r="S3052" s="9">
        <f t="shared" si="1386"/>
        <v>0</v>
      </c>
      <c r="T3052" s="8">
        <f t="shared" si="1387"/>
        <v>37294.985922558852</v>
      </c>
      <c r="U3052" s="7">
        <f t="shared" si="1388"/>
        <v>-32.161889288814081</v>
      </c>
      <c r="V3052" s="9">
        <f t="shared" si="1389"/>
        <v>0</v>
      </c>
      <c r="W3052" s="8">
        <f t="shared" si="1390"/>
        <v>3935.0464558612857</v>
      </c>
      <c r="X3052" s="7">
        <f t="shared" si="1391"/>
        <v>-32.161889288814081</v>
      </c>
      <c r="Y3052" s="6">
        <f t="shared" si="1377"/>
        <v>0</v>
      </c>
      <c r="Z3052" s="4">
        <f t="shared" si="1378"/>
        <v>-1</v>
      </c>
      <c r="AA3052" s="4">
        <f t="shared" si="1392"/>
        <v>0</v>
      </c>
      <c r="AB3052" s="5">
        <f t="shared" si="1393"/>
        <v>0</v>
      </c>
      <c r="AC3052" s="418">
        <f t="shared" si="1397"/>
        <v>0</v>
      </c>
      <c r="AD3052" s="628">
        <f t="shared" si="1394"/>
        <v>0</v>
      </c>
      <c r="AE3052" s="4">
        <f t="shared" si="1379"/>
        <v>0</v>
      </c>
      <c r="AF3052" s="3">
        <f t="shared" si="1395"/>
        <v>4.67</v>
      </c>
      <c r="AG3052" s="2">
        <f t="shared" si="1380"/>
        <v>105.92076283713217</v>
      </c>
      <c r="AH3052" s="1">
        <f t="shared" si="1369"/>
        <v>0</v>
      </c>
    </row>
    <row r="3053" spans="6:34" ht="15" thickBot="1" x14ac:dyDescent="0.4">
      <c r="F3053" s="21">
        <f t="shared" si="1381"/>
        <v>302.30000000000024</v>
      </c>
      <c r="G3053" s="20">
        <f t="shared" si="1396"/>
        <v>356.63043478260749</v>
      </c>
      <c r="H3053" s="19">
        <f t="shared" si="1370"/>
        <v>6.6304347826074945</v>
      </c>
      <c r="I3053" s="18">
        <f t="shared" si="1371"/>
        <v>1.8944099378878556E-2</v>
      </c>
      <c r="J3053" s="17">
        <f t="shared" si="1372"/>
        <v>3935.0464558612857</v>
      </c>
      <c r="K3053" s="16">
        <f t="shared" si="1373"/>
        <v>32.161889288814081</v>
      </c>
      <c r="L3053" s="15">
        <f t="shared" si="1374"/>
        <v>1.3845347021276564E-7</v>
      </c>
      <c r="M3053" s="14">
        <f t="shared" si="1375"/>
        <v>3.2909005334872264E-10</v>
      </c>
      <c r="N3053" s="13">
        <f t="shared" si="1382"/>
        <v>0</v>
      </c>
      <c r="O3053" s="12">
        <f t="shared" si="1383"/>
        <v>0</v>
      </c>
      <c r="P3053" s="4">
        <f t="shared" si="1384"/>
        <v>1.2462128098967713E-9</v>
      </c>
      <c r="Q3053" s="11">
        <f t="shared" si="1376"/>
        <v>1.831413571056754E-8</v>
      </c>
      <c r="R3053" s="10">
        <f t="shared" si="1385"/>
        <v>0</v>
      </c>
      <c r="S3053" s="9">
        <f t="shared" si="1386"/>
        <v>0</v>
      </c>
      <c r="T3053" s="8">
        <f t="shared" si="1387"/>
        <v>37294.985922558852</v>
      </c>
      <c r="U3053" s="7">
        <f t="shared" si="1388"/>
        <v>-32.161889288814081</v>
      </c>
      <c r="V3053" s="9">
        <f t="shared" si="1389"/>
        <v>0</v>
      </c>
      <c r="W3053" s="8">
        <f t="shared" si="1390"/>
        <v>3935.0464558612857</v>
      </c>
      <c r="X3053" s="7">
        <f t="shared" si="1391"/>
        <v>-32.161889288814081</v>
      </c>
      <c r="Y3053" s="6">
        <f t="shared" si="1377"/>
        <v>0</v>
      </c>
      <c r="Z3053" s="4">
        <f t="shared" si="1378"/>
        <v>-1</v>
      </c>
      <c r="AA3053" s="4">
        <f t="shared" si="1392"/>
        <v>0</v>
      </c>
      <c r="AB3053" s="5">
        <f t="shared" si="1393"/>
        <v>0</v>
      </c>
      <c r="AC3053" s="418">
        <f t="shared" si="1397"/>
        <v>0</v>
      </c>
      <c r="AD3053" s="628">
        <f t="shared" si="1394"/>
        <v>0</v>
      </c>
      <c r="AE3053" s="4">
        <f t="shared" si="1379"/>
        <v>0</v>
      </c>
      <c r="AF3053" s="3">
        <f t="shared" si="1395"/>
        <v>4.67</v>
      </c>
      <c r="AG3053" s="2">
        <f t="shared" si="1380"/>
        <v>105.92076283713217</v>
      </c>
      <c r="AH3053" s="1">
        <f t="shared" si="1369"/>
        <v>0</v>
      </c>
    </row>
    <row r="3054" spans="6:34" ht="15" thickBot="1" x14ac:dyDescent="0.4">
      <c r="F3054" s="21">
        <f t="shared" si="1381"/>
        <v>302.40000000000026</v>
      </c>
      <c r="G3054" s="20">
        <f t="shared" si="1396"/>
        <v>356.63043478260749</v>
      </c>
      <c r="H3054" s="19">
        <f t="shared" si="1370"/>
        <v>6.6304347826074945</v>
      </c>
      <c r="I3054" s="18">
        <f t="shared" si="1371"/>
        <v>1.8944099378878556E-2</v>
      </c>
      <c r="J3054" s="17">
        <f t="shared" si="1372"/>
        <v>3935.0464558612857</v>
      </c>
      <c r="K3054" s="16">
        <f t="shared" si="1373"/>
        <v>32.161889288814081</v>
      </c>
      <c r="L3054" s="15">
        <f t="shared" si="1374"/>
        <v>1.3845347021276564E-7</v>
      </c>
      <c r="M3054" s="14">
        <f t="shared" si="1375"/>
        <v>3.2909005334872264E-10</v>
      </c>
      <c r="N3054" s="13">
        <f t="shared" si="1382"/>
        <v>0</v>
      </c>
      <c r="O3054" s="12">
        <f t="shared" si="1383"/>
        <v>0</v>
      </c>
      <c r="P3054" s="4">
        <f t="shared" si="1384"/>
        <v>1.2462128098967713E-9</v>
      </c>
      <c r="Q3054" s="11">
        <f t="shared" si="1376"/>
        <v>1.831413571056754E-8</v>
      </c>
      <c r="R3054" s="10">
        <f t="shared" si="1385"/>
        <v>0</v>
      </c>
      <c r="S3054" s="9">
        <f t="shared" si="1386"/>
        <v>0</v>
      </c>
      <c r="T3054" s="8">
        <f t="shared" si="1387"/>
        <v>37294.985922558852</v>
      </c>
      <c r="U3054" s="7">
        <f t="shared" si="1388"/>
        <v>-32.161889288814081</v>
      </c>
      <c r="V3054" s="9">
        <f t="shared" si="1389"/>
        <v>0</v>
      </c>
      <c r="W3054" s="8">
        <f t="shared" si="1390"/>
        <v>3935.0464558612857</v>
      </c>
      <c r="X3054" s="7">
        <f t="shared" si="1391"/>
        <v>-32.161889288814081</v>
      </c>
      <c r="Y3054" s="6">
        <f t="shared" si="1377"/>
        <v>0</v>
      </c>
      <c r="Z3054" s="4">
        <f t="shared" si="1378"/>
        <v>-1</v>
      </c>
      <c r="AA3054" s="4">
        <f t="shared" si="1392"/>
        <v>0</v>
      </c>
      <c r="AB3054" s="5">
        <f t="shared" si="1393"/>
        <v>0</v>
      </c>
      <c r="AC3054" s="418">
        <f t="shared" si="1397"/>
        <v>0</v>
      </c>
      <c r="AD3054" s="628">
        <f t="shared" si="1394"/>
        <v>0</v>
      </c>
      <c r="AE3054" s="4">
        <f t="shared" si="1379"/>
        <v>0</v>
      </c>
      <c r="AF3054" s="3">
        <f t="shared" si="1395"/>
        <v>4.67</v>
      </c>
      <c r="AG3054" s="2">
        <f t="shared" si="1380"/>
        <v>105.92076283713217</v>
      </c>
      <c r="AH3054" s="1">
        <f t="shared" si="1369"/>
        <v>0</v>
      </c>
    </row>
    <row r="3055" spans="6:34" ht="15" thickBot="1" x14ac:dyDescent="0.4">
      <c r="F3055" s="21">
        <f t="shared" si="1381"/>
        <v>302.50000000000028</v>
      </c>
      <c r="G3055" s="20">
        <f t="shared" si="1396"/>
        <v>356.63043478260749</v>
      </c>
      <c r="H3055" s="19">
        <f t="shared" si="1370"/>
        <v>6.6304347826074945</v>
      </c>
      <c r="I3055" s="18">
        <f t="shared" si="1371"/>
        <v>1.8944099378878556E-2</v>
      </c>
      <c r="J3055" s="17">
        <f t="shared" si="1372"/>
        <v>3935.0464558612857</v>
      </c>
      <c r="K3055" s="16">
        <f t="shared" si="1373"/>
        <v>32.161889288814081</v>
      </c>
      <c r="L3055" s="15">
        <f t="shared" si="1374"/>
        <v>1.3845347021276564E-7</v>
      </c>
      <c r="M3055" s="14">
        <f t="shared" si="1375"/>
        <v>3.2909005334872264E-10</v>
      </c>
      <c r="N3055" s="13">
        <f t="shared" si="1382"/>
        <v>0</v>
      </c>
      <c r="O3055" s="12">
        <f t="shared" si="1383"/>
        <v>0</v>
      </c>
      <c r="P3055" s="4">
        <f t="shared" si="1384"/>
        <v>1.2462128098967713E-9</v>
      </c>
      <c r="Q3055" s="11">
        <f t="shared" si="1376"/>
        <v>1.831413571056754E-8</v>
      </c>
      <c r="R3055" s="10">
        <f t="shared" si="1385"/>
        <v>0</v>
      </c>
      <c r="S3055" s="9">
        <f t="shared" si="1386"/>
        <v>0</v>
      </c>
      <c r="T3055" s="8">
        <f t="shared" si="1387"/>
        <v>37294.985922558852</v>
      </c>
      <c r="U3055" s="7">
        <f t="shared" si="1388"/>
        <v>-32.161889288814081</v>
      </c>
      <c r="V3055" s="9">
        <f t="shared" si="1389"/>
        <v>0</v>
      </c>
      <c r="W3055" s="8">
        <f t="shared" si="1390"/>
        <v>3935.0464558612857</v>
      </c>
      <c r="X3055" s="7">
        <f t="shared" si="1391"/>
        <v>-32.161889288814081</v>
      </c>
      <c r="Y3055" s="6">
        <f t="shared" si="1377"/>
        <v>0</v>
      </c>
      <c r="Z3055" s="4">
        <f t="shared" si="1378"/>
        <v>-1</v>
      </c>
      <c r="AA3055" s="4">
        <f t="shared" si="1392"/>
        <v>0</v>
      </c>
      <c r="AB3055" s="5">
        <f t="shared" si="1393"/>
        <v>0</v>
      </c>
      <c r="AC3055" s="418">
        <f t="shared" si="1397"/>
        <v>0</v>
      </c>
      <c r="AD3055" s="628">
        <f t="shared" si="1394"/>
        <v>0</v>
      </c>
      <c r="AE3055" s="4">
        <f t="shared" si="1379"/>
        <v>0</v>
      </c>
      <c r="AF3055" s="3">
        <f t="shared" si="1395"/>
        <v>4.67</v>
      </c>
      <c r="AG3055" s="2">
        <f t="shared" si="1380"/>
        <v>105.92076283713217</v>
      </c>
      <c r="AH3055" s="1">
        <f t="shared" si="1369"/>
        <v>0</v>
      </c>
    </row>
    <row r="3056" spans="6:34" ht="15" thickBot="1" x14ac:dyDescent="0.4">
      <c r="F3056" s="21">
        <f t="shared" si="1381"/>
        <v>302.60000000000031</v>
      </c>
      <c r="G3056" s="20">
        <f t="shared" si="1396"/>
        <v>356.63043478260749</v>
      </c>
      <c r="H3056" s="19">
        <f t="shared" si="1370"/>
        <v>6.6304347826074945</v>
      </c>
      <c r="I3056" s="18">
        <f t="shared" si="1371"/>
        <v>1.8944099378878556E-2</v>
      </c>
      <c r="J3056" s="17">
        <f t="shared" si="1372"/>
        <v>3935.0464558612857</v>
      </c>
      <c r="K3056" s="16">
        <f t="shared" si="1373"/>
        <v>32.161889288814081</v>
      </c>
      <c r="L3056" s="15">
        <f t="shared" si="1374"/>
        <v>1.3845347021276564E-7</v>
      </c>
      <c r="M3056" s="14">
        <f t="shared" si="1375"/>
        <v>3.2909005334872264E-10</v>
      </c>
      <c r="N3056" s="13">
        <f t="shared" si="1382"/>
        <v>0</v>
      </c>
      <c r="O3056" s="12">
        <f t="shared" si="1383"/>
        <v>0</v>
      </c>
      <c r="P3056" s="4">
        <f t="shared" si="1384"/>
        <v>1.2462128098967713E-9</v>
      </c>
      <c r="Q3056" s="11">
        <f t="shared" si="1376"/>
        <v>1.831413571056754E-8</v>
      </c>
      <c r="R3056" s="10">
        <f t="shared" si="1385"/>
        <v>0</v>
      </c>
      <c r="S3056" s="9">
        <f t="shared" si="1386"/>
        <v>0</v>
      </c>
      <c r="T3056" s="8">
        <f t="shared" si="1387"/>
        <v>37294.985922558852</v>
      </c>
      <c r="U3056" s="7">
        <f t="shared" si="1388"/>
        <v>-32.161889288814081</v>
      </c>
      <c r="V3056" s="9">
        <f t="shared" si="1389"/>
        <v>0</v>
      </c>
      <c r="W3056" s="8">
        <f t="shared" si="1390"/>
        <v>3935.0464558612857</v>
      </c>
      <c r="X3056" s="7">
        <f t="shared" si="1391"/>
        <v>-32.161889288814081</v>
      </c>
      <c r="Y3056" s="6">
        <f t="shared" si="1377"/>
        <v>0</v>
      </c>
      <c r="Z3056" s="4">
        <f t="shared" si="1378"/>
        <v>-1</v>
      </c>
      <c r="AA3056" s="4">
        <f t="shared" si="1392"/>
        <v>0</v>
      </c>
      <c r="AB3056" s="5">
        <f t="shared" si="1393"/>
        <v>0</v>
      </c>
      <c r="AC3056" s="418">
        <f t="shared" si="1397"/>
        <v>0</v>
      </c>
      <c r="AD3056" s="628">
        <f t="shared" si="1394"/>
        <v>0</v>
      </c>
      <c r="AE3056" s="4">
        <f t="shared" si="1379"/>
        <v>0</v>
      </c>
      <c r="AF3056" s="3">
        <f t="shared" si="1395"/>
        <v>4.67</v>
      </c>
      <c r="AG3056" s="2">
        <f t="shared" si="1380"/>
        <v>105.92076283713217</v>
      </c>
      <c r="AH3056" s="1">
        <f t="shared" si="1369"/>
        <v>0</v>
      </c>
    </row>
    <row r="3057" spans="6:34" ht="15" thickBot="1" x14ac:dyDescent="0.4">
      <c r="F3057" s="21">
        <f t="shared" si="1381"/>
        <v>302.70000000000033</v>
      </c>
      <c r="G3057" s="20">
        <f t="shared" si="1396"/>
        <v>356.63043478260749</v>
      </c>
      <c r="H3057" s="19">
        <f t="shared" si="1370"/>
        <v>6.6304347826074945</v>
      </c>
      <c r="I3057" s="18">
        <f t="shared" si="1371"/>
        <v>1.8944099378878556E-2</v>
      </c>
      <c r="J3057" s="17">
        <f t="shared" si="1372"/>
        <v>3935.0464558612857</v>
      </c>
      <c r="K3057" s="16">
        <f t="shared" si="1373"/>
        <v>32.161889288814081</v>
      </c>
      <c r="L3057" s="15">
        <f t="shared" si="1374"/>
        <v>1.3845347021276564E-7</v>
      </c>
      <c r="M3057" s="14">
        <f t="shared" si="1375"/>
        <v>3.2909005334872264E-10</v>
      </c>
      <c r="N3057" s="13">
        <f t="shared" si="1382"/>
        <v>0</v>
      </c>
      <c r="O3057" s="12">
        <f t="shared" si="1383"/>
        <v>0</v>
      </c>
      <c r="P3057" s="4">
        <f t="shared" si="1384"/>
        <v>1.2462128098967713E-9</v>
      </c>
      <c r="Q3057" s="11">
        <f t="shared" si="1376"/>
        <v>1.831413571056754E-8</v>
      </c>
      <c r="R3057" s="10">
        <f t="shared" si="1385"/>
        <v>0</v>
      </c>
      <c r="S3057" s="9">
        <f t="shared" si="1386"/>
        <v>0</v>
      </c>
      <c r="T3057" s="8">
        <f t="shared" si="1387"/>
        <v>37294.985922558852</v>
      </c>
      <c r="U3057" s="7">
        <f t="shared" si="1388"/>
        <v>-32.161889288814081</v>
      </c>
      <c r="V3057" s="9">
        <f t="shared" si="1389"/>
        <v>0</v>
      </c>
      <c r="W3057" s="8">
        <f t="shared" si="1390"/>
        <v>3935.0464558612857</v>
      </c>
      <c r="X3057" s="7">
        <f t="shared" si="1391"/>
        <v>-32.161889288814081</v>
      </c>
      <c r="Y3057" s="6">
        <f t="shared" si="1377"/>
        <v>0</v>
      </c>
      <c r="Z3057" s="4">
        <f t="shared" si="1378"/>
        <v>-1</v>
      </c>
      <c r="AA3057" s="4">
        <f t="shared" si="1392"/>
        <v>0</v>
      </c>
      <c r="AB3057" s="5">
        <f t="shared" si="1393"/>
        <v>0</v>
      </c>
      <c r="AC3057" s="418">
        <f t="shared" si="1397"/>
        <v>0</v>
      </c>
      <c r="AD3057" s="628">
        <f t="shared" si="1394"/>
        <v>0</v>
      </c>
      <c r="AE3057" s="4">
        <f t="shared" si="1379"/>
        <v>0</v>
      </c>
      <c r="AF3057" s="3">
        <f t="shared" si="1395"/>
        <v>4.67</v>
      </c>
      <c r="AG3057" s="2">
        <f t="shared" si="1380"/>
        <v>105.92076283713217</v>
      </c>
      <c r="AH3057" s="1">
        <f t="shared" si="1369"/>
        <v>0</v>
      </c>
    </row>
    <row r="3058" spans="6:34" ht="15" thickBot="1" x14ac:dyDescent="0.4">
      <c r="F3058" s="21">
        <f t="shared" si="1381"/>
        <v>302.80000000000035</v>
      </c>
      <c r="G3058" s="20">
        <f t="shared" si="1396"/>
        <v>356.63043478260749</v>
      </c>
      <c r="H3058" s="19">
        <f t="shared" si="1370"/>
        <v>6.6304347826074945</v>
      </c>
      <c r="I3058" s="18">
        <f t="shared" si="1371"/>
        <v>1.8944099378878556E-2</v>
      </c>
      <c r="J3058" s="17">
        <f t="shared" si="1372"/>
        <v>3935.0464558612857</v>
      </c>
      <c r="K3058" s="16">
        <f t="shared" si="1373"/>
        <v>32.161889288814081</v>
      </c>
      <c r="L3058" s="15">
        <f t="shared" si="1374"/>
        <v>1.3845347021276564E-7</v>
      </c>
      <c r="M3058" s="14">
        <f t="shared" si="1375"/>
        <v>3.2909005334872264E-10</v>
      </c>
      <c r="N3058" s="13">
        <f t="shared" si="1382"/>
        <v>0</v>
      </c>
      <c r="O3058" s="12">
        <f t="shared" si="1383"/>
        <v>0</v>
      </c>
      <c r="P3058" s="4">
        <f t="shared" si="1384"/>
        <v>1.2462128098967713E-9</v>
      </c>
      <c r="Q3058" s="11">
        <f t="shared" si="1376"/>
        <v>1.831413571056754E-8</v>
      </c>
      <c r="R3058" s="10">
        <f t="shared" si="1385"/>
        <v>0</v>
      </c>
      <c r="S3058" s="9">
        <f t="shared" si="1386"/>
        <v>0</v>
      </c>
      <c r="T3058" s="8">
        <f t="shared" si="1387"/>
        <v>37294.985922558852</v>
      </c>
      <c r="U3058" s="7">
        <f t="shared" si="1388"/>
        <v>-32.161889288814081</v>
      </c>
      <c r="V3058" s="9">
        <f t="shared" si="1389"/>
        <v>0</v>
      </c>
      <c r="W3058" s="8">
        <f t="shared" si="1390"/>
        <v>3935.0464558612857</v>
      </c>
      <c r="X3058" s="7">
        <f t="shared" si="1391"/>
        <v>-32.161889288814081</v>
      </c>
      <c r="Y3058" s="6">
        <f t="shared" si="1377"/>
        <v>0</v>
      </c>
      <c r="Z3058" s="4">
        <f t="shared" si="1378"/>
        <v>-1</v>
      </c>
      <c r="AA3058" s="4">
        <f t="shared" si="1392"/>
        <v>0</v>
      </c>
      <c r="AB3058" s="5">
        <f t="shared" si="1393"/>
        <v>0</v>
      </c>
      <c r="AC3058" s="418">
        <f t="shared" si="1397"/>
        <v>0</v>
      </c>
      <c r="AD3058" s="628">
        <f t="shared" si="1394"/>
        <v>0</v>
      </c>
      <c r="AE3058" s="4">
        <f t="shared" si="1379"/>
        <v>0</v>
      </c>
      <c r="AF3058" s="3">
        <f t="shared" si="1395"/>
        <v>4.67</v>
      </c>
      <c r="AG3058" s="2">
        <f t="shared" si="1380"/>
        <v>105.92076283713217</v>
      </c>
      <c r="AH3058" s="1">
        <f t="shared" si="1369"/>
        <v>0</v>
      </c>
    </row>
    <row r="3059" spans="6:34" ht="15" thickBot="1" x14ac:dyDescent="0.4">
      <c r="F3059" s="21">
        <f t="shared" si="1381"/>
        <v>302.90000000000038</v>
      </c>
      <c r="G3059" s="20">
        <f t="shared" si="1396"/>
        <v>356.63043478260749</v>
      </c>
      <c r="H3059" s="19">
        <f t="shared" si="1370"/>
        <v>6.6304347826074945</v>
      </c>
      <c r="I3059" s="18">
        <f t="shared" si="1371"/>
        <v>1.8944099378878556E-2</v>
      </c>
      <c r="J3059" s="17">
        <f t="shared" si="1372"/>
        <v>3935.0464558612857</v>
      </c>
      <c r="K3059" s="16">
        <f t="shared" si="1373"/>
        <v>32.161889288814081</v>
      </c>
      <c r="L3059" s="15">
        <f t="shared" si="1374"/>
        <v>1.3845347021276564E-7</v>
      </c>
      <c r="M3059" s="14">
        <f t="shared" si="1375"/>
        <v>3.2909005334872264E-10</v>
      </c>
      <c r="N3059" s="13">
        <f t="shared" si="1382"/>
        <v>0</v>
      </c>
      <c r="O3059" s="12">
        <f t="shared" si="1383"/>
        <v>0</v>
      </c>
      <c r="P3059" s="4">
        <f t="shared" si="1384"/>
        <v>1.2462128098967713E-9</v>
      </c>
      <c r="Q3059" s="11">
        <f t="shared" si="1376"/>
        <v>1.831413571056754E-8</v>
      </c>
      <c r="R3059" s="10">
        <f t="shared" si="1385"/>
        <v>0</v>
      </c>
      <c r="S3059" s="9">
        <f t="shared" si="1386"/>
        <v>0</v>
      </c>
      <c r="T3059" s="8">
        <f t="shared" si="1387"/>
        <v>37294.985922558852</v>
      </c>
      <c r="U3059" s="7">
        <f t="shared" si="1388"/>
        <v>-32.161889288814081</v>
      </c>
      <c r="V3059" s="9">
        <f t="shared" si="1389"/>
        <v>0</v>
      </c>
      <c r="W3059" s="8">
        <f t="shared" si="1390"/>
        <v>3935.0464558612857</v>
      </c>
      <c r="X3059" s="7">
        <f t="shared" si="1391"/>
        <v>-32.161889288814081</v>
      </c>
      <c r="Y3059" s="6">
        <f t="shared" si="1377"/>
        <v>0</v>
      </c>
      <c r="Z3059" s="4">
        <f t="shared" si="1378"/>
        <v>-1</v>
      </c>
      <c r="AA3059" s="4">
        <f t="shared" si="1392"/>
        <v>0</v>
      </c>
      <c r="AB3059" s="5">
        <f t="shared" si="1393"/>
        <v>0</v>
      </c>
      <c r="AC3059" s="418">
        <f t="shared" si="1397"/>
        <v>0</v>
      </c>
      <c r="AD3059" s="628">
        <f t="shared" si="1394"/>
        <v>0</v>
      </c>
      <c r="AE3059" s="4">
        <f t="shared" si="1379"/>
        <v>0</v>
      </c>
      <c r="AF3059" s="3">
        <f t="shared" si="1395"/>
        <v>4.67</v>
      </c>
      <c r="AG3059" s="2">
        <f t="shared" si="1380"/>
        <v>105.92076283713217</v>
      </c>
      <c r="AH3059" s="1">
        <f t="shared" si="1369"/>
        <v>0</v>
      </c>
    </row>
    <row r="3060" spans="6:34" ht="15" thickBot="1" x14ac:dyDescent="0.4">
      <c r="F3060" s="21">
        <f t="shared" si="1381"/>
        <v>303.0000000000004</v>
      </c>
      <c r="G3060" s="20">
        <f t="shared" si="1396"/>
        <v>356.63043478260749</v>
      </c>
      <c r="H3060" s="19">
        <f t="shared" si="1370"/>
        <v>6.6304347826074945</v>
      </c>
      <c r="I3060" s="18">
        <f t="shared" si="1371"/>
        <v>1.8944099378878556E-2</v>
      </c>
      <c r="J3060" s="17">
        <f t="shared" si="1372"/>
        <v>3935.0464558612857</v>
      </c>
      <c r="K3060" s="16">
        <f t="shared" si="1373"/>
        <v>32.161889288814081</v>
      </c>
      <c r="L3060" s="15">
        <f t="shared" si="1374"/>
        <v>1.3845347021276564E-7</v>
      </c>
      <c r="M3060" s="14">
        <f t="shared" si="1375"/>
        <v>3.2909005334872264E-10</v>
      </c>
      <c r="N3060" s="13">
        <f t="shared" si="1382"/>
        <v>0</v>
      </c>
      <c r="O3060" s="12">
        <f t="shared" si="1383"/>
        <v>0</v>
      </c>
      <c r="P3060" s="4">
        <f t="shared" si="1384"/>
        <v>1.2462128098967713E-9</v>
      </c>
      <c r="Q3060" s="11">
        <f t="shared" si="1376"/>
        <v>1.831413571056754E-8</v>
      </c>
      <c r="R3060" s="10">
        <f t="shared" si="1385"/>
        <v>0</v>
      </c>
      <c r="S3060" s="9">
        <f t="shared" si="1386"/>
        <v>0</v>
      </c>
      <c r="T3060" s="8">
        <f t="shared" si="1387"/>
        <v>37294.985922558852</v>
      </c>
      <c r="U3060" s="7">
        <f t="shared" si="1388"/>
        <v>-32.161889288814081</v>
      </c>
      <c r="V3060" s="9">
        <f t="shared" si="1389"/>
        <v>0</v>
      </c>
      <c r="W3060" s="8">
        <f t="shared" si="1390"/>
        <v>3935.0464558612857</v>
      </c>
      <c r="X3060" s="7">
        <f t="shared" si="1391"/>
        <v>-32.161889288814081</v>
      </c>
      <c r="Y3060" s="6">
        <f t="shared" si="1377"/>
        <v>0</v>
      </c>
      <c r="Z3060" s="4">
        <f t="shared" si="1378"/>
        <v>-1</v>
      </c>
      <c r="AA3060" s="4">
        <f t="shared" si="1392"/>
        <v>0</v>
      </c>
      <c r="AB3060" s="5">
        <f t="shared" si="1393"/>
        <v>0</v>
      </c>
      <c r="AC3060" s="418">
        <f t="shared" si="1397"/>
        <v>0</v>
      </c>
      <c r="AD3060" s="628">
        <f t="shared" si="1394"/>
        <v>0</v>
      </c>
      <c r="AE3060" s="4">
        <f t="shared" si="1379"/>
        <v>0</v>
      </c>
      <c r="AF3060" s="3">
        <f t="shared" si="1395"/>
        <v>4.67</v>
      </c>
      <c r="AG3060" s="2">
        <f t="shared" si="1380"/>
        <v>105.92076283713217</v>
      </c>
      <c r="AH3060" s="1">
        <f t="shared" si="1369"/>
        <v>0</v>
      </c>
    </row>
    <row r="3061" spans="6:34" ht="15" thickBot="1" x14ac:dyDescent="0.4">
      <c r="F3061" s="21">
        <f t="shared" si="1381"/>
        <v>303.10000000000042</v>
      </c>
      <c r="G3061" s="20">
        <f t="shared" si="1396"/>
        <v>356.63043478260749</v>
      </c>
      <c r="H3061" s="19">
        <f t="shared" si="1370"/>
        <v>6.6304347826074945</v>
      </c>
      <c r="I3061" s="18">
        <f t="shared" si="1371"/>
        <v>1.8944099378878556E-2</v>
      </c>
      <c r="J3061" s="17">
        <f t="shared" si="1372"/>
        <v>3935.0464558612857</v>
      </c>
      <c r="K3061" s="16">
        <f t="shared" si="1373"/>
        <v>32.161889288814081</v>
      </c>
      <c r="L3061" s="15">
        <f t="shared" si="1374"/>
        <v>1.3845347021276564E-7</v>
      </c>
      <c r="M3061" s="14">
        <f t="shared" si="1375"/>
        <v>3.2909005334872264E-10</v>
      </c>
      <c r="N3061" s="13">
        <f t="shared" si="1382"/>
        <v>0</v>
      </c>
      <c r="O3061" s="12">
        <f t="shared" si="1383"/>
        <v>0</v>
      </c>
      <c r="P3061" s="4">
        <f t="shared" si="1384"/>
        <v>1.2462128098967713E-9</v>
      </c>
      <c r="Q3061" s="11">
        <f t="shared" si="1376"/>
        <v>1.831413571056754E-8</v>
      </c>
      <c r="R3061" s="10">
        <f t="shared" si="1385"/>
        <v>0</v>
      </c>
      <c r="S3061" s="9">
        <f t="shared" si="1386"/>
        <v>0</v>
      </c>
      <c r="T3061" s="8">
        <f t="shared" si="1387"/>
        <v>37294.985922558852</v>
      </c>
      <c r="U3061" s="7">
        <f t="shared" si="1388"/>
        <v>-32.161889288814081</v>
      </c>
      <c r="V3061" s="9">
        <f t="shared" si="1389"/>
        <v>0</v>
      </c>
      <c r="W3061" s="8">
        <f t="shared" si="1390"/>
        <v>3935.0464558612857</v>
      </c>
      <c r="X3061" s="7">
        <f t="shared" si="1391"/>
        <v>-32.161889288814081</v>
      </c>
      <c r="Y3061" s="6">
        <f t="shared" si="1377"/>
        <v>0</v>
      </c>
      <c r="Z3061" s="4">
        <f t="shared" si="1378"/>
        <v>-1</v>
      </c>
      <c r="AA3061" s="4">
        <f t="shared" si="1392"/>
        <v>0</v>
      </c>
      <c r="AB3061" s="5">
        <f t="shared" si="1393"/>
        <v>0</v>
      </c>
      <c r="AC3061" s="418">
        <f t="shared" si="1397"/>
        <v>0</v>
      </c>
      <c r="AD3061" s="628">
        <f t="shared" si="1394"/>
        <v>0</v>
      </c>
      <c r="AE3061" s="4">
        <f t="shared" si="1379"/>
        <v>0</v>
      </c>
      <c r="AF3061" s="3">
        <f t="shared" si="1395"/>
        <v>4.67</v>
      </c>
      <c r="AG3061" s="2">
        <f t="shared" si="1380"/>
        <v>105.92076283713217</v>
      </c>
      <c r="AH3061" s="1">
        <f t="shared" si="1369"/>
        <v>0</v>
      </c>
    </row>
    <row r="3062" spans="6:34" ht="15" thickBot="1" x14ac:dyDescent="0.4">
      <c r="F3062" s="21">
        <f t="shared" si="1381"/>
        <v>303.20000000000044</v>
      </c>
      <c r="G3062" s="20">
        <f t="shared" si="1396"/>
        <v>356.63043478260749</v>
      </c>
      <c r="H3062" s="19">
        <f t="shared" si="1370"/>
        <v>6.6304347826074945</v>
      </c>
      <c r="I3062" s="18">
        <f t="shared" si="1371"/>
        <v>1.8944099378878556E-2</v>
      </c>
      <c r="J3062" s="17">
        <f t="shared" si="1372"/>
        <v>3935.0464558612857</v>
      </c>
      <c r="K3062" s="16">
        <f t="shared" si="1373"/>
        <v>32.161889288814081</v>
      </c>
      <c r="L3062" s="15">
        <f t="shared" si="1374"/>
        <v>1.3845347021276564E-7</v>
      </c>
      <c r="M3062" s="14">
        <f t="shared" si="1375"/>
        <v>3.2909005334872264E-10</v>
      </c>
      <c r="N3062" s="13">
        <f t="shared" si="1382"/>
        <v>0</v>
      </c>
      <c r="O3062" s="12">
        <f t="shared" si="1383"/>
        <v>0</v>
      </c>
      <c r="P3062" s="4">
        <f t="shared" si="1384"/>
        <v>1.2462128098967713E-9</v>
      </c>
      <c r="Q3062" s="11">
        <f t="shared" si="1376"/>
        <v>1.831413571056754E-8</v>
      </c>
      <c r="R3062" s="10">
        <f t="shared" si="1385"/>
        <v>0</v>
      </c>
      <c r="S3062" s="9">
        <f t="shared" si="1386"/>
        <v>0</v>
      </c>
      <c r="T3062" s="8">
        <f t="shared" si="1387"/>
        <v>37294.985922558852</v>
      </c>
      <c r="U3062" s="7">
        <f t="shared" si="1388"/>
        <v>-32.161889288814081</v>
      </c>
      <c r="V3062" s="9">
        <f t="shared" si="1389"/>
        <v>0</v>
      </c>
      <c r="W3062" s="8">
        <f t="shared" si="1390"/>
        <v>3935.0464558612857</v>
      </c>
      <c r="X3062" s="7">
        <f t="shared" si="1391"/>
        <v>-32.161889288814081</v>
      </c>
      <c r="Y3062" s="6">
        <f t="shared" si="1377"/>
        <v>0</v>
      </c>
      <c r="Z3062" s="4">
        <f t="shared" si="1378"/>
        <v>-1</v>
      </c>
      <c r="AA3062" s="4">
        <f t="shared" si="1392"/>
        <v>0</v>
      </c>
      <c r="AB3062" s="5">
        <f t="shared" si="1393"/>
        <v>0</v>
      </c>
      <c r="AC3062" s="418">
        <f t="shared" si="1397"/>
        <v>0</v>
      </c>
      <c r="AD3062" s="628">
        <f t="shared" si="1394"/>
        <v>0</v>
      </c>
      <c r="AE3062" s="4">
        <f t="shared" si="1379"/>
        <v>0</v>
      </c>
      <c r="AF3062" s="3">
        <f t="shared" si="1395"/>
        <v>4.67</v>
      </c>
      <c r="AG3062" s="2">
        <f t="shared" si="1380"/>
        <v>105.92076283713217</v>
      </c>
      <c r="AH3062" s="1">
        <f t="shared" si="1369"/>
        <v>0</v>
      </c>
    </row>
    <row r="3063" spans="6:34" ht="15" thickBot="1" x14ac:dyDescent="0.4">
      <c r="F3063" s="21">
        <f t="shared" si="1381"/>
        <v>303.30000000000047</v>
      </c>
      <c r="G3063" s="20">
        <f t="shared" si="1396"/>
        <v>356.63043478260749</v>
      </c>
      <c r="H3063" s="19">
        <f t="shared" si="1370"/>
        <v>6.6304347826074945</v>
      </c>
      <c r="I3063" s="18">
        <f t="shared" si="1371"/>
        <v>1.8944099378878556E-2</v>
      </c>
      <c r="J3063" s="17">
        <f t="shared" si="1372"/>
        <v>3935.0464558612857</v>
      </c>
      <c r="K3063" s="16">
        <f t="shared" si="1373"/>
        <v>32.161889288814081</v>
      </c>
      <c r="L3063" s="15">
        <f t="shared" si="1374"/>
        <v>1.3845347021276564E-7</v>
      </c>
      <c r="M3063" s="14">
        <f t="shared" si="1375"/>
        <v>3.2909005334872264E-10</v>
      </c>
      <c r="N3063" s="13">
        <f t="shared" si="1382"/>
        <v>0</v>
      </c>
      <c r="O3063" s="12">
        <f t="shared" si="1383"/>
        <v>0</v>
      </c>
      <c r="P3063" s="4">
        <f t="shared" si="1384"/>
        <v>1.2462128098967713E-9</v>
      </c>
      <c r="Q3063" s="11">
        <f t="shared" si="1376"/>
        <v>1.831413571056754E-8</v>
      </c>
      <c r="R3063" s="10">
        <f t="shared" si="1385"/>
        <v>0</v>
      </c>
      <c r="S3063" s="9">
        <f t="shared" si="1386"/>
        <v>0</v>
      </c>
      <c r="T3063" s="8">
        <f t="shared" si="1387"/>
        <v>37294.985922558852</v>
      </c>
      <c r="U3063" s="7">
        <f t="shared" si="1388"/>
        <v>-32.161889288814081</v>
      </c>
      <c r="V3063" s="9">
        <f t="shared" si="1389"/>
        <v>0</v>
      </c>
      <c r="W3063" s="8">
        <f t="shared" si="1390"/>
        <v>3935.0464558612857</v>
      </c>
      <c r="X3063" s="7">
        <f t="shared" si="1391"/>
        <v>-32.161889288814081</v>
      </c>
      <c r="Y3063" s="6">
        <f t="shared" si="1377"/>
        <v>0</v>
      </c>
      <c r="Z3063" s="4">
        <f t="shared" si="1378"/>
        <v>-1</v>
      </c>
      <c r="AA3063" s="4">
        <f t="shared" si="1392"/>
        <v>0</v>
      </c>
      <c r="AB3063" s="5">
        <f t="shared" si="1393"/>
        <v>0</v>
      </c>
      <c r="AC3063" s="418">
        <f t="shared" si="1397"/>
        <v>0</v>
      </c>
      <c r="AD3063" s="628">
        <f t="shared" si="1394"/>
        <v>0</v>
      </c>
      <c r="AE3063" s="4">
        <f t="shared" si="1379"/>
        <v>0</v>
      </c>
      <c r="AF3063" s="3">
        <f t="shared" si="1395"/>
        <v>4.67</v>
      </c>
      <c r="AG3063" s="2">
        <f t="shared" si="1380"/>
        <v>105.92076283713217</v>
      </c>
      <c r="AH3063" s="1">
        <f t="shared" si="1369"/>
        <v>0</v>
      </c>
    </row>
    <row r="3064" spans="6:34" ht="15" thickBot="1" x14ac:dyDescent="0.4">
      <c r="F3064" s="21">
        <f t="shared" si="1381"/>
        <v>303.40000000000049</v>
      </c>
      <c r="G3064" s="20">
        <f t="shared" si="1396"/>
        <v>356.63043478260749</v>
      </c>
      <c r="H3064" s="19">
        <f t="shared" si="1370"/>
        <v>6.6304347826074945</v>
      </c>
      <c r="I3064" s="18">
        <f t="shared" si="1371"/>
        <v>1.8944099378878556E-2</v>
      </c>
      <c r="J3064" s="17">
        <f t="shared" si="1372"/>
        <v>3935.0464558612857</v>
      </c>
      <c r="K3064" s="16">
        <f t="shared" si="1373"/>
        <v>32.161889288814081</v>
      </c>
      <c r="L3064" s="15">
        <f t="shared" si="1374"/>
        <v>1.3845347021276564E-7</v>
      </c>
      <c r="M3064" s="14">
        <f t="shared" si="1375"/>
        <v>3.2909005334872264E-10</v>
      </c>
      <c r="N3064" s="13">
        <f t="shared" si="1382"/>
        <v>0</v>
      </c>
      <c r="O3064" s="12">
        <f t="shared" si="1383"/>
        <v>0</v>
      </c>
      <c r="P3064" s="4">
        <f t="shared" si="1384"/>
        <v>1.2462128098967713E-9</v>
      </c>
      <c r="Q3064" s="11">
        <f t="shared" si="1376"/>
        <v>1.831413571056754E-8</v>
      </c>
      <c r="R3064" s="10">
        <f t="shared" si="1385"/>
        <v>0</v>
      </c>
      <c r="S3064" s="9">
        <f t="shared" si="1386"/>
        <v>0</v>
      </c>
      <c r="T3064" s="8">
        <f t="shared" si="1387"/>
        <v>37294.985922558852</v>
      </c>
      <c r="U3064" s="7">
        <f t="shared" si="1388"/>
        <v>-32.161889288814081</v>
      </c>
      <c r="V3064" s="9">
        <f t="shared" si="1389"/>
        <v>0</v>
      </c>
      <c r="W3064" s="8">
        <f t="shared" si="1390"/>
        <v>3935.0464558612857</v>
      </c>
      <c r="X3064" s="7">
        <f t="shared" si="1391"/>
        <v>-32.161889288814081</v>
      </c>
      <c r="Y3064" s="6">
        <f t="shared" si="1377"/>
        <v>0</v>
      </c>
      <c r="Z3064" s="4">
        <f t="shared" si="1378"/>
        <v>-1</v>
      </c>
      <c r="AA3064" s="4">
        <f t="shared" si="1392"/>
        <v>0</v>
      </c>
      <c r="AB3064" s="5">
        <f t="shared" si="1393"/>
        <v>0</v>
      </c>
      <c r="AC3064" s="418">
        <f t="shared" si="1397"/>
        <v>0</v>
      </c>
      <c r="AD3064" s="628">
        <f t="shared" si="1394"/>
        <v>0</v>
      </c>
      <c r="AE3064" s="4">
        <f t="shared" si="1379"/>
        <v>0</v>
      </c>
      <c r="AF3064" s="3">
        <f t="shared" si="1395"/>
        <v>4.67</v>
      </c>
      <c r="AG3064" s="2">
        <f t="shared" si="1380"/>
        <v>105.92076283713217</v>
      </c>
      <c r="AH3064" s="1">
        <f t="shared" si="1369"/>
        <v>0</v>
      </c>
    </row>
    <row r="3065" spans="6:34" ht="15" thickBot="1" x14ac:dyDescent="0.4">
      <c r="F3065" s="21">
        <f t="shared" si="1381"/>
        <v>303.50000000000051</v>
      </c>
      <c r="G3065" s="20">
        <f t="shared" si="1396"/>
        <v>356.63043478260749</v>
      </c>
      <c r="H3065" s="19">
        <f t="shared" si="1370"/>
        <v>6.6304347826074945</v>
      </c>
      <c r="I3065" s="18">
        <f t="shared" si="1371"/>
        <v>1.8944099378878556E-2</v>
      </c>
      <c r="J3065" s="17">
        <f t="shared" si="1372"/>
        <v>3935.0464558612857</v>
      </c>
      <c r="K3065" s="16">
        <f t="shared" si="1373"/>
        <v>32.161889288814081</v>
      </c>
      <c r="L3065" s="15">
        <f t="shared" si="1374"/>
        <v>1.3845347021276564E-7</v>
      </c>
      <c r="M3065" s="14">
        <f t="shared" si="1375"/>
        <v>3.2909005334872264E-10</v>
      </c>
      <c r="N3065" s="13">
        <f t="shared" si="1382"/>
        <v>0</v>
      </c>
      <c r="O3065" s="12">
        <f t="shared" si="1383"/>
        <v>0</v>
      </c>
      <c r="P3065" s="4">
        <f t="shared" si="1384"/>
        <v>1.2462128098967713E-9</v>
      </c>
      <c r="Q3065" s="11">
        <f t="shared" si="1376"/>
        <v>1.831413571056754E-8</v>
      </c>
      <c r="R3065" s="10">
        <f t="shared" si="1385"/>
        <v>0</v>
      </c>
      <c r="S3065" s="9">
        <f t="shared" si="1386"/>
        <v>0</v>
      </c>
      <c r="T3065" s="8">
        <f t="shared" si="1387"/>
        <v>37294.985922558852</v>
      </c>
      <c r="U3065" s="7">
        <f t="shared" si="1388"/>
        <v>-32.161889288814081</v>
      </c>
      <c r="V3065" s="9">
        <f t="shared" si="1389"/>
        <v>0</v>
      </c>
      <c r="W3065" s="8">
        <f t="shared" si="1390"/>
        <v>3935.0464558612857</v>
      </c>
      <c r="X3065" s="7">
        <f t="shared" si="1391"/>
        <v>-32.161889288814081</v>
      </c>
      <c r="Y3065" s="6">
        <f t="shared" si="1377"/>
        <v>0</v>
      </c>
      <c r="Z3065" s="4">
        <f t="shared" si="1378"/>
        <v>-1</v>
      </c>
      <c r="AA3065" s="4">
        <f t="shared" si="1392"/>
        <v>0</v>
      </c>
      <c r="AB3065" s="5">
        <f t="shared" si="1393"/>
        <v>0</v>
      </c>
      <c r="AC3065" s="418">
        <f t="shared" si="1397"/>
        <v>0</v>
      </c>
      <c r="AD3065" s="628">
        <f t="shared" si="1394"/>
        <v>0</v>
      </c>
      <c r="AE3065" s="4">
        <f t="shared" si="1379"/>
        <v>0</v>
      </c>
      <c r="AF3065" s="3">
        <f t="shared" si="1395"/>
        <v>4.67</v>
      </c>
      <c r="AG3065" s="2">
        <f t="shared" si="1380"/>
        <v>105.92076283713217</v>
      </c>
      <c r="AH3065" s="1">
        <f t="shared" si="1369"/>
        <v>0</v>
      </c>
    </row>
    <row r="3066" spans="6:34" ht="15" thickBot="1" x14ac:dyDescent="0.4">
      <c r="F3066" s="21">
        <f t="shared" si="1381"/>
        <v>303.60000000000053</v>
      </c>
      <c r="G3066" s="20">
        <f t="shared" si="1396"/>
        <v>356.63043478260749</v>
      </c>
      <c r="H3066" s="19">
        <f t="shared" si="1370"/>
        <v>6.6304347826074945</v>
      </c>
      <c r="I3066" s="18">
        <f t="shared" si="1371"/>
        <v>1.8944099378878556E-2</v>
      </c>
      <c r="J3066" s="17">
        <f t="shared" si="1372"/>
        <v>3935.0464558612857</v>
      </c>
      <c r="K3066" s="16">
        <f t="shared" si="1373"/>
        <v>32.161889288814081</v>
      </c>
      <c r="L3066" s="15">
        <f t="shared" si="1374"/>
        <v>1.3845347021276564E-7</v>
      </c>
      <c r="M3066" s="14">
        <f t="shared" si="1375"/>
        <v>3.2909005334872264E-10</v>
      </c>
      <c r="N3066" s="13">
        <f t="shared" si="1382"/>
        <v>0</v>
      </c>
      <c r="O3066" s="12">
        <f t="shared" si="1383"/>
        <v>0</v>
      </c>
      <c r="P3066" s="4">
        <f t="shared" si="1384"/>
        <v>1.2462128098967713E-9</v>
      </c>
      <c r="Q3066" s="11">
        <f t="shared" si="1376"/>
        <v>1.831413571056754E-8</v>
      </c>
      <c r="R3066" s="10">
        <f t="shared" si="1385"/>
        <v>0</v>
      </c>
      <c r="S3066" s="9">
        <f t="shared" si="1386"/>
        <v>0</v>
      </c>
      <c r="T3066" s="8">
        <f t="shared" si="1387"/>
        <v>37294.985922558852</v>
      </c>
      <c r="U3066" s="7">
        <f t="shared" si="1388"/>
        <v>-32.161889288814081</v>
      </c>
      <c r="V3066" s="9">
        <f t="shared" si="1389"/>
        <v>0</v>
      </c>
      <c r="W3066" s="8">
        <f t="shared" si="1390"/>
        <v>3935.0464558612857</v>
      </c>
      <c r="X3066" s="7">
        <f t="shared" si="1391"/>
        <v>-32.161889288814081</v>
      </c>
      <c r="Y3066" s="6">
        <f t="shared" si="1377"/>
        <v>0</v>
      </c>
      <c r="Z3066" s="4">
        <f t="shared" si="1378"/>
        <v>-1</v>
      </c>
      <c r="AA3066" s="4">
        <f t="shared" si="1392"/>
        <v>0</v>
      </c>
      <c r="AB3066" s="5">
        <f t="shared" si="1393"/>
        <v>0</v>
      </c>
      <c r="AC3066" s="418">
        <f t="shared" si="1397"/>
        <v>0</v>
      </c>
      <c r="AD3066" s="628">
        <f t="shared" si="1394"/>
        <v>0</v>
      </c>
      <c r="AE3066" s="4">
        <f t="shared" si="1379"/>
        <v>0</v>
      </c>
      <c r="AF3066" s="3">
        <f t="shared" si="1395"/>
        <v>4.67</v>
      </c>
      <c r="AG3066" s="2">
        <f t="shared" si="1380"/>
        <v>105.92076283713217</v>
      </c>
      <c r="AH3066" s="1">
        <f t="shared" si="1369"/>
        <v>0</v>
      </c>
    </row>
    <row r="3067" spans="6:34" ht="15" thickBot="1" x14ac:dyDescent="0.4">
      <c r="F3067" s="21">
        <f t="shared" si="1381"/>
        <v>303.70000000000056</v>
      </c>
      <c r="G3067" s="20">
        <f t="shared" si="1396"/>
        <v>356.63043478260749</v>
      </c>
      <c r="H3067" s="19">
        <f t="shared" si="1370"/>
        <v>6.6304347826074945</v>
      </c>
      <c r="I3067" s="18">
        <f t="shared" si="1371"/>
        <v>1.8944099378878556E-2</v>
      </c>
      <c r="J3067" s="17">
        <f t="shared" si="1372"/>
        <v>3935.0464558612857</v>
      </c>
      <c r="K3067" s="16">
        <f t="shared" si="1373"/>
        <v>32.161889288814081</v>
      </c>
      <c r="L3067" s="15">
        <f t="shared" si="1374"/>
        <v>1.3845347021276564E-7</v>
      </c>
      <c r="M3067" s="14">
        <f t="shared" si="1375"/>
        <v>3.2909005334872264E-10</v>
      </c>
      <c r="N3067" s="13">
        <f t="shared" si="1382"/>
        <v>0</v>
      </c>
      <c r="O3067" s="12">
        <f t="shared" si="1383"/>
        <v>0</v>
      </c>
      <c r="P3067" s="4">
        <f t="shared" si="1384"/>
        <v>1.2462128098967713E-9</v>
      </c>
      <c r="Q3067" s="11">
        <f t="shared" si="1376"/>
        <v>1.831413571056754E-8</v>
      </c>
      <c r="R3067" s="10">
        <f t="shared" si="1385"/>
        <v>0</v>
      </c>
      <c r="S3067" s="9">
        <f t="shared" si="1386"/>
        <v>0</v>
      </c>
      <c r="T3067" s="8">
        <f t="shared" si="1387"/>
        <v>37294.985922558852</v>
      </c>
      <c r="U3067" s="7">
        <f t="shared" si="1388"/>
        <v>-32.161889288814081</v>
      </c>
      <c r="V3067" s="9">
        <f t="shared" si="1389"/>
        <v>0</v>
      </c>
      <c r="W3067" s="8">
        <f t="shared" si="1390"/>
        <v>3935.0464558612857</v>
      </c>
      <c r="X3067" s="7">
        <f t="shared" si="1391"/>
        <v>-32.161889288814081</v>
      </c>
      <c r="Y3067" s="6">
        <f t="shared" si="1377"/>
        <v>0</v>
      </c>
      <c r="Z3067" s="4">
        <f t="shared" si="1378"/>
        <v>-1</v>
      </c>
      <c r="AA3067" s="4">
        <f t="shared" si="1392"/>
        <v>0</v>
      </c>
      <c r="AB3067" s="5">
        <f t="shared" si="1393"/>
        <v>0</v>
      </c>
      <c r="AC3067" s="418">
        <f t="shared" si="1397"/>
        <v>0</v>
      </c>
      <c r="AD3067" s="628">
        <f t="shared" si="1394"/>
        <v>0</v>
      </c>
      <c r="AE3067" s="4">
        <f t="shared" si="1379"/>
        <v>0</v>
      </c>
      <c r="AF3067" s="3">
        <f t="shared" si="1395"/>
        <v>4.67</v>
      </c>
      <c r="AG3067" s="2">
        <f t="shared" si="1380"/>
        <v>105.92076283713217</v>
      </c>
      <c r="AH3067" s="1">
        <f t="shared" si="1369"/>
        <v>0</v>
      </c>
    </row>
    <row r="3068" spans="6:34" ht="15" thickBot="1" x14ac:dyDescent="0.4">
      <c r="F3068" s="21">
        <f t="shared" si="1381"/>
        <v>303.80000000000058</v>
      </c>
      <c r="G3068" s="20">
        <f t="shared" si="1396"/>
        <v>356.63043478260749</v>
      </c>
      <c r="H3068" s="19">
        <f t="shared" si="1370"/>
        <v>6.6304347826074945</v>
      </c>
      <c r="I3068" s="18">
        <f t="shared" si="1371"/>
        <v>1.8944099378878556E-2</v>
      </c>
      <c r="J3068" s="17">
        <f t="shared" si="1372"/>
        <v>3935.0464558612857</v>
      </c>
      <c r="K3068" s="16">
        <f t="shared" si="1373"/>
        <v>32.161889288814081</v>
      </c>
      <c r="L3068" s="15">
        <f t="shared" si="1374"/>
        <v>1.3845347021276564E-7</v>
      </c>
      <c r="M3068" s="14">
        <f t="shared" si="1375"/>
        <v>3.2909005334872264E-10</v>
      </c>
      <c r="N3068" s="13">
        <f t="shared" si="1382"/>
        <v>0</v>
      </c>
      <c r="O3068" s="12">
        <f t="shared" si="1383"/>
        <v>0</v>
      </c>
      <c r="P3068" s="4">
        <f t="shared" si="1384"/>
        <v>1.2462128098967713E-9</v>
      </c>
      <c r="Q3068" s="11">
        <f t="shared" si="1376"/>
        <v>1.831413571056754E-8</v>
      </c>
      <c r="R3068" s="10">
        <f t="shared" si="1385"/>
        <v>0</v>
      </c>
      <c r="S3068" s="9">
        <f t="shared" si="1386"/>
        <v>0</v>
      </c>
      <c r="T3068" s="8">
        <f t="shared" si="1387"/>
        <v>37294.985922558852</v>
      </c>
      <c r="U3068" s="7">
        <f t="shared" si="1388"/>
        <v>-32.161889288814081</v>
      </c>
      <c r="V3068" s="9">
        <f t="shared" si="1389"/>
        <v>0</v>
      </c>
      <c r="W3068" s="8">
        <f t="shared" si="1390"/>
        <v>3935.0464558612857</v>
      </c>
      <c r="X3068" s="7">
        <f t="shared" si="1391"/>
        <v>-32.161889288814081</v>
      </c>
      <c r="Y3068" s="6">
        <f t="shared" si="1377"/>
        <v>0</v>
      </c>
      <c r="Z3068" s="4">
        <f t="shared" si="1378"/>
        <v>-1</v>
      </c>
      <c r="AA3068" s="4">
        <f t="shared" si="1392"/>
        <v>0</v>
      </c>
      <c r="AB3068" s="5">
        <f t="shared" si="1393"/>
        <v>0</v>
      </c>
      <c r="AC3068" s="418">
        <f t="shared" si="1397"/>
        <v>0</v>
      </c>
      <c r="AD3068" s="628">
        <f t="shared" si="1394"/>
        <v>0</v>
      </c>
      <c r="AE3068" s="4">
        <f t="shared" si="1379"/>
        <v>0</v>
      </c>
      <c r="AF3068" s="3">
        <f t="shared" si="1395"/>
        <v>4.67</v>
      </c>
      <c r="AG3068" s="2">
        <f t="shared" si="1380"/>
        <v>105.92076283713217</v>
      </c>
      <c r="AH3068" s="1">
        <f t="shared" si="1369"/>
        <v>0</v>
      </c>
    </row>
    <row r="3069" spans="6:34" ht="15" thickBot="1" x14ac:dyDescent="0.4">
      <c r="F3069" s="21">
        <f t="shared" si="1381"/>
        <v>303.9000000000006</v>
      </c>
      <c r="G3069" s="20">
        <f t="shared" si="1396"/>
        <v>356.63043478260749</v>
      </c>
      <c r="H3069" s="19">
        <f t="shared" si="1370"/>
        <v>6.6304347826074945</v>
      </c>
      <c r="I3069" s="18">
        <f t="shared" si="1371"/>
        <v>1.8944099378878556E-2</v>
      </c>
      <c r="J3069" s="17">
        <f t="shared" si="1372"/>
        <v>3935.0464558612857</v>
      </c>
      <c r="K3069" s="16">
        <f t="shared" si="1373"/>
        <v>32.161889288814081</v>
      </c>
      <c r="L3069" s="15">
        <f t="shared" si="1374"/>
        <v>1.3845347021276564E-7</v>
      </c>
      <c r="M3069" s="14">
        <f t="shared" si="1375"/>
        <v>3.2909005334872264E-10</v>
      </c>
      <c r="N3069" s="13">
        <f t="shared" si="1382"/>
        <v>0</v>
      </c>
      <c r="O3069" s="12">
        <f t="shared" si="1383"/>
        <v>0</v>
      </c>
      <c r="P3069" s="4">
        <f t="shared" si="1384"/>
        <v>1.2462128098967713E-9</v>
      </c>
      <c r="Q3069" s="11">
        <f t="shared" si="1376"/>
        <v>1.831413571056754E-8</v>
      </c>
      <c r="R3069" s="10">
        <f t="shared" si="1385"/>
        <v>0</v>
      </c>
      <c r="S3069" s="9">
        <f t="shared" si="1386"/>
        <v>0</v>
      </c>
      <c r="T3069" s="8">
        <f t="shared" si="1387"/>
        <v>37294.985922558852</v>
      </c>
      <c r="U3069" s="7">
        <f t="shared" si="1388"/>
        <v>-32.161889288814081</v>
      </c>
      <c r="V3069" s="9">
        <f t="shared" si="1389"/>
        <v>0</v>
      </c>
      <c r="W3069" s="8">
        <f t="shared" si="1390"/>
        <v>3935.0464558612857</v>
      </c>
      <c r="X3069" s="7">
        <f t="shared" si="1391"/>
        <v>-32.161889288814081</v>
      </c>
      <c r="Y3069" s="6">
        <f t="shared" si="1377"/>
        <v>0</v>
      </c>
      <c r="Z3069" s="4">
        <f t="shared" si="1378"/>
        <v>-1</v>
      </c>
      <c r="AA3069" s="4">
        <f t="shared" si="1392"/>
        <v>0</v>
      </c>
      <c r="AB3069" s="5">
        <f t="shared" si="1393"/>
        <v>0</v>
      </c>
      <c r="AC3069" s="418">
        <f t="shared" si="1397"/>
        <v>0</v>
      </c>
      <c r="AD3069" s="628">
        <f t="shared" si="1394"/>
        <v>0</v>
      </c>
      <c r="AE3069" s="4">
        <f t="shared" si="1379"/>
        <v>0</v>
      </c>
      <c r="AF3069" s="3">
        <f t="shared" si="1395"/>
        <v>4.67</v>
      </c>
      <c r="AG3069" s="2">
        <f t="shared" si="1380"/>
        <v>105.92076283713217</v>
      </c>
      <c r="AH3069" s="1">
        <f t="shared" si="1369"/>
        <v>0</v>
      </c>
    </row>
    <row r="3070" spans="6:34" ht="15" thickBot="1" x14ac:dyDescent="0.4">
      <c r="F3070" s="21">
        <f t="shared" si="1381"/>
        <v>304.00000000000063</v>
      </c>
      <c r="G3070" s="20">
        <f t="shared" si="1396"/>
        <v>356.63043478260749</v>
      </c>
      <c r="H3070" s="19">
        <f t="shared" si="1370"/>
        <v>6.6304347826074945</v>
      </c>
      <c r="I3070" s="18">
        <f t="shared" si="1371"/>
        <v>1.8944099378878556E-2</v>
      </c>
      <c r="J3070" s="17">
        <f t="shared" si="1372"/>
        <v>3935.0464558612857</v>
      </c>
      <c r="K3070" s="16">
        <f t="shared" si="1373"/>
        <v>32.161889288814081</v>
      </c>
      <c r="L3070" s="15">
        <f t="shared" si="1374"/>
        <v>1.3845347021276564E-7</v>
      </c>
      <c r="M3070" s="14">
        <f t="shared" si="1375"/>
        <v>3.2909005334872264E-10</v>
      </c>
      <c r="N3070" s="13">
        <f t="shared" si="1382"/>
        <v>0</v>
      </c>
      <c r="O3070" s="12">
        <f t="shared" si="1383"/>
        <v>0</v>
      </c>
      <c r="P3070" s="4">
        <f t="shared" si="1384"/>
        <v>1.2462128098967713E-9</v>
      </c>
      <c r="Q3070" s="11">
        <f t="shared" si="1376"/>
        <v>1.831413571056754E-8</v>
      </c>
      <c r="R3070" s="10">
        <f t="shared" si="1385"/>
        <v>0</v>
      </c>
      <c r="S3070" s="9">
        <f t="shared" si="1386"/>
        <v>0</v>
      </c>
      <c r="T3070" s="8">
        <f t="shared" si="1387"/>
        <v>37294.985922558852</v>
      </c>
      <c r="U3070" s="7">
        <f t="shared" si="1388"/>
        <v>-32.161889288814081</v>
      </c>
      <c r="V3070" s="9">
        <f t="shared" si="1389"/>
        <v>0</v>
      </c>
      <c r="W3070" s="8">
        <f t="shared" si="1390"/>
        <v>3935.0464558612857</v>
      </c>
      <c r="X3070" s="7">
        <f t="shared" si="1391"/>
        <v>-32.161889288814081</v>
      </c>
      <c r="Y3070" s="6">
        <f t="shared" si="1377"/>
        <v>0</v>
      </c>
      <c r="Z3070" s="4">
        <f t="shared" si="1378"/>
        <v>-1</v>
      </c>
      <c r="AA3070" s="4">
        <f t="shared" si="1392"/>
        <v>0</v>
      </c>
      <c r="AB3070" s="5">
        <f t="shared" si="1393"/>
        <v>0</v>
      </c>
      <c r="AC3070" s="418">
        <f t="shared" si="1397"/>
        <v>0</v>
      </c>
      <c r="AD3070" s="628">
        <f t="shared" si="1394"/>
        <v>0</v>
      </c>
      <c r="AE3070" s="4">
        <f t="shared" si="1379"/>
        <v>0</v>
      </c>
      <c r="AF3070" s="3">
        <f t="shared" si="1395"/>
        <v>4.67</v>
      </c>
      <c r="AG3070" s="2">
        <f t="shared" si="1380"/>
        <v>105.92076283713217</v>
      </c>
      <c r="AH3070" s="1">
        <f t="shared" si="1369"/>
        <v>0</v>
      </c>
    </row>
    <row r="3071" spans="6:34" ht="15" thickBot="1" x14ac:dyDescent="0.4">
      <c r="F3071" s="21">
        <f t="shared" si="1381"/>
        <v>304.10000000000065</v>
      </c>
      <c r="G3071" s="20">
        <f t="shared" si="1396"/>
        <v>356.63043478260749</v>
      </c>
      <c r="H3071" s="19">
        <f t="shared" si="1370"/>
        <v>6.6304347826074945</v>
      </c>
      <c r="I3071" s="18">
        <f t="shared" si="1371"/>
        <v>1.8944099378878556E-2</v>
      </c>
      <c r="J3071" s="17">
        <f t="shared" si="1372"/>
        <v>3935.0464558612857</v>
      </c>
      <c r="K3071" s="16">
        <f t="shared" si="1373"/>
        <v>32.161889288814081</v>
      </c>
      <c r="L3071" s="15">
        <f t="shared" si="1374"/>
        <v>1.3845347021276564E-7</v>
      </c>
      <c r="M3071" s="14">
        <f t="shared" si="1375"/>
        <v>3.2909005334872264E-10</v>
      </c>
      <c r="N3071" s="13">
        <f t="shared" si="1382"/>
        <v>0</v>
      </c>
      <c r="O3071" s="12">
        <f t="shared" si="1383"/>
        <v>0</v>
      </c>
      <c r="P3071" s="4">
        <f t="shared" si="1384"/>
        <v>1.2462128098967713E-9</v>
      </c>
      <c r="Q3071" s="11">
        <f t="shared" si="1376"/>
        <v>1.831413571056754E-8</v>
      </c>
      <c r="R3071" s="10">
        <f t="shared" si="1385"/>
        <v>0</v>
      </c>
      <c r="S3071" s="9">
        <f t="shared" si="1386"/>
        <v>0</v>
      </c>
      <c r="T3071" s="8">
        <f t="shared" si="1387"/>
        <v>37294.985922558852</v>
      </c>
      <c r="U3071" s="7">
        <f t="shared" si="1388"/>
        <v>-32.161889288814081</v>
      </c>
      <c r="V3071" s="9">
        <f t="shared" si="1389"/>
        <v>0</v>
      </c>
      <c r="W3071" s="8">
        <f t="shared" si="1390"/>
        <v>3935.0464558612857</v>
      </c>
      <c r="X3071" s="7">
        <f t="shared" si="1391"/>
        <v>-32.161889288814081</v>
      </c>
      <c r="Y3071" s="6">
        <f t="shared" si="1377"/>
        <v>0</v>
      </c>
      <c r="Z3071" s="4">
        <f t="shared" si="1378"/>
        <v>-1</v>
      </c>
      <c r="AA3071" s="4">
        <f t="shared" si="1392"/>
        <v>0</v>
      </c>
      <c r="AB3071" s="5">
        <f t="shared" si="1393"/>
        <v>0</v>
      </c>
      <c r="AC3071" s="418">
        <f t="shared" si="1397"/>
        <v>0</v>
      </c>
      <c r="AD3071" s="628">
        <f t="shared" si="1394"/>
        <v>0</v>
      </c>
      <c r="AE3071" s="4">
        <f t="shared" si="1379"/>
        <v>0</v>
      </c>
      <c r="AF3071" s="3">
        <f t="shared" si="1395"/>
        <v>4.67</v>
      </c>
      <c r="AG3071" s="2">
        <f t="shared" si="1380"/>
        <v>105.92076283713217</v>
      </c>
      <c r="AH3071" s="1">
        <f t="shared" si="1369"/>
        <v>0</v>
      </c>
    </row>
    <row r="3072" spans="6:34" ht="15" thickBot="1" x14ac:dyDescent="0.4">
      <c r="F3072" s="21">
        <f t="shared" si="1381"/>
        <v>304.20000000000067</v>
      </c>
      <c r="G3072" s="20">
        <f t="shared" si="1396"/>
        <v>356.63043478260749</v>
      </c>
      <c r="H3072" s="19">
        <f t="shared" si="1370"/>
        <v>6.6304347826074945</v>
      </c>
      <c r="I3072" s="18">
        <f t="shared" si="1371"/>
        <v>1.8944099378878556E-2</v>
      </c>
      <c r="J3072" s="17">
        <f t="shared" si="1372"/>
        <v>3935.0464558612857</v>
      </c>
      <c r="K3072" s="16">
        <f t="shared" si="1373"/>
        <v>32.161889288814081</v>
      </c>
      <c r="L3072" s="15">
        <f t="shared" si="1374"/>
        <v>1.3845347021276564E-7</v>
      </c>
      <c r="M3072" s="14">
        <f t="shared" si="1375"/>
        <v>3.2909005334872264E-10</v>
      </c>
      <c r="N3072" s="13">
        <f t="shared" si="1382"/>
        <v>0</v>
      </c>
      <c r="O3072" s="12">
        <f t="shared" si="1383"/>
        <v>0</v>
      </c>
      <c r="P3072" s="4">
        <f t="shared" si="1384"/>
        <v>1.2462128098967713E-9</v>
      </c>
      <c r="Q3072" s="11">
        <f t="shared" si="1376"/>
        <v>1.831413571056754E-8</v>
      </c>
      <c r="R3072" s="10">
        <f t="shared" si="1385"/>
        <v>0</v>
      </c>
      <c r="S3072" s="9">
        <f t="shared" si="1386"/>
        <v>0</v>
      </c>
      <c r="T3072" s="8">
        <f t="shared" si="1387"/>
        <v>37294.985922558852</v>
      </c>
      <c r="U3072" s="7">
        <f t="shared" si="1388"/>
        <v>-32.161889288814081</v>
      </c>
      <c r="V3072" s="9">
        <f t="shared" si="1389"/>
        <v>0</v>
      </c>
      <c r="W3072" s="8">
        <f t="shared" si="1390"/>
        <v>3935.0464558612857</v>
      </c>
      <c r="X3072" s="7">
        <f t="shared" si="1391"/>
        <v>-32.161889288814081</v>
      </c>
      <c r="Y3072" s="6">
        <f t="shared" si="1377"/>
        <v>0</v>
      </c>
      <c r="Z3072" s="4">
        <f t="shared" si="1378"/>
        <v>-1</v>
      </c>
      <c r="AA3072" s="4">
        <f t="shared" si="1392"/>
        <v>0</v>
      </c>
      <c r="AB3072" s="5">
        <f t="shared" si="1393"/>
        <v>0</v>
      </c>
      <c r="AC3072" s="418">
        <f t="shared" si="1397"/>
        <v>0</v>
      </c>
      <c r="AD3072" s="628">
        <f t="shared" si="1394"/>
        <v>0</v>
      </c>
      <c r="AE3072" s="4">
        <f t="shared" si="1379"/>
        <v>0</v>
      </c>
      <c r="AF3072" s="3">
        <f t="shared" si="1395"/>
        <v>4.67</v>
      </c>
      <c r="AG3072" s="2">
        <f t="shared" si="1380"/>
        <v>105.92076283713217</v>
      </c>
      <c r="AH3072" s="1">
        <f t="shared" si="1369"/>
        <v>0</v>
      </c>
    </row>
    <row r="3073" spans="6:34" ht="15" thickBot="1" x14ac:dyDescent="0.4">
      <c r="F3073" s="21">
        <f t="shared" si="1381"/>
        <v>304.30000000000069</v>
      </c>
      <c r="G3073" s="20">
        <f t="shared" si="1396"/>
        <v>356.63043478260749</v>
      </c>
      <c r="H3073" s="19">
        <f t="shared" si="1370"/>
        <v>6.6304347826074945</v>
      </c>
      <c r="I3073" s="18">
        <f t="shared" si="1371"/>
        <v>1.8944099378878556E-2</v>
      </c>
      <c r="J3073" s="17">
        <f t="shared" si="1372"/>
        <v>3935.0464558612857</v>
      </c>
      <c r="K3073" s="16">
        <f t="shared" si="1373"/>
        <v>32.161889288814081</v>
      </c>
      <c r="L3073" s="15">
        <f t="shared" si="1374"/>
        <v>1.3845347021276564E-7</v>
      </c>
      <c r="M3073" s="14">
        <f t="shared" si="1375"/>
        <v>3.2909005334872264E-10</v>
      </c>
      <c r="N3073" s="13">
        <f t="shared" si="1382"/>
        <v>0</v>
      </c>
      <c r="O3073" s="12">
        <f t="shared" si="1383"/>
        <v>0</v>
      </c>
      <c r="P3073" s="4">
        <f t="shared" si="1384"/>
        <v>1.2462128098967713E-9</v>
      </c>
      <c r="Q3073" s="11">
        <f t="shared" si="1376"/>
        <v>1.831413571056754E-8</v>
      </c>
      <c r="R3073" s="10">
        <f t="shared" si="1385"/>
        <v>0</v>
      </c>
      <c r="S3073" s="9">
        <f t="shared" si="1386"/>
        <v>0</v>
      </c>
      <c r="T3073" s="8">
        <f t="shared" si="1387"/>
        <v>37294.985922558852</v>
      </c>
      <c r="U3073" s="7">
        <f t="shared" si="1388"/>
        <v>-32.161889288814081</v>
      </c>
      <c r="V3073" s="9">
        <f t="shared" si="1389"/>
        <v>0</v>
      </c>
      <c r="W3073" s="8">
        <f t="shared" si="1390"/>
        <v>3935.0464558612857</v>
      </c>
      <c r="X3073" s="7">
        <f t="shared" si="1391"/>
        <v>-32.161889288814081</v>
      </c>
      <c r="Y3073" s="6">
        <f t="shared" si="1377"/>
        <v>0</v>
      </c>
      <c r="Z3073" s="4">
        <f t="shared" si="1378"/>
        <v>-1</v>
      </c>
      <c r="AA3073" s="4">
        <f t="shared" si="1392"/>
        <v>0</v>
      </c>
      <c r="AB3073" s="5">
        <f t="shared" si="1393"/>
        <v>0</v>
      </c>
      <c r="AC3073" s="418">
        <f t="shared" si="1397"/>
        <v>0</v>
      </c>
      <c r="AD3073" s="628">
        <f t="shared" si="1394"/>
        <v>0</v>
      </c>
      <c r="AE3073" s="4">
        <f t="shared" si="1379"/>
        <v>0</v>
      </c>
      <c r="AF3073" s="3">
        <f t="shared" si="1395"/>
        <v>4.67</v>
      </c>
      <c r="AG3073" s="2">
        <f t="shared" si="1380"/>
        <v>105.92076283713217</v>
      </c>
      <c r="AH3073" s="1">
        <f t="shared" si="1369"/>
        <v>0</v>
      </c>
    </row>
    <row r="3074" spans="6:34" ht="15" thickBot="1" x14ac:dyDescent="0.4">
      <c r="F3074" s="21">
        <f t="shared" si="1381"/>
        <v>304.40000000000072</v>
      </c>
      <c r="G3074" s="20">
        <f t="shared" si="1396"/>
        <v>356.63043478260749</v>
      </c>
      <c r="H3074" s="19">
        <f t="shared" si="1370"/>
        <v>6.6304347826074945</v>
      </c>
      <c r="I3074" s="18">
        <f t="shared" si="1371"/>
        <v>1.8944099378878556E-2</v>
      </c>
      <c r="J3074" s="17">
        <f t="shared" si="1372"/>
        <v>3935.0464558612857</v>
      </c>
      <c r="K3074" s="16">
        <f t="shared" si="1373"/>
        <v>32.161889288814081</v>
      </c>
      <c r="L3074" s="15">
        <f t="shared" si="1374"/>
        <v>1.3845347021276564E-7</v>
      </c>
      <c r="M3074" s="14">
        <f t="shared" si="1375"/>
        <v>3.2909005334872264E-10</v>
      </c>
      <c r="N3074" s="13">
        <f t="shared" si="1382"/>
        <v>0</v>
      </c>
      <c r="O3074" s="12">
        <f t="shared" si="1383"/>
        <v>0</v>
      </c>
      <c r="P3074" s="4">
        <f t="shared" si="1384"/>
        <v>1.2462128098967713E-9</v>
      </c>
      <c r="Q3074" s="11">
        <f t="shared" si="1376"/>
        <v>1.831413571056754E-8</v>
      </c>
      <c r="R3074" s="10">
        <f t="shared" si="1385"/>
        <v>0</v>
      </c>
      <c r="S3074" s="9">
        <f t="shared" si="1386"/>
        <v>0</v>
      </c>
      <c r="T3074" s="8">
        <f t="shared" si="1387"/>
        <v>37294.985922558852</v>
      </c>
      <c r="U3074" s="7">
        <f t="shared" si="1388"/>
        <v>-32.161889288814081</v>
      </c>
      <c r="V3074" s="9">
        <f t="shared" si="1389"/>
        <v>0</v>
      </c>
      <c r="W3074" s="8">
        <f t="shared" si="1390"/>
        <v>3935.0464558612857</v>
      </c>
      <c r="X3074" s="7">
        <f t="shared" si="1391"/>
        <v>-32.161889288814081</v>
      </c>
      <c r="Y3074" s="6">
        <f t="shared" si="1377"/>
        <v>0</v>
      </c>
      <c r="Z3074" s="4">
        <f t="shared" si="1378"/>
        <v>-1</v>
      </c>
      <c r="AA3074" s="4">
        <f t="shared" si="1392"/>
        <v>0</v>
      </c>
      <c r="AB3074" s="5">
        <f t="shared" si="1393"/>
        <v>0</v>
      </c>
      <c r="AC3074" s="418">
        <f t="shared" si="1397"/>
        <v>0</v>
      </c>
      <c r="AD3074" s="628">
        <f t="shared" si="1394"/>
        <v>0</v>
      </c>
      <c r="AE3074" s="4">
        <f t="shared" si="1379"/>
        <v>0</v>
      </c>
      <c r="AF3074" s="3">
        <f t="shared" si="1395"/>
        <v>4.67</v>
      </c>
      <c r="AG3074" s="2">
        <f t="shared" si="1380"/>
        <v>105.92076283713217</v>
      </c>
      <c r="AH3074" s="1">
        <f t="shared" si="1369"/>
        <v>0</v>
      </c>
    </row>
    <row r="3075" spans="6:34" ht="15" thickBot="1" x14ac:dyDescent="0.4">
      <c r="F3075" s="21">
        <f t="shared" si="1381"/>
        <v>304.50000000000074</v>
      </c>
      <c r="G3075" s="20">
        <f t="shared" si="1396"/>
        <v>356.63043478260749</v>
      </c>
      <c r="H3075" s="19">
        <f t="shared" si="1370"/>
        <v>6.6304347826074945</v>
      </c>
      <c r="I3075" s="18">
        <f t="shared" si="1371"/>
        <v>1.8944099378878556E-2</v>
      </c>
      <c r="J3075" s="17">
        <f t="shared" si="1372"/>
        <v>3935.0464558612857</v>
      </c>
      <c r="K3075" s="16">
        <f t="shared" si="1373"/>
        <v>32.161889288814081</v>
      </c>
      <c r="L3075" s="15">
        <f t="shared" si="1374"/>
        <v>1.3845347021276564E-7</v>
      </c>
      <c r="M3075" s="14">
        <f t="shared" si="1375"/>
        <v>3.2909005334872264E-10</v>
      </c>
      <c r="N3075" s="13">
        <f t="shared" si="1382"/>
        <v>0</v>
      </c>
      <c r="O3075" s="12">
        <f t="shared" si="1383"/>
        <v>0</v>
      </c>
      <c r="P3075" s="4">
        <f t="shared" si="1384"/>
        <v>1.2462128098967713E-9</v>
      </c>
      <c r="Q3075" s="11">
        <f t="shared" si="1376"/>
        <v>1.831413571056754E-8</v>
      </c>
      <c r="R3075" s="10">
        <f t="shared" si="1385"/>
        <v>0</v>
      </c>
      <c r="S3075" s="9">
        <f t="shared" si="1386"/>
        <v>0</v>
      </c>
      <c r="T3075" s="8">
        <f t="shared" si="1387"/>
        <v>37294.985922558852</v>
      </c>
      <c r="U3075" s="7">
        <f t="shared" si="1388"/>
        <v>-32.161889288814081</v>
      </c>
      <c r="V3075" s="9">
        <f t="shared" si="1389"/>
        <v>0</v>
      </c>
      <c r="W3075" s="8">
        <f t="shared" si="1390"/>
        <v>3935.0464558612857</v>
      </c>
      <c r="X3075" s="7">
        <f t="shared" si="1391"/>
        <v>-32.161889288814081</v>
      </c>
      <c r="Y3075" s="6">
        <f t="shared" si="1377"/>
        <v>0</v>
      </c>
      <c r="Z3075" s="4">
        <f t="shared" si="1378"/>
        <v>-1</v>
      </c>
      <c r="AA3075" s="4">
        <f t="shared" si="1392"/>
        <v>0</v>
      </c>
      <c r="AB3075" s="5">
        <f t="shared" si="1393"/>
        <v>0</v>
      </c>
      <c r="AC3075" s="418">
        <f t="shared" si="1397"/>
        <v>0</v>
      </c>
      <c r="AD3075" s="628">
        <f t="shared" si="1394"/>
        <v>0</v>
      </c>
      <c r="AE3075" s="4">
        <f t="shared" si="1379"/>
        <v>0</v>
      </c>
      <c r="AF3075" s="3">
        <f t="shared" si="1395"/>
        <v>4.67</v>
      </c>
      <c r="AG3075" s="2">
        <f t="shared" si="1380"/>
        <v>105.92076283713217</v>
      </c>
      <c r="AH3075" s="1">
        <f t="shared" si="1369"/>
        <v>0</v>
      </c>
    </row>
    <row r="3076" spans="6:34" ht="15" thickBot="1" x14ac:dyDescent="0.4">
      <c r="F3076" s="21">
        <f t="shared" si="1381"/>
        <v>304.60000000000076</v>
      </c>
      <c r="G3076" s="20">
        <f t="shared" si="1396"/>
        <v>356.63043478260749</v>
      </c>
      <c r="H3076" s="19">
        <f t="shared" si="1370"/>
        <v>6.6304347826074945</v>
      </c>
      <c r="I3076" s="18">
        <f t="shared" si="1371"/>
        <v>1.8944099378878556E-2</v>
      </c>
      <c r="J3076" s="17">
        <f t="shared" si="1372"/>
        <v>3935.0464558612857</v>
      </c>
      <c r="K3076" s="16">
        <f t="shared" si="1373"/>
        <v>32.161889288814081</v>
      </c>
      <c r="L3076" s="15">
        <f t="shared" si="1374"/>
        <v>1.3845347021276564E-7</v>
      </c>
      <c r="M3076" s="14">
        <f t="shared" si="1375"/>
        <v>3.2909005334872264E-10</v>
      </c>
      <c r="N3076" s="13">
        <f t="shared" si="1382"/>
        <v>0</v>
      </c>
      <c r="O3076" s="12">
        <f t="shared" si="1383"/>
        <v>0</v>
      </c>
      <c r="P3076" s="4">
        <f t="shared" si="1384"/>
        <v>1.2462128098967713E-9</v>
      </c>
      <c r="Q3076" s="11">
        <f t="shared" si="1376"/>
        <v>1.831413571056754E-8</v>
      </c>
      <c r="R3076" s="10">
        <f t="shared" si="1385"/>
        <v>0</v>
      </c>
      <c r="S3076" s="9">
        <f t="shared" si="1386"/>
        <v>0</v>
      </c>
      <c r="T3076" s="8">
        <f t="shared" si="1387"/>
        <v>37294.985922558852</v>
      </c>
      <c r="U3076" s="7">
        <f t="shared" si="1388"/>
        <v>-32.161889288814081</v>
      </c>
      <c r="V3076" s="9">
        <f t="shared" si="1389"/>
        <v>0</v>
      </c>
      <c r="W3076" s="8">
        <f t="shared" si="1390"/>
        <v>3935.0464558612857</v>
      </c>
      <c r="X3076" s="7">
        <f t="shared" si="1391"/>
        <v>-32.161889288814081</v>
      </c>
      <c r="Y3076" s="6">
        <f t="shared" si="1377"/>
        <v>0</v>
      </c>
      <c r="Z3076" s="4">
        <f t="shared" si="1378"/>
        <v>-1</v>
      </c>
      <c r="AA3076" s="4">
        <f t="shared" si="1392"/>
        <v>0</v>
      </c>
      <c r="AB3076" s="5">
        <f t="shared" si="1393"/>
        <v>0</v>
      </c>
      <c r="AC3076" s="418">
        <f t="shared" si="1397"/>
        <v>0</v>
      </c>
      <c r="AD3076" s="628">
        <f t="shared" si="1394"/>
        <v>0</v>
      </c>
      <c r="AE3076" s="4">
        <f t="shared" si="1379"/>
        <v>0</v>
      </c>
      <c r="AF3076" s="3">
        <f t="shared" si="1395"/>
        <v>4.67</v>
      </c>
      <c r="AG3076" s="2">
        <f t="shared" si="1380"/>
        <v>105.92076283713217</v>
      </c>
      <c r="AH3076" s="1">
        <f t="shared" si="1369"/>
        <v>0</v>
      </c>
    </row>
    <row r="3077" spans="6:34" ht="15" thickBot="1" x14ac:dyDescent="0.4">
      <c r="F3077" s="21">
        <f t="shared" si="1381"/>
        <v>304.70000000000078</v>
      </c>
      <c r="G3077" s="20">
        <f t="shared" si="1396"/>
        <v>356.63043478260749</v>
      </c>
      <c r="H3077" s="19">
        <f t="shared" si="1370"/>
        <v>6.6304347826074945</v>
      </c>
      <c r="I3077" s="18">
        <f t="shared" si="1371"/>
        <v>1.8944099378878556E-2</v>
      </c>
      <c r="J3077" s="17">
        <f t="shared" si="1372"/>
        <v>3935.0464558612857</v>
      </c>
      <c r="K3077" s="16">
        <f t="shared" si="1373"/>
        <v>32.161889288814081</v>
      </c>
      <c r="L3077" s="15">
        <f t="shared" si="1374"/>
        <v>1.3845347021276564E-7</v>
      </c>
      <c r="M3077" s="14">
        <f t="shared" si="1375"/>
        <v>3.2909005334872264E-10</v>
      </c>
      <c r="N3077" s="13">
        <f t="shared" si="1382"/>
        <v>0</v>
      </c>
      <c r="O3077" s="12">
        <f t="shared" si="1383"/>
        <v>0</v>
      </c>
      <c r="P3077" s="4">
        <f t="shared" si="1384"/>
        <v>1.2462128098967713E-9</v>
      </c>
      <c r="Q3077" s="11">
        <f t="shared" si="1376"/>
        <v>1.831413571056754E-8</v>
      </c>
      <c r="R3077" s="10">
        <f t="shared" si="1385"/>
        <v>0</v>
      </c>
      <c r="S3077" s="9">
        <f t="shared" si="1386"/>
        <v>0</v>
      </c>
      <c r="T3077" s="8">
        <f t="shared" si="1387"/>
        <v>37294.985922558852</v>
      </c>
      <c r="U3077" s="7">
        <f t="shared" si="1388"/>
        <v>-32.161889288814081</v>
      </c>
      <c r="V3077" s="9">
        <f t="shared" si="1389"/>
        <v>0</v>
      </c>
      <c r="W3077" s="8">
        <f t="shared" si="1390"/>
        <v>3935.0464558612857</v>
      </c>
      <c r="X3077" s="7">
        <f t="shared" si="1391"/>
        <v>-32.161889288814081</v>
      </c>
      <c r="Y3077" s="6">
        <f t="shared" si="1377"/>
        <v>0</v>
      </c>
      <c r="Z3077" s="4">
        <f t="shared" si="1378"/>
        <v>-1</v>
      </c>
      <c r="AA3077" s="4">
        <f t="shared" si="1392"/>
        <v>0</v>
      </c>
      <c r="AB3077" s="5">
        <f t="shared" si="1393"/>
        <v>0</v>
      </c>
      <c r="AC3077" s="418">
        <f t="shared" si="1397"/>
        <v>0</v>
      </c>
      <c r="AD3077" s="628">
        <f t="shared" si="1394"/>
        <v>0</v>
      </c>
      <c r="AE3077" s="4">
        <f t="shared" si="1379"/>
        <v>0</v>
      </c>
      <c r="AF3077" s="3">
        <f t="shared" si="1395"/>
        <v>4.67</v>
      </c>
      <c r="AG3077" s="2">
        <f t="shared" si="1380"/>
        <v>105.92076283713217</v>
      </c>
      <c r="AH3077" s="1">
        <f t="shared" si="1369"/>
        <v>0</v>
      </c>
    </row>
    <row r="3078" spans="6:34" ht="15" thickBot="1" x14ac:dyDescent="0.4">
      <c r="F3078" s="21">
        <f t="shared" si="1381"/>
        <v>304.80000000000081</v>
      </c>
      <c r="G3078" s="20">
        <f t="shared" si="1396"/>
        <v>356.63043478260749</v>
      </c>
      <c r="H3078" s="19">
        <f t="shared" si="1370"/>
        <v>6.6304347826074945</v>
      </c>
      <c r="I3078" s="18">
        <f t="shared" si="1371"/>
        <v>1.8944099378878556E-2</v>
      </c>
      <c r="J3078" s="17">
        <f t="shared" si="1372"/>
        <v>3935.0464558612857</v>
      </c>
      <c r="K3078" s="16">
        <f t="shared" si="1373"/>
        <v>32.161889288814081</v>
      </c>
      <c r="L3078" s="15">
        <f t="shared" si="1374"/>
        <v>1.3845347021276564E-7</v>
      </c>
      <c r="M3078" s="14">
        <f t="shared" si="1375"/>
        <v>3.2909005334872264E-10</v>
      </c>
      <c r="N3078" s="13">
        <f t="shared" si="1382"/>
        <v>0</v>
      </c>
      <c r="O3078" s="12">
        <f t="shared" si="1383"/>
        <v>0</v>
      </c>
      <c r="P3078" s="4">
        <f t="shared" si="1384"/>
        <v>1.2462128098967713E-9</v>
      </c>
      <c r="Q3078" s="11">
        <f t="shared" si="1376"/>
        <v>1.831413571056754E-8</v>
      </c>
      <c r="R3078" s="10">
        <f t="shared" si="1385"/>
        <v>0</v>
      </c>
      <c r="S3078" s="9">
        <f t="shared" si="1386"/>
        <v>0</v>
      </c>
      <c r="T3078" s="8">
        <f t="shared" si="1387"/>
        <v>37294.985922558852</v>
      </c>
      <c r="U3078" s="7">
        <f t="shared" si="1388"/>
        <v>-32.161889288814081</v>
      </c>
      <c r="V3078" s="9">
        <f t="shared" si="1389"/>
        <v>0</v>
      </c>
      <c r="W3078" s="8">
        <f t="shared" si="1390"/>
        <v>3935.0464558612857</v>
      </c>
      <c r="X3078" s="7">
        <f t="shared" si="1391"/>
        <v>-32.161889288814081</v>
      </c>
      <c r="Y3078" s="6">
        <f t="shared" si="1377"/>
        <v>0</v>
      </c>
      <c r="Z3078" s="4">
        <f t="shared" si="1378"/>
        <v>-1</v>
      </c>
      <c r="AA3078" s="4">
        <f t="shared" si="1392"/>
        <v>0</v>
      </c>
      <c r="AB3078" s="5">
        <f t="shared" si="1393"/>
        <v>0</v>
      </c>
      <c r="AC3078" s="418">
        <f t="shared" si="1397"/>
        <v>0</v>
      </c>
      <c r="AD3078" s="628">
        <f t="shared" si="1394"/>
        <v>0</v>
      </c>
      <c r="AE3078" s="4">
        <f t="shared" si="1379"/>
        <v>0</v>
      </c>
      <c r="AF3078" s="3">
        <f t="shared" si="1395"/>
        <v>4.67</v>
      </c>
      <c r="AG3078" s="2">
        <f t="shared" si="1380"/>
        <v>105.92076283713217</v>
      </c>
      <c r="AH3078" s="1">
        <f t="shared" si="1369"/>
        <v>0</v>
      </c>
    </row>
    <row r="3079" spans="6:34" ht="15" thickBot="1" x14ac:dyDescent="0.4">
      <c r="F3079" s="21">
        <f t="shared" si="1381"/>
        <v>304.90000000000083</v>
      </c>
      <c r="G3079" s="20">
        <f t="shared" si="1396"/>
        <v>356.63043478260749</v>
      </c>
      <c r="H3079" s="19">
        <f t="shared" si="1370"/>
        <v>6.6304347826074945</v>
      </c>
      <c r="I3079" s="18">
        <f t="shared" si="1371"/>
        <v>1.8944099378878556E-2</v>
      </c>
      <c r="J3079" s="17">
        <f t="shared" si="1372"/>
        <v>3935.0464558612857</v>
      </c>
      <c r="K3079" s="16">
        <f t="shared" si="1373"/>
        <v>32.161889288814081</v>
      </c>
      <c r="L3079" s="15">
        <f t="shared" si="1374"/>
        <v>1.3845347021276564E-7</v>
      </c>
      <c r="M3079" s="14">
        <f t="shared" si="1375"/>
        <v>3.2909005334872264E-10</v>
      </c>
      <c r="N3079" s="13">
        <f t="shared" si="1382"/>
        <v>0</v>
      </c>
      <c r="O3079" s="12">
        <f t="shared" si="1383"/>
        <v>0</v>
      </c>
      <c r="P3079" s="4">
        <f t="shared" si="1384"/>
        <v>1.2462128098967713E-9</v>
      </c>
      <c r="Q3079" s="11">
        <f t="shared" si="1376"/>
        <v>1.831413571056754E-8</v>
      </c>
      <c r="R3079" s="10">
        <f t="shared" si="1385"/>
        <v>0</v>
      </c>
      <c r="S3079" s="9">
        <f t="shared" si="1386"/>
        <v>0</v>
      </c>
      <c r="T3079" s="8">
        <f t="shared" si="1387"/>
        <v>37294.985922558852</v>
      </c>
      <c r="U3079" s="7">
        <f t="shared" si="1388"/>
        <v>-32.161889288814081</v>
      </c>
      <c r="V3079" s="9">
        <f t="shared" si="1389"/>
        <v>0</v>
      </c>
      <c r="W3079" s="8">
        <f t="shared" si="1390"/>
        <v>3935.0464558612857</v>
      </c>
      <c r="X3079" s="7">
        <f t="shared" si="1391"/>
        <v>-32.161889288814081</v>
      </c>
      <c r="Y3079" s="6">
        <f t="shared" si="1377"/>
        <v>0</v>
      </c>
      <c r="Z3079" s="4">
        <f t="shared" si="1378"/>
        <v>-1</v>
      </c>
      <c r="AA3079" s="4">
        <f t="shared" si="1392"/>
        <v>0</v>
      </c>
      <c r="AB3079" s="5">
        <f t="shared" si="1393"/>
        <v>0</v>
      </c>
      <c r="AC3079" s="418">
        <f t="shared" si="1397"/>
        <v>0</v>
      </c>
      <c r="AD3079" s="628">
        <f t="shared" si="1394"/>
        <v>0</v>
      </c>
      <c r="AE3079" s="4">
        <f t="shared" si="1379"/>
        <v>0</v>
      </c>
      <c r="AF3079" s="3">
        <f t="shared" si="1395"/>
        <v>4.67</v>
      </c>
      <c r="AG3079" s="2">
        <f t="shared" si="1380"/>
        <v>105.92076283713217</v>
      </c>
      <c r="AH3079" s="1">
        <f t="shared" si="1369"/>
        <v>0</v>
      </c>
    </row>
    <row r="3080" spans="6:34" ht="15" thickBot="1" x14ac:dyDescent="0.4">
      <c r="F3080" s="21">
        <f t="shared" si="1381"/>
        <v>305.00000000000085</v>
      </c>
      <c r="G3080" s="20">
        <f t="shared" si="1396"/>
        <v>356.63043478260749</v>
      </c>
      <c r="H3080" s="19">
        <f t="shared" si="1370"/>
        <v>6.6304347826074945</v>
      </c>
      <c r="I3080" s="18">
        <f t="shared" si="1371"/>
        <v>1.8944099378878556E-2</v>
      </c>
      <c r="J3080" s="17">
        <f t="shared" si="1372"/>
        <v>3935.0464558612857</v>
      </c>
      <c r="K3080" s="16">
        <f t="shared" si="1373"/>
        <v>32.161889288814081</v>
      </c>
      <c r="L3080" s="15">
        <f t="shared" si="1374"/>
        <v>1.3845347021276564E-7</v>
      </c>
      <c r="M3080" s="14">
        <f t="shared" si="1375"/>
        <v>3.2909005334872264E-10</v>
      </c>
      <c r="N3080" s="13">
        <f t="shared" si="1382"/>
        <v>0</v>
      </c>
      <c r="O3080" s="12">
        <f t="shared" si="1383"/>
        <v>0</v>
      </c>
      <c r="P3080" s="4">
        <f t="shared" si="1384"/>
        <v>1.2462128098967713E-9</v>
      </c>
      <c r="Q3080" s="11">
        <f t="shared" si="1376"/>
        <v>1.831413571056754E-8</v>
      </c>
      <c r="R3080" s="10">
        <f t="shared" si="1385"/>
        <v>0</v>
      </c>
      <c r="S3080" s="9">
        <f t="shared" si="1386"/>
        <v>0</v>
      </c>
      <c r="T3080" s="8">
        <f t="shared" si="1387"/>
        <v>37294.985922558852</v>
      </c>
      <c r="U3080" s="7">
        <f t="shared" si="1388"/>
        <v>-32.161889288814081</v>
      </c>
      <c r="V3080" s="9">
        <f t="shared" si="1389"/>
        <v>0</v>
      </c>
      <c r="W3080" s="8">
        <f t="shared" si="1390"/>
        <v>3935.0464558612857</v>
      </c>
      <c r="X3080" s="7">
        <f t="shared" si="1391"/>
        <v>-32.161889288814081</v>
      </c>
      <c r="Y3080" s="6">
        <f t="shared" si="1377"/>
        <v>0</v>
      </c>
      <c r="Z3080" s="4">
        <f t="shared" si="1378"/>
        <v>-1</v>
      </c>
      <c r="AA3080" s="4">
        <f t="shared" si="1392"/>
        <v>0</v>
      </c>
      <c r="AB3080" s="5">
        <f t="shared" si="1393"/>
        <v>0</v>
      </c>
      <c r="AC3080" s="418">
        <f t="shared" si="1397"/>
        <v>0</v>
      </c>
      <c r="AD3080" s="628">
        <f t="shared" si="1394"/>
        <v>0</v>
      </c>
      <c r="AE3080" s="4">
        <f t="shared" si="1379"/>
        <v>0</v>
      </c>
      <c r="AF3080" s="3">
        <f t="shared" si="1395"/>
        <v>4.67</v>
      </c>
      <c r="AG3080" s="2">
        <f t="shared" si="1380"/>
        <v>105.92076283713217</v>
      </c>
      <c r="AH3080" s="1">
        <f t="shared" si="1369"/>
        <v>0</v>
      </c>
    </row>
    <row r="3081" spans="6:34" ht="15" thickBot="1" x14ac:dyDescent="0.4">
      <c r="F3081" s="21">
        <f t="shared" si="1381"/>
        <v>305.10000000000088</v>
      </c>
      <c r="G3081" s="20">
        <f t="shared" si="1396"/>
        <v>356.63043478260749</v>
      </c>
      <c r="H3081" s="19">
        <f t="shared" si="1370"/>
        <v>6.6304347826074945</v>
      </c>
      <c r="I3081" s="18">
        <f t="shared" si="1371"/>
        <v>1.8944099378878556E-2</v>
      </c>
      <c r="J3081" s="17">
        <f t="shared" si="1372"/>
        <v>3935.0464558612857</v>
      </c>
      <c r="K3081" s="16">
        <f t="shared" si="1373"/>
        <v>32.161889288814081</v>
      </c>
      <c r="L3081" s="15">
        <f t="shared" si="1374"/>
        <v>1.3845347021276564E-7</v>
      </c>
      <c r="M3081" s="14">
        <f t="shared" si="1375"/>
        <v>3.2909005334872264E-10</v>
      </c>
      <c r="N3081" s="13">
        <f t="shared" si="1382"/>
        <v>0</v>
      </c>
      <c r="O3081" s="12">
        <f t="shared" si="1383"/>
        <v>0</v>
      </c>
      <c r="P3081" s="4">
        <f t="shared" si="1384"/>
        <v>1.2462128098967713E-9</v>
      </c>
      <c r="Q3081" s="11">
        <f t="shared" si="1376"/>
        <v>1.831413571056754E-8</v>
      </c>
      <c r="R3081" s="10">
        <f t="shared" si="1385"/>
        <v>0</v>
      </c>
      <c r="S3081" s="9">
        <f t="shared" si="1386"/>
        <v>0</v>
      </c>
      <c r="T3081" s="8">
        <f t="shared" si="1387"/>
        <v>37294.985922558852</v>
      </c>
      <c r="U3081" s="7">
        <f t="shared" si="1388"/>
        <v>-32.161889288814081</v>
      </c>
      <c r="V3081" s="9">
        <f t="shared" si="1389"/>
        <v>0</v>
      </c>
      <c r="W3081" s="8">
        <f t="shared" si="1390"/>
        <v>3935.0464558612857</v>
      </c>
      <c r="X3081" s="7">
        <f t="shared" si="1391"/>
        <v>-32.161889288814081</v>
      </c>
      <c r="Y3081" s="6">
        <f t="shared" si="1377"/>
        <v>0</v>
      </c>
      <c r="Z3081" s="4">
        <f t="shared" si="1378"/>
        <v>-1</v>
      </c>
      <c r="AA3081" s="4">
        <f t="shared" si="1392"/>
        <v>0</v>
      </c>
      <c r="AB3081" s="5">
        <f t="shared" si="1393"/>
        <v>0</v>
      </c>
      <c r="AC3081" s="418">
        <f t="shared" si="1397"/>
        <v>0</v>
      </c>
      <c r="AD3081" s="628">
        <f t="shared" si="1394"/>
        <v>0</v>
      </c>
      <c r="AE3081" s="4">
        <f t="shared" si="1379"/>
        <v>0</v>
      </c>
      <c r="AF3081" s="3">
        <f t="shared" si="1395"/>
        <v>4.67</v>
      </c>
      <c r="AG3081" s="2">
        <f t="shared" si="1380"/>
        <v>105.92076283713217</v>
      </c>
      <c r="AH3081" s="1">
        <f t="shared" si="1369"/>
        <v>0</v>
      </c>
    </row>
    <row r="3082" spans="6:34" ht="15" thickBot="1" x14ac:dyDescent="0.4">
      <c r="F3082" s="21">
        <f t="shared" si="1381"/>
        <v>305.2000000000009</v>
      </c>
      <c r="G3082" s="20">
        <f t="shared" si="1396"/>
        <v>356.63043478260749</v>
      </c>
      <c r="H3082" s="19">
        <f t="shared" si="1370"/>
        <v>6.6304347826074945</v>
      </c>
      <c r="I3082" s="18">
        <f t="shared" si="1371"/>
        <v>1.8944099378878556E-2</v>
      </c>
      <c r="J3082" s="17">
        <f t="shared" si="1372"/>
        <v>3935.0464558612857</v>
      </c>
      <c r="K3082" s="16">
        <f t="shared" si="1373"/>
        <v>32.161889288814081</v>
      </c>
      <c r="L3082" s="15">
        <f t="shared" si="1374"/>
        <v>1.3845347021276564E-7</v>
      </c>
      <c r="M3082" s="14">
        <f t="shared" si="1375"/>
        <v>3.2909005334872264E-10</v>
      </c>
      <c r="N3082" s="13">
        <f t="shared" si="1382"/>
        <v>0</v>
      </c>
      <c r="O3082" s="12">
        <f t="shared" si="1383"/>
        <v>0</v>
      </c>
      <c r="P3082" s="4">
        <f t="shared" si="1384"/>
        <v>1.2462128098967713E-9</v>
      </c>
      <c r="Q3082" s="11">
        <f t="shared" si="1376"/>
        <v>1.831413571056754E-8</v>
      </c>
      <c r="R3082" s="10">
        <f t="shared" si="1385"/>
        <v>0</v>
      </c>
      <c r="S3082" s="9">
        <f t="shared" si="1386"/>
        <v>0</v>
      </c>
      <c r="T3082" s="8">
        <f t="shared" si="1387"/>
        <v>37294.985922558852</v>
      </c>
      <c r="U3082" s="7">
        <f t="shared" si="1388"/>
        <v>-32.161889288814081</v>
      </c>
      <c r="V3082" s="9">
        <f t="shared" si="1389"/>
        <v>0</v>
      </c>
      <c r="W3082" s="8">
        <f t="shared" si="1390"/>
        <v>3935.0464558612857</v>
      </c>
      <c r="X3082" s="7">
        <f t="shared" si="1391"/>
        <v>-32.161889288814081</v>
      </c>
      <c r="Y3082" s="6">
        <f t="shared" si="1377"/>
        <v>0</v>
      </c>
      <c r="Z3082" s="4">
        <f t="shared" si="1378"/>
        <v>-1</v>
      </c>
      <c r="AA3082" s="4">
        <f t="shared" si="1392"/>
        <v>0</v>
      </c>
      <c r="AB3082" s="5">
        <f t="shared" si="1393"/>
        <v>0</v>
      </c>
      <c r="AC3082" s="418">
        <f t="shared" si="1397"/>
        <v>0</v>
      </c>
      <c r="AD3082" s="628">
        <f t="shared" si="1394"/>
        <v>0</v>
      </c>
      <c r="AE3082" s="4">
        <f t="shared" si="1379"/>
        <v>0</v>
      </c>
      <c r="AF3082" s="3">
        <f t="shared" si="1395"/>
        <v>4.67</v>
      </c>
      <c r="AG3082" s="2">
        <f t="shared" si="1380"/>
        <v>105.92076283713217</v>
      </c>
      <c r="AH3082" s="1">
        <f t="shared" si="1369"/>
        <v>0</v>
      </c>
    </row>
    <row r="3083" spans="6:34" ht="15" thickBot="1" x14ac:dyDescent="0.4">
      <c r="F3083" s="21">
        <f t="shared" si="1381"/>
        <v>305.30000000000092</v>
      </c>
      <c r="G3083" s="20">
        <f t="shared" si="1396"/>
        <v>356.63043478260749</v>
      </c>
      <c r="H3083" s="19">
        <f t="shared" si="1370"/>
        <v>6.6304347826074945</v>
      </c>
      <c r="I3083" s="18">
        <f t="shared" si="1371"/>
        <v>1.8944099378878556E-2</v>
      </c>
      <c r="J3083" s="17">
        <f t="shared" si="1372"/>
        <v>3935.0464558612857</v>
      </c>
      <c r="K3083" s="16">
        <f t="shared" si="1373"/>
        <v>32.161889288814081</v>
      </c>
      <c r="L3083" s="15">
        <f t="shared" si="1374"/>
        <v>1.3845347021276564E-7</v>
      </c>
      <c r="M3083" s="14">
        <f t="shared" si="1375"/>
        <v>3.2909005334872264E-10</v>
      </c>
      <c r="N3083" s="13">
        <f t="shared" si="1382"/>
        <v>0</v>
      </c>
      <c r="O3083" s="12">
        <f t="shared" si="1383"/>
        <v>0</v>
      </c>
      <c r="P3083" s="4">
        <f t="shared" si="1384"/>
        <v>1.2462128098967713E-9</v>
      </c>
      <c r="Q3083" s="11">
        <f t="shared" si="1376"/>
        <v>1.831413571056754E-8</v>
      </c>
      <c r="R3083" s="10">
        <f t="shared" si="1385"/>
        <v>0</v>
      </c>
      <c r="S3083" s="9">
        <f t="shared" si="1386"/>
        <v>0</v>
      </c>
      <c r="T3083" s="8">
        <f t="shared" si="1387"/>
        <v>37294.985922558852</v>
      </c>
      <c r="U3083" s="7">
        <f t="shared" si="1388"/>
        <v>-32.161889288814081</v>
      </c>
      <c r="V3083" s="9">
        <f t="shared" si="1389"/>
        <v>0</v>
      </c>
      <c r="W3083" s="8">
        <f t="shared" si="1390"/>
        <v>3935.0464558612857</v>
      </c>
      <c r="X3083" s="7">
        <f t="shared" si="1391"/>
        <v>-32.161889288814081</v>
      </c>
      <c r="Y3083" s="6">
        <f t="shared" si="1377"/>
        <v>0</v>
      </c>
      <c r="Z3083" s="4">
        <f t="shared" si="1378"/>
        <v>-1</v>
      </c>
      <c r="AA3083" s="4">
        <f t="shared" si="1392"/>
        <v>0</v>
      </c>
      <c r="AB3083" s="5">
        <f t="shared" si="1393"/>
        <v>0</v>
      </c>
      <c r="AC3083" s="418">
        <f t="shared" si="1397"/>
        <v>0</v>
      </c>
      <c r="AD3083" s="628">
        <f t="shared" si="1394"/>
        <v>0</v>
      </c>
      <c r="AE3083" s="4">
        <f t="shared" si="1379"/>
        <v>0</v>
      </c>
      <c r="AF3083" s="3">
        <f t="shared" si="1395"/>
        <v>4.67</v>
      </c>
      <c r="AG3083" s="2">
        <f t="shared" si="1380"/>
        <v>105.92076283713217</v>
      </c>
      <c r="AH3083" s="1">
        <f t="shared" si="1369"/>
        <v>0</v>
      </c>
    </row>
    <row r="3084" spans="6:34" ht="15" thickBot="1" x14ac:dyDescent="0.4">
      <c r="F3084" s="21">
        <f t="shared" si="1381"/>
        <v>305.40000000000094</v>
      </c>
      <c r="G3084" s="20">
        <f t="shared" si="1396"/>
        <v>356.63043478260749</v>
      </c>
      <c r="H3084" s="19">
        <f t="shared" si="1370"/>
        <v>6.6304347826074945</v>
      </c>
      <c r="I3084" s="18">
        <f t="shared" si="1371"/>
        <v>1.8944099378878556E-2</v>
      </c>
      <c r="J3084" s="17">
        <f t="shared" si="1372"/>
        <v>3935.0464558612857</v>
      </c>
      <c r="K3084" s="16">
        <f t="shared" si="1373"/>
        <v>32.161889288814081</v>
      </c>
      <c r="L3084" s="15">
        <f t="shared" si="1374"/>
        <v>1.3845347021276564E-7</v>
      </c>
      <c r="M3084" s="14">
        <f t="shared" si="1375"/>
        <v>3.2909005334872264E-10</v>
      </c>
      <c r="N3084" s="13">
        <f t="shared" si="1382"/>
        <v>0</v>
      </c>
      <c r="O3084" s="12">
        <f t="shared" si="1383"/>
        <v>0</v>
      </c>
      <c r="P3084" s="4">
        <f t="shared" si="1384"/>
        <v>1.2462128098967713E-9</v>
      </c>
      <c r="Q3084" s="11">
        <f t="shared" si="1376"/>
        <v>1.831413571056754E-8</v>
      </c>
      <c r="R3084" s="10">
        <f t="shared" si="1385"/>
        <v>0</v>
      </c>
      <c r="S3084" s="9">
        <f t="shared" si="1386"/>
        <v>0</v>
      </c>
      <c r="T3084" s="8">
        <f t="shared" si="1387"/>
        <v>37294.985922558852</v>
      </c>
      <c r="U3084" s="7">
        <f t="shared" si="1388"/>
        <v>-32.161889288814081</v>
      </c>
      <c r="V3084" s="9">
        <f t="shared" si="1389"/>
        <v>0</v>
      </c>
      <c r="W3084" s="8">
        <f t="shared" si="1390"/>
        <v>3935.0464558612857</v>
      </c>
      <c r="X3084" s="7">
        <f t="shared" si="1391"/>
        <v>-32.161889288814081</v>
      </c>
      <c r="Y3084" s="6">
        <f t="shared" si="1377"/>
        <v>0</v>
      </c>
      <c r="Z3084" s="4">
        <f t="shared" si="1378"/>
        <v>-1</v>
      </c>
      <c r="AA3084" s="4">
        <f t="shared" si="1392"/>
        <v>0</v>
      </c>
      <c r="AB3084" s="5">
        <f t="shared" si="1393"/>
        <v>0</v>
      </c>
      <c r="AC3084" s="418">
        <f t="shared" si="1397"/>
        <v>0</v>
      </c>
      <c r="AD3084" s="628">
        <f t="shared" si="1394"/>
        <v>0</v>
      </c>
      <c r="AE3084" s="4">
        <f t="shared" si="1379"/>
        <v>0</v>
      </c>
      <c r="AF3084" s="3">
        <f t="shared" si="1395"/>
        <v>4.67</v>
      </c>
      <c r="AG3084" s="2">
        <f t="shared" si="1380"/>
        <v>105.92076283713217</v>
      </c>
      <c r="AH3084" s="1">
        <f t="shared" si="1369"/>
        <v>0</v>
      </c>
    </row>
    <row r="3085" spans="6:34" ht="15" thickBot="1" x14ac:dyDescent="0.4">
      <c r="F3085" s="21">
        <f t="shared" si="1381"/>
        <v>305.50000000000097</v>
      </c>
      <c r="G3085" s="20">
        <f t="shared" si="1396"/>
        <v>356.63043478260749</v>
      </c>
      <c r="H3085" s="19">
        <f t="shared" si="1370"/>
        <v>6.6304347826074945</v>
      </c>
      <c r="I3085" s="18">
        <f t="shared" si="1371"/>
        <v>1.8944099378878556E-2</v>
      </c>
      <c r="J3085" s="17">
        <f t="shared" si="1372"/>
        <v>3935.0464558612857</v>
      </c>
      <c r="K3085" s="16">
        <f t="shared" si="1373"/>
        <v>32.161889288814081</v>
      </c>
      <c r="L3085" s="15">
        <f t="shared" si="1374"/>
        <v>1.3845347021276564E-7</v>
      </c>
      <c r="M3085" s="14">
        <f t="shared" si="1375"/>
        <v>3.2909005334872264E-10</v>
      </c>
      <c r="N3085" s="13">
        <f t="shared" si="1382"/>
        <v>0</v>
      </c>
      <c r="O3085" s="12">
        <f t="shared" si="1383"/>
        <v>0</v>
      </c>
      <c r="P3085" s="4">
        <f t="shared" si="1384"/>
        <v>1.2462128098967713E-9</v>
      </c>
      <c r="Q3085" s="11">
        <f t="shared" si="1376"/>
        <v>1.831413571056754E-8</v>
      </c>
      <c r="R3085" s="10">
        <f t="shared" si="1385"/>
        <v>0</v>
      </c>
      <c r="S3085" s="9">
        <f t="shared" si="1386"/>
        <v>0</v>
      </c>
      <c r="T3085" s="8">
        <f t="shared" si="1387"/>
        <v>37294.985922558852</v>
      </c>
      <c r="U3085" s="7">
        <f t="shared" si="1388"/>
        <v>-32.161889288814081</v>
      </c>
      <c r="V3085" s="9">
        <f t="shared" si="1389"/>
        <v>0</v>
      </c>
      <c r="W3085" s="8">
        <f t="shared" si="1390"/>
        <v>3935.0464558612857</v>
      </c>
      <c r="X3085" s="7">
        <f t="shared" si="1391"/>
        <v>-32.161889288814081</v>
      </c>
      <c r="Y3085" s="6">
        <f t="shared" si="1377"/>
        <v>0</v>
      </c>
      <c r="Z3085" s="4">
        <f t="shared" si="1378"/>
        <v>-1</v>
      </c>
      <c r="AA3085" s="4">
        <f t="shared" si="1392"/>
        <v>0</v>
      </c>
      <c r="AB3085" s="5">
        <f t="shared" si="1393"/>
        <v>0</v>
      </c>
      <c r="AC3085" s="418">
        <f t="shared" si="1397"/>
        <v>0</v>
      </c>
      <c r="AD3085" s="628">
        <f t="shared" si="1394"/>
        <v>0</v>
      </c>
      <c r="AE3085" s="4">
        <f t="shared" si="1379"/>
        <v>0</v>
      </c>
      <c r="AF3085" s="3">
        <f t="shared" si="1395"/>
        <v>4.67</v>
      </c>
      <c r="AG3085" s="2">
        <f t="shared" si="1380"/>
        <v>105.92076283713217</v>
      </c>
      <c r="AH3085" s="1">
        <f t="shared" si="1369"/>
        <v>0</v>
      </c>
    </row>
    <row r="3086" spans="6:34" ht="15" thickBot="1" x14ac:dyDescent="0.4">
      <c r="F3086" s="21">
        <f t="shared" si="1381"/>
        <v>305.60000000000099</v>
      </c>
      <c r="G3086" s="20">
        <f t="shared" si="1396"/>
        <v>356.63043478260749</v>
      </c>
      <c r="H3086" s="19">
        <f t="shared" si="1370"/>
        <v>6.6304347826074945</v>
      </c>
      <c r="I3086" s="18">
        <f t="shared" si="1371"/>
        <v>1.8944099378878556E-2</v>
      </c>
      <c r="J3086" s="17">
        <f t="shared" si="1372"/>
        <v>3935.0464558612857</v>
      </c>
      <c r="K3086" s="16">
        <f t="shared" si="1373"/>
        <v>32.161889288814081</v>
      </c>
      <c r="L3086" s="15">
        <f t="shared" si="1374"/>
        <v>1.3845347021276564E-7</v>
      </c>
      <c r="M3086" s="14">
        <f t="shared" si="1375"/>
        <v>3.2909005334872264E-10</v>
      </c>
      <c r="N3086" s="13">
        <f t="shared" si="1382"/>
        <v>0</v>
      </c>
      <c r="O3086" s="12">
        <f t="shared" si="1383"/>
        <v>0</v>
      </c>
      <c r="P3086" s="4">
        <f t="shared" si="1384"/>
        <v>1.2462128098967713E-9</v>
      </c>
      <c r="Q3086" s="11">
        <f t="shared" si="1376"/>
        <v>1.831413571056754E-8</v>
      </c>
      <c r="R3086" s="10">
        <f t="shared" si="1385"/>
        <v>0</v>
      </c>
      <c r="S3086" s="9">
        <f t="shared" si="1386"/>
        <v>0</v>
      </c>
      <c r="T3086" s="8">
        <f t="shared" si="1387"/>
        <v>37294.985922558852</v>
      </c>
      <c r="U3086" s="7">
        <f t="shared" si="1388"/>
        <v>-32.161889288814081</v>
      </c>
      <c r="V3086" s="9">
        <f t="shared" si="1389"/>
        <v>0</v>
      </c>
      <c r="W3086" s="8">
        <f t="shared" si="1390"/>
        <v>3935.0464558612857</v>
      </c>
      <c r="X3086" s="7">
        <f t="shared" si="1391"/>
        <v>-32.161889288814081</v>
      </c>
      <c r="Y3086" s="6">
        <f t="shared" si="1377"/>
        <v>0</v>
      </c>
      <c r="Z3086" s="4">
        <f t="shared" si="1378"/>
        <v>-1</v>
      </c>
      <c r="AA3086" s="4">
        <f t="shared" si="1392"/>
        <v>0</v>
      </c>
      <c r="AB3086" s="5">
        <f t="shared" si="1393"/>
        <v>0</v>
      </c>
      <c r="AC3086" s="418">
        <f t="shared" si="1397"/>
        <v>0</v>
      </c>
      <c r="AD3086" s="628">
        <f t="shared" si="1394"/>
        <v>0</v>
      </c>
      <c r="AE3086" s="4">
        <f t="shared" si="1379"/>
        <v>0</v>
      </c>
      <c r="AF3086" s="3">
        <f t="shared" si="1395"/>
        <v>4.67</v>
      </c>
      <c r="AG3086" s="2">
        <f t="shared" si="1380"/>
        <v>105.92076283713217</v>
      </c>
      <c r="AH3086" s="1">
        <f t="shared" si="1369"/>
        <v>0</v>
      </c>
    </row>
    <row r="3087" spans="6:34" ht="15" thickBot="1" x14ac:dyDescent="0.4">
      <c r="F3087" s="21">
        <f t="shared" si="1381"/>
        <v>305.70000000000101</v>
      </c>
      <c r="G3087" s="20">
        <f t="shared" si="1396"/>
        <v>356.63043478260749</v>
      </c>
      <c r="H3087" s="19">
        <f t="shared" si="1370"/>
        <v>6.6304347826074945</v>
      </c>
      <c r="I3087" s="18">
        <f t="shared" si="1371"/>
        <v>1.8944099378878556E-2</v>
      </c>
      <c r="J3087" s="17">
        <f t="shared" si="1372"/>
        <v>3935.0464558612857</v>
      </c>
      <c r="K3087" s="16">
        <f t="shared" si="1373"/>
        <v>32.161889288814081</v>
      </c>
      <c r="L3087" s="15">
        <f t="shared" si="1374"/>
        <v>1.3845347021276564E-7</v>
      </c>
      <c r="M3087" s="14">
        <f t="shared" si="1375"/>
        <v>3.2909005334872264E-10</v>
      </c>
      <c r="N3087" s="13">
        <f t="shared" si="1382"/>
        <v>0</v>
      </c>
      <c r="O3087" s="12">
        <f t="shared" si="1383"/>
        <v>0</v>
      </c>
      <c r="P3087" s="4">
        <f t="shared" si="1384"/>
        <v>1.2462128098967713E-9</v>
      </c>
      <c r="Q3087" s="11">
        <f t="shared" si="1376"/>
        <v>1.831413571056754E-8</v>
      </c>
      <c r="R3087" s="10">
        <f t="shared" si="1385"/>
        <v>0</v>
      </c>
      <c r="S3087" s="9">
        <f t="shared" si="1386"/>
        <v>0</v>
      </c>
      <c r="T3087" s="8">
        <f t="shared" si="1387"/>
        <v>37294.985922558852</v>
      </c>
      <c r="U3087" s="7">
        <f t="shared" si="1388"/>
        <v>-32.161889288814081</v>
      </c>
      <c r="V3087" s="9">
        <f t="shared" si="1389"/>
        <v>0</v>
      </c>
      <c r="W3087" s="8">
        <f t="shared" si="1390"/>
        <v>3935.0464558612857</v>
      </c>
      <c r="X3087" s="7">
        <f t="shared" si="1391"/>
        <v>-32.161889288814081</v>
      </c>
      <c r="Y3087" s="6">
        <f t="shared" si="1377"/>
        <v>0</v>
      </c>
      <c r="Z3087" s="4">
        <f t="shared" si="1378"/>
        <v>-1</v>
      </c>
      <c r="AA3087" s="4">
        <f t="shared" si="1392"/>
        <v>0</v>
      </c>
      <c r="AB3087" s="5">
        <f t="shared" si="1393"/>
        <v>0</v>
      </c>
      <c r="AC3087" s="418">
        <f t="shared" si="1397"/>
        <v>0</v>
      </c>
      <c r="AD3087" s="628">
        <f t="shared" si="1394"/>
        <v>0</v>
      </c>
      <c r="AE3087" s="4">
        <f t="shared" si="1379"/>
        <v>0</v>
      </c>
      <c r="AF3087" s="3">
        <f t="shared" si="1395"/>
        <v>4.67</v>
      </c>
      <c r="AG3087" s="2">
        <f t="shared" si="1380"/>
        <v>105.92076283713217</v>
      </c>
      <c r="AH3087" s="1">
        <f t="shared" si="1369"/>
        <v>0</v>
      </c>
    </row>
    <row r="3088" spans="6:34" ht="15" thickBot="1" x14ac:dyDescent="0.4">
      <c r="F3088" s="21">
        <f t="shared" si="1381"/>
        <v>305.80000000000103</v>
      </c>
      <c r="G3088" s="20">
        <f t="shared" si="1396"/>
        <v>356.63043478260749</v>
      </c>
      <c r="H3088" s="19">
        <f t="shared" si="1370"/>
        <v>6.6304347826074945</v>
      </c>
      <c r="I3088" s="18">
        <f t="shared" si="1371"/>
        <v>1.8944099378878556E-2</v>
      </c>
      <c r="J3088" s="17">
        <f t="shared" si="1372"/>
        <v>3935.0464558612857</v>
      </c>
      <c r="K3088" s="16">
        <f t="shared" si="1373"/>
        <v>32.161889288814081</v>
      </c>
      <c r="L3088" s="15">
        <f t="shared" si="1374"/>
        <v>1.3845347021276564E-7</v>
      </c>
      <c r="M3088" s="14">
        <f t="shared" si="1375"/>
        <v>3.2909005334872264E-10</v>
      </c>
      <c r="N3088" s="13">
        <f t="shared" si="1382"/>
        <v>0</v>
      </c>
      <c r="O3088" s="12">
        <f t="shared" si="1383"/>
        <v>0</v>
      </c>
      <c r="P3088" s="4">
        <f t="shared" si="1384"/>
        <v>1.2462128098967713E-9</v>
      </c>
      <c r="Q3088" s="11">
        <f t="shared" si="1376"/>
        <v>1.831413571056754E-8</v>
      </c>
      <c r="R3088" s="10">
        <f t="shared" si="1385"/>
        <v>0</v>
      </c>
      <c r="S3088" s="9">
        <f t="shared" si="1386"/>
        <v>0</v>
      </c>
      <c r="T3088" s="8">
        <f t="shared" si="1387"/>
        <v>37294.985922558852</v>
      </c>
      <c r="U3088" s="7">
        <f t="shared" si="1388"/>
        <v>-32.161889288814081</v>
      </c>
      <c r="V3088" s="9">
        <f t="shared" si="1389"/>
        <v>0</v>
      </c>
      <c r="W3088" s="8">
        <f t="shared" si="1390"/>
        <v>3935.0464558612857</v>
      </c>
      <c r="X3088" s="7">
        <f t="shared" si="1391"/>
        <v>-32.161889288814081</v>
      </c>
      <c r="Y3088" s="6">
        <f t="shared" si="1377"/>
        <v>0</v>
      </c>
      <c r="Z3088" s="4">
        <f t="shared" si="1378"/>
        <v>-1</v>
      </c>
      <c r="AA3088" s="4">
        <f t="shared" si="1392"/>
        <v>0</v>
      </c>
      <c r="AB3088" s="5">
        <f t="shared" si="1393"/>
        <v>0</v>
      </c>
      <c r="AC3088" s="418">
        <f t="shared" si="1397"/>
        <v>0</v>
      </c>
      <c r="AD3088" s="628">
        <f t="shared" si="1394"/>
        <v>0</v>
      </c>
      <c r="AE3088" s="4">
        <f t="shared" si="1379"/>
        <v>0</v>
      </c>
      <c r="AF3088" s="3">
        <f t="shared" si="1395"/>
        <v>4.67</v>
      </c>
      <c r="AG3088" s="2">
        <f t="shared" si="1380"/>
        <v>105.92076283713217</v>
      </c>
      <c r="AH3088" s="1">
        <f t="shared" si="1369"/>
        <v>0</v>
      </c>
    </row>
    <row r="3089" spans="6:34" ht="15" thickBot="1" x14ac:dyDescent="0.4">
      <c r="F3089" s="21">
        <f t="shared" si="1381"/>
        <v>305.90000000000106</v>
      </c>
      <c r="G3089" s="20">
        <f t="shared" si="1396"/>
        <v>356.63043478260749</v>
      </c>
      <c r="H3089" s="19">
        <f t="shared" si="1370"/>
        <v>6.6304347826074945</v>
      </c>
      <c r="I3089" s="18">
        <f t="shared" si="1371"/>
        <v>1.8944099378878556E-2</v>
      </c>
      <c r="J3089" s="17">
        <f t="shared" si="1372"/>
        <v>3935.0464558612857</v>
      </c>
      <c r="K3089" s="16">
        <f t="shared" si="1373"/>
        <v>32.161889288814081</v>
      </c>
      <c r="L3089" s="15">
        <f t="shared" si="1374"/>
        <v>1.3845347021276564E-7</v>
      </c>
      <c r="M3089" s="14">
        <f t="shared" si="1375"/>
        <v>3.2909005334872264E-10</v>
      </c>
      <c r="N3089" s="13">
        <f t="shared" si="1382"/>
        <v>0</v>
      </c>
      <c r="O3089" s="12">
        <f t="shared" si="1383"/>
        <v>0</v>
      </c>
      <c r="P3089" s="4">
        <f t="shared" si="1384"/>
        <v>1.2462128098967713E-9</v>
      </c>
      <c r="Q3089" s="11">
        <f t="shared" si="1376"/>
        <v>1.831413571056754E-8</v>
      </c>
      <c r="R3089" s="10">
        <f t="shared" si="1385"/>
        <v>0</v>
      </c>
      <c r="S3089" s="9">
        <f t="shared" si="1386"/>
        <v>0</v>
      </c>
      <c r="T3089" s="8">
        <f t="shared" si="1387"/>
        <v>37294.985922558852</v>
      </c>
      <c r="U3089" s="7">
        <f t="shared" si="1388"/>
        <v>-32.161889288814081</v>
      </c>
      <c r="V3089" s="9">
        <f t="shared" si="1389"/>
        <v>0</v>
      </c>
      <c r="W3089" s="8">
        <f t="shared" si="1390"/>
        <v>3935.0464558612857</v>
      </c>
      <c r="X3089" s="7">
        <f t="shared" si="1391"/>
        <v>-32.161889288814081</v>
      </c>
      <c r="Y3089" s="6">
        <f t="shared" si="1377"/>
        <v>0</v>
      </c>
      <c r="Z3089" s="4">
        <f t="shared" si="1378"/>
        <v>-1</v>
      </c>
      <c r="AA3089" s="4">
        <f t="shared" si="1392"/>
        <v>0</v>
      </c>
      <c r="AB3089" s="5">
        <f t="shared" si="1393"/>
        <v>0</v>
      </c>
      <c r="AC3089" s="418">
        <f t="shared" si="1397"/>
        <v>0</v>
      </c>
      <c r="AD3089" s="628">
        <f t="shared" si="1394"/>
        <v>0</v>
      </c>
      <c r="AE3089" s="4">
        <f t="shared" si="1379"/>
        <v>0</v>
      </c>
      <c r="AF3089" s="3">
        <f t="shared" si="1395"/>
        <v>4.67</v>
      </c>
      <c r="AG3089" s="2">
        <f t="shared" si="1380"/>
        <v>105.92076283713217</v>
      </c>
      <c r="AH3089" s="1">
        <f t="shared" si="1369"/>
        <v>0</v>
      </c>
    </row>
    <row r="3090" spans="6:34" ht="15" thickBot="1" x14ac:dyDescent="0.4">
      <c r="F3090" s="21">
        <f t="shared" si="1381"/>
        <v>306.00000000000108</v>
      </c>
      <c r="G3090" s="20">
        <f t="shared" si="1396"/>
        <v>356.63043478260749</v>
      </c>
      <c r="H3090" s="19">
        <f t="shared" si="1370"/>
        <v>6.6304347826074945</v>
      </c>
      <c r="I3090" s="18">
        <f t="shared" si="1371"/>
        <v>1.8944099378878556E-2</v>
      </c>
      <c r="J3090" s="17">
        <f t="shared" si="1372"/>
        <v>3935.0464558612857</v>
      </c>
      <c r="K3090" s="16">
        <f t="shared" si="1373"/>
        <v>32.161889288814081</v>
      </c>
      <c r="L3090" s="15">
        <f t="shared" si="1374"/>
        <v>1.3845347021276564E-7</v>
      </c>
      <c r="M3090" s="14">
        <f t="shared" si="1375"/>
        <v>3.2909005334872264E-10</v>
      </c>
      <c r="N3090" s="13">
        <f t="shared" si="1382"/>
        <v>0</v>
      </c>
      <c r="O3090" s="12">
        <f t="shared" si="1383"/>
        <v>0</v>
      </c>
      <c r="P3090" s="4">
        <f t="shared" si="1384"/>
        <v>1.2462128098967713E-9</v>
      </c>
      <c r="Q3090" s="11">
        <f t="shared" si="1376"/>
        <v>1.831413571056754E-8</v>
      </c>
      <c r="R3090" s="10">
        <f t="shared" si="1385"/>
        <v>0</v>
      </c>
      <c r="S3090" s="9">
        <f t="shared" si="1386"/>
        <v>0</v>
      </c>
      <c r="T3090" s="8">
        <f t="shared" si="1387"/>
        <v>37294.985922558852</v>
      </c>
      <c r="U3090" s="7">
        <f t="shared" si="1388"/>
        <v>-32.161889288814081</v>
      </c>
      <c r="V3090" s="9">
        <f t="shared" si="1389"/>
        <v>0</v>
      </c>
      <c r="W3090" s="8">
        <f t="shared" si="1390"/>
        <v>3935.0464558612857</v>
      </c>
      <c r="X3090" s="7">
        <f t="shared" si="1391"/>
        <v>-32.161889288814081</v>
      </c>
      <c r="Y3090" s="6">
        <f t="shared" si="1377"/>
        <v>0</v>
      </c>
      <c r="Z3090" s="4">
        <f t="shared" si="1378"/>
        <v>-1</v>
      </c>
      <c r="AA3090" s="4">
        <f t="shared" si="1392"/>
        <v>0</v>
      </c>
      <c r="AB3090" s="5">
        <f t="shared" si="1393"/>
        <v>0</v>
      </c>
      <c r="AC3090" s="418">
        <f t="shared" si="1397"/>
        <v>0</v>
      </c>
      <c r="AD3090" s="628">
        <f t="shared" si="1394"/>
        <v>0</v>
      </c>
      <c r="AE3090" s="4">
        <f t="shared" si="1379"/>
        <v>0</v>
      </c>
      <c r="AF3090" s="3">
        <f t="shared" si="1395"/>
        <v>4.67</v>
      </c>
      <c r="AG3090" s="2">
        <f t="shared" si="1380"/>
        <v>105.92076283713217</v>
      </c>
      <c r="AH3090" s="1">
        <f t="shared" si="1369"/>
        <v>0</v>
      </c>
    </row>
    <row r="3091" spans="6:34" ht="15" thickBot="1" x14ac:dyDescent="0.4">
      <c r="F3091" s="21">
        <f t="shared" si="1381"/>
        <v>306.1000000000011</v>
      </c>
      <c r="G3091" s="20">
        <f t="shared" si="1396"/>
        <v>356.63043478260749</v>
      </c>
      <c r="H3091" s="19">
        <f t="shared" si="1370"/>
        <v>6.6304347826074945</v>
      </c>
      <c r="I3091" s="18">
        <f t="shared" si="1371"/>
        <v>1.8944099378878556E-2</v>
      </c>
      <c r="J3091" s="17">
        <f t="shared" si="1372"/>
        <v>3935.0464558612857</v>
      </c>
      <c r="K3091" s="16">
        <f t="shared" si="1373"/>
        <v>32.161889288814081</v>
      </c>
      <c r="L3091" s="15">
        <f t="shared" si="1374"/>
        <v>1.3845347021276564E-7</v>
      </c>
      <c r="M3091" s="14">
        <f t="shared" si="1375"/>
        <v>3.2909005334872264E-10</v>
      </c>
      <c r="N3091" s="13">
        <f t="shared" si="1382"/>
        <v>0</v>
      </c>
      <c r="O3091" s="12">
        <f t="shared" si="1383"/>
        <v>0</v>
      </c>
      <c r="P3091" s="4">
        <f t="shared" si="1384"/>
        <v>1.2462128098967713E-9</v>
      </c>
      <c r="Q3091" s="11">
        <f t="shared" si="1376"/>
        <v>1.831413571056754E-8</v>
      </c>
      <c r="R3091" s="10">
        <f t="shared" si="1385"/>
        <v>0</v>
      </c>
      <c r="S3091" s="9">
        <f t="shared" si="1386"/>
        <v>0</v>
      </c>
      <c r="T3091" s="8">
        <f t="shared" si="1387"/>
        <v>37294.985922558852</v>
      </c>
      <c r="U3091" s="7">
        <f t="shared" si="1388"/>
        <v>-32.161889288814081</v>
      </c>
      <c r="V3091" s="9">
        <f t="shared" si="1389"/>
        <v>0</v>
      </c>
      <c r="W3091" s="8">
        <f t="shared" si="1390"/>
        <v>3935.0464558612857</v>
      </c>
      <c r="X3091" s="7">
        <f t="shared" si="1391"/>
        <v>-32.161889288814081</v>
      </c>
      <c r="Y3091" s="6">
        <f t="shared" si="1377"/>
        <v>0</v>
      </c>
      <c r="Z3091" s="4">
        <f t="shared" si="1378"/>
        <v>-1</v>
      </c>
      <c r="AA3091" s="4">
        <f t="shared" si="1392"/>
        <v>0</v>
      </c>
      <c r="AB3091" s="5">
        <f t="shared" si="1393"/>
        <v>0</v>
      </c>
      <c r="AC3091" s="418">
        <f t="shared" si="1397"/>
        <v>0</v>
      </c>
      <c r="AD3091" s="628">
        <f t="shared" si="1394"/>
        <v>0</v>
      </c>
      <c r="AE3091" s="4">
        <f t="shared" si="1379"/>
        <v>0</v>
      </c>
      <c r="AF3091" s="3">
        <f t="shared" si="1395"/>
        <v>4.67</v>
      </c>
      <c r="AG3091" s="2">
        <f t="shared" si="1380"/>
        <v>105.92076283713217</v>
      </c>
      <c r="AH3091" s="1">
        <f t="shared" si="1369"/>
        <v>0</v>
      </c>
    </row>
    <row r="3092" spans="6:34" ht="15" thickBot="1" x14ac:dyDescent="0.4">
      <c r="F3092" s="21">
        <f t="shared" si="1381"/>
        <v>306.20000000000113</v>
      </c>
      <c r="G3092" s="20">
        <f t="shared" si="1396"/>
        <v>356.63043478260749</v>
      </c>
      <c r="H3092" s="19">
        <f t="shared" si="1370"/>
        <v>6.6304347826074945</v>
      </c>
      <c r="I3092" s="18">
        <f t="shared" si="1371"/>
        <v>1.8944099378878556E-2</v>
      </c>
      <c r="J3092" s="17">
        <f t="shared" si="1372"/>
        <v>3935.0464558612857</v>
      </c>
      <c r="K3092" s="16">
        <f t="shared" si="1373"/>
        <v>32.161889288814081</v>
      </c>
      <c r="L3092" s="15">
        <f t="shared" si="1374"/>
        <v>1.3845347021276564E-7</v>
      </c>
      <c r="M3092" s="14">
        <f t="shared" si="1375"/>
        <v>3.2909005334872264E-10</v>
      </c>
      <c r="N3092" s="13">
        <f t="shared" si="1382"/>
        <v>0</v>
      </c>
      <c r="O3092" s="12">
        <f t="shared" si="1383"/>
        <v>0</v>
      </c>
      <c r="P3092" s="4">
        <f t="shared" si="1384"/>
        <v>1.2462128098967713E-9</v>
      </c>
      <c r="Q3092" s="11">
        <f t="shared" si="1376"/>
        <v>1.831413571056754E-8</v>
      </c>
      <c r="R3092" s="10">
        <f t="shared" si="1385"/>
        <v>0</v>
      </c>
      <c r="S3092" s="9">
        <f t="shared" si="1386"/>
        <v>0</v>
      </c>
      <c r="T3092" s="8">
        <f t="shared" si="1387"/>
        <v>37294.985922558852</v>
      </c>
      <c r="U3092" s="7">
        <f t="shared" si="1388"/>
        <v>-32.161889288814081</v>
      </c>
      <c r="V3092" s="9">
        <f t="shared" si="1389"/>
        <v>0</v>
      </c>
      <c r="W3092" s="8">
        <f t="shared" si="1390"/>
        <v>3935.0464558612857</v>
      </c>
      <c r="X3092" s="7">
        <f t="shared" si="1391"/>
        <v>-32.161889288814081</v>
      </c>
      <c r="Y3092" s="6">
        <f t="shared" si="1377"/>
        <v>0</v>
      </c>
      <c r="Z3092" s="4">
        <f t="shared" si="1378"/>
        <v>-1</v>
      </c>
      <c r="AA3092" s="4">
        <f t="shared" si="1392"/>
        <v>0</v>
      </c>
      <c r="AB3092" s="5">
        <f t="shared" si="1393"/>
        <v>0</v>
      </c>
      <c r="AC3092" s="418">
        <f t="shared" si="1397"/>
        <v>0</v>
      </c>
      <c r="AD3092" s="628">
        <f t="shared" si="1394"/>
        <v>0</v>
      </c>
      <c r="AE3092" s="4">
        <f t="shared" si="1379"/>
        <v>0</v>
      </c>
      <c r="AF3092" s="3">
        <f t="shared" si="1395"/>
        <v>4.67</v>
      </c>
      <c r="AG3092" s="2">
        <f t="shared" si="1380"/>
        <v>105.92076283713217</v>
      </c>
      <c r="AH3092" s="1">
        <f t="shared" si="1369"/>
        <v>0</v>
      </c>
    </row>
    <row r="3093" spans="6:34" ht="15" thickBot="1" x14ac:dyDescent="0.4">
      <c r="F3093" s="21">
        <f t="shared" si="1381"/>
        <v>306.30000000000115</v>
      </c>
      <c r="G3093" s="20">
        <f t="shared" si="1396"/>
        <v>356.63043478260749</v>
      </c>
      <c r="H3093" s="19">
        <f t="shared" si="1370"/>
        <v>6.6304347826074945</v>
      </c>
      <c r="I3093" s="18">
        <f t="shared" si="1371"/>
        <v>1.8944099378878556E-2</v>
      </c>
      <c r="J3093" s="17">
        <f t="shared" si="1372"/>
        <v>3935.0464558612857</v>
      </c>
      <c r="K3093" s="16">
        <f t="shared" si="1373"/>
        <v>32.161889288814081</v>
      </c>
      <c r="L3093" s="15">
        <f t="shared" si="1374"/>
        <v>1.3845347021276564E-7</v>
      </c>
      <c r="M3093" s="14">
        <f t="shared" si="1375"/>
        <v>3.2909005334872264E-10</v>
      </c>
      <c r="N3093" s="13">
        <f t="shared" si="1382"/>
        <v>0</v>
      </c>
      <c r="O3093" s="12">
        <f t="shared" si="1383"/>
        <v>0</v>
      </c>
      <c r="P3093" s="4">
        <f t="shared" si="1384"/>
        <v>1.2462128098967713E-9</v>
      </c>
      <c r="Q3093" s="11">
        <f t="shared" si="1376"/>
        <v>1.831413571056754E-8</v>
      </c>
      <c r="R3093" s="10">
        <f t="shared" si="1385"/>
        <v>0</v>
      </c>
      <c r="S3093" s="9">
        <f t="shared" si="1386"/>
        <v>0</v>
      </c>
      <c r="T3093" s="8">
        <f t="shared" si="1387"/>
        <v>37294.985922558852</v>
      </c>
      <c r="U3093" s="7">
        <f t="shared" si="1388"/>
        <v>-32.161889288814081</v>
      </c>
      <c r="V3093" s="9">
        <f t="shared" si="1389"/>
        <v>0</v>
      </c>
      <c r="W3093" s="8">
        <f t="shared" si="1390"/>
        <v>3935.0464558612857</v>
      </c>
      <c r="X3093" s="7">
        <f t="shared" si="1391"/>
        <v>-32.161889288814081</v>
      </c>
      <c r="Y3093" s="6">
        <f t="shared" si="1377"/>
        <v>0</v>
      </c>
      <c r="Z3093" s="4">
        <f t="shared" si="1378"/>
        <v>-1</v>
      </c>
      <c r="AA3093" s="4">
        <f t="shared" si="1392"/>
        <v>0</v>
      </c>
      <c r="AB3093" s="5">
        <f t="shared" si="1393"/>
        <v>0</v>
      </c>
      <c r="AC3093" s="418">
        <f t="shared" si="1397"/>
        <v>0</v>
      </c>
      <c r="AD3093" s="628">
        <f t="shared" si="1394"/>
        <v>0</v>
      </c>
      <c r="AE3093" s="4">
        <f t="shared" si="1379"/>
        <v>0</v>
      </c>
      <c r="AF3093" s="3">
        <f t="shared" si="1395"/>
        <v>4.67</v>
      </c>
      <c r="AG3093" s="2">
        <f t="shared" si="1380"/>
        <v>105.92076283713217</v>
      </c>
      <c r="AH3093" s="1">
        <f t="shared" ref="AH3093:AH3156" si="1398">DragCoefficient*AE3093^(3/2)</f>
        <v>0</v>
      </c>
    </row>
    <row r="3094" spans="6:34" ht="15" thickBot="1" x14ac:dyDescent="0.4">
      <c r="F3094" s="21">
        <f t="shared" si="1381"/>
        <v>306.40000000000117</v>
      </c>
      <c r="G3094" s="20">
        <f t="shared" si="1396"/>
        <v>356.63043478260749</v>
      </c>
      <c r="H3094" s="19">
        <f t="shared" si="1370"/>
        <v>6.6304347826074945</v>
      </c>
      <c r="I3094" s="18">
        <f t="shared" si="1371"/>
        <v>1.8944099378878556E-2</v>
      </c>
      <c r="J3094" s="17">
        <f t="shared" si="1372"/>
        <v>3935.0464558612857</v>
      </c>
      <c r="K3094" s="16">
        <f t="shared" si="1373"/>
        <v>32.161889288814081</v>
      </c>
      <c r="L3094" s="15">
        <f t="shared" si="1374"/>
        <v>1.3845347021276564E-7</v>
      </c>
      <c r="M3094" s="14">
        <f t="shared" si="1375"/>
        <v>3.2909005334872264E-10</v>
      </c>
      <c r="N3094" s="13">
        <f t="shared" si="1382"/>
        <v>0</v>
      </c>
      <c r="O3094" s="12">
        <f t="shared" si="1383"/>
        <v>0</v>
      </c>
      <c r="P3094" s="4">
        <f t="shared" si="1384"/>
        <v>1.2462128098967713E-9</v>
      </c>
      <c r="Q3094" s="11">
        <f t="shared" si="1376"/>
        <v>1.831413571056754E-8</v>
      </c>
      <c r="R3094" s="10">
        <f t="shared" si="1385"/>
        <v>0</v>
      </c>
      <c r="S3094" s="9">
        <f t="shared" si="1386"/>
        <v>0</v>
      </c>
      <c r="T3094" s="8">
        <f t="shared" si="1387"/>
        <v>37294.985922558852</v>
      </c>
      <c r="U3094" s="7">
        <f t="shared" si="1388"/>
        <v>-32.161889288814081</v>
      </c>
      <c r="V3094" s="9">
        <f t="shared" si="1389"/>
        <v>0</v>
      </c>
      <c r="W3094" s="8">
        <f t="shared" si="1390"/>
        <v>3935.0464558612857</v>
      </c>
      <c r="X3094" s="7">
        <f t="shared" si="1391"/>
        <v>-32.161889288814081</v>
      </c>
      <c r="Y3094" s="6">
        <f t="shared" si="1377"/>
        <v>0</v>
      </c>
      <c r="Z3094" s="4">
        <f t="shared" si="1378"/>
        <v>-1</v>
      </c>
      <c r="AA3094" s="4">
        <f t="shared" si="1392"/>
        <v>0</v>
      </c>
      <c r="AB3094" s="5">
        <f t="shared" si="1393"/>
        <v>0</v>
      </c>
      <c r="AC3094" s="418">
        <f t="shared" si="1397"/>
        <v>0</v>
      </c>
      <c r="AD3094" s="628">
        <f t="shared" si="1394"/>
        <v>0</v>
      </c>
      <c r="AE3094" s="4">
        <f t="shared" si="1379"/>
        <v>0</v>
      </c>
      <c r="AF3094" s="3">
        <f t="shared" si="1395"/>
        <v>4.67</v>
      </c>
      <c r="AG3094" s="2">
        <f t="shared" si="1380"/>
        <v>105.92076283713217</v>
      </c>
      <c r="AH3094" s="1">
        <f t="shared" si="1398"/>
        <v>0</v>
      </c>
    </row>
    <row r="3095" spans="6:34" ht="15" thickBot="1" x14ac:dyDescent="0.4">
      <c r="F3095" s="21">
        <f t="shared" si="1381"/>
        <v>306.50000000000119</v>
      </c>
      <c r="G3095" s="20">
        <f t="shared" si="1396"/>
        <v>356.63043478260749</v>
      </c>
      <c r="H3095" s="19">
        <f t="shared" si="1370"/>
        <v>6.6304347826074945</v>
      </c>
      <c r="I3095" s="18">
        <f t="shared" si="1371"/>
        <v>1.8944099378878556E-2</v>
      </c>
      <c r="J3095" s="17">
        <f t="shared" si="1372"/>
        <v>3935.0464558612857</v>
      </c>
      <c r="K3095" s="16">
        <f t="shared" si="1373"/>
        <v>32.161889288814081</v>
      </c>
      <c r="L3095" s="15">
        <f t="shared" si="1374"/>
        <v>1.3845347021276564E-7</v>
      </c>
      <c r="M3095" s="14">
        <f t="shared" si="1375"/>
        <v>3.2909005334872264E-10</v>
      </c>
      <c r="N3095" s="13">
        <f t="shared" si="1382"/>
        <v>0</v>
      </c>
      <c r="O3095" s="12">
        <f t="shared" si="1383"/>
        <v>0</v>
      </c>
      <c r="P3095" s="4">
        <f t="shared" si="1384"/>
        <v>1.2462128098967713E-9</v>
      </c>
      <c r="Q3095" s="11">
        <f t="shared" si="1376"/>
        <v>1.831413571056754E-8</v>
      </c>
      <c r="R3095" s="10">
        <f t="shared" si="1385"/>
        <v>0</v>
      </c>
      <c r="S3095" s="9">
        <f t="shared" si="1386"/>
        <v>0</v>
      </c>
      <c r="T3095" s="8">
        <f t="shared" si="1387"/>
        <v>37294.985922558852</v>
      </c>
      <c r="U3095" s="7">
        <f t="shared" si="1388"/>
        <v>-32.161889288814081</v>
      </c>
      <c r="V3095" s="9">
        <f t="shared" si="1389"/>
        <v>0</v>
      </c>
      <c r="W3095" s="8">
        <f t="shared" si="1390"/>
        <v>3935.0464558612857</v>
      </c>
      <c r="X3095" s="7">
        <f t="shared" si="1391"/>
        <v>-32.161889288814081</v>
      </c>
      <c r="Y3095" s="6">
        <f t="shared" si="1377"/>
        <v>0</v>
      </c>
      <c r="Z3095" s="4">
        <f t="shared" si="1378"/>
        <v>-1</v>
      </c>
      <c r="AA3095" s="4">
        <f t="shared" si="1392"/>
        <v>0</v>
      </c>
      <c r="AB3095" s="5">
        <f t="shared" si="1393"/>
        <v>0</v>
      </c>
      <c r="AC3095" s="418">
        <f t="shared" si="1397"/>
        <v>0</v>
      </c>
      <c r="AD3095" s="628">
        <f t="shared" si="1394"/>
        <v>0</v>
      </c>
      <c r="AE3095" s="4">
        <f t="shared" si="1379"/>
        <v>0</v>
      </c>
      <c r="AF3095" s="3">
        <f t="shared" si="1395"/>
        <v>4.67</v>
      </c>
      <c r="AG3095" s="2">
        <f t="shared" si="1380"/>
        <v>105.92076283713217</v>
      </c>
      <c r="AH3095" s="1">
        <f t="shared" si="1398"/>
        <v>0</v>
      </c>
    </row>
    <row r="3096" spans="6:34" ht="15" thickBot="1" x14ac:dyDescent="0.4">
      <c r="F3096" s="21">
        <f t="shared" si="1381"/>
        <v>306.60000000000122</v>
      </c>
      <c r="G3096" s="20">
        <f t="shared" si="1396"/>
        <v>356.63043478260749</v>
      </c>
      <c r="H3096" s="19">
        <f t="shared" si="1370"/>
        <v>6.6304347826074945</v>
      </c>
      <c r="I3096" s="18">
        <f t="shared" si="1371"/>
        <v>1.8944099378878556E-2</v>
      </c>
      <c r="J3096" s="17">
        <f t="shared" si="1372"/>
        <v>3935.0464558612857</v>
      </c>
      <c r="K3096" s="16">
        <f t="shared" si="1373"/>
        <v>32.161889288814081</v>
      </c>
      <c r="L3096" s="15">
        <f t="shared" si="1374"/>
        <v>1.3845347021276564E-7</v>
      </c>
      <c r="M3096" s="14">
        <f t="shared" si="1375"/>
        <v>3.2909005334872264E-10</v>
      </c>
      <c r="N3096" s="13">
        <f t="shared" si="1382"/>
        <v>0</v>
      </c>
      <c r="O3096" s="12">
        <f t="shared" si="1383"/>
        <v>0</v>
      </c>
      <c r="P3096" s="4">
        <f t="shared" si="1384"/>
        <v>1.2462128098967713E-9</v>
      </c>
      <c r="Q3096" s="11">
        <f t="shared" si="1376"/>
        <v>1.831413571056754E-8</v>
      </c>
      <c r="R3096" s="10">
        <f t="shared" si="1385"/>
        <v>0</v>
      </c>
      <c r="S3096" s="9">
        <f t="shared" si="1386"/>
        <v>0</v>
      </c>
      <c r="T3096" s="8">
        <f t="shared" si="1387"/>
        <v>37294.985922558852</v>
      </c>
      <c r="U3096" s="7">
        <f t="shared" si="1388"/>
        <v>-32.161889288814081</v>
      </c>
      <c r="V3096" s="9">
        <f t="shared" si="1389"/>
        <v>0</v>
      </c>
      <c r="W3096" s="8">
        <f t="shared" si="1390"/>
        <v>3935.0464558612857</v>
      </c>
      <c r="X3096" s="7">
        <f t="shared" si="1391"/>
        <v>-32.161889288814081</v>
      </c>
      <c r="Y3096" s="6">
        <f t="shared" si="1377"/>
        <v>0</v>
      </c>
      <c r="Z3096" s="4">
        <f t="shared" si="1378"/>
        <v>-1</v>
      </c>
      <c r="AA3096" s="4">
        <f t="shared" si="1392"/>
        <v>0</v>
      </c>
      <c r="AB3096" s="5">
        <f t="shared" si="1393"/>
        <v>0</v>
      </c>
      <c r="AC3096" s="418">
        <f t="shared" si="1397"/>
        <v>0</v>
      </c>
      <c r="AD3096" s="628">
        <f t="shared" si="1394"/>
        <v>0</v>
      </c>
      <c r="AE3096" s="4">
        <f t="shared" si="1379"/>
        <v>0</v>
      </c>
      <c r="AF3096" s="3">
        <f t="shared" si="1395"/>
        <v>4.67</v>
      </c>
      <c r="AG3096" s="2">
        <f t="shared" si="1380"/>
        <v>105.92076283713217</v>
      </c>
      <c r="AH3096" s="1">
        <f t="shared" si="1398"/>
        <v>0</v>
      </c>
    </row>
    <row r="3097" spans="6:34" ht="15" thickBot="1" x14ac:dyDescent="0.4">
      <c r="F3097" s="21">
        <f t="shared" si="1381"/>
        <v>306.70000000000124</v>
      </c>
      <c r="G3097" s="20">
        <f t="shared" si="1396"/>
        <v>356.63043478260749</v>
      </c>
      <c r="H3097" s="19">
        <f t="shared" si="1370"/>
        <v>6.6304347826074945</v>
      </c>
      <c r="I3097" s="18">
        <f t="shared" si="1371"/>
        <v>1.8944099378878556E-2</v>
      </c>
      <c r="J3097" s="17">
        <f t="shared" si="1372"/>
        <v>3935.0464558612857</v>
      </c>
      <c r="K3097" s="16">
        <f t="shared" si="1373"/>
        <v>32.161889288814081</v>
      </c>
      <c r="L3097" s="15">
        <f t="shared" si="1374"/>
        <v>1.3845347021276564E-7</v>
      </c>
      <c r="M3097" s="14">
        <f t="shared" si="1375"/>
        <v>3.2909005334872264E-10</v>
      </c>
      <c r="N3097" s="13">
        <f t="shared" si="1382"/>
        <v>0</v>
      </c>
      <c r="O3097" s="12">
        <f t="shared" si="1383"/>
        <v>0</v>
      </c>
      <c r="P3097" s="4">
        <f t="shared" si="1384"/>
        <v>1.2462128098967713E-9</v>
      </c>
      <c r="Q3097" s="11">
        <f t="shared" si="1376"/>
        <v>1.831413571056754E-8</v>
      </c>
      <c r="R3097" s="10">
        <f t="shared" si="1385"/>
        <v>0</v>
      </c>
      <c r="S3097" s="9">
        <f t="shared" si="1386"/>
        <v>0</v>
      </c>
      <c r="T3097" s="8">
        <f t="shared" si="1387"/>
        <v>37294.985922558852</v>
      </c>
      <c r="U3097" s="7">
        <f t="shared" si="1388"/>
        <v>-32.161889288814081</v>
      </c>
      <c r="V3097" s="9">
        <f t="shared" si="1389"/>
        <v>0</v>
      </c>
      <c r="W3097" s="8">
        <f t="shared" si="1390"/>
        <v>3935.0464558612857</v>
      </c>
      <c r="X3097" s="7">
        <f t="shared" si="1391"/>
        <v>-32.161889288814081</v>
      </c>
      <c r="Y3097" s="6">
        <f t="shared" si="1377"/>
        <v>0</v>
      </c>
      <c r="Z3097" s="4">
        <f t="shared" si="1378"/>
        <v>-1</v>
      </c>
      <c r="AA3097" s="4">
        <f t="shared" si="1392"/>
        <v>0</v>
      </c>
      <c r="AB3097" s="5">
        <f t="shared" si="1393"/>
        <v>0</v>
      </c>
      <c r="AC3097" s="418">
        <f t="shared" si="1397"/>
        <v>0</v>
      </c>
      <c r="AD3097" s="628">
        <f t="shared" si="1394"/>
        <v>0</v>
      </c>
      <c r="AE3097" s="4">
        <f t="shared" si="1379"/>
        <v>0</v>
      </c>
      <c r="AF3097" s="3">
        <f t="shared" si="1395"/>
        <v>4.67</v>
      </c>
      <c r="AG3097" s="2">
        <f t="shared" si="1380"/>
        <v>105.92076283713217</v>
      </c>
      <c r="AH3097" s="1">
        <f t="shared" si="1398"/>
        <v>0</v>
      </c>
    </row>
    <row r="3098" spans="6:34" ht="15" thickBot="1" x14ac:dyDescent="0.4">
      <c r="F3098" s="21">
        <f t="shared" si="1381"/>
        <v>306.80000000000126</v>
      </c>
      <c r="G3098" s="20">
        <f t="shared" si="1396"/>
        <v>356.63043478260749</v>
      </c>
      <c r="H3098" s="19">
        <f t="shared" si="1370"/>
        <v>6.6304347826074945</v>
      </c>
      <c r="I3098" s="18">
        <f t="shared" si="1371"/>
        <v>1.8944099378878556E-2</v>
      </c>
      <c r="J3098" s="17">
        <f t="shared" si="1372"/>
        <v>3935.0464558612857</v>
      </c>
      <c r="K3098" s="16">
        <f t="shared" si="1373"/>
        <v>32.161889288814081</v>
      </c>
      <c r="L3098" s="15">
        <f t="shared" si="1374"/>
        <v>1.3845347021276564E-7</v>
      </c>
      <c r="M3098" s="14">
        <f t="shared" si="1375"/>
        <v>3.2909005334872264E-10</v>
      </c>
      <c r="N3098" s="13">
        <f t="shared" si="1382"/>
        <v>0</v>
      </c>
      <c r="O3098" s="12">
        <f t="shared" si="1383"/>
        <v>0</v>
      </c>
      <c r="P3098" s="4">
        <f t="shared" si="1384"/>
        <v>1.2462128098967713E-9</v>
      </c>
      <c r="Q3098" s="11">
        <f t="shared" si="1376"/>
        <v>1.831413571056754E-8</v>
      </c>
      <c r="R3098" s="10">
        <f t="shared" si="1385"/>
        <v>0</v>
      </c>
      <c r="S3098" s="9">
        <f t="shared" si="1386"/>
        <v>0</v>
      </c>
      <c r="T3098" s="8">
        <f t="shared" si="1387"/>
        <v>37294.985922558852</v>
      </c>
      <c r="U3098" s="7">
        <f t="shared" si="1388"/>
        <v>-32.161889288814081</v>
      </c>
      <c r="V3098" s="9">
        <f t="shared" si="1389"/>
        <v>0</v>
      </c>
      <c r="W3098" s="8">
        <f t="shared" si="1390"/>
        <v>3935.0464558612857</v>
      </c>
      <c r="X3098" s="7">
        <f t="shared" si="1391"/>
        <v>-32.161889288814081</v>
      </c>
      <c r="Y3098" s="6">
        <f t="shared" si="1377"/>
        <v>0</v>
      </c>
      <c r="Z3098" s="4">
        <f t="shared" si="1378"/>
        <v>-1</v>
      </c>
      <c r="AA3098" s="4">
        <f t="shared" si="1392"/>
        <v>0</v>
      </c>
      <c r="AB3098" s="5">
        <f t="shared" si="1393"/>
        <v>0</v>
      </c>
      <c r="AC3098" s="418">
        <f t="shared" si="1397"/>
        <v>0</v>
      </c>
      <c r="AD3098" s="628">
        <f t="shared" si="1394"/>
        <v>0</v>
      </c>
      <c r="AE3098" s="4">
        <f t="shared" si="1379"/>
        <v>0</v>
      </c>
      <c r="AF3098" s="3">
        <f t="shared" si="1395"/>
        <v>4.67</v>
      </c>
      <c r="AG3098" s="2">
        <f t="shared" si="1380"/>
        <v>105.92076283713217</v>
      </c>
      <c r="AH3098" s="1">
        <f t="shared" si="1398"/>
        <v>0</v>
      </c>
    </row>
    <row r="3099" spans="6:34" ht="15" thickBot="1" x14ac:dyDescent="0.4">
      <c r="F3099" s="21">
        <f t="shared" si="1381"/>
        <v>306.90000000000128</v>
      </c>
      <c r="G3099" s="20">
        <f t="shared" si="1396"/>
        <v>356.63043478260749</v>
      </c>
      <c r="H3099" s="19">
        <f t="shared" si="1370"/>
        <v>6.6304347826074945</v>
      </c>
      <c r="I3099" s="18">
        <f t="shared" si="1371"/>
        <v>1.8944099378878556E-2</v>
      </c>
      <c r="J3099" s="17">
        <f t="shared" si="1372"/>
        <v>3935.0464558612857</v>
      </c>
      <c r="K3099" s="16">
        <f t="shared" si="1373"/>
        <v>32.161889288814081</v>
      </c>
      <c r="L3099" s="15">
        <f t="shared" si="1374"/>
        <v>1.3845347021276564E-7</v>
      </c>
      <c r="M3099" s="14">
        <f t="shared" si="1375"/>
        <v>3.2909005334872264E-10</v>
      </c>
      <c r="N3099" s="13">
        <f t="shared" si="1382"/>
        <v>0</v>
      </c>
      <c r="O3099" s="12">
        <f t="shared" si="1383"/>
        <v>0</v>
      </c>
      <c r="P3099" s="4">
        <f t="shared" si="1384"/>
        <v>1.2462128098967713E-9</v>
      </c>
      <c r="Q3099" s="11">
        <f t="shared" si="1376"/>
        <v>1.831413571056754E-8</v>
      </c>
      <c r="R3099" s="10">
        <f t="shared" si="1385"/>
        <v>0</v>
      </c>
      <c r="S3099" s="9">
        <f t="shared" si="1386"/>
        <v>0</v>
      </c>
      <c r="T3099" s="8">
        <f t="shared" si="1387"/>
        <v>37294.985922558852</v>
      </c>
      <c r="U3099" s="7">
        <f t="shared" si="1388"/>
        <v>-32.161889288814081</v>
      </c>
      <c r="V3099" s="9">
        <f t="shared" si="1389"/>
        <v>0</v>
      </c>
      <c r="W3099" s="8">
        <f t="shared" si="1390"/>
        <v>3935.0464558612857</v>
      </c>
      <c r="X3099" s="7">
        <f t="shared" si="1391"/>
        <v>-32.161889288814081</v>
      </c>
      <c r="Y3099" s="6">
        <f t="shared" si="1377"/>
        <v>0</v>
      </c>
      <c r="Z3099" s="4">
        <f t="shared" si="1378"/>
        <v>-1</v>
      </c>
      <c r="AA3099" s="4">
        <f t="shared" si="1392"/>
        <v>0</v>
      </c>
      <c r="AB3099" s="5">
        <f t="shared" si="1393"/>
        <v>0</v>
      </c>
      <c r="AC3099" s="418">
        <f t="shared" si="1397"/>
        <v>0</v>
      </c>
      <c r="AD3099" s="628">
        <f t="shared" si="1394"/>
        <v>0</v>
      </c>
      <c r="AE3099" s="4">
        <f t="shared" si="1379"/>
        <v>0</v>
      </c>
      <c r="AF3099" s="3">
        <f t="shared" si="1395"/>
        <v>4.67</v>
      </c>
      <c r="AG3099" s="2">
        <f t="shared" si="1380"/>
        <v>105.92076283713217</v>
      </c>
      <c r="AH3099" s="1">
        <f t="shared" si="1398"/>
        <v>0</v>
      </c>
    </row>
    <row r="3100" spans="6:34" ht="15" thickBot="1" x14ac:dyDescent="0.4">
      <c r="F3100" s="21">
        <f t="shared" si="1381"/>
        <v>307.00000000000131</v>
      </c>
      <c r="G3100" s="20">
        <f t="shared" si="1396"/>
        <v>356.63043478260749</v>
      </c>
      <c r="H3100" s="19">
        <f t="shared" si="1370"/>
        <v>6.6304347826074945</v>
      </c>
      <c r="I3100" s="18">
        <f t="shared" si="1371"/>
        <v>1.8944099378878556E-2</v>
      </c>
      <c r="J3100" s="17">
        <f t="shared" si="1372"/>
        <v>3935.0464558612857</v>
      </c>
      <c r="K3100" s="16">
        <f t="shared" si="1373"/>
        <v>32.161889288814081</v>
      </c>
      <c r="L3100" s="15">
        <f t="shared" si="1374"/>
        <v>1.3845347021276564E-7</v>
      </c>
      <c r="M3100" s="14">
        <f t="shared" si="1375"/>
        <v>3.2909005334872264E-10</v>
      </c>
      <c r="N3100" s="13">
        <f t="shared" si="1382"/>
        <v>0</v>
      </c>
      <c r="O3100" s="12">
        <f t="shared" si="1383"/>
        <v>0</v>
      </c>
      <c r="P3100" s="4">
        <f t="shared" si="1384"/>
        <v>1.2462128098967713E-9</v>
      </c>
      <c r="Q3100" s="11">
        <f t="shared" si="1376"/>
        <v>1.831413571056754E-8</v>
      </c>
      <c r="R3100" s="10">
        <f t="shared" si="1385"/>
        <v>0</v>
      </c>
      <c r="S3100" s="9">
        <f t="shared" si="1386"/>
        <v>0</v>
      </c>
      <c r="T3100" s="8">
        <f t="shared" si="1387"/>
        <v>37294.985922558852</v>
      </c>
      <c r="U3100" s="7">
        <f t="shared" si="1388"/>
        <v>-32.161889288814081</v>
      </c>
      <c r="V3100" s="9">
        <f t="shared" si="1389"/>
        <v>0</v>
      </c>
      <c r="W3100" s="8">
        <f t="shared" si="1390"/>
        <v>3935.0464558612857</v>
      </c>
      <c r="X3100" s="7">
        <f t="shared" si="1391"/>
        <v>-32.161889288814081</v>
      </c>
      <c r="Y3100" s="6">
        <f t="shared" si="1377"/>
        <v>0</v>
      </c>
      <c r="Z3100" s="4">
        <f t="shared" si="1378"/>
        <v>-1</v>
      </c>
      <c r="AA3100" s="4">
        <f t="shared" si="1392"/>
        <v>0</v>
      </c>
      <c r="AB3100" s="5">
        <f t="shared" si="1393"/>
        <v>0</v>
      </c>
      <c r="AC3100" s="418">
        <f t="shared" si="1397"/>
        <v>0</v>
      </c>
      <c r="AD3100" s="628">
        <f t="shared" si="1394"/>
        <v>0</v>
      </c>
      <c r="AE3100" s="4">
        <f t="shared" si="1379"/>
        <v>0</v>
      </c>
      <c r="AF3100" s="3">
        <f t="shared" si="1395"/>
        <v>4.67</v>
      </c>
      <c r="AG3100" s="2">
        <f t="shared" si="1380"/>
        <v>105.92076283713217</v>
      </c>
      <c r="AH3100" s="1">
        <f t="shared" si="1398"/>
        <v>0</v>
      </c>
    </row>
    <row r="3101" spans="6:34" ht="15" thickBot="1" x14ac:dyDescent="0.4">
      <c r="F3101" s="21">
        <f t="shared" si="1381"/>
        <v>307.10000000000133</v>
      </c>
      <c r="G3101" s="20">
        <f t="shared" si="1396"/>
        <v>356.63043478260749</v>
      </c>
      <c r="H3101" s="19">
        <f t="shared" si="1370"/>
        <v>6.6304347826074945</v>
      </c>
      <c r="I3101" s="18">
        <f t="shared" si="1371"/>
        <v>1.8944099378878556E-2</v>
      </c>
      <c r="J3101" s="17">
        <f t="shared" si="1372"/>
        <v>3935.0464558612857</v>
      </c>
      <c r="K3101" s="16">
        <f t="shared" si="1373"/>
        <v>32.161889288814081</v>
      </c>
      <c r="L3101" s="15">
        <f t="shared" si="1374"/>
        <v>1.3845347021276564E-7</v>
      </c>
      <c r="M3101" s="14">
        <f t="shared" si="1375"/>
        <v>3.2909005334872264E-10</v>
      </c>
      <c r="N3101" s="13">
        <f t="shared" si="1382"/>
        <v>0</v>
      </c>
      <c r="O3101" s="12">
        <f t="shared" si="1383"/>
        <v>0</v>
      </c>
      <c r="P3101" s="4">
        <f t="shared" si="1384"/>
        <v>1.2462128098967713E-9</v>
      </c>
      <c r="Q3101" s="11">
        <f t="shared" si="1376"/>
        <v>1.831413571056754E-8</v>
      </c>
      <c r="R3101" s="10">
        <f t="shared" si="1385"/>
        <v>0</v>
      </c>
      <c r="S3101" s="9">
        <f t="shared" si="1386"/>
        <v>0</v>
      </c>
      <c r="T3101" s="8">
        <f t="shared" si="1387"/>
        <v>37294.985922558852</v>
      </c>
      <c r="U3101" s="7">
        <f t="shared" si="1388"/>
        <v>-32.161889288814081</v>
      </c>
      <c r="V3101" s="9">
        <f t="shared" si="1389"/>
        <v>0</v>
      </c>
      <c r="W3101" s="8">
        <f t="shared" si="1390"/>
        <v>3935.0464558612857</v>
      </c>
      <c r="X3101" s="7">
        <f t="shared" si="1391"/>
        <v>-32.161889288814081</v>
      </c>
      <c r="Y3101" s="6">
        <f t="shared" si="1377"/>
        <v>0</v>
      </c>
      <c r="Z3101" s="4">
        <f t="shared" si="1378"/>
        <v>-1</v>
      </c>
      <c r="AA3101" s="4">
        <f t="shared" si="1392"/>
        <v>0</v>
      </c>
      <c r="AB3101" s="5">
        <f t="shared" si="1393"/>
        <v>0</v>
      </c>
      <c r="AC3101" s="418">
        <f t="shared" si="1397"/>
        <v>0</v>
      </c>
      <c r="AD3101" s="628">
        <f t="shared" si="1394"/>
        <v>0</v>
      </c>
      <c r="AE3101" s="4">
        <f t="shared" si="1379"/>
        <v>0</v>
      </c>
      <c r="AF3101" s="3">
        <f t="shared" si="1395"/>
        <v>4.67</v>
      </c>
      <c r="AG3101" s="2">
        <f t="shared" si="1380"/>
        <v>105.92076283713217</v>
      </c>
      <c r="AH3101" s="1">
        <f t="shared" si="1398"/>
        <v>0</v>
      </c>
    </row>
    <row r="3102" spans="6:34" ht="15" thickBot="1" x14ac:dyDescent="0.4">
      <c r="F3102" s="21">
        <f t="shared" si="1381"/>
        <v>307.20000000000135</v>
      </c>
      <c r="G3102" s="20">
        <f t="shared" si="1396"/>
        <v>356.63043478260749</v>
      </c>
      <c r="H3102" s="19">
        <f t="shared" ref="H3102:H3165" si="1399">G3102-(TotalWeightE-PropellantWeight)</f>
        <v>6.6304347826074945</v>
      </c>
      <c r="I3102" s="18">
        <f t="shared" ref="I3102:I3165" si="1400">(G3102-(TotalWeightE-PropellantWeight))/(PropellantWeight)</f>
        <v>1.8944099378878556E-2</v>
      </c>
      <c r="J3102" s="17">
        <f t="shared" ref="J3102:J3165" si="1401">W3102</f>
        <v>3935.0464558612857</v>
      </c>
      <c r="K3102" s="16">
        <f t="shared" ref="K3102:K3165" si="1402">$L$23*(20902231^2)/((20902231+W3102)^2)</f>
        <v>32.161889288814081</v>
      </c>
      <c r="L3102" s="15">
        <f t="shared" ref="L3102:L3165" si="1403">M3102/$L$22</f>
        <v>1.3845347021276564E-7</v>
      </c>
      <c r="M3102" s="14">
        <f t="shared" ref="M3102:M3165" si="1404">$L$22*(EXP(-K3102*(W3102-0)/($L$25*AF3102)))</f>
        <v>3.2909005334872264E-10</v>
      </c>
      <c r="N3102" s="13">
        <f t="shared" si="1382"/>
        <v>0</v>
      </c>
      <c r="O3102" s="12">
        <f t="shared" si="1383"/>
        <v>0</v>
      </c>
      <c r="P3102" s="4">
        <f t="shared" si="1384"/>
        <v>1.2462128098967713E-9</v>
      </c>
      <c r="Q3102" s="11">
        <f t="shared" ref="Q3102:Q3165" si="1405">(M3102*$L$25*AF3102)/144</f>
        <v>1.831413571056754E-8</v>
      </c>
      <c r="R3102" s="10">
        <f t="shared" si="1385"/>
        <v>0</v>
      </c>
      <c r="S3102" s="9">
        <f t="shared" si="1386"/>
        <v>0</v>
      </c>
      <c r="T3102" s="8">
        <f t="shared" si="1387"/>
        <v>37294.985922558852</v>
      </c>
      <c r="U3102" s="7">
        <f t="shared" si="1388"/>
        <v>-32.161889288814081</v>
      </c>
      <c r="V3102" s="9">
        <f t="shared" si="1389"/>
        <v>0</v>
      </c>
      <c r="W3102" s="8">
        <f t="shared" si="1390"/>
        <v>3935.0464558612857</v>
      </c>
      <c r="X3102" s="7">
        <f t="shared" si="1391"/>
        <v>-32.161889288814081</v>
      </c>
      <c r="Y3102" s="6">
        <f t="shared" ref="Y3102:Y3165" si="1406">SQRT((S3102^2)+(V3102^2))</f>
        <v>0</v>
      </c>
      <c r="Z3102" s="4">
        <f t="shared" ref="Z3102:Z3165" si="1407">X3102/K3102</f>
        <v>-1</v>
      </c>
      <c r="AA3102" s="4">
        <f t="shared" si="1392"/>
        <v>0</v>
      </c>
      <c r="AB3102" s="5">
        <f t="shared" si="1393"/>
        <v>0</v>
      </c>
      <c r="AC3102" s="418">
        <f t="shared" si="1397"/>
        <v>0</v>
      </c>
      <c r="AD3102" s="628">
        <f t="shared" si="1394"/>
        <v>0</v>
      </c>
      <c r="AE3102" s="4">
        <f t="shared" ref="AE3102:AE3165" si="1408">Y3102/AG3102</f>
        <v>0</v>
      </c>
      <c r="AF3102" s="3">
        <f t="shared" si="1395"/>
        <v>4.67</v>
      </c>
      <c r="AG3102" s="2">
        <f t="shared" ref="AG3102:AG3165" si="1409">SQRT($L$27*$L$25*AF3102)</f>
        <v>105.92076283713217</v>
      </c>
      <c r="AH3102" s="1">
        <f t="shared" si="1398"/>
        <v>0</v>
      </c>
    </row>
    <row r="3103" spans="6:34" ht="15" thickBot="1" x14ac:dyDescent="0.4">
      <c r="F3103" s="21">
        <f t="shared" ref="F3103:F3166" si="1410">F3102+$G$28</f>
        <v>307.30000000000138</v>
      </c>
      <c r="G3103" s="20">
        <f t="shared" si="1396"/>
        <v>356.63043478260749</v>
      </c>
      <c r="H3103" s="19">
        <f t="shared" si="1399"/>
        <v>6.6304347826074945</v>
      </c>
      <c r="I3103" s="18">
        <f t="shared" si="1400"/>
        <v>1.8944099378878556E-2</v>
      </c>
      <c r="J3103" s="17">
        <f t="shared" si="1401"/>
        <v>3935.0464558612857</v>
      </c>
      <c r="K3103" s="16">
        <f t="shared" si="1402"/>
        <v>32.161889288814081</v>
      </c>
      <c r="L3103" s="15">
        <f t="shared" si="1403"/>
        <v>1.3845347021276564E-7</v>
      </c>
      <c r="M3103" s="14">
        <f t="shared" si="1404"/>
        <v>3.2909005334872264E-10</v>
      </c>
      <c r="N3103" s="13">
        <f t="shared" ref="N3103:N3166" si="1411">IF(I3102&gt;0.02,(WeightFlowRate/$L$23)*ExhaustVelocityE+(ExitPressureE-Q3103)*ExitAreaE,0)</f>
        <v>0</v>
      </c>
      <c r="O3103" s="12">
        <f t="shared" ref="O3103:O3166" si="1412">N3103/WeightFlowRate</f>
        <v>0</v>
      </c>
      <c r="P3103" s="4">
        <f t="shared" ref="P3103:P3166" si="1413">Q3103/$L$21</f>
        <v>1.2462128098967713E-9</v>
      </c>
      <c r="Q3103" s="11">
        <f t="shared" si="1405"/>
        <v>1.831413571056754E-8</v>
      </c>
      <c r="R3103" s="10">
        <f t="shared" ref="R3103:R3166" si="1414">IF(W3103&lt;InitialAltitudeE,0,(((N3103-AB3103)*COS(ElevationAngleR)*$L$23)/(G3103)))</f>
        <v>0</v>
      </c>
      <c r="S3103" s="9">
        <f t="shared" ref="S3103:S3166" si="1415">IF(W3102&lt;InitialAltitudeE,0,S3102+(R3102*TimeStep))</f>
        <v>0</v>
      </c>
      <c r="T3103" s="8">
        <f t="shared" ref="T3103:T3166" si="1416">T3102+(S3103*TimeStep)</f>
        <v>37294.985922558852</v>
      </c>
      <c r="U3103" s="7">
        <f t="shared" ref="U3103:U3166" si="1417">IF(W3102&lt;InitialAltitudeE,-K3103,(((N3103-AB3103)*SIN(ElevationAngleR)*$L$23)/G3103)-K3103)</f>
        <v>-32.161889288814081</v>
      </c>
      <c r="V3103" s="9">
        <f t="shared" ref="V3103:V3166" si="1418">IF(W3102&lt;InitialAltitudeE,0,V3102+(U3102*TimeStep))</f>
        <v>0</v>
      </c>
      <c r="W3103" s="8">
        <f t="shared" ref="W3103:W3166" si="1419">IF(P3102&gt;0.913499,W3102,W3102+V3102*TimeStep)</f>
        <v>3935.0464558612857</v>
      </c>
      <c r="X3103" s="7">
        <f t="shared" ref="X3103:X3166" si="1420">IF(N3103&gt;0.002,SQRT((U3103^2)+(R3103^2)),-SQRT((U3103^2)+(R3103^2)))</f>
        <v>-32.161889288814081</v>
      </c>
      <c r="Y3103" s="6">
        <f t="shared" si="1406"/>
        <v>0</v>
      </c>
      <c r="Z3103" s="4">
        <f t="shared" si="1407"/>
        <v>-1</v>
      </c>
      <c r="AA3103" s="4">
        <f t="shared" ref="AA3103:AA3166" si="1421">N3103/G3103</f>
        <v>0</v>
      </c>
      <c r="AB3103" s="5">
        <f t="shared" ref="AB3103:AB3166" si="1422">0.5*M3103*(Y3102^2)*CrossSectionalAreaE*AH3103</f>
        <v>0</v>
      </c>
      <c r="AC3103" s="418">
        <f t="shared" si="1397"/>
        <v>0</v>
      </c>
      <c r="AD3103" s="628">
        <f t="shared" ref="AD3103:AD3166" si="1423">(1/2)*M3103*(Y3102^2)</f>
        <v>0</v>
      </c>
      <c r="AE3103" s="4">
        <f t="shared" si="1408"/>
        <v>0</v>
      </c>
      <c r="AF3103" s="3">
        <f t="shared" ref="AF3103:AF3166" si="1424">IF(AF3102&gt;4.67,$L$20+($L$26/1000)*W3103,4.67)</f>
        <v>4.67</v>
      </c>
      <c r="AG3103" s="2">
        <f t="shared" si="1409"/>
        <v>105.92076283713217</v>
      </c>
      <c r="AH3103" s="1">
        <f t="shared" si="1398"/>
        <v>0</v>
      </c>
    </row>
    <row r="3104" spans="6:34" ht="15" thickBot="1" x14ac:dyDescent="0.4">
      <c r="F3104" s="21">
        <f t="shared" si="1410"/>
        <v>307.4000000000014</v>
      </c>
      <c r="G3104" s="20">
        <f t="shared" ref="G3104:G3167" si="1425">IF(I3103&gt;0.02,G3103-((N3103/O3103)*TimeStep),G3103)</f>
        <v>356.63043478260749</v>
      </c>
      <c r="H3104" s="19">
        <f t="shared" si="1399"/>
        <v>6.6304347826074945</v>
      </c>
      <c r="I3104" s="18">
        <f t="shared" si="1400"/>
        <v>1.8944099378878556E-2</v>
      </c>
      <c r="J3104" s="17">
        <f t="shared" si="1401"/>
        <v>3935.0464558612857</v>
      </c>
      <c r="K3104" s="16">
        <f t="shared" si="1402"/>
        <v>32.161889288814081</v>
      </c>
      <c r="L3104" s="15">
        <f t="shared" si="1403"/>
        <v>1.3845347021276564E-7</v>
      </c>
      <c r="M3104" s="14">
        <f t="shared" si="1404"/>
        <v>3.2909005334872264E-10</v>
      </c>
      <c r="N3104" s="13">
        <f t="shared" si="1411"/>
        <v>0</v>
      </c>
      <c r="O3104" s="12">
        <f t="shared" si="1412"/>
        <v>0</v>
      </c>
      <c r="P3104" s="4">
        <f t="shared" si="1413"/>
        <v>1.2462128098967713E-9</v>
      </c>
      <c r="Q3104" s="11">
        <f t="shared" si="1405"/>
        <v>1.831413571056754E-8</v>
      </c>
      <c r="R3104" s="10">
        <f t="shared" si="1414"/>
        <v>0</v>
      </c>
      <c r="S3104" s="9">
        <f t="shared" si="1415"/>
        <v>0</v>
      </c>
      <c r="T3104" s="8">
        <f t="shared" si="1416"/>
        <v>37294.985922558852</v>
      </c>
      <c r="U3104" s="7">
        <f t="shared" si="1417"/>
        <v>-32.161889288814081</v>
      </c>
      <c r="V3104" s="9">
        <f t="shared" si="1418"/>
        <v>0</v>
      </c>
      <c r="W3104" s="8">
        <f t="shared" si="1419"/>
        <v>3935.0464558612857</v>
      </c>
      <c r="X3104" s="7">
        <f t="shared" si="1420"/>
        <v>-32.161889288814081</v>
      </c>
      <c r="Y3104" s="6">
        <f t="shared" si="1406"/>
        <v>0</v>
      </c>
      <c r="Z3104" s="4">
        <f t="shared" si="1407"/>
        <v>-1</v>
      </c>
      <c r="AA3104" s="4">
        <f t="shared" si="1421"/>
        <v>0</v>
      </c>
      <c r="AB3104" s="5">
        <f t="shared" si="1422"/>
        <v>0</v>
      </c>
      <c r="AC3104" s="418">
        <f t="shared" ref="AC3104:AC3167" si="1426">(AB3104/G3104)*F3104</f>
        <v>0</v>
      </c>
      <c r="AD3104" s="628">
        <f t="shared" si="1423"/>
        <v>0</v>
      </c>
      <c r="AE3104" s="4">
        <f t="shared" si="1408"/>
        <v>0</v>
      </c>
      <c r="AF3104" s="3">
        <f t="shared" si="1424"/>
        <v>4.67</v>
      </c>
      <c r="AG3104" s="2">
        <f t="shared" si="1409"/>
        <v>105.92076283713217</v>
      </c>
      <c r="AH3104" s="1">
        <f t="shared" si="1398"/>
        <v>0</v>
      </c>
    </row>
    <row r="3105" spans="6:34" ht="15" thickBot="1" x14ac:dyDescent="0.4">
      <c r="F3105" s="21">
        <f t="shared" si="1410"/>
        <v>307.50000000000142</v>
      </c>
      <c r="G3105" s="20">
        <f t="shared" si="1425"/>
        <v>356.63043478260749</v>
      </c>
      <c r="H3105" s="19">
        <f t="shared" si="1399"/>
        <v>6.6304347826074945</v>
      </c>
      <c r="I3105" s="18">
        <f t="shared" si="1400"/>
        <v>1.8944099378878556E-2</v>
      </c>
      <c r="J3105" s="17">
        <f t="shared" si="1401"/>
        <v>3935.0464558612857</v>
      </c>
      <c r="K3105" s="16">
        <f t="shared" si="1402"/>
        <v>32.161889288814081</v>
      </c>
      <c r="L3105" s="15">
        <f t="shared" si="1403"/>
        <v>1.3845347021276564E-7</v>
      </c>
      <c r="M3105" s="14">
        <f t="shared" si="1404"/>
        <v>3.2909005334872264E-10</v>
      </c>
      <c r="N3105" s="13">
        <f t="shared" si="1411"/>
        <v>0</v>
      </c>
      <c r="O3105" s="12">
        <f t="shared" si="1412"/>
        <v>0</v>
      </c>
      <c r="P3105" s="4">
        <f t="shared" si="1413"/>
        <v>1.2462128098967713E-9</v>
      </c>
      <c r="Q3105" s="11">
        <f t="shared" si="1405"/>
        <v>1.831413571056754E-8</v>
      </c>
      <c r="R3105" s="10">
        <f t="shared" si="1414"/>
        <v>0</v>
      </c>
      <c r="S3105" s="9">
        <f t="shared" si="1415"/>
        <v>0</v>
      </c>
      <c r="T3105" s="8">
        <f t="shared" si="1416"/>
        <v>37294.985922558852</v>
      </c>
      <c r="U3105" s="7">
        <f t="shared" si="1417"/>
        <v>-32.161889288814081</v>
      </c>
      <c r="V3105" s="9">
        <f t="shared" si="1418"/>
        <v>0</v>
      </c>
      <c r="W3105" s="8">
        <f t="shared" si="1419"/>
        <v>3935.0464558612857</v>
      </c>
      <c r="X3105" s="7">
        <f t="shared" si="1420"/>
        <v>-32.161889288814081</v>
      </c>
      <c r="Y3105" s="6">
        <f t="shared" si="1406"/>
        <v>0</v>
      </c>
      <c r="Z3105" s="4">
        <f t="shared" si="1407"/>
        <v>-1</v>
      </c>
      <c r="AA3105" s="4">
        <f t="shared" si="1421"/>
        <v>0</v>
      </c>
      <c r="AB3105" s="5">
        <f t="shared" si="1422"/>
        <v>0</v>
      </c>
      <c r="AC3105" s="418">
        <f t="shared" si="1426"/>
        <v>0</v>
      </c>
      <c r="AD3105" s="628">
        <f t="shared" si="1423"/>
        <v>0</v>
      </c>
      <c r="AE3105" s="4">
        <f t="shared" si="1408"/>
        <v>0</v>
      </c>
      <c r="AF3105" s="3">
        <f t="shared" si="1424"/>
        <v>4.67</v>
      </c>
      <c r="AG3105" s="2">
        <f t="shared" si="1409"/>
        <v>105.92076283713217</v>
      </c>
      <c r="AH3105" s="1">
        <f t="shared" si="1398"/>
        <v>0</v>
      </c>
    </row>
    <row r="3106" spans="6:34" ht="15" thickBot="1" x14ac:dyDescent="0.4">
      <c r="F3106" s="21">
        <f t="shared" si="1410"/>
        <v>307.60000000000144</v>
      </c>
      <c r="G3106" s="20">
        <f t="shared" si="1425"/>
        <v>356.63043478260749</v>
      </c>
      <c r="H3106" s="19">
        <f t="shared" si="1399"/>
        <v>6.6304347826074945</v>
      </c>
      <c r="I3106" s="18">
        <f t="shared" si="1400"/>
        <v>1.8944099378878556E-2</v>
      </c>
      <c r="J3106" s="17">
        <f t="shared" si="1401"/>
        <v>3935.0464558612857</v>
      </c>
      <c r="K3106" s="16">
        <f t="shared" si="1402"/>
        <v>32.161889288814081</v>
      </c>
      <c r="L3106" s="15">
        <f t="shared" si="1403"/>
        <v>1.3845347021276564E-7</v>
      </c>
      <c r="M3106" s="14">
        <f t="shared" si="1404"/>
        <v>3.2909005334872264E-10</v>
      </c>
      <c r="N3106" s="13">
        <f t="shared" si="1411"/>
        <v>0</v>
      </c>
      <c r="O3106" s="12">
        <f t="shared" si="1412"/>
        <v>0</v>
      </c>
      <c r="P3106" s="4">
        <f t="shared" si="1413"/>
        <v>1.2462128098967713E-9</v>
      </c>
      <c r="Q3106" s="11">
        <f t="shared" si="1405"/>
        <v>1.831413571056754E-8</v>
      </c>
      <c r="R3106" s="10">
        <f t="shared" si="1414"/>
        <v>0</v>
      </c>
      <c r="S3106" s="9">
        <f t="shared" si="1415"/>
        <v>0</v>
      </c>
      <c r="T3106" s="8">
        <f t="shared" si="1416"/>
        <v>37294.985922558852</v>
      </c>
      <c r="U3106" s="7">
        <f t="shared" si="1417"/>
        <v>-32.161889288814081</v>
      </c>
      <c r="V3106" s="9">
        <f t="shared" si="1418"/>
        <v>0</v>
      </c>
      <c r="W3106" s="8">
        <f t="shared" si="1419"/>
        <v>3935.0464558612857</v>
      </c>
      <c r="X3106" s="7">
        <f t="shared" si="1420"/>
        <v>-32.161889288814081</v>
      </c>
      <c r="Y3106" s="6">
        <f t="shared" si="1406"/>
        <v>0</v>
      </c>
      <c r="Z3106" s="4">
        <f t="shared" si="1407"/>
        <v>-1</v>
      </c>
      <c r="AA3106" s="4">
        <f t="shared" si="1421"/>
        <v>0</v>
      </c>
      <c r="AB3106" s="5">
        <f t="shared" si="1422"/>
        <v>0</v>
      </c>
      <c r="AC3106" s="418">
        <f t="shared" si="1426"/>
        <v>0</v>
      </c>
      <c r="AD3106" s="628">
        <f t="shared" si="1423"/>
        <v>0</v>
      </c>
      <c r="AE3106" s="4">
        <f t="shared" si="1408"/>
        <v>0</v>
      </c>
      <c r="AF3106" s="3">
        <f t="shared" si="1424"/>
        <v>4.67</v>
      </c>
      <c r="AG3106" s="2">
        <f t="shared" si="1409"/>
        <v>105.92076283713217</v>
      </c>
      <c r="AH3106" s="1">
        <f t="shared" si="1398"/>
        <v>0</v>
      </c>
    </row>
    <row r="3107" spans="6:34" ht="15" thickBot="1" x14ac:dyDescent="0.4">
      <c r="F3107" s="21">
        <f t="shared" si="1410"/>
        <v>307.70000000000147</v>
      </c>
      <c r="G3107" s="20">
        <f t="shared" si="1425"/>
        <v>356.63043478260749</v>
      </c>
      <c r="H3107" s="19">
        <f t="shared" si="1399"/>
        <v>6.6304347826074945</v>
      </c>
      <c r="I3107" s="18">
        <f t="shared" si="1400"/>
        <v>1.8944099378878556E-2</v>
      </c>
      <c r="J3107" s="17">
        <f t="shared" si="1401"/>
        <v>3935.0464558612857</v>
      </c>
      <c r="K3107" s="16">
        <f t="shared" si="1402"/>
        <v>32.161889288814081</v>
      </c>
      <c r="L3107" s="15">
        <f t="shared" si="1403"/>
        <v>1.3845347021276564E-7</v>
      </c>
      <c r="M3107" s="14">
        <f t="shared" si="1404"/>
        <v>3.2909005334872264E-10</v>
      </c>
      <c r="N3107" s="13">
        <f t="shared" si="1411"/>
        <v>0</v>
      </c>
      <c r="O3107" s="12">
        <f t="shared" si="1412"/>
        <v>0</v>
      </c>
      <c r="P3107" s="4">
        <f t="shared" si="1413"/>
        <v>1.2462128098967713E-9</v>
      </c>
      <c r="Q3107" s="11">
        <f t="shared" si="1405"/>
        <v>1.831413571056754E-8</v>
      </c>
      <c r="R3107" s="10">
        <f t="shared" si="1414"/>
        <v>0</v>
      </c>
      <c r="S3107" s="9">
        <f t="shared" si="1415"/>
        <v>0</v>
      </c>
      <c r="T3107" s="8">
        <f t="shared" si="1416"/>
        <v>37294.985922558852</v>
      </c>
      <c r="U3107" s="7">
        <f t="shared" si="1417"/>
        <v>-32.161889288814081</v>
      </c>
      <c r="V3107" s="9">
        <f t="shared" si="1418"/>
        <v>0</v>
      </c>
      <c r="W3107" s="8">
        <f t="shared" si="1419"/>
        <v>3935.0464558612857</v>
      </c>
      <c r="X3107" s="7">
        <f t="shared" si="1420"/>
        <v>-32.161889288814081</v>
      </c>
      <c r="Y3107" s="6">
        <f t="shared" si="1406"/>
        <v>0</v>
      </c>
      <c r="Z3107" s="4">
        <f t="shared" si="1407"/>
        <v>-1</v>
      </c>
      <c r="AA3107" s="4">
        <f t="shared" si="1421"/>
        <v>0</v>
      </c>
      <c r="AB3107" s="5">
        <f t="shared" si="1422"/>
        <v>0</v>
      </c>
      <c r="AC3107" s="418">
        <f t="shared" si="1426"/>
        <v>0</v>
      </c>
      <c r="AD3107" s="628">
        <f t="shared" si="1423"/>
        <v>0</v>
      </c>
      <c r="AE3107" s="4">
        <f t="shared" si="1408"/>
        <v>0</v>
      </c>
      <c r="AF3107" s="3">
        <f t="shared" si="1424"/>
        <v>4.67</v>
      </c>
      <c r="AG3107" s="2">
        <f t="shared" si="1409"/>
        <v>105.92076283713217</v>
      </c>
      <c r="AH3107" s="1">
        <f t="shared" si="1398"/>
        <v>0</v>
      </c>
    </row>
    <row r="3108" spans="6:34" ht="15" thickBot="1" x14ac:dyDescent="0.4">
      <c r="F3108" s="21">
        <f t="shared" si="1410"/>
        <v>307.80000000000149</v>
      </c>
      <c r="G3108" s="20">
        <f t="shared" si="1425"/>
        <v>356.63043478260749</v>
      </c>
      <c r="H3108" s="19">
        <f t="shared" si="1399"/>
        <v>6.6304347826074945</v>
      </c>
      <c r="I3108" s="18">
        <f t="shared" si="1400"/>
        <v>1.8944099378878556E-2</v>
      </c>
      <c r="J3108" s="17">
        <f t="shared" si="1401"/>
        <v>3935.0464558612857</v>
      </c>
      <c r="K3108" s="16">
        <f t="shared" si="1402"/>
        <v>32.161889288814081</v>
      </c>
      <c r="L3108" s="15">
        <f t="shared" si="1403"/>
        <v>1.3845347021276564E-7</v>
      </c>
      <c r="M3108" s="14">
        <f t="shared" si="1404"/>
        <v>3.2909005334872264E-10</v>
      </c>
      <c r="N3108" s="13">
        <f t="shared" si="1411"/>
        <v>0</v>
      </c>
      <c r="O3108" s="12">
        <f t="shared" si="1412"/>
        <v>0</v>
      </c>
      <c r="P3108" s="4">
        <f t="shared" si="1413"/>
        <v>1.2462128098967713E-9</v>
      </c>
      <c r="Q3108" s="11">
        <f t="shared" si="1405"/>
        <v>1.831413571056754E-8</v>
      </c>
      <c r="R3108" s="10">
        <f t="shared" si="1414"/>
        <v>0</v>
      </c>
      <c r="S3108" s="9">
        <f t="shared" si="1415"/>
        <v>0</v>
      </c>
      <c r="T3108" s="8">
        <f t="shared" si="1416"/>
        <v>37294.985922558852</v>
      </c>
      <c r="U3108" s="7">
        <f t="shared" si="1417"/>
        <v>-32.161889288814081</v>
      </c>
      <c r="V3108" s="9">
        <f t="shared" si="1418"/>
        <v>0</v>
      </c>
      <c r="W3108" s="8">
        <f t="shared" si="1419"/>
        <v>3935.0464558612857</v>
      </c>
      <c r="X3108" s="7">
        <f t="shared" si="1420"/>
        <v>-32.161889288814081</v>
      </c>
      <c r="Y3108" s="6">
        <f t="shared" si="1406"/>
        <v>0</v>
      </c>
      <c r="Z3108" s="4">
        <f t="shared" si="1407"/>
        <v>-1</v>
      </c>
      <c r="AA3108" s="4">
        <f t="shared" si="1421"/>
        <v>0</v>
      </c>
      <c r="AB3108" s="5">
        <f t="shared" si="1422"/>
        <v>0</v>
      </c>
      <c r="AC3108" s="418">
        <f t="shared" si="1426"/>
        <v>0</v>
      </c>
      <c r="AD3108" s="628">
        <f t="shared" si="1423"/>
        <v>0</v>
      </c>
      <c r="AE3108" s="4">
        <f t="shared" si="1408"/>
        <v>0</v>
      </c>
      <c r="AF3108" s="3">
        <f t="shared" si="1424"/>
        <v>4.67</v>
      </c>
      <c r="AG3108" s="2">
        <f t="shared" si="1409"/>
        <v>105.92076283713217</v>
      </c>
      <c r="AH3108" s="1">
        <f t="shared" si="1398"/>
        <v>0</v>
      </c>
    </row>
    <row r="3109" spans="6:34" ht="15" thickBot="1" x14ac:dyDescent="0.4">
      <c r="F3109" s="21">
        <f t="shared" si="1410"/>
        <v>307.90000000000151</v>
      </c>
      <c r="G3109" s="20">
        <f t="shared" si="1425"/>
        <v>356.63043478260749</v>
      </c>
      <c r="H3109" s="19">
        <f t="shared" si="1399"/>
        <v>6.6304347826074945</v>
      </c>
      <c r="I3109" s="18">
        <f t="shared" si="1400"/>
        <v>1.8944099378878556E-2</v>
      </c>
      <c r="J3109" s="17">
        <f t="shared" si="1401"/>
        <v>3935.0464558612857</v>
      </c>
      <c r="K3109" s="16">
        <f t="shared" si="1402"/>
        <v>32.161889288814081</v>
      </c>
      <c r="L3109" s="15">
        <f t="shared" si="1403"/>
        <v>1.3845347021276564E-7</v>
      </c>
      <c r="M3109" s="14">
        <f t="shared" si="1404"/>
        <v>3.2909005334872264E-10</v>
      </c>
      <c r="N3109" s="13">
        <f t="shared" si="1411"/>
        <v>0</v>
      </c>
      <c r="O3109" s="12">
        <f t="shared" si="1412"/>
        <v>0</v>
      </c>
      <c r="P3109" s="4">
        <f t="shared" si="1413"/>
        <v>1.2462128098967713E-9</v>
      </c>
      <c r="Q3109" s="11">
        <f t="shared" si="1405"/>
        <v>1.831413571056754E-8</v>
      </c>
      <c r="R3109" s="10">
        <f t="shared" si="1414"/>
        <v>0</v>
      </c>
      <c r="S3109" s="9">
        <f t="shared" si="1415"/>
        <v>0</v>
      </c>
      <c r="T3109" s="8">
        <f t="shared" si="1416"/>
        <v>37294.985922558852</v>
      </c>
      <c r="U3109" s="7">
        <f t="shared" si="1417"/>
        <v>-32.161889288814081</v>
      </c>
      <c r="V3109" s="9">
        <f t="shared" si="1418"/>
        <v>0</v>
      </c>
      <c r="W3109" s="8">
        <f t="shared" si="1419"/>
        <v>3935.0464558612857</v>
      </c>
      <c r="X3109" s="7">
        <f t="shared" si="1420"/>
        <v>-32.161889288814081</v>
      </c>
      <c r="Y3109" s="6">
        <f t="shared" si="1406"/>
        <v>0</v>
      </c>
      <c r="Z3109" s="4">
        <f t="shared" si="1407"/>
        <v>-1</v>
      </c>
      <c r="AA3109" s="4">
        <f t="shared" si="1421"/>
        <v>0</v>
      </c>
      <c r="AB3109" s="5">
        <f t="shared" si="1422"/>
        <v>0</v>
      </c>
      <c r="AC3109" s="418">
        <f t="shared" si="1426"/>
        <v>0</v>
      </c>
      <c r="AD3109" s="628">
        <f t="shared" si="1423"/>
        <v>0</v>
      </c>
      <c r="AE3109" s="4">
        <f t="shared" si="1408"/>
        <v>0</v>
      </c>
      <c r="AF3109" s="3">
        <f t="shared" si="1424"/>
        <v>4.67</v>
      </c>
      <c r="AG3109" s="2">
        <f t="shared" si="1409"/>
        <v>105.92076283713217</v>
      </c>
      <c r="AH3109" s="1">
        <f t="shared" si="1398"/>
        <v>0</v>
      </c>
    </row>
    <row r="3110" spans="6:34" ht="15" thickBot="1" x14ac:dyDescent="0.4">
      <c r="F3110" s="21">
        <f t="shared" si="1410"/>
        <v>308.00000000000153</v>
      </c>
      <c r="G3110" s="20">
        <f t="shared" si="1425"/>
        <v>356.63043478260749</v>
      </c>
      <c r="H3110" s="19">
        <f t="shared" si="1399"/>
        <v>6.6304347826074945</v>
      </c>
      <c r="I3110" s="18">
        <f t="shared" si="1400"/>
        <v>1.8944099378878556E-2</v>
      </c>
      <c r="J3110" s="17">
        <f t="shared" si="1401"/>
        <v>3935.0464558612857</v>
      </c>
      <c r="K3110" s="16">
        <f t="shared" si="1402"/>
        <v>32.161889288814081</v>
      </c>
      <c r="L3110" s="15">
        <f t="shared" si="1403"/>
        <v>1.3845347021276564E-7</v>
      </c>
      <c r="M3110" s="14">
        <f t="shared" si="1404"/>
        <v>3.2909005334872264E-10</v>
      </c>
      <c r="N3110" s="13">
        <f t="shared" si="1411"/>
        <v>0</v>
      </c>
      <c r="O3110" s="12">
        <f t="shared" si="1412"/>
        <v>0</v>
      </c>
      <c r="P3110" s="4">
        <f t="shared" si="1413"/>
        <v>1.2462128098967713E-9</v>
      </c>
      <c r="Q3110" s="11">
        <f t="shared" si="1405"/>
        <v>1.831413571056754E-8</v>
      </c>
      <c r="R3110" s="10">
        <f t="shared" si="1414"/>
        <v>0</v>
      </c>
      <c r="S3110" s="9">
        <f t="shared" si="1415"/>
        <v>0</v>
      </c>
      <c r="T3110" s="8">
        <f t="shared" si="1416"/>
        <v>37294.985922558852</v>
      </c>
      <c r="U3110" s="7">
        <f t="shared" si="1417"/>
        <v>-32.161889288814081</v>
      </c>
      <c r="V3110" s="9">
        <f t="shared" si="1418"/>
        <v>0</v>
      </c>
      <c r="W3110" s="8">
        <f t="shared" si="1419"/>
        <v>3935.0464558612857</v>
      </c>
      <c r="X3110" s="7">
        <f t="shared" si="1420"/>
        <v>-32.161889288814081</v>
      </c>
      <c r="Y3110" s="6">
        <f t="shared" si="1406"/>
        <v>0</v>
      </c>
      <c r="Z3110" s="4">
        <f t="shared" si="1407"/>
        <v>-1</v>
      </c>
      <c r="AA3110" s="4">
        <f t="shared" si="1421"/>
        <v>0</v>
      </c>
      <c r="AB3110" s="5">
        <f t="shared" si="1422"/>
        <v>0</v>
      </c>
      <c r="AC3110" s="418">
        <f t="shared" si="1426"/>
        <v>0</v>
      </c>
      <c r="AD3110" s="628">
        <f t="shared" si="1423"/>
        <v>0</v>
      </c>
      <c r="AE3110" s="4">
        <f t="shared" si="1408"/>
        <v>0</v>
      </c>
      <c r="AF3110" s="3">
        <f t="shared" si="1424"/>
        <v>4.67</v>
      </c>
      <c r="AG3110" s="2">
        <f t="shared" si="1409"/>
        <v>105.92076283713217</v>
      </c>
      <c r="AH3110" s="1">
        <f t="shared" si="1398"/>
        <v>0</v>
      </c>
    </row>
    <row r="3111" spans="6:34" ht="15" thickBot="1" x14ac:dyDescent="0.4">
      <c r="F3111" s="21">
        <f t="shared" si="1410"/>
        <v>308.10000000000156</v>
      </c>
      <c r="G3111" s="20">
        <f t="shared" si="1425"/>
        <v>356.63043478260749</v>
      </c>
      <c r="H3111" s="19">
        <f t="shared" si="1399"/>
        <v>6.6304347826074945</v>
      </c>
      <c r="I3111" s="18">
        <f t="shared" si="1400"/>
        <v>1.8944099378878556E-2</v>
      </c>
      <c r="J3111" s="17">
        <f t="shared" si="1401"/>
        <v>3935.0464558612857</v>
      </c>
      <c r="K3111" s="16">
        <f t="shared" si="1402"/>
        <v>32.161889288814081</v>
      </c>
      <c r="L3111" s="15">
        <f t="shared" si="1403"/>
        <v>1.3845347021276564E-7</v>
      </c>
      <c r="M3111" s="14">
        <f t="shared" si="1404"/>
        <v>3.2909005334872264E-10</v>
      </c>
      <c r="N3111" s="13">
        <f t="shared" si="1411"/>
        <v>0</v>
      </c>
      <c r="O3111" s="12">
        <f t="shared" si="1412"/>
        <v>0</v>
      </c>
      <c r="P3111" s="4">
        <f t="shared" si="1413"/>
        <v>1.2462128098967713E-9</v>
      </c>
      <c r="Q3111" s="11">
        <f t="shared" si="1405"/>
        <v>1.831413571056754E-8</v>
      </c>
      <c r="R3111" s="10">
        <f t="shared" si="1414"/>
        <v>0</v>
      </c>
      <c r="S3111" s="9">
        <f t="shared" si="1415"/>
        <v>0</v>
      </c>
      <c r="T3111" s="8">
        <f t="shared" si="1416"/>
        <v>37294.985922558852</v>
      </c>
      <c r="U3111" s="7">
        <f t="shared" si="1417"/>
        <v>-32.161889288814081</v>
      </c>
      <c r="V3111" s="9">
        <f t="shared" si="1418"/>
        <v>0</v>
      </c>
      <c r="W3111" s="8">
        <f t="shared" si="1419"/>
        <v>3935.0464558612857</v>
      </c>
      <c r="X3111" s="7">
        <f t="shared" si="1420"/>
        <v>-32.161889288814081</v>
      </c>
      <c r="Y3111" s="6">
        <f t="shared" si="1406"/>
        <v>0</v>
      </c>
      <c r="Z3111" s="4">
        <f t="shared" si="1407"/>
        <v>-1</v>
      </c>
      <c r="AA3111" s="4">
        <f t="shared" si="1421"/>
        <v>0</v>
      </c>
      <c r="AB3111" s="5">
        <f t="shared" si="1422"/>
        <v>0</v>
      </c>
      <c r="AC3111" s="418">
        <f t="shared" si="1426"/>
        <v>0</v>
      </c>
      <c r="AD3111" s="628">
        <f t="shared" si="1423"/>
        <v>0</v>
      </c>
      <c r="AE3111" s="4">
        <f t="shared" si="1408"/>
        <v>0</v>
      </c>
      <c r="AF3111" s="3">
        <f t="shared" si="1424"/>
        <v>4.67</v>
      </c>
      <c r="AG3111" s="2">
        <f t="shared" si="1409"/>
        <v>105.92076283713217</v>
      </c>
      <c r="AH3111" s="1">
        <f t="shared" si="1398"/>
        <v>0</v>
      </c>
    </row>
    <row r="3112" spans="6:34" ht="15" thickBot="1" x14ac:dyDescent="0.4">
      <c r="F3112" s="21">
        <f t="shared" si="1410"/>
        <v>308.20000000000158</v>
      </c>
      <c r="G3112" s="20">
        <f t="shared" si="1425"/>
        <v>356.63043478260749</v>
      </c>
      <c r="H3112" s="19">
        <f t="shared" si="1399"/>
        <v>6.6304347826074945</v>
      </c>
      <c r="I3112" s="18">
        <f t="shared" si="1400"/>
        <v>1.8944099378878556E-2</v>
      </c>
      <c r="J3112" s="17">
        <f t="shared" si="1401"/>
        <v>3935.0464558612857</v>
      </c>
      <c r="K3112" s="16">
        <f t="shared" si="1402"/>
        <v>32.161889288814081</v>
      </c>
      <c r="L3112" s="15">
        <f t="shared" si="1403"/>
        <v>1.3845347021276564E-7</v>
      </c>
      <c r="M3112" s="14">
        <f t="shared" si="1404"/>
        <v>3.2909005334872264E-10</v>
      </c>
      <c r="N3112" s="13">
        <f t="shared" si="1411"/>
        <v>0</v>
      </c>
      <c r="O3112" s="12">
        <f t="shared" si="1412"/>
        <v>0</v>
      </c>
      <c r="P3112" s="4">
        <f t="shared" si="1413"/>
        <v>1.2462128098967713E-9</v>
      </c>
      <c r="Q3112" s="11">
        <f t="shared" si="1405"/>
        <v>1.831413571056754E-8</v>
      </c>
      <c r="R3112" s="10">
        <f t="shared" si="1414"/>
        <v>0</v>
      </c>
      <c r="S3112" s="9">
        <f t="shared" si="1415"/>
        <v>0</v>
      </c>
      <c r="T3112" s="8">
        <f t="shared" si="1416"/>
        <v>37294.985922558852</v>
      </c>
      <c r="U3112" s="7">
        <f t="shared" si="1417"/>
        <v>-32.161889288814081</v>
      </c>
      <c r="V3112" s="9">
        <f t="shared" si="1418"/>
        <v>0</v>
      </c>
      <c r="W3112" s="8">
        <f t="shared" si="1419"/>
        <v>3935.0464558612857</v>
      </c>
      <c r="X3112" s="7">
        <f t="shared" si="1420"/>
        <v>-32.161889288814081</v>
      </c>
      <c r="Y3112" s="6">
        <f t="shared" si="1406"/>
        <v>0</v>
      </c>
      <c r="Z3112" s="4">
        <f t="shared" si="1407"/>
        <v>-1</v>
      </c>
      <c r="AA3112" s="4">
        <f t="shared" si="1421"/>
        <v>0</v>
      </c>
      <c r="AB3112" s="5">
        <f t="shared" si="1422"/>
        <v>0</v>
      </c>
      <c r="AC3112" s="418">
        <f t="shared" si="1426"/>
        <v>0</v>
      </c>
      <c r="AD3112" s="628">
        <f t="shared" si="1423"/>
        <v>0</v>
      </c>
      <c r="AE3112" s="4">
        <f t="shared" si="1408"/>
        <v>0</v>
      </c>
      <c r="AF3112" s="3">
        <f t="shared" si="1424"/>
        <v>4.67</v>
      </c>
      <c r="AG3112" s="2">
        <f t="shared" si="1409"/>
        <v>105.92076283713217</v>
      </c>
      <c r="AH3112" s="1">
        <f t="shared" si="1398"/>
        <v>0</v>
      </c>
    </row>
    <row r="3113" spans="6:34" ht="15" thickBot="1" x14ac:dyDescent="0.4">
      <c r="F3113" s="21">
        <f t="shared" si="1410"/>
        <v>308.3000000000016</v>
      </c>
      <c r="G3113" s="20">
        <f t="shared" si="1425"/>
        <v>356.63043478260749</v>
      </c>
      <c r="H3113" s="19">
        <f t="shared" si="1399"/>
        <v>6.6304347826074945</v>
      </c>
      <c r="I3113" s="18">
        <f t="shared" si="1400"/>
        <v>1.8944099378878556E-2</v>
      </c>
      <c r="J3113" s="17">
        <f t="shared" si="1401"/>
        <v>3935.0464558612857</v>
      </c>
      <c r="K3113" s="16">
        <f t="shared" si="1402"/>
        <v>32.161889288814081</v>
      </c>
      <c r="L3113" s="15">
        <f t="shared" si="1403"/>
        <v>1.3845347021276564E-7</v>
      </c>
      <c r="M3113" s="14">
        <f t="shared" si="1404"/>
        <v>3.2909005334872264E-10</v>
      </c>
      <c r="N3113" s="13">
        <f t="shared" si="1411"/>
        <v>0</v>
      </c>
      <c r="O3113" s="12">
        <f t="shared" si="1412"/>
        <v>0</v>
      </c>
      <c r="P3113" s="4">
        <f t="shared" si="1413"/>
        <v>1.2462128098967713E-9</v>
      </c>
      <c r="Q3113" s="11">
        <f t="shared" si="1405"/>
        <v>1.831413571056754E-8</v>
      </c>
      <c r="R3113" s="10">
        <f t="shared" si="1414"/>
        <v>0</v>
      </c>
      <c r="S3113" s="9">
        <f t="shared" si="1415"/>
        <v>0</v>
      </c>
      <c r="T3113" s="8">
        <f t="shared" si="1416"/>
        <v>37294.985922558852</v>
      </c>
      <c r="U3113" s="7">
        <f t="shared" si="1417"/>
        <v>-32.161889288814081</v>
      </c>
      <c r="V3113" s="9">
        <f t="shared" si="1418"/>
        <v>0</v>
      </c>
      <c r="W3113" s="8">
        <f t="shared" si="1419"/>
        <v>3935.0464558612857</v>
      </c>
      <c r="X3113" s="7">
        <f t="shared" si="1420"/>
        <v>-32.161889288814081</v>
      </c>
      <c r="Y3113" s="6">
        <f t="shared" si="1406"/>
        <v>0</v>
      </c>
      <c r="Z3113" s="4">
        <f t="shared" si="1407"/>
        <v>-1</v>
      </c>
      <c r="AA3113" s="4">
        <f t="shared" si="1421"/>
        <v>0</v>
      </c>
      <c r="AB3113" s="5">
        <f t="shared" si="1422"/>
        <v>0</v>
      </c>
      <c r="AC3113" s="418">
        <f t="shared" si="1426"/>
        <v>0</v>
      </c>
      <c r="AD3113" s="628">
        <f t="shared" si="1423"/>
        <v>0</v>
      </c>
      <c r="AE3113" s="4">
        <f t="shared" si="1408"/>
        <v>0</v>
      </c>
      <c r="AF3113" s="3">
        <f t="shared" si="1424"/>
        <v>4.67</v>
      </c>
      <c r="AG3113" s="2">
        <f t="shared" si="1409"/>
        <v>105.92076283713217</v>
      </c>
      <c r="AH3113" s="1">
        <f t="shared" si="1398"/>
        <v>0</v>
      </c>
    </row>
    <row r="3114" spans="6:34" ht="15" thickBot="1" x14ac:dyDescent="0.4">
      <c r="F3114" s="21">
        <f t="shared" si="1410"/>
        <v>308.40000000000163</v>
      </c>
      <c r="G3114" s="20">
        <f t="shared" si="1425"/>
        <v>356.63043478260749</v>
      </c>
      <c r="H3114" s="19">
        <f t="shared" si="1399"/>
        <v>6.6304347826074945</v>
      </c>
      <c r="I3114" s="18">
        <f t="shared" si="1400"/>
        <v>1.8944099378878556E-2</v>
      </c>
      <c r="J3114" s="17">
        <f t="shared" si="1401"/>
        <v>3935.0464558612857</v>
      </c>
      <c r="K3114" s="16">
        <f t="shared" si="1402"/>
        <v>32.161889288814081</v>
      </c>
      <c r="L3114" s="15">
        <f t="shared" si="1403"/>
        <v>1.3845347021276564E-7</v>
      </c>
      <c r="M3114" s="14">
        <f t="shared" si="1404"/>
        <v>3.2909005334872264E-10</v>
      </c>
      <c r="N3114" s="13">
        <f t="shared" si="1411"/>
        <v>0</v>
      </c>
      <c r="O3114" s="12">
        <f t="shared" si="1412"/>
        <v>0</v>
      </c>
      <c r="P3114" s="4">
        <f t="shared" si="1413"/>
        <v>1.2462128098967713E-9</v>
      </c>
      <c r="Q3114" s="11">
        <f t="shared" si="1405"/>
        <v>1.831413571056754E-8</v>
      </c>
      <c r="R3114" s="10">
        <f t="shared" si="1414"/>
        <v>0</v>
      </c>
      <c r="S3114" s="9">
        <f t="shared" si="1415"/>
        <v>0</v>
      </c>
      <c r="T3114" s="8">
        <f t="shared" si="1416"/>
        <v>37294.985922558852</v>
      </c>
      <c r="U3114" s="7">
        <f t="shared" si="1417"/>
        <v>-32.161889288814081</v>
      </c>
      <c r="V3114" s="9">
        <f t="shared" si="1418"/>
        <v>0</v>
      </c>
      <c r="W3114" s="8">
        <f t="shared" si="1419"/>
        <v>3935.0464558612857</v>
      </c>
      <c r="X3114" s="7">
        <f t="shared" si="1420"/>
        <v>-32.161889288814081</v>
      </c>
      <c r="Y3114" s="6">
        <f t="shared" si="1406"/>
        <v>0</v>
      </c>
      <c r="Z3114" s="4">
        <f t="shared" si="1407"/>
        <v>-1</v>
      </c>
      <c r="AA3114" s="4">
        <f t="shared" si="1421"/>
        <v>0</v>
      </c>
      <c r="AB3114" s="5">
        <f t="shared" si="1422"/>
        <v>0</v>
      </c>
      <c r="AC3114" s="418">
        <f t="shared" si="1426"/>
        <v>0</v>
      </c>
      <c r="AD3114" s="628">
        <f t="shared" si="1423"/>
        <v>0</v>
      </c>
      <c r="AE3114" s="4">
        <f t="shared" si="1408"/>
        <v>0</v>
      </c>
      <c r="AF3114" s="3">
        <f t="shared" si="1424"/>
        <v>4.67</v>
      </c>
      <c r="AG3114" s="2">
        <f t="shared" si="1409"/>
        <v>105.92076283713217</v>
      </c>
      <c r="AH3114" s="1">
        <f t="shared" si="1398"/>
        <v>0</v>
      </c>
    </row>
    <row r="3115" spans="6:34" ht="15" thickBot="1" x14ac:dyDescent="0.4">
      <c r="F3115" s="21">
        <f t="shared" si="1410"/>
        <v>308.50000000000165</v>
      </c>
      <c r="G3115" s="20">
        <f t="shared" si="1425"/>
        <v>356.63043478260749</v>
      </c>
      <c r="H3115" s="19">
        <f t="shared" si="1399"/>
        <v>6.6304347826074945</v>
      </c>
      <c r="I3115" s="18">
        <f t="shared" si="1400"/>
        <v>1.8944099378878556E-2</v>
      </c>
      <c r="J3115" s="17">
        <f t="shared" si="1401"/>
        <v>3935.0464558612857</v>
      </c>
      <c r="K3115" s="16">
        <f t="shared" si="1402"/>
        <v>32.161889288814081</v>
      </c>
      <c r="L3115" s="15">
        <f t="shared" si="1403"/>
        <v>1.3845347021276564E-7</v>
      </c>
      <c r="M3115" s="14">
        <f t="shared" si="1404"/>
        <v>3.2909005334872264E-10</v>
      </c>
      <c r="N3115" s="13">
        <f t="shared" si="1411"/>
        <v>0</v>
      </c>
      <c r="O3115" s="12">
        <f t="shared" si="1412"/>
        <v>0</v>
      </c>
      <c r="P3115" s="4">
        <f t="shared" si="1413"/>
        <v>1.2462128098967713E-9</v>
      </c>
      <c r="Q3115" s="11">
        <f t="shared" si="1405"/>
        <v>1.831413571056754E-8</v>
      </c>
      <c r="R3115" s="10">
        <f t="shared" si="1414"/>
        <v>0</v>
      </c>
      <c r="S3115" s="9">
        <f t="shared" si="1415"/>
        <v>0</v>
      </c>
      <c r="T3115" s="8">
        <f t="shared" si="1416"/>
        <v>37294.985922558852</v>
      </c>
      <c r="U3115" s="7">
        <f t="shared" si="1417"/>
        <v>-32.161889288814081</v>
      </c>
      <c r="V3115" s="9">
        <f t="shared" si="1418"/>
        <v>0</v>
      </c>
      <c r="W3115" s="8">
        <f t="shared" si="1419"/>
        <v>3935.0464558612857</v>
      </c>
      <c r="X3115" s="7">
        <f t="shared" si="1420"/>
        <v>-32.161889288814081</v>
      </c>
      <c r="Y3115" s="6">
        <f t="shared" si="1406"/>
        <v>0</v>
      </c>
      <c r="Z3115" s="4">
        <f t="shared" si="1407"/>
        <v>-1</v>
      </c>
      <c r="AA3115" s="4">
        <f t="shared" si="1421"/>
        <v>0</v>
      </c>
      <c r="AB3115" s="5">
        <f t="shared" si="1422"/>
        <v>0</v>
      </c>
      <c r="AC3115" s="418">
        <f t="shared" si="1426"/>
        <v>0</v>
      </c>
      <c r="AD3115" s="628">
        <f t="shared" si="1423"/>
        <v>0</v>
      </c>
      <c r="AE3115" s="4">
        <f t="shared" si="1408"/>
        <v>0</v>
      </c>
      <c r="AF3115" s="3">
        <f t="shared" si="1424"/>
        <v>4.67</v>
      </c>
      <c r="AG3115" s="2">
        <f t="shared" si="1409"/>
        <v>105.92076283713217</v>
      </c>
      <c r="AH3115" s="1">
        <f t="shared" si="1398"/>
        <v>0</v>
      </c>
    </row>
    <row r="3116" spans="6:34" ht="15" thickBot="1" x14ac:dyDescent="0.4">
      <c r="F3116" s="21">
        <f t="shared" si="1410"/>
        <v>308.60000000000167</v>
      </c>
      <c r="G3116" s="20">
        <f t="shared" si="1425"/>
        <v>356.63043478260749</v>
      </c>
      <c r="H3116" s="19">
        <f t="shared" si="1399"/>
        <v>6.6304347826074945</v>
      </c>
      <c r="I3116" s="18">
        <f t="shared" si="1400"/>
        <v>1.8944099378878556E-2</v>
      </c>
      <c r="J3116" s="17">
        <f t="shared" si="1401"/>
        <v>3935.0464558612857</v>
      </c>
      <c r="K3116" s="16">
        <f t="shared" si="1402"/>
        <v>32.161889288814081</v>
      </c>
      <c r="L3116" s="15">
        <f t="shared" si="1403"/>
        <v>1.3845347021276564E-7</v>
      </c>
      <c r="M3116" s="14">
        <f t="shared" si="1404"/>
        <v>3.2909005334872264E-10</v>
      </c>
      <c r="N3116" s="13">
        <f t="shared" si="1411"/>
        <v>0</v>
      </c>
      <c r="O3116" s="12">
        <f t="shared" si="1412"/>
        <v>0</v>
      </c>
      <c r="P3116" s="4">
        <f t="shared" si="1413"/>
        <v>1.2462128098967713E-9</v>
      </c>
      <c r="Q3116" s="11">
        <f t="shared" si="1405"/>
        <v>1.831413571056754E-8</v>
      </c>
      <c r="R3116" s="10">
        <f t="shared" si="1414"/>
        <v>0</v>
      </c>
      <c r="S3116" s="9">
        <f t="shared" si="1415"/>
        <v>0</v>
      </c>
      <c r="T3116" s="8">
        <f t="shared" si="1416"/>
        <v>37294.985922558852</v>
      </c>
      <c r="U3116" s="7">
        <f t="shared" si="1417"/>
        <v>-32.161889288814081</v>
      </c>
      <c r="V3116" s="9">
        <f t="shared" si="1418"/>
        <v>0</v>
      </c>
      <c r="W3116" s="8">
        <f t="shared" si="1419"/>
        <v>3935.0464558612857</v>
      </c>
      <c r="X3116" s="7">
        <f t="shared" si="1420"/>
        <v>-32.161889288814081</v>
      </c>
      <c r="Y3116" s="6">
        <f t="shared" si="1406"/>
        <v>0</v>
      </c>
      <c r="Z3116" s="4">
        <f t="shared" si="1407"/>
        <v>-1</v>
      </c>
      <c r="AA3116" s="4">
        <f t="shared" si="1421"/>
        <v>0</v>
      </c>
      <c r="AB3116" s="5">
        <f t="shared" si="1422"/>
        <v>0</v>
      </c>
      <c r="AC3116" s="418">
        <f t="shared" si="1426"/>
        <v>0</v>
      </c>
      <c r="AD3116" s="628">
        <f t="shared" si="1423"/>
        <v>0</v>
      </c>
      <c r="AE3116" s="4">
        <f t="shared" si="1408"/>
        <v>0</v>
      </c>
      <c r="AF3116" s="3">
        <f t="shared" si="1424"/>
        <v>4.67</v>
      </c>
      <c r="AG3116" s="2">
        <f t="shared" si="1409"/>
        <v>105.92076283713217</v>
      </c>
      <c r="AH3116" s="1">
        <f t="shared" si="1398"/>
        <v>0</v>
      </c>
    </row>
    <row r="3117" spans="6:34" ht="15" thickBot="1" x14ac:dyDescent="0.4">
      <c r="F3117" s="21">
        <f t="shared" si="1410"/>
        <v>308.70000000000169</v>
      </c>
      <c r="G3117" s="20">
        <f t="shared" si="1425"/>
        <v>356.63043478260749</v>
      </c>
      <c r="H3117" s="19">
        <f t="shared" si="1399"/>
        <v>6.6304347826074945</v>
      </c>
      <c r="I3117" s="18">
        <f t="shared" si="1400"/>
        <v>1.8944099378878556E-2</v>
      </c>
      <c r="J3117" s="17">
        <f t="shared" si="1401"/>
        <v>3935.0464558612857</v>
      </c>
      <c r="K3117" s="16">
        <f t="shared" si="1402"/>
        <v>32.161889288814081</v>
      </c>
      <c r="L3117" s="15">
        <f t="shared" si="1403"/>
        <v>1.3845347021276564E-7</v>
      </c>
      <c r="M3117" s="14">
        <f t="shared" si="1404"/>
        <v>3.2909005334872264E-10</v>
      </c>
      <c r="N3117" s="13">
        <f t="shared" si="1411"/>
        <v>0</v>
      </c>
      <c r="O3117" s="12">
        <f t="shared" si="1412"/>
        <v>0</v>
      </c>
      <c r="P3117" s="4">
        <f t="shared" si="1413"/>
        <v>1.2462128098967713E-9</v>
      </c>
      <c r="Q3117" s="11">
        <f t="shared" si="1405"/>
        <v>1.831413571056754E-8</v>
      </c>
      <c r="R3117" s="10">
        <f t="shared" si="1414"/>
        <v>0</v>
      </c>
      <c r="S3117" s="9">
        <f t="shared" si="1415"/>
        <v>0</v>
      </c>
      <c r="T3117" s="8">
        <f t="shared" si="1416"/>
        <v>37294.985922558852</v>
      </c>
      <c r="U3117" s="7">
        <f t="shared" si="1417"/>
        <v>-32.161889288814081</v>
      </c>
      <c r="V3117" s="9">
        <f t="shared" si="1418"/>
        <v>0</v>
      </c>
      <c r="W3117" s="8">
        <f t="shared" si="1419"/>
        <v>3935.0464558612857</v>
      </c>
      <c r="X3117" s="7">
        <f t="shared" si="1420"/>
        <v>-32.161889288814081</v>
      </c>
      <c r="Y3117" s="6">
        <f t="shared" si="1406"/>
        <v>0</v>
      </c>
      <c r="Z3117" s="4">
        <f t="shared" si="1407"/>
        <v>-1</v>
      </c>
      <c r="AA3117" s="4">
        <f t="shared" si="1421"/>
        <v>0</v>
      </c>
      <c r="AB3117" s="5">
        <f t="shared" si="1422"/>
        <v>0</v>
      </c>
      <c r="AC3117" s="418">
        <f t="shared" si="1426"/>
        <v>0</v>
      </c>
      <c r="AD3117" s="628">
        <f t="shared" si="1423"/>
        <v>0</v>
      </c>
      <c r="AE3117" s="4">
        <f t="shared" si="1408"/>
        <v>0</v>
      </c>
      <c r="AF3117" s="3">
        <f t="shared" si="1424"/>
        <v>4.67</v>
      </c>
      <c r="AG3117" s="2">
        <f t="shared" si="1409"/>
        <v>105.92076283713217</v>
      </c>
      <c r="AH3117" s="1">
        <f t="shared" si="1398"/>
        <v>0</v>
      </c>
    </row>
    <row r="3118" spans="6:34" ht="15" thickBot="1" x14ac:dyDescent="0.4">
      <c r="F3118" s="21">
        <f t="shared" si="1410"/>
        <v>308.80000000000172</v>
      </c>
      <c r="G3118" s="20">
        <f t="shared" si="1425"/>
        <v>356.63043478260749</v>
      </c>
      <c r="H3118" s="19">
        <f t="shared" si="1399"/>
        <v>6.6304347826074945</v>
      </c>
      <c r="I3118" s="18">
        <f t="shared" si="1400"/>
        <v>1.8944099378878556E-2</v>
      </c>
      <c r="J3118" s="17">
        <f t="shared" si="1401"/>
        <v>3935.0464558612857</v>
      </c>
      <c r="K3118" s="16">
        <f t="shared" si="1402"/>
        <v>32.161889288814081</v>
      </c>
      <c r="L3118" s="15">
        <f t="shared" si="1403"/>
        <v>1.3845347021276564E-7</v>
      </c>
      <c r="M3118" s="14">
        <f t="shared" si="1404"/>
        <v>3.2909005334872264E-10</v>
      </c>
      <c r="N3118" s="13">
        <f t="shared" si="1411"/>
        <v>0</v>
      </c>
      <c r="O3118" s="12">
        <f t="shared" si="1412"/>
        <v>0</v>
      </c>
      <c r="P3118" s="4">
        <f t="shared" si="1413"/>
        <v>1.2462128098967713E-9</v>
      </c>
      <c r="Q3118" s="11">
        <f t="shared" si="1405"/>
        <v>1.831413571056754E-8</v>
      </c>
      <c r="R3118" s="10">
        <f t="shared" si="1414"/>
        <v>0</v>
      </c>
      <c r="S3118" s="9">
        <f t="shared" si="1415"/>
        <v>0</v>
      </c>
      <c r="T3118" s="8">
        <f t="shared" si="1416"/>
        <v>37294.985922558852</v>
      </c>
      <c r="U3118" s="7">
        <f t="shared" si="1417"/>
        <v>-32.161889288814081</v>
      </c>
      <c r="V3118" s="9">
        <f t="shared" si="1418"/>
        <v>0</v>
      </c>
      <c r="W3118" s="8">
        <f t="shared" si="1419"/>
        <v>3935.0464558612857</v>
      </c>
      <c r="X3118" s="7">
        <f t="shared" si="1420"/>
        <v>-32.161889288814081</v>
      </c>
      <c r="Y3118" s="6">
        <f t="shared" si="1406"/>
        <v>0</v>
      </c>
      <c r="Z3118" s="4">
        <f t="shared" si="1407"/>
        <v>-1</v>
      </c>
      <c r="AA3118" s="4">
        <f t="shared" si="1421"/>
        <v>0</v>
      </c>
      <c r="AB3118" s="5">
        <f t="shared" si="1422"/>
        <v>0</v>
      </c>
      <c r="AC3118" s="418">
        <f t="shared" si="1426"/>
        <v>0</v>
      </c>
      <c r="AD3118" s="628">
        <f t="shared" si="1423"/>
        <v>0</v>
      </c>
      <c r="AE3118" s="4">
        <f t="shared" si="1408"/>
        <v>0</v>
      </c>
      <c r="AF3118" s="3">
        <f t="shared" si="1424"/>
        <v>4.67</v>
      </c>
      <c r="AG3118" s="2">
        <f t="shared" si="1409"/>
        <v>105.92076283713217</v>
      </c>
      <c r="AH3118" s="1">
        <f t="shared" si="1398"/>
        <v>0</v>
      </c>
    </row>
    <row r="3119" spans="6:34" ht="15" thickBot="1" x14ac:dyDescent="0.4">
      <c r="F3119" s="21">
        <f t="shared" si="1410"/>
        <v>308.90000000000174</v>
      </c>
      <c r="G3119" s="20">
        <f t="shared" si="1425"/>
        <v>356.63043478260749</v>
      </c>
      <c r="H3119" s="19">
        <f t="shared" si="1399"/>
        <v>6.6304347826074945</v>
      </c>
      <c r="I3119" s="18">
        <f t="shared" si="1400"/>
        <v>1.8944099378878556E-2</v>
      </c>
      <c r="J3119" s="17">
        <f t="shared" si="1401"/>
        <v>3935.0464558612857</v>
      </c>
      <c r="K3119" s="16">
        <f t="shared" si="1402"/>
        <v>32.161889288814081</v>
      </c>
      <c r="L3119" s="15">
        <f t="shared" si="1403"/>
        <v>1.3845347021276564E-7</v>
      </c>
      <c r="M3119" s="14">
        <f t="shared" si="1404"/>
        <v>3.2909005334872264E-10</v>
      </c>
      <c r="N3119" s="13">
        <f t="shared" si="1411"/>
        <v>0</v>
      </c>
      <c r="O3119" s="12">
        <f t="shared" si="1412"/>
        <v>0</v>
      </c>
      <c r="P3119" s="4">
        <f t="shared" si="1413"/>
        <v>1.2462128098967713E-9</v>
      </c>
      <c r="Q3119" s="11">
        <f t="shared" si="1405"/>
        <v>1.831413571056754E-8</v>
      </c>
      <c r="R3119" s="10">
        <f t="shared" si="1414"/>
        <v>0</v>
      </c>
      <c r="S3119" s="9">
        <f t="shared" si="1415"/>
        <v>0</v>
      </c>
      <c r="T3119" s="8">
        <f t="shared" si="1416"/>
        <v>37294.985922558852</v>
      </c>
      <c r="U3119" s="7">
        <f t="shared" si="1417"/>
        <v>-32.161889288814081</v>
      </c>
      <c r="V3119" s="9">
        <f t="shared" si="1418"/>
        <v>0</v>
      </c>
      <c r="W3119" s="8">
        <f t="shared" si="1419"/>
        <v>3935.0464558612857</v>
      </c>
      <c r="X3119" s="7">
        <f t="shared" si="1420"/>
        <v>-32.161889288814081</v>
      </c>
      <c r="Y3119" s="6">
        <f t="shared" si="1406"/>
        <v>0</v>
      </c>
      <c r="Z3119" s="4">
        <f t="shared" si="1407"/>
        <v>-1</v>
      </c>
      <c r="AA3119" s="4">
        <f t="shared" si="1421"/>
        <v>0</v>
      </c>
      <c r="AB3119" s="5">
        <f t="shared" si="1422"/>
        <v>0</v>
      </c>
      <c r="AC3119" s="418">
        <f t="shared" si="1426"/>
        <v>0</v>
      </c>
      <c r="AD3119" s="628">
        <f t="shared" si="1423"/>
        <v>0</v>
      </c>
      <c r="AE3119" s="4">
        <f t="shared" si="1408"/>
        <v>0</v>
      </c>
      <c r="AF3119" s="3">
        <f t="shared" si="1424"/>
        <v>4.67</v>
      </c>
      <c r="AG3119" s="2">
        <f t="shared" si="1409"/>
        <v>105.92076283713217</v>
      </c>
      <c r="AH3119" s="1">
        <f t="shared" si="1398"/>
        <v>0</v>
      </c>
    </row>
    <row r="3120" spans="6:34" ht="15" thickBot="1" x14ac:dyDescent="0.4">
      <c r="F3120" s="21">
        <f t="shared" si="1410"/>
        <v>309.00000000000176</v>
      </c>
      <c r="G3120" s="20">
        <f t="shared" si="1425"/>
        <v>356.63043478260749</v>
      </c>
      <c r="H3120" s="19">
        <f t="shared" si="1399"/>
        <v>6.6304347826074945</v>
      </c>
      <c r="I3120" s="18">
        <f t="shared" si="1400"/>
        <v>1.8944099378878556E-2</v>
      </c>
      <c r="J3120" s="17">
        <f t="shared" si="1401"/>
        <v>3935.0464558612857</v>
      </c>
      <c r="K3120" s="16">
        <f t="shared" si="1402"/>
        <v>32.161889288814081</v>
      </c>
      <c r="L3120" s="15">
        <f t="shared" si="1403"/>
        <v>1.3845347021276564E-7</v>
      </c>
      <c r="M3120" s="14">
        <f t="shared" si="1404"/>
        <v>3.2909005334872264E-10</v>
      </c>
      <c r="N3120" s="13">
        <f t="shared" si="1411"/>
        <v>0</v>
      </c>
      <c r="O3120" s="12">
        <f t="shared" si="1412"/>
        <v>0</v>
      </c>
      <c r="P3120" s="4">
        <f t="shared" si="1413"/>
        <v>1.2462128098967713E-9</v>
      </c>
      <c r="Q3120" s="11">
        <f t="shared" si="1405"/>
        <v>1.831413571056754E-8</v>
      </c>
      <c r="R3120" s="10">
        <f t="shared" si="1414"/>
        <v>0</v>
      </c>
      <c r="S3120" s="9">
        <f t="shared" si="1415"/>
        <v>0</v>
      </c>
      <c r="T3120" s="8">
        <f t="shared" si="1416"/>
        <v>37294.985922558852</v>
      </c>
      <c r="U3120" s="7">
        <f t="shared" si="1417"/>
        <v>-32.161889288814081</v>
      </c>
      <c r="V3120" s="9">
        <f t="shared" si="1418"/>
        <v>0</v>
      </c>
      <c r="W3120" s="8">
        <f t="shared" si="1419"/>
        <v>3935.0464558612857</v>
      </c>
      <c r="X3120" s="7">
        <f t="shared" si="1420"/>
        <v>-32.161889288814081</v>
      </c>
      <c r="Y3120" s="6">
        <f t="shared" si="1406"/>
        <v>0</v>
      </c>
      <c r="Z3120" s="4">
        <f t="shared" si="1407"/>
        <v>-1</v>
      </c>
      <c r="AA3120" s="4">
        <f t="shared" si="1421"/>
        <v>0</v>
      </c>
      <c r="AB3120" s="5">
        <f t="shared" si="1422"/>
        <v>0</v>
      </c>
      <c r="AC3120" s="418">
        <f t="shared" si="1426"/>
        <v>0</v>
      </c>
      <c r="AD3120" s="628">
        <f t="shared" si="1423"/>
        <v>0</v>
      </c>
      <c r="AE3120" s="4">
        <f t="shared" si="1408"/>
        <v>0</v>
      </c>
      <c r="AF3120" s="3">
        <f t="shared" si="1424"/>
        <v>4.67</v>
      </c>
      <c r="AG3120" s="2">
        <f t="shared" si="1409"/>
        <v>105.92076283713217</v>
      </c>
      <c r="AH3120" s="1">
        <f t="shared" si="1398"/>
        <v>0</v>
      </c>
    </row>
    <row r="3121" spans="6:34" ht="15" thickBot="1" x14ac:dyDescent="0.4">
      <c r="F3121" s="21">
        <f t="shared" si="1410"/>
        <v>309.10000000000178</v>
      </c>
      <c r="G3121" s="20">
        <f t="shared" si="1425"/>
        <v>356.63043478260749</v>
      </c>
      <c r="H3121" s="19">
        <f t="shared" si="1399"/>
        <v>6.6304347826074945</v>
      </c>
      <c r="I3121" s="18">
        <f t="shared" si="1400"/>
        <v>1.8944099378878556E-2</v>
      </c>
      <c r="J3121" s="17">
        <f t="shared" si="1401"/>
        <v>3935.0464558612857</v>
      </c>
      <c r="K3121" s="16">
        <f t="shared" si="1402"/>
        <v>32.161889288814081</v>
      </c>
      <c r="L3121" s="15">
        <f t="shared" si="1403"/>
        <v>1.3845347021276564E-7</v>
      </c>
      <c r="M3121" s="14">
        <f t="shared" si="1404"/>
        <v>3.2909005334872264E-10</v>
      </c>
      <c r="N3121" s="13">
        <f t="shared" si="1411"/>
        <v>0</v>
      </c>
      <c r="O3121" s="12">
        <f t="shared" si="1412"/>
        <v>0</v>
      </c>
      <c r="P3121" s="4">
        <f t="shared" si="1413"/>
        <v>1.2462128098967713E-9</v>
      </c>
      <c r="Q3121" s="11">
        <f t="shared" si="1405"/>
        <v>1.831413571056754E-8</v>
      </c>
      <c r="R3121" s="10">
        <f t="shared" si="1414"/>
        <v>0</v>
      </c>
      <c r="S3121" s="9">
        <f t="shared" si="1415"/>
        <v>0</v>
      </c>
      <c r="T3121" s="8">
        <f t="shared" si="1416"/>
        <v>37294.985922558852</v>
      </c>
      <c r="U3121" s="7">
        <f t="shared" si="1417"/>
        <v>-32.161889288814081</v>
      </c>
      <c r="V3121" s="9">
        <f t="shared" si="1418"/>
        <v>0</v>
      </c>
      <c r="W3121" s="8">
        <f t="shared" si="1419"/>
        <v>3935.0464558612857</v>
      </c>
      <c r="X3121" s="7">
        <f t="shared" si="1420"/>
        <v>-32.161889288814081</v>
      </c>
      <c r="Y3121" s="6">
        <f t="shared" si="1406"/>
        <v>0</v>
      </c>
      <c r="Z3121" s="4">
        <f t="shared" si="1407"/>
        <v>-1</v>
      </c>
      <c r="AA3121" s="4">
        <f t="shared" si="1421"/>
        <v>0</v>
      </c>
      <c r="AB3121" s="5">
        <f t="shared" si="1422"/>
        <v>0</v>
      </c>
      <c r="AC3121" s="418">
        <f t="shared" si="1426"/>
        <v>0</v>
      </c>
      <c r="AD3121" s="628">
        <f t="shared" si="1423"/>
        <v>0</v>
      </c>
      <c r="AE3121" s="4">
        <f t="shared" si="1408"/>
        <v>0</v>
      </c>
      <c r="AF3121" s="3">
        <f t="shared" si="1424"/>
        <v>4.67</v>
      </c>
      <c r="AG3121" s="2">
        <f t="shared" si="1409"/>
        <v>105.92076283713217</v>
      </c>
      <c r="AH3121" s="1">
        <f t="shared" si="1398"/>
        <v>0</v>
      </c>
    </row>
    <row r="3122" spans="6:34" ht="15" thickBot="1" x14ac:dyDescent="0.4">
      <c r="F3122" s="21">
        <f t="shared" si="1410"/>
        <v>309.20000000000181</v>
      </c>
      <c r="G3122" s="20">
        <f t="shared" si="1425"/>
        <v>356.63043478260749</v>
      </c>
      <c r="H3122" s="19">
        <f t="shared" si="1399"/>
        <v>6.6304347826074945</v>
      </c>
      <c r="I3122" s="18">
        <f t="shared" si="1400"/>
        <v>1.8944099378878556E-2</v>
      </c>
      <c r="J3122" s="17">
        <f t="shared" si="1401"/>
        <v>3935.0464558612857</v>
      </c>
      <c r="K3122" s="16">
        <f t="shared" si="1402"/>
        <v>32.161889288814081</v>
      </c>
      <c r="L3122" s="15">
        <f t="shared" si="1403"/>
        <v>1.3845347021276564E-7</v>
      </c>
      <c r="M3122" s="14">
        <f t="shared" si="1404"/>
        <v>3.2909005334872264E-10</v>
      </c>
      <c r="N3122" s="13">
        <f t="shared" si="1411"/>
        <v>0</v>
      </c>
      <c r="O3122" s="12">
        <f t="shared" si="1412"/>
        <v>0</v>
      </c>
      <c r="P3122" s="4">
        <f t="shared" si="1413"/>
        <v>1.2462128098967713E-9</v>
      </c>
      <c r="Q3122" s="11">
        <f t="shared" si="1405"/>
        <v>1.831413571056754E-8</v>
      </c>
      <c r="R3122" s="10">
        <f t="shared" si="1414"/>
        <v>0</v>
      </c>
      <c r="S3122" s="9">
        <f t="shared" si="1415"/>
        <v>0</v>
      </c>
      <c r="T3122" s="8">
        <f t="shared" si="1416"/>
        <v>37294.985922558852</v>
      </c>
      <c r="U3122" s="7">
        <f t="shared" si="1417"/>
        <v>-32.161889288814081</v>
      </c>
      <c r="V3122" s="9">
        <f t="shared" si="1418"/>
        <v>0</v>
      </c>
      <c r="W3122" s="8">
        <f t="shared" si="1419"/>
        <v>3935.0464558612857</v>
      </c>
      <c r="X3122" s="7">
        <f t="shared" si="1420"/>
        <v>-32.161889288814081</v>
      </c>
      <c r="Y3122" s="6">
        <f t="shared" si="1406"/>
        <v>0</v>
      </c>
      <c r="Z3122" s="4">
        <f t="shared" si="1407"/>
        <v>-1</v>
      </c>
      <c r="AA3122" s="4">
        <f t="shared" si="1421"/>
        <v>0</v>
      </c>
      <c r="AB3122" s="5">
        <f t="shared" si="1422"/>
        <v>0</v>
      </c>
      <c r="AC3122" s="418">
        <f t="shared" si="1426"/>
        <v>0</v>
      </c>
      <c r="AD3122" s="628">
        <f t="shared" si="1423"/>
        <v>0</v>
      </c>
      <c r="AE3122" s="4">
        <f t="shared" si="1408"/>
        <v>0</v>
      </c>
      <c r="AF3122" s="3">
        <f t="shared" si="1424"/>
        <v>4.67</v>
      </c>
      <c r="AG3122" s="2">
        <f t="shared" si="1409"/>
        <v>105.92076283713217</v>
      </c>
      <c r="AH3122" s="1">
        <f t="shared" si="1398"/>
        <v>0</v>
      </c>
    </row>
    <row r="3123" spans="6:34" ht="15" thickBot="1" x14ac:dyDescent="0.4">
      <c r="F3123" s="21">
        <f t="shared" si="1410"/>
        <v>309.30000000000183</v>
      </c>
      <c r="G3123" s="20">
        <f t="shared" si="1425"/>
        <v>356.63043478260749</v>
      </c>
      <c r="H3123" s="19">
        <f t="shared" si="1399"/>
        <v>6.6304347826074945</v>
      </c>
      <c r="I3123" s="18">
        <f t="shared" si="1400"/>
        <v>1.8944099378878556E-2</v>
      </c>
      <c r="J3123" s="17">
        <f t="shared" si="1401"/>
        <v>3935.0464558612857</v>
      </c>
      <c r="K3123" s="16">
        <f t="shared" si="1402"/>
        <v>32.161889288814081</v>
      </c>
      <c r="L3123" s="15">
        <f t="shared" si="1403"/>
        <v>1.3845347021276564E-7</v>
      </c>
      <c r="M3123" s="14">
        <f t="shared" si="1404"/>
        <v>3.2909005334872264E-10</v>
      </c>
      <c r="N3123" s="13">
        <f t="shared" si="1411"/>
        <v>0</v>
      </c>
      <c r="O3123" s="12">
        <f t="shared" si="1412"/>
        <v>0</v>
      </c>
      <c r="P3123" s="4">
        <f t="shared" si="1413"/>
        <v>1.2462128098967713E-9</v>
      </c>
      <c r="Q3123" s="11">
        <f t="shared" si="1405"/>
        <v>1.831413571056754E-8</v>
      </c>
      <c r="R3123" s="10">
        <f t="shared" si="1414"/>
        <v>0</v>
      </c>
      <c r="S3123" s="9">
        <f t="shared" si="1415"/>
        <v>0</v>
      </c>
      <c r="T3123" s="8">
        <f t="shared" si="1416"/>
        <v>37294.985922558852</v>
      </c>
      <c r="U3123" s="7">
        <f t="shared" si="1417"/>
        <v>-32.161889288814081</v>
      </c>
      <c r="V3123" s="9">
        <f t="shared" si="1418"/>
        <v>0</v>
      </c>
      <c r="W3123" s="8">
        <f t="shared" si="1419"/>
        <v>3935.0464558612857</v>
      </c>
      <c r="X3123" s="7">
        <f t="shared" si="1420"/>
        <v>-32.161889288814081</v>
      </c>
      <c r="Y3123" s="6">
        <f t="shared" si="1406"/>
        <v>0</v>
      </c>
      <c r="Z3123" s="4">
        <f t="shared" si="1407"/>
        <v>-1</v>
      </c>
      <c r="AA3123" s="4">
        <f t="shared" si="1421"/>
        <v>0</v>
      </c>
      <c r="AB3123" s="5">
        <f t="shared" si="1422"/>
        <v>0</v>
      </c>
      <c r="AC3123" s="418">
        <f t="shared" si="1426"/>
        <v>0</v>
      </c>
      <c r="AD3123" s="628">
        <f t="shared" si="1423"/>
        <v>0</v>
      </c>
      <c r="AE3123" s="4">
        <f t="shared" si="1408"/>
        <v>0</v>
      </c>
      <c r="AF3123" s="3">
        <f t="shared" si="1424"/>
        <v>4.67</v>
      </c>
      <c r="AG3123" s="2">
        <f t="shared" si="1409"/>
        <v>105.92076283713217</v>
      </c>
      <c r="AH3123" s="1">
        <f t="shared" si="1398"/>
        <v>0</v>
      </c>
    </row>
    <row r="3124" spans="6:34" ht="15" thickBot="1" x14ac:dyDescent="0.4">
      <c r="F3124" s="21">
        <f t="shared" si="1410"/>
        <v>309.40000000000185</v>
      </c>
      <c r="G3124" s="20">
        <f t="shared" si="1425"/>
        <v>356.63043478260749</v>
      </c>
      <c r="H3124" s="19">
        <f t="shared" si="1399"/>
        <v>6.6304347826074945</v>
      </c>
      <c r="I3124" s="18">
        <f t="shared" si="1400"/>
        <v>1.8944099378878556E-2</v>
      </c>
      <c r="J3124" s="17">
        <f t="shared" si="1401"/>
        <v>3935.0464558612857</v>
      </c>
      <c r="K3124" s="16">
        <f t="shared" si="1402"/>
        <v>32.161889288814081</v>
      </c>
      <c r="L3124" s="15">
        <f t="shared" si="1403"/>
        <v>1.3845347021276564E-7</v>
      </c>
      <c r="M3124" s="14">
        <f t="shared" si="1404"/>
        <v>3.2909005334872264E-10</v>
      </c>
      <c r="N3124" s="13">
        <f t="shared" si="1411"/>
        <v>0</v>
      </c>
      <c r="O3124" s="12">
        <f t="shared" si="1412"/>
        <v>0</v>
      </c>
      <c r="P3124" s="4">
        <f t="shared" si="1413"/>
        <v>1.2462128098967713E-9</v>
      </c>
      <c r="Q3124" s="11">
        <f t="shared" si="1405"/>
        <v>1.831413571056754E-8</v>
      </c>
      <c r="R3124" s="10">
        <f t="shared" si="1414"/>
        <v>0</v>
      </c>
      <c r="S3124" s="9">
        <f t="shared" si="1415"/>
        <v>0</v>
      </c>
      <c r="T3124" s="8">
        <f t="shared" si="1416"/>
        <v>37294.985922558852</v>
      </c>
      <c r="U3124" s="7">
        <f t="shared" si="1417"/>
        <v>-32.161889288814081</v>
      </c>
      <c r="V3124" s="9">
        <f t="shared" si="1418"/>
        <v>0</v>
      </c>
      <c r="W3124" s="8">
        <f t="shared" si="1419"/>
        <v>3935.0464558612857</v>
      </c>
      <c r="X3124" s="7">
        <f t="shared" si="1420"/>
        <v>-32.161889288814081</v>
      </c>
      <c r="Y3124" s="6">
        <f t="shared" si="1406"/>
        <v>0</v>
      </c>
      <c r="Z3124" s="4">
        <f t="shared" si="1407"/>
        <v>-1</v>
      </c>
      <c r="AA3124" s="4">
        <f t="shared" si="1421"/>
        <v>0</v>
      </c>
      <c r="AB3124" s="5">
        <f t="shared" si="1422"/>
        <v>0</v>
      </c>
      <c r="AC3124" s="418">
        <f t="shared" si="1426"/>
        <v>0</v>
      </c>
      <c r="AD3124" s="628">
        <f t="shared" si="1423"/>
        <v>0</v>
      </c>
      <c r="AE3124" s="4">
        <f t="shared" si="1408"/>
        <v>0</v>
      </c>
      <c r="AF3124" s="3">
        <f t="shared" si="1424"/>
        <v>4.67</v>
      </c>
      <c r="AG3124" s="2">
        <f t="shared" si="1409"/>
        <v>105.92076283713217</v>
      </c>
      <c r="AH3124" s="1">
        <f t="shared" si="1398"/>
        <v>0</v>
      </c>
    </row>
    <row r="3125" spans="6:34" ht="15" thickBot="1" x14ac:dyDescent="0.4">
      <c r="F3125" s="21">
        <f t="shared" si="1410"/>
        <v>309.50000000000188</v>
      </c>
      <c r="G3125" s="20">
        <f t="shared" si="1425"/>
        <v>356.63043478260749</v>
      </c>
      <c r="H3125" s="19">
        <f t="shared" si="1399"/>
        <v>6.6304347826074945</v>
      </c>
      <c r="I3125" s="18">
        <f t="shared" si="1400"/>
        <v>1.8944099378878556E-2</v>
      </c>
      <c r="J3125" s="17">
        <f t="shared" si="1401"/>
        <v>3935.0464558612857</v>
      </c>
      <c r="K3125" s="16">
        <f t="shared" si="1402"/>
        <v>32.161889288814081</v>
      </c>
      <c r="L3125" s="15">
        <f t="shared" si="1403"/>
        <v>1.3845347021276564E-7</v>
      </c>
      <c r="M3125" s="14">
        <f t="shared" si="1404"/>
        <v>3.2909005334872264E-10</v>
      </c>
      <c r="N3125" s="13">
        <f t="shared" si="1411"/>
        <v>0</v>
      </c>
      <c r="O3125" s="12">
        <f t="shared" si="1412"/>
        <v>0</v>
      </c>
      <c r="P3125" s="4">
        <f t="shared" si="1413"/>
        <v>1.2462128098967713E-9</v>
      </c>
      <c r="Q3125" s="11">
        <f t="shared" si="1405"/>
        <v>1.831413571056754E-8</v>
      </c>
      <c r="R3125" s="10">
        <f t="shared" si="1414"/>
        <v>0</v>
      </c>
      <c r="S3125" s="9">
        <f t="shared" si="1415"/>
        <v>0</v>
      </c>
      <c r="T3125" s="8">
        <f t="shared" si="1416"/>
        <v>37294.985922558852</v>
      </c>
      <c r="U3125" s="7">
        <f t="shared" si="1417"/>
        <v>-32.161889288814081</v>
      </c>
      <c r="V3125" s="9">
        <f t="shared" si="1418"/>
        <v>0</v>
      </c>
      <c r="W3125" s="8">
        <f t="shared" si="1419"/>
        <v>3935.0464558612857</v>
      </c>
      <c r="X3125" s="7">
        <f t="shared" si="1420"/>
        <v>-32.161889288814081</v>
      </c>
      <c r="Y3125" s="6">
        <f t="shared" si="1406"/>
        <v>0</v>
      </c>
      <c r="Z3125" s="4">
        <f t="shared" si="1407"/>
        <v>-1</v>
      </c>
      <c r="AA3125" s="4">
        <f t="shared" si="1421"/>
        <v>0</v>
      </c>
      <c r="AB3125" s="5">
        <f t="shared" si="1422"/>
        <v>0</v>
      </c>
      <c r="AC3125" s="418">
        <f t="shared" si="1426"/>
        <v>0</v>
      </c>
      <c r="AD3125" s="628">
        <f t="shared" si="1423"/>
        <v>0</v>
      </c>
      <c r="AE3125" s="4">
        <f t="shared" si="1408"/>
        <v>0</v>
      </c>
      <c r="AF3125" s="3">
        <f t="shared" si="1424"/>
        <v>4.67</v>
      </c>
      <c r="AG3125" s="2">
        <f t="shared" si="1409"/>
        <v>105.92076283713217</v>
      </c>
      <c r="AH3125" s="1">
        <f t="shared" si="1398"/>
        <v>0</v>
      </c>
    </row>
    <row r="3126" spans="6:34" ht="15" thickBot="1" x14ac:dyDescent="0.4">
      <c r="F3126" s="21">
        <f t="shared" si="1410"/>
        <v>309.6000000000019</v>
      </c>
      <c r="G3126" s="20">
        <f t="shared" si="1425"/>
        <v>356.63043478260749</v>
      </c>
      <c r="H3126" s="19">
        <f t="shared" si="1399"/>
        <v>6.6304347826074945</v>
      </c>
      <c r="I3126" s="18">
        <f t="shared" si="1400"/>
        <v>1.8944099378878556E-2</v>
      </c>
      <c r="J3126" s="17">
        <f t="shared" si="1401"/>
        <v>3935.0464558612857</v>
      </c>
      <c r="K3126" s="16">
        <f t="shared" si="1402"/>
        <v>32.161889288814081</v>
      </c>
      <c r="L3126" s="15">
        <f t="shared" si="1403"/>
        <v>1.3845347021276564E-7</v>
      </c>
      <c r="M3126" s="14">
        <f t="shared" si="1404"/>
        <v>3.2909005334872264E-10</v>
      </c>
      <c r="N3126" s="13">
        <f t="shared" si="1411"/>
        <v>0</v>
      </c>
      <c r="O3126" s="12">
        <f t="shared" si="1412"/>
        <v>0</v>
      </c>
      <c r="P3126" s="4">
        <f t="shared" si="1413"/>
        <v>1.2462128098967713E-9</v>
      </c>
      <c r="Q3126" s="11">
        <f t="shared" si="1405"/>
        <v>1.831413571056754E-8</v>
      </c>
      <c r="R3126" s="10">
        <f t="shared" si="1414"/>
        <v>0</v>
      </c>
      <c r="S3126" s="9">
        <f t="shared" si="1415"/>
        <v>0</v>
      </c>
      <c r="T3126" s="8">
        <f t="shared" si="1416"/>
        <v>37294.985922558852</v>
      </c>
      <c r="U3126" s="7">
        <f t="shared" si="1417"/>
        <v>-32.161889288814081</v>
      </c>
      <c r="V3126" s="9">
        <f t="shared" si="1418"/>
        <v>0</v>
      </c>
      <c r="W3126" s="8">
        <f t="shared" si="1419"/>
        <v>3935.0464558612857</v>
      </c>
      <c r="X3126" s="7">
        <f t="shared" si="1420"/>
        <v>-32.161889288814081</v>
      </c>
      <c r="Y3126" s="6">
        <f t="shared" si="1406"/>
        <v>0</v>
      </c>
      <c r="Z3126" s="4">
        <f t="shared" si="1407"/>
        <v>-1</v>
      </c>
      <c r="AA3126" s="4">
        <f t="shared" si="1421"/>
        <v>0</v>
      </c>
      <c r="AB3126" s="5">
        <f t="shared" si="1422"/>
        <v>0</v>
      </c>
      <c r="AC3126" s="418">
        <f t="shared" si="1426"/>
        <v>0</v>
      </c>
      <c r="AD3126" s="628">
        <f t="shared" si="1423"/>
        <v>0</v>
      </c>
      <c r="AE3126" s="4">
        <f t="shared" si="1408"/>
        <v>0</v>
      </c>
      <c r="AF3126" s="3">
        <f t="shared" si="1424"/>
        <v>4.67</v>
      </c>
      <c r="AG3126" s="2">
        <f t="shared" si="1409"/>
        <v>105.92076283713217</v>
      </c>
      <c r="AH3126" s="1">
        <f t="shared" si="1398"/>
        <v>0</v>
      </c>
    </row>
    <row r="3127" spans="6:34" ht="15" thickBot="1" x14ac:dyDescent="0.4">
      <c r="F3127" s="21">
        <f t="shared" si="1410"/>
        <v>309.70000000000192</v>
      </c>
      <c r="G3127" s="20">
        <f t="shared" si="1425"/>
        <v>356.63043478260749</v>
      </c>
      <c r="H3127" s="19">
        <f t="shared" si="1399"/>
        <v>6.6304347826074945</v>
      </c>
      <c r="I3127" s="18">
        <f t="shared" si="1400"/>
        <v>1.8944099378878556E-2</v>
      </c>
      <c r="J3127" s="17">
        <f t="shared" si="1401"/>
        <v>3935.0464558612857</v>
      </c>
      <c r="K3127" s="16">
        <f t="shared" si="1402"/>
        <v>32.161889288814081</v>
      </c>
      <c r="L3127" s="15">
        <f t="shared" si="1403"/>
        <v>1.3845347021276564E-7</v>
      </c>
      <c r="M3127" s="14">
        <f t="shared" si="1404"/>
        <v>3.2909005334872264E-10</v>
      </c>
      <c r="N3127" s="13">
        <f t="shared" si="1411"/>
        <v>0</v>
      </c>
      <c r="O3127" s="12">
        <f t="shared" si="1412"/>
        <v>0</v>
      </c>
      <c r="P3127" s="4">
        <f t="shared" si="1413"/>
        <v>1.2462128098967713E-9</v>
      </c>
      <c r="Q3127" s="11">
        <f t="shared" si="1405"/>
        <v>1.831413571056754E-8</v>
      </c>
      <c r="R3127" s="10">
        <f t="shared" si="1414"/>
        <v>0</v>
      </c>
      <c r="S3127" s="9">
        <f t="shared" si="1415"/>
        <v>0</v>
      </c>
      <c r="T3127" s="8">
        <f t="shared" si="1416"/>
        <v>37294.985922558852</v>
      </c>
      <c r="U3127" s="7">
        <f t="shared" si="1417"/>
        <v>-32.161889288814081</v>
      </c>
      <c r="V3127" s="9">
        <f t="shared" si="1418"/>
        <v>0</v>
      </c>
      <c r="W3127" s="8">
        <f t="shared" si="1419"/>
        <v>3935.0464558612857</v>
      </c>
      <c r="X3127" s="7">
        <f t="shared" si="1420"/>
        <v>-32.161889288814081</v>
      </c>
      <c r="Y3127" s="6">
        <f t="shared" si="1406"/>
        <v>0</v>
      </c>
      <c r="Z3127" s="4">
        <f t="shared" si="1407"/>
        <v>-1</v>
      </c>
      <c r="AA3127" s="4">
        <f t="shared" si="1421"/>
        <v>0</v>
      </c>
      <c r="AB3127" s="5">
        <f t="shared" si="1422"/>
        <v>0</v>
      </c>
      <c r="AC3127" s="418">
        <f t="shared" si="1426"/>
        <v>0</v>
      </c>
      <c r="AD3127" s="628">
        <f t="shared" si="1423"/>
        <v>0</v>
      </c>
      <c r="AE3127" s="4">
        <f t="shared" si="1408"/>
        <v>0</v>
      </c>
      <c r="AF3127" s="3">
        <f t="shared" si="1424"/>
        <v>4.67</v>
      </c>
      <c r="AG3127" s="2">
        <f t="shared" si="1409"/>
        <v>105.92076283713217</v>
      </c>
      <c r="AH3127" s="1">
        <f t="shared" si="1398"/>
        <v>0</v>
      </c>
    </row>
    <row r="3128" spans="6:34" ht="15" thickBot="1" x14ac:dyDescent="0.4">
      <c r="F3128" s="21">
        <f t="shared" si="1410"/>
        <v>309.80000000000194</v>
      </c>
      <c r="G3128" s="20">
        <f t="shared" si="1425"/>
        <v>356.63043478260749</v>
      </c>
      <c r="H3128" s="19">
        <f t="shared" si="1399"/>
        <v>6.6304347826074945</v>
      </c>
      <c r="I3128" s="18">
        <f t="shared" si="1400"/>
        <v>1.8944099378878556E-2</v>
      </c>
      <c r="J3128" s="17">
        <f t="shared" si="1401"/>
        <v>3935.0464558612857</v>
      </c>
      <c r="K3128" s="16">
        <f t="shared" si="1402"/>
        <v>32.161889288814081</v>
      </c>
      <c r="L3128" s="15">
        <f t="shared" si="1403"/>
        <v>1.3845347021276564E-7</v>
      </c>
      <c r="M3128" s="14">
        <f t="shared" si="1404"/>
        <v>3.2909005334872264E-10</v>
      </c>
      <c r="N3128" s="13">
        <f t="shared" si="1411"/>
        <v>0</v>
      </c>
      <c r="O3128" s="12">
        <f t="shared" si="1412"/>
        <v>0</v>
      </c>
      <c r="P3128" s="4">
        <f t="shared" si="1413"/>
        <v>1.2462128098967713E-9</v>
      </c>
      <c r="Q3128" s="11">
        <f t="shared" si="1405"/>
        <v>1.831413571056754E-8</v>
      </c>
      <c r="R3128" s="10">
        <f t="shared" si="1414"/>
        <v>0</v>
      </c>
      <c r="S3128" s="9">
        <f t="shared" si="1415"/>
        <v>0</v>
      </c>
      <c r="T3128" s="8">
        <f t="shared" si="1416"/>
        <v>37294.985922558852</v>
      </c>
      <c r="U3128" s="7">
        <f t="shared" si="1417"/>
        <v>-32.161889288814081</v>
      </c>
      <c r="V3128" s="9">
        <f t="shared" si="1418"/>
        <v>0</v>
      </c>
      <c r="W3128" s="8">
        <f t="shared" si="1419"/>
        <v>3935.0464558612857</v>
      </c>
      <c r="X3128" s="7">
        <f t="shared" si="1420"/>
        <v>-32.161889288814081</v>
      </c>
      <c r="Y3128" s="6">
        <f t="shared" si="1406"/>
        <v>0</v>
      </c>
      <c r="Z3128" s="4">
        <f t="shared" si="1407"/>
        <v>-1</v>
      </c>
      <c r="AA3128" s="4">
        <f t="shared" si="1421"/>
        <v>0</v>
      </c>
      <c r="AB3128" s="5">
        <f t="shared" si="1422"/>
        <v>0</v>
      </c>
      <c r="AC3128" s="418">
        <f t="shared" si="1426"/>
        <v>0</v>
      </c>
      <c r="AD3128" s="628">
        <f t="shared" si="1423"/>
        <v>0</v>
      </c>
      <c r="AE3128" s="4">
        <f t="shared" si="1408"/>
        <v>0</v>
      </c>
      <c r="AF3128" s="3">
        <f t="shared" si="1424"/>
        <v>4.67</v>
      </c>
      <c r="AG3128" s="2">
        <f t="shared" si="1409"/>
        <v>105.92076283713217</v>
      </c>
      <c r="AH3128" s="1">
        <f t="shared" si="1398"/>
        <v>0</v>
      </c>
    </row>
    <row r="3129" spans="6:34" ht="15" thickBot="1" x14ac:dyDescent="0.4">
      <c r="F3129" s="21">
        <f t="shared" si="1410"/>
        <v>309.90000000000197</v>
      </c>
      <c r="G3129" s="20">
        <f t="shared" si="1425"/>
        <v>356.63043478260749</v>
      </c>
      <c r="H3129" s="19">
        <f t="shared" si="1399"/>
        <v>6.6304347826074945</v>
      </c>
      <c r="I3129" s="18">
        <f t="shared" si="1400"/>
        <v>1.8944099378878556E-2</v>
      </c>
      <c r="J3129" s="17">
        <f t="shared" si="1401"/>
        <v>3935.0464558612857</v>
      </c>
      <c r="K3129" s="16">
        <f t="shared" si="1402"/>
        <v>32.161889288814081</v>
      </c>
      <c r="L3129" s="15">
        <f t="shared" si="1403"/>
        <v>1.3845347021276564E-7</v>
      </c>
      <c r="M3129" s="14">
        <f t="shared" si="1404"/>
        <v>3.2909005334872264E-10</v>
      </c>
      <c r="N3129" s="13">
        <f t="shared" si="1411"/>
        <v>0</v>
      </c>
      <c r="O3129" s="12">
        <f t="shared" si="1412"/>
        <v>0</v>
      </c>
      <c r="P3129" s="4">
        <f t="shared" si="1413"/>
        <v>1.2462128098967713E-9</v>
      </c>
      <c r="Q3129" s="11">
        <f t="shared" si="1405"/>
        <v>1.831413571056754E-8</v>
      </c>
      <c r="R3129" s="10">
        <f t="shared" si="1414"/>
        <v>0</v>
      </c>
      <c r="S3129" s="9">
        <f t="shared" si="1415"/>
        <v>0</v>
      </c>
      <c r="T3129" s="8">
        <f t="shared" si="1416"/>
        <v>37294.985922558852</v>
      </c>
      <c r="U3129" s="7">
        <f t="shared" si="1417"/>
        <v>-32.161889288814081</v>
      </c>
      <c r="V3129" s="9">
        <f t="shared" si="1418"/>
        <v>0</v>
      </c>
      <c r="W3129" s="8">
        <f t="shared" si="1419"/>
        <v>3935.0464558612857</v>
      </c>
      <c r="X3129" s="7">
        <f t="shared" si="1420"/>
        <v>-32.161889288814081</v>
      </c>
      <c r="Y3129" s="6">
        <f t="shared" si="1406"/>
        <v>0</v>
      </c>
      <c r="Z3129" s="4">
        <f t="shared" si="1407"/>
        <v>-1</v>
      </c>
      <c r="AA3129" s="4">
        <f t="shared" si="1421"/>
        <v>0</v>
      </c>
      <c r="AB3129" s="5">
        <f t="shared" si="1422"/>
        <v>0</v>
      </c>
      <c r="AC3129" s="418">
        <f t="shared" si="1426"/>
        <v>0</v>
      </c>
      <c r="AD3129" s="628">
        <f t="shared" si="1423"/>
        <v>0</v>
      </c>
      <c r="AE3129" s="4">
        <f t="shared" si="1408"/>
        <v>0</v>
      </c>
      <c r="AF3129" s="3">
        <f t="shared" si="1424"/>
        <v>4.67</v>
      </c>
      <c r="AG3129" s="2">
        <f t="shared" si="1409"/>
        <v>105.92076283713217</v>
      </c>
      <c r="AH3129" s="1">
        <f t="shared" si="1398"/>
        <v>0</v>
      </c>
    </row>
    <row r="3130" spans="6:34" ht="15" thickBot="1" x14ac:dyDescent="0.4">
      <c r="F3130" s="21">
        <f t="shared" si="1410"/>
        <v>310.00000000000199</v>
      </c>
      <c r="G3130" s="20">
        <f t="shared" si="1425"/>
        <v>356.63043478260749</v>
      </c>
      <c r="H3130" s="19">
        <f t="shared" si="1399"/>
        <v>6.6304347826074945</v>
      </c>
      <c r="I3130" s="18">
        <f t="shared" si="1400"/>
        <v>1.8944099378878556E-2</v>
      </c>
      <c r="J3130" s="17">
        <f t="shared" si="1401"/>
        <v>3935.0464558612857</v>
      </c>
      <c r="K3130" s="16">
        <f t="shared" si="1402"/>
        <v>32.161889288814081</v>
      </c>
      <c r="L3130" s="15">
        <f t="shared" si="1403"/>
        <v>1.3845347021276564E-7</v>
      </c>
      <c r="M3130" s="14">
        <f t="shared" si="1404"/>
        <v>3.2909005334872264E-10</v>
      </c>
      <c r="N3130" s="13">
        <f t="shared" si="1411"/>
        <v>0</v>
      </c>
      <c r="O3130" s="12">
        <f t="shared" si="1412"/>
        <v>0</v>
      </c>
      <c r="P3130" s="4">
        <f t="shared" si="1413"/>
        <v>1.2462128098967713E-9</v>
      </c>
      <c r="Q3130" s="11">
        <f t="shared" si="1405"/>
        <v>1.831413571056754E-8</v>
      </c>
      <c r="R3130" s="10">
        <f t="shared" si="1414"/>
        <v>0</v>
      </c>
      <c r="S3130" s="9">
        <f t="shared" si="1415"/>
        <v>0</v>
      </c>
      <c r="T3130" s="8">
        <f t="shared" si="1416"/>
        <v>37294.985922558852</v>
      </c>
      <c r="U3130" s="7">
        <f t="shared" si="1417"/>
        <v>-32.161889288814081</v>
      </c>
      <c r="V3130" s="9">
        <f t="shared" si="1418"/>
        <v>0</v>
      </c>
      <c r="W3130" s="8">
        <f t="shared" si="1419"/>
        <v>3935.0464558612857</v>
      </c>
      <c r="X3130" s="7">
        <f t="shared" si="1420"/>
        <v>-32.161889288814081</v>
      </c>
      <c r="Y3130" s="6">
        <f t="shared" si="1406"/>
        <v>0</v>
      </c>
      <c r="Z3130" s="4">
        <f t="shared" si="1407"/>
        <v>-1</v>
      </c>
      <c r="AA3130" s="4">
        <f t="shared" si="1421"/>
        <v>0</v>
      </c>
      <c r="AB3130" s="5">
        <f t="shared" si="1422"/>
        <v>0</v>
      </c>
      <c r="AC3130" s="418">
        <f t="shared" si="1426"/>
        <v>0</v>
      </c>
      <c r="AD3130" s="628">
        <f t="shared" si="1423"/>
        <v>0</v>
      </c>
      <c r="AE3130" s="4">
        <f t="shared" si="1408"/>
        <v>0</v>
      </c>
      <c r="AF3130" s="3">
        <f t="shared" si="1424"/>
        <v>4.67</v>
      </c>
      <c r="AG3130" s="2">
        <f t="shared" si="1409"/>
        <v>105.92076283713217</v>
      </c>
      <c r="AH3130" s="1">
        <f t="shared" si="1398"/>
        <v>0</v>
      </c>
    </row>
    <row r="3131" spans="6:34" ht="15" thickBot="1" x14ac:dyDescent="0.4">
      <c r="F3131" s="21">
        <f t="shared" si="1410"/>
        <v>310.10000000000201</v>
      </c>
      <c r="G3131" s="20">
        <f t="shared" si="1425"/>
        <v>356.63043478260749</v>
      </c>
      <c r="H3131" s="19">
        <f t="shared" si="1399"/>
        <v>6.6304347826074945</v>
      </c>
      <c r="I3131" s="18">
        <f t="shared" si="1400"/>
        <v>1.8944099378878556E-2</v>
      </c>
      <c r="J3131" s="17">
        <f t="shared" si="1401"/>
        <v>3935.0464558612857</v>
      </c>
      <c r="K3131" s="16">
        <f t="shared" si="1402"/>
        <v>32.161889288814081</v>
      </c>
      <c r="L3131" s="15">
        <f t="shared" si="1403"/>
        <v>1.3845347021276564E-7</v>
      </c>
      <c r="M3131" s="14">
        <f t="shared" si="1404"/>
        <v>3.2909005334872264E-10</v>
      </c>
      <c r="N3131" s="13">
        <f t="shared" si="1411"/>
        <v>0</v>
      </c>
      <c r="O3131" s="12">
        <f t="shared" si="1412"/>
        <v>0</v>
      </c>
      <c r="P3131" s="4">
        <f t="shared" si="1413"/>
        <v>1.2462128098967713E-9</v>
      </c>
      <c r="Q3131" s="11">
        <f t="shared" si="1405"/>
        <v>1.831413571056754E-8</v>
      </c>
      <c r="R3131" s="10">
        <f t="shared" si="1414"/>
        <v>0</v>
      </c>
      <c r="S3131" s="9">
        <f t="shared" si="1415"/>
        <v>0</v>
      </c>
      <c r="T3131" s="8">
        <f t="shared" si="1416"/>
        <v>37294.985922558852</v>
      </c>
      <c r="U3131" s="7">
        <f t="shared" si="1417"/>
        <v>-32.161889288814081</v>
      </c>
      <c r="V3131" s="9">
        <f t="shared" si="1418"/>
        <v>0</v>
      </c>
      <c r="W3131" s="8">
        <f t="shared" si="1419"/>
        <v>3935.0464558612857</v>
      </c>
      <c r="X3131" s="7">
        <f t="shared" si="1420"/>
        <v>-32.161889288814081</v>
      </c>
      <c r="Y3131" s="6">
        <f t="shared" si="1406"/>
        <v>0</v>
      </c>
      <c r="Z3131" s="4">
        <f t="shared" si="1407"/>
        <v>-1</v>
      </c>
      <c r="AA3131" s="4">
        <f t="shared" si="1421"/>
        <v>0</v>
      </c>
      <c r="AB3131" s="5">
        <f t="shared" si="1422"/>
        <v>0</v>
      </c>
      <c r="AC3131" s="418">
        <f t="shared" si="1426"/>
        <v>0</v>
      </c>
      <c r="AD3131" s="628">
        <f t="shared" si="1423"/>
        <v>0</v>
      </c>
      <c r="AE3131" s="4">
        <f t="shared" si="1408"/>
        <v>0</v>
      </c>
      <c r="AF3131" s="3">
        <f t="shared" si="1424"/>
        <v>4.67</v>
      </c>
      <c r="AG3131" s="2">
        <f t="shared" si="1409"/>
        <v>105.92076283713217</v>
      </c>
      <c r="AH3131" s="1">
        <f t="shared" si="1398"/>
        <v>0</v>
      </c>
    </row>
    <row r="3132" spans="6:34" ht="15" thickBot="1" x14ac:dyDescent="0.4">
      <c r="F3132" s="21">
        <f t="shared" si="1410"/>
        <v>310.20000000000203</v>
      </c>
      <c r="G3132" s="20">
        <f t="shared" si="1425"/>
        <v>356.63043478260749</v>
      </c>
      <c r="H3132" s="19">
        <f t="shared" si="1399"/>
        <v>6.6304347826074945</v>
      </c>
      <c r="I3132" s="18">
        <f t="shared" si="1400"/>
        <v>1.8944099378878556E-2</v>
      </c>
      <c r="J3132" s="17">
        <f t="shared" si="1401"/>
        <v>3935.0464558612857</v>
      </c>
      <c r="K3132" s="16">
        <f t="shared" si="1402"/>
        <v>32.161889288814081</v>
      </c>
      <c r="L3132" s="15">
        <f t="shared" si="1403"/>
        <v>1.3845347021276564E-7</v>
      </c>
      <c r="M3132" s="14">
        <f t="shared" si="1404"/>
        <v>3.2909005334872264E-10</v>
      </c>
      <c r="N3132" s="13">
        <f t="shared" si="1411"/>
        <v>0</v>
      </c>
      <c r="O3132" s="12">
        <f t="shared" si="1412"/>
        <v>0</v>
      </c>
      <c r="P3132" s="4">
        <f t="shared" si="1413"/>
        <v>1.2462128098967713E-9</v>
      </c>
      <c r="Q3132" s="11">
        <f t="shared" si="1405"/>
        <v>1.831413571056754E-8</v>
      </c>
      <c r="R3132" s="10">
        <f t="shared" si="1414"/>
        <v>0</v>
      </c>
      <c r="S3132" s="9">
        <f t="shared" si="1415"/>
        <v>0</v>
      </c>
      <c r="T3132" s="8">
        <f t="shared" si="1416"/>
        <v>37294.985922558852</v>
      </c>
      <c r="U3132" s="7">
        <f t="shared" si="1417"/>
        <v>-32.161889288814081</v>
      </c>
      <c r="V3132" s="9">
        <f t="shared" si="1418"/>
        <v>0</v>
      </c>
      <c r="W3132" s="8">
        <f t="shared" si="1419"/>
        <v>3935.0464558612857</v>
      </c>
      <c r="X3132" s="7">
        <f t="shared" si="1420"/>
        <v>-32.161889288814081</v>
      </c>
      <c r="Y3132" s="6">
        <f t="shared" si="1406"/>
        <v>0</v>
      </c>
      <c r="Z3132" s="4">
        <f t="shared" si="1407"/>
        <v>-1</v>
      </c>
      <c r="AA3132" s="4">
        <f t="shared" si="1421"/>
        <v>0</v>
      </c>
      <c r="AB3132" s="5">
        <f t="shared" si="1422"/>
        <v>0</v>
      </c>
      <c r="AC3132" s="418">
        <f t="shared" si="1426"/>
        <v>0</v>
      </c>
      <c r="AD3132" s="628">
        <f t="shared" si="1423"/>
        <v>0</v>
      </c>
      <c r="AE3132" s="4">
        <f t="shared" si="1408"/>
        <v>0</v>
      </c>
      <c r="AF3132" s="3">
        <f t="shared" si="1424"/>
        <v>4.67</v>
      </c>
      <c r="AG3132" s="2">
        <f t="shared" si="1409"/>
        <v>105.92076283713217</v>
      </c>
      <c r="AH3132" s="1">
        <f t="shared" si="1398"/>
        <v>0</v>
      </c>
    </row>
    <row r="3133" spans="6:34" ht="15" thickBot="1" x14ac:dyDescent="0.4">
      <c r="F3133" s="21">
        <f t="shared" si="1410"/>
        <v>310.30000000000206</v>
      </c>
      <c r="G3133" s="20">
        <f t="shared" si="1425"/>
        <v>356.63043478260749</v>
      </c>
      <c r="H3133" s="19">
        <f t="shared" si="1399"/>
        <v>6.6304347826074945</v>
      </c>
      <c r="I3133" s="18">
        <f t="shared" si="1400"/>
        <v>1.8944099378878556E-2</v>
      </c>
      <c r="J3133" s="17">
        <f t="shared" si="1401"/>
        <v>3935.0464558612857</v>
      </c>
      <c r="K3133" s="16">
        <f t="shared" si="1402"/>
        <v>32.161889288814081</v>
      </c>
      <c r="L3133" s="15">
        <f t="shared" si="1403"/>
        <v>1.3845347021276564E-7</v>
      </c>
      <c r="M3133" s="14">
        <f t="shared" si="1404"/>
        <v>3.2909005334872264E-10</v>
      </c>
      <c r="N3133" s="13">
        <f t="shared" si="1411"/>
        <v>0</v>
      </c>
      <c r="O3133" s="12">
        <f t="shared" si="1412"/>
        <v>0</v>
      </c>
      <c r="P3133" s="4">
        <f t="shared" si="1413"/>
        <v>1.2462128098967713E-9</v>
      </c>
      <c r="Q3133" s="11">
        <f t="shared" si="1405"/>
        <v>1.831413571056754E-8</v>
      </c>
      <c r="R3133" s="10">
        <f t="shared" si="1414"/>
        <v>0</v>
      </c>
      <c r="S3133" s="9">
        <f t="shared" si="1415"/>
        <v>0</v>
      </c>
      <c r="T3133" s="8">
        <f t="shared" si="1416"/>
        <v>37294.985922558852</v>
      </c>
      <c r="U3133" s="7">
        <f t="shared" si="1417"/>
        <v>-32.161889288814081</v>
      </c>
      <c r="V3133" s="9">
        <f t="shared" si="1418"/>
        <v>0</v>
      </c>
      <c r="W3133" s="8">
        <f t="shared" si="1419"/>
        <v>3935.0464558612857</v>
      </c>
      <c r="X3133" s="7">
        <f t="shared" si="1420"/>
        <v>-32.161889288814081</v>
      </c>
      <c r="Y3133" s="6">
        <f t="shared" si="1406"/>
        <v>0</v>
      </c>
      <c r="Z3133" s="4">
        <f t="shared" si="1407"/>
        <v>-1</v>
      </c>
      <c r="AA3133" s="4">
        <f t="shared" si="1421"/>
        <v>0</v>
      </c>
      <c r="AB3133" s="5">
        <f t="shared" si="1422"/>
        <v>0</v>
      </c>
      <c r="AC3133" s="418">
        <f t="shared" si="1426"/>
        <v>0</v>
      </c>
      <c r="AD3133" s="628">
        <f t="shared" si="1423"/>
        <v>0</v>
      </c>
      <c r="AE3133" s="4">
        <f t="shared" si="1408"/>
        <v>0</v>
      </c>
      <c r="AF3133" s="3">
        <f t="shared" si="1424"/>
        <v>4.67</v>
      </c>
      <c r="AG3133" s="2">
        <f t="shared" si="1409"/>
        <v>105.92076283713217</v>
      </c>
      <c r="AH3133" s="1">
        <f t="shared" si="1398"/>
        <v>0</v>
      </c>
    </row>
    <row r="3134" spans="6:34" ht="15" thickBot="1" x14ac:dyDescent="0.4">
      <c r="F3134" s="21">
        <f t="shared" si="1410"/>
        <v>310.40000000000208</v>
      </c>
      <c r="G3134" s="20">
        <f t="shared" si="1425"/>
        <v>356.63043478260749</v>
      </c>
      <c r="H3134" s="19">
        <f t="shared" si="1399"/>
        <v>6.6304347826074945</v>
      </c>
      <c r="I3134" s="18">
        <f t="shared" si="1400"/>
        <v>1.8944099378878556E-2</v>
      </c>
      <c r="J3134" s="17">
        <f t="shared" si="1401"/>
        <v>3935.0464558612857</v>
      </c>
      <c r="K3134" s="16">
        <f t="shared" si="1402"/>
        <v>32.161889288814081</v>
      </c>
      <c r="L3134" s="15">
        <f t="shared" si="1403"/>
        <v>1.3845347021276564E-7</v>
      </c>
      <c r="M3134" s="14">
        <f t="shared" si="1404"/>
        <v>3.2909005334872264E-10</v>
      </c>
      <c r="N3134" s="13">
        <f t="shared" si="1411"/>
        <v>0</v>
      </c>
      <c r="O3134" s="12">
        <f t="shared" si="1412"/>
        <v>0</v>
      </c>
      <c r="P3134" s="4">
        <f t="shared" si="1413"/>
        <v>1.2462128098967713E-9</v>
      </c>
      <c r="Q3134" s="11">
        <f t="shared" si="1405"/>
        <v>1.831413571056754E-8</v>
      </c>
      <c r="R3134" s="10">
        <f t="shared" si="1414"/>
        <v>0</v>
      </c>
      <c r="S3134" s="9">
        <f t="shared" si="1415"/>
        <v>0</v>
      </c>
      <c r="T3134" s="8">
        <f t="shared" si="1416"/>
        <v>37294.985922558852</v>
      </c>
      <c r="U3134" s="7">
        <f t="shared" si="1417"/>
        <v>-32.161889288814081</v>
      </c>
      <c r="V3134" s="9">
        <f t="shared" si="1418"/>
        <v>0</v>
      </c>
      <c r="W3134" s="8">
        <f t="shared" si="1419"/>
        <v>3935.0464558612857</v>
      </c>
      <c r="X3134" s="7">
        <f t="shared" si="1420"/>
        <v>-32.161889288814081</v>
      </c>
      <c r="Y3134" s="6">
        <f t="shared" si="1406"/>
        <v>0</v>
      </c>
      <c r="Z3134" s="4">
        <f t="shared" si="1407"/>
        <v>-1</v>
      </c>
      <c r="AA3134" s="4">
        <f t="shared" si="1421"/>
        <v>0</v>
      </c>
      <c r="AB3134" s="5">
        <f t="shared" si="1422"/>
        <v>0</v>
      </c>
      <c r="AC3134" s="418">
        <f t="shared" si="1426"/>
        <v>0</v>
      </c>
      <c r="AD3134" s="628">
        <f t="shared" si="1423"/>
        <v>0</v>
      </c>
      <c r="AE3134" s="4">
        <f t="shared" si="1408"/>
        <v>0</v>
      </c>
      <c r="AF3134" s="3">
        <f t="shared" si="1424"/>
        <v>4.67</v>
      </c>
      <c r="AG3134" s="2">
        <f t="shared" si="1409"/>
        <v>105.92076283713217</v>
      </c>
      <c r="AH3134" s="1">
        <f t="shared" si="1398"/>
        <v>0</v>
      </c>
    </row>
    <row r="3135" spans="6:34" ht="15" thickBot="1" x14ac:dyDescent="0.4">
      <c r="F3135" s="21">
        <f t="shared" si="1410"/>
        <v>310.5000000000021</v>
      </c>
      <c r="G3135" s="20">
        <f t="shared" si="1425"/>
        <v>356.63043478260749</v>
      </c>
      <c r="H3135" s="19">
        <f t="shared" si="1399"/>
        <v>6.6304347826074945</v>
      </c>
      <c r="I3135" s="18">
        <f t="shared" si="1400"/>
        <v>1.8944099378878556E-2</v>
      </c>
      <c r="J3135" s="17">
        <f t="shared" si="1401"/>
        <v>3935.0464558612857</v>
      </c>
      <c r="K3135" s="16">
        <f t="shared" si="1402"/>
        <v>32.161889288814081</v>
      </c>
      <c r="L3135" s="15">
        <f t="shared" si="1403"/>
        <v>1.3845347021276564E-7</v>
      </c>
      <c r="M3135" s="14">
        <f t="shared" si="1404"/>
        <v>3.2909005334872264E-10</v>
      </c>
      <c r="N3135" s="13">
        <f t="shared" si="1411"/>
        <v>0</v>
      </c>
      <c r="O3135" s="12">
        <f t="shared" si="1412"/>
        <v>0</v>
      </c>
      <c r="P3135" s="4">
        <f t="shared" si="1413"/>
        <v>1.2462128098967713E-9</v>
      </c>
      <c r="Q3135" s="11">
        <f t="shared" si="1405"/>
        <v>1.831413571056754E-8</v>
      </c>
      <c r="R3135" s="10">
        <f t="shared" si="1414"/>
        <v>0</v>
      </c>
      <c r="S3135" s="9">
        <f t="shared" si="1415"/>
        <v>0</v>
      </c>
      <c r="T3135" s="8">
        <f t="shared" si="1416"/>
        <v>37294.985922558852</v>
      </c>
      <c r="U3135" s="7">
        <f t="shared" si="1417"/>
        <v>-32.161889288814081</v>
      </c>
      <c r="V3135" s="9">
        <f t="shared" si="1418"/>
        <v>0</v>
      </c>
      <c r="W3135" s="8">
        <f t="shared" si="1419"/>
        <v>3935.0464558612857</v>
      </c>
      <c r="X3135" s="7">
        <f t="shared" si="1420"/>
        <v>-32.161889288814081</v>
      </c>
      <c r="Y3135" s="6">
        <f t="shared" si="1406"/>
        <v>0</v>
      </c>
      <c r="Z3135" s="4">
        <f t="shared" si="1407"/>
        <v>-1</v>
      </c>
      <c r="AA3135" s="4">
        <f t="shared" si="1421"/>
        <v>0</v>
      </c>
      <c r="AB3135" s="5">
        <f t="shared" si="1422"/>
        <v>0</v>
      </c>
      <c r="AC3135" s="418">
        <f t="shared" si="1426"/>
        <v>0</v>
      </c>
      <c r="AD3135" s="628">
        <f t="shared" si="1423"/>
        <v>0</v>
      </c>
      <c r="AE3135" s="4">
        <f t="shared" si="1408"/>
        <v>0</v>
      </c>
      <c r="AF3135" s="3">
        <f t="shared" si="1424"/>
        <v>4.67</v>
      </c>
      <c r="AG3135" s="2">
        <f t="shared" si="1409"/>
        <v>105.92076283713217</v>
      </c>
      <c r="AH3135" s="1">
        <f t="shared" si="1398"/>
        <v>0</v>
      </c>
    </row>
    <row r="3136" spans="6:34" ht="15" thickBot="1" x14ac:dyDescent="0.4">
      <c r="F3136" s="21">
        <f t="shared" si="1410"/>
        <v>310.60000000000213</v>
      </c>
      <c r="G3136" s="20">
        <f t="shared" si="1425"/>
        <v>356.63043478260749</v>
      </c>
      <c r="H3136" s="19">
        <f t="shared" si="1399"/>
        <v>6.6304347826074945</v>
      </c>
      <c r="I3136" s="18">
        <f t="shared" si="1400"/>
        <v>1.8944099378878556E-2</v>
      </c>
      <c r="J3136" s="17">
        <f t="shared" si="1401"/>
        <v>3935.0464558612857</v>
      </c>
      <c r="K3136" s="16">
        <f t="shared" si="1402"/>
        <v>32.161889288814081</v>
      </c>
      <c r="L3136" s="15">
        <f t="shared" si="1403"/>
        <v>1.3845347021276564E-7</v>
      </c>
      <c r="M3136" s="14">
        <f t="shared" si="1404"/>
        <v>3.2909005334872264E-10</v>
      </c>
      <c r="N3136" s="13">
        <f t="shared" si="1411"/>
        <v>0</v>
      </c>
      <c r="O3136" s="12">
        <f t="shared" si="1412"/>
        <v>0</v>
      </c>
      <c r="P3136" s="4">
        <f t="shared" si="1413"/>
        <v>1.2462128098967713E-9</v>
      </c>
      <c r="Q3136" s="11">
        <f t="shared" si="1405"/>
        <v>1.831413571056754E-8</v>
      </c>
      <c r="R3136" s="10">
        <f t="shared" si="1414"/>
        <v>0</v>
      </c>
      <c r="S3136" s="9">
        <f t="shared" si="1415"/>
        <v>0</v>
      </c>
      <c r="T3136" s="8">
        <f t="shared" si="1416"/>
        <v>37294.985922558852</v>
      </c>
      <c r="U3136" s="7">
        <f t="shared" si="1417"/>
        <v>-32.161889288814081</v>
      </c>
      <c r="V3136" s="9">
        <f t="shared" si="1418"/>
        <v>0</v>
      </c>
      <c r="W3136" s="8">
        <f t="shared" si="1419"/>
        <v>3935.0464558612857</v>
      </c>
      <c r="X3136" s="7">
        <f t="shared" si="1420"/>
        <v>-32.161889288814081</v>
      </c>
      <c r="Y3136" s="6">
        <f t="shared" si="1406"/>
        <v>0</v>
      </c>
      <c r="Z3136" s="4">
        <f t="shared" si="1407"/>
        <v>-1</v>
      </c>
      <c r="AA3136" s="4">
        <f t="shared" si="1421"/>
        <v>0</v>
      </c>
      <c r="AB3136" s="5">
        <f t="shared" si="1422"/>
        <v>0</v>
      </c>
      <c r="AC3136" s="418">
        <f t="shared" si="1426"/>
        <v>0</v>
      </c>
      <c r="AD3136" s="628">
        <f t="shared" si="1423"/>
        <v>0</v>
      </c>
      <c r="AE3136" s="4">
        <f t="shared" si="1408"/>
        <v>0</v>
      </c>
      <c r="AF3136" s="3">
        <f t="shared" si="1424"/>
        <v>4.67</v>
      </c>
      <c r="AG3136" s="2">
        <f t="shared" si="1409"/>
        <v>105.92076283713217</v>
      </c>
      <c r="AH3136" s="1">
        <f t="shared" si="1398"/>
        <v>0</v>
      </c>
    </row>
    <row r="3137" spans="6:34" ht="15" thickBot="1" x14ac:dyDescent="0.4">
      <c r="F3137" s="21">
        <f t="shared" si="1410"/>
        <v>310.70000000000215</v>
      </c>
      <c r="G3137" s="20">
        <f t="shared" si="1425"/>
        <v>356.63043478260749</v>
      </c>
      <c r="H3137" s="19">
        <f t="shared" si="1399"/>
        <v>6.6304347826074945</v>
      </c>
      <c r="I3137" s="18">
        <f t="shared" si="1400"/>
        <v>1.8944099378878556E-2</v>
      </c>
      <c r="J3137" s="17">
        <f t="shared" si="1401"/>
        <v>3935.0464558612857</v>
      </c>
      <c r="K3137" s="16">
        <f t="shared" si="1402"/>
        <v>32.161889288814081</v>
      </c>
      <c r="L3137" s="15">
        <f t="shared" si="1403"/>
        <v>1.3845347021276564E-7</v>
      </c>
      <c r="M3137" s="14">
        <f t="shared" si="1404"/>
        <v>3.2909005334872264E-10</v>
      </c>
      <c r="N3137" s="13">
        <f t="shared" si="1411"/>
        <v>0</v>
      </c>
      <c r="O3137" s="12">
        <f t="shared" si="1412"/>
        <v>0</v>
      </c>
      <c r="P3137" s="4">
        <f t="shared" si="1413"/>
        <v>1.2462128098967713E-9</v>
      </c>
      <c r="Q3137" s="11">
        <f t="shared" si="1405"/>
        <v>1.831413571056754E-8</v>
      </c>
      <c r="R3137" s="10">
        <f t="shared" si="1414"/>
        <v>0</v>
      </c>
      <c r="S3137" s="9">
        <f t="shared" si="1415"/>
        <v>0</v>
      </c>
      <c r="T3137" s="8">
        <f t="shared" si="1416"/>
        <v>37294.985922558852</v>
      </c>
      <c r="U3137" s="7">
        <f t="shared" si="1417"/>
        <v>-32.161889288814081</v>
      </c>
      <c r="V3137" s="9">
        <f t="shared" si="1418"/>
        <v>0</v>
      </c>
      <c r="W3137" s="8">
        <f t="shared" si="1419"/>
        <v>3935.0464558612857</v>
      </c>
      <c r="X3137" s="7">
        <f t="shared" si="1420"/>
        <v>-32.161889288814081</v>
      </c>
      <c r="Y3137" s="6">
        <f t="shared" si="1406"/>
        <v>0</v>
      </c>
      <c r="Z3137" s="4">
        <f t="shared" si="1407"/>
        <v>-1</v>
      </c>
      <c r="AA3137" s="4">
        <f t="shared" si="1421"/>
        <v>0</v>
      </c>
      <c r="AB3137" s="5">
        <f t="shared" si="1422"/>
        <v>0</v>
      </c>
      <c r="AC3137" s="418">
        <f t="shared" si="1426"/>
        <v>0</v>
      </c>
      <c r="AD3137" s="628">
        <f t="shared" si="1423"/>
        <v>0</v>
      </c>
      <c r="AE3137" s="4">
        <f t="shared" si="1408"/>
        <v>0</v>
      </c>
      <c r="AF3137" s="3">
        <f t="shared" si="1424"/>
        <v>4.67</v>
      </c>
      <c r="AG3137" s="2">
        <f t="shared" si="1409"/>
        <v>105.92076283713217</v>
      </c>
      <c r="AH3137" s="1">
        <f t="shared" si="1398"/>
        <v>0</v>
      </c>
    </row>
    <row r="3138" spans="6:34" ht="15" thickBot="1" x14ac:dyDescent="0.4">
      <c r="F3138" s="21">
        <f t="shared" si="1410"/>
        <v>310.80000000000217</v>
      </c>
      <c r="G3138" s="20">
        <f t="shared" si="1425"/>
        <v>356.63043478260749</v>
      </c>
      <c r="H3138" s="19">
        <f t="shared" si="1399"/>
        <v>6.6304347826074945</v>
      </c>
      <c r="I3138" s="18">
        <f t="shared" si="1400"/>
        <v>1.8944099378878556E-2</v>
      </c>
      <c r="J3138" s="17">
        <f t="shared" si="1401"/>
        <v>3935.0464558612857</v>
      </c>
      <c r="K3138" s="16">
        <f t="shared" si="1402"/>
        <v>32.161889288814081</v>
      </c>
      <c r="L3138" s="15">
        <f t="shared" si="1403"/>
        <v>1.3845347021276564E-7</v>
      </c>
      <c r="M3138" s="14">
        <f t="shared" si="1404"/>
        <v>3.2909005334872264E-10</v>
      </c>
      <c r="N3138" s="13">
        <f t="shared" si="1411"/>
        <v>0</v>
      </c>
      <c r="O3138" s="12">
        <f t="shared" si="1412"/>
        <v>0</v>
      </c>
      <c r="P3138" s="4">
        <f t="shared" si="1413"/>
        <v>1.2462128098967713E-9</v>
      </c>
      <c r="Q3138" s="11">
        <f t="shared" si="1405"/>
        <v>1.831413571056754E-8</v>
      </c>
      <c r="R3138" s="10">
        <f t="shared" si="1414"/>
        <v>0</v>
      </c>
      <c r="S3138" s="9">
        <f t="shared" si="1415"/>
        <v>0</v>
      </c>
      <c r="T3138" s="8">
        <f t="shared" si="1416"/>
        <v>37294.985922558852</v>
      </c>
      <c r="U3138" s="7">
        <f t="shared" si="1417"/>
        <v>-32.161889288814081</v>
      </c>
      <c r="V3138" s="9">
        <f t="shared" si="1418"/>
        <v>0</v>
      </c>
      <c r="W3138" s="8">
        <f t="shared" si="1419"/>
        <v>3935.0464558612857</v>
      </c>
      <c r="X3138" s="7">
        <f t="shared" si="1420"/>
        <v>-32.161889288814081</v>
      </c>
      <c r="Y3138" s="6">
        <f t="shared" si="1406"/>
        <v>0</v>
      </c>
      <c r="Z3138" s="4">
        <f t="shared" si="1407"/>
        <v>-1</v>
      </c>
      <c r="AA3138" s="4">
        <f t="shared" si="1421"/>
        <v>0</v>
      </c>
      <c r="AB3138" s="5">
        <f t="shared" si="1422"/>
        <v>0</v>
      </c>
      <c r="AC3138" s="418">
        <f t="shared" si="1426"/>
        <v>0</v>
      </c>
      <c r="AD3138" s="628">
        <f t="shared" si="1423"/>
        <v>0</v>
      </c>
      <c r="AE3138" s="4">
        <f t="shared" si="1408"/>
        <v>0</v>
      </c>
      <c r="AF3138" s="3">
        <f t="shared" si="1424"/>
        <v>4.67</v>
      </c>
      <c r="AG3138" s="2">
        <f t="shared" si="1409"/>
        <v>105.92076283713217</v>
      </c>
      <c r="AH3138" s="1">
        <f t="shared" si="1398"/>
        <v>0</v>
      </c>
    </row>
    <row r="3139" spans="6:34" ht="15" thickBot="1" x14ac:dyDescent="0.4">
      <c r="F3139" s="21">
        <f t="shared" si="1410"/>
        <v>310.90000000000219</v>
      </c>
      <c r="G3139" s="20">
        <f t="shared" si="1425"/>
        <v>356.63043478260749</v>
      </c>
      <c r="H3139" s="19">
        <f t="shared" si="1399"/>
        <v>6.6304347826074945</v>
      </c>
      <c r="I3139" s="18">
        <f t="shared" si="1400"/>
        <v>1.8944099378878556E-2</v>
      </c>
      <c r="J3139" s="17">
        <f t="shared" si="1401"/>
        <v>3935.0464558612857</v>
      </c>
      <c r="K3139" s="16">
        <f t="shared" si="1402"/>
        <v>32.161889288814081</v>
      </c>
      <c r="L3139" s="15">
        <f t="shared" si="1403"/>
        <v>1.3845347021276564E-7</v>
      </c>
      <c r="M3139" s="14">
        <f t="shared" si="1404"/>
        <v>3.2909005334872264E-10</v>
      </c>
      <c r="N3139" s="13">
        <f t="shared" si="1411"/>
        <v>0</v>
      </c>
      <c r="O3139" s="12">
        <f t="shared" si="1412"/>
        <v>0</v>
      </c>
      <c r="P3139" s="4">
        <f t="shared" si="1413"/>
        <v>1.2462128098967713E-9</v>
      </c>
      <c r="Q3139" s="11">
        <f t="shared" si="1405"/>
        <v>1.831413571056754E-8</v>
      </c>
      <c r="R3139" s="10">
        <f t="shared" si="1414"/>
        <v>0</v>
      </c>
      <c r="S3139" s="9">
        <f t="shared" si="1415"/>
        <v>0</v>
      </c>
      <c r="T3139" s="8">
        <f t="shared" si="1416"/>
        <v>37294.985922558852</v>
      </c>
      <c r="U3139" s="7">
        <f t="shared" si="1417"/>
        <v>-32.161889288814081</v>
      </c>
      <c r="V3139" s="9">
        <f t="shared" si="1418"/>
        <v>0</v>
      </c>
      <c r="W3139" s="8">
        <f t="shared" si="1419"/>
        <v>3935.0464558612857</v>
      </c>
      <c r="X3139" s="7">
        <f t="shared" si="1420"/>
        <v>-32.161889288814081</v>
      </c>
      <c r="Y3139" s="6">
        <f t="shared" si="1406"/>
        <v>0</v>
      </c>
      <c r="Z3139" s="4">
        <f t="shared" si="1407"/>
        <v>-1</v>
      </c>
      <c r="AA3139" s="4">
        <f t="shared" si="1421"/>
        <v>0</v>
      </c>
      <c r="AB3139" s="5">
        <f t="shared" si="1422"/>
        <v>0</v>
      </c>
      <c r="AC3139" s="418">
        <f t="shared" si="1426"/>
        <v>0</v>
      </c>
      <c r="AD3139" s="628">
        <f t="shared" si="1423"/>
        <v>0</v>
      </c>
      <c r="AE3139" s="4">
        <f t="shared" si="1408"/>
        <v>0</v>
      </c>
      <c r="AF3139" s="3">
        <f t="shared" si="1424"/>
        <v>4.67</v>
      </c>
      <c r="AG3139" s="2">
        <f t="shared" si="1409"/>
        <v>105.92076283713217</v>
      </c>
      <c r="AH3139" s="1">
        <f t="shared" si="1398"/>
        <v>0</v>
      </c>
    </row>
    <row r="3140" spans="6:34" ht="15" thickBot="1" x14ac:dyDescent="0.4">
      <c r="F3140" s="21">
        <f t="shared" si="1410"/>
        <v>311.00000000000222</v>
      </c>
      <c r="G3140" s="20">
        <f t="shared" si="1425"/>
        <v>356.63043478260749</v>
      </c>
      <c r="H3140" s="19">
        <f t="shared" si="1399"/>
        <v>6.6304347826074945</v>
      </c>
      <c r="I3140" s="18">
        <f t="shared" si="1400"/>
        <v>1.8944099378878556E-2</v>
      </c>
      <c r="J3140" s="17">
        <f t="shared" si="1401"/>
        <v>3935.0464558612857</v>
      </c>
      <c r="K3140" s="16">
        <f t="shared" si="1402"/>
        <v>32.161889288814081</v>
      </c>
      <c r="L3140" s="15">
        <f t="shared" si="1403"/>
        <v>1.3845347021276564E-7</v>
      </c>
      <c r="M3140" s="14">
        <f t="shared" si="1404"/>
        <v>3.2909005334872264E-10</v>
      </c>
      <c r="N3140" s="13">
        <f t="shared" si="1411"/>
        <v>0</v>
      </c>
      <c r="O3140" s="12">
        <f t="shared" si="1412"/>
        <v>0</v>
      </c>
      <c r="P3140" s="4">
        <f t="shared" si="1413"/>
        <v>1.2462128098967713E-9</v>
      </c>
      <c r="Q3140" s="11">
        <f t="shared" si="1405"/>
        <v>1.831413571056754E-8</v>
      </c>
      <c r="R3140" s="10">
        <f t="shared" si="1414"/>
        <v>0</v>
      </c>
      <c r="S3140" s="9">
        <f t="shared" si="1415"/>
        <v>0</v>
      </c>
      <c r="T3140" s="8">
        <f t="shared" si="1416"/>
        <v>37294.985922558852</v>
      </c>
      <c r="U3140" s="7">
        <f t="shared" si="1417"/>
        <v>-32.161889288814081</v>
      </c>
      <c r="V3140" s="9">
        <f t="shared" si="1418"/>
        <v>0</v>
      </c>
      <c r="W3140" s="8">
        <f t="shared" si="1419"/>
        <v>3935.0464558612857</v>
      </c>
      <c r="X3140" s="7">
        <f t="shared" si="1420"/>
        <v>-32.161889288814081</v>
      </c>
      <c r="Y3140" s="6">
        <f t="shared" si="1406"/>
        <v>0</v>
      </c>
      <c r="Z3140" s="4">
        <f t="shared" si="1407"/>
        <v>-1</v>
      </c>
      <c r="AA3140" s="4">
        <f t="shared" si="1421"/>
        <v>0</v>
      </c>
      <c r="AB3140" s="5">
        <f t="shared" si="1422"/>
        <v>0</v>
      </c>
      <c r="AC3140" s="418">
        <f t="shared" si="1426"/>
        <v>0</v>
      </c>
      <c r="AD3140" s="628">
        <f t="shared" si="1423"/>
        <v>0</v>
      </c>
      <c r="AE3140" s="4">
        <f t="shared" si="1408"/>
        <v>0</v>
      </c>
      <c r="AF3140" s="3">
        <f t="shared" si="1424"/>
        <v>4.67</v>
      </c>
      <c r="AG3140" s="2">
        <f t="shared" si="1409"/>
        <v>105.92076283713217</v>
      </c>
      <c r="AH3140" s="1">
        <f t="shared" si="1398"/>
        <v>0</v>
      </c>
    </row>
    <row r="3141" spans="6:34" ht="15" thickBot="1" x14ac:dyDescent="0.4">
      <c r="F3141" s="21">
        <f t="shared" si="1410"/>
        <v>311.10000000000224</v>
      </c>
      <c r="G3141" s="20">
        <f t="shared" si="1425"/>
        <v>356.63043478260749</v>
      </c>
      <c r="H3141" s="19">
        <f t="shared" si="1399"/>
        <v>6.6304347826074945</v>
      </c>
      <c r="I3141" s="18">
        <f t="shared" si="1400"/>
        <v>1.8944099378878556E-2</v>
      </c>
      <c r="J3141" s="17">
        <f t="shared" si="1401"/>
        <v>3935.0464558612857</v>
      </c>
      <c r="K3141" s="16">
        <f t="shared" si="1402"/>
        <v>32.161889288814081</v>
      </c>
      <c r="L3141" s="15">
        <f t="shared" si="1403"/>
        <v>1.3845347021276564E-7</v>
      </c>
      <c r="M3141" s="14">
        <f t="shared" si="1404"/>
        <v>3.2909005334872264E-10</v>
      </c>
      <c r="N3141" s="13">
        <f t="shared" si="1411"/>
        <v>0</v>
      </c>
      <c r="O3141" s="12">
        <f t="shared" si="1412"/>
        <v>0</v>
      </c>
      <c r="P3141" s="4">
        <f t="shared" si="1413"/>
        <v>1.2462128098967713E-9</v>
      </c>
      <c r="Q3141" s="11">
        <f t="shared" si="1405"/>
        <v>1.831413571056754E-8</v>
      </c>
      <c r="R3141" s="10">
        <f t="shared" si="1414"/>
        <v>0</v>
      </c>
      <c r="S3141" s="9">
        <f t="shared" si="1415"/>
        <v>0</v>
      </c>
      <c r="T3141" s="8">
        <f t="shared" si="1416"/>
        <v>37294.985922558852</v>
      </c>
      <c r="U3141" s="7">
        <f t="shared" si="1417"/>
        <v>-32.161889288814081</v>
      </c>
      <c r="V3141" s="9">
        <f t="shared" si="1418"/>
        <v>0</v>
      </c>
      <c r="W3141" s="8">
        <f t="shared" si="1419"/>
        <v>3935.0464558612857</v>
      </c>
      <c r="X3141" s="7">
        <f t="shared" si="1420"/>
        <v>-32.161889288814081</v>
      </c>
      <c r="Y3141" s="6">
        <f t="shared" si="1406"/>
        <v>0</v>
      </c>
      <c r="Z3141" s="4">
        <f t="shared" si="1407"/>
        <v>-1</v>
      </c>
      <c r="AA3141" s="4">
        <f t="shared" si="1421"/>
        <v>0</v>
      </c>
      <c r="AB3141" s="5">
        <f t="shared" si="1422"/>
        <v>0</v>
      </c>
      <c r="AC3141" s="418">
        <f t="shared" si="1426"/>
        <v>0</v>
      </c>
      <c r="AD3141" s="628">
        <f t="shared" si="1423"/>
        <v>0</v>
      </c>
      <c r="AE3141" s="4">
        <f t="shared" si="1408"/>
        <v>0</v>
      </c>
      <c r="AF3141" s="3">
        <f t="shared" si="1424"/>
        <v>4.67</v>
      </c>
      <c r="AG3141" s="2">
        <f t="shared" si="1409"/>
        <v>105.92076283713217</v>
      </c>
      <c r="AH3141" s="1">
        <f t="shared" si="1398"/>
        <v>0</v>
      </c>
    </row>
    <row r="3142" spans="6:34" ht="15" thickBot="1" x14ac:dyDescent="0.4">
      <c r="F3142" s="21">
        <f t="shared" si="1410"/>
        <v>311.20000000000226</v>
      </c>
      <c r="G3142" s="20">
        <f t="shared" si="1425"/>
        <v>356.63043478260749</v>
      </c>
      <c r="H3142" s="19">
        <f t="shared" si="1399"/>
        <v>6.6304347826074945</v>
      </c>
      <c r="I3142" s="18">
        <f t="shared" si="1400"/>
        <v>1.8944099378878556E-2</v>
      </c>
      <c r="J3142" s="17">
        <f t="shared" si="1401"/>
        <v>3935.0464558612857</v>
      </c>
      <c r="K3142" s="16">
        <f t="shared" si="1402"/>
        <v>32.161889288814081</v>
      </c>
      <c r="L3142" s="15">
        <f t="shared" si="1403"/>
        <v>1.3845347021276564E-7</v>
      </c>
      <c r="M3142" s="14">
        <f t="shared" si="1404"/>
        <v>3.2909005334872264E-10</v>
      </c>
      <c r="N3142" s="13">
        <f t="shared" si="1411"/>
        <v>0</v>
      </c>
      <c r="O3142" s="12">
        <f t="shared" si="1412"/>
        <v>0</v>
      </c>
      <c r="P3142" s="4">
        <f t="shared" si="1413"/>
        <v>1.2462128098967713E-9</v>
      </c>
      <c r="Q3142" s="11">
        <f t="shared" si="1405"/>
        <v>1.831413571056754E-8</v>
      </c>
      <c r="R3142" s="10">
        <f t="shared" si="1414"/>
        <v>0</v>
      </c>
      <c r="S3142" s="9">
        <f t="shared" si="1415"/>
        <v>0</v>
      </c>
      <c r="T3142" s="8">
        <f t="shared" si="1416"/>
        <v>37294.985922558852</v>
      </c>
      <c r="U3142" s="7">
        <f t="shared" si="1417"/>
        <v>-32.161889288814081</v>
      </c>
      <c r="V3142" s="9">
        <f t="shared" si="1418"/>
        <v>0</v>
      </c>
      <c r="W3142" s="8">
        <f t="shared" si="1419"/>
        <v>3935.0464558612857</v>
      </c>
      <c r="X3142" s="7">
        <f t="shared" si="1420"/>
        <v>-32.161889288814081</v>
      </c>
      <c r="Y3142" s="6">
        <f t="shared" si="1406"/>
        <v>0</v>
      </c>
      <c r="Z3142" s="4">
        <f t="shared" si="1407"/>
        <v>-1</v>
      </c>
      <c r="AA3142" s="4">
        <f t="shared" si="1421"/>
        <v>0</v>
      </c>
      <c r="AB3142" s="5">
        <f t="shared" si="1422"/>
        <v>0</v>
      </c>
      <c r="AC3142" s="418">
        <f t="shared" si="1426"/>
        <v>0</v>
      </c>
      <c r="AD3142" s="628">
        <f t="shared" si="1423"/>
        <v>0</v>
      </c>
      <c r="AE3142" s="4">
        <f t="shared" si="1408"/>
        <v>0</v>
      </c>
      <c r="AF3142" s="3">
        <f t="shared" si="1424"/>
        <v>4.67</v>
      </c>
      <c r="AG3142" s="2">
        <f t="shared" si="1409"/>
        <v>105.92076283713217</v>
      </c>
      <c r="AH3142" s="1">
        <f t="shared" si="1398"/>
        <v>0</v>
      </c>
    </row>
    <row r="3143" spans="6:34" ht="15" thickBot="1" x14ac:dyDescent="0.4">
      <c r="F3143" s="21">
        <f t="shared" si="1410"/>
        <v>311.30000000000229</v>
      </c>
      <c r="G3143" s="20">
        <f t="shared" si="1425"/>
        <v>356.63043478260749</v>
      </c>
      <c r="H3143" s="19">
        <f t="shared" si="1399"/>
        <v>6.6304347826074945</v>
      </c>
      <c r="I3143" s="18">
        <f t="shared" si="1400"/>
        <v>1.8944099378878556E-2</v>
      </c>
      <c r="J3143" s="17">
        <f t="shared" si="1401"/>
        <v>3935.0464558612857</v>
      </c>
      <c r="K3143" s="16">
        <f t="shared" si="1402"/>
        <v>32.161889288814081</v>
      </c>
      <c r="L3143" s="15">
        <f t="shared" si="1403"/>
        <v>1.3845347021276564E-7</v>
      </c>
      <c r="M3143" s="14">
        <f t="shared" si="1404"/>
        <v>3.2909005334872264E-10</v>
      </c>
      <c r="N3143" s="13">
        <f t="shared" si="1411"/>
        <v>0</v>
      </c>
      <c r="O3143" s="12">
        <f t="shared" si="1412"/>
        <v>0</v>
      </c>
      <c r="P3143" s="4">
        <f t="shared" si="1413"/>
        <v>1.2462128098967713E-9</v>
      </c>
      <c r="Q3143" s="11">
        <f t="shared" si="1405"/>
        <v>1.831413571056754E-8</v>
      </c>
      <c r="R3143" s="10">
        <f t="shared" si="1414"/>
        <v>0</v>
      </c>
      <c r="S3143" s="9">
        <f t="shared" si="1415"/>
        <v>0</v>
      </c>
      <c r="T3143" s="8">
        <f t="shared" si="1416"/>
        <v>37294.985922558852</v>
      </c>
      <c r="U3143" s="7">
        <f t="shared" si="1417"/>
        <v>-32.161889288814081</v>
      </c>
      <c r="V3143" s="9">
        <f t="shared" si="1418"/>
        <v>0</v>
      </c>
      <c r="W3143" s="8">
        <f t="shared" si="1419"/>
        <v>3935.0464558612857</v>
      </c>
      <c r="X3143" s="7">
        <f t="shared" si="1420"/>
        <v>-32.161889288814081</v>
      </c>
      <c r="Y3143" s="6">
        <f t="shared" si="1406"/>
        <v>0</v>
      </c>
      <c r="Z3143" s="4">
        <f t="shared" si="1407"/>
        <v>-1</v>
      </c>
      <c r="AA3143" s="4">
        <f t="shared" si="1421"/>
        <v>0</v>
      </c>
      <c r="AB3143" s="5">
        <f t="shared" si="1422"/>
        <v>0</v>
      </c>
      <c r="AC3143" s="418">
        <f t="shared" si="1426"/>
        <v>0</v>
      </c>
      <c r="AD3143" s="628">
        <f t="shared" si="1423"/>
        <v>0</v>
      </c>
      <c r="AE3143" s="4">
        <f t="shared" si="1408"/>
        <v>0</v>
      </c>
      <c r="AF3143" s="3">
        <f t="shared" si="1424"/>
        <v>4.67</v>
      </c>
      <c r="AG3143" s="2">
        <f t="shared" si="1409"/>
        <v>105.92076283713217</v>
      </c>
      <c r="AH3143" s="1">
        <f t="shared" si="1398"/>
        <v>0</v>
      </c>
    </row>
    <row r="3144" spans="6:34" ht="15" thickBot="1" x14ac:dyDescent="0.4">
      <c r="F3144" s="21">
        <f t="shared" si="1410"/>
        <v>311.40000000000231</v>
      </c>
      <c r="G3144" s="20">
        <f t="shared" si="1425"/>
        <v>356.63043478260749</v>
      </c>
      <c r="H3144" s="19">
        <f t="shared" si="1399"/>
        <v>6.6304347826074945</v>
      </c>
      <c r="I3144" s="18">
        <f t="shared" si="1400"/>
        <v>1.8944099378878556E-2</v>
      </c>
      <c r="J3144" s="17">
        <f t="shared" si="1401"/>
        <v>3935.0464558612857</v>
      </c>
      <c r="K3144" s="16">
        <f t="shared" si="1402"/>
        <v>32.161889288814081</v>
      </c>
      <c r="L3144" s="15">
        <f t="shared" si="1403"/>
        <v>1.3845347021276564E-7</v>
      </c>
      <c r="M3144" s="14">
        <f t="shared" si="1404"/>
        <v>3.2909005334872264E-10</v>
      </c>
      <c r="N3144" s="13">
        <f t="shared" si="1411"/>
        <v>0</v>
      </c>
      <c r="O3144" s="12">
        <f t="shared" si="1412"/>
        <v>0</v>
      </c>
      <c r="P3144" s="4">
        <f t="shared" si="1413"/>
        <v>1.2462128098967713E-9</v>
      </c>
      <c r="Q3144" s="11">
        <f t="shared" si="1405"/>
        <v>1.831413571056754E-8</v>
      </c>
      <c r="R3144" s="10">
        <f t="shared" si="1414"/>
        <v>0</v>
      </c>
      <c r="S3144" s="9">
        <f t="shared" si="1415"/>
        <v>0</v>
      </c>
      <c r="T3144" s="8">
        <f t="shared" si="1416"/>
        <v>37294.985922558852</v>
      </c>
      <c r="U3144" s="7">
        <f t="shared" si="1417"/>
        <v>-32.161889288814081</v>
      </c>
      <c r="V3144" s="9">
        <f t="shared" si="1418"/>
        <v>0</v>
      </c>
      <c r="W3144" s="8">
        <f t="shared" si="1419"/>
        <v>3935.0464558612857</v>
      </c>
      <c r="X3144" s="7">
        <f t="shared" si="1420"/>
        <v>-32.161889288814081</v>
      </c>
      <c r="Y3144" s="6">
        <f t="shared" si="1406"/>
        <v>0</v>
      </c>
      <c r="Z3144" s="4">
        <f t="shared" si="1407"/>
        <v>-1</v>
      </c>
      <c r="AA3144" s="4">
        <f t="shared" si="1421"/>
        <v>0</v>
      </c>
      <c r="AB3144" s="5">
        <f t="shared" si="1422"/>
        <v>0</v>
      </c>
      <c r="AC3144" s="418">
        <f t="shared" si="1426"/>
        <v>0</v>
      </c>
      <c r="AD3144" s="628">
        <f t="shared" si="1423"/>
        <v>0</v>
      </c>
      <c r="AE3144" s="4">
        <f t="shared" si="1408"/>
        <v>0</v>
      </c>
      <c r="AF3144" s="3">
        <f t="shared" si="1424"/>
        <v>4.67</v>
      </c>
      <c r="AG3144" s="2">
        <f t="shared" si="1409"/>
        <v>105.92076283713217</v>
      </c>
      <c r="AH3144" s="1">
        <f t="shared" si="1398"/>
        <v>0</v>
      </c>
    </row>
    <row r="3145" spans="6:34" ht="15" thickBot="1" x14ac:dyDescent="0.4">
      <c r="F3145" s="21">
        <f t="shared" si="1410"/>
        <v>311.50000000000233</v>
      </c>
      <c r="G3145" s="20">
        <f t="shared" si="1425"/>
        <v>356.63043478260749</v>
      </c>
      <c r="H3145" s="19">
        <f t="shared" si="1399"/>
        <v>6.6304347826074945</v>
      </c>
      <c r="I3145" s="18">
        <f t="shared" si="1400"/>
        <v>1.8944099378878556E-2</v>
      </c>
      <c r="J3145" s="17">
        <f t="shared" si="1401"/>
        <v>3935.0464558612857</v>
      </c>
      <c r="K3145" s="16">
        <f t="shared" si="1402"/>
        <v>32.161889288814081</v>
      </c>
      <c r="L3145" s="15">
        <f t="shared" si="1403"/>
        <v>1.3845347021276564E-7</v>
      </c>
      <c r="M3145" s="14">
        <f t="shared" si="1404"/>
        <v>3.2909005334872264E-10</v>
      </c>
      <c r="N3145" s="13">
        <f t="shared" si="1411"/>
        <v>0</v>
      </c>
      <c r="O3145" s="12">
        <f t="shared" si="1412"/>
        <v>0</v>
      </c>
      <c r="P3145" s="4">
        <f t="shared" si="1413"/>
        <v>1.2462128098967713E-9</v>
      </c>
      <c r="Q3145" s="11">
        <f t="shared" si="1405"/>
        <v>1.831413571056754E-8</v>
      </c>
      <c r="R3145" s="10">
        <f t="shared" si="1414"/>
        <v>0</v>
      </c>
      <c r="S3145" s="9">
        <f t="shared" si="1415"/>
        <v>0</v>
      </c>
      <c r="T3145" s="8">
        <f t="shared" si="1416"/>
        <v>37294.985922558852</v>
      </c>
      <c r="U3145" s="7">
        <f t="shared" si="1417"/>
        <v>-32.161889288814081</v>
      </c>
      <c r="V3145" s="9">
        <f t="shared" si="1418"/>
        <v>0</v>
      </c>
      <c r="W3145" s="8">
        <f t="shared" si="1419"/>
        <v>3935.0464558612857</v>
      </c>
      <c r="X3145" s="7">
        <f t="shared" si="1420"/>
        <v>-32.161889288814081</v>
      </c>
      <c r="Y3145" s="6">
        <f t="shared" si="1406"/>
        <v>0</v>
      </c>
      <c r="Z3145" s="4">
        <f t="shared" si="1407"/>
        <v>-1</v>
      </c>
      <c r="AA3145" s="4">
        <f t="shared" si="1421"/>
        <v>0</v>
      </c>
      <c r="AB3145" s="5">
        <f t="shared" si="1422"/>
        <v>0</v>
      </c>
      <c r="AC3145" s="418">
        <f t="shared" si="1426"/>
        <v>0</v>
      </c>
      <c r="AD3145" s="628">
        <f t="shared" si="1423"/>
        <v>0</v>
      </c>
      <c r="AE3145" s="4">
        <f t="shared" si="1408"/>
        <v>0</v>
      </c>
      <c r="AF3145" s="3">
        <f t="shared" si="1424"/>
        <v>4.67</v>
      </c>
      <c r="AG3145" s="2">
        <f t="shared" si="1409"/>
        <v>105.92076283713217</v>
      </c>
      <c r="AH3145" s="1">
        <f t="shared" si="1398"/>
        <v>0</v>
      </c>
    </row>
    <row r="3146" spans="6:34" ht="15" thickBot="1" x14ac:dyDescent="0.4">
      <c r="F3146" s="21">
        <f t="shared" si="1410"/>
        <v>311.60000000000235</v>
      </c>
      <c r="G3146" s="20">
        <f t="shared" si="1425"/>
        <v>356.63043478260749</v>
      </c>
      <c r="H3146" s="19">
        <f t="shared" si="1399"/>
        <v>6.6304347826074945</v>
      </c>
      <c r="I3146" s="18">
        <f t="shared" si="1400"/>
        <v>1.8944099378878556E-2</v>
      </c>
      <c r="J3146" s="17">
        <f t="shared" si="1401"/>
        <v>3935.0464558612857</v>
      </c>
      <c r="K3146" s="16">
        <f t="shared" si="1402"/>
        <v>32.161889288814081</v>
      </c>
      <c r="L3146" s="15">
        <f t="shared" si="1403"/>
        <v>1.3845347021276564E-7</v>
      </c>
      <c r="M3146" s="14">
        <f t="shared" si="1404"/>
        <v>3.2909005334872264E-10</v>
      </c>
      <c r="N3146" s="13">
        <f t="shared" si="1411"/>
        <v>0</v>
      </c>
      <c r="O3146" s="12">
        <f t="shared" si="1412"/>
        <v>0</v>
      </c>
      <c r="P3146" s="4">
        <f t="shared" si="1413"/>
        <v>1.2462128098967713E-9</v>
      </c>
      <c r="Q3146" s="11">
        <f t="shared" si="1405"/>
        <v>1.831413571056754E-8</v>
      </c>
      <c r="R3146" s="10">
        <f t="shared" si="1414"/>
        <v>0</v>
      </c>
      <c r="S3146" s="9">
        <f t="shared" si="1415"/>
        <v>0</v>
      </c>
      <c r="T3146" s="8">
        <f t="shared" si="1416"/>
        <v>37294.985922558852</v>
      </c>
      <c r="U3146" s="7">
        <f t="shared" si="1417"/>
        <v>-32.161889288814081</v>
      </c>
      <c r="V3146" s="9">
        <f t="shared" si="1418"/>
        <v>0</v>
      </c>
      <c r="W3146" s="8">
        <f t="shared" si="1419"/>
        <v>3935.0464558612857</v>
      </c>
      <c r="X3146" s="7">
        <f t="shared" si="1420"/>
        <v>-32.161889288814081</v>
      </c>
      <c r="Y3146" s="6">
        <f t="shared" si="1406"/>
        <v>0</v>
      </c>
      <c r="Z3146" s="4">
        <f t="shared" si="1407"/>
        <v>-1</v>
      </c>
      <c r="AA3146" s="4">
        <f t="shared" si="1421"/>
        <v>0</v>
      </c>
      <c r="AB3146" s="5">
        <f t="shared" si="1422"/>
        <v>0</v>
      </c>
      <c r="AC3146" s="418">
        <f t="shared" si="1426"/>
        <v>0</v>
      </c>
      <c r="AD3146" s="628">
        <f t="shared" si="1423"/>
        <v>0</v>
      </c>
      <c r="AE3146" s="4">
        <f t="shared" si="1408"/>
        <v>0</v>
      </c>
      <c r="AF3146" s="3">
        <f t="shared" si="1424"/>
        <v>4.67</v>
      </c>
      <c r="AG3146" s="2">
        <f t="shared" si="1409"/>
        <v>105.92076283713217</v>
      </c>
      <c r="AH3146" s="1">
        <f t="shared" si="1398"/>
        <v>0</v>
      </c>
    </row>
    <row r="3147" spans="6:34" ht="15" thickBot="1" x14ac:dyDescent="0.4">
      <c r="F3147" s="21">
        <f t="shared" si="1410"/>
        <v>311.70000000000238</v>
      </c>
      <c r="G3147" s="20">
        <f t="shared" si="1425"/>
        <v>356.63043478260749</v>
      </c>
      <c r="H3147" s="19">
        <f t="shared" si="1399"/>
        <v>6.6304347826074945</v>
      </c>
      <c r="I3147" s="18">
        <f t="shared" si="1400"/>
        <v>1.8944099378878556E-2</v>
      </c>
      <c r="J3147" s="17">
        <f t="shared" si="1401"/>
        <v>3935.0464558612857</v>
      </c>
      <c r="K3147" s="16">
        <f t="shared" si="1402"/>
        <v>32.161889288814081</v>
      </c>
      <c r="L3147" s="15">
        <f t="shared" si="1403"/>
        <v>1.3845347021276564E-7</v>
      </c>
      <c r="M3147" s="14">
        <f t="shared" si="1404"/>
        <v>3.2909005334872264E-10</v>
      </c>
      <c r="N3147" s="13">
        <f t="shared" si="1411"/>
        <v>0</v>
      </c>
      <c r="O3147" s="12">
        <f t="shared" si="1412"/>
        <v>0</v>
      </c>
      <c r="P3147" s="4">
        <f t="shared" si="1413"/>
        <v>1.2462128098967713E-9</v>
      </c>
      <c r="Q3147" s="11">
        <f t="shared" si="1405"/>
        <v>1.831413571056754E-8</v>
      </c>
      <c r="R3147" s="10">
        <f t="shared" si="1414"/>
        <v>0</v>
      </c>
      <c r="S3147" s="9">
        <f t="shared" si="1415"/>
        <v>0</v>
      </c>
      <c r="T3147" s="8">
        <f t="shared" si="1416"/>
        <v>37294.985922558852</v>
      </c>
      <c r="U3147" s="7">
        <f t="shared" si="1417"/>
        <v>-32.161889288814081</v>
      </c>
      <c r="V3147" s="9">
        <f t="shared" si="1418"/>
        <v>0</v>
      </c>
      <c r="W3147" s="8">
        <f t="shared" si="1419"/>
        <v>3935.0464558612857</v>
      </c>
      <c r="X3147" s="7">
        <f t="shared" si="1420"/>
        <v>-32.161889288814081</v>
      </c>
      <c r="Y3147" s="6">
        <f t="shared" si="1406"/>
        <v>0</v>
      </c>
      <c r="Z3147" s="4">
        <f t="shared" si="1407"/>
        <v>-1</v>
      </c>
      <c r="AA3147" s="4">
        <f t="shared" si="1421"/>
        <v>0</v>
      </c>
      <c r="AB3147" s="5">
        <f t="shared" si="1422"/>
        <v>0</v>
      </c>
      <c r="AC3147" s="418">
        <f t="shared" si="1426"/>
        <v>0</v>
      </c>
      <c r="AD3147" s="628">
        <f t="shared" si="1423"/>
        <v>0</v>
      </c>
      <c r="AE3147" s="4">
        <f t="shared" si="1408"/>
        <v>0</v>
      </c>
      <c r="AF3147" s="3">
        <f t="shared" si="1424"/>
        <v>4.67</v>
      </c>
      <c r="AG3147" s="2">
        <f t="shared" si="1409"/>
        <v>105.92076283713217</v>
      </c>
      <c r="AH3147" s="1">
        <f t="shared" si="1398"/>
        <v>0</v>
      </c>
    </row>
    <row r="3148" spans="6:34" ht="15" thickBot="1" x14ac:dyDescent="0.4">
      <c r="F3148" s="21">
        <f t="shared" si="1410"/>
        <v>311.8000000000024</v>
      </c>
      <c r="G3148" s="20">
        <f t="shared" si="1425"/>
        <v>356.63043478260749</v>
      </c>
      <c r="H3148" s="19">
        <f t="shared" si="1399"/>
        <v>6.6304347826074945</v>
      </c>
      <c r="I3148" s="18">
        <f t="shared" si="1400"/>
        <v>1.8944099378878556E-2</v>
      </c>
      <c r="J3148" s="17">
        <f t="shared" si="1401"/>
        <v>3935.0464558612857</v>
      </c>
      <c r="K3148" s="16">
        <f t="shared" si="1402"/>
        <v>32.161889288814081</v>
      </c>
      <c r="L3148" s="15">
        <f t="shared" si="1403"/>
        <v>1.3845347021276564E-7</v>
      </c>
      <c r="M3148" s="14">
        <f t="shared" si="1404"/>
        <v>3.2909005334872264E-10</v>
      </c>
      <c r="N3148" s="13">
        <f t="shared" si="1411"/>
        <v>0</v>
      </c>
      <c r="O3148" s="12">
        <f t="shared" si="1412"/>
        <v>0</v>
      </c>
      <c r="P3148" s="4">
        <f t="shared" si="1413"/>
        <v>1.2462128098967713E-9</v>
      </c>
      <c r="Q3148" s="11">
        <f t="shared" si="1405"/>
        <v>1.831413571056754E-8</v>
      </c>
      <c r="R3148" s="10">
        <f t="shared" si="1414"/>
        <v>0</v>
      </c>
      <c r="S3148" s="9">
        <f t="shared" si="1415"/>
        <v>0</v>
      </c>
      <c r="T3148" s="8">
        <f t="shared" si="1416"/>
        <v>37294.985922558852</v>
      </c>
      <c r="U3148" s="7">
        <f t="shared" si="1417"/>
        <v>-32.161889288814081</v>
      </c>
      <c r="V3148" s="9">
        <f t="shared" si="1418"/>
        <v>0</v>
      </c>
      <c r="W3148" s="8">
        <f t="shared" si="1419"/>
        <v>3935.0464558612857</v>
      </c>
      <c r="X3148" s="7">
        <f t="shared" si="1420"/>
        <v>-32.161889288814081</v>
      </c>
      <c r="Y3148" s="6">
        <f t="shared" si="1406"/>
        <v>0</v>
      </c>
      <c r="Z3148" s="4">
        <f t="shared" si="1407"/>
        <v>-1</v>
      </c>
      <c r="AA3148" s="4">
        <f t="shared" si="1421"/>
        <v>0</v>
      </c>
      <c r="AB3148" s="5">
        <f t="shared" si="1422"/>
        <v>0</v>
      </c>
      <c r="AC3148" s="418">
        <f t="shared" si="1426"/>
        <v>0</v>
      </c>
      <c r="AD3148" s="628">
        <f t="shared" si="1423"/>
        <v>0</v>
      </c>
      <c r="AE3148" s="4">
        <f t="shared" si="1408"/>
        <v>0</v>
      </c>
      <c r="AF3148" s="3">
        <f t="shared" si="1424"/>
        <v>4.67</v>
      </c>
      <c r="AG3148" s="2">
        <f t="shared" si="1409"/>
        <v>105.92076283713217</v>
      </c>
      <c r="AH3148" s="1">
        <f t="shared" si="1398"/>
        <v>0</v>
      </c>
    </row>
    <row r="3149" spans="6:34" ht="15" thickBot="1" x14ac:dyDescent="0.4">
      <c r="F3149" s="21">
        <f t="shared" si="1410"/>
        <v>311.90000000000242</v>
      </c>
      <c r="G3149" s="20">
        <f t="shared" si="1425"/>
        <v>356.63043478260749</v>
      </c>
      <c r="H3149" s="19">
        <f t="shared" si="1399"/>
        <v>6.6304347826074945</v>
      </c>
      <c r="I3149" s="18">
        <f t="shared" si="1400"/>
        <v>1.8944099378878556E-2</v>
      </c>
      <c r="J3149" s="17">
        <f t="shared" si="1401"/>
        <v>3935.0464558612857</v>
      </c>
      <c r="K3149" s="16">
        <f t="shared" si="1402"/>
        <v>32.161889288814081</v>
      </c>
      <c r="L3149" s="15">
        <f t="shared" si="1403"/>
        <v>1.3845347021276564E-7</v>
      </c>
      <c r="M3149" s="14">
        <f t="shared" si="1404"/>
        <v>3.2909005334872264E-10</v>
      </c>
      <c r="N3149" s="13">
        <f t="shared" si="1411"/>
        <v>0</v>
      </c>
      <c r="O3149" s="12">
        <f t="shared" si="1412"/>
        <v>0</v>
      </c>
      <c r="P3149" s="4">
        <f t="shared" si="1413"/>
        <v>1.2462128098967713E-9</v>
      </c>
      <c r="Q3149" s="11">
        <f t="shared" si="1405"/>
        <v>1.831413571056754E-8</v>
      </c>
      <c r="R3149" s="10">
        <f t="shared" si="1414"/>
        <v>0</v>
      </c>
      <c r="S3149" s="9">
        <f t="shared" si="1415"/>
        <v>0</v>
      </c>
      <c r="T3149" s="8">
        <f t="shared" si="1416"/>
        <v>37294.985922558852</v>
      </c>
      <c r="U3149" s="7">
        <f t="shared" si="1417"/>
        <v>-32.161889288814081</v>
      </c>
      <c r="V3149" s="9">
        <f t="shared" si="1418"/>
        <v>0</v>
      </c>
      <c r="W3149" s="8">
        <f t="shared" si="1419"/>
        <v>3935.0464558612857</v>
      </c>
      <c r="X3149" s="7">
        <f t="shared" si="1420"/>
        <v>-32.161889288814081</v>
      </c>
      <c r="Y3149" s="6">
        <f t="shared" si="1406"/>
        <v>0</v>
      </c>
      <c r="Z3149" s="4">
        <f t="shared" si="1407"/>
        <v>-1</v>
      </c>
      <c r="AA3149" s="4">
        <f t="shared" si="1421"/>
        <v>0</v>
      </c>
      <c r="AB3149" s="5">
        <f t="shared" si="1422"/>
        <v>0</v>
      </c>
      <c r="AC3149" s="418">
        <f t="shared" si="1426"/>
        <v>0</v>
      </c>
      <c r="AD3149" s="628">
        <f t="shared" si="1423"/>
        <v>0</v>
      </c>
      <c r="AE3149" s="4">
        <f t="shared" si="1408"/>
        <v>0</v>
      </c>
      <c r="AF3149" s="3">
        <f t="shared" si="1424"/>
        <v>4.67</v>
      </c>
      <c r="AG3149" s="2">
        <f t="shared" si="1409"/>
        <v>105.92076283713217</v>
      </c>
      <c r="AH3149" s="1">
        <f t="shared" si="1398"/>
        <v>0</v>
      </c>
    </row>
    <row r="3150" spans="6:34" ht="15" thickBot="1" x14ac:dyDescent="0.4">
      <c r="F3150" s="21">
        <f t="shared" si="1410"/>
        <v>312.00000000000244</v>
      </c>
      <c r="G3150" s="20">
        <f t="shared" si="1425"/>
        <v>356.63043478260749</v>
      </c>
      <c r="H3150" s="19">
        <f t="shared" si="1399"/>
        <v>6.6304347826074945</v>
      </c>
      <c r="I3150" s="18">
        <f t="shared" si="1400"/>
        <v>1.8944099378878556E-2</v>
      </c>
      <c r="J3150" s="17">
        <f t="shared" si="1401"/>
        <v>3935.0464558612857</v>
      </c>
      <c r="K3150" s="16">
        <f t="shared" si="1402"/>
        <v>32.161889288814081</v>
      </c>
      <c r="L3150" s="15">
        <f t="shared" si="1403"/>
        <v>1.3845347021276564E-7</v>
      </c>
      <c r="M3150" s="14">
        <f t="shared" si="1404"/>
        <v>3.2909005334872264E-10</v>
      </c>
      <c r="N3150" s="13">
        <f t="shared" si="1411"/>
        <v>0</v>
      </c>
      <c r="O3150" s="12">
        <f t="shared" si="1412"/>
        <v>0</v>
      </c>
      <c r="P3150" s="4">
        <f t="shared" si="1413"/>
        <v>1.2462128098967713E-9</v>
      </c>
      <c r="Q3150" s="11">
        <f t="shared" si="1405"/>
        <v>1.831413571056754E-8</v>
      </c>
      <c r="R3150" s="10">
        <f t="shared" si="1414"/>
        <v>0</v>
      </c>
      <c r="S3150" s="9">
        <f t="shared" si="1415"/>
        <v>0</v>
      </c>
      <c r="T3150" s="8">
        <f t="shared" si="1416"/>
        <v>37294.985922558852</v>
      </c>
      <c r="U3150" s="7">
        <f t="shared" si="1417"/>
        <v>-32.161889288814081</v>
      </c>
      <c r="V3150" s="9">
        <f t="shared" si="1418"/>
        <v>0</v>
      </c>
      <c r="W3150" s="8">
        <f t="shared" si="1419"/>
        <v>3935.0464558612857</v>
      </c>
      <c r="X3150" s="7">
        <f t="shared" si="1420"/>
        <v>-32.161889288814081</v>
      </c>
      <c r="Y3150" s="6">
        <f t="shared" si="1406"/>
        <v>0</v>
      </c>
      <c r="Z3150" s="4">
        <f t="shared" si="1407"/>
        <v>-1</v>
      </c>
      <c r="AA3150" s="4">
        <f t="shared" si="1421"/>
        <v>0</v>
      </c>
      <c r="AB3150" s="5">
        <f t="shared" si="1422"/>
        <v>0</v>
      </c>
      <c r="AC3150" s="418">
        <f t="shared" si="1426"/>
        <v>0</v>
      </c>
      <c r="AD3150" s="628">
        <f t="shared" si="1423"/>
        <v>0</v>
      </c>
      <c r="AE3150" s="4">
        <f t="shared" si="1408"/>
        <v>0</v>
      </c>
      <c r="AF3150" s="3">
        <f t="shared" si="1424"/>
        <v>4.67</v>
      </c>
      <c r="AG3150" s="2">
        <f t="shared" si="1409"/>
        <v>105.92076283713217</v>
      </c>
      <c r="AH3150" s="1">
        <f t="shared" si="1398"/>
        <v>0</v>
      </c>
    </row>
    <row r="3151" spans="6:34" ht="15" thickBot="1" x14ac:dyDescent="0.4">
      <c r="F3151" s="21">
        <f t="shared" si="1410"/>
        <v>312.10000000000247</v>
      </c>
      <c r="G3151" s="20">
        <f t="shared" si="1425"/>
        <v>356.63043478260749</v>
      </c>
      <c r="H3151" s="19">
        <f t="shared" si="1399"/>
        <v>6.6304347826074945</v>
      </c>
      <c r="I3151" s="18">
        <f t="shared" si="1400"/>
        <v>1.8944099378878556E-2</v>
      </c>
      <c r="J3151" s="17">
        <f t="shared" si="1401"/>
        <v>3935.0464558612857</v>
      </c>
      <c r="K3151" s="16">
        <f t="shared" si="1402"/>
        <v>32.161889288814081</v>
      </c>
      <c r="L3151" s="15">
        <f t="shared" si="1403"/>
        <v>1.3845347021276564E-7</v>
      </c>
      <c r="M3151" s="14">
        <f t="shared" si="1404"/>
        <v>3.2909005334872264E-10</v>
      </c>
      <c r="N3151" s="13">
        <f t="shared" si="1411"/>
        <v>0</v>
      </c>
      <c r="O3151" s="12">
        <f t="shared" si="1412"/>
        <v>0</v>
      </c>
      <c r="P3151" s="4">
        <f t="shared" si="1413"/>
        <v>1.2462128098967713E-9</v>
      </c>
      <c r="Q3151" s="11">
        <f t="shared" si="1405"/>
        <v>1.831413571056754E-8</v>
      </c>
      <c r="R3151" s="10">
        <f t="shared" si="1414"/>
        <v>0</v>
      </c>
      <c r="S3151" s="9">
        <f t="shared" si="1415"/>
        <v>0</v>
      </c>
      <c r="T3151" s="8">
        <f t="shared" si="1416"/>
        <v>37294.985922558852</v>
      </c>
      <c r="U3151" s="7">
        <f t="shared" si="1417"/>
        <v>-32.161889288814081</v>
      </c>
      <c r="V3151" s="9">
        <f t="shared" si="1418"/>
        <v>0</v>
      </c>
      <c r="W3151" s="8">
        <f t="shared" si="1419"/>
        <v>3935.0464558612857</v>
      </c>
      <c r="X3151" s="7">
        <f t="shared" si="1420"/>
        <v>-32.161889288814081</v>
      </c>
      <c r="Y3151" s="6">
        <f t="shared" si="1406"/>
        <v>0</v>
      </c>
      <c r="Z3151" s="4">
        <f t="shared" si="1407"/>
        <v>-1</v>
      </c>
      <c r="AA3151" s="4">
        <f t="shared" si="1421"/>
        <v>0</v>
      </c>
      <c r="AB3151" s="5">
        <f t="shared" si="1422"/>
        <v>0</v>
      </c>
      <c r="AC3151" s="418">
        <f t="shared" si="1426"/>
        <v>0</v>
      </c>
      <c r="AD3151" s="628">
        <f t="shared" si="1423"/>
        <v>0</v>
      </c>
      <c r="AE3151" s="4">
        <f t="shared" si="1408"/>
        <v>0</v>
      </c>
      <c r="AF3151" s="3">
        <f t="shared" si="1424"/>
        <v>4.67</v>
      </c>
      <c r="AG3151" s="2">
        <f t="shared" si="1409"/>
        <v>105.92076283713217</v>
      </c>
      <c r="AH3151" s="1">
        <f t="shared" si="1398"/>
        <v>0</v>
      </c>
    </row>
    <row r="3152" spans="6:34" ht="15" thickBot="1" x14ac:dyDescent="0.4">
      <c r="F3152" s="21">
        <f t="shared" si="1410"/>
        <v>312.20000000000249</v>
      </c>
      <c r="G3152" s="20">
        <f t="shared" si="1425"/>
        <v>356.63043478260749</v>
      </c>
      <c r="H3152" s="19">
        <f t="shared" si="1399"/>
        <v>6.6304347826074945</v>
      </c>
      <c r="I3152" s="18">
        <f t="shared" si="1400"/>
        <v>1.8944099378878556E-2</v>
      </c>
      <c r="J3152" s="17">
        <f t="shared" si="1401"/>
        <v>3935.0464558612857</v>
      </c>
      <c r="K3152" s="16">
        <f t="shared" si="1402"/>
        <v>32.161889288814081</v>
      </c>
      <c r="L3152" s="15">
        <f t="shared" si="1403"/>
        <v>1.3845347021276564E-7</v>
      </c>
      <c r="M3152" s="14">
        <f t="shared" si="1404"/>
        <v>3.2909005334872264E-10</v>
      </c>
      <c r="N3152" s="13">
        <f t="shared" si="1411"/>
        <v>0</v>
      </c>
      <c r="O3152" s="12">
        <f t="shared" si="1412"/>
        <v>0</v>
      </c>
      <c r="P3152" s="4">
        <f t="shared" si="1413"/>
        <v>1.2462128098967713E-9</v>
      </c>
      <c r="Q3152" s="11">
        <f t="shared" si="1405"/>
        <v>1.831413571056754E-8</v>
      </c>
      <c r="R3152" s="10">
        <f t="shared" si="1414"/>
        <v>0</v>
      </c>
      <c r="S3152" s="9">
        <f t="shared" si="1415"/>
        <v>0</v>
      </c>
      <c r="T3152" s="8">
        <f t="shared" si="1416"/>
        <v>37294.985922558852</v>
      </c>
      <c r="U3152" s="7">
        <f t="shared" si="1417"/>
        <v>-32.161889288814081</v>
      </c>
      <c r="V3152" s="9">
        <f t="shared" si="1418"/>
        <v>0</v>
      </c>
      <c r="W3152" s="8">
        <f t="shared" si="1419"/>
        <v>3935.0464558612857</v>
      </c>
      <c r="X3152" s="7">
        <f t="shared" si="1420"/>
        <v>-32.161889288814081</v>
      </c>
      <c r="Y3152" s="6">
        <f t="shared" si="1406"/>
        <v>0</v>
      </c>
      <c r="Z3152" s="4">
        <f t="shared" si="1407"/>
        <v>-1</v>
      </c>
      <c r="AA3152" s="4">
        <f t="shared" si="1421"/>
        <v>0</v>
      </c>
      <c r="AB3152" s="5">
        <f t="shared" si="1422"/>
        <v>0</v>
      </c>
      <c r="AC3152" s="418">
        <f t="shared" si="1426"/>
        <v>0</v>
      </c>
      <c r="AD3152" s="628">
        <f t="shared" si="1423"/>
        <v>0</v>
      </c>
      <c r="AE3152" s="4">
        <f t="shared" si="1408"/>
        <v>0</v>
      </c>
      <c r="AF3152" s="3">
        <f t="shared" si="1424"/>
        <v>4.67</v>
      </c>
      <c r="AG3152" s="2">
        <f t="shared" si="1409"/>
        <v>105.92076283713217</v>
      </c>
      <c r="AH3152" s="1">
        <f t="shared" si="1398"/>
        <v>0</v>
      </c>
    </row>
    <row r="3153" spans="6:34" ht="15" thickBot="1" x14ac:dyDescent="0.4">
      <c r="F3153" s="21">
        <f t="shared" si="1410"/>
        <v>312.30000000000251</v>
      </c>
      <c r="G3153" s="20">
        <f t="shared" si="1425"/>
        <v>356.63043478260749</v>
      </c>
      <c r="H3153" s="19">
        <f t="shared" si="1399"/>
        <v>6.6304347826074945</v>
      </c>
      <c r="I3153" s="18">
        <f t="shared" si="1400"/>
        <v>1.8944099378878556E-2</v>
      </c>
      <c r="J3153" s="17">
        <f t="shared" si="1401"/>
        <v>3935.0464558612857</v>
      </c>
      <c r="K3153" s="16">
        <f t="shared" si="1402"/>
        <v>32.161889288814081</v>
      </c>
      <c r="L3153" s="15">
        <f t="shared" si="1403"/>
        <v>1.3845347021276564E-7</v>
      </c>
      <c r="M3153" s="14">
        <f t="shared" si="1404"/>
        <v>3.2909005334872264E-10</v>
      </c>
      <c r="N3153" s="13">
        <f t="shared" si="1411"/>
        <v>0</v>
      </c>
      <c r="O3153" s="12">
        <f t="shared" si="1412"/>
        <v>0</v>
      </c>
      <c r="P3153" s="4">
        <f t="shared" si="1413"/>
        <v>1.2462128098967713E-9</v>
      </c>
      <c r="Q3153" s="11">
        <f t="shared" si="1405"/>
        <v>1.831413571056754E-8</v>
      </c>
      <c r="R3153" s="10">
        <f t="shared" si="1414"/>
        <v>0</v>
      </c>
      <c r="S3153" s="9">
        <f t="shared" si="1415"/>
        <v>0</v>
      </c>
      <c r="T3153" s="8">
        <f t="shared" si="1416"/>
        <v>37294.985922558852</v>
      </c>
      <c r="U3153" s="7">
        <f t="shared" si="1417"/>
        <v>-32.161889288814081</v>
      </c>
      <c r="V3153" s="9">
        <f t="shared" si="1418"/>
        <v>0</v>
      </c>
      <c r="W3153" s="8">
        <f t="shared" si="1419"/>
        <v>3935.0464558612857</v>
      </c>
      <c r="X3153" s="7">
        <f t="shared" si="1420"/>
        <v>-32.161889288814081</v>
      </c>
      <c r="Y3153" s="6">
        <f t="shared" si="1406"/>
        <v>0</v>
      </c>
      <c r="Z3153" s="4">
        <f t="shared" si="1407"/>
        <v>-1</v>
      </c>
      <c r="AA3153" s="4">
        <f t="shared" si="1421"/>
        <v>0</v>
      </c>
      <c r="AB3153" s="5">
        <f t="shared" si="1422"/>
        <v>0</v>
      </c>
      <c r="AC3153" s="418">
        <f t="shared" si="1426"/>
        <v>0</v>
      </c>
      <c r="AD3153" s="628">
        <f t="shared" si="1423"/>
        <v>0</v>
      </c>
      <c r="AE3153" s="4">
        <f t="shared" si="1408"/>
        <v>0</v>
      </c>
      <c r="AF3153" s="3">
        <f t="shared" si="1424"/>
        <v>4.67</v>
      </c>
      <c r="AG3153" s="2">
        <f t="shared" si="1409"/>
        <v>105.92076283713217</v>
      </c>
      <c r="AH3153" s="1">
        <f t="shared" si="1398"/>
        <v>0</v>
      </c>
    </row>
    <row r="3154" spans="6:34" ht="15" thickBot="1" x14ac:dyDescent="0.4">
      <c r="F3154" s="21">
        <f t="shared" si="1410"/>
        <v>312.40000000000254</v>
      </c>
      <c r="G3154" s="20">
        <f t="shared" si="1425"/>
        <v>356.63043478260749</v>
      </c>
      <c r="H3154" s="19">
        <f t="shared" si="1399"/>
        <v>6.6304347826074945</v>
      </c>
      <c r="I3154" s="18">
        <f t="shared" si="1400"/>
        <v>1.8944099378878556E-2</v>
      </c>
      <c r="J3154" s="17">
        <f t="shared" si="1401"/>
        <v>3935.0464558612857</v>
      </c>
      <c r="K3154" s="16">
        <f t="shared" si="1402"/>
        <v>32.161889288814081</v>
      </c>
      <c r="L3154" s="15">
        <f t="shared" si="1403"/>
        <v>1.3845347021276564E-7</v>
      </c>
      <c r="M3154" s="14">
        <f t="shared" si="1404"/>
        <v>3.2909005334872264E-10</v>
      </c>
      <c r="N3154" s="13">
        <f t="shared" si="1411"/>
        <v>0</v>
      </c>
      <c r="O3154" s="12">
        <f t="shared" si="1412"/>
        <v>0</v>
      </c>
      <c r="P3154" s="4">
        <f t="shared" si="1413"/>
        <v>1.2462128098967713E-9</v>
      </c>
      <c r="Q3154" s="11">
        <f t="shared" si="1405"/>
        <v>1.831413571056754E-8</v>
      </c>
      <c r="R3154" s="10">
        <f t="shared" si="1414"/>
        <v>0</v>
      </c>
      <c r="S3154" s="9">
        <f t="shared" si="1415"/>
        <v>0</v>
      </c>
      <c r="T3154" s="8">
        <f t="shared" si="1416"/>
        <v>37294.985922558852</v>
      </c>
      <c r="U3154" s="7">
        <f t="shared" si="1417"/>
        <v>-32.161889288814081</v>
      </c>
      <c r="V3154" s="9">
        <f t="shared" si="1418"/>
        <v>0</v>
      </c>
      <c r="W3154" s="8">
        <f t="shared" si="1419"/>
        <v>3935.0464558612857</v>
      </c>
      <c r="X3154" s="7">
        <f t="shared" si="1420"/>
        <v>-32.161889288814081</v>
      </c>
      <c r="Y3154" s="6">
        <f t="shared" si="1406"/>
        <v>0</v>
      </c>
      <c r="Z3154" s="4">
        <f t="shared" si="1407"/>
        <v>-1</v>
      </c>
      <c r="AA3154" s="4">
        <f t="shared" si="1421"/>
        <v>0</v>
      </c>
      <c r="AB3154" s="5">
        <f t="shared" si="1422"/>
        <v>0</v>
      </c>
      <c r="AC3154" s="418">
        <f t="shared" si="1426"/>
        <v>0</v>
      </c>
      <c r="AD3154" s="628">
        <f t="shared" si="1423"/>
        <v>0</v>
      </c>
      <c r="AE3154" s="4">
        <f t="shared" si="1408"/>
        <v>0</v>
      </c>
      <c r="AF3154" s="3">
        <f t="shared" si="1424"/>
        <v>4.67</v>
      </c>
      <c r="AG3154" s="2">
        <f t="shared" si="1409"/>
        <v>105.92076283713217</v>
      </c>
      <c r="AH3154" s="1">
        <f t="shared" si="1398"/>
        <v>0</v>
      </c>
    </row>
    <row r="3155" spans="6:34" ht="15" thickBot="1" x14ac:dyDescent="0.4">
      <c r="F3155" s="21">
        <f t="shared" si="1410"/>
        <v>312.50000000000256</v>
      </c>
      <c r="G3155" s="20">
        <f t="shared" si="1425"/>
        <v>356.63043478260749</v>
      </c>
      <c r="H3155" s="19">
        <f t="shared" si="1399"/>
        <v>6.6304347826074945</v>
      </c>
      <c r="I3155" s="18">
        <f t="shared" si="1400"/>
        <v>1.8944099378878556E-2</v>
      </c>
      <c r="J3155" s="17">
        <f t="shared" si="1401"/>
        <v>3935.0464558612857</v>
      </c>
      <c r="K3155" s="16">
        <f t="shared" si="1402"/>
        <v>32.161889288814081</v>
      </c>
      <c r="L3155" s="15">
        <f t="shared" si="1403"/>
        <v>1.3845347021276564E-7</v>
      </c>
      <c r="M3155" s="14">
        <f t="shared" si="1404"/>
        <v>3.2909005334872264E-10</v>
      </c>
      <c r="N3155" s="13">
        <f t="shared" si="1411"/>
        <v>0</v>
      </c>
      <c r="O3155" s="12">
        <f t="shared" si="1412"/>
        <v>0</v>
      </c>
      <c r="P3155" s="4">
        <f t="shared" si="1413"/>
        <v>1.2462128098967713E-9</v>
      </c>
      <c r="Q3155" s="11">
        <f t="shared" si="1405"/>
        <v>1.831413571056754E-8</v>
      </c>
      <c r="R3155" s="10">
        <f t="shared" si="1414"/>
        <v>0</v>
      </c>
      <c r="S3155" s="9">
        <f t="shared" si="1415"/>
        <v>0</v>
      </c>
      <c r="T3155" s="8">
        <f t="shared" si="1416"/>
        <v>37294.985922558852</v>
      </c>
      <c r="U3155" s="7">
        <f t="shared" si="1417"/>
        <v>-32.161889288814081</v>
      </c>
      <c r="V3155" s="9">
        <f t="shared" si="1418"/>
        <v>0</v>
      </c>
      <c r="W3155" s="8">
        <f t="shared" si="1419"/>
        <v>3935.0464558612857</v>
      </c>
      <c r="X3155" s="7">
        <f t="shared" si="1420"/>
        <v>-32.161889288814081</v>
      </c>
      <c r="Y3155" s="6">
        <f t="shared" si="1406"/>
        <v>0</v>
      </c>
      <c r="Z3155" s="4">
        <f t="shared" si="1407"/>
        <v>-1</v>
      </c>
      <c r="AA3155" s="4">
        <f t="shared" si="1421"/>
        <v>0</v>
      </c>
      <c r="AB3155" s="5">
        <f t="shared" si="1422"/>
        <v>0</v>
      </c>
      <c r="AC3155" s="418">
        <f t="shared" si="1426"/>
        <v>0</v>
      </c>
      <c r="AD3155" s="628">
        <f t="shared" si="1423"/>
        <v>0</v>
      </c>
      <c r="AE3155" s="4">
        <f t="shared" si="1408"/>
        <v>0</v>
      </c>
      <c r="AF3155" s="3">
        <f t="shared" si="1424"/>
        <v>4.67</v>
      </c>
      <c r="AG3155" s="2">
        <f t="shared" si="1409"/>
        <v>105.92076283713217</v>
      </c>
      <c r="AH3155" s="1">
        <f t="shared" si="1398"/>
        <v>0</v>
      </c>
    </row>
    <row r="3156" spans="6:34" ht="15" thickBot="1" x14ac:dyDescent="0.4">
      <c r="F3156" s="21">
        <f t="shared" si="1410"/>
        <v>312.60000000000258</v>
      </c>
      <c r="G3156" s="20">
        <f t="shared" si="1425"/>
        <v>356.63043478260749</v>
      </c>
      <c r="H3156" s="19">
        <f t="shared" si="1399"/>
        <v>6.6304347826074945</v>
      </c>
      <c r="I3156" s="18">
        <f t="shared" si="1400"/>
        <v>1.8944099378878556E-2</v>
      </c>
      <c r="J3156" s="17">
        <f t="shared" si="1401"/>
        <v>3935.0464558612857</v>
      </c>
      <c r="K3156" s="16">
        <f t="shared" si="1402"/>
        <v>32.161889288814081</v>
      </c>
      <c r="L3156" s="15">
        <f t="shared" si="1403"/>
        <v>1.3845347021276564E-7</v>
      </c>
      <c r="M3156" s="14">
        <f t="shared" si="1404"/>
        <v>3.2909005334872264E-10</v>
      </c>
      <c r="N3156" s="13">
        <f t="shared" si="1411"/>
        <v>0</v>
      </c>
      <c r="O3156" s="12">
        <f t="shared" si="1412"/>
        <v>0</v>
      </c>
      <c r="P3156" s="4">
        <f t="shared" si="1413"/>
        <v>1.2462128098967713E-9</v>
      </c>
      <c r="Q3156" s="11">
        <f t="shared" si="1405"/>
        <v>1.831413571056754E-8</v>
      </c>
      <c r="R3156" s="10">
        <f t="shared" si="1414"/>
        <v>0</v>
      </c>
      <c r="S3156" s="9">
        <f t="shared" si="1415"/>
        <v>0</v>
      </c>
      <c r="T3156" s="8">
        <f t="shared" si="1416"/>
        <v>37294.985922558852</v>
      </c>
      <c r="U3156" s="7">
        <f t="shared" si="1417"/>
        <v>-32.161889288814081</v>
      </c>
      <c r="V3156" s="9">
        <f t="shared" si="1418"/>
        <v>0</v>
      </c>
      <c r="W3156" s="8">
        <f t="shared" si="1419"/>
        <v>3935.0464558612857</v>
      </c>
      <c r="X3156" s="7">
        <f t="shared" si="1420"/>
        <v>-32.161889288814081</v>
      </c>
      <c r="Y3156" s="6">
        <f t="shared" si="1406"/>
        <v>0</v>
      </c>
      <c r="Z3156" s="4">
        <f t="shared" si="1407"/>
        <v>-1</v>
      </c>
      <c r="AA3156" s="4">
        <f t="shared" si="1421"/>
        <v>0</v>
      </c>
      <c r="AB3156" s="5">
        <f t="shared" si="1422"/>
        <v>0</v>
      </c>
      <c r="AC3156" s="418">
        <f t="shared" si="1426"/>
        <v>0</v>
      </c>
      <c r="AD3156" s="628">
        <f t="shared" si="1423"/>
        <v>0</v>
      </c>
      <c r="AE3156" s="4">
        <f t="shared" si="1408"/>
        <v>0</v>
      </c>
      <c r="AF3156" s="3">
        <f t="shared" si="1424"/>
        <v>4.67</v>
      </c>
      <c r="AG3156" s="2">
        <f t="shared" si="1409"/>
        <v>105.92076283713217</v>
      </c>
      <c r="AH3156" s="1">
        <f t="shared" si="1398"/>
        <v>0</v>
      </c>
    </row>
    <row r="3157" spans="6:34" ht="15" thickBot="1" x14ac:dyDescent="0.4">
      <c r="F3157" s="21">
        <f t="shared" si="1410"/>
        <v>312.7000000000026</v>
      </c>
      <c r="G3157" s="20">
        <f t="shared" si="1425"/>
        <v>356.63043478260749</v>
      </c>
      <c r="H3157" s="19">
        <f t="shared" si="1399"/>
        <v>6.6304347826074945</v>
      </c>
      <c r="I3157" s="18">
        <f t="shared" si="1400"/>
        <v>1.8944099378878556E-2</v>
      </c>
      <c r="J3157" s="17">
        <f t="shared" si="1401"/>
        <v>3935.0464558612857</v>
      </c>
      <c r="K3157" s="16">
        <f t="shared" si="1402"/>
        <v>32.161889288814081</v>
      </c>
      <c r="L3157" s="15">
        <f t="shared" si="1403"/>
        <v>1.3845347021276564E-7</v>
      </c>
      <c r="M3157" s="14">
        <f t="shared" si="1404"/>
        <v>3.2909005334872264E-10</v>
      </c>
      <c r="N3157" s="13">
        <f t="shared" si="1411"/>
        <v>0</v>
      </c>
      <c r="O3157" s="12">
        <f t="shared" si="1412"/>
        <v>0</v>
      </c>
      <c r="P3157" s="4">
        <f t="shared" si="1413"/>
        <v>1.2462128098967713E-9</v>
      </c>
      <c r="Q3157" s="11">
        <f t="shared" si="1405"/>
        <v>1.831413571056754E-8</v>
      </c>
      <c r="R3157" s="10">
        <f t="shared" si="1414"/>
        <v>0</v>
      </c>
      <c r="S3157" s="9">
        <f t="shared" si="1415"/>
        <v>0</v>
      </c>
      <c r="T3157" s="8">
        <f t="shared" si="1416"/>
        <v>37294.985922558852</v>
      </c>
      <c r="U3157" s="7">
        <f t="shared" si="1417"/>
        <v>-32.161889288814081</v>
      </c>
      <c r="V3157" s="9">
        <f t="shared" si="1418"/>
        <v>0</v>
      </c>
      <c r="W3157" s="8">
        <f t="shared" si="1419"/>
        <v>3935.0464558612857</v>
      </c>
      <c r="X3157" s="7">
        <f t="shared" si="1420"/>
        <v>-32.161889288814081</v>
      </c>
      <c r="Y3157" s="6">
        <f t="shared" si="1406"/>
        <v>0</v>
      </c>
      <c r="Z3157" s="4">
        <f t="shared" si="1407"/>
        <v>-1</v>
      </c>
      <c r="AA3157" s="4">
        <f t="shared" si="1421"/>
        <v>0</v>
      </c>
      <c r="AB3157" s="5">
        <f t="shared" si="1422"/>
        <v>0</v>
      </c>
      <c r="AC3157" s="418">
        <f t="shared" si="1426"/>
        <v>0</v>
      </c>
      <c r="AD3157" s="628">
        <f t="shared" si="1423"/>
        <v>0</v>
      </c>
      <c r="AE3157" s="4">
        <f t="shared" si="1408"/>
        <v>0</v>
      </c>
      <c r="AF3157" s="3">
        <f t="shared" si="1424"/>
        <v>4.67</v>
      </c>
      <c r="AG3157" s="2">
        <f t="shared" si="1409"/>
        <v>105.92076283713217</v>
      </c>
      <c r="AH3157" s="1">
        <f t="shared" ref="AH3157:AH3220" si="1427">DragCoefficient*AE3157^(3/2)</f>
        <v>0</v>
      </c>
    </row>
    <row r="3158" spans="6:34" ht="15" thickBot="1" x14ac:dyDescent="0.4">
      <c r="F3158" s="21">
        <f t="shared" si="1410"/>
        <v>312.80000000000263</v>
      </c>
      <c r="G3158" s="20">
        <f t="shared" si="1425"/>
        <v>356.63043478260749</v>
      </c>
      <c r="H3158" s="19">
        <f t="shared" si="1399"/>
        <v>6.6304347826074945</v>
      </c>
      <c r="I3158" s="18">
        <f t="shared" si="1400"/>
        <v>1.8944099378878556E-2</v>
      </c>
      <c r="J3158" s="17">
        <f t="shared" si="1401"/>
        <v>3935.0464558612857</v>
      </c>
      <c r="K3158" s="16">
        <f t="shared" si="1402"/>
        <v>32.161889288814081</v>
      </c>
      <c r="L3158" s="15">
        <f t="shared" si="1403"/>
        <v>1.3845347021276564E-7</v>
      </c>
      <c r="M3158" s="14">
        <f t="shared" si="1404"/>
        <v>3.2909005334872264E-10</v>
      </c>
      <c r="N3158" s="13">
        <f t="shared" si="1411"/>
        <v>0</v>
      </c>
      <c r="O3158" s="12">
        <f t="shared" si="1412"/>
        <v>0</v>
      </c>
      <c r="P3158" s="4">
        <f t="shared" si="1413"/>
        <v>1.2462128098967713E-9</v>
      </c>
      <c r="Q3158" s="11">
        <f t="shared" si="1405"/>
        <v>1.831413571056754E-8</v>
      </c>
      <c r="R3158" s="10">
        <f t="shared" si="1414"/>
        <v>0</v>
      </c>
      <c r="S3158" s="9">
        <f t="shared" si="1415"/>
        <v>0</v>
      </c>
      <c r="T3158" s="8">
        <f t="shared" si="1416"/>
        <v>37294.985922558852</v>
      </c>
      <c r="U3158" s="7">
        <f t="shared" si="1417"/>
        <v>-32.161889288814081</v>
      </c>
      <c r="V3158" s="9">
        <f t="shared" si="1418"/>
        <v>0</v>
      </c>
      <c r="W3158" s="8">
        <f t="shared" si="1419"/>
        <v>3935.0464558612857</v>
      </c>
      <c r="X3158" s="7">
        <f t="shared" si="1420"/>
        <v>-32.161889288814081</v>
      </c>
      <c r="Y3158" s="6">
        <f t="shared" si="1406"/>
        <v>0</v>
      </c>
      <c r="Z3158" s="4">
        <f t="shared" si="1407"/>
        <v>-1</v>
      </c>
      <c r="AA3158" s="4">
        <f t="shared" si="1421"/>
        <v>0</v>
      </c>
      <c r="AB3158" s="5">
        <f t="shared" si="1422"/>
        <v>0</v>
      </c>
      <c r="AC3158" s="418">
        <f t="shared" si="1426"/>
        <v>0</v>
      </c>
      <c r="AD3158" s="628">
        <f t="shared" si="1423"/>
        <v>0</v>
      </c>
      <c r="AE3158" s="4">
        <f t="shared" si="1408"/>
        <v>0</v>
      </c>
      <c r="AF3158" s="3">
        <f t="shared" si="1424"/>
        <v>4.67</v>
      </c>
      <c r="AG3158" s="2">
        <f t="shared" si="1409"/>
        <v>105.92076283713217</v>
      </c>
      <c r="AH3158" s="1">
        <f t="shared" si="1427"/>
        <v>0</v>
      </c>
    </row>
    <row r="3159" spans="6:34" ht="15" thickBot="1" x14ac:dyDescent="0.4">
      <c r="F3159" s="21">
        <f t="shared" si="1410"/>
        <v>312.90000000000265</v>
      </c>
      <c r="G3159" s="20">
        <f t="shared" si="1425"/>
        <v>356.63043478260749</v>
      </c>
      <c r="H3159" s="19">
        <f t="shared" si="1399"/>
        <v>6.6304347826074945</v>
      </c>
      <c r="I3159" s="18">
        <f t="shared" si="1400"/>
        <v>1.8944099378878556E-2</v>
      </c>
      <c r="J3159" s="17">
        <f t="shared" si="1401"/>
        <v>3935.0464558612857</v>
      </c>
      <c r="K3159" s="16">
        <f t="shared" si="1402"/>
        <v>32.161889288814081</v>
      </c>
      <c r="L3159" s="15">
        <f t="shared" si="1403"/>
        <v>1.3845347021276564E-7</v>
      </c>
      <c r="M3159" s="14">
        <f t="shared" si="1404"/>
        <v>3.2909005334872264E-10</v>
      </c>
      <c r="N3159" s="13">
        <f t="shared" si="1411"/>
        <v>0</v>
      </c>
      <c r="O3159" s="12">
        <f t="shared" si="1412"/>
        <v>0</v>
      </c>
      <c r="P3159" s="4">
        <f t="shared" si="1413"/>
        <v>1.2462128098967713E-9</v>
      </c>
      <c r="Q3159" s="11">
        <f t="shared" si="1405"/>
        <v>1.831413571056754E-8</v>
      </c>
      <c r="R3159" s="10">
        <f t="shared" si="1414"/>
        <v>0</v>
      </c>
      <c r="S3159" s="9">
        <f t="shared" si="1415"/>
        <v>0</v>
      </c>
      <c r="T3159" s="8">
        <f t="shared" si="1416"/>
        <v>37294.985922558852</v>
      </c>
      <c r="U3159" s="7">
        <f t="shared" si="1417"/>
        <v>-32.161889288814081</v>
      </c>
      <c r="V3159" s="9">
        <f t="shared" si="1418"/>
        <v>0</v>
      </c>
      <c r="W3159" s="8">
        <f t="shared" si="1419"/>
        <v>3935.0464558612857</v>
      </c>
      <c r="X3159" s="7">
        <f t="shared" si="1420"/>
        <v>-32.161889288814081</v>
      </c>
      <c r="Y3159" s="6">
        <f t="shared" si="1406"/>
        <v>0</v>
      </c>
      <c r="Z3159" s="4">
        <f t="shared" si="1407"/>
        <v>-1</v>
      </c>
      <c r="AA3159" s="4">
        <f t="shared" si="1421"/>
        <v>0</v>
      </c>
      <c r="AB3159" s="5">
        <f t="shared" si="1422"/>
        <v>0</v>
      </c>
      <c r="AC3159" s="418">
        <f t="shared" si="1426"/>
        <v>0</v>
      </c>
      <c r="AD3159" s="628">
        <f t="shared" si="1423"/>
        <v>0</v>
      </c>
      <c r="AE3159" s="4">
        <f t="shared" si="1408"/>
        <v>0</v>
      </c>
      <c r="AF3159" s="3">
        <f t="shared" si="1424"/>
        <v>4.67</v>
      </c>
      <c r="AG3159" s="2">
        <f t="shared" si="1409"/>
        <v>105.92076283713217</v>
      </c>
      <c r="AH3159" s="1">
        <f t="shared" si="1427"/>
        <v>0</v>
      </c>
    </row>
    <row r="3160" spans="6:34" ht="15" thickBot="1" x14ac:dyDescent="0.4">
      <c r="F3160" s="21">
        <f t="shared" si="1410"/>
        <v>313.00000000000267</v>
      </c>
      <c r="G3160" s="20">
        <f t="shared" si="1425"/>
        <v>356.63043478260749</v>
      </c>
      <c r="H3160" s="19">
        <f t="shared" si="1399"/>
        <v>6.6304347826074945</v>
      </c>
      <c r="I3160" s="18">
        <f t="shared" si="1400"/>
        <v>1.8944099378878556E-2</v>
      </c>
      <c r="J3160" s="17">
        <f t="shared" si="1401"/>
        <v>3935.0464558612857</v>
      </c>
      <c r="K3160" s="16">
        <f t="shared" si="1402"/>
        <v>32.161889288814081</v>
      </c>
      <c r="L3160" s="15">
        <f t="shared" si="1403"/>
        <v>1.3845347021276564E-7</v>
      </c>
      <c r="M3160" s="14">
        <f t="shared" si="1404"/>
        <v>3.2909005334872264E-10</v>
      </c>
      <c r="N3160" s="13">
        <f t="shared" si="1411"/>
        <v>0</v>
      </c>
      <c r="O3160" s="12">
        <f t="shared" si="1412"/>
        <v>0</v>
      </c>
      <c r="P3160" s="4">
        <f t="shared" si="1413"/>
        <v>1.2462128098967713E-9</v>
      </c>
      <c r="Q3160" s="11">
        <f t="shared" si="1405"/>
        <v>1.831413571056754E-8</v>
      </c>
      <c r="R3160" s="10">
        <f t="shared" si="1414"/>
        <v>0</v>
      </c>
      <c r="S3160" s="9">
        <f t="shared" si="1415"/>
        <v>0</v>
      </c>
      <c r="T3160" s="8">
        <f t="shared" si="1416"/>
        <v>37294.985922558852</v>
      </c>
      <c r="U3160" s="7">
        <f t="shared" si="1417"/>
        <v>-32.161889288814081</v>
      </c>
      <c r="V3160" s="9">
        <f t="shared" si="1418"/>
        <v>0</v>
      </c>
      <c r="W3160" s="8">
        <f t="shared" si="1419"/>
        <v>3935.0464558612857</v>
      </c>
      <c r="X3160" s="7">
        <f t="shared" si="1420"/>
        <v>-32.161889288814081</v>
      </c>
      <c r="Y3160" s="6">
        <f t="shared" si="1406"/>
        <v>0</v>
      </c>
      <c r="Z3160" s="4">
        <f t="shared" si="1407"/>
        <v>-1</v>
      </c>
      <c r="AA3160" s="4">
        <f t="shared" si="1421"/>
        <v>0</v>
      </c>
      <c r="AB3160" s="5">
        <f t="shared" si="1422"/>
        <v>0</v>
      </c>
      <c r="AC3160" s="418">
        <f t="shared" si="1426"/>
        <v>0</v>
      </c>
      <c r="AD3160" s="628">
        <f t="shared" si="1423"/>
        <v>0</v>
      </c>
      <c r="AE3160" s="4">
        <f t="shared" si="1408"/>
        <v>0</v>
      </c>
      <c r="AF3160" s="3">
        <f t="shared" si="1424"/>
        <v>4.67</v>
      </c>
      <c r="AG3160" s="2">
        <f t="shared" si="1409"/>
        <v>105.92076283713217</v>
      </c>
      <c r="AH3160" s="1">
        <f t="shared" si="1427"/>
        <v>0</v>
      </c>
    </row>
    <row r="3161" spans="6:34" ht="15" thickBot="1" x14ac:dyDescent="0.4">
      <c r="F3161" s="21">
        <f t="shared" si="1410"/>
        <v>313.10000000000269</v>
      </c>
      <c r="G3161" s="20">
        <f t="shared" si="1425"/>
        <v>356.63043478260749</v>
      </c>
      <c r="H3161" s="19">
        <f t="shared" si="1399"/>
        <v>6.6304347826074945</v>
      </c>
      <c r="I3161" s="18">
        <f t="shared" si="1400"/>
        <v>1.8944099378878556E-2</v>
      </c>
      <c r="J3161" s="17">
        <f t="shared" si="1401"/>
        <v>3935.0464558612857</v>
      </c>
      <c r="K3161" s="16">
        <f t="shared" si="1402"/>
        <v>32.161889288814081</v>
      </c>
      <c r="L3161" s="15">
        <f t="shared" si="1403"/>
        <v>1.3845347021276564E-7</v>
      </c>
      <c r="M3161" s="14">
        <f t="shared" si="1404"/>
        <v>3.2909005334872264E-10</v>
      </c>
      <c r="N3161" s="13">
        <f t="shared" si="1411"/>
        <v>0</v>
      </c>
      <c r="O3161" s="12">
        <f t="shared" si="1412"/>
        <v>0</v>
      </c>
      <c r="P3161" s="4">
        <f t="shared" si="1413"/>
        <v>1.2462128098967713E-9</v>
      </c>
      <c r="Q3161" s="11">
        <f t="shared" si="1405"/>
        <v>1.831413571056754E-8</v>
      </c>
      <c r="R3161" s="10">
        <f t="shared" si="1414"/>
        <v>0</v>
      </c>
      <c r="S3161" s="9">
        <f t="shared" si="1415"/>
        <v>0</v>
      </c>
      <c r="T3161" s="8">
        <f t="shared" si="1416"/>
        <v>37294.985922558852</v>
      </c>
      <c r="U3161" s="7">
        <f t="shared" si="1417"/>
        <v>-32.161889288814081</v>
      </c>
      <c r="V3161" s="9">
        <f t="shared" si="1418"/>
        <v>0</v>
      </c>
      <c r="W3161" s="8">
        <f t="shared" si="1419"/>
        <v>3935.0464558612857</v>
      </c>
      <c r="X3161" s="7">
        <f t="shared" si="1420"/>
        <v>-32.161889288814081</v>
      </c>
      <c r="Y3161" s="6">
        <f t="shared" si="1406"/>
        <v>0</v>
      </c>
      <c r="Z3161" s="4">
        <f t="shared" si="1407"/>
        <v>-1</v>
      </c>
      <c r="AA3161" s="4">
        <f t="shared" si="1421"/>
        <v>0</v>
      </c>
      <c r="AB3161" s="5">
        <f t="shared" si="1422"/>
        <v>0</v>
      </c>
      <c r="AC3161" s="418">
        <f t="shared" si="1426"/>
        <v>0</v>
      </c>
      <c r="AD3161" s="628">
        <f t="shared" si="1423"/>
        <v>0</v>
      </c>
      <c r="AE3161" s="4">
        <f t="shared" si="1408"/>
        <v>0</v>
      </c>
      <c r="AF3161" s="3">
        <f t="shared" si="1424"/>
        <v>4.67</v>
      </c>
      <c r="AG3161" s="2">
        <f t="shared" si="1409"/>
        <v>105.92076283713217</v>
      </c>
      <c r="AH3161" s="1">
        <f t="shared" si="1427"/>
        <v>0</v>
      </c>
    </row>
    <row r="3162" spans="6:34" ht="15" thickBot="1" x14ac:dyDescent="0.4">
      <c r="F3162" s="21">
        <f t="shared" si="1410"/>
        <v>313.20000000000272</v>
      </c>
      <c r="G3162" s="20">
        <f t="shared" si="1425"/>
        <v>356.63043478260749</v>
      </c>
      <c r="H3162" s="19">
        <f t="shared" si="1399"/>
        <v>6.6304347826074945</v>
      </c>
      <c r="I3162" s="18">
        <f t="shared" si="1400"/>
        <v>1.8944099378878556E-2</v>
      </c>
      <c r="J3162" s="17">
        <f t="shared" si="1401"/>
        <v>3935.0464558612857</v>
      </c>
      <c r="K3162" s="16">
        <f t="shared" si="1402"/>
        <v>32.161889288814081</v>
      </c>
      <c r="L3162" s="15">
        <f t="shared" si="1403"/>
        <v>1.3845347021276564E-7</v>
      </c>
      <c r="M3162" s="14">
        <f t="shared" si="1404"/>
        <v>3.2909005334872264E-10</v>
      </c>
      <c r="N3162" s="13">
        <f t="shared" si="1411"/>
        <v>0</v>
      </c>
      <c r="O3162" s="12">
        <f t="shared" si="1412"/>
        <v>0</v>
      </c>
      <c r="P3162" s="4">
        <f t="shared" si="1413"/>
        <v>1.2462128098967713E-9</v>
      </c>
      <c r="Q3162" s="11">
        <f t="shared" si="1405"/>
        <v>1.831413571056754E-8</v>
      </c>
      <c r="R3162" s="10">
        <f t="shared" si="1414"/>
        <v>0</v>
      </c>
      <c r="S3162" s="9">
        <f t="shared" si="1415"/>
        <v>0</v>
      </c>
      <c r="T3162" s="8">
        <f t="shared" si="1416"/>
        <v>37294.985922558852</v>
      </c>
      <c r="U3162" s="7">
        <f t="shared" si="1417"/>
        <v>-32.161889288814081</v>
      </c>
      <c r="V3162" s="9">
        <f t="shared" si="1418"/>
        <v>0</v>
      </c>
      <c r="W3162" s="8">
        <f t="shared" si="1419"/>
        <v>3935.0464558612857</v>
      </c>
      <c r="X3162" s="7">
        <f t="shared" si="1420"/>
        <v>-32.161889288814081</v>
      </c>
      <c r="Y3162" s="6">
        <f t="shared" si="1406"/>
        <v>0</v>
      </c>
      <c r="Z3162" s="4">
        <f t="shared" si="1407"/>
        <v>-1</v>
      </c>
      <c r="AA3162" s="4">
        <f t="shared" si="1421"/>
        <v>0</v>
      </c>
      <c r="AB3162" s="5">
        <f t="shared" si="1422"/>
        <v>0</v>
      </c>
      <c r="AC3162" s="418">
        <f t="shared" si="1426"/>
        <v>0</v>
      </c>
      <c r="AD3162" s="628">
        <f t="shared" si="1423"/>
        <v>0</v>
      </c>
      <c r="AE3162" s="4">
        <f t="shared" si="1408"/>
        <v>0</v>
      </c>
      <c r="AF3162" s="3">
        <f t="shared" si="1424"/>
        <v>4.67</v>
      </c>
      <c r="AG3162" s="2">
        <f t="shared" si="1409"/>
        <v>105.92076283713217</v>
      </c>
      <c r="AH3162" s="1">
        <f t="shared" si="1427"/>
        <v>0</v>
      </c>
    </row>
    <row r="3163" spans="6:34" ht="15" thickBot="1" x14ac:dyDescent="0.4">
      <c r="F3163" s="21">
        <f t="shared" si="1410"/>
        <v>313.30000000000274</v>
      </c>
      <c r="G3163" s="20">
        <f t="shared" si="1425"/>
        <v>356.63043478260749</v>
      </c>
      <c r="H3163" s="19">
        <f t="shared" si="1399"/>
        <v>6.6304347826074945</v>
      </c>
      <c r="I3163" s="18">
        <f t="shared" si="1400"/>
        <v>1.8944099378878556E-2</v>
      </c>
      <c r="J3163" s="17">
        <f t="shared" si="1401"/>
        <v>3935.0464558612857</v>
      </c>
      <c r="K3163" s="16">
        <f t="shared" si="1402"/>
        <v>32.161889288814081</v>
      </c>
      <c r="L3163" s="15">
        <f t="shared" si="1403"/>
        <v>1.3845347021276564E-7</v>
      </c>
      <c r="M3163" s="14">
        <f t="shared" si="1404"/>
        <v>3.2909005334872264E-10</v>
      </c>
      <c r="N3163" s="13">
        <f t="shared" si="1411"/>
        <v>0</v>
      </c>
      <c r="O3163" s="12">
        <f t="shared" si="1412"/>
        <v>0</v>
      </c>
      <c r="P3163" s="4">
        <f t="shared" si="1413"/>
        <v>1.2462128098967713E-9</v>
      </c>
      <c r="Q3163" s="11">
        <f t="shared" si="1405"/>
        <v>1.831413571056754E-8</v>
      </c>
      <c r="R3163" s="10">
        <f t="shared" si="1414"/>
        <v>0</v>
      </c>
      <c r="S3163" s="9">
        <f t="shared" si="1415"/>
        <v>0</v>
      </c>
      <c r="T3163" s="8">
        <f t="shared" si="1416"/>
        <v>37294.985922558852</v>
      </c>
      <c r="U3163" s="7">
        <f t="shared" si="1417"/>
        <v>-32.161889288814081</v>
      </c>
      <c r="V3163" s="9">
        <f t="shared" si="1418"/>
        <v>0</v>
      </c>
      <c r="W3163" s="8">
        <f t="shared" si="1419"/>
        <v>3935.0464558612857</v>
      </c>
      <c r="X3163" s="7">
        <f t="shared" si="1420"/>
        <v>-32.161889288814081</v>
      </c>
      <c r="Y3163" s="6">
        <f t="shared" si="1406"/>
        <v>0</v>
      </c>
      <c r="Z3163" s="4">
        <f t="shared" si="1407"/>
        <v>-1</v>
      </c>
      <c r="AA3163" s="4">
        <f t="shared" si="1421"/>
        <v>0</v>
      </c>
      <c r="AB3163" s="5">
        <f t="shared" si="1422"/>
        <v>0</v>
      </c>
      <c r="AC3163" s="418">
        <f t="shared" si="1426"/>
        <v>0</v>
      </c>
      <c r="AD3163" s="628">
        <f t="shared" si="1423"/>
        <v>0</v>
      </c>
      <c r="AE3163" s="4">
        <f t="shared" si="1408"/>
        <v>0</v>
      </c>
      <c r="AF3163" s="3">
        <f t="shared" si="1424"/>
        <v>4.67</v>
      </c>
      <c r="AG3163" s="2">
        <f t="shared" si="1409"/>
        <v>105.92076283713217</v>
      </c>
      <c r="AH3163" s="1">
        <f t="shared" si="1427"/>
        <v>0</v>
      </c>
    </row>
    <row r="3164" spans="6:34" ht="15" thickBot="1" x14ac:dyDescent="0.4">
      <c r="F3164" s="21">
        <f t="shared" si="1410"/>
        <v>313.40000000000276</v>
      </c>
      <c r="G3164" s="20">
        <f t="shared" si="1425"/>
        <v>356.63043478260749</v>
      </c>
      <c r="H3164" s="19">
        <f t="shared" si="1399"/>
        <v>6.6304347826074945</v>
      </c>
      <c r="I3164" s="18">
        <f t="shared" si="1400"/>
        <v>1.8944099378878556E-2</v>
      </c>
      <c r="J3164" s="17">
        <f t="shared" si="1401"/>
        <v>3935.0464558612857</v>
      </c>
      <c r="K3164" s="16">
        <f t="shared" si="1402"/>
        <v>32.161889288814081</v>
      </c>
      <c r="L3164" s="15">
        <f t="shared" si="1403"/>
        <v>1.3845347021276564E-7</v>
      </c>
      <c r="M3164" s="14">
        <f t="shared" si="1404"/>
        <v>3.2909005334872264E-10</v>
      </c>
      <c r="N3164" s="13">
        <f t="shared" si="1411"/>
        <v>0</v>
      </c>
      <c r="O3164" s="12">
        <f t="shared" si="1412"/>
        <v>0</v>
      </c>
      <c r="P3164" s="4">
        <f t="shared" si="1413"/>
        <v>1.2462128098967713E-9</v>
      </c>
      <c r="Q3164" s="11">
        <f t="shared" si="1405"/>
        <v>1.831413571056754E-8</v>
      </c>
      <c r="R3164" s="10">
        <f t="shared" si="1414"/>
        <v>0</v>
      </c>
      <c r="S3164" s="9">
        <f t="shared" si="1415"/>
        <v>0</v>
      </c>
      <c r="T3164" s="8">
        <f t="shared" si="1416"/>
        <v>37294.985922558852</v>
      </c>
      <c r="U3164" s="7">
        <f t="shared" si="1417"/>
        <v>-32.161889288814081</v>
      </c>
      <c r="V3164" s="9">
        <f t="shared" si="1418"/>
        <v>0</v>
      </c>
      <c r="W3164" s="8">
        <f t="shared" si="1419"/>
        <v>3935.0464558612857</v>
      </c>
      <c r="X3164" s="7">
        <f t="shared" si="1420"/>
        <v>-32.161889288814081</v>
      </c>
      <c r="Y3164" s="6">
        <f t="shared" si="1406"/>
        <v>0</v>
      </c>
      <c r="Z3164" s="4">
        <f t="shared" si="1407"/>
        <v>-1</v>
      </c>
      <c r="AA3164" s="4">
        <f t="shared" si="1421"/>
        <v>0</v>
      </c>
      <c r="AB3164" s="5">
        <f t="shared" si="1422"/>
        <v>0</v>
      </c>
      <c r="AC3164" s="418">
        <f t="shared" si="1426"/>
        <v>0</v>
      </c>
      <c r="AD3164" s="628">
        <f t="shared" si="1423"/>
        <v>0</v>
      </c>
      <c r="AE3164" s="4">
        <f t="shared" si="1408"/>
        <v>0</v>
      </c>
      <c r="AF3164" s="3">
        <f t="shared" si="1424"/>
        <v>4.67</v>
      </c>
      <c r="AG3164" s="2">
        <f t="shared" si="1409"/>
        <v>105.92076283713217</v>
      </c>
      <c r="AH3164" s="1">
        <f t="shared" si="1427"/>
        <v>0</v>
      </c>
    </row>
    <row r="3165" spans="6:34" ht="15" thickBot="1" x14ac:dyDescent="0.4">
      <c r="F3165" s="21">
        <f t="shared" si="1410"/>
        <v>313.50000000000279</v>
      </c>
      <c r="G3165" s="20">
        <f t="shared" si="1425"/>
        <v>356.63043478260749</v>
      </c>
      <c r="H3165" s="19">
        <f t="shared" si="1399"/>
        <v>6.6304347826074945</v>
      </c>
      <c r="I3165" s="18">
        <f t="shared" si="1400"/>
        <v>1.8944099378878556E-2</v>
      </c>
      <c r="J3165" s="17">
        <f t="shared" si="1401"/>
        <v>3935.0464558612857</v>
      </c>
      <c r="K3165" s="16">
        <f t="shared" si="1402"/>
        <v>32.161889288814081</v>
      </c>
      <c r="L3165" s="15">
        <f t="shared" si="1403"/>
        <v>1.3845347021276564E-7</v>
      </c>
      <c r="M3165" s="14">
        <f t="shared" si="1404"/>
        <v>3.2909005334872264E-10</v>
      </c>
      <c r="N3165" s="13">
        <f t="shared" si="1411"/>
        <v>0</v>
      </c>
      <c r="O3165" s="12">
        <f t="shared" si="1412"/>
        <v>0</v>
      </c>
      <c r="P3165" s="4">
        <f t="shared" si="1413"/>
        <v>1.2462128098967713E-9</v>
      </c>
      <c r="Q3165" s="11">
        <f t="shared" si="1405"/>
        <v>1.831413571056754E-8</v>
      </c>
      <c r="R3165" s="10">
        <f t="shared" si="1414"/>
        <v>0</v>
      </c>
      <c r="S3165" s="9">
        <f t="shared" si="1415"/>
        <v>0</v>
      </c>
      <c r="T3165" s="8">
        <f t="shared" si="1416"/>
        <v>37294.985922558852</v>
      </c>
      <c r="U3165" s="7">
        <f t="shared" si="1417"/>
        <v>-32.161889288814081</v>
      </c>
      <c r="V3165" s="9">
        <f t="shared" si="1418"/>
        <v>0</v>
      </c>
      <c r="W3165" s="8">
        <f t="shared" si="1419"/>
        <v>3935.0464558612857</v>
      </c>
      <c r="X3165" s="7">
        <f t="shared" si="1420"/>
        <v>-32.161889288814081</v>
      </c>
      <c r="Y3165" s="6">
        <f t="shared" si="1406"/>
        <v>0</v>
      </c>
      <c r="Z3165" s="4">
        <f t="shared" si="1407"/>
        <v>-1</v>
      </c>
      <c r="AA3165" s="4">
        <f t="shared" si="1421"/>
        <v>0</v>
      </c>
      <c r="AB3165" s="5">
        <f t="shared" si="1422"/>
        <v>0</v>
      </c>
      <c r="AC3165" s="418">
        <f t="shared" si="1426"/>
        <v>0</v>
      </c>
      <c r="AD3165" s="628">
        <f t="shared" si="1423"/>
        <v>0</v>
      </c>
      <c r="AE3165" s="4">
        <f t="shared" si="1408"/>
        <v>0</v>
      </c>
      <c r="AF3165" s="3">
        <f t="shared" si="1424"/>
        <v>4.67</v>
      </c>
      <c r="AG3165" s="2">
        <f t="shared" si="1409"/>
        <v>105.92076283713217</v>
      </c>
      <c r="AH3165" s="1">
        <f t="shared" si="1427"/>
        <v>0</v>
      </c>
    </row>
    <row r="3166" spans="6:34" ht="15" thickBot="1" x14ac:dyDescent="0.4">
      <c r="F3166" s="21">
        <f t="shared" si="1410"/>
        <v>313.60000000000281</v>
      </c>
      <c r="G3166" s="20">
        <f t="shared" si="1425"/>
        <v>356.63043478260749</v>
      </c>
      <c r="H3166" s="19">
        <f t="shared" ref="H3166:H3229" si="1428">G3166-(TotalWeightE-PropellantWeight)</f>
        <v>6.6304347826074945</v>
      </c>
      <c r="I3166" s="18">
        <f t="shared" ref="I3166:I3229" si="1429">(G3166-(TotalWeightE-PropellantWeight))/(PropellantWeight)</f>
        <v>1.8944099378878556E-2</v>
      </c>
      <c r="J3166" s="17">
        <f t="shared" ref="J3166:J3229" si="1430">W3166</f>
        <v>3935.0464558612857</v>
      </c>
      <c r="K3166" s="16">
        <f t="shared" ref="K3166:K3229" si="1431">$L$23*(20902231^2)/((20902231+W3166)^2)</f>
        <v>32.161889288814081</v>
      </c>
      <c r="L3166" s="15">
        <f t="shared" ref="L3166:L3229" si="1432">M3166/$L$22</f>
        <v>1.3845347021276564E-7</v>
      </c>
      <c r="M3166" s="14">
        <f t="shared" ref="M3166:M3229" si="1433">$L$22*(EXP(-K3166*(W3166-0)/($L$25*AF3166)))</f>
        <v>3.2909005334872264E-10</v>
      </c>
      <c r="N3166" s="13">
        <f t="shared" si="1411"/>
        <v>0</v>
      </c>
      <c r="O3166" s="12">
        <f t="shared" si="1412"/>
        <v>0</v>
      </c>
      <c r="P3166" s="4">
        <f t="shared" si="1413"/>
        <v>1.2462128098967713E-9</v>
      </c>
      <c r="Q3166" s="11">
        <f t="shared" ref="Q3166:Q3229" si="1434">(M3166*$L$25*AF3166)/144</f>
        <v>1.831413571056754E-8</v>
      </c>
      <c r="R3166" s="10">
        <f t="shared" si="1414"/>
        <v>0</v>
      </c>
      <c r="S3166" s="9">
        <f t="shared" si="1415"/>
        <v>0</v>
      </c>
      <c r="T3166" s="8">
        <f t="shared" si="1416"/>
        <v>37294.985922558852</v>
      </c>
      <c r="U3166" s="7">
        <f t="shared" si="1417"/>
        <v>-32.161889288814081</v>
      </c>
      <c r="V3166" s="9">
        <f t="shared" si="1418"/>
        <v>0</v>
      </c>
      <c r="W3166" s="8">
        <f t="shared" si="1419"/>
        <v>3935.0464558612857</v>
      </c>
      <c r="X3166" s="7">
        <f t="shared" si="1420"/>
        <v>-32.161889288814081</v>
      </c>
      <c r="Y3166" s="6">
        <f t="shared" ref="Y3166:Y3229" si="1435">SQRT((S3166^2)+(V3166^2))</f>
        <v>0</v>
      </c>
      <c r="Z3166" s="4">
        <f t="shared" ref="Z3166:Z3229" si="1436">X3166/K3166</f>
        <v>-1</v>
      </c>
      <c r="AA3166" s="4">
        <f t="shared" si="1421"/>
        <v>0</v>
      </c>
      <c r="AB3166" s="5">
        <f t="shared" si="1422"/>
        <v>0</v>
      </c>
      <c r="AC3166" s="418">
        <f t="shared" si="1426"/>
        <v>0</v>
      </c>
      <c r="AD3166" s="628">
        <f t="shared" si="1423"/>
        <v>0</v>
      </c>
      <c r="AE3166" s="4">
        <f t="shared" ref="AE3166:AE3229" si="1437">Y3166/AG3166</f>
        <v>0</v>
      </c>
      <c r="AF3166" s="3">
        <f t="shared" si="1424"/>
        <v>4.67</v>
      </c>
      <c r="AG3166" s="2">
        <f t="shared" ref="AG3166:AG3229" si="1438">SQRT($L$27*$L$25*AF3166)</f>
        <v>105.92076283713217</v>
      </c>
      <c r="AH3166" s="1">
        <f t="shared" si="1427"/>
        <v>0</v>
      </c>
    </row>
    <row r="3167" spans="6:34" ht="15" thickBot="1" x14ac:dyDescent="0.4">
      <c r="F3167" s="21">
        <f t="shared" ref="F3167:F3230" si="1439">F3166+$G$28</f>
        <v>313.70000000000283</v>
      </c>
      <c r="G3167" s="20">
        <f t="shared" si="1425"/>
        <v>356.63043478260749</v>
      </c>
      <c r="H3167" s="19">
        <f t="shared" si="1428"/>
        <v>6.6304347826074945</v>
      </c>
      <c r="I3167" s="18">
        <f t="shared" si="1429"/>
        <v>1.8944099378878556E-2</v>
      </c>
      <c r="J3167" s="17">
        <f t="shared" si="1430"/>
        <v>3935.0464558612857</v>
      </c>
      <c r="K3167" s="16">
        <f t="shared" si="1431"/>
        <v>32.161889288814081</v>
      </c>
      <c r="L3167" s="15">
        <f t="shared" si="1432"/>
        <v>1.3845347021276564E-7</v>
      </c>
      <c r="M3167" s="14">
        <f t="shared" si="1433"/>
        <v>3.2909005334872264E-10</v>
      </c>
      <c r="N3167" s="13">
        <f t="shared" ref="N3167:N3230" si="1440">IF(I3166&gt;0.02,(WeightFlowRate/$L$23)*ExhaustVelocityE+(ExitPressureE-Q3167)*ExitAreaE,0)</f>
        <v>0</v>
      </c>
      <c r="O3167" s="12">
        <f t="shared" ref="O3167:O3230" si="1441">N3167/WeightFlowRate</f>
        <v>0</v>
      </c>
      <c r="P3167" s="4">
        <f t="shared" ref="P3167:P3230" si="1442">Q3167/$L$21</f>
        <v>1.2462128098967713E-9</v>
      </c>
      <c r="Q3167" s="11">
        <f t="shared" si="1434"/>
        <v>1.831413571056754E-8</v>
      </c>
      <c r="R3167" s="10">
        <f t="shared" ref="R3167:R3230" si="1443">IF(W3167&lt;InitialAltitudeE,0,(((N3167-AB3167)*COS(ElevationAngleR)*$L$23)/(G3167)))</f>
        <v>0</v>
      </c>
      <c r="S3167" s="9">
        <f t="shared" ref="S3167:S3230" si="1444">IF(W3166&lt;InitialAltitudeE,0,S3166+(R3166*TimeStep))</f>
        <v>0</v>
      </c>
      <c r="T3167" s="8">
        <f t="shared" ref="T3167:T3230" si="1445">T3166+(S3167*TimeStep)</f>
        <v>37294.985922558852</v>
      </c>
      <c r="U3167" s="7">
        <f t="shared" ref="U3167:U3230" si="1446">IF(W3166&lt;InitialAltitudeE,-K3167,(((N3167-AB3167)*SIN(ElevationAngleR)*$L$23)/G3167)-K3167)</f>
        <v>-32.161889288814081</v>
      </c>
      <c r="V3167" s="9">
        <f t="shared" ref="V3167:V3230" si="1447">IF(W3166&lt;InitialAltitudeE,0,V3166+(U3166*TimeStep))</f>
        <v>0</v>
      </c>
      <c r="W3167" s="8">
        <f t="shared" ref="W3167:W3230" si="1448">IF(P3166&gt;0.913499,W3166,W3166+V3166*TimeStep)</f>
        <v>3935.0464558612857</v>
      </c>
      <c r="X3167" s="7">
        <f t="shared" ref="X3167:X3230" si="1449">IF(N3167&gt;0.002,SQRT((U3167^2)+(R3167^2)),-SQRT((U3167^2)+(R3167^2)))</f>
        <v>-32.161889288814081</v>
      </c>
      <c r="Y3167" s="6">
        <f t="shared" si="1435"/>
        <v>0</v>
      </c>
      <c r="Z3167" s="4">
        <f t="shared" si="1436"/>
        <v>-1</v>
      </c>
      <c r="AA3167" s="4">
        <f t="shared" ref="AA3167:AA3230" si="1450">N3167/G3167</f>
        <v>0</v>
      </c>
      <c r="AB3167" s="5">
        <f t="shared" ref="AB3167:AB3230" si="1451">0.5*M3167*(Y3166^2)*CrossSectionalAreaE*AH3167</f>
        <v>0</v>
      </c>
      <c r="AC3167" s="418">
        <f t="shared" si="1426"/>
        <v>0</v>
      </c>
      <c r="AD3167" s="628">
        <f t="shared" ref="AD3167:AD3230" si="1452">(1/2)*M3167*(Y3166^2)</f>
        <v>0</v>
      </c>
      <c r="AE3167" s="4">
        <f t="shared" si="1437"/>
        <v>0</v>
      </c>
      <c r="AF3167" s="3">
        <f t="shared" ref="AF3167:AF3230" si="1453">IF(AF3166&gt;4.67,$L$20+($L$26/1000)*W3167,4.67)</f>
        <v>4.67</v>
      </c>
      <c r="AG3167" s="2">
        <f t="shared" si="1438"/>
        <v>105.92076283713217</v>
      </c>
      <c r="AH3167" s="1">
        <f t="shared" si="1427"/>
        <v>0</v>
      </c>
    </row>
    <row r="3168" spans="6:34" ht="15" thickBot="1" x14ac:dyDescent="0.4">
      <c r="F3168" s="21">
        <f t="shared" si="1439"/>
        <v>313.80000000000285</v>
      </c>
      <c r="G3168" s="20">
        <f t="shared" ref="G3168:G3231" si="1454">IF(I3167&gt;0.02,G3167-((N3167/O3167)*TimeStep),G3167)</f>
        <v>356.63043478260749</v>
      </c>
      <c r="H3168" s="19">
        <f t="shared" si="1428"/>
        <v>6.6304347826074945</v>
      </c>
      <c r="I3168" s="18">
        <f t="shared" si="1429"/>
        <v>1.8944099378878556E-2</v>
      </c>
      <c r="J3168" s="17">
        <f t="shared" si="1430"/>
        <v>3935.0464558612857</v>
      </c>
      <c r="K3168" s="16">
        <f t="shared" si="1431"/>
        <v>32.161889288814081</v>
      </c>
      <c r="L3168" s="15">
        <f t="shared" si="1432"/>
        <v>1.3845347021276564E-7</v>
      </c>
      <c r="M3168" s="14">
        <f t="shared" si="1433"/>
        <v>3.2909005334872264E-10</v>
      </c>
      <c r="N3168" s="13">
        <f t="shared" si="1440"/>
        <v>0</v>
      </c>
      <c r="O3168" s="12">
        <f t="shared" si="1441"/>
        <v>0</v>
      </c>
      <c r="P3168" s="4">
        <f t="shared" si="1442"/>
        <v>1.2462128098967713E-9</v>
      </c>
      <c r="Q3168" s="11">
        <f t="shared" si="1434"/>
        <v>1.831413571056754E-8</v>
      </c>
      <c r="R3168" s="10">
        <f t="shared" si="1443"/>
        <v>0</v>
      </c>
      <c r="S3168" s="9">
        <f t="shared" si="1444"/>
        <v>0</v>
      </c>
      <c r="T3168" s="8">
        <f t="shared" si="1445"/>
        <v>37294.985922558852</v>
      </c>
      <c r="U3168" s="7">
        <f t="shared" si="1446"/>
        <v>-32.161889288814081</v>
      </c>
      <c r="V3168" s="9">
        <f t="shared" si="1447"/>
        <v>0</v>
      </c>
      <c r="W3168" s="8">
        <f t="shared" si="1448"/>
        <v>3935.0464558612857</v>
      </c>
      <c r="X3168" s="7">
        <f t="shared" si="1449"/>
        <v>-32.161889288814081</v>
      </c>
      <c r="Y3168" s="6">
        <f t="shared" si="1435"/>
        <v>0</v>
      </c>
      <c r="Z3168" s="4">
        <f t="shared" si="1436"/>
        <v>-1</v>
      </c>
      <c r="AA3168" s="4">
        <f t="shared" si="1450"/>
        <v>0</v>
      </c>
      <c r="AB3168" s="5">
        <f t="shared" si="1451"/>
        <v>0</v>
      </c>
      <c r="AC3168" s="418">
        <f t="shared" ref="AC3168:AC3231" si="1455">(AB3168/G3168)*F3168</f>
        <v>0</v>
      </c>
      <c r="AD3168" s="628">
        <f t="shared" si="1452"/>
        <v>0</v>
      </c>
      <c r="AE3168" s="4">
        <f t="shared" si="1437"/>
        <v>0</v>
      </c>
      <c r="AF3168" s="3">
        <f t="shared" si="1453"/>
        <v>4.67</v>
      </c>
      <c r="AG3168" s="2">
        <f t="shared" si="1438"/>
        <v>105.92076283713217</v>
      </c>
      <c r="AH3168" s="1">
        <f t="shared" si="1427"/>
        <v>0</v>
      </c>
    </row>
    <row r="3169" spans="6:34" ht="15" thickBot="1" x14ac:dyDescent="0.4">
      <c r="F3169" s="21">
        <f t="shared" si="1439"/>
        <v>313.90000000000288</v>
      </c>
      <c r="G3169" s="20">
        <f t="shared" si="1454"/>
        <v>356.63043478260749</v>
      </c>
      <c r="H3169" s="19">
        <f t="shared" si="1428"/>
        <v>6.6304347826074945</v>
      </c>
      <c r="I3169" s="18">
        <f t="shared" si="1429"/>
        <v>1.8944099378878556E-2</v>
      </c>
      <c r="J3169" s="17">
        <f t="shared" si="1430"/>
        <v>3935.0464558612857</v>
      </c>
      <c r="K3169" s="16">
        <f t="shared" si="1431"/>
        <v>32.161889288814081</v>
      </c>
      <c r="L3169" s="15">
        <f t="shared" si="1432"/>
        <v>1.3845347021276564E-7</v>
      </c>
      <c r="M3169" s="14">
        <f t="shared" si="1433"/>
        <v>3.2909005334872264E-10</v>
      </c>
      <c r="N3169" s="13">
        <f t="shared" si="1440"/>
        <v>0</v>
      </c>
      <c r="O3169" s="12">
        <f t="shared" si="1441"/>
        <v>0</v>
      </c>
      <c r="P3169" s="4">
        <f t="shared" si="1442"/>
        <v>1.2462128098967713E-9</v>
      </c>
      <c r="Q3169" s="11">
        <f t="shared" si="1434"/>
        <v>1.831413571056754E-8</v>
      </c>
      <c r="R3169" s="10">
        <f t="shared" si="1443"/>
        <v>0</v>
      </c>
      <c r="S3169" s="9">
        <f t="shared" si="1444"/>
        <v>0</v>
      </c>
      <c r="T3169" s="8">
        <f t="shared" si="1445"/>
        <v>37294.985922558852</v>
      </c>
      <c r="U3169" s="7">
        <f t="shared" si="1446"/>
        <v>-32.161889288814081</v>
      </c>
      <c r="V3169" s="9">
        <f t="shared" si="1447"/>
        <v>0</v>
      </c>
      <c r="W3169" s="8">
        <f t="shared" si="1448"/>
        <v>3935.0464558612857</v>
      </c>
      <c r="X3169" s="7">
        <f t="shared" si="1449"/>
        <v>-32.161889288814081</v>
      </c>
      <c r="Y3169" s="6">
        <f t="shared" si="1435"/>
        <v>0</v>
      </c>
      <c r="Z3169" s="4">
        <f t="shared" si="1436"/>
        <v>-1</v>
      </c>
      <c r="AA3169" s="4">
        <f t="shared" si="1450"/>
        <v>0</v>
      </c>
      <c r="AB3169" s="5">
        <f t="shared" si="1451"/>
        <v>0</v>
      </c>
      <c r="AC3169" s="418">
        <f t="shared" si="1455"/>
        <v>0</v>
      </c>
      <c r="AD3169" s="628">
        <f t="shared" si="1452"/>
        <v>0</v>
      </c>
      <c r="AE3169" s="4">
        <f t="shared" si="1437"/>
        <v>0</v>
      </c>
      <c r="AF3169" s="3">
        <f t="shared" si="1453"/>
        <v>4.67</v>
      </c>
      <c r="AG3169" s="2">
        <f t="shared" si="1438"/>
        <v>105.92076283713217</v>
      </c>
      <c r="AH3169" s="1">
        <f t="shared" si="1427"/>
        <v>0</v>
      </c>
    </row>
    <row r="3170" spans="6:34" ht="15" thickBot="1" x14ac:dyDescent="0.4">
      <c r="F3170" s="21">
        <f t="shared" si="1439"/>
        <v>314.0000000000029</v>
      </c>
      <c r="G3170" s="20">
        <f t="shared" si="1454"/>
        <v>356.63043478260749</v>
      </c>
      <c r="H3170" s="19">
        <f t="shared" si="1428"/>
        <v>6.6304347826074945</v>
      </c>
      <c r="I3170" s="18">
        <f t="shared" si="1429"/>
        <v>1.8944099378878556E-2</v>
      </c>
      <c r="J3170" s="17">
        <f t="shared" si="1430"/>
        <v>3935.0464558612857</v>
      </c>
      <c r="K3170" s="16">
        <f t="shared" si="1431"/>
        <v>32.161889288814081</v>
      </c>
      <c r="L3170" s="15">
        <f t="shared" si="1432"/>
        <v>1.3845347021276564E-7</v>
      </c>
      <c r="M3170" s="14">
        <f t="shared" si="1433"/>
        <v>3.2909005334872264E-10</v>
      </c>
      <c r="N3170" s="13">
        <f t="shared" si="1440"/>
        <v>0</v>
      </c>
      <c r="O3170" s="12">
        <f t="shared" si="1441"/>
        <v>0</v>
      </c>
      <c r="P3170" s="4">
        <f t="shared" si="1442"/>
        <v>1.2462128098967713E-9</v>
      </c>
      <c r="Q3170" s="11">
        <f t="shared" si="1434"/>
        <v>1.831413571056754E-8</v>
      </c>
      <c r="R3170" s="10">
        <f t="shared" si="1443"/>
        <v>0</v>
      </c>
      <c r="S3170" s="9">
        <f t="shared" si="1444"/>
        <v>0</v>
      </c>
      <c r="T3170" s="8">
        <f t="shared" si="1445"/>
        <v>37294.985922558852</v>
      </c>
      <c r="U3170" s="7">
        <f t="shared" si="1446"/>
        <v>-32.161889288814081</v>
      </c>
      <c r="V3170" s="9">
        <f t="shared" si="1447"/>
        <v>0</v>
      </c>
      <c r="W3170" s="8">
        <f t="shared" si="1448"/>
        <v>3935.0464558612857</v>
      </c>
      <c r="X3170" s="7">
        <f t="shared" si="1449"/>
        <v>-32.161889288814081</v>
      </c>
      <c r="Y3170" s="6">
        <f t="shared" si="1435"/>
        <v>0</v>
      </c>
      <c r="Z3170" s="4">
        <f t="shared" si="1436"/>
        <v>-1</v>
      </c>
      <c r="AA3170" s="4">
        <f t="shared" si="1450"/>
        <v>0</v>
      </c>
      <c r="AB3170" s="5">
        <f t="shared" si="1451"/>
        <v>0</v>
      </c>
      <c r="AC3170" s="418">
        <f t="shared" si="1455"/>
        <v>0</v>
      </c>
      <c r="AD3170" s="628">
        <f t="shared" si="1452"/>
        <v>0</v>
      </c>
      <c r="AE3170" s="4">
        <f t="shared" si="1437"/>
        <v>0</v>
      </c>
      <c r="AF3170" s="3">
        <f t="shared" si="1453"/>
        <v>4.67</v>
      </c>
      <c r="AG3170" s="2">
        <f t="shared" si="1438"/>
        <v>105.92076283713217</v>
      </c>
      <c r="AH3170" s="1">
        <f t="shared" si="1427"/>
        <v>0</v>
      </c>
    </row>
    <row r="3171" spans="6:34" ht="15" thickBot="1" x14ac:dyDescent="0.4">
      <c r="F3171" s="21">
        <f t="shared" si="1439"/>
        <v>314.10000000000292</v>
      </c>
      <c r="G3171" s="20">
        <f t="shared" si="1454"/>
        <v>356.63043478260749</v>
      </c>
      <c r="H3171" s="19">
        <f t="shared" si="1428"/>
        <v>6.6304347826074945</v>
      </c>
      <c r="I3171" s="18">
        <f t="shared" si="1429"/>
        <v>1.8944099378878556E-2</v>
      </c>
      <c r="J3171" s="17">
        <f t="shared" si="1430"/>
        <v>3935.0464558612857</v>
      </c>
      <c r="K3171" s="16">
        <f t="shared" si="1431"/>
        <v>32.161889288814081</v>
      </c>
      <c r="L3171" s="15">
        <f t="shared" si="1432"/>
        <v>1.3845347021276564E-7</v>
      </c>
      <c r="M3171" s="14">
        <f t="shared" si="1433"/>
        <v>3.2909005334872264E-10</v>
      </c>
      <c r="N3171" s="13">
        <f t="shared" si="1440"/>
        <v>0</v>
      </c>
      <c r="O3171" s="12">
        <f t="shared" si="1441"/>
        <v>0</v>
      </c>
      <c r="P3171" s="4">
        <f t="shared" si="1442"/>
        <v>1.2462128098967713E-9</v>
      </c>
      <c r="Q3171" s="11">
        <f t="shared" si="1434"/>
        <v>1.831413571056754E-8</v>
      </c>
      <c r="R3171" s="10">
        <f t="shared" si="1443"/>
        <v>0</v>
      </c>
      <c r="S3171" s="9">
        <f t="shared" si="1444"/>
        <v>0</v>
      </c>
      <c r="T3171" s="8">
        <f t="shared" si="1445"/>
        <v>37294.985922558852</v>
      </c>
      <c r="U3171" s="7">
        <f t="shared" si="1446"/>
        <v>-32.161889288814081</v>
      </c>
      <c r="V3171" s="9">
        <f t="shared" si="1447"/>
        <v>0</v>
      </c>
      <c r="W3171" s="8">
        <f t="shared" si="1448"/>
        <v>3935.0464558612857</v>
      </c>
      <c r="X3171" s="7">
        <f t="shared" si="1449"/>
        <v>-32.161889288814081</v>
      </c>
      <c r="Y3171" s="6">
        <f t="shared" si="1435"/>
        <v>0</v>
      </c>
      <c r="Z3171" s="4">
        <f t="shared" si="1436"/>
        <v>-1</v>
      </c>
      <c r="AA3171" s="4">
        <f t="shared" si="1450"/>
        <v>0</v>
      </c>
      <c r="AB3171" s="5">
        <f t="shared" si="1451"/>
        <v>0</v>
      </c>
      <c r="AC3171" s="418">
        <f t="shared" si="1455"/>
        <v>0</v>
      </c>
      <c r="AD3171" s="628">
        <f t="shared" si="1452"/>
        <v>0</v>
      </c>
      <c r="AE3171" s="4">
        <f t="shared" si="1437"/>
        <v>0</v>
      </c>
      <c r="AF3171" s="3">
        <f t="shared" si="1453"/>
        <v>4.67</v>
      </c>
      <c r="AG3171" s="2">
        <f t="shared" si="1438"/>
        <v>105.92076283713217</v>
      </c>
      <c r="AH3171" s="1">
        <f t="shared" si="1427"/>
        <v>0</v>
      </c>
    </row>
    <row r="3172" spans="6:34" ht="15" thickBot="1" x14ac:dyDescent="0.4">
      <c r="F3172" s="21">
        <f t="shared" si="1439"/>
        <v>314.20000000000294</v>
      </c>
      <c r="G3172" s="20">
        <f t="shared" si="1454"/>
        <v>356.63043478260749</v>
      </c>
      <c r="H3172" s="19">
        <f t="shared" si="1428"/>
        <v>6.6304347826074945</v>
      </c>
      <c r="I3172" s="18">
        <f t="shared" si="1429"/>
        <v>1.8944099378878556E-2</v>
      </c>
      <c r="J3172" s="17">
        <f t="shared" si="1430"/>
        <v>3935.0464558612857</v>
      </c>
      <c r="K3172" s="16">
        <f t="shared" si="1431"/>
        <v>32.161889288814081</v>
      </c>
      <c r="L3172" s="15">
        <f t="shared" si="1432"/>
        <v>1.3845347021276564E-7</v>
      </c>
      <c r="M3172" s="14">
        <f t="shared" si="1433"/>
        <v>3.2909005334872264E-10</v>
      </c>
      <c r="N3172" s="13">
        <f t="shared" si="1440"/>
        <v>0</v>
      </c>
      <c r="O3172" s="12">
        <f t="shared" si="1441"/>
        <v>0</v>
      </c>
      <c r="P3172" s="4">
        <f t="shared" si="1442"/>
        <v>1.2462128098967713E-9</v>
      </c>
      <c r="Q3172" s="11">
        <f t="shared" si="1434"/>
        <v>1.831413571056754E-8</v>
      </c>
      <c r="R3172" s="10">
        <f t="shared" si="1443"/>
        <v>0</v>
      </c>
      <c r="S3172" s="9">
        <f t="shared" si="1444"/>
        <v>0</v>
      </c>
      <c r="T3172" s="8">
        <f t="shared" si="1445"/>
        <v>37294.985922558852</v>
      </c>
      <c r="U3172" s="7">
        <f t="shared" si="1446"/>
        <v>-32.161889288814081</v>
      </c>
      <c r="V3172" s="9">
        <f t="shared" si="1447"/>
        <v>0</v>
      </c>
      <c r="W3172" s="8">
        <f t="shared" si="1448"/>
        <v>3935.0464558612857</v>
      </c>
      <c r="X3172" s="7">
        <f t="shared" si="1449"/>
        <v>-32.161889288814081</v>
      </c>
      <c r="Y3172" s="6">
        <f t="shared" si="1435"/>
        <v>0</v>
      </c>
      <c r="Z3172" s="4">
        <f t="shared" si="1436"/>
        <v>-1</v>
      </c>
      <c r="AA3172" s="4">
        <f t="shared" si="1450"/>
        <v>0</v>
      </c>
      <c r="AB3172" s="5">
        <f t="shared" si="1451"/>
        <v>0</v>
      </c>
      <c r="AC3172" s="418">
        <f t="shared" si="1455"/>
        <v>0</v>
      </c>
      <c r="AD3172" s="628">
        <f t="shared" si="1452"/>
        <v>0</v>
      </c>
      <c r="AE3172" s="4">
        <f t="shared" si="1437"/>
        <v>0</v>
      </c>
      <c r="AF3172" s="3">
        <f t="shared" si="1453"/>
        <v>4.67</v>
      </c>
      <c r="AG3172" s="2">
        <f t="shared" si="1438"/>
        <v>105.92076283713217</v>
      </c>
      <c r="AH3172" s="1">
        <f t="shared" si="1427"/>
        <v>0</v>
      </c>
    </row>
    <row r="3173" spans="6:34" ht="15" thickBot="1" x14ac:dyDescent="0.4">
      <c r="F3173" s="21">
        <f t="shared" si="1439"/>
        <v>314.30000000000297</v>
      </c>
      <c r="G3173" s="20">
        <f t="shared" si="1454"/>
        <v>356.63043478260749</v>
      </c>
      <c r="H3173" s="19">
        <f t="shared" si="1428"/>
        <v>6.6304347826074945</v>
      </c>
      <c r="I3173" s="18">
        <f t="shared" si="1429"/>
        <v>1.8944099378878556E-2</v>
      </c>
      <c r="J3173" s="17">
        <f t="shared" si="1430"/>
        <v>3935.0464558612857</v>
      </c>
      <c r="K3173" s="16">
        <f t="shared" si="1431"/>
        <v>32.161889288814081</v>
      </c>
      <c r="L3173" s="15">
        <f t="shared" si="1432"/>
        <v>1.3845347021276564E-7</v>
      </c>
      <c r="M3173" s="14">
        <f t="shared" si="1433"/>
        <v>3.2909005334872264E-10</v>
      </c>
      <c r="N3173" s="13">
        <f t="shared" si="1440"/>
        <v>0</v>
      </c>
      <c r="O3173" s="12">
        <f t="shared" si="1441"/>
        <v>0</v>
      </c>
      <c r="P3173" s="4">
        <f t="shared" si="1442"/>
        <v>1.2462128098967713E-9</v>
      </c>
      <c r="Q3173" s="11">
        <f t="shared" si="1434"/>
        <v>1.831413571056754E-8</v>
      </c>
      <c r="R3173" s="10">
        <f t="shared" si="1443"/>
        <v>0</v>
      </c>
      <c r="S3173" s="9">
        <f t="shared" si="1444"/>
        <v>0</v>
      </c>
      <c r="T3173" s="8">
        <f t="shared" si="1445"/>
        <v>37294.985922558852</v>
      </c>
      <c r="U3173" s="7">
        <f t="shared" si="1446"/>
        <v>-32.161889288814081</v>
      </c>
      <c r="V3173" s="9">
        <f t="shared" si="1447"/>
        <v>0</v>
      </c>
      <c r="W3173" s="8">
        <f t="shared" si="1448"/>
        <v>3935.0464558612857</v>
      </c>
      <c r="X3173" s="7">
        <f t="shared" si="1449"/>
        <v>-32.161889288814081</v>
      </c>
      <c r="Y3173" s="6">
        <f t="shared" si="1435"/>
        <v>0</v>
      </c>
      <c r="Z3173" s="4">
        <f t="shared" si="1436"/>
        <v>-1</v>
      </c>
      <c r="AA3173" s="4">
        <f t="shared" si="1450"/>
        <v>0</v>
      </c>
      <c r="AB3173" s="5">
        <f t="shared" si="1451"/>
        <v>0</v>
      </c>
      <c r="AC3173" s="418">
        <f t="shared" si="1455"/>
        <v>0</v>
      </c>
      <c r="AD3173" s="628">
        <f t="shared" si="1452"/>
        <v>0</v>
      </c>
      <c r="AE3173" s="4">
        <f t="shared" si="1437"/>
        <v>0</v>
      </c>
      <c r="AF3173" s="3">
        <f t="shared" si="1453"/>
        <v>4.67</v>
      </c>
      <c r="AG3173" s="2">
        <f t="shared" si="1438"/>
        <v>105.92076283713217</v>
      </c>
      <c r="AH3173" s="1">
        <f t="shared" si="1427"/>
        <v>0</v>
      </c>
    </row>
    <row r="3174" spans="6:34" ht="15" thickBot="1" x14ac:dyDescent="0.4">
      <c r="F3174" s="21">
        <f t="shared" si="1439"/>
        <v>314.40000000000299</v>
      </c>
      <c r="G3174" s="20">
        <f t="shared" si="1454"/>
        <v>356.63043478260749</v>
      </c>
      <c r="H3174" s="19">
        <f t="shared" si="1428"/>
        <v>6.6304347826074945</v>
      </c>
      <c r="I3174" s="18">
        <f t="shared" si="1429"/>
        <v>1.8944099378878556E-2</v>
      </c>
      <c r="J3174" s="17">
        <f t="shared" si="1430"/>
        <v>3935.0464558612857</v>
      </c>
      <c r="K3174" s="16">
        <f t="shared" si="1431"/>
        <v>32.161889288814081</v>
      </c>
      <c r="L3174" s="15">
        <f t="shared" si="1432"/>
        <v>1.3845347021276564E-7</v>
      </c>
      <c r="M3174" s="14">
        <f t="shared" si="1433"/>
        <v>3.2909005334872264E-10</v>
      </c>
      <c r="N3174" s="13">
        <f t="shared" si="1440"/>
        <v>0</v>
      </c>
      <c r="O3174" s="12">
        <f t="shared" si="1441"/>
        <v>0</v>
      </c>
      <c r="P3174" s="4">
        <f t="shared" si="1442"/>
        <v>1.2462128098967713E-9</v>
      </c>
      <c r="Q3174" s="11">
        <f t="shared" si="1434"/>
        <v>1.831413571056754E-8</v>
      </c>
      <c r="R3174" s="10">
        <f t="shared" si="1443"/>
        <v>0</v>
      </c>
      <c r="S3174" s="9">
        <f t="shared" si="1444"/>
        <v>0</v>
      </c>
      <c r="T3174" s="8">
        <f t="shared" si="1445"/>
        <v>37294.985922558852</v>
      </c>
      <c r="U3174" s="7">
        <f t="shared" si="1446"/>
        <v>-32.161889288814081</v>
      </c>
      <c r="V3174" s="9">
        <f t="shared" si="1447"/>
        <v>0</v>
      </c>
      <c r="W3174" s="8">
        <f t="shared" si="1448"/>
        <v>3935.0464558612857</v>
      </c>
      <c r="X3174" s="7">
        <f t="shared" si="1449"/>
        <v>-32.161889288814081</v>
      </c>
      <c r="Y3174" s="6">
        <f t="shared" si="1435"/>
        <v>0</v>
      </c>
      <c r="Z3174" s="4">
        <f t="shared" si="1436"/>
        <v>-1</v>
      </c>
      <c r="AA3174" s="4">
        <f t="shared" si="1450"/>
        <v>0</v>
      </c>
      <c r="AB3174" s="5">
        <f t="shared" si="1451"/>
        <v>0</v>
      </c>
      <c r="AC3174" s="418">
        <f t="shared" si="1455"/>
        <v>0</v>
      </c>
      <c r="AD3174" s="628">
        <f t="shared" si="1452"/>
        <v>0</v>
      </c>
      <c r="AE3174" s="4">
        <f t="shared" si="1437"/>
        <v>0</v>
      </c>
      <c r="AF3174" s="3">
        <f t="shared" si="1453"/>
        <v>4.67</v>
      </c>
      <c r="AG3174" s="2">
        <f t="shared" si="1438"/>
        <v>105.92076283713217</v>
      </c>
      <c r="AH3174" s="1">
        <f t="shared" si="1427"/>
        <v>0</v>
      </c>
    </row>
    <row r="3175" spans="6:34" ht="15" thickBot="1" x14ac:dyDescent="0.4">
      <c r="F3175" s="21">
        <f t="shared" si="1439"/>
        <v>314.50000000000301</v>
      </c>
      <c r="G3175" s="20">
        <f t="shared" si="1454"/>
        <v>356.63043478260749</v>
      </c>
      <c r="H3175" s="19">
        <f t="shared" si="1428"/>
        <v>6.6304347826074945</v>
      </c>
      <c r="I3175" s="18">
        <f t="shared" si="1429"/>
        <v>1.8944099378878556E-2</v>
      </c>
      <c r="J3175" s="17">
        <f t="shared" si="1430"/>
        <v>3935.0464558612857</v>
      </c>
      <c r="K3175" s="16">
        <f t="shared" si="1431"/>
        <v>32.161889288814081</v>
      </c>
      <c r="L3175" s="15">
        <f t="shared" si="1432"/>
        <v>1.3845347021276564E-7</v>
      </c>
      <c r="M3175" s="14">
        <f t="shared" si="1433"/>
        <v>3.2909005334872264E-10</v>
      </c>
      <c r="N3175" s="13">
        <f t="shared" si="1440"/>
        <v>0</v>
      </c>
      <c r="O3175" s="12">
        <f t="shared" si="1441"/>
        <v>0</v>
      </c>
      <c r="P3175" s="4">
        <f t="shared" si="1442"/>
        <v>1.2462128098967713E-9</v>
      </c>
      <c r="Q3175" s="11">
        <f t="shared" si="1434"/>
        <v>1.831413571056754E-8</v>
      </c>
      <c r="R3175" s="10">
        <f t="shared" si="1443"/>
        <v>0</v>
      </c>
      <c r="S3175" s="9">
        <f t="shared" si="1444"/>
        <v>0</v>
      </c>
      <c r="T3175" s="8">
        <f t="shared" si="1445"/>
        <v>37294.985922558852</v>
      </c>
      <c r="U3175" s="7">
        <f t="shared" si="1446"/>
        <v>-32.161889288814081</v>
      </c>
      <c r="V3175" s="9">
        <f t="shared" si="1447"/>
        <v>0</v>
      </c>
      <c r="W3175" s="8">
        <f t="shared" si="1448"/>
        <v>3935.0464558612857</v>
      </c>
      <c r="X3175" s="7">
        <f t="shared" si="1449"/>
        <v>-32.161889288814081</v>
      </c>
      <c r="Y3175" s="6">
        <f t="shared" si="1435"/>
        <v>0</v>
      </c>
      <c r="Z3175" s="4">
        <f t="shared" si="1436"/>
        <v>-1</v>
      </c>
      <c r="AA3175" s="4">
        <f t="shared" si="1450"/>
        <v>0</v>
      </c>
      <c r="AB3175" s="5">
        <f t="shared" si="1451"/>
        <v>0</v>
      </c>
      <c r="AC3175" s="418">
        <f t="shared" si="1455"/>
        <v>0</v>
      </c>
      <c r="AD3175" s="628">
        <f t="shared" si="1452"/>
        <v>0</v>
      </c>
      <c r="AE3175" s="4">
        <f t="shared" si="1437"/>
        <v>0</v>
      </c>
      <c r="AF3175" s="3">
        <f t="shared" si="1453"/>
        <v>4.67</v>
      </c>
      <c r="AG3175" s="2">
        <f t="shared" si="1438"/>
        <v>105.92076283713217</v>
      </c>
      <c r="AH3175" s="1">
        <f t="shared" si="1427"/>
        <v>0</v>
      </c>
    </row>
    <row r="3176" spans="6:34" ht="15" thickBot="1" x14ac:dyDescent="0.4">
      <c r="F3176" s="21">
        <f t="shared" si="1439"/>
        <v>314.60000000000304</v>
      </c>
      <c r="G3176" s="20">
        <f t="shared" si="1454"/>
        <v>356.63043478260749</v>
      </c>
      <c r="H3176" s="19">
        <f t="shared" si="1428"/>
        <v>6.6304347826074945</v>
      </c>
      <c r="I3176" s="18">
        <f t="shared" si="1429"/>
        <v>1.8944099378878556E-2</v>
      </c>
      <c r="J3176" s="17">
        <f t="shared" si="1430"/>
        <v>3935.0464558612857</v>
      </c>
      <c r="K3176" s="16">
        <f t="shared" si="1431"/>
        <v>32.161889288814081</v>
      </c>
      <c r="L3176" s="15">
        <f t="shared" si="1432"/>
        <v>1.3845347021276564E-7</v>
      </c>
      <c r="M3176" s="14">
        <f t="shared" si="1433"/>
        <v>3.2909005334872264E-10</v>
      </c>
      <c r="N3176" s="13">
        <f t="shared" si="1440"/>
        <v>0</v>
      </c>
      <c r="O3176" s="12">
        <f t="shared" si="1441"/>
        <v>0</v>
      </c>
      <c r="P3176" s="4">
        <f t="shared" si="1442"/>
        <v>1.2462128098967713E-9</v>
      </c>
      <c r="Q3176" s="11">
        <f t="shared" si="1434"/>
        <v>1.831413571056754E-8</v>
      </c>
      <c r="R3176" s="10">
        <f t="shared" si="1443"/>
        <v>0</v>
      </c>
      <c r="S3176" s="9">
        <f t="shared" si="1444"/>
        <v>0</v>
      </c>
      <c r="T3176" s="8">
        <f t="shared" si="1445"/>
        <v>37294.985922558852</v>
      </c>
      <c r="U3176" s="7">
        <f t="shared" si="1446"/>
        <v>-32.161889288814081</v>
      </c>
      <c r="V3176" s="9">
        <f t="shared" si="1447"/>
        <v>0</v>
      </c>
      <c r="W3176" s="8">
        <f t="shared" si="1448"/>
        <v>3935.0464558612857</v>
      </c>
      <c r="X3176" s="7">
        <f t="shared" si="1449"/>
        <v>-32.161889288814081</v>
      </c>
      <c r="Y3176" s="6">
        <f t="shared" si="1435"/>
        <v>0</v>
      </c>
      <c r="Z3176" s="4">
        <f t="shared" si="1436"/>
        <v>-1</v>
      </c>
      <c r="AA3176" s="4">
        <f t="shared" si="1450"/>
        <v>0</v>
      </c>
      <c r="AB3176" s="5">
        <f t="shared" si="1451"/>
        <v>0</v>
      </c>
      <c r="AC3176" s="418">
        <f t="shared" si="1455"/>
        <v>0</v>
      </c>
      <c r="AD3176" s="628">
        <f t="shared" si="1452"/>
        <v>0</v>
      </c>
      <c r="AE3176" s="4">
        <f t="shared" si="1437"/>
        <v>0</v>
      </c>
      <c r="AF3176" s="3">
        <f t="shared" si="1453"/>
        <v>4.67</v>
      </c>
      <c r="AG3176" s="2">
        <f t="shared" si="1438"/>
        <v>105.92076283713217</v>
      </c>
      <c r="AH3176" s="1">
        <f t="shared" si="1427"/>
        <v>0</v>
      </c>
    </row>
    <row r="3177" spans="6:34" ht="15" thickBot="1" x14ac:dyDescent="0.4">
      <c r="F3177" s="21">
        <f t="shared" si="1439"/>
        <v>314.70000000000306</v>
      </c>
      <c r="G3177" s="20">
        <f t="shared" si="1454"/>
        <v>356.63043478260749</v>
      </c>
      <c r="H3177" s="19">
        <f t="shared" si="1428"/>
        <v>6.6304347826074945</v>
      </c>
      <c r="I3177" s="18">
        <f t="shared" si="1429"/>
        <v>1.8944099378878556E-2</v>
      </c>
      <c r="J3177" s="17">
        <f t="shared" si="1430"/>
        <v>3935.0464558612857</v>
      </c>
      <c r="K3177" s="16">
        <f t="shared" si="1431"/>
        <v>32.161889288814081</v>
      </c>
      <c r="L3177" s="15">
        <f t="shared" si="1432"/>
        <v>1.3845347021276564E-7</v>
      </c>
      <c r="M3177" s="14">
        <f t="shared" si="1433"/>
        <v>3.2909005334872264E-10</v>
      </c>
      <c r="N3177" s="13">
        <f t="shared" si="1440"/>
        <v>0</v>
      </c>
      <c r="O3177" s="12">
        <f t="shared" si="1441"/>
        <v>0</v>
      </c>
      <c r="P3177" s="4">
        <f t="shared" si="1442"/>
        <v>1.2462128098967713E-9</v>
      </c>
      <c r="Q3177" s="11">
        <f t="shared" si="1434"/>
        <v>1.831413571056754E-8</v>
      </c>
      <c r="R3177" s="10">
        <f t="shared" si="1443"/>
        <v>0</v>
      </c>
      <c r="S3177" s="9">
        <f t="shared" si="1444"/>
        <v>0</v>
      </c>
      <c r="T3177" s="8">
        <f t="shared" si="1445"/>
        <v>37294.985922558852</v>
      </c>
      <c r="U3177" s="7">
        <f t="shared" si="1446"/>
        <v>-32.161889288814081</v>
      </c>
      <c r="V3177" s="9">
        <f t="shared" si="1447"/>
        <v>0</v>
      </c>
      <c r="W3177" s="8">
        <f t="shared" si="1448"/>
        <v>3935.0464558612857</v>
      </c>
      <c r="X3177" s="7">
        <f t="shared" si="1449"/>
        <v>-32.161889288814081</v>
      </c>
      <c r="Y3177" s="6">
        <f t="shared" si="1435"/>
        <v>0</v>
      </c>
      <c r="Z3177" s="4">
        <f t="shared" si="1436"/>
        <v>-1</v>
      </c>
      <c r="AA3177" s="4">
        <f t="shared" si="1450"/>
        <v>0</v>
      </c>
      <c r="AB3177" s="5">
        <f t="shared" si="1451"/>
        <v>0</v>
      </c>
      <c r="AC3177" s="418">
        <f t="shared" si="1455"/>
        <v>0</v>
      </c>
      <c r="AD3177" s="628">
        <f t="shared" si="1452"/>
        <v>0</v>
      </c>
      <c r="AE3177" s="4">
        <f t="shared" si="1437"/>
        <v>0</v>
      </c>
      <c r="AF3177" s="3">
        <f t="shared" si="1453"/>
        <v>4.67</v>
      </c>
      <c r="AG3177" s="2">
        <f t="shared" si="1438"/>
        <v>105.92076283713217</v>
      </c>
      <c r="AH3177" s="1">
        <f t="shared" si="1427"/>
        <v>0</v>
      </c>
    </row>
    <row r="3178" spans="6:34" ht="15" thickBot="1" x14ac:dyDescent="0.4">
      <c r="F3178" s="21">
        <f t="shared" si="1439"/>
        <v>314.80000000000308</v>
      </c>
      <c r="G3178" s="20">
        <f t="shared" si="1454"/>
        <v>356.63043478260749</v>
      </c>
      <c r="H3178" s="19">
        <f t="shared" si="1428"/>
        <v>6.6304347826074945</v>
      </c>
      <c r="I3178" s="18">
        <f t="shared" si="1429"/>
        <v>1.8944099378878556E-2</v>
      </c>
      <c r="J3178" s="17">
        <f t="shared" si="1430"/>
        <v>3935.0464558612857</v>
      </c>
      <c r="K3178" s="16">
        <f t="shared" si="1431"/>
        <v>32.161889288814081</v>
      </c>
      <c r="L3178" s="15">
        <f t="shared" si="1432"/>
        <v>1.3845347021276564E-7</v>
      </c>
      <c r="M3178" s="14">
        <f t="shared" si="1433"/>
        <v>3.2909005334872264E-10</v>
      </c>
      <c r="N3178" s="13">
        <f t="shared" si="1440"/>
        <v>0</v>
      </c>
      <c r="O3178" s="12">
        <f t="shared" si="1441"/>
        <v>0</v>
      </c>
      <c r="P3178" s="4">
        <f t="shared" si="1442"/>
        <v>1.2462128098967713E-9</v>
      </c>
      <c r="Q3178" s="11">
        <f t="shared" si="1434"/>
        <v>1.831413571056754E-8</v>
      </c>
      <c r="R3178" s="10">
        <f t="shared" si="1443"/>
        <v>0</v>
      </c>
      <c r="S3178" s="9">
        <f t="shared" si="1444"/>
        <v>0</v>
      </c>
      <c r="T3178" s="8">
        <f t="shared" si="1445"/>
        <v>37294.985922558852</v>
      </c>
      <c r="U3178" s="7">
        <f t="shared" si="1446"/>
        <v>-32.161889288814081</v>
      </c>
      <c r="V3178" s="9">
        <f t="shared" si="1447"/>
        <v>0</v>
      </c>
      <c r="W3178" s="8">
        <f t="shared" si="1448"/>
        <v>3935.0464558612857</v>
      </c>
      <c r="X3178" s="7">
        <f t="shared" si="1449"/>
        <v>-32.161889288814081</v>
      </c>
      <c r="Y3178" s="6">
        <f t="shared" si="1435"/>
        <v>0</v>
      </c>
      <c r="Z3178" s="4">
        <f t="shared" si="1436"/>
        <v>-1</v>
      </c>
      <c r="AA3178" s="4">
        <f t="shared" si="1450"/>
        <v>0</v>
      </c>
      <c r="AB3178" s="5">
        <f t="shared" si="1451"/>
        <v>0</v>
      </c>
      <c r="AC3178" s="418">
        <f t="shared" si="1455"/>
        <v>0</v>
      </c>
      <c r="AD3178" s="628">
        <f t="shared" si="1452"/>
        <v>0</v>
      </c>
      <c r="AE3178" s="4">
        <f t="shared" si="1437"/>
        <v>0</v>
      </c>
      <c r="AF3178" s="3">
        <f t="shared" si="1453"/>
        <v>4.67</v>
      </c>
      <c r="AG3178" s="2">
        <f t="shared" si="1438"/>
        <v>105.92076283713217</v>
      </c>
      <c r="AH3178" s="1">
        <f t="shared" si="1427"/>
        <v>0</v>
      </c>
    </row>
    <row r="3179" spans="6:34" ht="15" thickBot="1" x14ac:dyDescent="0.4">
      <c r="F3179" s="21">
        <f t="shared" si="1439"/>
        <v>314.9000000000031</v>
      </c>
      <c r="G3179" s="20">
        <f t="shared" si="1454"/>
        <v>356.63043478260749</v>
      </c>
      <c r="H3179" s="19">
        <f t="shared" si="1428"/>
        <v>6.6304347826074945</v>
      </c>
      <c r="I3179" s="18">
        <f t="shared" si="1429"/>
        <v>1.8944099378878556E-2</v>
      </c>
      <c r="J3179" s="17">
        <f t="shared" si="1430"/>
        <v>3935.0464558612857</v>
      </c>
      <c r="K3179" s="16">
        <f t="shared" si="1431"/>
        <v>32.161889288814081</v>
      </c>
      <c r="L3179" s="15">
        <f t="shared" si="1432"/>
        <v>1.3845347021276564E-7</v>
      </c>
      <c r="M3179" s="14">
        <f t="shared" si="1433"/>
        <v>3.2909005334872264E-10</v>
      </c>
      <c r="N3179" s="13">
        <f t="shared" si="1440"/>
        <v>0</v>
      </c>
      <c r="O3179" s="12">
        <f t="shared" si="1441"/>
        <v>0</v>
      </c>
      <c r="P3179" s="4">
        <f t="shared" si="1442"/>
        <v>1.2462128098967713E-9</v>
      </c>
      <c r="Q3179" s="11">
        <f t="shared" si="1434"/>
        <v>1.831413571056754E-8</v>
      </c>
      <c r="R3179" s="10">
        <f t="shared" si="1443"/>
        <v>0</v>
      </c>
      <c r="S3179" s="9">
        <f t="shared" si="1444"/>
        <v>0</v>
      </c>
      <c r="T3179" s="8">
        <f t="shared" si="1445"/>
        <v>37294.985922558852</v>
      </c>
      <c r="U3179" s="7">
        <f t="shared" si="1446"/>
        <v>-32.161889288814081</v>
      </c>
      <c r="V3179" s="9">
        <f t="shared" si="1447"/>
        <v>0</v>
      </c>
      <c r="W3179" s="8">
        <f t="shared" si="1448"/>
        <v>3935.0464558612857</v>
      </c>
      <c r="X3179" s="7">
        <f t="shared" si="1449"/>
        <v>-32.161889288814081</v>
      </c>
      <c r="Y3179" s="6">
        <f t="shared" si="1435"/>
        <v>0</v>
      </c>
      <c r="Z3179" s="4">
        <f t="shared" si="1436"/>
        <v>-1</v>
      </c>
      <c r="AA3179" s="4">
        <f t="shared" si="1450"/>
        <v>0</v>
      </c>
      <c r="AB3179" s="5">
        <f t="shared" si="1451"/>
        <v>0</v>
      </c>
      <c r="AC3179" s="418">
        <f t="shared" si="1455"/>
        <v>0</v>
      </c>
      <c r="AD3179" s="628">
        <f t="shared" si="1452"/>
        <v>0</v>
      </c>
      <c r="AE3179" s="4">
        <f t="shared" si="1437"/>
        <v>0</v>
      </c>
      <c r="AF3179" s="3">
        <f t="shared" si="1453"/>
        <v>4.67</v>
      </c>
      <c r="AG3179" s="2">
        <f t="shared" si="1438"/>
        <v>105.92076283713217</v>
      </c>
      <c r="AH3179" s="1">
        <f t="shared" si="1427"/>
        <v>0</v>
      </c>
    </row>
    <row r="3180" spans="6:34" ht="15" thickBot="1" x14ac:dyDescent="0.4">
      <c r="F3180" s="21">
        <f t="shared" si="1439"/>
        <v>315.00000000000313</v>
      </c>
      <c r="G3180" s="20">
        <f t="shared" si="1454"/>
        <v>356.63043478260749</v>
      </c>
      <c r="H3180" s="19">
        <f t="shared" si="1428"/>
        <v>6.6304347826074945</v>
      </c>
      <c r="I3180" s="18">
        <f t="shared" si="1429"/>
        <v>1.8944099378878556E-2</v>
      </c>
      <c r="J3180" s="17">
        <f t="shared" si="1430"/>
        <v>3935.0464558612857</v>
      </c>
      <c r="K3180" s="16">
        <f t="shared" si="1431"/>
        <v>32.161889288814081</v>
      </c>
      <c r="L3180" s="15">
        <f t="shared" si="1432"/>
        <v>1.3845347021276564E-7</v>
      </c>
      <c r="M3180" s="14">
        <f t="shared" si="1433"/>
        <v>3.2909005334872264E-10</v>
      </c>
      <c r="N3180" s="13">
        <f t="shared" si="1440"/>
        <v>0</v>
      </c>
      <c r="O3180" s="12">
        <f t="shared" si="1441"/>
        <v>0</v>
      </c>
      <c r="P3180" s="4">
        <f t="shared" si="1442"/>
        <v>1.2462128098967713E-9</v>
      </c>
      <c r="Q3180" s="11">
        <f t="shared" si="1434"/>
        <v>1.831413571056754E-8</v>
      </c>
      <c r="R3180" s="10">
        <f t="shared" si="1443"/>
        <v>0</v>
      </c>
      <c r="S3180" s="9">
        <f t="shared" si="1444"/>
        <v>0</v>
      </c>
      <c r="T3180" s="8">
        <f t="shared" si="1445"/>
        <v>37294.985922558852</v>
      </c>
      <c r="U3180" s="7">
        <f t="shared" si="1446"/>
        <v>-32.161889288814081</v>
      </c>
      <c r="V3180" s="9">
        <f t="shared" si="1447"/>
        <v>0</v>
      </c>
      <c r="W3180" s="8">
        <f t="shared" si="1448"/>
        <v>3935.0464558612857</v>
      </c>
      <c r="X3180" s="7">
        <f t="shared" si="1449"/>
        <v>-32.161889288814081</v>
      </c>
      <c r="Y3180" s="6">
        <f t="shared" si="1435"/>
        <v>0</v>
      </c>
      <c r="Z3180" s="4">
        <f t="shared" si="1436"/>
        <v>-1</v>
      </c>
      <c r="AA3180" s="4">
        <f t="shared" si="1450"/>
        <v>0</v>
      </c>
      <c r="AB3180" s="5">
        <f t="shared" si="1451"/>
        <v>0</v>
      </c>
      <c r="AC3180" s="418">
        <f t="shared" si="1455"/>
        <v>0</v>
      </c>
      <c r="AD3180" s="628">
        <f t="shared" si="1452"/>
        <v>0</v>
      </c>
      <c r="AE3180" s="4">
        <f t="shared" si="1437"/>
        <v>0</v>
      </c>
      <c r="AF3180" s="3">
        <f t="shared" si="1453"/>
        <v>4.67</v>
      </c>
      <c r="AG3180" s="2">
        <f t="shared" si="1438"/>
        <v>105.92076283713217</v>
      </c>
      <c r="AH3180" s="1">
        <f t="shared" si="1427"/>
        <v>0</v>
      </c>
    </row>
    <row r="3181" spans="6:34" ht="15" thickBot="1" x14ac:dyDescent="0.4">
      <c r="F3181" s="21">
        <f t="shared" si="1439"/>
        <v>315.10000000000315</v>
      </c>
      <c r="G3181" s="20">
        <f t="shared" si="1454"/>
        <v>356.63043478260749</v>
      </c>
      <c r="H3181" s="19">
        <f t="shared" si="1428"/>
        <v>6.6304347826074945</v>
      </c>
      <c r="I3181" s="18">
        <f t="shared" si="1429"/>
        <v>1.8944099378878556E-2</v>
      </c>
      <c r="J3181" s="17">
        <f t="shared" si="1430"/>
        <v>3935.0464558612857</v>
      </c>
      <c r="K3181" s="16">
        <f t="shared" si="1431"/>
        <v>32.161889288814081</v>
      </c>
      <c r="L3181" s="15">
        <f t="shared" si="1432"/>
        <v>1.3845347021276564E-7</v>
      </c>
      <c r="M3181" s="14">
        <f t="shared" si="1433"/>
        <v>3.2909005334872264E-10</v>
      </c>
      <c r="N3181" s="13">
        <f t="shared" si="1440"/>
        <v>0</v>
      </c>
      <c r="O3181" s="12">
        <f t="shared" si="1441"/>
        <v>0</v>
      </c>
      <c r="P3181" s="4">
        <f t="shared" si="1442"/>
        <v>1.2462128098967713E-9</v>
      </c>
      <c r="Q3181" s="11">
        <f t="shared" si="1434"/>
        <v>1.831413571056754E-8</v>
      </c>
      <c r="R3181" s="10">
        <f t="shared" si="1443"/>
        <v>0</v>
      </c>
      <c r="S3181" s="9">
        <f t="shared" si="1444"/>
        <v>0</v>
      </c>
      <c r="T3181" s="8">
        <f t="shared" si="1445"/>
        <v>37294.985922558852</v>
      </c>
      <c r="U3181" s="7">
        <f t="shared" si="1446"/>
        <v>-32.161889288814081</v>
      </c>
      <c r="V3181" s="9">
        <f t="shared" si="1447"/>
        <v>0</v>
      </c>
      <c r="W3181" s="8">
        <f t="shared" si="1448"/>
        <v>3935.0464558612857</v>
      </c>
      <c r="X3181" s="7">
        <f t="shared" si="1449"/>
        <v>-32.161889288814081</v>
      </c>
      <c r="Y3181" s="6">
        <f t="shared" si="1435"/>
        <v>0</v>
      </c>
      <c r="Z3181" s="4">
        <f t="shared" si="1436"/>
        <v>-1</v>
      </c>
      <c r="AA3181" s="4">
        <f t="shared" si="1450"/>
        <v>0</v>
      </c>
      <c r="AB3181" s="5">
        <f t="shared" si="1451"/>
        <v>0</v>
      </c>
      <c r="AC3181" s="418">
        <f t="shared" si="1455"/>
        <v>0</v>
      </c>
      <c r="AD3181" s="628">
        <f t="shared" si="1452"/>
        <v>0</v>
      </c>
      <c r="AE3181" s="4">
        <f t="shared" si="1437"/>
        <v>0</v>
      </c>
      <c r="AF3181" s="3">
        <f t="shared" si="1453"/>
        <v>4.67</v>
      </c>
      <c r="AG3181" s="2">
        <f t="shared" si="1438"/>
        <v>105.92076283713217</v>
      </c>
      <c r="AH3181" s="1">
        <f t="shared" si="1427"/>
        <v>0</v>
      </c>
    </row>
    <row r="3182" spans="6:34" ht="15" thickBot="1" x14ac:dyDescent="0.4">
      <c r="F3182" s="21">
        <f t="shared" si="1439"/>
        <v>315.20000000000317</v>
      </c>
      <c r="G3182" s="20">
        <f t="shared" si="1454"/>
        <v>356.63043478260749</v>
      </c>
      <c r="H3182" s="19">
        <f t="shared" si="1428"/>
        <v>6.6304347826074945</v>
      </c>
      <c r="I3182" s="18">
        <f t="shared" si="1429"/>
        <v>1.8944099378878556E-2</v>
      </c>
      <c r="J3182" s="17">
        <f t="shared" si="1430"/>
        <v>3935.0464558612857</v>
      </c>
      <c r="K3182" s="16">
        <f t="shared" si="1431"/>
        <v>32.161889288814081</v>
      </c>
      <c r="L3182" s="15">
        <f t="shared" si="1432"/>
        <v>1.3845347021276564E-7</v>
      </c>
      <c r="M3182" s="14">
        <f t="shared" si="1433"/>
        <v>3.2909005334872264E-10</v>
      </c>
      <c r="N3182" s="13">
        <f t="shared" si="1440"/>
        <v>0</v>
      </c>
      <c r="O3182" s="12">
        <f t="shared" si="1441"/>
        <v>0</v>
      </c>
      <c r="P3182" s="4">
        <f t="shared" si="1442"/>
        <v>1.2462128098967713E-9</v>
      </c>
      <c r="Q3182" s="11">
        <f t="shared" si="1434"/>
        <v>1.831413571056754E-8</v>
      </c>
      <c r="R3182" s="10">
        <f t="shared" si="1443"/>
        <v>0</v>
      </c>
      <c r="S3182" s="9">
        <f t="shared" si="1444"/>
        <v>0</v>
      </c>
      <c r="T3182" s="8">
        <f t="shared" si="1445"/>
        <v>37294.985922558852</v>
      </c>
      <c r="U3182" s="7">
        <f t="shared" si="1446"/>
        <v>-32.161889288814081</v>
      </c>
      <c r="V3182" s="9">
        <f t="shared" si="1447"/>
        <v>0</v>
      </c>
      <c r="W3182" s="8">
        <f t="shared" si="1448"/>
        <v>3935.0464558612857</v>
      </c>
      <c r="X3182" s="7">
        <f t="shared" si="1449"/>
        <v>-32.161889288814081</v>
      </c>
      <c r="Y3182" s="6">
        <f t="shared" si="1435"/>
        <v>0</v>
      </c>
      <c r="Z3182" s="4">
        <f t="shared" si="1436"/>
        <v>-1</v>
      </c>
      <c r="AA3182" s="4">
        <f t="shared" si="1450"/>
        <v>0</v>
      </c>
      <c r="AB3182" s="5">
        <f t="shared" si="1451"/>
        <v>0</v>
      </c>
      <c r="AC3182" s="418">
        <f t="shared" si="1455"/>
        <v>0</v>
      </c>
      <c r="AD3182" s="628">
        <f t="shared" si="1452"/>
        <v>0</v>
      </c>
      <c r="AE3182" s="4">
        <f t="shared" si="1437"/>
        <v>0</v>
      </c>
      <c r="AF3182" s="3">
        <f t="shared" si="1453"/>
        <v>4.67</v>
      </c>
      <c r="AG3182" s="2">
        <f t="shared" si="1438"/>
        <v>105.92076283713217</v>
      </c>
      <c r="AH3182" s="1">
        <f t="shared" si="1427"/>
        <v>0</v>
      </c>
    </row>
    <row r="3183" spans="6:34" ht="15" thickBot="1" x14ac:dyDescent="0.4">
      <c r="F3183" s="21">
        <f t="shared" si="1439"/>
        <v>315.30000000000319</v>
      </c>
      <c r="G3183" s="20">
        <f t="shared" si="1454"/>
        <v>356.63043478260749</v>
      </c>
      <c r="H3183" s="19">
        <f t="shared" si="1428"/>
        <v>6.6304347826074945</v>
      </c>
      <c r="I3183" s="18">
        <f t="shared" si="1429"/>
        <v>1.8944099378878556E-2</v>
      </c>
      <c r="J3183" s="17">
        <f t="shared" si="1430"/>
        <v>3935.0464558612857</v>
      </c>
      <c r="K3183" s="16">
        <f t="shared" si="1431"/>
        <v>32.161889288814081</v>
      </c>
      <c r="L3183" s="15">
        <f t="shared" si="1432"/>
        <v>1.3845347021276564E-7</v>
      </c>
      <c r="M3183" s="14">
        <f t="shared" si="1433"/>
        <v>3.2909005334872264E-10</v>
      </c>
      <c r="N3183" s="13">
        <f t="shared" si="1440"/>
        <v>0</v>
      </c>
      <c r="O3183" s="12">
        <f t="shared" si="1441"/>
        <v>0</v>
      </c>
      <c r="P3183" s="4">
        <f t="shared" si="1442"/>
        <v>1.2462128098967713E-9</v>
      </c>
      <c r="Q3183" s="11">
        <f t="shared" si="1434"/>
        <v>1.831413571056754E-8</v>
      </c>
      <c r="R3183" s="10">
        <f t="shared" si="1443"/>
        <v>0</v>
      </c>
      <c r="S3183" s="9">
        <f t="shared" si="1444"/>
        <v>0</v>
      </c>
      <c r="T3183" s="8">
        <f t="shared" si="1445"/>
        <v>37294.985922558852</v>
      </c>
      <c r="U3183" s="7">
        <f t="shared" si="1446"/>
        <v>-32.161889288814081</v>
      </c>
      <c r="V3183" s="9">
        <f t="shared" si="1447"/>
        <v>0</v>
      </c>
      <c r="W3183" s="8">
        <f t="shared" si="1448"/>
        <v>3935.0464558612857</v>
      </c>
      <c r="X3183" s="7">
        <f t="shared" si="1449"/>
        <v>-32.161889288814081</v>
      </c>
      <c r="Y3183" s="6">
        <f t="shared" si="1435"/>
        <v>0</v>
      </c>
      <c r="Z3183" s="4">
        <f t="shared" si="1436"/>
        <v>-1</v>
      </c>
      <c r="AA3183" s="4">
        <f t="shared" si="1450"/>
        <v>0</v>
      </c>
      <c r="AB3183" s="5">
        <f t="shared" si="1451"/>
        <v>0</v>
      </c>
      <c r="AC3183" s="418">
        <f t="shared" si="1455"/>
        <v>0</v>
      </c>
      <c r="AD3183" s="628">
        <f t="shared" si="1452"/>
        <v>0</v>
      </c>
      <c r="AE3183" s="4">
        <f t="shared" si="1437"/>
        <v>0</v>
      </c>
      <c r="AF3183" s="3">
        <f t="shared" si="1453"/>
        <v>4.67</v>
      </c>
      <c r="AG3183" s="2">
        <f t="shared" si="1438"/>
        <v>105.92076283713217</v>
      </c>
      <c r="AH3183" s="1">
        <f t="shared" si="1427"/>
        <v>0</v>
      </c>
    </row>
    <row r="3184" spans="6:34" ht="15" thickBot="1" x14ac:dyDescent="0.4">
      <c r="F3184" s="21">
        <f t="shared" si="1439"/>
        <v>315.40000000000322</v>
      </c>
      <c r="G3184" s="20">
        <f t="shared" si="1454"/>
        <v>356.63043478260749</v>
      </c>
      <c r="H3184" s="19">
        <f t="shared" si="1428"/>
        <v>6.6304347826074945</v>
      </c>
      <c r="I3184" s="18">
        <f t="shared" si="1429"/>
        <v>1.8944099378878556E-2</v>
      </c>
      <c r="J3184" s="17">
        <f t="shared" si="1430"/>
        <v>3935.0464558612857</v>
      </c>
      <c r="K3184" s="16">
        <f t="shared" si="1431"/>
        <v>32.161889288814081</v>
      </c>
      <c r="L3184" s="15">
        <f t="shared" si="1432"/>
        <v>1.3845347021276564E-7</v>
      </c>
      <c r="M3184" s="14">
        <f t="shared" si="1433"/>
        <v>3.2909005334872264E-10</v>
      </c>
      <c r="N3184" s="13">
        <f t="shared" si="1440"/>
        <v>0</v>
      </c>
      <c r="O3184" s="12">
        <f t="shared" si="1441"/>
        <v>0</v>
      </c>
      <c r="P3184" s="4">
        <f t="shared" si="1442"/>
        <v>1.2462128098967713E-9</v>
      </c>
      <c r="Q3184" s="11">
        <f t="shared" si="1434"/>
        <v>1.831413571056754E-8</v>
      </c>
      <c r="R3184" s="10">
        <f t="shared" si="1443"/>
        <v>0</v>
      </c>
      <c r="S3184" s="9">
        <f t="shared" si="1444"/>
        <v>0</v>
      </c>
      <c r="T3184" s="8">
        <f t="shared" si="1445"/>
        <v>37294.985922558852</v>
      </c>
      <c r="U3184" s="7">
        <f t="shared" si="1446"/>
        <v>-32.161889288814081</v>
      </c>
      <c r="V3184" s="9">
        <f t="shared" si="1447"/>
        <v>0</v>
      </c>
      <c r="W3184" s="8">
        <f t="shared" si="1448"/>
        <v>3935.0464558612857</v>
      </c>
      <c r="X3184" s="7">
        <f t="shared" si="1449"/>
        <v>-32.161889288814081</v>
      </c>
      <c r="Y3184" s="6">
        <f t="shared" si="1435"/>
        <v>0</v>
      </c>
      <c r="Z3184" s="4">
        <f t="shared" si="1436"/>
        <v>-1</v>
      </c>
      <c r="AA3184" s="4">
        <f t="shared" si="1450"/>
        <v>0</v>
      </c>
      <c r="AB3184" s="5">
        <f t="shared" si="1451"/>
        <v>0</v>
      </c>
      <c r="AC3184" s="418">
        <f t="shared" si="1455"/>
        <v>0</v>
      </c>
      <c r="AD3184" s="628">
        <f t="shared" si="1452"/>
        <v>0</v>
      </c>
      <c r="AE3184" s="4">
        <f t="shared" si="1437"/>
        <v>0</v>
      </c>
      <c r="AF3184" s="3">
        <f t="shared" si="1453"/>
        <v>4.67</v>
      </c>
      <c r="AG3184" s="2">
        <f t="shared" si="1438"/>
        <v>105.92076283713217</v>
      </c>
      <c r="AH3184" s="1">
        <f t="shared" si="1427"/>
        <v>0</v>
      </c>
    </row>
    <row r="3185" spans="6:34" ht="15" thickBot="1" x14ac:dyDescent="0.4">
      <c r="F3185" s="21">
        <f t="shared" si="1439"/>
        <v>315.50000000000324</v>
      </c>
      <c r="G3185" s="20">
        <f t="shared" si="1454"/>
        <v>356.63043478260749</v>
      </c>
      <c r="H3185" s="19">
        <f t="shared" si="1428"/>
        <v>6.6304347826074945</v>
      </c>
      <c r="I3185" s="18">
        <f t="shared" si="1429"/>
        <v>1.8944099378878556E-2</v>
      </c>
      <c r="J3185" s="17">
        <f t="shared" si="1430"/>
        <v>3935.0464558612857</v>
      </c>
      <c r="K3185" s="16">
        <f t="shared" si="1431"/>
        <v>32.161889288814081</v>
      </c>
      <c r="L3185" s="15">
        <f t="shared" si="1432"/>
        <v>1.3845347021276564E-7</v>
      </c>
      <c r="M3185" s="14">
        <f t="shared" si="1433"/>
        <v>3.2909005334872264E-10</v>
      </c>
      <c r="N3185" s="13">
        <f t="shared" si="1440"/>
        <v>0</v>
      </c>
      <c r="O3185" s="12">
        <f t="shared" si="1441"/>
        <v>0</v>
      </c>
      <c r="P3185" s="4">
        <f t="shared" si="1442"/>
        <v>1.2462128098967713E-9</v>
      </c>
      <c r="Q3185" s="11">
        <f t="shared" si="1434"/>
        <v>1.831413571056754E-8</v>
      </c>
      <c r="R3185" s="10">
        <f t="shared" si="1443"/>
        <v>0</v>
      </c>
      <c r="S3185" s="9">
        <f t="shared" si="1444"/>
        <v>0</v>
      </c>
      <c r="T3185" s="8">
        <f t="shared" si="1445"/>
        <v>37294.985922558852</v>
      </c>
      <c r="U3185" s="7">
        <f t="shared" si="1446"/>
        <v>-32.161889288814081</v>
      </c>
      <c r="V3185" s="9">
        <f t="shared" si="1447"/>
        <v>0</v>
      </c>
      <c r="W3185" s="8">
        <f t="shared" si="1448"/>
        <v>3935.0464558612857</v>
      </c>
      <c r="X3185" s="7">
        <f t="shared" si="1449"/>
        <v>-32.161889288814081</v>
      </c>
      <c r="Y3185" s="6">
        <f t="shared" si="1435"/>
        <v>0</v>
      </c>
      <c r="Z3185" s="4">
        <f t="shared" si="1436"/>
        <v>-1</v>
      </c>
      <c r="AA3185" s="4">
        <f t="shared" si="1450"/>
        <v>0</v>
      </c>
      <c r="AB3185" s="5">
        <f t="shared" si="1451"/>
        <v>0</v>
      </c>
      <c r="AC3185" s="418">
        <f t="shared" si="1455"/>
        <v>0</v>
      </c>
      <c r="AD3185" s="628">
        <f t="shared" si="1452"/>
        <v>0</v>
      </c>
      <c r="AE3185" s="4">
        <f t="shared" si="1437"/>
        <v>0</v>
      </c>
      <c r="AF3185" s="3">
        <f t="shared" si="1453"/>
        <v>4.67</v>
      </c>
      <c r="AG3185" s="2">
        <f t="shared" si="1438"/>
        <v>105.92076283713217</v>
      </c>
      <c r="AH3185" s="1">
        <f t="shared" si="1427"/>
        <v>0</v>
      </c>
    </row>
    <row r="3186" spans="6:34" ht="15" thickBot="1" x14ac:dyDescent="0.4">
      <c r="F3186" s="21">
        <f t="shared" si="1439"/>
        <v>315.60000000000326</v>
      </c>
      <c r="G3186" s="20">
        <f t="shared" si="1454"/>
        <v>356.63043478260749</v>
      </c>
      <c r="H3186" s="19">
        <f t="shared" si="1428"/>
        <v>6.6304347826074945</v>
      </c>
      <c r="I3186" s="18">
        <f t="shared" si="1429"/>
        <v>1.8944099378878556E-2</v>
      </c>
      <c r="J3186" s="17">
        <f t="shared" si="1430"/>
        <v>3935.0464558612857</v>
      </c>
      <c r="K3186" s="16">
        <f t="shared" si="1431"/>
        <v>32.161889288814081</v>
      </c>
      <c r="L3186" s="15">
        <f t="shared" si="1432"/>
        <v>1.3845347021276564E-7</v>
      </c>
      <c r="M3186" s="14">
        <f t="shared" si="1433"/>
        <v>3.2909005334872264E-10</v>
      </c>
      <c r="N3186" s="13">
        <f t="shared" si="1440"/>
        <v>0</v>
      </c>
      <c r="O3186" s="12">
        <f t="shared" si="1441"/>
        <v>0</v>
      </c>
      <c r="P3186" s="4">
        <f t="shared" si="1442"/>
        <v>1.2462128098967713E-9</v>
      </c>
      <c r="Q3186" s="11">
        <f t="shared" si="1434"/>
        <v>1.831413571056754E-8</v>
      </c>
      <c r="R3186" s="10">
        <f t="shared" si="1443"/>
        <v>0</v>
      </c>
      <c r="S3186" s="9">
        <f t="shared" si="1444"/>
        <v>0</v>
      </c>
      <c r="T3186" s="8">
        <f t="shared" si="1445"/>
        <v>37294.985922558852</v>
      </c>
      <c r="U3186" s="7">
        <f t="shared" si="1446"/>
        <v>-32.161889288814081</v>
      </c>
      <c r="V3186" s="9">
        <f t="shared" si="1447"/>
        <v>0</v>
      </c>
      <c r="W3186" s="8">
        <f t="shared" si="1448"/>
        <v>3935.0464558612857</v>
      </c>
      <c r="X3186" s="7">
        <f t="shared" si="1449"/>
        <v>-32.161889288814081</v>
      </c>
      <c r="Y3186" s="6">
        <f t="shared" si="1435"/>
        <v>0</v>
      </c>
      <c r="Z3186" s="4">
        <f t="shared" si="1436"/>
        <v>-1</v>
      </c>
      <c r="AA3186" s="4">
        <f t="shared" si="1450"/>
        <v>0</v>
      </c>
      <c r="AB3186" s="5">
        <f t="shared" si="1451"/>
        <v>0</v>
      </c>
      <c r="AC3186" s="418">
        <f t="shared" si="1455"/>
        <v>0</v>
      </c>
      <c r="AD3186" s="628">
        <f t="shared" si="1452"/>
        <v>0</v>
      </c>
      <c r="AE3186" s="4">
        <f t="shared" si="1437"/>
        <v>0</v>
      </c>
      <c r="AF3186" s="3">
        <f t="shared" si="1453"/>
        <v>4.67</v>
      </c>
      <c r="AG3186" s="2">
        <f t="shared" si="1438"/>
        <v>105.92076283713217</v>
      </c>
      <c r="AH3186" s="1">
        <f t="shared" si="1427"/>
        <v>0</v>
      </c>
    </row>
    <row r="3187" spans="6:34" ht="15" thickBot="1" x14ac:dyDescent="0.4">
      <c r="F3187" s="21">
        <f t="shared" si="1439"/>
        <v>315.70000000000329</v>
      </c>
      <c r="G3187" s="20">
        <f t="shared" si="1454"/>
        <v>356.63043478260749</v>
      </c>
      <c r="H3187" s="19">
        <f t="shared" si="1428"/>
        <v>6.6304347826074945</v>
      </c>
      <c r="I3187" s="18">
        <f t="shared" si="1429"/>
        <v>1.8944099378878556E-2</v>
      </c>
      <c r="J3187" s="17">
        <f t="shared" si="1430"/>
        <v>3935.0464558612857</v>
      </c>
      <c r="K3187" s="16">
        <f t="shared" si="1431"/>
        <v>32.161889288814081</v>
      </c>
      <c r="L3187" s="15">
        <f t="shared" si="1432"/>
        <v>1.3845347021276564E-7</v>
      </c>
      <c r="M3187" s="14">
        <f t="shared" si="1433"/>
        <v>3.2909005334872264E-10</v>
      </c>
      <c r="N3187" s="13">
        <f t="shared" si="1440"/>
        <v>0</v>
      </c>
      <c r="O3187" s="12">
        <f t="shared" si="1441"/>
        <v>0</v>
      </c>
      <c r="P3187" s="4">
        <f t="shared" si="1442"/>
        <v>1.2462128098967713E-9</v>
      </c>
      <c r="Q3187" s="11">
        <f t="shared" si="1434"/>
        <v>1.831413571056754E-8</v>
      </c>
      <c r="R3187" s="10">
        <f t="shared" si="1443"/>
        <v>0</v>
      </c>
      <c r="S3187" s="9">
        <f t="shared" si="1444"/>
        <v>0</v>
      </c>
      <c r="T3187" s="8">
        <f t="shared" si="1445"/>
        <v>37294.985922558852</v>
      </c>
      <c r="U3187" s="7">
        <f t="shared" si="1446"/>
        <v>-32.161889288814081</v>
      </c>
      <c r="V3187" s="9">
        <f t="shared" si="1447"/>
        <v>0</v>
      </c>
      <c r="W3187" s="8">
        <f t="shared" si="1448"/>
        <v>3935.0464558612857</v>
      </c>
      <c r="X3187" s="7">
        <f t="shared" si="1449"/>
        <v>-32.161889288814081</v>
      </c>
      <c r="Y3187" s="6">
        <f t="shared" si="1435"/>
        <v>0</v>
      </c>
      <c r="Z3187" s="4">
        <f t="shared" si="1436"/>
        <v>-1</v>
      </c>
      <c r="AA3187" s="4">
        <f t="shared" si="1450"/>
        <v>0</v>
      </c>
      <c r="AB3187" s="5">
        <f t="shared" si="1451"/>
        <v>0</v>
      </c>
      <c r="AC3187" s="418">
        <f t="shared" si="1455"/>
        <v>0</v>
      </c>
      <c r="AD3187" s="628">
        <f t="shared" si="1452"/>
        <v>0</v>
      </c>
      <c r="AE3187" s="4">
        <f t="shared" si="1437"/>
        <v>0</v>
      </c>
      <c r="AF3187" s="3">
        <f t="shared" si="1453"/>
        <v>4.67</v>
      </c>
      <c r="AG3187" s="2">
        <f t="shared" si="1438"/>
        <v>105.92076283713217</v>
      </c>
      <c r="AH3187" s="1">
        <f t="shared" si="1427"/>
        <v>0</v>
      </c>
    </row>
    <row r="3188" spans="6:34" ht="15" thickBot="1" x14ac:dyDescent="0.4">
      <c r="F3188" s="21">
        <f t="shared" si="1439"/>
        <v>315.80000000000331</v>
      </c>
      <c r="G3188" s="20">
        <f t="shared" si="1454"/>
        <v>356.63043478260749</v>
      </c>
      <c r="H3188" s="19">
        <f t="shared" si="1428"/>
        <v>6.6304347826074945</v>
      </c>
      <c r="I3188" s="18">
        <f t="shared" si="1429"/>
        <v>1.8944099378878556E-2</v>
      </c>
      <c r="J3188" s="17">
        <f t="shared" si="1430"/>
        <v>3935.0464558612857</v>
      </c>
      <c r="K3188" s="16">
        <f t="shared" si="1431"/>
        <v>32.161889288814081</v>
      </c>
      <c r="L3188" s="15">
        <f t="shared" si="1432"/>
        <v>1.3845347021276564E-7</v>
      </c>
      <c r="M3188" s="14">
        <f t="shared" si="1433"/>
        <v>3.2909005334872264E-10</v>
      </c>
      <c r="N3188" s="13">
        <f t="shared" si="1440"/>
        <v>0</v>
      </c>
      <c r="O3188" s="12">
        <f t="shared" si="1441"/>
        <v>0</v>
      </c>
      <c r="P3188" s="4">
        <f t="shared" si="1442"/>
        <v>1.2462128098967713E-9</v>
      </c>
      <c r="Q3188" s="11">
        <f t="shared" si="1434"/>
        <v>1.831413571056754E-8</v>
      </c>
      <c r="R3188" s="10">
        <f t="shared" si="1443"/>
        <v>0</v>
      </c>
      <c r="S3188" s="9">
        <f t="shared" si="1444"/>
        <v>0</v>
      </c>
      <c r="T3188" s="8">
        <f t="shared" si="1445"/>
        <v>37294.985922558852</v>
      </c>
      <c r="U3188" s="7">
        <f t="shared" si="1446"/>
        <v>-32.161889288814081</v>
      </c>
      <c r="V3188" s="9">
        <f t="shared" si="1447"/>
        <v>0</v>
      </c>
      <c r="W3188" s="8">
        <f t="shared" si="1448"/>
        <v>3935.0464558612857</v>
      </c>
      <c r="X3188" s="7">
        <f t="shared" si="1449"/>
        <v>-32.161889288814081</v>
      </c>
      <c r="Y3188" s="6">
        <f t="shared" si="1435"/>
        <v>0</v>
      </c>
      <c r="Z3188" s="4">
        <f t="shared" si="1436"/>
        <v>-1</v>
      </c>
      <c r="AA3188" s="4">
        <f t="shared" si="1450"/>
        <v>0</v>
      </c>
      <c r="AB3188" s="5">
        <f t="shared" si="1451"/>
        <v>0</v>
      </c>
      <c r="AC3188" s="418">
        <f t="shared" si="1455"/>
        <v>0</v>
      </c>
      <c r="AD3188" s="628">
        <f t="shared" si="1452"/>
        <v>0</v>
      </c>
      <c r="AE3188" s="4">
        <f t="shared" si="1437"/>
        <v>0</v>
      </c>
      <c r="AF3188" s="3">
        <f t="shared" si="1453"/>
        <v>4.67</v>
      </c>
      <c r="AG3188" s="2">
        <f t="shared" si="1438"/>
        <v>105.92076283713217</v>
      </c>
      <c r="AH3188" s="1">
        <f t="shared" si="1427"/>
        <v>0</v>
      </c>
    </row>
    <row r="3189" spans="6:34" ht="15" thickBot="1" x14ac:dyDescent="0.4">
      <c r="F3189" s="21">
        <f t="shared" si="1439"/>
        <v>315.90000000000333</v>
      </c>
      <c r="G3189" s="20">
        <f t="shared" si="1454"/>
        <v>356.63043478260749</v>
      </c>
      <c r="H3189" s="19">
        <f t="shared" si="1428"/>
        <v>6.6304347826074945</v>
      </c>
      <c r="I3189" s="18">
        <f t="shared" si="1429"/>
        <v>1.8944099378878556E-2</v>
      </c>
      <c r="J3189" s="17">
        <f t="shared" si="1430"/>
        <v>3935.0464558612857</v>
      </c>
      <c r="K3189" s="16">
        <f t="shared" si="1431"/>
        <v>32.161889288814081</v>
      </c>
      <c r="L3189" s="15">
        <f t="shared" si="1432"/>
        <v>1.3845347021276564E-7</v>
      </c>
      <c r="M3189" s="14">
        <f t="shared" si="1433"/>
        <v>3.2909005334872264E-10</v>
      </c>
      <c r="N3189" s="13">
        <f t="shared" si="1440"/>
        <v>0</v>
      </c>
      <c r="O3189" s="12">
        <f t="shared" si="1441"/>
        <v>0</v>
      </c>
      <c r="P3189" s="4">
        <f t="shared" si="1442"/>
        <v>1.2462128098967713E-9</v>
      </c>
      <c r="Q3189" s="11">
        <f t="shared" si="1434"/>
        <v>1.831413571056754E-8</v>
      </c>
      <c r="R3189" s="10">
        <f t="shared" si="1443"/>
        <v>0</v>
      </c>
      <c r="S3189" s="9">
        <f t="shared" si="1444"/>
        <v>0</v>
      </c>
      <c r="T3189" s="8">
        <f t="shared" si="1445"/>
        <v>37294.985922558852</v>
      </c>
      <c r="U3189" s="7">
        <f t="shared" si="1446"/>
        <v>-32.161889288814081</v>
      </c>
      <c r="V3189" s="9">
        <f t="shared" si="1447"/>
        <v>0</v>
      </c>
      <c r="W3189" s="8">
        <f t="shared" si="1448"/>
        <v>3935.0464558612857</v>
      </c>
      <c r="X3189" s="7">
        <f t="shared" si="1449"/>
        <v>-32.161889288814081</v>
      </c>
      <c r="Y3189" s="6">
        <f t="shared" si="1435"/>
        <v>0</v>
      </c>
      <c r="Z3189" s="4">
        <f t="shared" si="1436"/>
        <v>-1</v>
      </c>
      <c r="AA3189" s="4">
        <f t="shared" si="1450"/>
        <v>0</v>
      </c>
      <c r="AB3189" s="5">
        <f t="shared" si="1451"/>
        <v>0</v>
      </c>
      <c r="AC3189" s="418">
        <f t="shared" si="1455"/>
        <v>0</v>
      </c>
      <c r="AD3189" s="628">
        <f t="shared" si="1452"/>
        <v>0</v>
      </c>
      <c r="AE3189" s="4">
        <f t="shared" si="1437"/>
        <v>0</v>
      </c>
      <c r="AF3189" s="3">
        <f t="shared" si="1453"/>
        <v>4.67</v>
      </c>
      <c r="AG3189" s="2">
        <f t="shared" si="1438"/>
        <v>105.92076283713217</v>
      </c>
      <c r="AH3189" s="1">
        <f t="shared" si="1427"/>
        <v>0</v>
      </c>
    </row>
    <row r="3190" spans="6:34" ht="15" thickBot="1" x14ac:dyDescent="0.4">
      <c r="F3190" s="21">
        <f t="shared" si="1439"/>
        <v>316.00000000000335</v>
      </c>
      <c r="G3190" s="20">
        <f t="shared" si="1454"/>
        <v>356.63043478260749</v>
      </c>
      <c r="H3190" s="19">
        <f t="shared" si="1428"/>
        <v>6.6304347826074945</v>
      </c>
      <c r="I3190" s="18">
        <f t="shared" si="1429"/>
        <v>1.8944099378878556E-2</v>
      </c>
      <c r="J3190" s="17">
        <f t="shared" si="1430"/>
        <v>3935.0464558612857</v>
      </c>
      <c r="K3190" s="16">
        <f t="shared" si="1431"/>
        <v>32.161889288814081</v>
      </c>
      <c r="L3190" s="15">
        <f t="shared" si="1432"/>
        <v>1.3845347021276564E-7</v>
      </c>
      <c r="M3190" s="14">
        <f t="shared" si="1433"/>
        <v>3.2909005334872264E-10</v>
      </c>
      <c r="N3190" s="13">
        <f t="shared" si="1440"/>
        <v>0</v>
      </c>
      <c r="O3190" s="12">
        <f t="shared" si="1441"/>
        <v>0</v>
      </c>
      <c r="P3190" s="4">
        <f t="shared" si="1442"/>
        <v>1.2462128098967713E-9</v>
      </c>
      <c r="Q3190" s="11">
        <f t="shared" si="1434"/>
        <v>1.831413571056754E-8</v>
      </c>
      <c r="R3190" s="10">
        <f t="shared" si="1443"/>
        <v>0</v>
      </c>
      <c r="S3190" s="9">
        <f t="shared" si="1444"/>
        <v>0</v>
      </c>
      <c r="T3190" s="8">
        <f t="shared" si="1445"/>
        <v>37294.985922558852</v>
      </c>
      <c r="U3190" s="7">
        <f t="shared" si="1446"/>
        <v>-32.161889288814081</v>
      </c>
      <c r="V3190" s="9">
        <f t="shared" si="1447"/>
        <v>0</v>
      </c>
      <c r="W3190" s="8">
        <f t="shared" si="1448"/>
        <v>3935.0464558612857</v>
      </c>
      <c r="X3190" s="7">
        <f t="shared" si="1449"/>
        <v>-32.161889288814081</v>
      </c>
      <c r="Y3190" s="6">
        <f t="shared" si="1435"/>
        <v>0</v>
      </c>
      <c r="Z3190" s="4">
        <f t="shared" si="1436"/>
        <v>-1</v>
      </c>
      <c r="AA3190" s="4">
        <f t="shared" si="1450"/>
        <v>0</v>
      </c>
      <c r="AB3190" s="5">
        <f t="shared" si="1451"/>
        <v>0</v>
      </c>
      <c r="AC3190" s="418">
        <f t="shared" si="1455"/>
        <v>0</v>
      </c>
      <c r="AD3190" s="628">
        <f t="shared" si="1452"/>
        <v>0</v>
      </c>
      <c r="AE3190" s="4">
        <f t="shared" si="1437"/>
        <v>0</v>
      </c>
      <c r="AF3190" s="3">
        <f t="shared" si="1453"/>
        <v>4.67</v>
      </c>
      <c r="AG3190" s="2">
        <f t="shared" si="1438"/>
        <v>105.92076283713217</v>
      </c>
      <c r="AH3190" s="1">
        <f t="shared" si="1427"/>
        <v>0</v>
      </c>
    </row>
    <row r="3191" spans="6:34" ht="15" thickBot="1" x14ac:dyDescent="0.4">
      <c r="F3191" s="21">
        <f t="shared" si="1439"/>
        <v>316.10000000000338</v>
      </c>
      <c r="G3191" s="20">
        <f t="shared" si="1454"/>
        <v>356.63043478260749</v>
      </c>
      <c r="H3191" s="19">
        <f t="shared" si="1428"/>
        <v>6.6304347826074945</v>
      </c>
      <c r="I3191" s="18">
        <f t="shared" si="1429"/>
        <v>1.8944099378878556E-2</v>
      </c>
      <c r="J3191" s="17">
        <f t="shared" si="1430"/>
        <v>3935.0464558612857</v>
      </c>
      <c r="K3191" s="16">
        <f t="shared" si="1431"/>
        <v>32.161889288814081</v>
      </c>
      <c r="L3191" s="15">
        <f t="shared" si="1432"/>
        <v>1.3845347021276564E-7</v>
      </c>
      <c r="M3191" s="14">
        <f t="shared" si="1433"/>
        <v>3.2909005334872264E-10</v>
      </c>
      <c r="N3191" s="13">
        <f t="shared" si="1440"/>
        <v>0</v>
      </c>
      <c r="O3191" s="12">
        <f t="shared" si="1441"/>
        <v>0</v>
      </c>
      <c r="P3191" s="4">
        <f t="shared" si="1442"/>
        <v>1.2462128098967713E-9</v>
      </c>
      <c r="Q3191" s="11">
        <f t="shared" si="1434"/>
        <v>1.831413571056754E-8</v>
      </c>
      <c r="R3191" s="10">
        <f t="shared" si="1443"/>
        <v>0</v>
      </c>
      <c r="S3191" s="9">
        <f t="shared" si="1444"/>
        <v>0</v>
      </c>
      <c r="T3191" s="8">
        <f t="shared" si="1445"/>
        <v>37294.985922558852</v>
      </c>
      <c r="U3191" s="7">
        <f t="shared" si="1446"/>
        <v>-32.161889288814081</v>
      </c>
      <c r="V3191" s="9">
        <f t="shared" si="1447"/>
        <v>0</v>
      </c>
      <c r="W3191" s="8">
        <f t="shared" si="1448"/>
        <v>3935.0464558612857</v>
      </c>
      <c r="X3191" s="7">
        <f t="shared" si="1449"/>
        <v>-32.161889288814081</v>
      </c>
      <c r="Y3191" s="6">
        <f t="shared" si="1435"/>
        <v>0</v>
      </c>
      <c r="Z3191" s="4">
        <f t="shared" si="1436"/>
        <v>-1</v>
      </c>
      <c r="AA3191" s="4">
        <f t="shared" si="1450"/>
        <v>0</v>
      </c>
      <c r="AB3191" s="5">
        <f t="shared" si="1451"/>
        <v>0</v>
      </c>
      <c r="AC3191" s="418">
        <f t="shared" si="1455"/>
        <v>0</v>
      </c>
      <c r="AD3191" s="628">
        <f t="shared" si="1452"/>
        <v>0</v>
      </c>
      <c r="AE3191" s="4">
        <f t="shared" si="1437"/>
        <v>0</v>
      </c>
      <c r="AF3191" s="3">
        <f t="shared" si="1453"/>
        <v>4.67</v>
      </c>
      <c r="AG3191" s="2">
        <f t="shared" si="1438"/>
        <v>105.92076283713217</v>
      </c>
      <c r="AH3191" s="1">
        <f t="shared" si="1427"/>
        <v>0</v>
      </c>
    </row>
    <row r="3192" spans="6:34" ht="15" thickBot="1" x14ac:dyDescent="0.4">
      <c r="F3192" s="21">
        <f t="shared" si="1439"/>
        <v>316.2000000000034</v>
      </c>
      <c r="G3192" s="20">
        <f t="shared" si="1454"/>
        <v>356.63043478260749</v>
      </c>
      <c r="H3192" s="19">
        <f t="shared" si="1428"/>
        <v>6.6304347826074945</v>
      </c>
      <c r="I3192" s="18">
        <f t="shared" si="1429"/>
        <v>1.8944099378878556E-2</v>
      </c>
      <c r="J3192" s="17">
        <f t="shared" si="1430"/>
        <v>3935.0464558612857</v>
      </c>
      <c r="K3192" s="16">
        <f t="shared" si="1431"/>
        <v>32.161889288814081</v>
      </c>
      <c r="L3192" s="15">
        <f t="shared" si="1432"/>
        <v>1.3845347021276564E-7</v>
      </c>
      <c r="M3192" s="14">
        <f t="shared" si="1433"/>
        <v>3.2909005334872264E-10</v>
      </c>
      <c r="N3192" s="13">
        <f t="shared" si="1440"/>
        <v>0</v>
      </c>
      <c r="O3192" s="12">
        <f t="shared" si="1441"/>
        <v>0</v>
      </c>
      <c r="P3192" s="4">
        <f t="shared" si="1442"/>
        <v>1.2462128098967713E-9</v>
      </c>
      <c r="Q3192" s="11">
        <f t="shared" si="1434"/>
        <v>1.831413571056754E-8</v>
      </c>
      <c r="R3192" s="10">
        <f t="shared" si="1443"/>
        <v>0</v>
      </c>
      <c r="S3192" s="9">
        <f t="shared" si="1444"/>
        <v>0</v>
      </c>
      <c r="T3192" s="8">
        <f t="shared" si="1445"/>
        <v>37294.985922558852</v>
      </c>
      <c r="U3192" s="7">
        <f t="shared" si="1446"/>
        <v>-32.161889288814081</v>
      </c>
      <c r="V3192" s="9">
        <f t="shared" si="1447"/>
        <v>0</v>
      </c>
      <c r="W3192" s="8">
        <f t="shared" si="1448"/>
        <v>3935.0464558612857</v>
      </c>
      <c r="X3192" s="7">
        <f t="shared" si="1449"/>
        <v>-32.161889288814081</v>
      </c>
      <c r="Y3192" s="6">
        <f t="shared" si="1435"/>
        <v>0</v>
      </c>
      <c r="Z3192" s="4">
        <f t="shared" si="1436"/>
        <v>-1</v>
      </c>
      <c r="AA3192" s="4">
        <f t="shared" si="1450"/>
        <v>0</v>
      </c>
      <c r="AB3192" s="5">
        <f t="shared" si="1451"/>
        <v>0</v>
      </c>
      <c r="AC3192" s="418">
        <f t="shared" si="1455"/>
        <v>0</v>
      </c>
      <c r="AD3192" s="628">
        <f t="shared" si="1452"/>
        <v>0</v>
      </c>
      <c r="AE3192" s="4">
        <f t="shared" si="1437"/>
        <v>0</v>
      </c>
      <c r="AF3192" s="3">
        <f t="shared" si="1453"/>
        <v>4.67</v>
      </c>
      <c r="AG3192" s="2">
        <f t="shared" si="1438"/>
        <v>105.92076283713217</v>
      </c>
      <c r="AH3192" s="1">
        <f t="shared" si="1427"/>
        <v>0</v>
      </c>
    </row>
    <row r="3193" spans="6:34" ht="15" thickBot="1" x14ac:dyDescent="0.4">
      <c r="F3193" s="21">
        <f t="shared" si="1439"/>
        <v>316.30000000000342</v>
      </c>
      <c r="G3193" s="20">
        <f t="shared" si="1454"/>
        <v>356.63043478260749</v>
      </c>
      <c r="H3193" s="19">
        <f t="shared" si="1428"/>
        <v>6.6304347826074945</v>
      </c>
      <c r="I3193" s="18">
        <f t="shared" si="1429"/>
        <v>1.8944099378878556E-2</v>
      </c>
      <c r="J3193" s="17">
        <f t="shared" si="1430"/>
        <v>3935.0464558612857</v>
      </c>
      <c r="K3193" s="16">
        <f t="shared" si="1431"/>
        <v>32.161889288814081</v>
      </c>
      <c r="L3193" s="15">
        <f t="shared" si="1432"/>
        <v>1.3845347021276564E-7</v>
      </c>
      <c r="M3193" s="14">
        <f t="shared" si="1433"/>
        <v>3.2909005334872264E-10</v>
      </c>
      <c r="N3193" s="13">
        <f t="shared" si="1440"/>
        <v>0</v>
      </c>
      <c r="O3193" s="12">
        <f t="shared" si="1441"/>
        <v>0</v>
      </c>
      <c r="P3193" s="4">
        <f t="shared" si="1442"/>
        <v>1.2462128098967713E-9</v>
      </c>
      <c r="Q3193" s="11">
        <f t="shared" si="1434"/>
        <v>1.831413571056754E-8</v>
      </c>
      <c r="R3193" s="10">
        <f t="shared" si="1443"/>
        <v>0</v>
      </c>
      <c r="S3193" s="9">
        <f t="shared" si="1444"/>
        <v>0</v>
      </c>
      <c r="T3193" s="8">
        <f t="shared" si="1445"/>
        <v>37294.985922558852</v>
      </c>
      <c r="U3193" s="7">
        <f t="shared" si="1446"/>
        <v>-32.161889288814081</v>
      </c>
      <c r="V3193" s="9">
        <f t="shared" si="1447"/>
        <v>0</v>
      </c>
      <c r="W3193" s="8">
        <f t="shared" si="1448"/>
        <v>3935.0464558612857</v>
      </c>
      <c r="X3193" s="7">
        <f t="shared" si="1449"/>
        <v>-32.161889288814081</v>
      </c>
      <c r="Y3193" s="6">
        <f t="shared" si="1435"/>
        <v>0</v>
      </c>
      <c r="Z3193" s="4">
        <f t="shared" si="1436"/>
        <v>-1</v>
      </c>
      <c r="AA3193" s="4">
        <f t="shared" si="1450"/>
        <v>0</v>
      </c>
      <c r="AB3193" s="5">
        <f t="shared" si="1451"/>
        <v>0</v>
      </c>
      <c r="AC3193" s="418">
        <f t="shared" si="1455"/>
        <v>0</v>
      </c>
      <c r="AD3193" s="628">
        <f t="shared" si="1452"/>
        <v>0</v>
      </c>
      <c r="AE3193" s="4">
        <f t="shared" si="1437"/>
        <v>0</v>
      </c>
      <c r="AF3193" s="3">
        <f t="shared" si="1453"/>
        <v>4.67</v>
      </c>
      <c r="AG3193" s="2">
        <f t="shared" si="1438"/>
        <v>105.92076283713217</v>
      </c>
      <c r="AH3193" s="1">
        <f t="shared" si="1427"/>
        <v>0</v>
      </c>
    </row>
    <row r="3194" spans="6:34" ht="15" thickBot="1" x14ac:dyDescent="0.4">
      <c r="F3194" s="21">
        <f t="shared" si="1439"/>
        <v>316.40000000000344</v>
      </c>
      <c r="G3194" s="20">
        <f t="shared" si="1454"/>
        <v>356.63043478260749</v>
      </c>
      <c r="H3194" s="19">
        <f t="shared" si="1428"/>
        <v>6.6304347826074945</v>
      </c>
      <c r="I3194" s="18">
        <f t="shared" si="1429"/>
        <v>1.8944099378878556E-2</v>
      </c>
      <c r="J3194" s="17">
        <f t="shared" si="1430"/>
        <v>3935.0464558612857</v>
      </c>
      <c r="K3194" s="16">
        <f t="shared" si="1431"/>
        <v>32.161889288814081</v>
      </c>
      <c r="L3194" s="15">
        <f t="shared" si="1432"/>
        <v>1.3845347021276564E-7</v>
      </c>
      <c r="M3194" s="14">
        <f t="shared" si="1433"/>
        <v>3.2909005334872264E-10</v>
      </c>
      <c r="N3194" s="13">
        <f t="shared" si="1440"/>
        <v>0</v>
      </c>
      <c r="O3194" s="12">
        <f t="shared" si="1441"/>
        <v>0</v>
      </c>
      <c r="P3194" s="4">
        <f t="shared" si="1442"/>
        <v>1.2462128098967713E-9</v>
      </c>
      <c r="Q3194" s="11">
        <f t="shared" si="1434"/>
        <v>1.831413571056754E-8</v>
      </c>
      <c r="R3194" s="10">
        <f t="shared" si="1443"/>
        <v>0</v>
      </c>
      <c r="S3194" s="9">
        <f t="shared" si="1444"/>
        <v>0</v>
      </c>
      <c r="T3194" s="8">
        <f t="shared" si="1445"/>
        <v>37294.985922558852</v>
      </c>
      <c r="U3194" s="7">
        <f t="shared" si="1446"/>
        <v>-32.161889288814081</v>
      </c>
      <c r="V3194" s="9">
        <f t="shared" si="1447"/>
        <v>0</v>
      </c>
      <c r="W3194" s="8">
        <f t="shared" si="1448"/>
        <v>3935.0464558612857</v>
      </c>
      <c r="X3194" s="7">
        <f t="shared" si="1449"/>
        <v>-32.161889288814081</v>
      </c>
      <c r="Y3194" s="6">
        <f t="shared" si="1435"/>
        <v>0</v>
      </c>
      <c r="Z3194" s="4">
        <f t="shared" si="1436"/>
        <v>-1</v>
      </c>
      <c r="AA3194" s="4">
        <f t="shared" si="1450"/>
        <v>0</v>
      </c>
      <c r="AB3194" s="5">
        <f t="shared" si="1451"/>
        <v>0</v>
      </c>
      <c r="AC3194" s="418">
        <f t="shared" si="1455"/>
        <v>0</v>
      </c>
      <c r="AD3194" s="628">
        <f t="shared" si="1452"/>
        <v>0</v>
      </c>
      <c r="AE3194" s="4">
        <f t="shared" si="1437"/>
        <v>0</v>
      </c>
      <c r="AF3194" s="3">
        <f t="shared" si="1453"/>
        <v>4.67</v>
      </c>
      <c r="AG3194" s="2">
        <f t="shared" si="1438"/>
        <v>105.92076283713217</v>
      </c>
      <c r="AH3194" s="1">
        <f t="shared" si="1427"/>
        <v>0</v>
      </c>
    </row>
    <row r="3195" spans="6:34" ht="15" thickBot="1" x14ac:dyDescent="0.4">
      <c r="F3195" s="21">
        <f t="shared" si="1439"/>
        <v>316.50000000000347</v>
      </c>
      <c r="G3195" s="20">
        <f t="shared" si="1454"/>
        <v>356.63043478260749</v>
      </c>
      <c r="H3195" s="19">
        <f t="shared" si="1428"/>
        <v>6.6304347826074945</v>
      </c>
      <c r="I3195" s="18">
        <f t="shared" si="1429"/>
        <v>1.8944099378878556E-2</v>
      </c>
      <c r="J3195" s="17">
        <f t="shared" si="1430"/>
        <v>3935.0464558612857</v>
      </c>
      <c r="K3195" s="16">
        <f t="shared" si="1431"/>
        <v>32.161889288814081</v>
      </c>
      <c r="L3195" s="15">
        <f t="shared" si="1432"/>
        <v>1.3845347021276564E-7</v>
      </c>
      <c r="M3195" s="14">
        <f t="shared" si="1433"/>
        <v>3.2909005334872264E-10</v>
      </c>
      <c r="N3195" s="13">
        <f t="shared" si="1440"/>
        <v>0</v>
      </c>
      <c r="O3195" s="12">
        <f t="shared" si="1441"/>
        <v>0</v>
      </c>
      <c r="P3195" s="4">
        <f t="shared" si="1442"/>
        <v>1.2462128098967713E-9</v>
      </c>
      <c r="Q3195" s="11">
        <f t="shared" si="1434"/>
        <v>1.831413571056754E-8</v>
      </c>
      <c r="R3195" s="10">
        <f t="shared" si="1443"/>
        <v>0</v>
      </c>
      <c r="S3195" s="9">
        <f t="shared" si="1444"/>
        <v>0</v>
      </c>
      <c r="T3195" s="8">
        <f t="shared" si="1445"/>
        <v>37294.985922558852</v>
      </c>
      <c r="U3195" s="7">
        <f t="shared" si="1446"/>
        <v>-32.161889288814081</v>
      </c>
      <c r="V3195" s="9">
        <f t="shared" si="1447"/>
        <v>0</v>
      </c>
      <c r="W3195" s="8">
        <f t="shared" si="1448"/>
        <v>3935.0464558612857</v>
      </c>
      <c r="X3195" s="7">
        <f t="shared" si="1449"/>
        <v>-32.161889288814081</v>
      </c>
      <c r="Y3195" s="6">
        <f t="shared" si="1435"/>
        <v>0</v>
      </c>
      <c r="Z3195" s="4">
        <f t="shared" si="1436"/>
        <v>-1</v>
      </c>
      <c r="AA3195" s="4">
        <f t="shared" si="1450"/>
        <v>0</v>
      </c>
      <c r="AB3195" s="5">
        <f t="shared" si="1451"/>
        <v>0</v>
      </c>
      <c r="AC3195" s="418">
        <f t="shared" si="1455"/>
        <v>0</v>
      </c>
      <c r="AD3195" s="628">
        <f t="shared" si="1452"/>
        <v>0</v>
      </c>
      <c r="AE3195" s="4">
        <f t="shared" si="1437"/>
        <v>0</v>
      </c>
      <c r="AF3195" s="3">
        <f t="shared" si="1453"/>
        <v>4.67</v>
      </c>
      <c r="AG3195" s="2">
        <f t="shared" si="1438"/>
        <v>105.92076283713217</v>
      </c>
      <c r="AH3195" s="1">
        <f t="shared" si="1427"/>
        <v>0</v>
      </c>
    </row>
    <row r="3196" spans="6:34" ht="15" thickBot="1" x14ac:dyDescent="0.4">
      <c r="F3196" s="21">
        <f t="shared" si="1439"/>
        <v>316.60000000000349</v>
      </c>
      <c r="G3196" s="20">
        <f t="shared" si="1454"/>
        <v>356.63043478260749</v>
      </c>
      <c r="H3196" s="19">
        <f t="shared" si="1428"/>
        <v>6.6304347826074945</v>
      </c>
      <c r="I3196" s="18">
        <f t="shared" si="1429"/>
        <v>1.8944099378878556E-2</v>
      </c>
      <c r="J3196" s="17">
        <f t="shared" si="1430"/>
        <v>3935.0464558612857</v>
      </c>
      <c r="K3196" s="16">
        <f t="shared" si="1431"/>
        <v>32.161889288814081</v>
      </c>
      <c r="L3196" s="15">
        <f t="shared" si="1432"/>
        <v>1.3845347021276564E-7</v>
      </c>
      <c r="M3196" s="14">
        <f t="shared" si="1433"/>
        <v>3.2909005334872264E-10</v>
      </c>
      <c r="N3196" s="13">
        <f t="shared" si="1440"/>
        <v>0</v>
      </c>
      <c r="O3196" s="12">
        <f t="shared" si="1441"/>
        <v>0</v>
      </c>
      <c r="P3196" s="4">
        <f t="shared" si="1442"/>
        <v>1.2462128098967713E-9</v>
      </c>
      <c r="Q3196" s="11">
        <f t="shared" si="1434"/>
        <v>1.831413571056754E-8</v>
      </c>
      <c r="R3196" s="10">
        <f t="shared" si="1443"/>
        <v>0</v>
      </c>
      <c r="S3196" s="9">
        <f t="shared" si="1444"/>
        <v>0</v>
      </c>
      <c r="T3196" s="8">
        <f t="shared" si="1445"/>
        <v>37294.985922558852</v>
      </c>
      <c r="U3196" s="7">
        <f t="shared" si="1446"/>
        <v>-32.161889288814081</v>
      </c>
      <c r="V3196" s="9">
        <f t="shared" si="1447"/>
        <v>0</v>
      </c>
      <c r="W3196" s="8">
        <f t="shared" si="1448"/>
        <v>3935.0464558612857</v>
      </c>
      <c r="X3196" s="7">
        <f t="shared" si="1449"/>
        <v>-32.161889288814081</v>
      </c>
      <c r="Y3196" s="6">
        <f t="shared" si="1435"/>
        <v>0</v>
      </c>
      <c r="Z3196" s="4">
        <f t="shared" si="1436"/>
        <v>-1</v>
      </c>
      <c r="AA3196" s="4">
        <f t="shared" si="1450"/>
        <v>0</v>
      </c>
      <c r="AB3196" s="5">
        <f t="shared" si="1451"/>
        <v>0</v>
      </c>
      <c r="AC3196" s="418">
        <f t="shared" si="1455"/>
        <v>0</v>
      </c>
      <c r="AD3196" s="628">
        <f t="shared" si="1452"/>
        <v>0</v>
      </c>
      <c r="AE3196" s="4">
        <f t="shared" si="1437"/>
        <v>0</v>
      </c>
      <c r="AF3196" s="3">
        <f t="shared" si="1453"/>
        <v>4.67</v>
      </c>
      <c r="AG3196" s="2">
        <f t="shared" si="1438"/>
        <v>105.92076283713217</v>
      </c>
      <c r="AH3196" s="1">
        <f t="shared" si="1427"/>
        <v>0</v>
      </c>
    </row>
    <row r="3197" spans="6:34" ht="15" thickBot="1" x14ac:dyDescent="0.4">
      <c r="F3197" s="21">
        <f t="shared" si="1439"/>
        <v>316.70000000000351</v>
      </c>
      <c r="G3197" s="20">
        <f t="shared" si="1454"/>
        <v>356.63043478260749</v>
      </c>
      <c r="H3197" s="19">
        <f t="shared" si="1428"/>
        <v>6.6304347826074945</v>
      </c>
      <c r="I3197" s="18">
        <f t="shared" si="1429"/>
        <v>1.8944099378878556E-2</v>
      </c>
      <c r="J3197" s="17">
        <f t="shared" si="1430"/>
        <v>3935.0464558612857</v>
      </c>
      <c r="K3197" s="16">
        <f t="shared" si="1431"/>
        <v>32.161889288814081</v>
      </c>
      <c r="L3197" s="15">
        <f t="shared" si="1432"/>
        <v>1.3845347021276564E-7</v>
      </c>
      <c r="M3197" s="14">
        <f t="shared" si="1433"/>
        <v>3.2909005334872264E-10</v>
      </c>
      <c r="N3197" s="13">
        <f t="shared" si="1440"/>
        <v>0</v>
      </c>
      <c r="O3197" s="12">
        <f t="shared" si="1441"/>
        <v>0</v>
      </c>
      <c r="P3197" s="4">
        <f t="shared" si="1442"/>
        <v>1.2462128098967713E-9</v>
      </c>
      <c r="Q3197" s="11">
        <f t="shared" si="1434"/>
        <v>1.831413571056754E-8</v>
      </c>
      <c r="R3197" s="10">
        <f t="shared" si="1443"/>
        <v>0</v>
      </c>
      <c r="S3197" s="9">
        <f t="shared" si="1444"/>
        <v>0</v>
      </c>
      <c r="T3197" s="8">
        <f t="shared" si="1445"/>
        <v>37294.985922558852</v>
      </c>
      <c r="U3197" s="7">
        <f t="shared" si="1446"/>
        <v>-32.161889288814081</v>
      </c>
      <c r="V3197" s="9">
        <f t="shared" si="1447"/>
        <v>0</v>
      </c>
      <c r="W3197" s="8">
        <f t="shared" si="1448"/>
        <v>3935.0464558612857</v>
      </c>
      <c r="X3197" s="7">
        <f t="shared" si="1449"/>
        <v>-32.161889288814081</v>
      </c>
      <c r="Y3197" s="6">
        <f t="shared" si="1435"/>
        <v>0</v>
      </c>
      <c r="Z3197" s="4">
        <f t="shared" si="1436"/>
        <v>-1</v>
      </c>
      <c r="AA3197" s="4">
        <f t="shared" si="1450"/>
        <v>0</v>
      </c>
      <c r="AB3197" s="5">
        <f t="shared" si="1451"/>
        <v>0</v>
      </c>
      <c r="AC3197" s="418">
        <f t="shared" si="1455"/>
        <v>0</v>
      </c>
      <c r="AD3197" s="628">
        <f t="shared" si="1452"/>
        <v>0</v>
      </c>
      <c r="AE3197" s="4">
        <f t="shared" si="1437"/>
        <v>0</v>
      </c>
      <c r="AF3197" s="3">
        <f t="shared" si="1453"/>
        <v>4.67</v>
      </c>
      <c r="AG3197" s="2">
        <f t="shared" si="1438"/>
        <v>105.92076283713217</v>
      </c>
      <c r="AH3197" s="1">
        <f t="shared" si="1427"/>
        <v>0</v>
      </c>
    </row>
    <row r="3198" spans="6:34" ht="15" thickBot="1" x14ac:dyDescent="0.4">
      <c r="F3198" s="21">
        <f t="shared" si="1439"/>
        <v>316.80000000000354</v>
      </c>
      <c r="G3198" s="20">
        <f t="shared" si="1454"/>
        <v>356.63043478260749</v>
      </c>
      <c r="H3198" s="19">
        <f t="shared" si="1428"/>
        <v>6.6304347826074945</v>
      </c>
      <c r="I3198" s="18">
        <f t="shared" si="1429"/>
        <v>1.8944099378878556E-2</v>
      </c>
      <c r="J3198" s="17">
        <f t="shared" si="1430"/>
        <v>3935.0464558612857</v>
      </c>
      <c r="K3198" s="16">
        <f t="shared" si="1431"/>
        <v>32.161889288814081</v>
      </c>
      <c r="L3198" s="15">
        <f t="shared" si="1432"/>
        <v>1.3845347021276564E-7</v>
      </c>
      <c r="M3198" s="14">
        <f t="shared" si="1433"/>
        <v>3.2909005334872264E-10</v>
      </c>
      <c r="N3198" s="13">
        <f t="shared" si="1440"/>
        <v>0</v>
      </c>
      <c r="O3198" s="12">
        <f t="shared" si="1441"/>
        <v>0</v>
      </c>
      <c r="P3198" s="4">
        <f t="shared" si="1442"/>
        <v>1.2462128098967713E-9</v>
      </c>
      <c r="Q3198" s="11">
        <f t="shared" si="1434"/>
        <v>1.831413571056754E-8</v>
      </c>
      <c r="R3198" s="10">
        <f t="shared" si="1443"/>
        <v>0</v>
      </c>
      <c r="S3198" s="9">
        <f t="shared" si="1444"/>
        <v>0</v>
      </c>
      <c r="T3198" s="8">
        <f t="shared" si="1445"/>
        <v>37294.985922558852</v>
      </c>
      <c r="U3198" s="7">
        <f t="shared" si="1446"/>
        <v>-32.161889288814081</v>
      </c>
      <c r="V3198" s="9">
        <f t="shared" si="1447"/>
        <v>0</v>
      </c>
      <c r="W3198" s="8">
        <f t="shared" si="1448"/>
        <v>3935.0464558612857</v>
      </c>
      <c r="X3198" s="7">
        <f t="shared" si="1449"/>
        <v>-32.161889288814081</v>
      </c>
      <c r="Y3198" s="6">
        <f t="shared" si="1435"/>
        <v>0</v>
      </c>
      <c r="Z3198" s="4">
        <f t="shared" si="1436"/>
        <v>-1</v>
      </c>
      <c r="AA3198" s="4">
        <f t="shared" si="1450"/>
        <v>0</v>
      </c>
      <c r="AB3198" s="5">
        <f t="shared" si="1451"/>
        <v>0</v>
      </c>
      <c r="AC3198" s="418">
        <f t="shared" si="1455"/>
        <v>0</v>
      </c>
      <c r="AD3198" s="628">
        <f t="shared" si="1452"/>
        <v>0</v>
      </c>
      <c r="AE3198" s="4">
        <f t="shared" si="1437"/>
        <v>0</v>
      </c>
      <c r="AF3198" s="3">
        <f t="shared" si="1453"/>
        <v>4.67</v>
      </c>
      <c r="AG3198" s="2">
        <f t="shared" si="1438"/>
        <v>105.92076283713217</v>
      </c>
      <c r="AH3198" s="1">
        <f t="shared" si="1427"/>
        <v>0</v>
      </c>
    </row>
    <row r="3199" spans="6:34" ht="15" thickBot="1" x14ac:dyDescent="0.4">
      <c r="F3199" s="21">
        <f t="shared" si="1439"/>
        <v>316.90000000000356</v>
      </c>
      <c r="G3199" s="20">
        <f t="shared" si="1454"/>
        <v>356.63043478260749</v>
      </c>
      <c r="H3199" s="19">
        <f t="shared" si="1428"/>
        <v>6.6304347826074945</v>
      </c>
      <c r="I3199" s="18">
        <f t="shared" si="1429"/>
        <v>1.8944099378878556E-2</v>
      </c>
      <c r="J3199" s="17">
        <f t="shared" si="1430"/>
        <v>3935.0464558612857</v>
      </c>
      <c r="K3199" s="16">
        <f t="shared" si="1431"/>
        <v>32.161889288814081</v>
      </c>
      <c r="L3199" s="15">
        <f t="shared" si="1432"/>
        <v>1.3845347021276564E-7</v>
      </c>
      <c r="M3199" s="14">
        <f t="shared" si="1433"/>
        <v>3.2909005334872264E-10</v>
      </c>
      <c r="N3199" s="13">
        <f t="shared" si="1440"/>
        <v>0</v>
      </c>
      <c r="O3199" s="12">
        <f t="shared" si="1441"/>
        <v>0</v>
      </c>
      <c r="P3199" s="4">
        <f t="shared" si="1442"/>
        <v>1.2462128098967713E-9</v>
      </c>
      <c r="Q3199" s="11">
        <f t="shared" si="1434"/>
        <v>1.831413571056754E-8</v>
      </c>
      <c r="R3199" s="10">
        <f t="shared" si="1443"/>
        <v>0</v>
      </c>
      <c r="S3199" s="9">
        <f t="shared" si="1444"/>
        <v>0</v>
      </c>
      <c r="T3199" s="8">
        <f t="shared" si="1445"/>
        <v>37294.985922558852</v>
      </c>
      <c r="U3199" s="7">
        <f t="shared" si="1446"/>
        <v>-32.161889288814081</v>
      </c>
      <c r="V3199" s="9">
        <f t="shared" si="1447"/>
        <v>0</v>
      </c>
      <c r="W3199" s="8">
        <f t="shared" si="1448"/>
        <v>3935.0464558612857</v>
      </c>
      <c r="X3199" s="7">
        <f t="shared" si="1449"/>
        <v>-32.161889288814081</v>
      </c>
      <c r="Y3199" s="6">
        <f t="shared" si="1435"/>
        <v>0</v>
      </c>
      <c r="Z3199" s="4">
        <f t="shared" si="1436"/>
        <v>-1</v>
      </c>
      <c r="AA3199" s="4">
        <f t="shared" si="1450"/>
        <v>0</v>
      </c>
      <c r="AB3199" s="5">
        <f t="shared" si="1451"/>
        <v>0</v>
      </c>
      <c r="AC3199" s="418">
        <f t="shared" si="1455"/>
        <v>0</v>
      </c>
      <c r="AD3199" s="628">
        <f t="shared" si="1452"/>
        <v>0</v>
      </c>
      <c r="AE3199" s="4">
        <f t="shared" si="1437"/>
        <v>0</v>
      </c>
      <c r="AF3199" s="3">
        <f t="shared" si="1453"/>
        <v>4.67</v>
      </c>
      <c r="AG3199" s="2">
        <f t="shared" si="1438"/>
        <v>105.92076283713217</v>
      </c>
      <c r="AH3199" s="1">
        <f t="shared" si="1427"/>
        <v>0</v>
      </c>
    </row>
    <row r="3200" spans="6:34" ht="15" thickBot="1" x14ac:dyDescent="0.4">
      <c r="F3200" s="21">
        <f t="shared" si="1439"/>
        <v>317.00000000000358</v>
      </c>
      <c r="G3200" s="20">
        <f t="shared" si="1454"/>
        <v>356.63043478260749</v>
      </c>
      <c r="H3200" s="19">
        <f t="shared" si="1428"/>
        <v>6.6304347826074945</v>
      </c>
      <c r="I3200" s="18">
        <f t="shared" si="1429"/>
        <v>1.8944099378878556E-2</v>
      </c>
      <c r="J3200" s="17">
        <f t="shared" si="1430"/>
        <v>3935.0464558612857</v>
      </c>
      <c r="K3200" s="16">
        <f t="shared" si="1431"/>
        <v>32.161889288814081</v>
      </c>
      <c r="L3200" s="15">
        <f t="shared" si="1432"/>
        <v>1.3845347021276564E-7</v>
      </c>
      <c r="M3200" s="14">
        <f t="shared" si="1433"/>
        <v>3.2909005334872264E-10</v>
      </c>
      <c r="N3200" s="13">
        <f t="shared" si="1440"/>
        <v>0</v>
      </c>
      <c r="O3200" s="12">
        <f t="shared" si="1441"/>
        <v>0</v>
      </c>
      <c r="P3200" s="4">
        <f t="shared" si="1442"/>
        <v>1.2462128098967713E-9</v>
      </c>
      <c r="Q3200" s="11">
        <f t="shared" si="1434"/>
        <v>1.831413571056754E-8</v>
      </c>
      <c r="R3200" s="10">
        <f t="shared" si="1443"/>
        <v>0</v>
      </c>
      <c r="S3200" s="9">
        <f t="shared" si="1444"/>
        <v>0</v>
      </c>
      <c r="T3200" s="8">
        <f t="shared" si="1445"/>
        <v>37294.985922558852</v>
      </c>
      <c r="U3200" s="7">
        <f t="shared" si="1446"/>
        <v>-32.161889288814081</v>
      </c>
      <c r="V3200" s="9">
        <f t="shared" si="1447"/>
        <v>0</v>
      </c>
      <c r="W3200" s="8">
        <f t="shared" si="1448"/>
        <v>3935.0464558612857</v>
      </c>
      <c r="X3200" s="7">
        <f t="shared" si="1449"/>
        <v>-32.161889288814081</v>
      </c>
      <c r="Y3200" s="6">
        <f t="shared" si="1435"/>
        <v>0</v>
      </c>
      <c r="Z3200" s="4">
        <f t="shared" si="1436"/>
        <v>-1</v>
      </c>
      <c r="AA3200" s="4">
        <f t="shared" si="1450"/>
        <v>0</v>
      </c>
      <c r="AB3200" s="5">
        <f t="shared" si="1451"/>
        <v>0</v>
      </c>
      <c r="AC3200" s="418">
        <f t="shared" si="1455"/>
        <v>0</v>
      </c>
      <c r="AD3200" s="628">
        <f t="shared" si="1452"/>
        <v>0</v>
      </c>
      <c r="AE3200" s="4">
        <f t="shared" si="1437"/>
        <v>0</v>
      </c>
      <c r="AF3200" s="3">
        <f t="shared" si="1453"/>
        <v>4.67</v>
      </c>
      <c r="AG3200" s="2">
        <f t="shared" si="1438"/>
        <v>105.92076283713217</v>
      </c>
      <c r="AH3200" s="1">
        <f t="shared" si="1427"/>
        <v>0</v>
      </c>
    </row>
    <row r="3201" spans="6:34" ht="15" thickBot="1" x14ac:dyDescent="0.4">
      <c r="F3201" s="21">
        <f t="shared" si="1439"/>
        <v>317.1000000000036</v>
      </c>
      <c r="G3201" s="20">
        <f t="shared" si="1454"/>
        <v>356.63043478260749</v>
      </c>
      <c r="H3201" s="19">
        <f t="shared" si="1428"/>
        <v>6.6304347826074945</v>
      </c>
      <c r="I3201" s="18">
        <f t="shared" si="1429"/>
        <v>1.8944099378878556E-2</v>
      </c>
      <c r="J3201" s="17">
        <f t="shared" si="1430"/>
        <v>3935.0464558612857</v>
      </c>
      <c r="K3201" s="16">
        <f t="shared" si="1431"/>
        <v>32.161889288814081</v>
      </c>
      <c r="L3201" s="15">
        <f t="shared" si="1432"/>
        <v>1.3845347021276564E-7</v>
      </c>
      <c r="M3201" s="14">
        <f t="shared" si="1433"/>
        <v>3.2909005334872264E-10</v>
      </c>
      <c r="N3201" s="13">
        <f t="shared" si="1440"/>
        <v>0</v>
      </c>
      <c r="O3201" s="12">
        <f t="shared" si="1441"/>
        <v>0</v>
      </c>
      <c r="P3201" s="4">
        <f t="shared" si="1442"/>
        <v>1.2462128098967713E-9</v>
      </c>
      <c r="Q3201" s="11">
        <f t="shared" si="1434"/>
        <v>1.831413571056754E-8</v>
      </c>
      <c r="R3201" s="10">
        <f t="shared" si="1443"/>
        <v>0</v>
      </c>
      <c r="S3201" s="9">
        <f t="shared" si="1444"/>
        <v>0</v>
      </c>
      <c r="T3201" s="8">
        <f t="shared" si="1445"/>
        <v>37294.985922558852</v>
      </c>
      <c r="U3201" s="7">
        <f t="shared" si="1446"/>
        <v>-32.161889288814081</v>
      </c>
      <c r="V3201" s="9">
        <f t="shared" si="1447"/>
        <v>0</v>
      </c>
      <c r="W3201" s="8">
        <f t="shared" si="1448"/>
        <v>3935.0464558612857</v>
      </c>
      <c r="X3201" s="7">
        <f t="shared" si="1449"/>
        <v>-32.161889288814081</v>
      </c>
      <c r="Y3201" s="6">
        <f t="shared" si="1435"/>
        <v>0</v>
      </c>
      <c r="Z3201" s="4">
        <f t="shared" si="1436"/>
        <v>-1</v>
      </c>
      <c r="AA3201" s="4">
        <f t="shared" si="1450"/>
        <v>0</v>
      </c>
      <c r="AB3201" s="5">
        <f t="shared" si="1451"/>
        <v>0</v>
      </c>
      <c r="AC3201" s="418">
        <f t="shared" si="1455"/>
        <v>0</v>
      </c>
      <c r="AD3201" s="628">
        <f t="shared" si="1452"/>
        <v>0</v>
      </c>
      <c r="AE3201" s="4">
        <f t="shared" si="1437"/>
        <v>0</v>
      </c>
      <c r="AF3201" s="3">
        <f t="shared" si="1453"/>
        <v>4.67</v>
      </c>
      <c r="AG3201" s="2">
        <f t="shared" si="1438"/>
        <v>105.92076283713217</v>
      </c>
      <c r="AH3201" s="1">
        <f t="shared" si="1427"/>
        <v>0</v>
      </c>
    </row>
    <row r="3202" spans="6:34" ht="15" thickBot="1" x14ac:dyDescent="0.4">
      <c r="F3202" s="21">
        <f t="shared" si="1439"/>
        <v>317.20000000000363</v>
      </c>
      <c r="G3202" s="20">
        <f t="shared" si="1454"/>
        <v>356.63043478260749</v>
      </c>
      <c r="H3202" s="19">
        <f t="shared" si="1428"/>
        <v>6.6304347826074945</v>
      </c>
      <c r="I3202" s="18">
        <f t="shared" si="1429"/>
        <v>1.8944099378878556E-2</v>
      </c>
      <c r="J3202" s="17">
        <f t="shared" si="1430"/>
        <v>3935.0464558612857</v>
      </c>
      <c r="K3202" s="16">
        <f t="shared" si="1431"/>
        <v>32.161889288814081</v>
      </c>
      <c r="L3202" s="15">
        <f t="shared" si="1432"/>
        <v>1.3845347021276564E-7</v>
      </c>
      <c r="M3202" s="14">
        <f t="shared" si="1433"/>
        <v>3.2909005334872264E-10</v>
      </c>
      <c r="N3202" s="13">
        <f t="shared" si="1440"/>
        <v>0</v>
      </c>
      <c r="O3202" s="12">
        <f t="shared" si="1441"/>
        <v>0</v>
      </c>
      <c r="P3202" s="4">
        <f t="shared" si="1442"/>
        <v>1.2462128098967713E-9</v>
      </c>
      <c r="Q3202" s="11">
        <f t="shared" si="1434"/>
        <v>1.831413571056754E-8</v>
      </c>
      <c r="R3202" s="10">
        <f t="shared" si="1443"/>
        <v>0</v>
      </c>
      <c r="S3202" s="9">
        <f t="shared" si="1444"/>
        <v>0</v>
      </c>
      <c r="T3202" s="8">
        <f t="shared" si="1445"/>
        <v>37294.985922558852</v>
      </c>
      <c r="U3202" s="7">
        <f t="shared" si="1446"/>
        <v>-32.161889288814081</v>
      </c>
      <c r="V3202" s="9">
        <f t="shared" si="1447"/>
        <v>0</v>
      </c>
      <c r="W3202" s="8">
        <f t="shared" si="1448"/>
        <v>3935.0464558612857</v>
      </c>
      <c r="X3202" s="7">
        <f t="shared" si="1449"/>
        <v>-32.161889288814081</v>
      </c>
      <c r="Y3202" s="6">
        <f t="shared" si="1435"/>
        <v>0</v>
      </c>
      <c r="Z3202" s="4">
        <f t="shared" si="1436"/>
        <v>-1</v>
      </c>
      <c r="AA3202" s="4">
        <f t="shared" si="1450"/>
        <v>0</v>
      </c>
      <c r="AB3202" s="5">
        <f t="shared" si="1451"/>
        <v>0</v>
      </c>
      <c r="AC3202" s="418">
        <f t="shared" si="1455"/>
        <v>0</v>
      </c>
      <c r="AD3202" s="628">
        <f t="shared" si="1452"/>
        <v>0</v>
      </c>
      <c r="AE3202" s="4">
        <f t="shared" si="1437"/>
        <v>0</v>
      </c>
      <c r="AF3202" s="3">
        <f t="shared" si="1453"/>
        <v>4.67</v>
      </c>
      <c r="AG3202" s="2">
        <f t="shared" si="1438"/>
        <v>105.92076283713217</v>
      </c>
      <c r="AH3202" s="1">
        <f t="shared" si="1427"/>
        <v>0</v>
      </c>
    </row>
    <row r="3203" spans="6:34" ht="15" thickBot="1" x14ac:dyDescent="0.4">
      <c r="F3203" s="21">
        <f t="shared" si="1439"/>
        <v>317.30000000000365</v>
      </c>
      <c r="G3203" s="20">
        <f t="shared" si="1454"/>
        <v>356.63043478260749</v>
      </c>
      <c r="H3203" s="19">
        <f t="shared" si="1428"/>
        <v>6.6304347826074945</v>
      </c>
      <c r="I3203" s="18">
        <f t="shared" si="1429"/>
        <v>1.8944099378878556E-2</v>
      </c>
      <c r="J3203" s="17">
        <f t="shared" si="1430"/>
        <v>3935.0464558612857</v>
      </c>
      <c r="K3203" s="16">
        <f t="shared" si="1431"/>
        <v>32.161889288814081</v>
      </c>
      <c r="L3203" s="15">
        <f t="shared" si="1432"/>
        <v>1.3845347021276564E-7</v>
      </c>
      <c r="M3203" s="14">
        <f t="shared" si="1433"/>
        <v>3.2909005334872264E-10</v>
      </c>
      <c r="N3203" s="13">
        <f t="shared" si="1440"/>
        <v>0</v>
      </c>
      <c r="O3203" s="12">
        <f t="shared" si="1441"/>
        <v>0</v>
      </c>
      <c r="P3203" s="4">
        <f t="shared" si="1442"/>
        <v>1.2462128098967713E-9</v>
      </c>
      <c r="Q3203" s="11">
        <f t="shared" si="1434"/>
        <v>1.831413571056754E-8</v>
      </c>
      <c r="R3203" s="10">
        <f t="shared" si="1443"/>
        <v>0</v>
      </c>
      <c r="S3203" s="9">
        <f t="shared" si="1444"/>
        <v>0</v>
      </c>
      <c r="T3203" s="8">
        <f t="shared" si="1445"/>
        <v>37294.985922558852</v>
      </c>
      <c r="U3203" s="7">
        <f t="shared" si="1446"/>
        <v>-32.161889288814081</v>
      </c>
      <c r="V3203" s="9">
        <f t="shared" si="1447"/>
        <v>0</v>
      </c>
      <c r="W3203" s="8">
        <f t="shared" si="1448"/>
        <v>3935.0464558612857</v>
      </c>
      <c r="X3203" s="7">
        <f t="shared" si="1449"/>
        <v>-32.161889288814081</v>
      </c>
      <c r="Y3203" s="6">
        <f t="shared" si="1435"/>
        <v>0</v>
      </c>
      <c r="Z3203" s="4">
        <f t="shared" si="1436"/>
        <v>-1</v>
      </c>
      <c r="AA3203" s="4">
        <f t="shared" si="1450"/>
        <v>0</v>
      </c>
      <c r="AB3203" s="5">
        <f t="shared" si="1451"/>
        <v>0</v>
      </c>
      <c r="AC3203" s="418">
        <f t="shared" si="1455"/>
        <v>0</v>
      </c>
      <c r="AD3203" s="628">
        <f t="shared" si="1452"/>
        <v>0</v>
      </c>
      <c r="AE3203" s="4">
        <f t="shared" si="1437"/>
        <v>0</v>
      </c>
      <c r="AF3203" s="3">
        <f t="shared" si="1453"/>
        <v>4.67</v>
      </c>
      <c r="AG3203" s="2">
        <f t="shared" si="1438"/>
        <v>105.92076283713217</v>
      </c>
      <c r="AH3203" s="1">
        <f t="shared" si="1427"/>
        <v>0</v>
      </c>
    </row>
    <row r="3204" spans="6:34" ht="15" thickBot="1" x14ac:dyDescent="0.4">
      <c r="F3204" s="21">
        <f t="shared" si="1439"/>
        <v>317.40000000000367</v>
      </c>
      <c r="G3204" s="20">
        <f t="shared" si="1454"/>
        <v>356.63043478260749</v>
      </c>
      <c r="H3204" s="19">
        <f t="shared" si="1428"/>
        <v>6.6304347826074945</v>
      </c>
      <c r="I3204" s="18">
        <f t="shared" si="1429"/>
        <v>1.8944099378878556E-2</v>
      </c>
      <c r="J3204" s="17">
        <f t="shared" si="1430"/>
        <v>3935.0464558612857</v>
      </c>
      <c r="K3204" s="16">
        <f t="shared" si="1431"/>
        <v>32.161889288814081</v>
      </c>
      <c r="L3204" s="15">
        <f t="shared" si="1432"/>
        <v>1.3845347021276564E-7</v>
      </c>
      <c r="M3204" s="14">
        <f t="shared" si="1433"/>
        <v>3.2909005334872264E-10</v>
      </c>
      <c r="N3204" s="13">
        <f t="shared" si="1440"/>
        <v>0</v>
      </c>
      <c r="O3204" s="12">
        <f t="shared" si="1441"/>
        <v>0</v>
      </c>
      <c r="P3204" s="4">
        <f t="shared" si="1442"/>
        <v>1.2462128098967713E-9</v>
      </c>
      <c r="Q3204" s="11">
        <f t="shared" si="1434"/>
        <v>1.831413571056754E-8</v>
      </c>
      <c r="R3204" s="10">
        <f t="shared" si="1443"/>
        <v>0</v>
      </c>
      <c r="S3204" s="9">
        <f t="shared" si="1444"/>
        <v>0</v>
      </c>
      <c r="T3204" s="8">
        <f t="shared" si="1445"/>
        <v>37294.985922558852</v>
      </c>
      <c r="U3204" s="7">
        <f t="shared" si="1446"/>
        <v>-32.161889288814081</v>
      </c>
      <c r="V3204" s="9">
        <f t="shared" si="1447"/>
        <v>0</v>
      </c>
      <c r="W3204" s="8">
        <f t="shared" si="1448"/>
        <v>3935.0464558612857</v>
      </c>
      <c r="X3204" s="7">
        <f t="shared" si="1449"/>
        <v>-32.161889288814081</v>
      </c>
      <c r="Y3204" s="6">
        <f t="shared" si="1435"/>
        <v>0</v>
      </c>
      <c r="Z3204" s="4">
        <f t="shared" si="1436"/>
        <v>-1</v>
      </c>
      <c r="AA3204" s="4">
        <f t="shared" si="1450"/>
        <v>0</v>
      </c>
      <c r="AB3204" s="5">
        <f t="shared" si="1451"/>
        <v>0</v>
      </c>
      <c r="AC3204" s="418">
        <f t="shared" si="1455"/>
        <v>0</v>
      </c>
      <c r="AD3204" s="628">
        <f t="shared" si="1452"/>
        <v>0</v>
      </c>
      <c r="AE3204" s="4">
        <f t="shared" si="1437"/>
        <v>0</v>
      </c>
      <c r="AF3204" s="3">
        <f t="shared" si="1453"/>
        <v>4.67</v>
      </c>
      <c r="AG3204" s="2">
        <f t="shared" si="1438"/>
        <v>105.92076283713217</v>
      </c>
      <c r="AH3204" s="1">
        <f t="shared" si="1427"/>
        <v>0</v>
      </c>
    </row>
    <row r="3205" spans="6:34" ht="15" thickBot="1" x14ac:dyDescent="0.4">
      <c r="F3205" s="21">
        <f t="shared" si="1439"/>
        <v>317.50000000000369</v>
      </c>
      <c r="G3205" s="20">
        <f t="shared" si="1454"/>
        <v>356.63043478260749</v>
      </c>
      <c r="H3205" s="19">
        <f t="shared" si="1428"/>
        <v>6.6304347826074945</v>
      </c>
      <c r="I3205" s="18">
        <f t="shared" si="1429"/>
        <v>1.8944099378878556E-2</v>
      </c>
      <c r="J3205" s="17">
        <f t="shared" si="1430"/>
        <v>3935.0464558612857</v>
      </c>
      <c r="K3205" s="16">
        <f t="shared" si="1431"/>
        <v>32.161889288814081</v>
      </c>
      <c r="L3205" s="15">
        <f t="shared" si="1432"/>
        <v>1.3845347021276564E-7</v>
      </c>
      <c r="M3205" s="14">
        <f t="shared" si="1433"/>
        <v>3.2909005334872264E-10</v>
      </c>
      <c r="N3205" s="13">
        <f t="shared" si="1440"/>
        <v>0</v>
      </c>
      <c r="O3205" s="12">
        <f t="shared" si="1441"/>
        <v>0</v>
      </c>
      <c r="P3205" s="4">
        <f t="shared" si="1442"/>
        <v>1.2462128098967713E-9</v>
      </c>
      <c r="Q3205" s="11">
        <f t="shared" si="1434"/>
        <v>1.831413571056754E-8</v>
      </c>
      <c r="R3205" s="10">
        <f t="shared" si="1443"/>
        <v>0</v>
      </c>
      <c r="S3205" s="9">
        <f t="shared" si="1444"/>
        <v>0</v>
      </c>
      <c r="T3205" s="8">
        <f t="shared" si="1445"/>
        <v>37294.985922558852</v>
      </c>
      <c r="U3205" s="7">
        <f t="shared" si="1446"/>
        <v>-32.161889288814081</v>
      </c>
      <c r="V3205" s="9">
        <f t="shared" si="1447"/>
        <v>0</v>
      </c>
      <c r="W3205" s="8">
        <f t="shared" si="1448"/>
        <v>3935.0464558612857</v>
      </c>
      <c r="X3205" s="7">
        <f t="shared" si="1449"/>
        <v>-32.161889288814081</v>
      </c>
      <c r="Y3205" s="6">
        <f t="shared" si="1435"/>
        <v>0</v>
      </c>
      <c r="Z3205" s="4">
        <f t="shared" si="1436"/>
        <v>-1</v>
      </c>
      <c r="AA3205" s="4">
        <f t="shared" si="1450"/>
        <v>0</v>
      </c>
      <c r="AB3205" s="5">
        <f t="shared" si="1451"/>
        <v>0</v>
      </c>
      <c r="AC3205" s="418">
        <f t="shared" si="1455"/>
        <v>0</v>
      </c>
      <c r="AD3205" s="628">
        <f t="shared" si="1452"/>
        <v>0</v>
      </c>
      <c r="AE3205" s="4">
        <f t="shared" si="1437"/>
        <v>0</v>
      </c>
      <c r="AF3205" s="3">
        <f t="shared" si="1453"/>
        <v>4.67</v>
      </c>
      <c r="AG3205" s="2">
        <f t="shared" si="1438"/>
        <v>105.92076283713217</v>
      </c>
      <c r="AH3205" s="1">
        <f t="shared" si="1427"/>
        <v>0</v>
      </c>
    </row>
    <row r="3206" spans="6:34" ht="15" thickBot="1" x14ac:dyDescent="0.4">
      <c r="F3206" s="21">
        <f t="shared" si="1439"/>
        <v>317.60000000000372</v>
      </c>
      <c r="G3206" s="20">
        <f t="shared" si="1454"/>
        <v>356.63043478260749</v>
      </c>
      <c r="H3206" s="19">
        <f t="shared" si="1428"/>
        <v>6.6304347826074945</v>
      </c>
      <c r="I3206" s="18">
        <f t="shared" si="1429"/>
        <v>1.8944099378878556E-2</v>
      </c>
      <c r="J3206" s="17">
        <f t="shared" si="1430"/>
        <v>3935.0464558612857</v>
      </c>
      <c r="K3206" s="16">
        <f t="shared" si="1431"/>
        <v>32.161889288814081</v>
      </c>
      <c r="L3206" s="15">
        <f t="shared" si="1432"/>
        <v>1.3845347021276564E-7</v>
      </c>
      <c r="M3206" s="14">
        <f t="shared" si="1433"/>
        <v>3.2909005334872264E-10</v>
      </c>
      <c r="N3206" s="13">
        <f t="shared" si="1440"/>
        <v>0</v>
      </c>
      <c r="O3206" s="12">
        <f t="shared" si="1441"/>
        <v>0</v>
      </c>
      <c r="P3206" s="4">
        <f t="shared" si="1442"/>
        <v>1.2462128098967713E-9</v>
      </c>
      <c r="Q3206" s="11">
        <f t="shared" si="1434"/>
        <v>1.831413571056754E-8</v>
      </c>
      <c r="R3206" s="10">
        <f t="shared" si="1443"/>
        <v>0</v>
      </c>
      <c r="S3206" s="9">
        <f t="shared" si="1444"/>
        <v>0</v>
      </c>
      <c r="T3206" s="8">
        <f t="shared" si="1445"/>
        <v>37294.985922558852</v>
      </c>
      <c r="U3206" s="7">
        <f t="shared" si="1446"/>
        <v>-32.161889288814081</v>
      </c>
      <c r="V3206" s="9">
        <f t="shared" si="1447"/>
        <v>0</v>
      </c>
      <c r="W3206" s="8">
        <f t="shared" si="1448"/>
        <v>3935.0464558612857</v>
      </c>
      <c r="X3206" s="7">
        <f t="shared" si="1449"/>
        <v>-32.161889288814081</v>
      </c>
      <c r="Y3206" s="6">
        <f t="shared" si="1435"/>
        <v>0</v>
      </c>
      <c r="Z3206" s="4">
        <f t="shared" si="1436"/>
        <v>-1</v>
      </c>
      <c r="AA3206" s="4">
        <f t="shared" si="1450"/>
        <v>0</v>
      </c>
      <c r="AB3206" s="5">
        <f t="shared" si="1451"/>
        <v>0</v>
      </c>
      <c r="AC3206" s="418">
        <f t="shared" si="1455"/>
        <v>0</v>
      </c>
      <c r="AD3206" s="628">
        <f t="shared" si="1452"/>
        <v>0</v>
      </c>
      <c r="AE3206" s="4">
        <f t="shared" si="1437"/>
        <v>0</v>
      </c>
      <c r="AF3206" s="3">
        <f t="shared" si="1453"/>
        <v>4.67</v>
      </c>
      <c r="AG3206" s="2">
        <f t="shared" si="1438"/>
        <v>105.92076283713217</v>
      </c>
      <c r="AH3206" s="1">
        <f t="shared" si="1427"/>
        <v>0</v>
      </c>
    </row>
    <row r="3207" spans="6:34" ht="15" thickBot="1" x14ac:dyDescent="0.4">
      <c r="F3207" s="21">
        <f t="shared" si="1439"/>
        <v>317.70000000000374</v>
      </c>
      <c r="G3207" s="20">
        <f t="shared" si="1454"/>
        <v>356.63043478260749</v>
      </c>
      <c r="H3207" s="19">
        <f t="shared" si="1428"/>
        <v>6.6304347826074945</v>
      </c>
      <c r="I3207" s="18">
        <f t="shared" si="1429"/>
        <v>1.8944099378878556E-2</v>
      </c>
      <c r="J3207" s="17">
        <f t="shared" si="1430"/>
        <v>3935.0464558612857</v>
      </c>
      <c r="K3207" s="16">
        <f t="shared" si="1431"/>
        <v>32.161889288814081</v>
      </c>
      <c r="L3207" s="15">
        <f t="shared" si="1432"/>
        <v>1.3845347021276564E-7</v>
      </c>
      <c r="M3207" s="14">
        <f t="shared" si="1433"/>
        <v>3.2909005334872264E-10</v>
      </c>
      <c r="N3207" s="13">
        <f t="shared" si="1440"/>
        <v>0</v>
      </c>
      <c r="O3207" s="12">
        <f t="shared" si="1441"/>
        <v>0</v>
      </c>
      <c r="P3207" s="4">
        <f t="shared" si="1442"/>
        <v>1.2462128098967713E-9</v>
      </c>
      <c r="Q3207" s="11">
        <f t="shared" si="1434"/>
        <v>1.831413571056754E-8</v>
      </c>
      <c r="R3207" s="10">
        <f t="shared" si="1443"/>
        <v>0</v>
      </c>
      <c r="S3207" s="9">
        <f t="shared" si="1444"/>
        <v>0</v>
      </c>
      <c r="T3207" s="8">
        <f t="shared" si="1445"/>
        <v>37294.985922558852</v>
      </c>
      <c r="U3207" s="7">
        <f t="shared" si="1446"/>
        <v>-32.161889288814081</v>
      </c>
      <c r="V3207" s="9">
        <f t="shared" si="1447"/>
        <v>0</v>
      </c>
      <c r="W3207" s="8">
        <f t="shared" si="1448"/>
        <v>3935.0464558612857</v>
      </c>
      <c r="X3207" s="7">
        <f t="shared" si="1449"/>
        <v>-32.161889288814081</v>
      </c>
      <c r="Y3207" s="6">
        <f t="shared" si="1435"/>
        <v>0</v>
      </c>
      <c r="Z3207" s="4">
        <f t="shared" si="1436"/>
        <v>-1</v>
      </c>
      <c r="AA3207" s="4">
        <f t="shared" si="1450"/>
        <v>0</v>
      </c>
      <c r="AB3207" s="5">
        <f t="shared" si="1451"/>
        <v>0</v>
      </c>
      <c r="AC3207" s="418">
        <f t="shared" si="1455"/>
        <v>0</v>
      </c>
      <c r="AD3207" s="628">
        <f t="shared" si="1452"/>
        <v>0</v>
      </c>
      <c r="AE3207" s="4">
        <f t="shared" si="1437"/>
        <v>0</v>
      </c>
      <c r="AF3207" s="3">
        <f t="shared" si="1453"/>
        <v>4.67</v>
      </c>
      <c r="AG3207" s="2">
        <f t="shared" si="1438"/>
        <v>105.92076283713217</v>
      </c>
      <c r="AH3207" s="1">
        <f t="shared" si="1427"/>
        <v>0</v>
      </c>
    </row>
    <row r="3208" spans="6:34" ht="15" thickBot="1" x14ac:dyDescent="0.4">
      <c r="F3208" s="21">
        <f t="shared" si="1439"/>
        <v>317.80000000000376</v>
      </c>
      <c r="G3208" s="20">
        <f t="shared" si="1454"/>
        <v>356.63043478260749</v>
      </c>
      <c r="H3208" s="19">
        <f t="shared" si="1428"/>
        <v>6.6304347826074945</v>
      </c>
      <c r="I3208" s="18">
        <f t="shared" si="1429"/>
        <v>1.8944099378878556E-2</v>
      </c>
      <c r="J3208" s="17">
        <f t="shared" si="1430"/>
        <v>3935.0464558612857</v>
      </c>
      <c r="K3208" s="16">
        <f t="shared" si="1431"/>
        <v>32.161889288814081</v>
      </c>
      <c r="L3208" s="15">
        <f t="shared" si="1432"/>
        <v>1.3845347021276564E-7</v>
      </c>
      <c r="M3208" s="14">
        <f t="shared" si="1433"/>
        <v>3.2909005334872264E-10</v>
      </c>
      <c r="N3208" s="13">
        <f t="shared" si="1440"/>
        <v>0</v>
      </c>
      <c r="O3208" s="12">
        <f t="shared" si="1441"/>
        <v>0</v>
      </c>
      <c r="P3208" s="4">
        <f t="shared" si="1442"/>
        <v>1.2462128098967713E-9</v>
      </c>
      <c r="Q3208" s="11">
        <f t="shared" si="1434"/>
        <v>1.831413571056754E-8</v>
      </c>
      <c r="R3208" s="10">
        <f t="shared" si="1443"/>
        <v>0</v>
      </c>
      <c r="S3208" s="9">
        <f t="shared" si="1444"/>
        <v>0</v>
      </c>
      <c r="T3208" s="8">
        <f t="shared" si="1445"/>
        <v>37294.985922558852</v>
      </c>
      <c r="U3208" s="7">
        <f t="shared" si="1446"/>
        <v>-32.161889288814081</v>
      </c>
      <c r="V3208" s="9">
        <f t="shared" si="1447"/>
        <v>0</v>
      </c>
      <c r="W3208" s="8">
        <f t="shared" si="1448"/>
        <v>3935.0464558612857</v>
      </c>
      <c r="X3208" s="7">
        <f t="shared" si="1449"/>
        <v>-32.161889288814081</v>
      </c>
      <c r="Y3208" s="6">
        <f t="shared" si="1435"/>
        <v>0</v>
      </c>
      <c r="Z3208" s="4">
        <f t="shared" si="1436"/>
        <v>-1</v>
      </c>
      <c r="AA3208" s="4">
        <f t="shared" si="1450"/>
        <v>0</v>
      </c>
      <c r="AB3208" s="5">
        <f t="shared" si="1451"/>
        <v>0</v>
      </c>
      <c r="AC3208" s="418">
        <f t="shared" si="1455"/>
        <v>0</v>
      </c>
      <c r="AD3208" s="628">
        <f t="shared" si="1452"/>
        <v>0</v>
      </c>
      <c r="AE3208" s="4">
        <f t="shared" si="1437"/>
        <v>0</v>
      </c>
      <c r="AF3208" s="3">
        <f t="shared" si="1453"/>
        <v>4.67</v>
      </c>
      <c r="AG3208" s="2">
        <f t="shared" si="1438"/>
        <v>105.92076283713217</v>
      </c>
      <c r="AH3208" s="1">
        <f t="shared" si="1427"/>
        <v>0</v>
      </c>
    </row>
    <row r="3209" spans="6:34" ht="15" thickBot="1" x14ac:dyDescent="0.4">
      <c r="F3209" s="21">
        <f t="shared" si="1439"/>
        <v>317.90000000000379</v>
      </c>
      <c r="G3209" s="20">
        <f t="shared" si="1454"/>
        <v>356.63043478260749</v>
      </c>
      <c r="H3209" s="19">
        <f t="shared" si="1428"/>
        <v>6.6304347826074945</v>
      </c>
      <c r="I3209" s="18">
        <f t="shared" si="1429"/>
        <v>1.8944099378878556E-2</v>
      </c>
      <c r="J3209" s="17">
        <f t="shared" si="1430"/>
        <v>3935.0464558612857</v>
      </c>
      <c r="K3209" s="16">
        <f t="shared" si="1431"/>
        <v>32.161889288814081</v>
      </c>
      <c r="L3209" s="15">
        <f t="shared" si="1432"/>
        <v>1.3845347021276564E-7</v>
      </c>
      <c r="M3209" s="14">
        <f t="shared" si="1433"/>
        <v>3.2909005334872264E-10</v>
      </c>
      <c r="N3209" s="13">
        <f t="shared" si="1440"/>
        <v>0</v>
      </c>
      <c r="O3209" s="12">
        <f t="shared" si="1441"/>
        <v>0</v>
      </c>
      <c r="P3209" s="4">
        <f t="shared" si="1442"/>
        <v>1.2462128098967713E-9</v>
      </c>
      <c r="Q3209" s="11">
        <f t="shared" si="1434"/>
        <v>1.831413571056754E-8</v>
      </c>
      <c r="R3209" s="10">
        <f t="shared" si="1443"/>
        <v>0</v>
      </c>
      <c r="S3209" s="9">
        <f t="shared" si="1444"/>
        <v>0</v>
      </c>
      <c r="T3209" s="8">
        <f t="shared" si="1445"/>
        <v>37294.985922558852</v>
      </c>
      <c r="U3209" s="7">
        <f t="shared" si="1446"/>
        <v>-32.161889288814081</v>
      </c>
      <c r="V3209" s="9">
        <f t="shared" si="1447"/>
        <v>0</v>
      </c>
      <c r="W3209" s="8">
        <f t="shared" si="1448"/>
        <v>3935.0464558612857</v>
      </c>
      <c r="X3209" s="7">
        <f t="shared" si="1449"/>
        <v>-32.161889288814081</v>
      </c>
      <c r="Y3209" s="6">
        <f t="shared" si="1435"/>
        <v>0</v>
      </c>
      <c r="Z3209" s="4">
        <f t="shared" si="1436"/>
        <v>-1</v>
      </c>
      <c r="AA3209" s="4">
        <f t="shared" si="1450"/>
        <v>0</v>
      </c>
      <c r="AB3209" s="5">
        <f t="shared" si="1451"/>
        <v>0</v>
      </c>
      <c r="AC3209" s="418">
        <f t="shared" si="1455"/>
        <v>0</v>
      </c>
      <c r="AD3209" s="628">
        <f t="shared" si="1452"/>
        <v>0</v>
      </c>
      <c r="AE3209" s="4">
        <f t="shared" si="1437"/>
        <v>0</v>
      </c>
      <c r="AF3209" s="3">
        <f t="shared" si="1453"/>
        <v>4.67</v>
      </c>
      <c r="AG3209" s="2">
        <f t="shared" si="1438"/>
        <v>105.92076283713217</v>
      </c>
      <c r="AH3209" s="1">
        <f t="shared" si="1427"/>
        <v>0</v>
      </c>
    </row>
    <row r="3210" spans="6:34" ht="15" thickBot="1" x14ac:dyDescent="0.4">
      <c r="F3210" s="21">
        <f t="shared" si="1439"/>
        <v>318.00000000000381</v>
      </c>
      <c r="G3210" s="20">
        <f t="shared" si="1454"/>
        <v>356.63043478260749</v>
      </c>
      <c r="H3210" s="19">
        <f t="shared" si="1428"/>
        <v>6.6304347826074945</v>
      </c>
      <c r="I3210" s="18">
        <f t="shared" si="1429"/>
        <v>1.8944099378878556E-2</v>
      </c>
      <c r="J3210" s="17">
        <f t="shared" si="1430"/>
        <v>3935.0464558612857</v>
      </c>
      <c r="K3210" s="16">
        <f t="shared" si="1431"/>
        <v>32.161889288814081</v>
      </c>
      <c r="L3210" s="15">
        <f t="shared" si="1432"/>
        <v>1.3845347021276564E-7</v>
      </c>
      <c r="M3210" s="14">
        <f t="shared" si="1433"/>
        <v>3.2909005334872264E-10</v>
      </c>
      <c r="N3210" s="13">
        <f t="shared" si="1440"/>
        <v>0</v>
      </c>
      <c r="O3210" s="12">
        <f t="shared" si="1441"/>
        <v>0</v>
      </c>
      <c r="P3210" s="4">
        <f t="shared" si="1442"/>
        <v>1.2462128098967713E-9</v>
      </c>
      <c r="Q3210" s="11">
        <f t="shared" si="1434"/>
        <v>1.831413571056754E-8</v>
      </c>
      <c r="R3210" s="10">
        <f t="shared" si="1443"/>
        <v>0</v>
      </c>
      <c r="S3210" s="9">
        <f t="shared" si="1444"/>
        <v>0</v>
      </c>
      <c r="T3210" s="8">
        <f t="shared" si="1445"/>
        <v>37294.985922558852</v>
      </c>
      <c r="U3210" s="7">
        <f t="shared" si="1446"/>
        <v>-32.161889288814081</v>
      </c>
      <c r="V3210" s="9">
        <f t="shared" si="1447"/>
        <v>0</v>
      </c>
      <c r="W3210" s="8">
        <f t="shared" si="1448"/>
        <v>3935.0464558612857</v>
      </c>
      <c r="X3210" s="7">
        <f t="shared" si="1449"/>
        <v>-32.161889288814081</v>
      </c>
      <c r="Y3210" s="6">
        <f t="shared" si="1435"/>
        <v>0</v>
      </c>
      <c r="Z3210" s="4">
        <f t="shared" si="1436"/>
        <v>-1</v>
      </c>
      <c r="AA3210" s="4">
        <f t="shared" si="1450"/>
        <v>0</v>
      </c>
      <c r="AB3210" s="5">
        <f t="shared" si="1451"/>
        <v>0</v>
      </c>
      <c r="AC3210" s="418">
        <f t="shared" si="1455"/>
        <v>0</v>
      </c>
      <c r="AD3210" s="628">
        <f t="shared" si="1452"/>
        <v>0</v>
      </c>
      <c r="AE3210" s="4">
        <f t="shared" si="1437"/>
        <v>0</v>
      </c>
      <c r="AF3210" s="3">
        <f t="shared" si="1453"/>
        <v>4.67</v>
      </c>
      <c r="AG3210" s="2">
        <f t="shared" si="1438"/>
        <v>105.92076283713217</v>
      </c>
      <c r="AH3210" s="1">
        <f t="shared" si="1427"/>
        <v>0</v>
      </c>
    </row>
    <row r="3211" spans="6:34" ht="15" thickBot="1" x14ac:dyDescent="0.4">
      <c r="F3211" s="21">
        <f t="shared" si="1439"/>
        <v>318.10000000000383</v>
      </c>
      <c r="G3211" s="20">
        <f t="shared" si="1454"/>
        <v>356.63043478260749</v>
      </c>
      <c r="H3211" s="19">
        <f t="shared" si="1428"/>
        <v>6.6304347826074945</v>
      </c>
      <c r="I3211" s="18">
        <f t="shared" si="1429"/>
        <v>1.8944099378878556E-2</v>
      </c>
      <c r="J3211" s="17">
        <f t="shared" si="1430"/>
        <v>3935.0464558612857</v>
      </c>
      <c r="K3211" s="16">
        <f t="shared" si="1431"/>
        <v>32.161889288814081</v>
      </c>
      <c r="L3211" s="15">
        <f t="shared" si="1432"/>
        <v>1.3845347021276564E-7</v>
      </c>
      <c r="M3211" s="14">
        <f t="shared" si="1433"/>
        <v>3.2909005334872264E-10</v>
      </c>
      <c r="N3211" s="13">
        <f t="shared" si="1440"/>
        <v>0</v>
      </c>
      <c r="O3211" s="12">
        <f t="shared" si="1441"/>
        <v>0</v>
      </c>
      <c r="P3211" s="4">
        <f t="shared" si="1442"/>
        <v>1.2462128098967713E-9</v>
      </c>
      <c r="Q3211" s="11">
        <f t="shared" si="1434"/>
        <v>1.831413571056754E-8</v>
      </c>
      <c r="R3211" s="10">
        <f t="shared" si="1443"/>
        <v>0</v>
      </c>
      <c r="S3211" s="9">
        <f t="shared" si="1444"/>
        <v>0</v>
      </c>
      <c r="T3211" s="8">
        <f t="shared" si="1445"/>
        <v>37294.985922558852</v>
      </c>
      <c r="U3211" s="7">
        <f t="shared" si="1446"/>
        <v>-32.161889288814081</v>
      </c>
      <c r="V3211" s="9">
        <f t="shared" si="1447"/>
        <v>0</v>
      </c>
      <c r="W3211" s="8">
        <f t="shared" si="1448"/>
        <v>3935.0464558612857</v>
      </c>
      <c r="X3211" s="7">
        <f t="shared" si="1449"/>
        <v>-32.161889288814081</v>
      </c>
      <c r="Y3211" s="6">
        <f t="shared" si="1435"/>
        <v>0</v>
      </c>
      <c r="Z3211" s="4">
        <f t="shared" si="1436"/>
        <v>-1</v>
      </c>
      <c r="AA3211" s="4">
        <f t="shared" si="1450"/>
        <v>0</v>
      </c>
      <c r="AB3211" s="5">
        <f t="shared" si="1451"/>
        <v>0</v>
      </c>
      <c r="AC3211" s="418">
        <f t="shared" si="1455"/>
        <v>0</v>
      </c>
      <c r="AD3211" s="628">
        <f t="shared" si="1452"/>
        <v>0</v>
      </c>
      <c r="AE3211" s="4">
        <f t="shared" si="1437"/>
        <v>0</v>
      </c>
      <c r="AF3211" s="3">
        <f t="shared" si="1453"/>
        <v>4.67</v>
      </c>
      <c r="AG3211" s="2">
        <f t="shared" si="1438"/>
        <v>105.92076283713217</v>
      </c>
      <c r="AH3211" s="1">
        <f t="shared" si="1427"/>
        <v>0</v>
      </c>
    </row>
    <row r="3212" spans="6:34" ht="15" thickBot="1" x14ac:dyDescent="0.4">
      <c r="F3212" s="21">
        <f t="shared" si="1439"/>
        <v>318.20000000000385</v>
      </c>
      <c r="G3212" s="20">
        <f t="shared" si="1454"/>
        <v>356.63043478260749</v>
      </c>
      <c r="H3212" s="19">
        <f t="shared" si="1428"/>
        <v>6.6304347826074945</v>
      </c>
      <c r="I3212" s="18">
        <f t="shared" si="1429"/>
        <v>1.8944099378878556E-2</v>
      </c>
      <c r="J3212" s="17">
        <f t="shared" si="1430"/>
        <v>3935.0464558612857</v>
      </c>
      <c r="K3212" s="16">
        <f t="shared" si="1431"/>
        <v>32.161889288814081</v>
      </c>
      <c r="L3212" s="15">
        <f t="shared" si="1432"/>
        <v>1.3845347021276564E-7</v>
      </c>
      <c r="M3212" s="14">
        <f t="shared" si="1433"/>
        <v>3.2909005334872264E-10</v>
      </c>
      <c r="N3212" s="13">
        <f t="shared" si="1440"/>
        <v>0</v>
      </c>
      <c r="O3212" s="12">
        <f t="shared" si="1441"/>
        <v>0</v>
      </c>
      <c r="P3212" s="4">
        <f t="shared" si="1442"/>
        <v>1.2462128098967713E-9</v>
      </c>
      <c r="Q3212" s="11">
        <f t="shared" si="1434"/>
        <v>1.831413571056754E-8</v>
      </c>
      <c r="R3212" s="10">
        <f t="shared" si="1443"/>
        <v>0</v>
      </c>
      <c r="S3212" s="9">
        <f t="shared" si="1444"/>
        <v>0</v>
      </c>
      <c r="T3212" s="8">
        <f t="shared" si="1445"/>
        <v>37294.985922558852</v>
      </c>
      <c r="U3212" s="7">
        <f t="shared" si="1446"/>
        <v>-32.161889288814081</v>
      </c>
      <c r="V3212" s="9">
        <f t="shared" si="1447"/>
        <v>0</v>
      </c>
      <c r="W3212" s="8">
        <f t="shared" si="1448"/>
        <v>3935.0464558612857</v>
      </c>
      <c r="X3212" s="7">
        <f t="shared" si="1449"/>
        <v>-32.161889288814081</v>
      </c>
      <c r="Y3212" s="6">
        <f t="shared" si="1435"/>
        <v>0</v>
      </c>
      <c r="Z3212" s="4">
        <f t="shared" si="1436"/>
        <v>-1</v>
      </c>
      <c r="AA3212" s="4">
        <f t="shared" si="1450"/>
        <v>0</v>
      </c>
      <c r="AB3212" s="5">
        <f t="shared" si="1451"/>
        <v>0</v>
      </c>
      <c r="AC3212" s="418">
        <f t="shared" si="1455"/>
        <v>0</v>
      </c>
      <c r="AD3212" s="628">
        <f t="shared" si="1452"/>
        <v>0</v>
      </c>
      <c r="AE3212" s="4">
        <f t="shared" si="1437"/>
        <v>0</v>
      </c>
      <c r="AF3212" s="3">
        <f t="shared" si="1453"/>
        <v>4.67</v>
      </c>
      <c r="AG3212" s="2">
        <f t="shared" si="1438"/>
        <v>105.92076283713217</v>
      </c>
      <c r="AH3212" s="1">
        <f t="shared" si="1427"/>
        <v>0</v>
      </c>
    </row>
    <row r="3213" spans="6:34" ht="15" thickBot="1" x14ac:dyDescent="0.4">
      <c r="F3213" s="21">
        <f t="shared" si="1439"/>
        <v>318.30000000000388</v>
      </c>
      <c r="G3213" s="20">
        <f t="shared" si="1454"/>
        <v>356.63043478260749</v>
      </c>
      <c r="H3213" s="19">
        <f t="shared" si="1428"/>
        <v>6.6304347826074945</v>
      </c>
      <c r="I3213" s="18">
        <f t="shared" si="1429"/>
        <v>1.8944099378878556E-2</v>
      </c>
      <c r="J3213" s="17">
        <f t="shared" si="1430"/>
        <v>3935.0464558612857</v>
      </c>
      <c r="K3213" s="16">
        <f t="shared" si="1431"/>
        <v>32.161889288814081</v>
      </c>
      <c r="L3213" s="15">
        <f t="shared" si="1432"/>
        <v>1.3845347021276564E-7</v>
      </c>
      <c r="M3213" s="14">
        <f t="shared" si="1433"/>
        <v>3.2909005334872264E-10</v>
      </c>
      <c r="N3213" s="13">
        <f t="shared" si="1440"/>
        <v>0</v>
      </c>
      <c r="O3213" s="12">
        <f t="shared" si="1441"/>
        <v>0</v>
      </c>
      <c r="P3213" s="4">
        <f t="shared" si="1442"/>
        <v>1.2462128098967713E-9</v>
      </c>
      <c r="Q3213" s="11">
        <f t="shared" si="1434"/>
        <v>1.831413571056754E-8</v>
      </c>
      <c r="R3213" s="10">
        <f t="shared" si="1443"/>
        <v>0</v>
      </c>
      <c r="S3213" s="9">
        <f t="shared" si="1444"/>
        <v>0</v>
      </c>
      <c r="T3213" s="8">
        <f t="shared" si="1445"/>
        <v>37294.985922558852</v>
      </c>
      <c r="U3213" s="7">
        <f t="shared" si="1446"/>
        <v>-32.161889288814081</v>
      </c>
      <c r="V3213" s="9">
        <f t="shared" si="1447"/>
        <v>0</v>
      </c>
      <c r="W3213" s="8">
        <f t="shared" si="1448"/>
        <v>3935.0464558612857</v>
      </c>
      <c r="X3213" s="7">
        <f t="shared" si="1449"/>
        <v>-32.161889288814081</v>
      </c>
      <c r="Y3213" s="6">
        <f t="shared" si="1435"/>
        <v>0</v>
      </c>
      <c r="Z3213" s="4">
        <f t="shared" si="1436"/>
        <v>-1</v>
      </c>
      <c r="AA3213" s="4">
        <f t="shared" si="1450"/>
        <v>0</v>
      </c>
      <c r="AB3213" s="5">
        <f t="shared" si="1451"/>
        <v>0</v>
      </c>
      <c r="AC3213" s="418">
        <f t="shared" si="1455"/>
        <v>0</v>
      </c>
      <c r="AD3213" s="628">
        <f t="shared" si="1452"/>
        <v>0</v>
      </c>
      <c r="AE3213" s="4">
        <f t="shared" si="1437"/>
        <v>0</v>
      </c>
      <c r="AF3213" s="3">
        <f t="shared" si="1453"/>
        <v>4.67</v>
      </c>
      <c r="AG3213" s="2">
        <f t="shared" si="1438"/>
        <v>105.92076283713217</v>
      </c>
      <c r="AH3213" s="1">
        <f t="shared" si="1427"/>
        <v>0</v>
      </c>
    </row>
    <row r="3214" spans="6:34" ht="15" thickBot="1" x14ac:dyDescent="0.4">
      <c r="F3214" s="21">
        <f t="shared" si="1439"/>
        <v>318.4000000000039</v>
      </c>
      <c r="G3214" s="20">
        <f t="shared" si="1454"/>
        <v>356.63043478260749</v>
      </c>
      <c r="H3214" s="19">
        <f t="shared" si="1428"/>
        <v>6.6304347826074945</v>
      </c>
      <c r="I3214" s="18">
        <f t="shared" si="1429"/>
        <v>1.8944099378878556E-2</v>
      </c>
      <c r="J3214" s="17">
        <f t="shared" si="1430"/>
        <v>3935.0464558612857</v>
      </c>
      <c r="K3214" s="16">
        <f t="shared" si="1431"/>
        <v>32.161889288814081</v>
      </c>
      <c r="L3214" s="15">
        <f t="shared" si="1432"/>
        <v>1.3845347021276564E-7</v>
      </c>
      <c r="M3214" s="14">
        <f t="shared" si="1433"/>
        <v>3.2909005334872264E-10</v>
      </c>
      <c r="N3214" s="13">
        <f t="shared" si="1440"/>
        <v>0</v>
      </c>
      <c r="O3214" s="12">
        <f t="shared" si="1441"/>
        <v>0</v>
      </c>
      <c r="P3214" s="4">
        <f t="shared" si="1442"/>
        <v>1.2462128098967713E-9</v>
      </c>
      <c r="Q3214" s="11">
        <f t="shared" si="1434"/>
        <v>1.831413571056754E-8</v>
      </c>
      <c r="R3214" s="10">
        <f t="shared" si="1443"/>
        <v>0</v>
      </c>
      <c r="S3214" s="9">
        <f t="shared" si="1444"/>
        <v>0</v>
      </c>
      <c r="T3214" s="8">
        <f t="shared" si="1445"/>
        <v>37294.985922558852</v>
      </c>
      <c r="U3214" s="7">
        <f t="shared" si="1446"/>
        <v>-32.161889288814081</v>
      </c>
      <c r="V3214" s="9">
        <f t="shared" si="1447"/>
        <v>0</v>
      </c>
      <c r="W3214" s="8">
        <f t="shared" si="1448"/>
        <v>3935.0464558612857</v>
      </c>
      <c r="X3214" s="7">
        <f t="shared" si="1449"/>
        <v>-32.161889288814081</v>
      </c>
      <c r="Y3214" s="6">
        <f t="shared" si="1435"/>
        <v>0</v>
      </c>
      <c r="Z3214" s="4">
        <f t="shared" si="1436"/>
        <v>-1</v>
      </c>
      <c r="AA3214" s="4">
        <f t="shared" si="1450"/>
        <v>0</v>
      </c>
      <c r="AB3214" s="5">
        <f t="shared" si="1451"/>
        <v>0</v>
      </c>
      <c r="AC3214" s="418">
        <f t="shared" si="1455"/>
        <v>0</v>
      </c>
      <c r="AD3214" s="628">
        <f t="shared" si="1452"/>
        <v>0</v>
      </c>
      <c r="AE3214" s="4">
        <f t="shared" si="1437"/>
        <v>0</v>
      </c>
      <c r="AF3214" s="3">
        <f t="shared" si="1453"/>
        <v>4.67</v>
      </c>
      <c r="AG3214" s="2">
        <f t="shared" si="1438"/>
        <v>105.92076283713217</v>
      </c>
      <c r="AH3214" s="1">
        <f t="shared" si="1427"/>
        <v>0</v>
      </c>
    </row>
    <row r="3215" spans="6:34" ht="15" thickBot="1" x14ac:dyDescent="0.4">
      <c r="F3215" s="21">
        <f t="shared" si="1439"/>
        <v>318.50000000000392</v>
      </c>
      <c r="G3215" s="20">
        <f t="shared" si="1454"/>
        <v>356.63043478260749</v>
      </c>
      <c r="H3215" s="19">
        <f t="shared" si="1428"/>
        <v>6.6304347826074945</v>
      </c>
      <c r="I3215" s="18">
        <f t="shared" si="1429"/>
        <v>1.8944099378878556E-2</v>
      </c>
      <c r="J3215" s="17">
        <f t="shared" si="1430"/>
        <v>3935.0464558612857</v>
      </c>
      <c r="K3215" s="16">
        <f t="shared" si="1431"/>
        <v>32.161889288814081</v>
      </c>
      <c r="L3215" s="15">
        <f t="shared" si="1432"/>
        <v>1.3845347021276564E-7</v>
      </c>
      <c r="M3215" s="14">
        <f t="shared" si="1433"/>
        <v>3.2909005334872264E-10</v>
      </c>
      <c r="N3215" s="13">
        <f t="shared" si="1440"/>
        <v>0</v>
      </c>
      <c r="O3215" s="12">
        <f t="shared" si="1441"/>
        <v>0</v>
      </c>
      <c r="P3215" s="4">
        <f t="shared" si="1442"/>
        <v>1.2462128098967713E-9</v>
      </c>
      <c r="Q3215" s="11">
        <f t="shared" si="1434"/>
        <v>1.831413571056754E-8</v>
      </c>
      <c r="R3215" s="10">
        <f t="shared" si="1443"/>
        <v>0</v>
      </c>
      <c r="S3215" s="9">
        <f t="shared" si="1444"/>
        <v>0</v>
      </c>
      <c r="T3215" s="8">
        <f t="shared" si="1445"/>
        <v>37294.985922558852</v>
      </c>
      <c r="U3215" s="7">
        <f t="shared" si="1446"/>
        <v>-32.161889288814081</v>
      </c>
      <c r="V3215" s="9">
        <f t="shared" si="1447"/>
        <v>0</v>
      </c>
      <c r="W3215" s="8">
        <f t="shared" si="1448"/>
        <v>3935.0464558612857</v>
      </c>
      <c r="X3215" s="7">
        <f t="shared" si="1449"/>
        <v>-32.161889288814081</v>
      </c>
      <c r="Y3215" s="6">
        <f t="shared" si="1435"/>
        <v>0</v>
      </c>
      <c r="Z3215" s="4">
        <f t="shared" si="1436"/>
        <v>-1</v>
      </c>
      <c r="AA3215" s="4">
        <f t="shared" si="1450"/>
        <v>0</v>
      </c>
      <c r="AB3215" s="5">
        <f t="shared" si="1451"/>
        <v>0</v>
      </c>
      <c r="AC3215" s="418">
        <f t="shared" si="1455"/>
        <v>0</v>
      </c>
      <c r="AD3215" s="628">
        <f t="shared" si="1452"/>
        <v>0</v>
      </c>
      <c r="AE3215" s="4">
        <f t="shared" si="1437"/>
        <v>0</v>
      </c>
      <c r="AF3215" s="3">
        <f t="shared" si="1453"/>
        <v>4.67</v>
      </c>
      <c r="AG3215" s="2">
        <f t="shared" si="1438"/>
        <v>105.92076283713217</v>
      </c>
      <c r="AH3215" s="1">
        <f t="shared" si="1427"/>
        <v>0</v>
      </c>
    </row>
    <row r="3216" spans="6:34" ht="15" thickBot="1" x14ac:dyDescent="0.4">
      <c r="F3216" s="21">
        <f t="shared" si="1439"/>
        <v>318.60000000000394</v>
      </c>
      <c r="G3216" s="20">
        <f t="shared" si="1454"/>
        <v>356.63043478260749</v>
      </c>
      <c r="H3216" s="19">
        <f t="shared" si="1428"/>
        <v>6.6304347826074945</v>
      </c>
      <c r="I3216" s="18">
        <f t="shared" si="1429"/>
        <v>1.8944099378878556E-2</v>
      </c>
      <c r="J3216" s="17">
        <f t="shared" si="1430"/>
        <v>3935.0464558612857</v>
      </c>
      <c r="K3216" s="16">
        <f t="shared" si="1431"/>
        <v>32.161889288814081</v>
      </c>
      <c r="L3216" s="15">
        <f t="shared" si="1432"/>
        <v>1.3845347021276564E-7</v>
      </c>
      <c r="M3216" s="14">
        <f t="shared" si="1433"/>
        <v>3.2909005334872264E-10</v>
      </c>
      <c r="N3216" s="13">
        <f t="shared" si="1440"/>
        <v>0</v>
      </c>
      <c r="O3216" s="12">
        <f t="shared" si="1441"/>
        <v>0</v>
      </c>
      <c r="P3216" s="4">
        <f t="shared" si="1442"/>
        <v>1.2462128098967713E-9</v>
      </c>
      <c r="Q3216" s="11">
        <f t="shared" si="1434"/>
        <v>1.831413571056754E-8</v>
      </c>
      <c r="R3216" s="10">
        <f t="shared" si="1443"/>
        <v>0</v>
      </c>
      <c r="S3216" s="9">
        <f t="shared" si="1444"/>
        <v>0</v>
      </c>
      <c r="T3216" s="8">
        <f t="shared" si="1445"/>
        <v>37294.985922558852</v>
      </c>
      <c r="U3216" s="7">
        <f t="shared" si="1446"/>
        <v>-32.161889288814081</v>
      </c>
      <c r="V3216" s="9">
        <f t="shared" si="1447"/>
        <v>0</v>
      </c>
      <c r="W3216" s="8">
        <f t="shared" si="1448"/>
        <v>3935.0464558612857</v>
      </c>
      <c r="X3216" s="7">
        <f t="shared" si="1449"/>
        <v>-32.161889288814081</v>
      </c>
      <c r="Y3216" s="6">
        <f t="shared" si="1435"/>
        <v>0</v>
      </c>
      <c r="Z3216" s="4">
        <f t="shared" si="1436"/>
        <v>-1</v>
      </c>
      <c r="AA3216" s="4">
        <f t="shared" si="1450"/>
        <v>0</v>
      </c>
      <c r="AB3216" s="5">
        <f t="shared" si="1451"/>
        <v>0</v>
      </c>
      <c r="AC3216" s="418">
        <f t="shared" si="1455"/>
        <v>0</v>
      </c>
      <c r="AD3216" s="628">
        <f t="shared" si="1452"/>
        <v>0</v>
      </c>
      <c r="AE3216" s="4">
        <f t="shared" si="1437"/>
        <v>0</v>
      </c>
      <c r="AF3216" s="3">
        <f t="shared" si="1453"/>
        <v>4.67</v>
      </c>
      <c r="AG3216" s="2">
        <f t="shared" si="1438"/>
        <v>105.92076283713217</v>
      </c>
      <c r="AH3216" s="1">
        <f t="shared" si="1427"/>
        <v>0</v>
      </c>
    </row>
    <row r="3217" spans="6:34" ht="15" thickBot="1" x14ac:dyDescent="0.4">
      <c r="F3217" s="21">
        <f t="shared" si="1439"/>
        <v>318.70000000000397</v>
      </c>
      <c r="G3217" s="20">
        <f t="shared" si="1454"/>
        <v>356.63043478260749</v>
      </c>
      <c r="H3217" s="19">
        <f t="shared" si="1428"/>
        <v>6.6304347826074945</v>
      </c>
      <c r="I3217" s="18">
        <f t="shared" si="1429"/>
        <v>1.8944099378878556E-2</v>
      </c>
      <c r="J3217" s="17">
        <f t="shared" si="1430"/>
        <v>3935.0464558612857</v>
      </c>
      <c r="K3217" s="16">
        <f t="shared" si="1431"/>
        <v>32.161889288814081</v>
      </c>
      <c r="L3217" s="15">
        <f t="shared" si="1432"/>
        <v>1.3845347021276564E-7</v>
      </c>
      <c r="M3217" s="14">
        <f t="shared" si="1433"/>
        <v>3.2909005334872264E-10</v>
      </c>
      <c r="N3217" s="13">
        <f t="shared" si="1440"/>
        <v>0</v>
      </c>
      <c r="O3217" s="12">
        <f t="shared" si="1441"/>
        <v>0</v>
      </c>
      <c r="P3217" s="4">
        <f t="shared" si="1442"/>
        <v>1.2462128098967713E-9</v>
      </c>
      <c r="Q3217" s="11">
        <f t="shared" si="1434"/>
        <v>1.831413571056754E-8</v>
      </c>
      <c r="R3217" s="10">
        <f t="shared" si="1443"/>
        <v>0</v>
      </c>
      <c r="S3217" s="9">
        <f t="shared" si="1444"/>
        <v>0</v>
      </c>
      <c r="T3217" s="8">
        <f t="shared" si="1445"/>
        <v>37294.985922558852</v>
      </c>
      <c r="U3217" s="7">
        <f t="shared" si="1446"/>
        <v>-32.161889288814081</v>
      </c>
      <c r="V3217" s="9">
        <f t="shared" si="1447"/>
        <v>0</v>
      </c>
      <c r="W3217" s="8">
        <f t="shared" si="1448"/>
        <v>3935.0464558612857</v>
      </c>
      <c r="X3217" s="7">
        <f t="shared" si="1449"/>
        <v>-32.161889288814081</v>
      </c>
      <c r="Y3217" s="6">
        <f t="shared" si="1435"/>
        <v>0</v>
      </c>
      <c r="Z3217" s="4">
        <f t="shared" si="1436"/>
        <v>-1</v>
      </c>
      <c r="AA3217" s="4">
        <f t="shared" si="1450"/>
        <v>0</v>
      </c>
      <c r="AB3217" s="5">
        <f t="shared" si="1451"/>
        <v>0</v>
      </c>
      <c r="AC3217" s="418">
        <f t="shared" si="1455"/>
        <v>0</v>
      </c>
      <c r="AD3217" s="628">
        <f t="shared" si="1452"/>
        <v>0</v>
      </c>
      <c r="AE3217" s="4">
        <f t="shared" si="1437"/>
        <v>0</v>
      </c>
      <c r="AF3217" s="3">
        <f t="shared" si="1453"/>
        <v>4.67</v>
      </c>
      <c r="AG3217" s="2">
        <f t="shared" si="1438"/>
        <v>105.92076283713217</v>
      </c>
      <c r="AH3217" s="1">
        <f t="shared" si="1427"/>
        <v>0</v>
      </c>
    </row>
    <row r="3218" spans="6:34" ht="15" thickBot="1" x14ac:dyDescent="0.4">
      <c r="F3218" s="21">
        <f t="shared" si="1439"/>
        <v>318.80000000000399</v>
      </c>
      <c r="G3218" s="20">
        <f t="shared" si="1454"/>
        <v>356.63043478260749</v>
      </c>
      <c r="H3218" s="19">
        <f t="shared" si="1428"/>
        <v>6.6304347826074945</v>
      </c>
      <c r="I3218" s="18">
        <f t="shared" si="1429"/>
        <v>1.8944099378878556E-2</v>
      </c>
      <c r="J3218" s="17">
        <f t="shared" si="1430"/>
        <v>3935.0464558612857</v>
      </c>
      <c r="K3218" s="16">
        <f t="shared" si="1431"/>
        <v>32.161889288814081</v>
      </c>
      <c r="L3218" s="15">
        <f t="shared" si="1432"/>
        <v>1.3845347021276564E-7</v>
      </c>
      <c r="M3218" s="14">
        <f t="shared" si="1433"/>
        <v>3.2909005334872264E-10</v>
      </c>
      <c r="N3218" s="13">
        <f t="shared" si="1440"/>
        <v>0</v>
      </c>
      <c r="O3218" s="12">
        <f t="shared" si="1441"/>
        <v>0</v>
      </c>
      <c r="P3218" s="4">
        <f t="shared" si="1442"/>
        <v>1.2462128098967713E-9</v>
      </c>
      <c r="Q3218" s="11">
        <f t="shared" si="1434"/>
        <v>1.831413571056754E-8</v>
      </c>
      <c r="R3218" s="10">
        <f t="shared" si="1443"/>
        <v>0</v>
      </c>
      <c r="S3218" s="9">
        <f t="shared" si="1444"/>
        <v>0</v>
      </c>
      <c r="T3218" s="8">
        <f t="shared" si="1445"/>
        <v>37294.985922558852</v>
      </c>
      <c r="U3218" s="7">
        <f t="shared" si="1446"/>
        <v>-32.161889288814081</v>
      </c>
      <c r="V3218" s="9">
        <f t="shared" si="1447"/>
        <v>0</v>
      </c>
      <c r="W3218" s="8">
        <f t="shared" si="1448"/>
        <v>3935.0464558612857</v>
      </c>
      <c r="X3218" s="7">
        <f t="shared" si="1449"/>
        <v>-32.161889288814081</v>
      </c>
      <c r="Y3218" s="6">
        <f t="shared" si="1435"/>
        <v>0</v>
      </c>
      <c r="Z3218" s="4">
        <f t="shared" si="1436"/>
        <v>-1</v>
      </c>
      <c r="AA3218" s="4">
        <f t="shared" si="1450"/>
        <v>0</v>
      </c>
      <c r="AB3218" s="5">
        <f t="shared" si="1451"/>
        <v>0</v>
      </c>
      <c r="AC3218" s="418">
        <f t="shared" si="1455"/>
        <v>0</v>
      </c>
      <c r="AD3218" s="628">
        <f t="shared" si="1452"/>
        <v>0</v>
      </c>
      <c r="AE3218" s="4">
        <f t="shared" si="1437"/>
        <v>0</v>
      </c>
      <c r="AF3218" s="3">
        <f t="shared" si="1453"/>
        <v>4.67</v>
      </c>
      <c r="AG3218" s="2">
        <f t="shared" si="1438"/>
        <v>105.92076283713217</v>
      </c>
      <c r="AH3218" s="1">
        <f t="shared" si="1427"/>
        <v>0</v>
      </c>
    </row>
    <row r="3219" spans="6:34" ht="15" thickBot="1" x14ac:dyDescent="0.4">
      <c r="F3219" s="21">
        <f t="shared" si="1439"/>
        <v>318.90000000000401</v>
      </c>
      <c r="G3219" s="20">
        <f t="shared" si="1454"/>
        <v>356.63043478260749</v>
      </c>
      <c r="H3219" s="19">
        <f t="shared" si="1428"/>
        <v>6.6304347826074945</v>
      </c>
      <c r="I3219" s="18">
        <f t="shared" si="1429"/>
        <v>1.8944099378878556E-2</v>
      </c>
      <c r="J3219" s="17">
        <f t="shared" si="1430"/>
        <v>3935.0464558612857</v>
      </c>
      <c r="K3219" s="16">
        <f t="shared" si="1431"/>
        <v>32.161889288814081</v>
      </c>
      <c r="L3219" s="15">
        <f t="shared" si="1432"/>
        <v>1.3845347021276564E-7</v>
      </c>
      <c r="M3219" s="14">
        <f t="shared" si="1433"/>
        <v>3.2909005334872264E-10</v>
      </c>
      <c r="N3219" s="13">
        <f t="shared" si="1440"/>
        <v>0</v>
      </c>
      <c r="O3219" s="12">
        <f t="shared" si="1441"/>
        <v>0</v>
      </c>
      <c r="P3219" s="4">
        <f t="shared" si="1442"/>
        <v>1.2462128098967713E-9</v>
      </c>
      <c r="Q3219" s="11">
        <f t="shared" si="1434"/>
        <v>1.831413571056754E-8</v>
      </c>
      <c r="R3219" s="10">
        <f t="shared" si="1443"/>
        <v>0</v>
      </c>
      <c r="S3219" s="9">
        <f t="shared" si="1444"/>
        <v>0</v>
      </c>
      <c r="T3219" s="8">
        <f t="shared" si="1445"/>
        <v>37294.985922558852</v>
      </c>
      <c r="U3219" s="7">
        <f t="shared" si="1446"/>
        <v>-32.161889288814081</v>
      </c>
      <c r="V3219" s="9">
        <f t="shared" si="1447"/>
        <v>0</v>
      </c>
      <c r="W3219" s="8">
        <f t="shared" si="1448"/>
        <v>3935.0464558612857</v>
      </c>
      <c r="X3219" s="7">
        <f t="shared" si="1449"/>
        <v>-32.161889288814081</v>
      </c>
      <c r="Y3219" s="6">
        <f t="shared" si="1435"/>
        <v>0</v>
      </c>
      <c r="Z3219" s="4">
        <f t="shared" si="1436"/>
        <v>-1</v>
      </c>
      <c r="AA3219" s="4">
        <f t="shared" si="1450"/>
        <v>0</v>
      </c>
      <c r="AB3219" s="5">
        <f t="shared" si="1451"/>
        <v>0</v>
      </c>
      <c r="AC3219" s="418">
        <f t="shared" si="1455"/>
        <v>0</v>
      </c>
      <c r="AD3219" s="628">
        <f t="shared" si="1452"/>
        <v>0</v>
      </c>
      <c r="AE3219" s="4">
        <f t="shared" si="1437"/>
        <v>0</v>
      </c>
      <c r="AF3219" s="3">
        <f t="shared" si="1453"/>
        <v>4.67</v>
      </c>
      <c r="AG3219" s="2">
        <f t="shared" si="1438"/>
        <v>105.92076283713217</v>
      </c>
      <c r="AH3219" s="1">
        <f t="shared" si="1427"/>
        <v>0</v>
      </c>
    </row>
    <row r="3220" spans="6:34" ht="15" thickBot="1" x14ac:dyDescent="0.4">
      <c r="F3220" s="21">
        <f t="shared" si="1439"/>
        <v>319.00000000000404</v>
      </c>
      <c r="G3220" s="20">
        <f t="shared" si="1454"/>
        <v>356.63043478260749</v>
      </c>
      <c r="H3220" s="19">
        <f t="shared" si="1428"/>
        <v>6.6304347826074945</v>
      </c>
      <c r="I3220" s="18">
        <f t="shared" si="1429"/>
        <v>1.8944099378878556E-2</v>
      </c>
      <c r="J3220" s="17">
        <f t="shared" si="1430"/>
        <v>3935.0464558612857</v>
      </c>
      <c r="K3220" s="16">
        <f t="shared" si="1431"/>
        <v>32.161889288814081</v>
      </c>
      <c r="L3220" s="15">
        <f t="shared" si="1432"/>
        <v>1.3845347021276564E-7</v>
      </c>
      <c r="M3220" s="14">
        <f t="shared" si="1433"/>
        <v>3.2909005334872264E-10</v>
      </c>
      <c r="N3220" s="13">
        <f t="shared" si="1440"/>
        <v>0</v>
      </c>
      <c r="O3220" s="12">
        <f t="shared" si="1441"/>
        <v>0</v>
      </c>
      <c r="P3220" s="4">
        <f t="shared" si="1442"/>
        <v>1.2462128098967713E-9</v>
      </c>
      <c r="Q3220" s="11">
        <f t="shared" si="1434"/>
        <v>1.831413571056754E-8</v>
      </c>
      <c r="R3220" s="10">
        <f t="shared" si="1443"/>
        <v>0</v>
      </c>
      <c r="S3220" s="9">
        <f t="shared" si="1444"/>
        <v>0</v>
      </c>
      <c r="T3220" s="8">
        <f t="shared" si="1445"/>
        <v>37294.985922558852</v>
      </c>
      <c r="U3220" s="7">
        <f t="shared" si="1446"/>
        <v>-32.161889288814081</v>
      </c>
      <c r="V3220" s="9">
        <f t="shared" si="1447"/>
        <v>0</v>
      </c>
      <c r="W3220" s="8">
        <f t="shared" si="1448"/>
        <v>3935.0464558612857</v>
      </c>
      <c r="X3220" s="7">
        <f t="shared" si="1449"/>
        <v>-32.161889288814081</v>
      </c>
      <c r="Y3220" s="6">
        <f t="shared" si="1435"/>
        <v>0</v>
      </c>
      <c r="Z3220" s="4">
        <f t="shared" si="1436"/>
        <v>-1</v>
      </c>
      <c r="AA3220" s="4">
        <f t="shared" si="1450"/>
        <v>0</v>
      </c>
      <c r="AB3220" s="5">
        <f t="shared" si="1451"/>
        <v>0</v>
      </c>
      <c r="AC3220" s="418">
        <f t="shared" si="1455"/>
        <v>0</v>
      </c>
      <c r="AD3220" s="628">
        <f t="shared" si="1452"/>
        <v>0</v>
      </c>
      <c r="AE3220" s="4">
        <f t="shared" si="1437"/>
        <v>0</v>
      </c>
      <c r="AF3220" s="3">
        <f t="shared" si="1453"/>
        <v>4.67</v>
      </c>
      <c r="AG3220" s="2">
        <f t="shared" si="1438"/>
        <v>105.92076283713217</v>
      </c>
      <c r="AH3220" s="1">
        <f t="shared" si="1427"/>
        <v>0</v>
      </c>
    </row>
    <row r="3221" spans="6:34" ht="15" thickBot="1" x14ac:dyDescent="0.4">
      <c r="F3221" s="21">
        <f t="shared" si="1439"/>
        <v>319.10000000000406</v>
      </c>
      <c r="G3221" s="20">
        <f t="shared" si="1454"/>
        <v>356.63043478260749</v>
      </c>
      <c r="H3221" s="19">
        <f t="shared" si="1428"/>
        <v>6.6304347826074945</v>
      </c>
      <c r="I3221" s="18">
        <f t="shared" si="1429"/>
        <v>1.8944099378878556E-2</v>
      </c>
      <c r="J3221" s="17">
        <f t="shared" si="1430"/>
        <v>3935.0464558612857</v>
      </c>
      <c r="K3221" s="16">
        <f t="shared" si="1431"/>
        <v>32.161889288814081</v>
      </c>
      <c r="L3221" s="15">
        <f t="shared" si="1432"/>
        <v>1.3845347021276564E-7</v>
      </c>
      <c r="M3221" s="14">
        <f t="shared" si="1433"/>
        <v>3.2909005334872264E-10</v>
      </c>
      <c r="N3221" s="13">
        <f t="shared" si="1440"/>
        <v>0</v>
      </c>
      <c r="O3221" s="12">
        <f t="shared" si="1441"/>
        <v>0</v>
      </c>
      <c r="P3221" s="4">
        <f t="shared" si="1442"/>
        <v>1.2462128098967713E-9</v>
      </c>
      <c r="Q3221" s="11">
        <f t="shared" si="1434"/>
        <v>1.831413571056754E-8</v>
      </c>
      <c r="R3221" s="10">
        <f t="shared" si="1443"/>
        <v>0</v>
      </c>
      <c r="S3221" s="9">
        <f t="shared" si="1444"/>
        <v>0</v>
      </c>
      <c r="T3221" s="8">
        <f t="shared" si="1445"/>
        <v>37294.985922558852</v>
      </c>
      <c r="U3221" s="7">
        <f t="shared" si="1446"/>
        <v>-32.161889288814081</v>
      </c>
      <c r="V3221" s="9">
        <f t="shared" si="1447"/>
        <v>0</v>
      </c>
      <c r="W3221" s="8">
        <f t="shared" si="1448"/>
        <v>3935.0464558612857</v>
      </c>
      <c r="X3221" s="7">
        <f t="shared" si="1449"/>
        <v>-32.161889288814081</v>
      </c>
      <c r="Y3221" s="6">
        <f t="shared" si="1435"/>
        <v>0</v>
      </c>
      <c r="Z3221" s="4">
        <f t="shared" si="1436"/>
        <v>-1</v>
      </c>
      <c r="AA3221" s="4">
        <f t="shared" si="1450"/>
        <v>0</v>
      </c>
      <c r="AB3221" s="5">
        <f t="shared" si="1451"/>
        <v>0</v>
      </c>
      <c r="AC3221" s="418">
        <f t="shared" si="1455"/>
        <v>0</v>
      </c>
      <c r="AD3221" s="628">
        <f t="shared" si="1452"/>
        <v>0</v>
      </c>
      <c r="AE3221" s="4">
        <f t="shared" si="1437"/>
        <v>0</v>
      </c>
      <c r="AF3221" s="3">
        <f t="shared" si="1453"/>
        <v>4.67</v>
      </c>
      <c r="AG3221" s="2">
        <f t="shared" si="1438"/>
        <v>105.92076283713217</v>
      </c>
      <c r="AH3221" s="1">
        <f t="shared" ref="AH3221:AH3284" si="1456">DragCoefficient*AE3221^(3/2)</f>
        <v>0</v>
      </c>
    </row>
    <row r="3222" spans="6:34" ht="15" thickBot="1" x14ac:dyDescent="0.4">
      <c r="F3222" s="21">
        <f t="shared" si="1439"/>
        <v>319.20000000000408</v>
      </c>
      <c r="G3222" s="20">
        <f t="shared" si="1454"/>
        <v>356.63043478260749</v>
      </c>
      <c r="H3222" s="19">
        <f t="shared" si="1428"/>
        <v>6.6304347826074945</v>
      </c>
      <c r="I3222" s="18">
        <f t="shared" si="1429"/>
        <v>1.8944099378878556E-2</v>
      </c>
      <c r="J3222" s="17">
        <f t="shared" si="1430"/>
        <v>3935.0464558612857</v>
      </c>
      <c r="K3222" s="16">
        <f t="shared" si="1431"/>
        <v>32.161889288814081</v>
      </c>
      <c r="L3222" s="15">
        <f t="shared" si="1432"/>
        <v>1.3845347021276564E-7</v>
      </c>
      <c r="M3222" s="14">
        <f t="shared" si="1433"/>
        <v>3.2909005334872264E-10</v>
      </c>
      <c r="N3222" s="13">
        <f t="shared" si="1440"/>
        <v>0</v>
      </c>
      <c r="O3222" s="12">
        <f t="shared" si="1441"/>
        <v>0</v>
      </c>
      <c r="P3222" s="4">
        <f t="shared" si="1442"/>
        <v>1.2462128098967713E-9</v>
      </c>
      <c r="Q3222" s="11">
        <f t="shared" si="1434"/>
        <v>1.831413571056754E-8</v>
      </c>
      <c r="R3222" s="10">
        <f t="shared" si="1443"/>
        <v>0</v>
      </c>
      <c r="S3222" s="9">
        <f t="shared" si="1444"/>
        <v>0</v>
      </c>
      <c r="T3222" s="8">
        <f t="shared" si="1445"/>
        <v>37294.985922558852</v>
      </c>
      <c r="U3222" s="7">
        <f t="shared" si="1446"/>
        <v>-32.161889288814081</v>
      </c>
      <c r="V3222" s="9">
        <f t="shared" si="1447"/>
        <v>0</v>
      </c>
      <c r="W3222" s="8">
        <f t="shared" si="1448"/>
        <v>3935.0464558612857</v>
      </c>
      <c r="X3222" s="7">
        <f t="shared" si="1449"/>
        <v>-32.161889288814081</v>
      </c>
      <c r="Y3222" s="6">
        <f t="shared" si="1435"/>
        <v>0</v>
      </c>
      <c r="Z3222" s="4">
        <f t="shared" si="1436"/>
        <v>-1</v>
      </c>
      <c r="AA3222" s="4">
        <f t="shared" si="1450"/>
        <v>0</v>
      </c>
      <c r="AB3222" s="5">
        <f t="shared" si="1451"/>
        <v>0</v>
      </c>
      <c r="AC3222" s="418">
        <f t="shared" si="1455"/>
        <v>0</v>
      </c>
      <c r="AD3222" s="628">
        <f t="shared" si="1452"/>
        <v>0</v>
      </c>
      <c r="AE3222" s="4">
        <f t="shared" si="1437"/>
        <v>0</v>
      </c>
      <c r="AF3222" s="3">
        <f t="shared" si="1453"/>
        <v>4.67</v>
      </c>
      <c r="AG3222" s="2">
        <f t="shared" si="1438"/>
        <v>105.92076283713217</v>
      </c>
      <c r="AH3222" s="1">
        <f t="shared" si="1456"/>
        <v>0</v>
      </c>
    </row>
    <row r="3223" spans="6:34" ht="15" thickBot="1" x14ac:dyDescent="0.4">
      <c r="F3223" s="21">
        <f t="shared" si="1439"/>
        <v>319.3000000000041</v>
      </c>
      <c r="G3223" s="20">
        <f t="shared" si="1454"/>
        <v>356.63043478260749</v>
      </c>
      <c r="H3223" s="19">
        <f t="shared" si="1428"/>
        <v>6.6304347826074945</v>
      </c>
      <c r="I3223" s="18">
        <f t="shared" si="1429"/>
        <v>1.8944099378878556E-2</v>
      </c>
      <c r="J3223" s="17">
        <f t="shared" si="1430"/>
        <v>3935.0464558612857</v>
      </c>
      <c r="K3223" s="16">
        <f t="shared" si="1431"/>
        <v>32.161889288814081</v>
      </c>
      <c r="L3223" s="15">
        <f t="shared" si="1432"/>
        <v>1.3845347021276564E-7</v>
      </c>
      <c r="M3223" s="14">
        <f t="shared" si="1433"/>
        <v>3.2909005334872264E-10</v>
      </c>
      <c r="N3223" s="13">
        <f t="shared" si="1440"/>
        <v>0</v>
      </c>
      <c r="O3223" s="12">
        <f t="shared" si="1441"/>
        <v>0</v>
      </c>
      <c r="P3223" s="4">
        <f t="shared" si="1442"/>
        <v>1.2462128098967713E-9</v>
      </c>
      <c r="Q3223" s="11">
        <f t="shared" si="1434"/>
        <v>1.831413571056754E-8</v>
      </c>
      <c r="R3223" s="10">
        <f t="shared" si="1443"/>
        <v>0</v>
      </c>
      <c r="S3223" s="9">
        <f t="shared" si="1444"/>
        <v>0</v>
      </c>
      <c r="T3223" s="8">
        <f t="shared" si="1445"/>
        <v>37294.985922558852</v>
      </c>
      <c r="U3223" s="7">
        <f t="shared" si="1446"/>
        <v>-32.161889288814081</v>
      </c>
      <c r="V3223" s="9">
        <f t="shared" si="1447"/>
        <v>0</v>
      </c>
      <c r="W3223" s="8">
        <f t="shared" si="1448"/>
        <v>3935.0464558612857</v>
      </c>
      <c r="X3223" s="7">
        <f t="shared" si="1449"/>
        <v>-32.161889288814081</v>
      </c>
      <c r="Y3223" s="6">
        <f t="shared" si="1435"/>
        <v>0</v>
      </c>
      <c r="Z3223" s="4">
        <f t="shared" si="1436"/>
        <v>-1</v>
      </c>
      <c r="AA3223" s="4">
        <f t="shared" si="1450"/>
        <v>0</v>
      </c>
      <c r="AB3223" s="5">
        <f t="shared" si="1451"/>
        <v>0</v>
      </c>
      <c r="AC3223" s="418">
        <f t="shared" si="1455"/>
        <v>0</v>
      </c>
      <c r="AD3223" s="628">
        <f t="shared" si="1452"/>
        <v>0</v>
      </c>
      <c r="AE3223" s="4">
        <f t="shared" si="1437"/>
        <v>0</v>
      </c>
      <c r="AF3223" s="3">
        <f t="shared" si="1453"/>
        <v>4.67</v>
      </c>
      <c r="AG3223" s="2">
        <f t="shared" si="1438"/>
        <v>105.92076283713217</v>
      </c>
      <c r="AH3223" s="1">
        <f t="shared" si="1456"/>
        <v>0</v>
      </c>
    </row>
    <row r="3224" spans="6:34" ht="15" thickBot="1" x14ac:dyDescent="0.4">
      <c r="F3224" s="21">
        <f t="shared" si="1439"/>
        <v>319.40000000000413</v>
      </c>
      <c r="G3224" s="20">
        <f t="shared" si="1454"/>
        <v>356.63043478260749</v>
      </c>
      <c r="H3224" s="19">
        <f t="shared" si="1428"/>
        <v>6.6304347826074945</v>
      </c>
      <c r="I3224" s="18">
        <f t="shared" si="1429"/>
        <v>1.8944099378878556E-2</v>
      </c>
      <c r="J3224" s="17">
        <f t="shared" si="1430"/>
        <v>3935.0464558612857</v>
      </c>
      <c r="K3224" s="16">
        <f t="shared" si="1431"/>
        <v>32.161889288814081</v>
      </c>
      <c r="L3224" s="15">
        <f t="shared" si="1432"/>
        <v>1.3845347021276564E-7</v>
      </c>
      <c r="M3224" s="14">
        <f t="shared" si="1433"/>
        <v>3.2909005334872264E-10</v>
      </c>
      <c r="N3224" s="13">
        <f t="shared" si="1440"/>
        <v>0</v>
      </c>
      <c r="O3224" s="12">
        <f t="shared" si="1441"/>
        <v>0</v>
      </c>
      <c r="P3224" s="4">
        <f t="shared" si="1442"/>
        <v>1.2462128098967713E-9</v>
      </c>
      <c r="Q3224" s="11">
        <f t="shared" si="1434"/>
        <v>1.831413571056754E-8</v>
      </c>
      <c r="R3224" s="10">
        <f t="shared" si="1443"/>
        <v>0</v>
      </c>
      <c r="S3224" s="9">
        <f t="shared" si="1444"/>
        <v>0</v>
      </c>
      <c r="T3224" s="8">
        <f t="shared" si="1445"/>
        <v>37294.985922558852</v>
      </c>
      <c r="U3224" s="7">
        <f t="shared" si="1446"/>
        <v>-32.161889288814081</v>
      </c>
      <c r="V3224" s="9">
        <f t="shared" si="1447"/>
        <v>0</v>
      </c>
      <c r="W3224" s="8">
        <f t="shared" si="1448"/>
        <v>3935.0464558612857</v>
      </c>
      <c r="X3224" s="7">
        <f t="shared" si="1449"/>
        <v>-32.161889288814081</v>
      </c>
      <c r="Y3224" s="6">
        <f t="shared" si="1435"/>
        <v>0</v>
      </c>
      <c r="Z3224" s="4">
        <f t="shared" si="1436"/>
        <v>-1</v>
      </c>
      <c r="AA3224" s="4">
        <f t="shared" si="1450"/>
        <v>0</v>
      </c>
      <c r="AB3224" s="5">
        <f t="shared" si="1451"/>
        <v>0</v>
      </c>
      <c r="AC3224" s="418">
        <f t="shared" si="1455"/>
        <v>0</v>
      </c>
      <c r="AD3224" s="628">
        <f t="shared" si="1452"/>
        <v>0</v>
      </c>
      <c r="AE3224" s="4">
        <f t="shared" si="1437"/>
        <v>0</v>
      </c>
      <c r="AF3224" s="3">
        <f t="shared" si="1453"/>
        <v>4.67</v>
      </c>
      <c r="AG3224" s="2">
        <f t="shared" si="1438"/>
        <v>105.92076283713217</v>
      </c>
      <c r="AH3224" s="1">
        <f t="shared" si="1456"/>
        <v>0</v>
      </c>
    </row>
    <row r="3225" spans="6:34" ht="15" thickBot="1" x14ac:dyDescent="0.4">
      <c r="F3225" s="21">
        <f t="shared" si="1439"/>
        <v>319.50000000000415</v>
      </c>
      <c r="G3225" s="20">
        <f t="shared" si="1454"/>
        <v>356.63043478260749</v>
      </c>
      <c r="H3225" s="19">
        <f t="shared" si="1428"/>
        <v>6.6304347826074945</v>
      </c>
      <c r="I3225" s="18">
        <f t="shared" si="1429"/>
        <v>1.8944099378878556E-2</v>
      </c>
      <c r="J3225" s="17">
        <f t="shared" si="1430"/>
        <v>3935.0464558612857</v>
      </c>
      <c r="K3225" s="16">
        <f t="shared" si="1431"/>
        <v>32.161889288814081</v>
      </c>
      <c r="L3225" s="15">
        <f t="shared" si="1432"/>
        <v>1.3845347021276564E-7</v>
      </c>
      <c r="M3225" s="14">
        <f t="shared" si="1433"/>
        <v>3.2909005334872264E-10</v>
      </c>
      <c r="N3225" s="13">
        <f t="shared" si="1440"/>
        <v>0</v>
      </c>
      <c r="O3225" s="12">
        <f t="shared" si="1441"/>
        <v>0</v>
      </c>
      <c r="P3225" s="4">
        <f t="shared" si="1442"/>
        <v>1.2462128098967713E-9</v>
      </c>
      <c r="Q3225" s="11">
        <f t="shared" si="1434"/>
        <v>1.831413571056754E-8</v>
      </c>
      <c r="R3225" s="10">
        <f t="shared" si="1443"/>
        <v>0</v>
      </c>
      <c r="S3225" s="9">
        <f t="shared" si="1444"/>
        <v>0</v>
      </c>
      <c r="T3225" s="8">
        <f t="shared" si="1445"/>
        <v>37294.985922558852</v>
      </c>
      <c r="U3225" s="7">
        <f t="shared" si="1446"/>
        <v>-32.161889288814081</v>
      </c>
      <c r="V3225" s="9">
        <f t="shared" si="1447"/>
        <v>0</v>
      </c>
      <c r="W3225" s="8">
        <f t="shared" si="1448"/>
        <v>3935.0464558612857</v>
      </c>
      <c r="X3225" s="7">
        <f t="shared" si="1449"/>
        <v>-32.161889288814081</v>
      </c>
      <c r="Y3225" s="6">
        <f t="shared" si="1435"/>
        <v>0</v>
      </c>
      <c r="Z3225" s="4">
        <f t="shared" si="1436"/>
        <v>-1</v>
      </c>
      <c r="AA3225" s="4">
        <f t="shared" si="1450"/>
        <v>0</v>
      </c>
      <c r="AB3225" s="5">
        <f t="shared" si="1451"/>
        <v>0</v>
      </c>
      <c r="AC3225" s="418">
        <f t="shared" si="1455"/>
        <v>0</v>
      </c>
      <c r="AD3225" s="628">
        <f t="shared" si="1452"/>
        <v>0</v>
      </c>
      <c r="AE3225" s="4">
        <f t="shared" si="1437"/>
        <v>0</v>
      </c>
      <c r="AF3225" s="3">
        <f t="shared" si="1453"/>
        <v>4.67</v>
      </c>
      <c r="AG3225" s="2">
        <f t="shared" si="1438"/>
        <v>105.92076283713217</v>
      </c>
      <c r="AH3225" s="1">
        <f t="shared" si="1456"/>
        <v>0</v>
      </c>
    </row>
    <row r="3226" spans="6:34" ht="15" thickBot="1" x14ac:dyDescent="0.4">
      <c r="F3226" s="21">
        <f t="shared" si="1439"/>
        <v>319.60000000000417</v>
      </c>
      <c r="G3226" s="20">
        <f t="shared" si="1454"/>
        <v>356.63043478260749</v>
      </c>
      <c r="H3226" s="19">
        <f t="shared" si="1428"/>
        <v>6.6304347826074945</v>
      </c>
      <c r="I3226" s="18">
        <f t="shared" si="1429"/>
        <v>1.8944099378878556E-2</v>
      </c>
      <c r="J3226" s="17">
        <f t="shared" si="1430"/>
        <v>3935.0464558612857</v>
      </c>
      <c r="K3226" s="16">
        <f t="shared" si="1431"/>
        <v>32.161889288814081</v>
      </c>
      <c r="L3226" s="15">
        <f t="shared" si="1432"/>
        <v>1.3845347021276564E-7</v>
      </c>
      <c r="M3226" s="14">
        <f t="shared" si="1433"/>
        <v>3.2909005334872264E-10</v>
      </c>
      <c r="N3226" s="13">
        <f t="shared" si="1440"/>
        <v>0</v>
      </c>
      <c r="O3226" s="12">
        <f t="shared" si="1441"/>
        <v>0</v>
      </c>
      <c r="P3226" s="4">
        <f t="shared" si="1442"/>
        <v>1.2462128098967713E-9</v>
      </c>
      <c r="Q3226" s="11">
        <f t="shared" si="1434"/>
        <v>1.831413571056754E-8</v>
      </c>
      <c r="R3226" s="10">
        <f t="shared" si="1443"/>
        <v>0</v>
      </c>
      <c r="S3226" s="9">
        <f t="shared" si="1444"/>
        <v>0</v>
      </c>
      <c r="T3226" s="8">
        <f t="shared" si="1445"/>
        <v>37294.985922558852</v>
      </c>
      <c r="U3226" s="7">
        <f t="shared" si="1446"/>
        <v>-32.161889288814081</v>
      </c>
      <c r="V3226" s="9">
        <f t="shared" si="1447"/>
        <v>0</v>
      </c>
      <c r="W3226" s="8">
        <f t="shared" si="1448"/>
        <v>3935.0464558612857</v>
      </c>
      <c r="X3226" s="7">
        <f t="shared" si="1449"/>
        <v>-32.161889288814081</v>
      </c>
      <c r="Y3226" s="6">
        <f t="shared" si="1435"/>
        <v>0</v>
      </c>
      <c r="Z3226" s="4">
        <f t="shared" si="1436"/>
        <v>-1</v>
      </c>
      <c r="AA3226" s="4">
        <f t="shared" si="1450"/>
        <v>0</v>
      </c>
      <c r="AB3226" s="5">
        <f t="shared" si="1451"/>
        <v>0</v>
      </c>
      <c r="AC3226" s="418">
        <f t="shared" si="1455"/>
        <v>0</v>
      </c>
      <c r="AD3226" s="628">
        <f t="shared" si="1452"/>
        <v>0</v>
      </c>
      <c r="AE3226" s="4">
        <f t="shared" si="1437"/>
        <v>0</v>
      </c>
      <c r="AF3226" s="3">
        <f t="shared" si="1453"/>
        <v>4.67</v>
      </c>
      <c r="AG3226" s="2">
        <f t="shared" si="1438"/>
        <v>105.92076283713217</v>
      </c>
      <c r="AH3226" s="1">
        <f t="shared" si="1456"/>
        <v>0</v>
      </c>
    </row>
    <row r="3227" spans="6:34" ht="15" thickBot="1" x14ac:dyDescent="0.4">
      <c r="F3227" s="21">
        <f t="shared" si="1439"/>
        <v>319.7000000000042</v>
      </c>
      <c r="G3227" s="20">
        <f t="shared" si="1454"/>
        <v>356.63043478260749</v>
      </c>
      <c r="H3227" s="19">
        <f t="shared" si="1428"/>
        <v>6.6304347826074945</v>
      </c>
      <c r="I3227" s="18">
        <f t="shared" si="1429"/>
        <v>1.8944099378878556E-2</v>
      </c>
      <c r="J3227" s="17">
        <f t="shared" si="1430"/>
        <v>3935.0464558612857</v>
      </c>
      <c r="K3227" s="16">
        <f t="shared" si="1431"/>
        <v>32.161889288814081</v>
      </c>
      <c r="L3227" s="15">
        <f t="shared" si="1432"/>
        <v>1.3845347021276564E-7</v>
      </c>
      <c r="M3227" s="14">
        <f t="shared" si="1433"/>
        <v>3.2909005334872264E-10</v>
      </c>
      <c r="N3227" s="13">
        <f t="shared" si="1440"/>
        <v>0</v>
      </c>
      <c r="O3227" s="12">
        <f t="shared" si="1441"/>
        <v>0</v>
      </c>
      <c r="P3227" s="4">
        <f t="shared" si="1442"/>
        <v>1.2462128098967713E-9</v>
      </c>
      <c r="Q3227" s="11">
        <f t="shared" si="1434"/>
        <v>1.831413571056754E-8</v>
      </c>
      <c r="R3227" s="10">
        <f t="shared" si="1443"/>
        <v>0</v>
      </c>
      <c r="S3227" s="9">
        <f t="shared" si="1444"/>
        <v>0</v>
      </c>
      <c r="T3227" s="8">
        <f t="shared" si="1445"/>
        <v>37294.985922558852</v>
      </c>
      <c r="U3227" s="7">
        <f t="shared" si="1446"/>
        <v>-32.161889288814081</v>
      </c>
      <c r="V3227" s="9">
        <f t="shared" si="1447"/>
        <v>0</v>
      </c>
      <c r="W3227" s="8">
        <f t="shared" si="1448"/>
        <v>3935.0464558612857</v>
      </c>
      <c r="X3227" s="7">
        <f t="shared" si="1449"/>
        <v>-32.161889288814081</v>
      </c>
      <c r="Y3227" s="6">
        <f t="shared" si="1435"/>
        <v>0</v>
      </c>
      <c r="Z3227" s="4">
        <f t="shared" si="1436"/>
        <v>-1</v>
      </c>
      <c r="AA3227" s="4">
        <f t="shared" si="1450"/>
        <v>0</v>
      </c>
      <c r="AB3227" s="5">
        <f t="shared" si="1451"/>
        <v>0</v>
      </c>
      <c r="AC3227" s="418">
        <f t="shared" si="1455"/>
        <v>0</v>
      </c>
      <c r="AD3227" s="628">
        <f t="shared" si="1452"/>
        <v>0</v>
      </c>
      <c r="AE3227" s="4">
        <f t="shared" si="1437"/>
        <v>0</v>
      </c>
      <c r="AF3227" s="3">
        <f t="shared" si="1453"/>
        <v>4.67</v>
      </c>
      <c r="AG3227" s="2">
        <f t="shared" si="1438"/>
        <v>105.92076283713217</v>
      </c>
      <c r="AH3227" s="1">
        <f t="shared" si="1456"/>
        <v>0</v>
      </c>
    </row>
    <row r="3228" spans="6:34" ht="15" thickBot="1" x14ac:dyDescent="0.4">
      <c r="F3228" s="21">
        <f t="shared" si="1439"/>
        <v>319.80000000000422</v>
      </c>
      <c r="G3228" s="20">
        <f t="shared" si="1454"/>
        <v>356.63043478260749</v>
      </c>
      <c r="H3228" s="19">
        <f t="shared" si="1428"/>
        <v>6.6304347826074945</v>
      </c>
      <c r="I3228" s="18">
        <f t="shared" si="1429"/>
        <v>1.8944099378878556E-2</v>
      </c>
      <c r="J3228" s="17">
        <f t="shared" si="1430"/>
        <v>3935.0464558612857</v>
      </c>
      <c r="K3228" s="16">
        <f t="shared" si="1431"/>
        <v>32.161889288814081</v>
      </c>
      <c r="L3228" s="15">
        <f t="shared" si="1432"/>
        <v>1.3845347021276564E-7</v>
      </c>
      <c r="M3228" s="14">
        <f t="shared" si="1433"/>
        <v>3.2909005334872264E-10</v>
      </c>
      <c r="N3228" s="13">
        <f t="shared" si="1440"/>
        <v>0</v>
      </c>
      <c r="O3228" s="12">
        <f t="shared" si="1441"/>
        <v>0</v>
      </c>
      <c r="P3228" s="4">
        <f t="shared" si="1442"/>
        <v>1.2462128098967713E-9</v>
      </c>
      <c r="Q3228" s="11">
        <f t="shared" si="1434"/>
        <v>1.831413571056754E-8</v>
      </c>
      <c r="R3228" s="10">
        <f t="shared" si="1443"/>
        <v>0</v>
      </c>
      <c r="S3228" s="9">
        <f t="shared" si="1444"/>
        <v>0</v>
      </c>
      <c r="T3228" s="8">
        <f t="shared" si="1445"/>
        <v>37294.985922558852</v>
      </c>
      <c r="U3228" s="7">
        <f t="shared" si="1446"/>
        <v>-32.161889288814081</v>
      </c>
      <c r="V3228" s="9">
        <f t="shared" si="1447"/>
        <v>0</v>
      </c>
      <c r="W3228" s="8">
        <f t="shared" si="1448"/>
        <v>3935.0464558612857</v>
      </c>
      <c r="X3228" s="7">
        <f t="shared" si="1449"/>
        <v>-32.161889288814081</v>
      </c>
      <c r="Y3228" s="6">
        <f t="shared" si="1435"/>
        <v>0</v>
      </c>
      <c r="Z3228" s="4">
        <f t="shared" si="1436"/>
        <v>-1</v>
      </c>
      <c r="AA3228" s="4">
        <f t="shared" si="1450"/>
        <v>0</v>
      </c>
      <c r="AB3228" s="5">
        <f t="shared" si="1451"/>
        <v>0</v>
      </c>
      <c r="AC3228" s="418">
        <f t="shared" si="1455"/>
        <v>0</v>
      </c>
      <c r="AD3228" s="628">
        <f t="shared" si="1452"/>
        <v>0</v>
      </c>
      <c r="AE3228" s="4">
        <f t="shared" si="1437"/>
        <v>0</v>
      </c>
      <c r="AF3228" s="3">
        <f t="shared" si="1453"/>
        <v>4.67</v>
      </c>
      <c r="AG3228" s="2">
        <f t="shared" si="1438"/>
        <v>105.92076283713217</v>
      </c>
      <c r="AH3228" s="1">
        <f t="shared" si="1456"/>
        <v>0</v>
      </c>
    </row>
    <row r="3229" spans="6:34" ht="15" thickBot="1" x14ac:dyDescent="0.4">
      <c r="F3229" s="21">
        <f t="shared" si="1439"/>
        <v>319.90000000000424</v>
      </c>
      <c r="G3229" s="20">
        <f t="shared" si="1454"/>
        <v>356.63043478260749</v>
      </c>
      <c r="H3229" s="19">
        <f t="shared" si="1428"/>
        <v>6.6304347826074945</v>
      </c>
      <c r="I3229" s="18">
        <f t="shared" si="1429"/>
        <v>1.8944099378878556E-2</v>
      </c>
      <c r="J3229" s="17">
        <f t="shared" si="1430"/>
        <v>3935.0464558612857</v>
      </c>
      <c r="K3229" s="16">
        <f t="shared" si="1431"/>
        <v>32.161889288814081</v>
      </c>
      <c r="L3229" s="15">
        <f t="shared" si="1432"/>
        <v>1.3845347021276564E-7</v>
      </c>
      <c r="M3229" s="14">
        <f t="shared" si="1433"/>
        <v>3.2909005334872264E-10</v>
      </c>
      <c r="N3229" s="13">
        <f t="shared" si="1440"/>
        <v>0</v>
      </c>
      <c r="O3229" s="12">
        <f t="shared" si="1441"/>
        <v>0</v>
      </c>
      <c r="P3229" s="4">
        <f t="shared" si="1442"/>
        <v>1.2462128098967713E-9</v>
      </c>
      <c r="Q3229" s="11">
        <f t="shared" si="1434"/>
        <v>1.831413571056754E-8</v>
      </c>
      <c r="R3229" s="10">
        <f t="shared" si="1443"/>
        <v>0</v>
      </c>
      <c r="S3229" s="9">
        <f t="shared" si="1444"/>
        <v>0</v>
      </c>
      <c r="T3229" s="8">
        <f t="shared" si="1445"/>
        <v>37294.985922558852</v>
      </c>
      <c r="U3229" s="7">
        <f t="shared" si="1446"/>
        <v>-32.161889288814081</v>
      </c>
      <c r="V3229" s="9">
        <f t="shared" si="1447"/>
        <v>0</v>
      </c>
      <c r="W3229" s="8">
        <f t="shared" si="1448"/>
        <v>3935.0464558612857</v>
      </c>
      <c r="X3229" s="7">
        <f t="shared" si="1449"/>
        <v>-32.161889288814081</v>
      </c>
      <c r="Y3229" s="6">
        <f t="shared" si="1435"/>
        <v>0</v>
      </c>
      <c r="Z3229" s="4">
        <f t="shared" si="1436"/>
        <v>-1</v>
      </c>
      <c r="AA3229" s="4">
        <f t="shared" si="1450"/>
        <v>0</v>
      </c>
      <c r="AB3229" s="5">
        <f t="shared" si="1451"/>
        <v>0</v>
      </c>
      <c r="AC3229" s="418">
        <f t="shared" si="1455"/>
        <v>0</v>
      </c>
      <c r="AD3229" s="628">
        <f t="shared" si="1452"/>
        <v>0</v>
      </c>
      <c r="AE3229" s="4">
        <f t="shared" si="1437"/>
        <v>0</v>
      </c>
      <c r="AF3229" s="3">
        <f t="shared" si="1453"/>
        <v>4.67</v>
      </c>
      <c r="AG3229" s="2">
        <f t="shared" si="1438"/>
        <v>105.92076283713217</v>
      </c>
      <c r="AH3229" s="1">
        <f t="shared" si="1456"/>
        <v>0</v>
      </c>
    </row>
    <row r="3230" spans="6:34" ht="15" thickBot="1" x14ac:dyDescent="0.4">
      <c r="F3230" s="21">
        <f t="shared" si="1439"/>
        <v>320.00000000000426</v>
      </c>
      <c r="G3230" s="20">
        <f t="shared" si="1454"/>
        <v>356.63043478260749</v>
      </c>
      <c r="H3230" s="19">
        <f t="shared" ref="H3230:H3293" si="1457">G3230-(TotalWeightE-PropellantWeight)</f>
        <v>6.6304347826074945</v>
      </c>
      <c r="I3230" s="18">
        <f t="shared" ref="I3230:I3293" si="1458">(G3230-(TotalWeightE-PropellantWeight))/(PropellantWeight)</f>
        <v>1.8944099378878556E-2</v>
      </c>
      <c r="J3230" s="17">
        <f t="shared" ref="J3230:J3293" si="1459">W3230</f>
        <v>3935.0464558612857</v>
      </c>
      <c r="K3230" s="16">
        <f t="shared" ref="K3230:K3293" si="1460">$L$23*(20902231^2)/((20902231+W3230)^2)</f>
        <v>32.161889288814081</v>
      </c>
      <c r="L3230" s="15">
        <f t="shared" ref="L3230:L3293" si="1461">M3230/$L$22</f>
        <v>1.3845347021276564E-7</v>
      </c>
      <c r="M3230" s="14">
        <f t="shared" ref="M3230:M3293" si="1462">$L$22*(EXP(-K3230*(W3230-0)/($L$25*AF3230)))</f>
        <v>3.2909005334872264E-10</v>
      </c>
      <c r="N3230" s="13">
        <f t="shared" si="1440"/>
        <v>0</v>
      </c>
      <c r="O3230" s="12">
        <f t="shared" si="1441"/>
        <v>0</v>
      </c>
      <c r="P3230" s="4">
        <f t="shared" si="1442"/>
        <v>1.2462128098967713E-9</v>
      </c>
      <c r="Q3230" s="11">
        <f t="shared" ref="Q3230:Q3293" si="1463">(M3230*$L$25*AF3230)/144</f>
        <v>1.831413571056754E-8</v>
      </c>
      <c r="R3230" s="10">
        <f t="shared" si="1443"/>
        <v>0</v>
      </c>
      <c r="S3230" s="9">
        <f t="shared" si="1444"/>
        <v>0</v>
      </c>
      <c r="T3230" s="8">
        <f t="shared" si="1445"/>
        <v>37294.985922558852</v>
      </c>
      <c r="U3230" s="7">
        <f t="shared" si="1446"/>
        <v>-32.161889288814081</v>
      </c>
      <c r="V3230" s="9">
        <f t="shared" si="1447"/>
        <v>0</v>
      </c>
      <c r="W3230" s="8">
        <f t="shared" si="1448"/>
        <v>3935.0464558612857</v>
      </c>
      <c r="X3230" s="7">
        <f t="shared" si="1449"/>
        <v>-32.161889288814081</v>
      </c>
      <c r="Y3230" s="6">
        <f t="shared" ref="Y3230:Y3293" si="1464">SQRT((S3230^2)+(V3230^2))</f>
        <v>0</v>
      </c>
      <c r="Z3230" s="4">
        <f t="shared" ref="Z3230:Z3293" si="1465">X3230/K3230</f>
        <v>-1</v>
      </c>
      <c r="AA3230" s="4">
        <f t="shared" si="1450"/>
        <v>0</v>
      </c>
      <c r="AB3230" s="5">
        <f t="shared" si="1451"/>
        <v>0</v>
      </c>
      <c r="AC3230" s="418">
        <f t="shared" si="1455"/>
        <v>0</v>
      </c>
      <c r="AD3230" s="628">
        <f t="shared" si="1452"/>
        <v>0</v>
      </c>
      <c r="AE3230" s="4">
        <f t="shared" ref="AE3230:AE3293" si="1466">Y3230/AG3230</f>
        <v>0</v>
      </c>
      <c r="AF3230" s="3">
        <f t="shared" si="1453"/>
        <v>4.67</v>
      </c>
      <c r="AG3230" s="2">
        <f t="shared" ref="AG3230:AG3293" si="1467">SQRT($L$27*$L$25*AF3230)</f>
        <v>105.92076283713217</v>
      </c>
      <c r="AH3230" s="1">
        <f t="shared" si="1456"/>
        <v>0</v>
      </c>
    </row>
    <row r="3231" spans="6:34" ht="15" thickBot="1" x14ac:dyDescent="0.4">
      <c r="F3231" s="21">
        <f t="shared" ref="F3231:F3294" si="1468">F3230+$G$28</f>
        <v>320.10000000000429</v>
      </c>
      <c r="G3231" s="20">
        <f t="shared" si="1454"/>
        <v>356.63043478260749</v>
      </c>
      <c r="H3231" s="19">
        <f t="shared" si="1457"/>
        <v>6.6304347826074945</v>
      </c>
      <c r="I3231" s="18">
        <f t="shared" si="1458"/>
        <v>1.8944099378878556E-2</v>
      </c>
      <c r="J3231" s="17">
        <f t="shared" si="1459"/>
        <v>3935.0464558612857</v>
      </c>
      <c r="K3231" s="16">
        <f t="shared" si="1460"/>
        <v>32.161889288814081</v>
      </c>
      <c r="L3231" s="15">
        <f t="shared" si="1461"/>
        <v>1.3845347021276564E-7</v>
      </c>
      <c r="M3231" s="14">
        <f t="shared" si="1462"/>
        <v>3.2909005334872264E-10</v>
      </c>
      <c r="N3231" s="13">
        <f t="shared" ref="N3231:N3294" si="1469">IF(I3230&gt;0.02,(WeightFlowRate/$L$23)*ExhaustVelocityE+(ExitPressureE-Q3231)*ExitAreaE,0)</f>
        <v>0</v>
      </c>
      <c r="O3231" s="12">
        <f t="shared" ref="O3231:O3294" si="1470">N3231/WeightFlowRate</f>
        <v>0</v>
      </c>
      <c r="P3231" s="4">
        <f t="shared" ref="P3231:P3294" si="1471">Q3231/$L$21</f>
        <v>1.2462128098967713E-9</v>
      </c>
      <c r="Q3231" s="11">
        <f t="shared" si="1463"/>
        <v>1.831413571056754E-8</v>
      </c>
      <c r="R3231" s="10">
        <f t="shared" ref="R3231:R3294" si="1472">IF(W3231&lt;InitialAltitudeE,0,(((N3231-AB3231)*COS(ElevationAngleR)*$L$23)/(G3231)))</f>
        <v>0</v>
      </c>
      <c r="S3231" s="9">
        <f t="shared" ref="S3231:S3294" si="1473">IF(W3230&lt;InitialAltitudeE,0,S3230+(R3230*TimeStep))</f>
        <v>0</v>
      </c>
      <c r="T3231" s="8">
        <f t="shared" ref="T3231:T3294" si="1474">T3230+(S3231*TimeStep)</f>
        <v>37294.985922558852</v>
      </c>
      <c r="U3231" s="7">
        <f t="shared" ref="U3231:U3294" si="1475">IF(W3230&lt;InitialAltitudeE,-K3231,(((N3231-AB3231)*SIN(ElevationAngleR)*$L$23)/G3231)-K3231)</f>
        <v>-32.161889288814081</v>
      </c>
      <c r="V3231" s="9">
        <f t="shared" ref="V3231:V3294" si="1476">IF(W3230&lt;InitialAltitudeE,0,V3230+(U3230*TimeStep))</f>
        <v>0</v>
      </c>
      <c r="W3231" s="8">
        <f t="shared" ref="W3231:W3294" si="1477">IF(P3230&gt;0.913499,W3230,W3230+V3230*TimeStep)</f>
        <v>3935.0464558612857</v>
      </c>
      <c r="X3231" s="7">
        <f t="shared" ref="X3231:X3294" si="1478">IF(N3231&gt;0.002,SQRT((U3231^2)+(R3231^2)),-SQRT((U3231^2)+(R3231^2)))</f>
        <v>-32.161889288814081</v>
      </c>
      <c r="Y3231" s="6">
        <f t="shared" si="1464"/>
        <v>0</v>
      </c>
      <c r="Z3231" s="4">
        <f t="shared" si="1465"/>
        <v>-1</v>
      </c>
      <c r="AA3231" s="4">
        <f t="shared" ref="AA3231:AA3294" si="1479">N3231/G3231</f>
        <v>0</v>
      </c>
      <c r="AB3231" s="5">
        <f t="shared" ref="AB3231:AB3294" si="1480">0.5*M3231*(Y3230^2)*CrossSectionalAreaE*AH3231</f>
        <v>0</v>
      </c>
      <c r="AC3231" s="418">
        <f t="shared" si="1455"/>
        <v>0</v>
      </c>
      <c r="AD3231" s="628">
        <f t="shared" ref="AD3231:AD3294" si="1481">(1/2)*M3231*(Y3230^2)</f>
        <v>0</v>
      </c>
      <c r="AE3231" s="4">
        <f t="shared" si="1466"/>
        <v>0</v>
      </c>
      <c r="AF3231" s="3">
        <f t="shared" ref="AF3231:AF3294" si="1482">IF(AF3230&gt;4.67,$L$20+($L$26/1000)*W3231,4.67)</f>
        <v>4.67</v>
      </c>
      <c r="AG3231" s="2">
        <f t="shared" si="1467"/>
        <v>105.92076283713217</v>
      </c>
      <c r="AH3231" s="1">
        <f t="shared" si="1456"/>
        <v>0</v>
      </c>
    </row>
    <row r="3232" spans="6:34" ht="15" thickBot="1" x14ac:dyDescent="0.4">
      <c r="F3232" s="21">
        <f t="shared" si="1468"/>
        <v>320.20000000000431</v>
      </c>
      <c r="G3232" s="20">
        <f t="shared" ref="G3232:G3295" si="1483">IF(I3231&gt;0.02,G3231-((N3231/O3231)*TimeStep),G3231)</f>
        <v>356.63043478260749</v>
      </c>
      <c r="H3232" s="19">
        <f t="shared" si="1457"/>
        <v>6.6304347826074945</v>
      </c>
      <c r="I3232" s="18">
        <f t="shared" si="1458"/>
        <v>1.8944099378878556E-2</v>
      </c>
      <c r="J3232" s="17">
        <f t="shared" si="1459"/>
        <v>3935.0464558612857</v>
      </c>
      <c r="K3232" s="16">
        <f t="shared" si="1460"/>
        <v>32.161889288814081</v>
      </c>
      <c r="L3232" s="15">
        <f t="shared" si="1461"/>
        <v>1.3845347021276564E-7</v>
      </c>
      <c r="M3232" s="14">
        <f t="shared" si="1462"/>
        <v>3.2909005334872264E-10</v>
      </c>
      <c r="N3232" s="13">
        <f t="shared" si="1469"/>
        <v>0</v>
      </c>
      <c r="O3232" s="12">
        <f t="shared" si="1470"/>
        <v>0</v>
      </c>
      <c r="P3232" s="4">
        <f t="shared" si="1471"/>
        <v>1.2462128098967713E-9</v>
      </c>
      <c r="Q3232" s="11">
        <f t="shared" si="1463"/>
        <v>1.831413571056754E-8</v>
      </c>
      <c r="R3232" s="10">
        <f t="shared" si="1472"/>
        <v>0</v>
      </c>
      <c r="S3232" s="9">
        <f t="shared" si="1473"/>
        <v>0</v>
      </c>
      <c r="T3232" s="8">
        <f t="shared" si="1474"/>
        <v>37294.985922558852</v>
      </c>
      <c r="U3232" s="7">
        <f t="shared" si="1475"/>
        <v>-32.161889288814081</v>
      </c>
      <c r="V3232" s="9">
        <f t="shared" si="1476"/>
        <v>0</v>
      </c>
      <c r="W3232" s="8">
        <f t="shared" si="1477"/>
        <v>3935.0464558612857</v>
      </c>
      <c r="X3232" s="7">
        <f t="shared" si="1478"/>
        <v>-32.161889288814081</v>
      </c>
      <c r="Y3232" s="6">
        <f t="shared" si="1464"/>
        <v>0</v>
      </c>
      <c r="Z3232" s="4">
        <f t="shared" si="1465"/>
        <v>-1</v>
      </c>
      <c r="AA3232" s="4">
        <f t="shared" si="1479"/>
        <v>0</v>
      </c>
      <c r="AB3232" s="5">
        <f t="shared" si="1480"/>
        <v>0</v>
      </c>
      <c r="AC3232" s="418">
        <f t="shared" ref="AC3232:AC3295" si="1484">(AB3232/G3232)*F3232</f>
        <v>0</v>
      </c>
      <c r="AD3232" s="628">
        <f t="shared" si="1481"/>
        <v>0</v>
      </c>
      <c r="AE3232" s="4">
        <f t="shared" si="1466"/>
        <v>0</v>
      </c>
      <c r="AF3232" s="3">
        <f t="shared" si="1482"/>
        <v>4.67</v>
      </c>
      <c r="AG3232" s="2">
        <f t="shared" si="1467"/>
        <v>105.92076283713217</v>
      </c>
      <c r="AH3232" s="1">
        <f t="shared" si="1456"/>
        <v>0</v>
      </c>
    </row>
    <row r="3233" spans="6:34" ht="15" thickBot="1" x14ac:dyDescent="0.4">
      <c r="F3233" s="21">
        <f t="shared" si="1468"/>
        <v>320.30000000000433</v>
      </c>
      <c r="G3233" s="20">
        <f t="shared" si="1483"/>
        <v>356.63043478260749</v>
      </c>
      <c r="H3233" s="19">
        <f t="shared" si="1457"/>
        <v>6.6304347826074945</v>
      </c>
      <c r="I3233" s="18">
        <f t="shared" si="1458"/>
        <v>1.8944099378878556E-2</v>
      </c>
      <c r="J3233" s="17">
        <f t="shared" si="1459"/>
        <v>3935.0464558612857</v>
      </c>
      <c r="K3233" s="16">
        <f t="shared" si="1460"/>
        <v>32.161889288814081</v>
      </c>
      <c r="L3233" s="15">
        <f t="shared" si="1461"/>
        <v>1.3845347021276564E-7</v>
      </c>
      <c r="M3233" s="14">
        <f t="shared" si="1462"/>
        <v>3.2909005334872264E-10</v>
      </c>
      <c r="N3233" s="13">
        <f t="shared" si="1469"/>
        <v>0</v>
      </c>
      <c r="O3233" s="12">
        <f t="shared" si="1470"/>
        <v>0</v>
      </c>
      <c r="P3233" s="4">
        <f t="shared" si="1471"/>
        <v>1.2462128098967713E-9</v>
      </c>
      <c r="Q3233" s="11">
        <f t="shared" si="1463"/>
        <v>1.831413571056754E-8</v>
      </c>
      <c r="R3233" s="10">
        <f t="shared" si="1472"/>
        <v>0</v>
      </c>
      <c r="S3233" s="9">
        <f t="shared" si="1473"/>
        <v>0</v>
      </c>
      <c r="T3233" s="8">
        <f t="shared" si="1474"/>
        <v>37294.985922558852</v>
      </c>
      <c r="U3233" s="7">
        <f t="shared" si="1475"/>
        <v>-32.161889288814081</v>
      </c>
      <c r="V3233" s="9">
        <f t="shared" si="1476"/>
        <v>0</v>
      </c>
      <c r="W3233" s="8">
        <f t="shared" si="1477"/>
        <v>3935.0464558612857</v>
      </c>
      <c r="X3233" s="7">
        <f t="shared" si="1478"/>
        <v>-32.161889288814081</v>
      </c>
      <c r="Y3233" s="6">
        <f t="shared" si="1464"/>
        <v>0</v>
      </c>
      <c r="Z3233" s="4">
        <f t="shared" si="1465"/>
        <v>-1</v>
      </c>
      <c r="AA3233" s="4">
        <f t="shared" si="1479"/>
        <v>0</v>
      </c>
      <c r="AB3233" s="5">
        <f t="shared" si="1480"/>
        <v>0</v>
      </c>
      <c r="AC3233" s="418">
        <f t="shared" si="1484"/>
        <v>0</v>
      </c>
      <c r="AD3233" s="628">
        <f t="shared" si="1481"/>
        <v>0</v>
      </c>
      <c r="AE3233" s="4">
        <f t="shared" si="1466"/>
        <v>0</v>
      </c>
      <c r="AF3233" s="3">
        <f t="shared" si="1482"/>
        <v>4.67</v>
      </c>
      <c r="AG3233" s="2">
        <f t="shared" si="1467"/>
        <v>105.92076283713217</v>
      </c>
      <c r="AH3233" s="1">
        <f t="shared" si="1456"/>
        <v>0</v>
      </c>
    </row>
    <row r="3234" spans="6:34" ht="15" thickBot="1" x14ac:dyDescent="0.4">
      <c r="F3234" s="21">
        <f t="shared" si="1468"/>
        <v>320.40000000000435</v>
      </c>
      <c r="G3234" s="20">
        <f t="shared" si="1483"/>
        <v>356.63043478260749</v>
      </c>
      <c r="H3234" s="19">
        <f t="shared" si="1457"/>
        <v>6.6304347826074945</v>
      </c>
      <c r="I3234" s="18">
        <f t="shared" si="1458"/>
        <v>1.8944099378878556E-2</v>
      </c>
      <c r="J3234" s="17">
        <f t="shared" si="1459"/>
        <v>3935.0464558612857</v>
      </c>
      <c r="K3234" s="16">
        <f t="shared" si="1460"/>
        <v>32.161889288814081</v>
      </c>
      <c r="L3234" s="15">
        <f t="shared" si="1461"/>
        <v>1.3845347021276564E-7</v>
      </c>
      <c r="M3234" s="14">
        <f t="shared" si="1462"/>
        <v>3.2909005334872264E-10</v>
      </c>
      <c r="N3234" s="13">
        <f t="shared" si="1469"/>
        <v>0</v>
      </c>
      <c r="O3234" s="12">
        <f t="shared" si="1470"/>
        <v>0</v>
      </c>
      <c r="P3234" s="4">
        <f t="shared" si="1471"/>
        <v>1.2462128098967713E-9</v>
      </c>
      <c r="Q3234" s="11">
        <f t="shared" si="1463"/>
        <v>1.831413571056754E-8</v>
      </c>
      <c r="R3234" s="10">
        <f t="shared" si="1472"/>
        <v>0</v>
      </c>
      <c r="S3234" s="9">
        <f t="shared" si="1473"/>
        <v>0</v>
      </c>
      <c r="T3234" s="8">
        <f t="shared" si="1474"/>
        <v>37294.985922558852</v>
      </c>
      <c r="U3234" s="7">
        <f t="shared" si="1475"/>
        <v>-32.161889288814081</v>
      </c>
      <c r="V3234" s="9">
        <f t="shared" si="1476"/>
        <v>0</v>
      </c>
      <c r="W3234" s="8">
        <f t="shared" si="1477"/>
        <v>3935.0464558612857</v>
      </c>
      <c r="X3234" s="7">
        <f t="shared" si="1478"/>
        <v>-32.161889288814081</v>
      </c>
      <c r="Y3234" s="6">
        <f t="shared" si="1464"/>
        <v>0</v>
      </c>
      <c r="Z3234" s="4">
        <f t="shared" si="1465"/>
        <v>-1</v>
      </c>
      <c r="AA3234" s="4">
        <f t="shared" si="1479"/>
        <v>0</v>
      </c>
      <c r="AB3234" s="5">
        <f t="shared" si="1480"/>
        <v>0</v>
      </c>
      <c r="AC3234" s="418">
        <f t="shared" si="1484"/>
        <v>0</v>
      </c>
      <c r="AD3234" s="628">
        <f t="shared" si="1481"/>
        <v>0</v>
      </c>
      <c r="AE3234" s="4">
        <f t="shared" si="1466"/>
        <v>0</v>
      </c>
      <c r="AF3234" s="3">
        <f t="shared" si="1482"/>
        <v>4.67</v>
      </c>
      <c r="AG3234" s="2">
        <f t="shared" si="1467"/>
        <v>105.92076283713217</v>
      </c>
      <c r="AH3234" s="1">
        <f t="shared" si="1456"/>
        <v>0</v>
      </c>
    </row>
    <row r="3235" spans="6:34" ht="15" thickBot="1" x14ac:dyDescent="0.4">
      <c r="F3235" s="21">
        <f t="shared" si="1468"/>
        <v>320.50000000000438</v>
      </c>
      <c r="G3235" s="20">
        <f t="shared" si="1483"/>
        <v>356.63043478260749</v>
      </c>
      <c r="H3235" s="19">
        <f t="shared" si="1457"/>
        <v>6.6304347826074945</v>
      </c>
      <c r="I3235" s="18">
        <f t="shared" si="1458"/>
        <v>1.8944099378878556E-2</v>
      </c>
      <c r="J3235" s="17">
        <f t="shared" si="1459"/>
        <v>3935.0464558612857</v>
      </c>
      <c r="K3235" s="16">
        <f t="shared" si="1460"/>
        <v>32.161889288814081</v>
      </c>
      <c r="L3235" s="15">
        <f t="shared" si="1461"/>
        <v>1.3845347021276564E-7</v>
      </c>
      <c r="M3235" s="14">
        <f t="shared" si="1462"/>
        <v>3.2909005334872264E-10</v>
      </c>
      <c r="N3235" s="13">
        <f t="shared" si="1469"/>
        <v>0</v>
      </c>
      <c r="O3235" s="12">
        <f t="shared" si="1470"/>
        <v>0</v>
      </c>
      <c r="P3235" s="4">
        <f t="shared" si="1471"/>
        <v>1.2462128098967713E-9</v>
      </c>
      <c r="Q3235" s="11">
        <f t="shared" si="1463"/>
        <v>1.831413571056754E-8</v>
      </c>
      <c r="R3235" s="10">
        <f t="shared" si="1472"/>
        <v>0</v>
      </c>
      <c r="S3235" s="9">
        <f t="shared" si="1473"/>
        <v>0</v>
      </c>
      <c r="T3235" s="8">
        <f t="shared" si="1474"/>
        <v>37294.985922558852</v>
      </c>
      <c r="U3235" s="7">
        <f t="shared" si="1475"/>
        <v>-32.161889288814081</v>
      </c>
      <c r="V3235" s="9">
        <f t="shared" si="1476"/>
        <v>0</v>
      </c>
      <c r="W3235" s="8">
        <f t="shared" si="1477"/>
        <v>3935.0464558612857</v>
      </c>
      <c r="X3235" s="7">
        <f t="shared" si="1478"/>
        <v>-32.161889288814081</v>
      </c>
      <c r="Y3235" s="6">
        <f t="shared" si="1464"/>
        <v>0</v>
      </c>
      <c r="Z3235" s="4">
        <f t="shared" si="1465"/>
        <v>-1</v>
      </c>
      <c r="AA3235" s="4">
        <f t="shared" si="1479"/>
        <v>0</v>
      </c>
      <c r="AB3235" s="5">
        <f t="shared" si="1480"/>
        <v>0</v>
      </c>
      <c r="AC3235" s="418">
        <f t="shared" si="1484"/>
        <v>0</v>
      </c>
      <c r="AD3235" s="628">
        <f t="shared" si="1481"/>
        <v>0</v>
      </c>
      <c r="AE3235" s="4">
        <f t="shared" si="1466"/>
        <v>0</v>
      </c>
      <c r="AF3235" s="3">
        <f t="shared" si="1482"/>
        <v>4.67</v>
      </c>
      <c r="AG3235" s="2">
        <f t="shared" si="1467"/>
        <v>105.92076283713217</v>
      </c>
      <c r="AH3235" s="1">
        <f t="shared" si="1456"/>
        <v>0</v>
      </c>
    </row>
    <row r="3236" spans="6:34" ht="15" thickBot="1" x14ac:dyDescent="0.4">
      <c r="F3236" s="21">
        <f t="shared" si="1468"/>
        <v>320.6000000000044</v>
      </c>
      <c r="G3236" s="20">
        <f t="shared" si="1483"/>
        <v>356.63043478260749</v>
      </c>
      <c r="H3236" s="19">
        <f t="shared" si="1457"/>
        <v>6.6304347826074945</v>
      </c>
      <c r="I3236" s="18">
        <f t="shared" si="1458"/>
        <v>1.8944099378878556E-2</v>
      </c>
      <c r="J3236" s="17">
        <f t="shared" si="1459"/>
        <v>3935.0464558612857</v>
      </c>
      <c r="K3236" s="16">
        <f t="shared" si="1460"/>
        <v>32.161889288814081</v>
      </c>
      <c r="L3236" s="15">
        <f t="shared" si="1461"/>
        <v>1.3845347021276564E-7</v>
      </c>
      <c r="M3236" s="14">
        <f t="shared" si="1462"/>
        <v>3.2909005334872264E-10</v>
      </c>
      <c r="N3236" s="13">
        <f t="shared" si="1469"/>
        <v>0</v>
      </c>
      <c r="O3236" s="12">
        <f t="shared" si="1470"/>
        <v>0</v>
      </c>
      <c r="P3236" s="4">
        <f t="shared" si="1471"/>
        <v>1.2462128098967713E-9</v>
      </c>
      <c r="Q3236" s="11">
        <f t="shared" si="1463"/>
        <v>1.831413571056754E-8</v>
      </c>
      <c r="R3236" s="10">
        <f t="shared" si="1472"/>
        <v>0</v>
      </c>
      <c r="S3236" s="9">
        <f t="shared" si="1473"/>
        <v>0</v>
      </c>
      <c r="T3236" s="8">
        <f t="shared" si="1474"/>
        <v>37294.985922558852</v>
      </c>
      <c r="U3236" s="7">
        <f t="shared" si="1475"/>
        <v>-32.161889288814081</v>
      </c>
      <c r="V3236" s="9">
        <f t="shared" si="1476"/>
        <v>0</v>
      </c>
      <c r="W3236" s="8">
        <f t="shared" si="1477"/>
        <v>3935.0464558612857</v>
      </c>
      <c r="X3236" s="7">
        <f t="shared" si="1478"/>
        <v>-32.161889288814081</v>
      </c>
      <c r="Y3236" s="6">
        <f t="shared" si="1464"/>
        <v>0</v>
      </c>
      <c r="Z3236" s="4">
        <f t="shared" si="1465"/>
        <v>-1</v>
      </c>
      <c r="AA3236" s="4">
        <f t="shared" si="1479"/>
        <v>0</v>
      </c>
      <c r="AB3236" s="5">
        <f t="shared" si="1480"/>
        <v>0</v>
      </c>
      <c r="AC3236" s="418">
        <f t="shared" si="1484"/>
        <v>0</v>
      </c>
      <c r="AD3236" s="628">
        <f t="shared" si="1481"/>
        <v>0</v>
      </c>
      <c r="AE3236" s="4">
        <f t="shared" si="1466"/>
        <v>0</v>
      </c>
      <c r="AF3236" s="3">
        <f t="shared" si="1482"/>
        <v>4.67</v>
      </c>
      <c r="AG3236" s="2">
        <f t="shared" si="1467"/>
        <v>105.92076283713217</v>
      </c>
      <c r="AH3236" s="1">
        <f t="shared" si="1456"/>
        <v>0</v>
      </c>
    </row>
    <row r="3237" spans="6:34" ht="15" thickBot="1" x14ac:dyDescent="0.4">
      <c r="F3237" s="21">
        <f t="shared" si="1468"/>
        <v>320.70000000000442</v>
      </c>
      <c r="G3237" s="20">
        <f t="shared" si="1483"/>
        <v>356.63043478260749</v>
      </c>
      <c r="H3237" s="19">
        <f t="shared" si="1457"/>
        <v>6.6304347826074945</v>
      </c>
      <c r="I3237" s="18">
        <f t="shared" si="1458"/>
        <v>1.8944099378878556E-2</v>
      </c>
      <c r="J3237" s="17">
        <f t="shared" si="1459"/>
        <v>3935.0464558612857</v>
      </c>
      <c r="K3237" s="16">
        <f t="shared" si="1460"/>
        <v>32.161889288814081</v>
      </c>
      <c r="L3237" s="15">
        <f t="shared" si="1461"/>
        <v>1.3845347021276564E-7</v>
      </c>
      <c r="M3237" s="14">
        <f t="shared" si="1462"/>
        <v>3.2909005334872264E-10</v>
      </c>
      <c r="N3237" s="13">
        <f t="shared" si="1469"/>
        <v>0</v>
      </c>
      <c r="O3237" s="12">
        <f t="shared" si="1470"/>
        <v>0</v>
      </c>
      <c r="P3237" s="4">
        <f t="shared" si="1471"/>
        <v>1.2462128098967713E-9</v>
      </c>
      <c r="Q3237" s="11">
        <f t="shared" si="1463"/>
        <v>1.831413571056754E-8</v>
      </c>
      <c r="R3237" s="10">
        <f t="shared" si="1472"/>
        <v>0</v>
      </c>
      <c r="S3237" s="9">
        <f t="shared" si="1473"/>
        <v>0</v>
      </c>
      <c r="T3237" s="8">
        <f t="shared" si="1474"/>
        <v>37294.985922558852</v>
      </c>
      <c r="U3237" s="7">
        <f t="shared" si="1475"/>
        <v>-32.161889288814081</v>
      </c>
      <c r="V3237" s="9">
        <f t="shared" si="1476"/>
        <v>0</v>
      </c>
      <c r="W3237" s="8">
        <f t="shared" si="1477"/>
        <v>3935.0464558612857</v>
      </c>
      <c r="X3237" s="7">
        <f t="shared" si="1478"/>
        <v>-32.161889288814081</v>
      </c>
      <c r="Y3237" s="6">
        <f t="shared" si="1464"/>
        <v>0</v>
      </c>
      <c r="Z3237" s="4">
        <f t="shared" si="1465"/>
        <v>-1</v>
      </c>
      <c r="AA3237" s="4">
        <f t="shared" si="1479"/>
        <v>0</v>
      </c>
      <c r="AB3237" s="5">
        <f t="shared" si="1480"/>
        <v>0</v>
      </c>
      <c r="AC3237" s="418">
        <f t="shared" si="1484"/>
        <v>0</v>
      </c>
      <c r="AD3237" s="628">
        <f t="shared" si="1481"/>
        <v>0</v>
      </c>
      <c r="AE3237" s="4">
        <f t="shared" si="1466"/>
        <v>0</v>
      </c>
      <c r="AF3237" s="3">
        <f t="shared" si="1482"/>
        <v>4.67</v>
      </c>
      <c r="AG3237" s="2">
        <f t="shared" si="1467"/>
        <v>105.92076283713217</v>
      </c>
      <c r="AH3237" s="1">
        <f t="shared" si="1456"/>
        <v>0</v>
      </c>
    </row>
    <row r="3238" spans="6:34" ht="15" thickBot="1" x14ac:dyDescent="0.4">
      <c r="F3238" s="21">
        <f t="shared" si="1468"/>
        <v>320.80000000000445</v>
      </c>
      <c r="G3238" s="20">
        <f t="shared" si="1483"/>
        <v>356.63043478260749</v>
      </c>
      <c r="H3238" s="19">
        <f t="shared" si="1457"/>
        <v>6.6304347826074945</v>
      </c>
      <c r="I3238" s="18">
        <f t="shared" si="1458"/>
        <v>1.8944099378878556E-2</v>
      </c>
      <c r="J3238" s="17">
        <f t="shared" si="1459"/>
        <v>3935.0464558612857</v>
      </c>
      <c r="K3238" s="16">
        <f t="shared" si="1460"/>
        <v>32.161889288814081</v>
      </c>
      <c r="L3238" s="15">
        <f t="shared" si="1461"/>
        <v>1.3845347021276564E-7</v>
      </c>
      <c r="M3238" s="14">
        <f t="shared" si="1462"/>
        <v>3.2909005334872264E-10</v>
      </c>
      <c r="N3238" s="13">
        <f t="shared" si="1469"/>
        <v>0</v>
      </c>
      <c r="O3238" s="12">
        <f t="shared" si="1470"/>
        <v>0</v>
      </c>
      <c r="P3238" s="4">
        <f t="shared" si="1471"/>
        <v>1.2462128098967713E-9</v>
      </c>
      <c r="Q3238" s="11">
        <f t="shared" si="1463"/>
        <v>1.831413571056754E-8</v>
      </c>
      <c r="R3238" s="10">
        <f t="shared" si="1472"/>
        <v>0</v>
      </c>
      <c r="S3238" s="9">
        <f t="shared" si="1473"/>
        <v>0</v>
      </c>
      <c r="T3238" s="8">
        <f t="shared" si="1474"/>
        <v>37294.985922558852</v>
      </c>
      <c r="U3238" s="7">
        <f t="shared" si="1475"/>
        <v>-32.161889288814081</v>
      </c>
      <c r="V3238" s="9">
        <f t="shared" si="1476"/>
        <v>0</v>
      </c>
      <c r="W3238" s="8">
        <f t="shared" si="1477"/>
        <v>3935.0464558612857</v>
      </c>
      <c r="X3238" s="7">
        <f t="shared" si="1478"/>
        <v>-32.161889288814081</v>
      </c>
      <c r="Y3238" s="6">
        <f t="shared" si="1464"/>
        <v>0</v>
      </c>
      <c r="Z3238" s="4">
        <f t="shared" si="1465"/>
        <v>-1</v>
      </c>
      <c r="AA3238" s="4">
        <f t="shared" si="1479"/>
        <v>0</v>
      </c>
      <c r="AB3238" s="5">
        <f t="shared" si="1480"/>
        <v>0</v>
      </c>
      <c r="AC3238" s="418">
        <f t="shared" si="1484"/>
        <v>0</v>
      </c>
      <c r="AD3238" s="628">
        <f t="shared" si="1481"/>
        <v>0</v>
      </c>
      <c r="AE3238" s="4">
        <f t="shared" si="1466"/>
        <v>0</v>
      </c>
      <c r="AF3238" s="3">
        <f t="shared" si="1482"/>
        <v>4.67</v>
      </c>
      <c r="AG3238" s="2">
        <f t="shared" si="1467"/>
        <v>105.92076283713217</v>
      </c>
      <c r="AH3238" s="1">
        <f t="shared" si="1456"/>
        <v>0</v>
      </c>
    </row>
    <row r="3239" spans="6:34" ht="15" thickBot="1" x14ac:dyDescent="0.4">
      <c r="F3239" s="21">
        <f t="shared" si="1468"/>
        <v>320.90000000000447</v>
      </c>
      <c r="G3239" s="20">
        <f t="shared" si="1483"/>
        <v>356.63043478260749</v>
      </c>
      <c r="H3239" s="19">
        <f t="shared" si="1457"/>
        <v>6.6304347826074945</v>
      </c>
      <c r="I3239" s="18">
        <f t="shared" si="1458"/>
        <v>1.8944099378878556E-2</v>
      </c>
      <c r="J3239" s="17">
        <f t="shared" si="1459"/>
        <v>3935.0464558612857</v>
      </c>
      <c r="K3239" s="16">
        <f t="shared" si="1460"/>
        <v>32.161889288814081</v>
      </c>
      <c r="L3239" s="15">
        <f t="shared" si="1461"/>
        <v>1.3845347021276564E-7</v>
      </c>
      <c r="M3239" s="14">
        <f t="shared" si="1462"/>
        <v>3.2909005334872264E-10</v>
      </c>
      <c r="N3239" s="13">
        <f t="shared" si="1469"/>
        <v>0</v>
      </c>
      <c r="O3239" s="12">
        <f t="shared" si="1470"/>
        <v>0</v>
      </c>
      <c r="P3239" s="4">
        <f t="shared" si="1471"/>
        <v>1.2462128098967713E-9</v>
      </c>
      <c r="Q3239" s="11">
        <f t="shared" si="1463"/>
        <v>1.831413571056754E-8</v>
      </c>
      <c r="R3239" s="10">
        <f t="shared" si="1472"/>
        <v>0</v>
      </c>
      <c r="S3239" s="9">
        <f t="shared" si="1473"/>
        <v>0</v>
      </c>
      <c r="T3239" s="8">
        <f t="shared" si="1474"/>
        <v>37294.985922558852</v>
      </c>
      <c r="U3239" s="7">
        <f t="shared" si="1475"/>
        <v>-32.161889288814081</v>
      </c>
      <c r="V3239" s="9">
        <f t="shared" si="1476"/>
        <v>0</v>
      </c>
      <c r="W3239" s="8">
        <f t="shared" si="1477"/>
        <v>3935.0464558612857</v>
      </c>
      <c r="X3239" s="7">
        <f t="shared" si="1478"/>
        <v>-32.161889288814081</v>
      </c>
      <c r="Y3239" s="6">
        <f t="shared" si="1464"/>
        <v>0</v>
      </c>
      <c r="Z3239" s="4">
        <f t="shared" si="1465"/>
        <v>-1</v>
      </c>
      <c r="AA3239" s="4">
        <f t="shared" si="1479"/>
        <v>0</v>
      </c>
      <c r="AB3239" s="5">
        <f t="shared" si="1480"/>
        <v>0</v>
      </c>
      <c r="AC3239" s="418">
        <f t="shared" si="1484"/>
        <v>0</v>
      </c>
      <c r="AD3239" s="628">
        <f t="shared" si="1481"/>
        <v>0</v>
      </c>
      <c r="AE3239" s="4">
        <f t="shared" si="1466"/>
        <v>0</v>
      </c>
      <c r="AF3239" s="3">
        <f t="shared" si="1482"/>
        <v>4.67</v>
      </c>
      <c r="AG3239" s="2">
        <f t="shared" si="1467"/>
        <v>105.92076283713217</v>
      </c>
      <c r="AH3239" s="1">
        <f t="shared" si="1456"/>
        <v>0</v>
      </c>
    </row>
    <row r="3240" spans="6:34" ht="15" thickBot="1" x14ac:dyDescent="0.4">
      <c r="F3240" s="21">
        <f t="shared" si="1468"/>
        <v>321.00000000000449</v>
      </c>
      <c r="G3240" s="20">
        <f t="shared" si="1483"/>
        <v>356.63043478260749</v>
      </c>
      <c r="H3240" s="19">
        <f t="shared" si="1457"/>
        <v>6.6304347826074945</v>
      </c>
      <c r="I3240" s="18">
        <f t="shared" si="1458"/>
        <v>1.8944099378878556E-2</v>
      </c>
      <c r="J3240" s="17">
        <f t="shared" si="1459"/>
        <v>3935.0464558612857</v>
      </c>
      <c r="K3240" s="16">
        <f t="shared" si="1460"/>
        <v>32.161889288814081</v>
      </c>
      <c r="L3240" s="15">
        <f t="shared" si="1461"/>
        <v>1.3845347021276564E-7</v>
      </c>
      <c r="M3240" s="14">
        <f t="shared" si="1462"/>
        <v>3.2909005334872264E-10</v>
      </c>
      <c r="N3240" s="13">
        <f t="shared" si="1469"/>
        <v>0</v>
      </c>
      <c r="O3240" s="12">
        <f t="shared" si="1470"/>
        <v>0</v>
      </c>
      <c r="P3240" s="4">
        <f t="shared" si="1471"/>
        <v>1.2462128098967713E-9</v>
      </c>
      <c r="Q3240" s="11">
        <f t="shared" si="1463"/>
        <v>1.831413571056754E-8</v>
      </c>
      <c r="R3240" s="10">
        <f t="shared" si="1472"/>
        <v>0</v>
      </c>
      <c r="S3240" s="9">
        <f t="shared" si="1473"/>
        <v>0</v>
      </c>
      <c r="T3240" s="8">
        <f t="shared" si="1474"/>
        <v>37294.985922558852</v>
      </c>
      <c r="U3240" s="7">
        <f t="shared" si="1475"/>
        <v>-32.161889288814081</v>
      </c>
      <c r="V3240" s="9">
        <f t="shared" si="1476"/>
        <v>0</v>
      </c>
      <c r="W3240" s="8">
        <f t="shared" si="1477"/>
        <v>3935.0464558612857</v>
      </c>
      <c r="X3240" s="7">
        <f t="shared" si="1478"/>
        <v>-32.161889288814081</v>
      </c>
      <c r="Y3240" s="6">
        <f t="shared" si="1464"/>
        <v>0</v>
      </c>
      <c r="Z3240" s="4">
        <f t="shared" si="1465"/>
        <v>-1</v>
      </c>
      <c r="AA3240" s="4">
        <f t="shared" si="1479"/>
        <v>0</v>
      </c>
      <c r="AB3240" s="5">
        <f t="shared" si="1480"/>
        <v>0</v>
      </c>
      <c r="AC3240" s="418">
        <f t="shared" si="1484"/>
        <v>0</v>
      </c>
      <c r="AD3240" s="628">
        <f t="shared" si="1481"/>
        <v>0</v>
      </c>
      <c r="AE3240" s="4">
        <f t="shared" si="1466"/>
        <v>0</v>
      </c>
      <c r="AF3240" s="3">
        <f t="shared" si="1482"/>
        <v>4.67</v>
      </c>
      <c r="AG3240" s="2">
        <f t="shared" si="1467"/>
        <v>105.92076283713217</v>
      </c>
      <c r="AH3240" s="1">
        <f t="shared" si="1456"/>
        <v>0</v>
      </c>
    </row>
    <row r="3241" spans="6:34" ht="15" thickBot="1" x14ac:dyDescent="0.4">
      <c r="F3241" s="21">
        <f t="shared" si="1468"/>
        <v>321.10000000000451</v>
      </c>
      <c r="G3241" s="20">
        <f t="shared" si="1483"/>
        <v>356.63043478260749</v>
      </c>
      <c r="H3241" s="19">
        <f t="shared" si="1457"/>
        <v>6.6304347826074945</v>
      </c>
      <c r="I3241" s="18">
        <f t="shared" si="1458"/>
        <v>1.8944099378878556E-2</v>
      </c>
      <c r="J3241" s="17">
        <f t="shared" si="1459"/>
        <v>3935.0464558612857</v>
      </c>
      <c r="K3241" s="16">
        <f t="shared" si="1460"/>
        <v>32.161889288814081</v>
      </c>
      <c r="L3241" s="15">
        <f t="shared" si="1461"/>
        <v>1.3845347021276564E-7</v>
      </c>
      <c r="M3241" s="14">
        <f t="shared" si="1462"/>
        <v>3.2909005334872264E-10</v>
      </c>
      <c r="N3241" s="13">
        <f t="shared" si="1469"/>
        <v>0</v>
      </c>
      <c r="O3241" s="12">
        <f t="shared" si="1470"/>
        <v>0</v>
      </c>
      <c r="P3241" s="4">
        <f t="shared" si="1471"/>
        <v>1.2462128098967713E-9</v>
      </c>
      <c r="Q3241" s="11">
        <f t="shared" si="1463"/>
        <v>1.831413571056754E-8</v>
      </c>
      <c r="R3241" s="10">
        <f t="shared" si="1472"/>
        <v>0</v>
      </c>
      <c r="S3241" s="9">
        <f t="shared" si="1473"/>
        <v>0</v>
      </c>
      <c r="T3241" s="8">
        <f t="shared" si="1474"/>
        <v>37294.985922558852</v>
      </c>
      <c r="U3241" s="7">
        <f t="shared" si="1475"/>
        <v>-32.161889288814081</v>
      </c>
      <c r="V3241" s="9">
        <f t="shared" si="1476"/>
        <v>0</v>
      </c>
      <c r="W3241" s="8">
        <f t="shared" si="1477"/>
        <v>3935.0464558612857</v>
      </c>
      <c r="X3241" s="7">
        <f t="shared" si="1478"/>
        <v>-32.161889288814081</v>
      </c>
      <c r="Y3241" s="6">
        <f t="shared" si="1464"/>
        <v>0</v>
      </c>
      <c r="Z3241" s="4">
        <f t="shared" si="1465"/>
        <v>-1</v>
      </c>
      <c r="AA3241" s="4">
        <f t="shared" si="1479"/>
        <v>0</v>
      </c>
      <c r="AB3241" s="5">
        <f t="shared" si="1480"/>
        <v>0</v>
      </c>
      <c r="AC3241" s="418">
        <f t="shared" si="1484"/>
        <v>0</v>
      </c>
      <c r="AD3241" s="628">
        <f t="shared" si="1481"/>
        <v>0</v>
      </c>
      <c r="AE3241" s="4">
        <f t="shared" si="1466"/>
        <v>0</v>
      </c>
      <c r="AF3241" s="3">
        <f t="shared" si="1482"/>
        <v>4.67</v>
      </c>
      <c r="AG3241" s="2">
        <f t="shared" si="1467"/>
        <v>105.92076283713217</v>
      </c>
      <c r="AH3241" s="1">
        <f t="shared" si="1456"/>
        <v>0</v>
      </c>
    </row>
    <row r="3242" spans="6:34" ht="15" thickBot="1" x14ac:dyDescent="0.4">
      <c r="F3242" s="21">
        <f t="shared" si="1468"/>
        <v>321.20000000000454</v>
      </c>
      <c r="G3242" s="20">
        <f t="shared" si="1483"/>
        <v>356.63043478260749</v>
      </c>
      <c r="H3242" s="19">
        <f t="shared" si="1457"/>
        <v>6.6304347826074945</v>
      </c>
      <c r="I3242" s="18">
        <f t="shared" si="1458"/>
        <v>1.8944099378878556E-2</v>
      </c>
      <c r="J3242" s="17">
        <f t="shared" si="1459"/>
        <v>3935.0464558612857</v>
      </c>
      <c r="K3242" s="16">
        <f t="shared" si="1460"/>
        <v>32.161889288814081</v>
      </c>
      <c r="L3242" s="15">
        <f t="shared" si="1461"/>
        <v>1.3845347021276564E-7</v>
      </c>
      <c r="M3242" s="14">
        <f t="shared" si="1462"/>
        <v>3.2909005334872264E-10</v>
      </c>
      <c r="N3242" s="13">
        <f t="shared" si="1469"/>
        <v>0</v>
      </c>
      <c r="O3242" s="12">
        <f t="shared" si="1470"/>
        <v>0</v>
      </c>
      <c r="P3242" s="4">
        <f t="shared" si="1471"/>
        <v>1.2462128098967713E-9</v>
      </c>
      <c r="Q3242" s="11">
        <f t="shared" si="1463"/>
        <v>1.831413571056754E-8</v>
      </c>
      <c r="R3242" s="10">
        <f t="shared" si="1472"/>
        <v>0</v>
      </c>
      <c r="S3242" s="9">
        <f t="shared" si="1473"/>
        <v>0</v>
      </c>
      <c r="T3242" s="8">
        <f t="shared" si="1474"/>
        <v>37294.985922558852</v>
      </c>
      <c r="U3242" s="7">
        <f t="shared" si="1475"/>
        <v>-32.161889288814081</v>
      </c>
      <c r="V3242" s="9">
        <f t="shared" si="1476"/>
        <v>0</v>
      </c>
      <c r="W3242" s="8">
        <f t="shared" si="1477"/>
        <v>3935.0464558612857</v>
      </c>
      <c r="X3242" s="7">
        <f t="shared" si="1478"/>
        <v>-32.161889288814081</v>
      </c>
      <c r="Y3242" s="6">
        <f t="shared" si="1464"/>
        <v>0</v>
      </c>
      <c r="Z3242" s="4">
        <f t="shared" si="1465"/>
        <v>-1</v>
      </c>
      <c r="AA3242" s="4">
        <f t="shared" si="1479"/>
        <v>0</v>
      </c>
      <c r="AB3242" s="5">
        <f t="shared" si="1480"/>
        <v>0</v>
      </c>
      <c r="AC3242" s="418">
        <f t="shared" si="1484"/>
        <v>0</v>
      </c>
      <c r="AD3242" s="628">
        <f t="shared" si="1481"/>
        <v>0</v>
      </c>
      <c r="AE3242" s="4">
        <f t="shared" si="1466"/>
        <v>0</v>
      </c>
      <c r="AF3242" s="3">
        <f t="shared" si="1482"/>
        <v>4.67</v>
      </c>
      <c r="AG3242" s="2">
        <f t="shared" si="1467"/>
        <v>105.92076283713217</v>
      </c>
      <c r="AH3242" s="1">
        <f t="shared" si="1456"/>
        <v>0</v>
      </c>
    </row>
    <row r="3243" spans="6:34" ht="15" thickBot="1" x14ac:dyDescent="0.4">
      <c r="F3243" s="21">
        <f t="shared" si="1468"/>
        <v>321.30000000000456</v>
      </c>
      <c r="G3243" s="20">
        <f t="shared" si="1483"/>
        <v>356.63043478260749</v>
      </c>
      <c r="H3243" s="19">
        <f t="shared" si="1457"/>
        <v>6.6304347826074945</v>
      </c>
      <c r="I3243" s="18">
        <f t="shared" si="1458"/>
        <v>1.8944099378878556E-2</v>
      </c>
      <c r="J3243" s="17">
        <f t="shared" si="1459"/>
        <v>3935.0464558612857</v>
      </c>
      <c r="K3243" s="16">
        <f t="shared" si="1460"/>
        <v>32.161889288814081</v>
      </c>
      <c r="L3243" s="15">
        <f t="shared" si="1461"/>
        <v>1.3845347021276564E-7</v>
      </c>
      <c r="M3243" s="14">
        <f t="shared" si="1462"/>
        <v>3.2909005334872264E-10</v>
      </c>
      <c r="N3243" s="13">
        <f t="shared" si="1469"/>
        <v>0</v>
      </c>
      <c r="O3243" s="12">
        <f t="shared" si="1470"/>
        <v>0</v>
      </c>
      <c r="P3243" s="4">
        <f t="shared" si="1471"/>
        <v>1.2462128098967713E-9</v>
      </c>
      <c r="Q3243" s="11">
        <f t="shared" si="1463"/>
        <v>1.831413571056754E-8</v>
      </c>
      <c r="R3243" s="10">
        <f t="shared" si="1472"/>
        <v>0</v>
      </c>
      <c r="S3243" s="9">
        <f t="shared" si="1473"/>
        <v>0</v>
      </c>
      <c r="T3243" s="8">
        <f t="shared" si="1474"/>
        <v>37294.985922558852</v>
      </c>
      <c r="U3243" s="7">
        <f t="shared" si="1475"/>
        <v>-32.161889288814081</v>
      </c>
      <c r="V3243" s="9">
        <f t="shared" si="1476"/>
        <v>0</v>
      </c>
      <c r="W3243" s="8">
        <f t="shared" si="1477"/>
        <v>3935.0464558612857</v>
      </c>
      <c r="X3243" s="7">
        <f t="shared" si="1478"/>
        <v>-32.161889288814081</v>
      </c>
      <c r="Y3243" s="6">
        <f t="shared" si="1464"/>
        <v>0</v>
      </c>
      <c r="Z3243" s="4">
        <f t="shared" si="1465"/>
        <v>-1</v>
      </c>
      <c r="AA3243" s="4">
        <f t="shared" si="1479"/>
        <v>0</v>
      </c>
      <c r="AB3243" s="5">
        <f t="shared" si="1480"/>
        <v>0</v>
      </c>
      <c r="AC3243" s="418">
        <f t="shared" si="1484"/>
        <v>0</v>
      </c>
      <c r="AD3243" s="628">
        <f t="shared" si="1481"/>
        <v>0</v>
      </c>
      <c r="AE3243" s="4">
        <f t="shared" si="1466"/>
        <v>0</v>
      </c>
      <c r="AF3243" s="3">
        <f t="shared" si="1482"/>
        <v>4.67</v>
      </c>
      <c r="AG3243" s="2">
        <f t="shared" si="1467"/>
        <v>105.92076283713217</v>
      </c>
      <c r="AH3243" s="1">
        <f t="shared" si="1456"/>
        <v>0</v>
      </c>
    </row>
    <row r="3244" spans="6:34" ht="15" thickBot="1" x14ac:dyDescent="0.4">
      <c r="F3244" s="21">
        <f t="shared" si="1468"/>
        <v>321.40000000000458</v>
      </c>
      <c r="G3244" s="20">
        <f t="shared" si="1483"/>
        <v>356.63043478260749</v>
      </c>
      <c r="H3244" s="19">
        <f t="shared" si="1457"/>
        <v>6.6304347826074945</v>
      </c>
      <c r="I3244" s="18">
        <f t="shared" si="1458"/>
        <v>1.8944099378878556E-2</v>
      </c>
      <c r="J3244" s="17">
        <f t="shared" si="1459"/>
        <v>3935.0464558612857</v>
      </c>
      <c r="K3244" s="16">
        <f t="shared" si="1460"/>
        <v>32.161889288814081</v>
      </c>
      <c r="L3244" s="15">
        <f t="shared" si="1461"/>
        <v>1.3845347021276564E-7</v>
      </c>
      <c r="M3244" s="14">
        <f t="shared" si="1462"/>
        <v>3.2909005334872264E-10</v>
      </c>
      <c r="N3244" s="13">
        <f t="shared" si="1469"/>
        <v>0</v>
      </c>
      <c r="O3244" s="12">
        <f t="shared" si="1470"/>
        <v>0</v>
      </c>
      <c r="P3244" s="4">
        <f t="shared" si="1471"/>
        <v>1.2462128098967713E-9</v>
      </c>
      <c r="Q3244" s="11">
        <f t="shared" si="1463"/>
        <v>1.831413571056754E-8</v>
      </c>
      <c r="R3244" s="10">
        <f t="shared" si="1472"/>
        <v>0</v>
      </c>
      <c r="S3244" s="9">
        <f t="shared" si="1473"/>
        <v>0</v>
      </c>
      <c r="T3244" s="8">
        <f t="shared" si="1474"/>
        <v>37294.985922558852</v>
      </c>
      <c r="U3244" s="7">
        <f t="shared" si="1475"/>
        <v>-32.161889288814081</v>
      </c>
      <c r="V3244" s="9">
        <f t="shared" si="1476"/>
        <v>0</v>
      </c>
      <c r="W3244" s="8">
        <f t="shared" si="1477"/>
        <v>3935.0464558612857</v>
      </c>
      <c r="X3244" s="7">
        <f t="shared" si="1478"/>
        <v>-32.161889288814081</v>
      </c>
      <c r="Y3244" s="6">
        <f t="shared" si="1464"/>
        <v>0</v>
      </c>
      <c r="Z3244" s="4">
        <f t="shared" si="1465"/>
        <v>-1</v>
      </c>
      <c r="AA3244" s="4">
        <f t="shared" si="1479"/>
        <v>0</v>
      </c>
      <c r="AB3244" s="5">
        <f t="shared" si="1480"/>
        <v>0</v>
      </c>
      <c r="AC3244" s="418">
        <f t="shared" si="1484"/>
        <v>0</v>
      </c>
      <c r="AD3244" s="628">
        <f t="shared" si="1481"/>
        <v>0</v>
      </c>
      <c r="AE3244" s="4">
        <f t="shared" si="1466"/>
        <v>0</v>
      </c>
      <c r="AF3244" s="3">
        <f t="shared" si="1482"/>
        <v>4.67</v>
      </c>
      <c r="AG3244" s="2">
        <f t="shared" si="1467"/>
        <v>105.92076283713217</v>
      </c>
      <c r="AH3244" s="1">
        <f t="shared" si="1456"/>
        <v>0</v>
      </c>
    </row>
    <row r="3245" spans="6:34" ht="15" thickBot="1" x14ac:dyDescent="0.4">
      <c r="F3245" s="21">
        <f t="shared" si="1468"/>
        <v>321.5000000000046</v>
      </c>
      <c r="G3245" s="20">
        <f t="shared" si="1483"/>
        <v>356.63043478260749</v>
      </c>
      <c r="H3245" s="19">
        <f t="shared" si="1457"/>
        <v>6.6304347826074945</v>
      </c>
      <c r="I3245" s="18">
        <f t="shared" si="1458"/>
        <v>1.8944099378878556E-2</v>
      </c>
      <c r="J3245" s="17">
        <f t="shared" si="1459"/>
        <v>3935.0464558612857</v>
      </c>
      <c r="K3245" s="16">
        <f t="shared" si="1460"/>
        <v>32.161889288814081</v>
      </c>
      <c r="L3245" s="15">
        <f t="shared" si="1461"/>
        <v>1.3845347021276564E-7</v>
      </c>
      <c r="M3245" s="14">
        <f t="shared" si="1462"/>
        <v>3.2909005334872264E-10</v>
      </c>
      <c r="N3245" s="13">
        <f t="shared" si="1469"/>
        <v>0</v>
      </c>
      <c r="O3245" s="12">
        <f t="shared" si="1470"/>
        <v>0</v>
      </c>
      <c r="P3245" s="4">
        <f t="shared" si="1471"/>
        <v>1.2462128098967713E-9</v>
      </c>
      <c r="Q3245" s="11">
        <f t="shared" si="1463"/>
        <v>1.831413571056754E-8</v>
      </c>
      <c r="R3245" s="10">
        <f t="shared" si="1472"/>
        <v>0</v>
      </c>
      <c r="S3245" s="9">
        <f t="shared" si="1473"/>
        <v>0</v>
      </c>
      <c r="T3245" s="8">
        <f t="shared" si="1474"/>
        <v>37294.985922558852</v>
      </c>
      <c r="U3245" s="7">
        <f t="shared" si="1475"/>
        <v>-32.161889288814081</v>
      </c>
      <c r="V3245" s="9">
        <f t="shared" si="1476"/>
        <v>0</v>
      </c>
      <c r="W3245" s="8">
        <f t="shared" si="1477"/>
        <v>3935.0464558612857</v>
      </c>
      <c r="X3245" s="7">
        <f t="shared" si="1478"/>
        <v>-32.161889288814081</v>
      </c>
      <c r="Y3245" s="6">
        <f t="shared" si="1464"/>
        <v>0</v>
      </c>
      <c r="Z3245" s="4">
        <f t="shared" si="1465"/>
        <v>-1</v>
      </c>
      <c r="AA3245" s="4">
        <f t="shared" si="1479"/>
        <v>0</v>
      </c>
      <c r="AB3245" s="5">
        <f t="shared" si="1480"/>
        <v>0</v>
      </c>
      <c r="AC3245" s="418">
        <f t="shared" si="1484"/>
        <v>0</v>
      </c>
      <c r="AD3245" s="628">
        <f t="shared" si="1481"/>
        <v>0</v>
      </c>
      <c r="AE3245" s="4">
        <f t="shared" si="1466"/>
        <v>0</v>
      </c>
      <c r="AF3245" s="3">
        <f t="shared" si="1482"/>
        <v>4.67</v>
      </c>
      <c r="AG3245" s="2">
        <f t="shared" si="1467"/>
        <v>105.92076283713217</v>
      </c>
      <c r="AH3245" s="1">
        <f t="shared" si="1456"/>
        <v>0</v>
      </c>
    </row>
    <row r="3246" spans="6:34" ht="15" thickBot="1" x14ac:dyDescent="0.4">
      <c r="F3246" s="21">
        <f t="shared" si="1468"/>
        <v>321.60000000000463</v>
      </c>
      <c r="G3246" s="20">
        <f t="shared" si="1483"/>
        <v>356.63043478260749</v>
      </c>
      <c r="H3246" s="19">
        <f t="shared" si="1457"/>
        <v>6.6304347826074945</v>
      </c>
      <c r="I3246" s="18">
        <f t="shared" si="1458"/>
        <v>1.8944099378878556E-2</v>
      </c>
      <c r="J3246" s="17">
        <f t="shared" si="1459"/>
        <v>3935.0464558612857</v>
      </c>
      <c r="K3246" s="16">
        <f t="shared" si="1460"/>
        <v>32.161889288814081</v>
      </c>
      <c r="L3246" s="15">
        <f t="shared" si="1461"/>
        <v>1.3845347021276564E-7</v>
      </c>
      <c r="M3246" s="14">
        <f t="shared" si="1462"/>
        <v>3.2909005334872264E-10</v>
      </c>
      <c r="N3246" s="13">
        <f t="shared" si="1469"/>
        <v>0</v>
      </c>
      <c r="O3246" s="12">
        <f t="shared" si="1470"/>
        <v>0</v>
      </c>
      <c r="P3246" s="4">
        <f t="shared" si="1471"/>
        <v>1.2462128098967713E-9</v>
      </c>
      <c r="Q3246" s="11">
        <f t="shared" si="1463"/>
        <v>1.831413571056754E-8</v>
      </c>
      <c r="R3246" s="10">
        <f t="shared" si="1472"/>
        <v>0</v>
      </c>
      <c r="S3246" s="9">
        <f t="shared" si="1473"/>
        <v>0</v>
      </c>
      <c r="T3246" s="8">
        <f t="shared" si="1474"/>
        <v>37294.985922558852</v>
      </c>
      <c r="U3246" s="7">
        <f t="shared" si="1475"/>
        <v>-32.161889288814081</v>
      </c>
      <c r="V3246" s="9">
        <f t="shared" si="1476"/>
        <v>0</v>
      </c>
      <c r="W3246" s="8">
        <f t="shared" si="1477"/>
        <v>3935.0464558612857</v>
      </c>
      <c r="X3246" s="7">
        <f t="shared" si="1478"/>
        <v>-32.161889288814081</v>
      </c>
      <c r="Y3246" s="6">
        <f t="shared" si="1464"/>
        <v>0</v>
      </c>
      <c r="Z3246" s="4">
        <f t="shared" si="1465"/>
        <v>-1</v>
      </c>
      <c r="AA3246" s="4">
        <f t="shared" si="1479"/>
        <v>0</v>
      </c>
      <c r="AB3246" s="5">
        <f t="shared" si="1480"/>
        <v>0</v>
      </c>
      <c r="AC3246" s="418">
        <f t="shared" si="1484"/>
        <v>0</v>
      </c>
      <c r="AD3246" s="628">
        <f t="shared" si="1481"/>
        <v>0</v>
      </c>
      <c r="AE3246" s="4">
        <f t="shared" si="1466"/>
        <v>0</v>
      </c>
      <c r="AF3246" s="3">
        <f t="shared" si="1482"/>
        <v>4.67</v>
      </c>
      <c r="AG3246" s="2">
        <f t="shared" si="1467"/>
        <v>105.92076283713217</v>
      </c>
      <c r="AH3246" s="1">
        <f t="shared" si="1456"/>
        <v>0</v>
      </c>
    </row>
    <row r="3247" spans="6:34" ht="15" thickBot="1" x14ac:dyDescent="0.4">
      <c r="F3247" s="21">
        <f t="shared" si="1468"/>
        <v>321.70000000000465</v>
      </c>
      <c r="G3247" s="20">
        <f t="shared" si="1483"/>
        <v>356.63043478260749</v>
      </c>
      <c r="H3247" s="19">
        <f t="shared" si="1457"/>
        <v>6.6304347826074945</v>
      </c>
      <c r="I3247" s="18">
        <f t="shared" si="1458"/>
        <v>1.8944099378878556E-2</v>
      </c>
      <c r="J3247" s="17">
        <f t="shared" si="1459"/>
        <v>3935.0464558612857</v>
      </c>
      <c r="K3247" s="16">
        <f t="shared" si="1460"/>
        <v>32.161889288814081</v>
      </c>
      <c r="L3247" s="15">
        <f t="shared" si="1461"/>
        <v>1.3845347021276564E-7</v>
      </c>
      <c r="M3247" s="14">
        <f t="shared" si="1462"/>
        <v>3.2909005334872264E-10</v>
      </c>
      <c r="N3247" s="13">
        <f t="shared" si="1469"/>
        <v>0</v>
      </c>
      <c r="O3247" s="12">
        <f t="shared" si="1470"/>
        <v>0</v>
      </c>
      <c r="P3247" s="4">
        <f t="shared" si="1471"/>
        <v>1.2462128098967713E-9</v>
      </c>
      <c r="Q3247" s="11">
        <f t="shared" si="1463"/>
        <v>1.831413571056754E-8</v>
      </c>
      <c r="R3247" s="10">
        <f t="shared" si="1472"/>
        <v>0</v>
      </c>
      <c r="S3247" s="9">
        <f t="shared" si="1473"/>
        <v>0</v>
      </c>
      <c r="T3247" s="8">
        <f t="shared" si="1474"/>
        <v>37294.985922558852</v>
      </c>
      <c r="U3247" s="7">
        <f t="shared" si="1475"/>
        <v>-32.161889288814081</v>
      </c>
      <c r="V3247" s="9">
        <f t="shared" si="1476"/>
        <v>0</v>
      </c>
      <c r="W3247" s="8">
        <f t="shared" si="1477"/>
        <v>3935.0464558612857</v>
      </c>
      <c r="X3247" s="7">
        <f t="shared" si="1478"/>
        <v>-32.161889288814081</v>
      </c>
      <c r="Y3247" s="6">
        <f t="shared" si="1464"/>
        <v>0</v>
      </c>
      <c r="Z3247" s="4">
        <f t="shared" si="1465"/>
        <v>-1</v>
      </c>
      <c r="AA3247" s="4">
        <f t="shared" si="1479"/>
        <v>0</v>
      </c>
      <c r="AB3247" s="5">
        <f t="shared" si="1480"/>
        <v>0</v>
      </c>
      <c r="AC3247" s="418">
        <f t="shared" si="1484"/>
        <v>0</v>
      </c>
      <c r="AD3247" s="628">
        <f t="shared" si="1481"/>
        <v>0</v>
      </c>
      <c r="AE3247" s="4">
        <f t="shared" si="1466"/>
        <v>0</v>
      </c>
      <c r="AF3247" s="3">
        <f t="shared" si="1482"/>
        <v>4.67</v>
      </c>
      <c r="AG3247" s="2">
        <f t="shared" si="1467"/>
        <v>105.92076283713217</v>
      </c>
      <c r="AH3247" s="1">
        <f t="shared" si="1456"/>
        <v>0</v>
      </c>
    </row>
    <row r="3248" spans="6:34" ht="15" thickBot="1" x14ac:dyDescent="0.4">
      <c r="F3248" s="21">
        <f t="shared" si="1468"/>
        <v>321.80000000000467</v>
      </c>
      <c r="G3248" s="20">
        <f t="shared" si="1483"/>
        <v>356.63043478260749</v>
      </c>
      <c r="H3248" s="19">
        <f t="shared" si="1457"/>
        <v>6.6304347826074945</v>
      </c>
      <c r="I3248" s="18">
        <f t="shared" si="1458"/>
        <v>1.8944099378878556E-2</v>
      </c>
      <c r="J3248" s="17">
        <f t="shared" si="1459"/>
        <v>3935.0464558612857</v>
      </c>
      <c r="K3248" s="16">
        <f t="shared" si="1460"/>
        <v>32.161889288814081</v>
      </c>
      <c r="L3248" s="15">
        <f t="shared" si="1461"/>
        <v>1.3845347021276564E-7</v>
      </c>
      <c r="M3248" s="14">
        <f t="shared" si="1462"/>
        <v>3.2909005334872264E-10</v>
      </c>
      <c r="N3248" s="13">
        <f t="shared" si="1469"/>
        <v>0</v>
      </c>
      <c r="O3248" s="12">
        <f t="shared" si="1470"/>
        <v>0</v>
      </c>
      <c r="P3248" s="4">
        <f t="shared" si="1471"/>
        <v>1.2462128098967713E-9</v>
      </c>
      <c r="Q3248" s="11">
        <f t="shared" si="1463"/>
        <v>1.831413571056754E-8</v>
      </c>
      <c r="R3248" s="10">
        <f t="shared" si="1472"/>
        <v>0</v>
      </c>
      <c r="S3248" s="9">
        <f t="shared" si="1473"/>
        <v>0</v>
      </c>
      <c r="T3248" s="8">
        <f t="shared" si="1474"/>
        <v>37294.985922558852</v>
      </c>
      <c r="U3248" s="7">
        <f t="shared" si="1475"/>
        <v>-32.161889288814081</v>
      </c>
      <c r="V3248" s="9">
        <f t="shared" si="1476"/>
        <v>0</v>
      </c>
      <c r="W3248" s="8">
        <f t="shared" si="1477"/>
        <v>3935.0464558612857</v>
      </c>
      <c r="X3248" s="7">
        <f t="shared" si="1478"/>
        <v>-32.161889288814081</v>
      </c>
      <c r="Y3248" s="6">
        <f t="shared" si="1464"/>
        <v>0</v>
      </c>
      <c r="Z3248" s="4">
        <f t="shared" si="1465"/>
        <v>-1</v>
      </c>
      <c r="AA3248" s="4">
        <f t="shared" si="1479"/>
        <v>0</v>
      </c>
      <c r="AB3248" s="5">
        <f t="shared" si="1480"/>
        <v>0</v>
      </c>
      <c r="AC3248" s="418">
        <f t="shared" si="1484"/>
        <v>0</v>
      </c>
      <c r="AD3248" s="628">
        <f t="shared" si="1481"/>
        <v>0</v>
      </c>
      <c r="AE3248" s="4">
        <f t="shared" si="1466"/>
        <v>0</v>
      </c>
      <c r="AF3248" s="3">
        <f t="shared" si="1482"/>
        <v>4.67</v>
      </c>
      <c r="AG3248" s="2">
        <f t="shared" si="1467"/>
        <v>105.92076283713217</v>
      </c>
      <c r="AH3248" s="1">
        <f t="shared" si="1456"/>
        <v>0</v>
      </c>
    </row>
    <row r="3249" spans="6:34" ht="15" thickBot="1" x14ac:dyDescent="0.4">
      <c r="F3249" s="21">
        <f t="shared" si="1468"/>
        <v>321.9000000000047</v>
      </c>
      <c r="G3249" s="20">
        <f t="shared" si="1483"/>
        <v>356.63043478260749</v>
      </c>
      <c r="H3249" s="19">
        <f t="shared" si="1457"/>
        <v>6.6304347826074945</v>
      </c>
      <c r="I3249" s="18">
        <f t="shared" si="1458"/>
        <v>1.8944099378878556E-2</v>
      </c>
      <c r="J3249" s="17">
        <f t="shared" si="1459"/>
        <v>3935.0464558612857</v>
      </c>
      <c r="K3249" s="16">
        <f t="shared" si="1460"/>
        <v>32.161889288814081</v>
      </c>
      <c r="L3249" s="15">
        <f t="shared" si="1461"/>
        <v>1.3845347021276564E-7</v>
      </c>
      <c r="M3249" s="14">
        <f t="shared" si="1462"/>
        <v>3.2909005334872264E-10</v>
      </c>
      <c r="N3249" s="13">
        <f t="shared" si="1469"/>
        <v>0</v>
      </c>
      <c r="O3249" s="12">
        <f t="shared" si="1470"/>
        <v>0</v>
      </c>
      <c r="P3249" s="4">
        <f t="shared" si="1471"/>
        <v>1.2462128098967713E-9</v>
      </c>
      <c r="Q3249" s="11">
        <f t="shared" si="1463"/>
        <v>1.831413571056754E-8</v>
      </c>
      <c r="R3249" s="10">
        <f t="shared" si="1472"/>
        <v>0</v>
      </c>
      <c r="S3249" s="9">
        <f t="shared" si="1473"/>
        <v>0</v>
      </c>
      <c r="T3249" s="8">
        <f t="shared" si="1474"/>
        <v>37294.985922558852</v>
      </c>
      <c r="U3249" s="7">
        <f t="shared" si="1475"/>
        <v>-32.161889288814081</v>
      </c>
      <c r="V3249" s="9">
        <f t="shared" si="1476"/>
        <v>0</v>
      </c>
      <c r="W3249" s="8">
        <f t="shared" si="1477"/>
        <v>3935.0464558612857</v>
      </c>
      <c r="X3249" s="7">
        <f t="shared" si="1478"/>
        <v>-32.161889288814081</v>
      </c>
      <c r="Y3249" s="6">
        <f t="shared" si="1464"/>
        <v>0</v>
      </c>
      <c r="Z3249" s="4">
        <f t="shared" si="1465"/>
        <v>-1</v>
      </c>
      <c r="AA3249" s="4">
        <f t="shared" si="1479"/>
        <v>0</v>
      </c>
      <c r="AB3249" s="5">
        <f t="shared" si="1480"/>
        <v>0</v>
      </c>
      <c r="AC3249" s="418">
        <f t="shared" si="1484"/>
        <v>0</v>
      </c>
      <c r="AD3249" s="628">
        <f t="shared" si="1481"/>
        <v>0</v>
      </c>
      <c r="AE3249" s="4">
        <f t="shared" si="1466"/>
        <v>0</v>
      </c>
      <c r="AF3249" s="3">
        <f t="shared" si="1482"/>
        <v>4.67</v>
      </c>
      <c r="AG3249" s="2">
        <f t="shared" si="1467"/>
        <v>105.92076283713217</v>
      </c>
      <c r="AH3249" s="1">
        <f t="shared" si="1456"/>
        <v>0</v>
      </c>
    </row>
    <row r="3250" spans="6:34" ht="15" thickBot="1" x14ac:dyDescent="0.4">
      <c r="F3250" s="21">
        <f t="shared" si="1468"/>
        <v>322.00000000000472</v>
      </c>
      <c r="G3250" s="20">
        <f t="shared" si="1483"/>
        <v>356.63043478260749</v>
      </c>
      <c r="H3250" s="19">
        <f t="shared" si="1457"/>
        <v>6.6304347826074945</v>
      </c>
      <c r="I3250" s="18">
        <f t="shared" si="1458"/>
        <v>1.8944099378878556E-2</v>
      </c>
      <c r="J3250" s="17">
        <f t="shared" si="1459"/>
        <v>3935.0464558612857</v>
      </c>
      <c r="K3250" s="16">
        <f t="shared" si="1460"/>
        <v>32.161889288814081</v>
      </c>
      <c r="L3250" s="15">
        <f t="shared" si="1461"/>
        <v>1.3845347021276564E-7</v>
      </c>
      <c r="M3250" s="14">
        <f t="shared" si="1462"/>
        <v>3.2909005334872264E-10</v>
      </c>
      <c r="N3250" s="13">
        <f t="shared" si="1469"/>
        <v>0</v>
      </c>
      <c r="O3250" s="12">
        <f t="shared" si="1470"/>
        <v>0</v>
      </c>
      <c r="P3250" s="4">
        <f t="shared" si="1471"/>
        <v>1.2462128098967713E-9</v>
      </c>
      <c r="Q3250" s="11">
        <f t="shared" si="1463"/>
        <v>1.831413571056754E-8</v>
      </c>
      <c r="R3250" s="10">
        <f t="shared" si="1472"/>
        <v>0</v>
      </c>
      <c r="S3250" s="9">
        <f t="shared" si="1473"/>
        <v>0</v>
      </c>
      <c r="T3250" s="8">
        <f t="shared" si="1474"/>
        <v>37294.985922558852</v>
      </c>
      <c r="U3250" s="7">
        <f t="shared" si="1475"/>
        <v>-32.161889288814081</v>
      </c>
      <c r="V3250" s="9">
        <f t="shared" si="1476"/>
        <v>0</v>
      </c>
      <c r="W3250" s="8">
        <f t="shared" si="1477"/>
        <v>3935.0464558612857</v>
      </c>
      <c r="X3250" s="7">
        <f t="shared" si="1478"/>
        <v>-32.161889288814081</v>
      </c>
      <c r="Y3250" s="6">
        <f t="shared" si="1464"/>
        <v>0</v>
      </c>
      <c r="Z3250" s="4">
        <f t="shared" si="1465"/>
        <v>-1</v>
      </c>
      <c r="AA3250" s="4">
        <f t="shared" si="1479"/>
        <v>0</v>
      </c>
      <c r="AB3250" s="5">
        <f t="shared" si="1480"/>
        <v>0</v>
      </c>
      <c r="AC3250" s="418">
        <f t="shared" si="1484"/>
        <v>0</v>
      </c>
      <c r="AD3250" s="628">
        <f t="shared" si="1481"/>
        <v>0</v>
      </c>
      <c r="AE3250" s="4">
        <f t="shared" si="1466"/>
        <v>0</v>
      </c>
      <c r="AF3250" s="3">
        <f t="shared" si="1482"/>
        <v>4.67</v>
      </c>
      <c r="AG3250" s="2">
        <f t="shared" si="1467"/>
        <v>105.92076283713217</v>
      </c>
      <c r="AH3250" s="1">
        <f t="shared" si="1456"/>
        <v>0</v>
      </c>
    </row>
    <row r="3251" spans="6:34" ht="15" thickBot="1" x14ac:dyDescent="0.4">
      <c r="F3251" s="21">
        <f t="shared" si="1468"/>
        <v>322.10000000000474</v>
      </c>
      <c r="G3251" s="20">
        <f t="shared" si="1483"/>
        <v>356.63043478260749</v>
      </c>
      <c r="H3251" s="19">
        <f t="shared" si="1457"/>
        <v>6.6304347826074945</v>
      </c>
      <c r="I3251" s="18">
        <f t="shared" si="1458"/>
        <v>1.8944099378878556E-2</v>
      </c>
      <c r="J3251" s="17">
        <f t="shared" si="1459"/>
        <v>3935.0464558612857</v>
      </c>
      <c r="K3251" s="16">
        <f t="shared" si="1460"/>
        <v>32.161889288814081</v>
      </c>
      <c r="L3251" s="15">
        <f t="shared" si="1461"/>
        <v>1.3845347021276564E-7</v>
      </c>
      <c r="M3251" s="14">
        <f t="shared" si="1462"/>
        <v>3.2909005334872264E-10</v>
      </c>
      <c r="N3251" s="13">
        <f t="shared" si="1469"/>
        <v>0</v>
      </c>
      <c r="O3251" s="12">
        <f t="shared" si="1470"/>
        <v>0</v>
      </c>
      <c r="P3251" s="4">
        <f t="shared" si="1471"/>
        <v>1.2462128098967713E-9</v>
      </c>
      <c r="Q3251" s="11">
        <f t="shared" si="1463"/>
        <v>1.831413571056754E-8</v>
      </c>
      <c r="R3251" s="10">
        <f t="shared" si="1472"/>
        <v>0</v>
      </c>
      <c r="S3251" s="9">
        <f t="shared" si="1473"/>
        <v>0</v>
      </c>
      <c r="T3251" s="8">
        <f t="shared" si="1474"/>
        <v>37294.985922558852</v>
      </c>
      <c r="U3251" s="7">
        <f t="shared" si="1475"/>
        <v>-32.161889288814081</v>
      </c>
      <c r="V3251" s="9">
        <f t="shared" si="1476"/>
        <v>0</v>
      </c>
      <c r="W3251" s="8">
        <f t="shared" si="1477"/>
        <v>3935.0464558612857</v>
      </c>
      <c r="X3251" s="7">
        <f t="shared" si="1478"/>
        <v>-32.161889288814081</v>
      </c>
      <c r="Y3251" s="6">
        <f t="shared" si="1464"/>
        <v>0</v>
      </c>
      <c r="Z3251" s="4">
        <f t="shared" si="1465"/>
        <v>-1</v>
      </c>
      <c r="AA3251" s="4">
        <f t="shared" si="1479"/>
        <v>0</v>
      </c>
      <c r="AB3251" s="5">
        <f t="shared" si="1480"/>
        <v>0</v>
      </c>
      <c r="AC3251" s="418">
        <f t="shared" si="1484"/>
        <v>0</v>
      </c>
      <c r="AD3251" s="628">
        <f t="shared" si="1481"/>
        <v>0</v>
      </c>
      <c r="AE3251" s="4">
        <f t="shared" si="1466"/>
        <v>0</v>
      </c>
      <c r="AF3251" s="3">
        <f t="shared" si="1482"/>
        <v>4.67</v>
      </c>
      <c r="AG3251" s="2">
        <f t="shared" si="1467"/>
        <v>105.92076283713217</v>
      </c>
      <c r="AH3251" s="1">
        <f t="shared" si="1456"/>
        <v>0</v>
      </c>
    </row>
    <row r="3252" spans="6:34" ht="15" thickBot="1" x14ac:dyDescent="0.4">
      <c r="F3252" s="21">
        <f t="shared" si="1468"/>
        <v>322.20000000000476</v>
      </c>
      <c r="G3252" s="20">
        <f t="shared" si="1483"/>
        <v>356.63043478260749</v>
      </c>
      <c r="H3252" s="19">
        <f t="shared" si="1457"/>
        <v>6.6304347826074945</v>
      </c>
      <c r="I3252" s="18">
        <f t="shared" si="1458"/>
        <v>1.8944099378878556E-2</v>
      </c>
      <c r="J3252" s="17">
        <f t="shared" si="1459"/>
        <v>3935.0464558612857</v>
      </c>
      <c r="K3252" s="16">
        <f t="shared" si="1460"/>
        <v>32.161889288814081</v>
      </c>
      <c r="L3252" s="15">
        <f t="shared" si="1461"/>
        <v>1.3845347021276564E-7</v>
      </c>
      <c r="M3252" s="14">
        <f t="shared" si="1462"/>
        <v>3.2909005334872264E-10</v>
      </c>
      <c r="N3252" s="13">
        <f t="shared" si="1469"/>
        <v>0</v>
      </c>
      <c r="O3252" s="12">
        <f t="shared" si="1470"/>
        <v>0</v>
      </c>
      <c r="P3252" s="4">
        <f t="shared" si="1471"/>
        <v>1.2462128098967713E-9</v>
      </c>
      <c r="Q3252" s="11">
        <f t="shared" si="1463"/>
        <v>1.831413571056754E-8</v>
      </c>
      <c r="R3252" s="10">
        <f t="shared" si="1472"/>
        <v>0</v>
      </c>
      <c r="S3252" s="9">
        <f t="shared" si="1473"/>
        <v>0</v>
      </c>
      <c r="T3252" s="8">
        <f t="shared" si="1474"/>
        <v>37294.985922558852</v>
      </c>
      <c r="U3252" s="7">
        <f t="shared" si="1475"/>
        <v>-32.161889288814081</v>
      </c>
      <c r="V3252" s="9">
        <f t="shared" si="1476"/>
        <v>0</v>
      </c>
      <c r="W3252" s="8">
        <f t="shared" si="1477"/>
        <v>3935.0464558612857</v>
      </c>
      <c r="X3252" s="7">
        <f t="shared" si="1478"/>
        <v>-32.161889288814081</v>
      </c>
      <c r="Y3252" s="6">
        <f t="shared" si="1464"/>
        <v>0</v>
      </c>
      <c r="Z3252" s="4">
        <f t="shared" si="1465"/>
        <v>-1</v>
      </c>
      <c r="AA3252" s="4">
        <f t="shared" si="1479"/>
        <v>0</v>
      </c>
      <c r="AB3252" s="5">
        <f t="shared" si="1480"/>
        <v>0</v>
      </c>
      <c r="AC3252" s="418">
        <f t="shared" si="1484"/>
        <v>0</v>
      </c>
      <c r="AD3252" s="628">
        <f t="shared" si="1481"/>
        <v>0</v>
      </c>
      <c r="AE3252" s="4">
        <f t="shared" si="1466"/>
        <v>0</v>
      </c>
      <c r="AF3252" s="3">
        <f t="shared" si="1482"/>
        <v>4.67</v>
      </c>
      <c r="AG3252" s="2">
        <f t="shared" si="1467"/>
        <v>105.92076283713217</v>
      </c>
      <c r="AH3252" s="1">
        <f t="shared" si="1456"/>
        <v>0</v>
      </c>
    </row>
    <row r="3253" spans="6:34" ht="15" thickBot="1" x14ac:dyDescent="0.4">
      <c r="F3253" s="21">
        <f t="shared" si="1468"/>
        <v>322.30000000000479</v>
      </c>
      <c r="G3253" s="20">
        <f t="shared" si="1483"/>
        <v>356.63043478260749</v>
      </c>
      <c r="H3253" s="19">
        <f t="shared" si="1457"/>
        <v>6.6304347826074945</v>
      </c>
      <c r="I3253" s="18">
        <f t="shared" si="1458"/>
        <v>1.8944099378878556E-2</v>
      </c>
      <c r="J3253" s="17">
        <f t="shared" si="1459"/>
        <v>3935.0464558612857</v>
      </c>
      <c r="K3253" s="16">
        <f t="shared" si="1460"/>
        <v>32.161889288814081</v>
      </c>
      <c r="L3253" s="15">
        <f t="shared" si="1461"/>
        <v>1.3845347021276564E-7</v>
      </c>
      <c r="M3253" s="14">
        <f t="shared" si="1462"/>
        <v>3.2909005334872264E-10</v>
      </c>
      <c r="N3253" s="13">
        <f t="shared" si="1469"/>
        <v>0</v>
      </c>
      <c r="O3253" s="12">
        <f t="shared" si="1470"/>
        <v>0</v>
      </c>
      <c r="P3253" s="4">
        <f t="shared" si="1471"/>
        <v>1.2462128098967713E-9</v>
      </c>
      <c r="Q3253" s="11">
        <f t="shared" si="1463"/>
        <v>1.831413571056754E-8</v>
      </c>
      <c r="R3253" s="10">
        <f t="shared" si="1472"/>
        <v>0</v>
      </c>
      <c r="S3253" s="9">
        <f t="shared" si="1473"/>
        <v>0</v>
      </c>
      <c r="T3253" s="8">
        <f t="shared" si="1474"/>
        <v>37294.985922558852</v>
      </c>
      <c r="U3253" s="7">
        <f t="shared" si="1475"/>
        <v>-32.161889288814081</v>
      </c>
      <c r="V3253" s="9">
        <f t="shared" si="1476"/>
        <v>0</v>
      </c>
      <c r="W3253" s="8">
        <f t="shared" si="1477"/>
        <v>3935.0464558612857</v>
      </c>
      <c r="X3253" s="7">
        <f t="shared" si="1478"/>
        <v>-32.161889288814081</v>
      </c>
      <c r="Y3253" s="6">
        <f t="shared" si="1464"/>
        <v>0</v>
      </c>
      <c r="Z3253" s="4">
        <f t="shared" si="1465"/>
        <v>-1</v>
      </c>
      <c r="AA3253" s="4">
        <f t="shared" si="1479"/>
        <v>0</v>
      </c>
      <c r="AB3253" s="5">
        <f t="shared" si="1480"/>
        <v>0</v>
      </c>
      <c r="AC3253" s="418">
        <f t="shared" si="1484"/>
        <v>0</v>
      </c>
      <c r="AD3253" s="628">
        <f t="shared" si="1481"/>
        <v>0</v>
      </c>
      <c r="AE3253" s="4">
        <f t="shared" si="1466"/>
        <v>0</v>
      </c>
      <c r="AF3253" s="3">
        <f t="shared" si="1482"/>
        <v>4.67</v>
      </c>
      <c r="AG3253" s="2">
        <f t="shared" si="1467"/>
        <v>105.92076283713217</v>
      </c>
      <c r="AH3253" s="1">
        <f t="shared" si="1456"/>
        <v>0</v>
      </c>
    </row>
    <row r="3254" spans="6:34" ht="15" thickBot="1" x14ac:dyDescent="0.4">
      <c r="F3254" s="21">
        <f t="shared" si="1468"/>
        <v>322.40000000000481</v>
      </c>
      <c r="G3254" s="20">
        <f t="shared" si="1483"/>
        <v>356.63043478260749</v>
      </c>
      <c r="H3254" s="19">
        <f t="shared" si="1457"/>
        <v>6.6304347826074945</v>
      </c>
      <c r="I3254" s="18">
        <f t="shared" si="1458"/>
        <v>1.8944099378878556E-2</v>
      </c>
      <c r="J3254" s="17">
        <f t="shared" si="1459"/>
        <v>3935.0464558612857</v>
      </c>
      <c r="K3254" s="16">
        <f t="shared" si="1460"/>
        <v>32.161889288814081</v>
      </c>
      <c r="L3254" s="15">
        <f t="shared" si="1461"/>
        <v>1.3845347021276564E-7</v>
      </c>
      <c r="M3254" s="14">
        <f t="shared" si="1462"/>
        <v>3.2909005334872264E-10</v>
      </c>
      <c r="N3254" s="13">
        <f t="shared" si="1469"/>
        <v>0</v>
      </c>
      <c r="O3254" s="12">
        <f t="shared" si="1470"/>
        <v>0</v>
      </c>
      <c r="P3254" s="4">
        <f t="shared" si="1471"/>
        <v>1.2462128098967713E-9</v>
      </c>
      <c r="Q3254" s="11">
        <f t="shared" si="1463"/>
        <v>1.831413571056754E-8</v>
      </c>
      <c r="R3254" s="10">
        <f t="shared" si="1472"/>
        <v>0</v>
      </c>
      <c r="S3254" s="9">
        <f t="shared" si="1473"/>
        <v>0</v>
      </c>
      <c r="T3254" s="8">
        <f t="shared" si="1474"/>
        <v>37294.985922558852</v>
      </c>
      <c r="U3254" s="7">
        <f t="shared" si="1475"/>
        <v>-32.161889288814081</v>
      </c>
      <c r="V3254" s="9">
        <f t="shared" si="1476"/>
        <v>0</v>
      </c>
      <c r="W3254" s="8">
        <f t="shared" si="1477"/>
        <v>3935.0464558612857</v>
      </c>
      <c r="X3254" s="7">
        <f t="shared" si="1478"/>
        <v>-32.161889288814081</v>
      </c>
      <c r="Y3254" s="6">
        <f t="shared" si="1464"/>
        <v>0</v>
      </c>
      <c r="Z3254" s="4">
        <f t="shared" si="1465"/>
        <v>-1</v>
      </c>
      <c r="AA3254" s="4">
        <f t="shared" si="1479"/>
        <v>0</v>
      </c>
      <c r="AB3254" s="5">
        <f t="shared" si="1480"/>
        <v>0</v>
      </c>
      <c r="AC3254" s="418">
        <f t="shared" si="1484"/>
        <v>0</v>
      </c>
      <c r="AD3254" s="628">
        <f t="shared" si="1481"/>
        <v>0</v>
      </c>
      <c r="AE3254" s="4">
        <f t="shared" si="1466"/>
        <v>0</v>
      </c>
      <c r="AF3254" s="3">
        <f t="shared" si="1482"/>
        <v>4.67</v>
      </c>
      <c r="AG3254" s="2">
        <f t="shared" si="1467"/>
        <v>105.92076283713217</v>
      </c>
      <c r="AH3254" s="1">
        <f t="shared" si="1456"/>
        <v>0</v>
      </c>
    </row>
    <row r="3255" spans="6:34" ht="15" thickBot="1" x14ac:dyDescent="0.4">
      <c r="F3255" s="21">
        <f t="shared" si="1468"/>
        <v>322.50000000000483</v>
      </c>
      <c r="G3255" s="20">
        <f t="shared" si="1483"/>
        <v>356.63043478260749</v>
      </c>
      <c r="H3255" s="19">
        <f t="shared" si="1457"/>
        <v>6.6304347826074945</v>
      </c>
      <c r="I3255" s="18">
        <f t="shared" si="1458"/>
        <v>1.8944099378878556E-2</v>
      </c>
      <c r="J3255" s="17">
        <f t="shared" si="1459"/>
        <v>3935.0464558612857</v>
      </c>
      <c r="K3255" s="16">
        <f t="shared" si="1460"/>
        <v>32.161889288814081</v>
      </c>
      <c r="L3255" s="15">
        <f t="shared" si="1461"/>
        <v>1.3845347021276564E-7</v>
      </c>
      <c r="M3255" s="14">
        <f t="shared" si="1462"/>
        <v>3.2909005334872264E-10</v>
      </c>
      <c r="N3255" s="13">
        <f t="shared" si="1469"/>
        <v>0</v>
      </c>
      <c r="O3255" s="12">
        <f t="shared" si="1470"/>
        <v>0</v>
      </c>
      <c r="P3255" s="4">
        <f t="shared" si="1471"/>
        <v>1.2462128098967713E-9</v>
      </c>
      <c r="Q3255" s="11">
        <f t="shared" si="1463"/>
        <v>1.831413571056754E-8</v>
      </c>
      <c r="R3255" s="10">
        <f t="shared" si="1472"/>
        <v>0</v>
      </c>
      <c r="S3255" s="9">
        <f t="shared" si="1473"/>
        <v>0</v>
      </c>
      <c r="T3255" s="8">
        <f t="shared" si="1474"/>
        <v>37294.985922558852</v>
      </c>
      <c r="U3255" s="7">
        <f t="shared" si="1475"/>
        <v>-32.161889288814081</v>
      </c>
      <c r="V3255" s="9">
        <f t="shared" si="1476"/>
        <v>0</v>
      </c>
      <c r="W3255" s="8">
        <f t="shared" si="1477"/>
        <v>3935.0464558612857</v>
      </c>
      <c r="X3255" s="7">
        <f t="shared" si="1478"/>
        <v>-32.161889288814081</v>
      </c>
      <c r="Y3255" s="6">
        <f t="shared" si="1464"/>
        <v>0</v>
      </c>
      <c r="Z3255" s="4">
        <f t="shared" si="1465"/>
        <v>-1</v>
      </c>
      <c r="AA3255" s="4">
        <f t="shared" si="1479"/>
        <v>0</v>
      </c>
      <c r="AB3255" s="5">
        <f t="shared" si="1480"/>
        <v>0</v>
      </c>
      <c r="AC3255" s="418">
        <f t="shared" si="1484"/>
        <v>0</v>
      </c>
      <c r="AD3255" s="628">
        <f t="shared" si="1481"/>
        <v>0</v>
      </c>
      <c r="AE3255" s="4">
        <f t="shared" si="1466"/>
        <v>0</v>
      </c>
      <c r="AF3255" s="3">
        <f t="shared" si="1482"/>
        <v>4.67</v>
      </c>
      <c r="AG3255" s="2">
        <f t="shared" si="1467"/>
        <v>105.92076283713217</v>
      </c>
      <c r="AH3255" s="1">
        <f t="shared" si="1456"/>
        <v>0</v>
      </c>
    </row>
    <row r="3256" spans="6:34" ht="15" thickBot="1" x14ac:dyDescent="0.4">
      <c r="F3256" s="21">
        <f t="shared" si="1468"/>
        <v>322.60000000000485</v>
      </c>
      <c r="G3256" s="20">
        <f t="shared" si="1483"/>
        <v>356.63043478260749</v>
      </c>
      <c r="H3256" s="19">
        <f t="shared" si="1457"/>
        <v>6.6304347826074945</v>
      </c>
      <c r="I3256" s="18">
        <f t="shared" si="1458"/>
        <v>1.8944099378878556E-2</v>
      </c>
      <c r="J3256" s="17">
        <f t="shared" si="1459"/>
        <v>3935.0464558612857</v>
      </c>
      <c r="K3256" s="16">
        <f t="shared" si="1460"/>
        <v>32.161889288814081</v>
      </c>
      <c r="L3256" s="15">
        <f t="shared" si="1461"/>
        <v>1.3845347021276564E-7</v>
      </c>
      <c r="M3256" s="14">
        <f t="shared" si="1462"/>
        <v>3.2909005334872264E-10</v>
      </c>
      <c r="N3256" s="13">
        <f t="shared" si="1469"/>
        <v>0</v>
      </c>
      <c r="O3256" s="12">
        <f t="shared" si="1470"/>
        <v>0</v>
      </c>
      <c r="P3256" s="4">
        <f t="shared" si="1471"/>
        <v>1.2462128098967713E-9</v>
      </c>
      <c r="Q3256" s="11">
        <f t="shared" si="1463"/>
        <v>1.831413571056754E-8</v>
      </c>
      <c r="R3256" s="10">
        <f t="shared" si="1472"/>
        <v>0</v>
      </c>
      <c r="S3256" s="9">
        <f t="shared" si="1473"/>
        <v>0</v>
      </c>
      <c r="T3256" s="8">
        <f t="shared" si="1474"/>
        <v>37294.985922558852</v>
      </c>
      <c r="U3256" s="7">
        <f t="shared" si="1475"/>
        <v>-32.161889288814081</v>
      </c>
      <c r="V3256" s="9">
        <f t="shared" si="1476"/>
        <v>0</v>
      </c>
      <c r="W3256" s="8">
        <f t="shared" si="1477"/>
        <v>3935.0464558612857</v>
      </c>
      <c r="X3256" s="7">
        <f t="shared" si="1478"/>
        <v>-32.161889288814081</v>
      </c>
      <c r="Y3256" s="6">
        <f t="shared" si="1464"/>
        <v>0</v>
      </c>
      <c r="Z3256" s="4">
        <f t="shared" si="1465"/>
        <v>-1</v>
      </c>
      <c r="AA3256" s="4">
        <f t="shared" si="1479"/>
        <v>0</v>
      </c>
      <c r="AB3256" s="5">
        <f t="shared" si="1480"/>
        <v>0</v>
      </c>
      <c r="AC3256" s="418">
        <f t="shared" si="1484"/>
        <v>0</v>
      </c>
      <c r="AD3256" s="628">
        <f t="shared" si="1481"/>
        <v>0</v>
      </c>
      <c r="AE3256" s="4">
        <f t="shared" si="1466"/>
        <v>0</v>
      </c>
      <c r="AF3256" s="3">
        <f t="shared" si="1482"/>
        <v>4.67</v>
      </c>
      <c r="AG3256" s="2">
        <f t="shared" si="1467"/>
        <v>105.92076283713217</v>
      </c>
      <c r="AH3256" s="1">
        <f t="shared" si="1456"/>
        <v>0</v>
      </c>
    </row>
    <row r="3257" spans="6:34" ht="15" thickBot="1" x14ac:dyDescent="0.4">
      <c r="F3257" s="21">
        <f t="shared" si="1468"/>
        <v>322.70000000000488</v>
      </c>
      <c r="G3257" s="20">
        <f t="shared" si="1483"/>
        <v>356.63043478260749</v>
      </c>
      <c r="H3257" s="19">
        <f t="shared" si="1457"/>
        <v>6.6304347826074945</v>
      </c>
      <c r="I3257" s="18">
        <f t="shared" si="1458"/>
        <v>1.8944099378878556E-2</v>
      </c>
      <c r="J3257" s="17">
        <f t="shared" si="1459"/>
        <v>3935.0464558612857</v>
      </c>
      <c r="K3257" s="16">
        <f t="shared" si="1460"/>
        <v>32.161889288814081</v>
      </c>
      <c r="L3257" s="15">
        <f t="shared" si="1461"/>
        <v>1.3845347021276564E-7</v>
      </c>
      <c r="M3257" s="14">
        <f t="shared" si="1462"/>
        <v>3.2909005334872264E-10</v>
      </c>
      <c r="N3257" s="13">
        <f t="shared" si="1469"/>
        <v>0</v>
      </c>
      <c r="O3257" s="12">
        <f t="shared" si="1470"/>
        <v>0</v>
      </c>
      <c r="P3257" s="4">
        <f t="shared" si="1471"/>
        <v>1.2462128098967713E-9</v>
      </c>
      <c r="Q3257" s="11">
        <f t="shared" si="1463"/>
        <v>1.831413571056754E-8</v>
      </c>
      <c r="R3257" s="10">
        <f t="shared" si="1472"/>
        <v>0</v>
      </c>
      <c r="S3257" s="9">
        <f t="shared" si="1473"/>
        <v>0</v>
      </c>
      <c r="T3257" s="8">
        <f t="shared" si="1474"/>
        <v>37294.985922558852</v>
      </c>
      <c r="U3257" s="7">
        <f t="shared" si="1475"/>
        <v>-32.161889288814081</v>
      </c>
      <c r="V3257" s="9">
        <f t="shared" si="1476"/>
        <v>0</v>
      </c>
      <c r="W3257" s="8">
        <f t="shared" si="1477"/>
        <v>3935.0464558612857</v>
      </c>
      <c r="X3257" s="7">
        <f t="shared" si="1478"/>
        <v>-32.161889288814081</v>
      </c>
      <c r="Y3257" s="6">
        <f t="shared" si="1464"/>
        <v>0</v>
      </c>
      <c r="Z3257" s="4">
        <f t="shared" si="1465"/>
        <v>-1</v>
      </c>
      <c r="AA3257" s="4">
        <f t="shared" si="1479"/>
        <v>0</v>
      </c>
      <c r="AB3257" s="5">
        <f t="shared" si="1480"/>
        <v>0</v>
      </c>
      <c r="AC3257" s="418">
        <f t="shared" si="1484"/>
        <v>0</v>
      </c>
      <c r="AD3257" s="628">
        <f t="shared" si="1481"/>
        <v>0</v>
      </c>
      <c r="AE3257" s="4">
        <f t="shared" si="1466"/>
        <v>0</v>
      </c>
      <c r="AF3257" s="3">
        <f t="shared" si="1482"/>
        <v>4.67</v>
      </c>
      <c r="AG3257" s="2">
        <f t="shared" si="1467"/>
        <v>105.92076283713217</v>
      </c>
      <c r="AH3257" s="1">
        <f t="shared" si="1456"/>
        <v>0</v>
      </c>
    </row>
    <row r="3258" spans="6:34" ht="15" thickBot="1" x14ac:dyDescent="0.4">
      <c r="F3258" s="21">
        <f t="shared" si="1468"/>
        <v>322.8000000000049</v>
      </c>
      <c r="G3258" s="20">
        <f t="shared" si="1483"/>
        <v>356.63043478260749</v>
      </c>
      <c r="H3258" s="19">
        <f t="shared" si="1457"/>
        <v>6.6304347826074945</v>
      </c>
      <c r="I3258" s="18">
        <f t="shared" si="1458"/>
        <v>1.8944099378878556E-2</v>
      </c>
      <c r="J3258" s="17">
        <f t="shared" si="1459"/>
        <v>3935.0464558612857</v>
      </c>
      <c r="K3258" s="16">
        <f t="shared" si="1460"/>
        <v>32.161889288814081</v>
      </c>
      <c r="L3258" s="15">
        <f t="shared" si="1461"/>
        <v>1.3845347021276564E-7</v>
      </c>
      <c r="M3258" s="14">
        <f t="shared" si="1462"/>
        <v>3.2909005334872264E-10</v>
      </c>
      <c r="N3258" s="13">
        <f t="shared" si="1469"/>
        <v>0</v>
      </c>
      <c r="O3258" s="12">
        <f t="shared" si="1470"/>
        <v>0</v>
      </c>
      <c r="P3258" s="4">
        <f t="shared" si="1471"/>
        <v>1.2462128098967713E-9</v>
      </c>
      <c r="Q3258" s="11">
        <f t="shared" si="1463"/>
        <v>1.831413571056754E-8</v>
      </c>
      <c r="R3258" s="10">
        <f t="shared" si="1472"/>
        <v>0</v>
      </c>
      <c r="S3258" s="9">
        <f t="shared" si="1473"/>
        <v>0</v>
      </c>
      <c r="T3258" s="8">
        <f t="shared" si="1474"/>
        <v>37294.985922558852</v>
      </c>
      <c r="U3258" s="7">
        <f t="shared" si="1475"/>
        <v>-32.161889288814081</v>
      </c>
      <c r="V3258" s="9">
        <f t="shared" si="1476"/>
        <v>0</v>
      </c>
      <c r="W3258" s="8">
        <f t="shared" si="1477"/>
        <v>3935.0464558612857</v>
      </c>
      <c r="X3258" s="7">
        <f t="shared" si="1478"/>
        <v>-32.161889288814081</v>
      </c>
      <c r="Y3258" s="6">
        <f t="shared" si="1464"/>
        <v>0</v>
      </c>
      <c r="Z3258" s="4">
        <f t="shared" si="1465"/>
        <v>-1</v>
      </c>
      <c r="AA3258" s="4">
        <f t="shared" si="1479"/>
        <v>0</v>
      </c>
      <c r="AB3258" s="5">
        <f t="shared" si="1480"/>
        <v>0</v>
      </c>
      <c r="AC3258" s="418">
        <f t="shared" si="1484"/>
        <v>0</v>
      </c>
      <c r="AD3258" s="628">
        <f t="shared" si="1481"/>
        <v>0</v>
      </c>
      <c r="AE3258" s="4">
        <f t="shared" si="1466"/>
        <v>0</v>
      </c>
      <c r="AF3258" s="3">
        <f t="shared" si="1482"/>
        <v>4.67</v>
      </c>
      <c r="AG3258" s="2">
        <f t="shared" si="1467"/>
        <v>105.92076283713217</v>
      </c>
      <c r="AH3258" s="1">
        <f t="shared" si="1456"/>
        <v>0</v>
      </c>
    </row>
    <row r="3259" spans="6:34" ht="15" thickBot="1" x14ac:dyDescent="0.4">
      <c r="F3259" s="21">
        <f t="shared" si="1468"/>
        <v>322.90000000000492</v>
      </c>
      <c r="G3259" s="20">
        <f t="shared" si="1483"/>
        <v>356.63043478260749</v>
      </c>
      <c r="H3259" s="19">
        <f t="shared" si="1457"/>
        <v>6.6304347826074945</v>
      </c>
      <c r="I3259" s="18">
        <f t="shared" si="1458"/>
        <v>1.8944099378878556E-2</v>
      </c>
      <c r="J3259" s="17">
        <f t="shared" si="1459"/>
        <v>3935.0464558612857</v>
      </c>
      <c r="K3259" s="16">
        <f t="shared" si="1460"/>
        <v>32.161889288814081</v>
      </c>
      <c r="L3259" s="15">
        <f t="shared" si="1461"/>
        <v>1.3845347021276564E-7</v>
      </c>
      <c r="M3259" s="14">
        <f t="shared" si="1462"/>
        <v>3.2909005334872264E-10</v>
      </c>
      <c r="N3259" s="13">
        <f t="shared" si="1469"/>
        <v>0</v>
      </c>
      <c r="O3259" s="12">
        <f t="shared" si="1470"/>
        <v>0</v>
      </c>
      <c r="P3259" s="4">
        <f t="shared" si="1471"/>
        <v>1.2462128098967713E-9</v>
      </c>
      <c r="Q3259" s="11">
        <f t="shared" si="1463"/>
        <v>1.831413571056754E-8</v>
      </c>
      <c r="R3259" s="10">
        <f t="shared" si="1472"/>
        <v>0</v>
      </c>
      <c r="S3259" s="9">
        <f t="shared" si="1473"/>
        <v>0</v>
      </c>
      <c r="T3259" s="8">
        <f t="shared" si="1474"/>
        <v>37294.985922558852</v>
      </c>
      <c r="U3259" s="7">
        <f t="shared" si="1475"/>
        <v>-32.161889288814081</v>
      </c>
      <c r="V3259" s="9">
        <f t="shared" si="1476"/>
        <v>0</v>
      </c>
      <c r="W3259" s="8">
        <f t="shared" si="1477"/>
        <v>3935.0464558612857</v>
      </c>
      <c r="X3259" s="7">
        <f t="shared" si="1478"/>
        <v>-32.161889288814081</v>
      </c>
      <c r="Y3259" s="6">
        <f t="shared" si="1464"/>
        <v>0</v>
      </c>
      <c r="Z3259" s="4">
        <f t="shared" si="1465"/>
        <v>-1</v>
      </c>
      <c r="AA3259" s="4">
        <f t="shared" si="1479"/>
        <v>0</v>
      </c>
      <c r="AB3259" s="5">
        <f t="shared" si="1480"/>
        <v>0</v>
      </c>
      <c r="AC3259" s="418">
        <f t="shared" si="1484"/>
        <v>0</v>
      </c>
      <c r="AD3259" s="628">
        <f t="shared" si="1481"/>
        <v>0</v>
      </c>
      <c r="AE3259" s="4">
        <f t="shared" si="1466"/>
        <v>0</v>
      </c>
      <c r="AF3259" s="3">
        <f t="shared" si="1482"/>
        <v>4.67</v>
      </c>
      <c r="AG3259" s="2">
        <f t="shared" si="1467"/>
        <v>105.92076283713217</v>
      </c>
      <c r="AH3259" s="1">
        <f t="shared" si="1456"/>
        <v>0</v>
      </c>
    </row>
    <row r="3260" spans="6:34" ht="15" thickBot="1" x14ac:dyDescent="0.4">
      <c r="F3260" s="21">
        <f t="shared" si="1468"/>
        <v>323.00000000000495</v>
      </c>
      <c r="G3260" s="20">
        <f t="shared" si="1483"/>
        <v>356.63043478260749</v>
      </c>
      <c r="H3260" s="19">
        <f t="shared" si="1457"/>
        <v>6.6304347826074945</v>
      </c>
      <c r="I3260" s="18">
        <f t="shared" si="1458"/>
        <v>1.8944099378878556E-2</v>
      </c>
      <c r="J3260" s="17">
        <f t="shared" si="1459"/>
        <v>3935.0464558612857</v>
      </c>
      <c r="K3260" s="16">
        <f t="shared" si="1460"/>
        <v>32.161889288814081</v>
      </c>
      <c r="L3260" s="15">
        <f t="shared" si="1461"/>
        <v>1.3845347021276564E-7</v>
      </c>
      <c r="M3260" s="14">
        <f t="shared" si="1462"/>
        <v>3.2909005334872264E-10</v>
      </c>
      <c r="N3260" s="13">
        <f t="shared" si="1469"/>
        <v>0</v>
      </c>
      <c r="O3260" s="12">
        <f t="shared" si="1470"/>
        <v>0</v>
      </c>
      <c r="P3260" s="4">
        <f t="shared" si="1471"/>
        <v>1.2462128098967713E-9</v>
      </c>
      <c r="Q3260" s="11">
        <f t="shared" si="1463"/>
        <v>1.831413571056754E-8</v>
      </c>
      <c r="R3260" s="10">
        <f t="shared" si="1472"/>
        <v>0</v>
      </c>
      <c r="S3260" s="9">
        <f t="shared" si="1473"/>
        <v>0</v>
      </c>
      <c r="T3260" s="8">
        <f t="shared" si="1474"/>
        <v>37294.985922558852</v>
      </c>
      <c r="U3260" s="7">
        <f t="shared" si="1475"/>
        <v>-32.161889288814081</v>
      </c>
      <c r="V3260" s="9">
        <f t="shared" si="1476"/>
        <v>0</v>
      </c>
      <c r="W3260" s="8">
        <f t="shared" si="1477"/>
        <v>3935.0464558612857</v>
      </c>
      <c r="X3260" s="7">
        <f t="shared" si="1478"/>
        <v>-32.161889288814081</v>
      </c>
      <c r="Y3260" s="6">
        <f t="shared" si="1464"/>
        <v>0</v>
      </c>
      <c r="Z3260" s="4">
        <f t="shared" si="1465"/>
        <v>-1</v>
      </c>
      <c r="AA3260" s="4">
        <f t="shared" si="1479"/>
        <v>0</v>
      </c>
      <c r="AB3260" s="5">
        <f t="shared" si="1480"/>
        <v>0</v>
      </c>
      <c r="AC3260" s="418">
        <f t="shared" si="1484"/>
        <v>0</v>
      </c>
      <c r="AD3260" s="628">
        <f t="shared" si="1481"/>
        <v>0</v>
      </c>
      <c r="AE3260" s="4">
        <f t="shared" si="1466"/>
        <v>0</v>
      </c>
      <c r="AF3260" s="3">
        <f t="shared" si="1482"/>
        <v>4.67</v>
      </c>
      <c r="AG3260" s="2">
        <f t="shared" si="1467"/>
        <v>105.92076283713217</v>
      </c>
      <c r="AH3260" s="1">
        <f t="shared" si="1456"/>
        <v>0</v>
      </c>
    </row>
    <row r="3261" spans="6:34" ht="15" thickBot="1" x14ac:dyDescent="0.4">
      <c r="F3261" s="21">
        <f t="shared" si="1468"/>
        <v>323.10000000000497</v>
      </c>
      <c r="G3261" s="20">
        <f t="shared" si="1483"/>
        <v>356.63043478260749</v>
      </c>
      <c r="H3261" s="19">
        <f t="shared" si="1457"/>
        <v>6.6304347826074945</v>
      </c>
      <c r="I3261" s="18">
        <f t="shared" si="1458"/>
        <v>1.8944099378878556E-2</v>
      </c>
      <c r="J3261" s="17">
        <f t="shared" si="1459"/>
        <v>3935.0464558612857</v>
      </c>
      <c r="K3261" s="16">
        <f t="shared" si="1460"/>
        <v>32.161889288814081</v>
      </c>
      <c r="L3261" s="15">
        <f t="shared" si="1461"/>
        <v>1.3845347021276564E-7</v>
      </c>
      <c r="M3261" s="14">
        <f t="shared" si="1462"/>
        <v>3.2909005334872264E-10</v>
      </c>
      <c r="N3261" s="13">
        <f t="shared" si="1469"/>
        <v>0</v>
      </c>
      <c r="O3261" s="12">
        <f t="shared" si="1470"/>
        <v>0</v>
      </c>
      <c r="P3261" s="4">
        <f t="shared" si="1471"/>
        <v>1.2462128098967713E-9</v>
      </c>
      <c r="Q3261" s="11">
        <f t="shared" si="1463"/>
        <v>1.831413571056754E-8</v>
      </c>
      <c r="R3261" s="10">
        <f t="shared" si="1472"/>
        <v>0</v>
      </c>
      <c r="S3261" s="9">
        <f t="shared" si="1473"/>
        <v>0</v>
      </c>
      <c r="T3261" s="8">
        <f t="shared" si="1474"/>
        <v>37294.985922558852</v>
      </c>
      <c r="U3261" s="7">
        <f t="shared" si="1475"/>
        <v>-32.161889288814081</v>
      </c>
      <c r="V3261" s="9">
        <f t="shared" si="1476"/>
        <v>0</v>
      </c>
      <c r="W3261" s="8">
        <f t="shared" si="1477"/>
        <v>3935.0464558612857</v>
      </c>
      <c r="X3261" s="7">
        <f t="shared" si="1478"/>
        <v>-32.161889288814081</v>
      </c>
      <c r="Y3261" s="6">
        <f t="shared" si="1464"/>
        <v>0</v>
      </c>
      <c r="Z3261" s="4">
        <f t="shared" si="1465"/>
        <v>-1</v>
      </c>
      <c r="AA3261" s="4">
        <f t="shared" si="1479"/>
        <v>0</v>
      </c>
      <c r="AB3261" s="5">
        <f t="shared" si="1480"/>
        <v>0</v>
      </c>
      <c r="AC3261" s="418">
        <f t="shared" si="1484"/>
        <v>0</v>
      </c>
      <c r="AD3261" s="628">
        <f t="shared" si="1481"/>
        <v>0</v>
      </c>
      <c r="AE3261" s="4">
        <f t="shared" si="1466"/>
        <v>0</v>
      </c>
      <c r="AF3261" s="3">
        <f t="shared" si="1482"/>
        <v>4.67</v>
      </c>
      <c r="AG3261" s="2">
        <f t="shared" si="1467"/>
        <v>105.92076283713217</v>
      </c>
      <c r="AH3261" s="1">
        <f t="shared" si="1456"/>
        <v>0</v>
      </c>
    </row>
    <row r="3262" spans="6:34" ht="15" thickBot="1" x14ac:dyDescent="0.4">
      <c r="F3262" s="21">
        <f t="shared" si="1468"/>
        <v>323.20000000000499</v>
      </c>
      <c r="G3262" s="20">
        <f t="shared" si="1483"/>
        <v>356.63043478260749</v>
      </c>
      <c r="H3262" s="19">
        <f t="shared" si="1457"/>
        <v>6.6304347826074945</v>
      </c>
      <c r="I3262" s="18">
        <f t="shared" si="1458"/>
        <v>1.8944099378878556E-2</v>
      </c>
      <c r="J3262" s="17">
        <f t="shared" si="1459"/>
        <v>3935.0464558612857</v>
      </c>
      <c r="K3262" s="16">
        <f t="shared" si="1460"/>
        <v>32.161889288814081</v>
      </c>
      <c r="L3262" s="15">
        <f t="shared" si="1461"/>
        <v>1.3845347021276564E-7</v>
      </c>
      <c r="M3262" s="14">
        <f t="shared" si="1462"/>
        <v>3.2909005334872264E-10</v>
      </c>
      <c r="N3262" s="13">
        <f t="shared" si="1469"/>
        <v>0</v>
      </c>
      <c r="O3262" s="12">
        <f t="shared" si="1470"/>
        <v>0</v>
      </c>
      <c r="P3262" s="4">
        <f t="shared" si="1471"/>
        <v>1.2462128098967713E-9</v>
      </c>
      <c r="Q3262" s="11">
        <f t="shared" si="1463"/>
        <v>1.831413571056754E-8</v>
      </c>
      <c r="R3262" s="10">
        <f t="shared" si="1472"/>
        <v>0</v>
      </c>
      <c r="S3262" s="9">
        <f t="shared" si="1473"/>
        <v>0</v>
      </c>
      <c r="T3262" s="8">
        <f t="shared" si="1474"/>
        <v>37294.985922558852</v>
      </c>
      <c r="U3262" s="7">
        <f t="shared" si="1475"/>
        <v>-32.161889288814081</v>
      </c>
      <c r="V3262" s="9">
        <f t="shared" si="1476"/>
        <v>0</v>
      </c>
      <c r="W3262" s="8">
        <f t="shared" si="1477"/>
        <v>3935.0464558612857</v>
      </c>
      <c r="X3262" s="7">
        <f t="shared" si="1478"/>
        <v>-32.161889288814081</v>
      </c>
      <c r="Y3262" s="6">
        <f t="shared" si="1464"/>
        <v>0</v>
      </c>
      <c r="Z3262" s="4">
        <f t="shared" si="1465"/>
        <v>-1</v>
      </c>
      <c r="AA3262" s="4">
        <f t="shared" si="1479"/>
        <v>0</v>
      </c>
      <c r="AB3262" s="5">
        <f t="shared" si="1480"/>
        <v>0</v>
      </c>
      <c r="AC3262" s="418">
        <f t="shared" si="1484"/>
        <v>0</v>
      </c>
      <c r="AD3262" s="628">
        <f t="shared" si="1481"/>
        <v>0</v>
      </c>
      <c r="AE3262" s="4">
        <f t="shared" si="1466"/>
        <v>0</v>
      </c>
      <c r="AF3262" s="3">
        <f t="shared" si="1482"/>
        <v>4.67</v>
      </c>
      <c r="AG3262" s="2">
        <f t="shared" si="1467"/>
        <v>105.92076283713217</v>
      </c>
      <c r="AH3262" s="1">
        <f t="shared" si="1456"/>
        <v>0</v>
      </c>
    </row>
    <row r="3263" spans="6:34" ht="15" thickBot="1" x14ac:dyDescent="0.4">
      <c r="F3263" s="21">
        <f t="shared" si="1468"/>
        <v>323.30000000000501</v>
      </c>
      <c r="G3263" s="20">
        <f t="shared" si="1483"/>
        <v>356.63043478260749</v>
      </c>
      <c r="H3263" s="19">
        <f t="shared" si="1457"/>
        <v>6.6304347826074945</v>
      </c>
      <c r="I3263" s="18">
        <f t="shared" si="1458"/>
        <v>1.8944099378878556E-2</v>
      </c>
      <c r="J3263" s="17">
        <f t="shared" si="1459"/>
        <v>3935.0464558612857</v>
      </c>
      <c r="K3263" s="16">
        <f t="shared" si="1460"/>
        <v>32.161889288814081</v>
      </c>
      <c r="L3263" s="15">
        <f t="shared" si="1461"/>
        <v>1.3845347021276564E-7</v>
      </c>
      <c r="M3263" s="14">
        <f t="shared" si="1462"/>
        <v>3.2909005334872264E-10</v>
      </c>
      <c r="N3263" s="13">
        <f t="shared" si="1469"/>
        <v>0</v>
      </c>
      <c r="O3263" s="12">
        <f t="shared" si="1470"/>
        <v>0</v>
      </c>
      <c r="P3263" s="4">
        <f t="shared" si="1471"/>
        <v>1.2462128098967713E-9</v>
      </c>
      <c r="Q3263" s="11">
        <f t="shared" si="1463"/>
        <v>1.831413571056754E-8</v>
      </c>
      <c r="R3263" s="10">
        <f t="shared" si="1472"/>
        <v>0</v>
      </c>
      <c r="S3263" s="9">
        <f t="shared" si="1473"/>
        <v>0</v>
      </c>
      <c r="T3263" s="8">
        <f t="shared" si="1474"/>
        <v>37294.985922558852</v>
      </c>
      <c r="U3263" s="7">
        <f t="shared" si="1475"/>
        <v>-32.161889288814081</v>
      </c>
      <c r="V3263" s="9">
        <f t="shared" si="1476"/>
        <v>0</v>
      </c>
      <c r="W3263" s="8">
        <f t="shared" si="1477"/>
        <v>3935.0464558612857</v>
      </c>
      <c r="X3263" s="7">
        <f t="shared" si="1478"/>
        <v>-32.161889288814081</v>
      </c>
      <c r="Y3263" s="6">
        <f t="shared" si="1464"/>
        <v>0</v>
      </c>
      <c r="Z3263" s="4">
        <f t="shared" si="1465"/>
        <v>-1</v>
      </c>
      <c r="AA3263" s="4">
        <f t="shared" si="1479"/>
        <v>0</v>
      </c>
      <c r="AB3263" s="5">
        <f t="shared" si="1480"/>
        <v>0</v>
      </c>
      <c r="AC3263" s="418">
        <f t="shared" si="1484"/>
        <v>0</v>
      </c>
      <c r="AD3263" s="628">
        <f t="shared" si="1481"/>
        <v>0</v>
      </c>
      <c r="AE3263" s="4">
        <f t="shared" si="1466"/>
        <v>0</v>
      </c>
      <c r="AF3263" s="3">
        <f t="shared" si="1482"/>
        <v>4.67</v>
      </c>
      <c r="AG3263" s="2">
        <f t="shared" si="1467"/>
        <v>105.92076283713217</v>
      </c>
      <c r="AH3263" s="1">
        <f t="shared" si="1456"/>
        <v>0</v>
      </c>
    </row>
    <row r="3264" spans="6:34" ht="15" thickBot="1" x14ac:dyDescent="0.4">
      <c r="F3264" s="21">
        <f t="shared" si="1468"/>
        <v>323.40000000000504</v>
      </c>
      <c r="G3264" s="20">
        <f t="shared" si="1483"/>
        <v>356.63043478260749</v>
      </c>
      <c r="H3264" s="19">
        <f t="shared" si="1457"/>
        <v>6.6304347826074945</v>
      </c>
      <c r="I3264" s="18">
        <f t="shared" si="1458"/>
        <v>1.8944099378878556E-2</v>
      </c>
      <c r="J3264" s="17">
        <f t="shared" si="1459"/>
        <v>3935.0464558612857</v>
      </c>
      <c r="K3264" s="16">
        <f t="shared" si="1460"/>
        <v>32.161889288814081</v>
      </c>
      <c r="L3264" s="15">
        <f t="shared" si="1461"/>
        <v>1.3845347021276564E-7</v>
      </c>
      <c r="M3264" s="14">
        <f t="shared" si="1462"/>
        <v>3.2909005334872264E-10</v>
      </c>
      <c r="N3264" s="13">
        <f t="shared" si="1469"/>
        <v>0</v>
      </c>
      <c r="O3264" s="12">
        <f t="shared" si="1470"/>
        <v>0</v>
      </c>
      <c r="P3264" s="4">
        <f t="shared" si="1471"/>
        <v>1.2462128098967713E-9</v>
      </c>
      <c r="Q3264" s="11">
        <f t="shared" si="1463"/>
        <v>1.831413571056754E-8</v>
      </c>
      <c r="R3264" s="10">
        <f t="shared" si="1472"/>
        <v>0</v>
      </c>
      <c r="S3264" s="9">
        <f t="shared" si="1473"/>
        <v>0</v>
      </c>
      <c r="T3264" s="8">
        <f t="shared" si="1474"/>
        <v>37294.985922558852</v>
      </c>
      <c r="U3264" s="7">
        <f t="shared" si="1475"/>
        <v>-32.161889288814081</v>
      </c>
      <c r="V3264" s="9">
        <f t="shared" si="1476"/>
        <v>0</v>
      </c>
      <c r="W3264" s="8">
        <f t="shared" si="1477"/>
        <v>3935.0464558612857</v>
      </c>
      <c r="X3264" s="7">
        <f t="shared" si="1478"/>
        <v>-32.161889288814081</v>
      </c>
      <c r="Y3264" s="6">
        <f t="shared" si="1464"/>
        <v>0</v>
      </c>
      <c r="Z3264" s="4">
        <f t="shared" si="1465"/>
        <v>-1</v>
      </c>
      <c r="AA3264" s="4">
        <f t="shared" si="1479"/>
        <v>0</v>
      </c>
      <c r="AB3264" s="5">
        <f t="shared" si="1480"/>
        <v>0</v>
      </c>
      <c r="AC3264" s="418">
        <f t="shared" si="1484"/>
        <v>0</v>
      </c>
      <c r="AD3264" s="628">
        <f t="shared" si="1481"/>
        <v>0</v>
      </c>
      <c r="AE3264" s="4">
        <f t="shared" si="1466"/>
        <v>0</v>
      </c>
      <c r="AF3264" s="3">
        <f t="shared" si="1482"/>
        <v>4.67</v>
      </c>
      <c r="AG3264" s="2">
        <f t="shared" si="1467"/>
        <v>105.92076283713217</v>
      </c>
      <c r="AH3264" s="1">
        <f t="shared" si="1456"/>
        <v>0</v>
      </c>
    </row>
    <row r="3265" spans="6:34" ht="15" thickBot="1" x14ac:dyDescent="0.4">
      <c r="F3265" s="21">
        <f t="shared" si="1468"/>
        <v>323.50000000000506</v>
      </c>
      <c r="G3265" s="20">
        <f t="shared" si="1483"/>
        <v>356.63043478260749</v>
      </c>
      <c r="H3265" s="19">
        <f t="shared" si="1457"/>
        <v>6.6304347826074945</v>
      </c>
      <c r="I3265" s="18">
        <f t="shared" si="1458"/>
        <v>1.8944099378878556E-2</v>
      </c>
      <c r="J3265" s="17">
        <f t="shared" si="1459"/>
        <v>3935.0464558612857</v>
      </c>
      <c r="K3265" s="16">
        <f t="shared" si="1460"/>
        <v>32.161889288814081</v>
      </c>
      <c r="L3265" s="15">
        <f t="shared" si="1461"/>
        <v>1.3845347021276564E-7</v>
      </c>
      <c r="M3265" s="14">
        <f t="shared" si="1462"/>
        <v>3.2909005334872264E-10</v>
      </c>
      <c r="N3265" s="13">
        <f t="shared" si="1469"/>
        <v>0</v>
      </c>
      <c r="O3265" s="12">
        <f t="shared" si="1470"/>
        <v>0</v>
      </c>
      <c r="P3265" s="4">
        <f t="shared" si="1471"/>
        <v>1.2462128098967713E-9</v>
      </c>
      <c r="Q3265" s="11">
        <f t="shared" si="1463"/>
        <v>1.831413571056754E-8</v>
      </c>
      <c r="R3265" s="10">
        <f t="shared" si="1472"/>
        <v>0</v>
      </c>
      <c r="S3265" s="9">
        <f t="shared" si="1473"/>
        <v>0</v>
      </c>
      <c r="T3265" s="8">
        <f t="shared" si="1474"/>
        <v>37294.985922558852</v>
      </c>
      <c r="U3265" s="7">
        <f t="shared" si="1475"/>
        <v>-32.161889288814081</v>
      </c>
      <c r="V3265" s="9">
        <f t="shared" si="1476"/>
        <v>0</v>
      </c>
      <c r="W3265" s="8">
        <f t="shared" si="1477"/>
        <v>3935.0464558612857</v>
      </c>
      <c r="X3265" s="7">
        <f t="shared" si="1478"/>
        <v>-32.161889288814081</v>
      </c>
      <c r="Y3265" s="6">
        <f t="shared" si="1464"/>
        <v>0</v>
      </c>
      <c r="Z3265" s="4">
        <f t="shared" si="1465"/>
        <v>-1</v>
      </c>
      <c r="AA3265" s="4">
        <f t="shared" si="1479"/>
        <v>0</v>
      </c>
      <c r="AB3265" s="5">
        <f t="shared" si="1480"/>
        <v>0</v>
      </c>
      <c r="AC3265" s="418">
        <f t="shared" si="1484"/>
        <v>0</v>
      </c>
      <c r="AD3265" s="628">
        <f t="shared" si="1481"/>
        <v>0</v>
      </c>
      <c r="AE3265" s="4">
        <f t="shared" si="1466"/>
        <v>0</v>
      </c>
      <c r="AF3265" s="3">
        <f t="shared" si="1482"/>
        <v>4.67</v>
      </c>
      <c r="AG3265" s="2">
        <f t="shared" si="1467"/>
        <v>105.92076283713217</v>
      </c>
      <c r="AH3265" s="1">
        <f t="shared" si="1456"/>
        <v>0</v>
      </c>
    </row>
    <row r="3266" spans="6:34" ht="15" thickBot="1" x14ac:dyDescent="0.4">
      <c r="F3266" s="21">
        <f t="shared" si="1468"/>
        <v>323.60000000000508</v>
      </c>
      <c r="G3266" s="20">
        <f t="shared" si="1483"/>
        <v>356.63043478260749</v>
      </c>
      <c r="H3266" s="19">
        <f t="shared" si="1457"/>
        <v>6.6304347826074945</v>
      </c>
      <c r="I3266" s="18">
        <f t="shared" si="1458"/>
        <v>1.8944099378878556E-2</v>
      </c>
      <c r="J3266" s="17">
        <f t="shared" si="1459"/>
        <v>3935.0464558612857</v>
      </c>
      <c r="K3266" s="16">
        <f t="shared" si="1460"/>
        <v>32.161889288814081</v>
      </c>
      <c r="L3266" s="15">
        <f t="shared" si="1461"/>
        <v>1.3845347021276564E-7</v>
      </c>
      <c r="M3266" s="14">
        <f t="shared" si="1462"/>
        <v>3.2909005334872264E-10</v>
      </c>
      <c r="N3266" s="13">
        <f t="shared" si="1469"/>
        <v>0</v>
      </c>
      <c r="O3266" s="12">
        <f t="shared" si="1470"/>
        <v>0</v>
      </c>
      <c r="P3266" s="4">
        <f t="shared" si="1471"/>
        <v>1.2462128098967713E-9</v>
      </c>
      <c r="Q3266" s="11">
        <f t="shared" si="1463"/>
        <v>1.831413571056754E-8</v>
      </c>
      <c r="R3266" s="10">
        <f t="shared" si="1472"/>
        <v>0</v>
      </c>
      <c r="S3266" s="9">
        <f t="shared" si="1473"/>
        <v>0</v>
      </c>
      <c r="T3266" s="8">
        <f t="shared" si="1474"/>
        <v>37294.985922558852</v>
      </c>
      <c r="U3266" s="7">
        <f t="shared" si="1475"/>
        <v>-32.161889288814081</v>
      </c>
      <c r="V3266" s="9">
        <f t="shared" si="1476"/>
        <v>0</v>
      </c>
      <c r="W3266" s="8">
        <f t="shared" si="1477"/>
        <v>3935.0464558612857</v>
      </c>
      <c r="X3266" s="7">
        <f t="shared" si="1478"/>
        <v>-32.161889288814081</v>
      </c>
      <c r="Y3266" s="6">
        <f t="shared" si="1464"/>
        <v>0</v>
      </c>
      <c r="Z3266" s="4">
        <f t="shared" si="1465"/>
        <v>-1</v>
      </c>
      <c r="AA3266" s="4">
        <f t="shared" si="1479"/>
        <v>0</v>
      </c>
      <c r="AB3266" s="5">
        <f t="shared" si="1480"/>
        <v>0</v>
      </c>
      <c r="AC3266" s="418">
        <f t="shared" si="1484"/>
        <v>0</v>
      </c>
      <c r="AD3266" s="628">
        <f t="shared" si="1481"/>
        <v>0</v>
      </c>
      <c r="AE3266" s="4">
        <f t="shared" si="1466"/>
        <v>0</v>
      </c>
      <c r="AF3266" s="3">
        <f t="shared" si="1482"/>
        <v>4.67</v>
      </c>
      <c r="AG3266" s="2">
        <f t="shared" si="1467"/>
        <v>105.92076283713217</v>
      </c>
      <c r="AH3266" s="1">
        <f t="shared" si="1456"/>
        <v>0</v>
      </c>
    </row>
    <row r="3267" spans="6:34" ht="15" thickBot="1" x14ac:dyDescent="0.4">
      <c r="F3267" s="21">
        <f t="shared" si="1468"/>
        <v>323.7000000000051</v>
      </c>
      <c r="G3267" s="20">
        <f t="shared" si="1483"/>
        <v>356.63043478260749</v>
      </c>
      <c r="H3267" s="19">
        <f t="shared" si="1457"/>
        <v>6.6304347826074945</v>
      </c>
      <c r="I3267" s="18">
        <f t="shared" si="1458"/>
        <v>1.8944099378878556E-2</v>
      </c>
      <c r="J3267" s="17">
        <f t="shared" si="1459"/>
        <v>3935.0464558612857</v>
      </c>
      <c r="K3267" s="16">
        <f t="shared" si="1460"/>
        <v>32.161889288814081</v>
      </c>
      <c r="L3267" s="15">
        <f t="shared" si="1461"/>
        <v>1.3845347021276564E-7</v>
      </c>
      <c r="M3267" s="14">
        <f t="shared" si="1462"/>
        <v>3.2909005334872264E-10</v>
      </c>
      <c r="N3267" s="13">
        <f t="shared" si="1469"/>
        <v>0</v>
      </c>
      <c r="O3267" s="12">
        <f t="shared" si="1470"/>
        <v>0</v>
      </c>
      <c r="P3267" s="4">
        <f t="shared" si="1471"/>
        <v>1.2462128098967713E-9</v>
      </c>
      <c r="Q3267" s="11">
        <f t="shared" si="1463"/>
        <v>1.831413571056754E-8</v>
      </c>
      <c r="R3267" s="10">
        <f t="shared" si="1472"/>
        <v>0</v>
      </c>
      <c r="S3267" s="9">
        <f t="shared" si="1473"/>
        <v>0</v>
      </c>
      <c r="T3267" s="8">
        <f t="shared" si="1474"/>
        <v>37294.985922558852</v>
      </c>
      <c r="U3267" s="7">
        <f t="shared" si="1475"/>
        <v>-32.161889288814081</v>
      </c>
      <c r="V3267" s="9">
        <f t="shared" si="1476"/>
        <v>0</v>
      </c>
      <c r="W3267" s="8">
        <f t="shared" si="1477"/>
        <v>3935.0464558612857</v>
      </c>
      <c r="X3267" s="7">
        <f t="shared" si="1478"/>
        <v>-32.161889288814081</v>
      </c>
      <c r="Y3267" s="6">
        <f t="shared" si="1464"/>
        <v>0</v>
      </c>
      <c r="Z3267" s="4">
        <f t="shared" si="1465"/>
        <v>-1</v>
      </c>
      <c r="AA3267" s="4">
        <f t="shared" si="1479"/>
        <v>0</v>
      </c>
      <c r="AB3267" s="5">
        <f t="shared" si="1480"/>
        <v>0</v>
      </c>
      <c r="AC3267" s="418">
        <f t="shared" si="1484"/>
        <v>0</v>
      </c>
      <c r="AD3267" s="628">
        <f t="shared" si="1481"/>
        <v>0</v>
      </c>
      <c r="AE3267" s="4">
        <f t="shared" si="1466"/>
        <v>0</v>
      </c>
      <c r="AF3267" s="3">
        <f t="shared" si="1482"/>
        <v>4.67</v>
      </c>
      <c r="AG3267" s="2">
        <f t="shared" si="1467"/>
        <v>105.92076283713217</v>
      </c>
      <c r="AH3267" s="1">
        <f t="shared" si="1456"/>
        <v>0</v>
      </c>
    </row>
    <row r="3268" spans="6:34" ht="15" thickBot="1" x14ac:dyDescent="0.4">
      <c r="F3268" s="21">
        <f t="shared" si="1468"/>
        <v>323.80000000000513</v>
      </c>
      <c r="G3268" s="20">
        <f t="shared" si="1483"/>
        <v>356.63043478260749</v>
      </c>
      <c r="H3268" s="19">
        <f t="shared" si="1457"/>
        <v>6.6304347826074945</v>
      </c>
      <c r="I3268" s="18">
        <f t="shared" si="1458"/>
        <v>1.8944099378878556E-2</v>
      </c>
      <c r="J3268" s="17">
        <f t="shared" si="1459"/>
        <v>3935.0464558612857</v>
      </c>
      <c r="K3268" s="16">
        <f t="shared" si="1460"/>
        <v>32.161889288814081</v>
      </c>
      <c r="L3268" s="15">
        <f t="shared" si="1461"/>
        <v>1.3845347021276564E-7</v>
      </c>
      <c r="M3268" s="14">
        <f t="shared" si="1462"/>
        <v>3.2909005334872264E-10</v>
      </c>
      <c r="N3268" s="13">
        <f t="shared" si="1469"/>
        <v>0</v>
      </c>
      <c r="O3268" s="12">
        <f t="shared" si="1470"/>
        <v>0</v>
      </c>
      <c r="P3268" s="4">
        <f t="shared" si="1471"/>
        <v>1.2462128098967713E-9</v>
      </c>
      <c r="Q3268" s="11">
        <f t="shared" si="1463"/>
        <v>1.831413571056754E-8</v>
      </c>
      <c r="R3268" s="10">
        <f t="shared" si="1472"/>
        <v>0</v>
      </c>
      <c r="S3268" s="9">
        <f t="shared" si="1473"/>
        <v>0</v>
      </c>
      <c r="T3268" s="8">
        <f t="shared" si="1474"/>
        <v>37294.985922558852</v>
      </c>
      <c r="U3268" s="7">
        <f t="shared" si="1475"/>
        <v>-32.161889288814081</v>
      </c>
      <c r="V3268" s="9">
        <f t="shared" si="1476"/>
        <v>0</v>
      </c>
      <c r="W3268" s="8">
        <f t="shared" si="1477"/>
        <v>3935.0464558612857</v>
      </c>
      <c r="X3268" s="7">
        <f t="shared" si="1478"/>
        <v>-32.161889288814081</v>
      </c>
      <c r="Y3268" s="6">
        <f t="shared" si="1464"/>
        <v>0</v>
      </c>
      <c r="Z3268" s="4">
        <f t="shared" si="1465"/>
        <v>-1</v>
      </c>
      <c r="AA3268" s="4">
        <f t="shared" si="1479"/>
        <v>0</v>
      </c>
      <c r="AB3268" s="5">
        <f t="shared" si="1480"/>
        <v>0</v>
      </c>
      <c r="AC3268" s="418">
        <f t="shared" si="1484"/>
        <v>0</v>
      </c>
      <c r="AD3268" s="628">
        <f t="shared" si="1481"/>
        <v>0</v>
      </c>
      <c r="AE3268" s="4">
        <f t="shared" si="1466"/>
        <v>0</v>
      </c>
      <c r="AF3268" s="3">
        <f t="shared" si="1482"/>
        <v>4.67</v>
      </c>
      <c r="AG3268" s="2">
        <f t="shared" si="1467"/>
        <v>105.92076283713217</v>
      </c>
      <c r="AH3268" s="1">
        <f t="shared" si="1456"/>
        <v>0</v>
      </c>
    </row>
    <row r="3269" spans="6:34" ht="15" thickBot="1" x14ac:dyDescent="0.4">
      <c r="F3269" s="21">
        <f t="shared" si="1468"/>
        <v>323.90000000000515</v>
      </c>
      <c r="G3269" s="20">
        <f t="shared" si="1483"/>
        <v>356.63043478260749</v>
      </c>
      <c r="H3269" s="19">
        <f t="shared" si="1457"/>
        <v>6.6304347826074945</v>
      </c>
      <c r="I3269" s="18">
        <f t="shared" si="1458"/>
        <v>1.8944099378878556E-2</v>
      </c>
      <c r="J3269" s="17">
        <f t="shared" si="1459"/>
        <v>3935.0464558612857</v>
      </c>
      <c r="K3269" s="16">
        <f t="shared" si="1460"/>
        <v>32.161889288814081</v>
      </c>
      <c r="L3269" s="15">
        <f t="shared" si="1461"/>
        <v>1.3845347021276564E-7</v>
      </c>
      <c r="M3269" s="14">
        <f t="shared" si="1462"/>
        <v>3.2909005334872264E-10</v>
      </c>
      <c r="N3269" s="13">
        <f t="shared" si="1469"/>
        <v>0</v>
      </c>
      <c r="O3269" s="12">
        <f t="shared" si="1470"/>
        <v>0</v>
      </c>
      <c r="P3269" s="4">
        <f t="shared" si="1471"/>
        <v>1.2462128098967713E-9</v>
      </c>
      <c r="Q3269" s="11">
        <f t="shared" si="1463"/>
        <v>1.831413571056754E-8</v>
      </c>
      <c r="R3269" s="10">
        <f t="shared" si="1472"/>
        <v>0</v>
      </c>
      <c r="S3269" s="9">
        <f t="shared" si="1473"/>
        <v>0</v>
      </c>
      <c r="T3269" s="8">
        <f t="shared" si="1474"/>
        <v>37294.985922558852</v>
      </c>
      <c r="U3269" s="7">
        <f t="shared" si="1475"/>
        <v>-32.161889288814081</v>
      </c>
      <c r="V3269" s="9">
        <f t="shared" si="1476"/>
        <v>0</v>
      </c>
      <c r="W3269" s="8">
        <f t="shared" si="1477"/>
        <v>3935.0464558612857</v>
      </c>
      <c r="X3269" s="7">
        <f t="shared" si="1478"/>
        <v>-32.161889288814081</v>
      </c>
      <c r="Y3269" s="6">
        <f t="shared" si="1464"/>
        <v>0</v>
      </c>
      <c r="Z3269" s="4">
        <f t="shared" si="1465"/>
        <v>-1</v>
      </c>
      <c r="AA3269" s="4">
        <f t="shared" si="1479"/>
        <v>0</v>
      </c>
      <c r="AB3269" s="5">
        <f t="shared" si="1480"/>
        <v>0</v>
      </c>
      <c r="AC3269" s="418">
        <f t="shared" si="1484"/>
        <v>0</v>
      </c>
      <c r="AD3269" s="628">
        <f t="shared" si="1481"/>
        <v>0</v>
      </c>
      <c r="AE3269" s="4">
        <f t="shared" si="1466"/>
        <v>0</v>
      </c>
      <c r="AF3269" s="3">
        <f t="shared" si="1482"/>
        <v>4.67</v>
      </c>
      <c r="AG3269" s="2">
        <f t="shared" si="1467"/>
        <v>105.92076283713217</v>
      </c>
      <c r="AH3269" s="1">
        <f t="shared" si="1456"/>
        <v>0</v>
      </c>
    </row>
    <row r="3270" spans="6:34" ht="15" thickBot="1" x14ac:dyDescent="0.4">
      <c r="F3270" s="21">
        <f t="shared" si="1468"/>
        <v>324.00000000000517</v>
      </c>
      <c r="G3270" s="20">
        <f t="shared" si="1483"/>
        <v>356.63043478260749</v>
      </c>
      <c r="H3270" s="19">
        <f t="shared" si="1457"/>
        <v>6.6304347826074945</v>
      </c>
      <c r="I3270" s="18">
        <f t="shared" si="1458"/>
        <v>1.8944099378878556E-2</v>
      </c>
      <c r="J3270" s="17">
        <f t="shared" si="1459"/>
        <v>3935.0464558612857</v>
      </c>
      <c r="K3270" s="16">
        <f t="shared" si="1460"/>
        <v>32.161889288814081</v>
      </c>
      <c r="L3270" s="15">
        <f t="shared" si="1461"/>
        <v>1.3845347021276564E-7</v>
      </c>
      <c r="M3270" s="14">
        <f t="shared" si="1462"/>
        <v>3.2909005334872264E-10</v>
      </c>
      <c r="N3270" s="13">
        <f t="shared" si="1469"/>
        <v>0</v>
      </c>
      <c r="O3270" s="12">
        <f t="shared" si="1470"/>
        <v>0</v>
      </c>
      <c r="P3270" s="4">
        <f t="shared" si="1471"/>
        <v>1.2462128098967713E-9</v>
      </c>
      <c r="Q3270" s="11">
        <f t="shared" si="1463"/>
        <v>1.831413571056754E-8</v>
      </c>
      <c r="R3270" s="10">
        <f t="shared" si="1472"/>
        <v>0</v>
      </c>
      <c r="S3270" s="9">
        <f t="shared" si="1473"/>
        <v>0</v>
      </c>
      <c r="T3270" s="8">
        <f t="shared" si="1474"/>
        <v>37294.985922558852</v>
      </c>
      <c r="U3270" s="7">
        <f t="shared" si="1475"/>
        <v>-32.161889288814081</v>
      </c>
      <c r="V3270" s="9">
        <f t="shared" si="1476"/>
        <v>0</v>
      </c>
      <c r="W3270" s="8">
        <f t="shared" si="1477"/>
        <v>3935.0464558612857</v>
      </c>
      <c r="X3270" s="7">
        <f t="shared" si="1478"/>
        <v>-32.161889288814081</v>
      </c>
      <c r="Y3270" s="6">
        <f t="shared" si="1464"/>
        <v>0</v>
      </c>
      <c r="Z3270" s="4">
        <f t="shared" si="1465"/>
        <v>-1</v>
      </c>
      <c r="AA3270" s="4">
        <f t="shared" si="1479"/>
        <v>0</v>
      </c>
      <c r="AB3270" s="5">
        <f t="shared" si="1480"/>
        <v>0</v>
      </c>
      <c r="AC3270" s="418">
        <f t="shared" si="1484"/>
        <v>0</v>
      </c>
      <c r="AD3270" s="628">
        <f t="shared" si="1481"/>
        <v>0</v>
      </c>
      <c r="AE3270" s="4">
        <f t="shared" si="1466"/>
        <v>0</v>
      </c>
      <c r="AF3270" s="3">
        <f t="shared" si="1482"/>
        <v>4.67</v>
      </c>
      <c r="AG3270" s="2">
        <f t="shared" si="1467"/>
        <v>105.92076283713217</v>
      </c>
      <c r="AH3270" s="1">
        <f t="shared" si="1456"/>
        <v>0</v>
      </c>
    </row>
    <row r="3271" spans="6:34" ht="15" thickBot="1" x14ac:dyDescent="0.4">
      <c r="F3271" s="21">
        <f t="shared" si="1468"/>
        <v>324.1000000000052</v>
      </c>
      <c r="G3271" s="20">
        <f t="shared" si="1483"/>
        <v>356.63043478260749</v>
      </c>
      <c r="H3271" s="19">
        <f t="shared" si="1457"/>
        <v>6.6304347826074945</v>
      </c>
      <c r="I3271" s="18">
        <f t="shared" si="1458"/>
        <v>1.8944099378878556E-2</v>
      </c>
      <c r="J3271" s="17">
        <f t="shared" si="1459"/>
        <v>3935.0464558612857</v>
      </c>
      <c r="K3271" s="16">
        <f t="shared" si="1460"/>
        <v>32.161889288814081</v>
      </c>
      <c r="L3271" s="15">
        <f t="shared" si="1461"/>
        <v>1.3845347021276564E-7</v>
      </c>
      <c r="M3271" s="14">
        <f t="shared" si="1462"/>
        <v>3.2909005334872264E-10</v>
      </c>
      <c r="N3271" s="13">
        <f t="shared" si="1469"/>
        <v>0</v>
      </c>
      <c r="O3271" s="12">
        <f t="shared" si="1470"/>
        <v>0</v>
      </c>
      <c r="P3271" s="4">
        <f t="shared" si="1471"/>
        <v>1.2462128098967713E-9</v>
      </c>
      <c r="Q3271" s="11">
        <f t="shared" si="1463"/>
        <v>1.831413571056754E-8</v>
      </c>
      <c r="R3271" s="10">
        <f t="shared" si="1472"/>
        <v>0</v>
      </c>
      <c r="S3271" s="9">
        <f t="shared" si="1473"/>
        <v>0</v>
      </c>
      <c r="T3271" s="8">
        <f t="shared" si="1474"/>
        <v>37294.985922558852</v>
      </c>
      <c r="U3271" s="7">
        <f t="shared" si="1475"/>
        <v>-32.161889288814081</v>
      </c>
      <c r="V3271" s="9">
        <f t="shared" si="1476"/>
        <v>0</v>
      </c>
      <c r="W3271" s="8">
        <f t="shared" si="1477"/>
        <v>3935.0464558612857</v>
      </c>
      <c r="X3271" s="7">
        <f t="shared" si="1478"/>
        <v>-32.161889288814081</v>
      </c>
      <c r="Y3271" s="6">
        <f t="shared" si="1464"/>
        <v>0</v>
      </c>
      <c r="Z3271" s="4">
        <f t="shared" si="1465"/>
        <v>-1</v>
      </c>
      <c r="AA3271" s="4">
        <f t="shared" si="1479"/>
        <v>0</v>
      </c>
      <c r="AB3271" s="5">
        <f t="shared" si="1480"/>
        <v>0</v>
      </c>
      <c r="AC3271" s="418">
        <f t="shared" si="1484"/>
        <v>0</v>
      </c>
      <c r="AD3271" s="628">
        <f t="shared" si="1481"/>
        <v>0</v>
      </c>
      <c r="AE3271" s="4">
        <f t="shared" si="1466"/>
        <v>0</v>
      </c>
      <c r="AF3271" s="3">
        <f t="shared" si="1482"/>
        <v>4.67</v>
      </c>
      <c r="AG3271" s="2">
        <f t="shared" si="1467"/>
        <v>105.92076283713217</v>
      </c>
      <c r="AH3271" s="1">
        <f t="shared" si="1456"/>
        <v>0</v>
      </c>
    </row>
    <row r="3272" spans="6:34" ht="15" thickBot="1" x14ac:dyDescent="0.4">
      <c r="F3272" s="21">
        <f t="shared" si="1468"/>
        <v>324.20000000000522</v>
      </c>
      <c r="G3272" s="20">
        <f t="shared" si="1483"/>
        <v>356.63043478260749</v>
      </c>
      <c r="H3272" s="19">
        <f t="shared" si="1457"/>
        <v>6.6304347826074945</v>
      </c>
      <c r="I3272" s="18">
        <f t="shared" si="1458"/>
        <v>1.8944099378878556E-2</v>
      </c>
      <c r="J3272" s="17">
        <f t="shared" si="1459"/>
        <v>3935.0464558612857</v>
      </c>
      <c r="K3272" s="16">
        <f t="shared" si="1460"/>
        <v>32.161889288814081</v>
      </c>
      <c r="L3272" s="15">
        <f t="shared" si="1461"/>
        <v>1.3845347021276564E-7</v>
      </c>
      <c r="M3272" s="14">
        <f t="shared" si="1462"/>
        <v>3.2909005334872264E-10</v>
      </c>
      <c r="N3272" s="13">
        <f t="shared" si="1469"/>
        <v>0</v>
      </c>
      <c r="O3272" s="12">
        <f t="shared" si="1470"/>
        <v>0</v>
      </c>
      <c r="P3272" s="4">
        <f t="shared" si="1471"/>
        <v>1.2462128098967713E-9</v>
      </c>
      <c r="Q3272" s="11">
        <f t="shared" si="1463"/>
        <v>1.831413571056754E-8</v>
      </c>
      <c r="R3272" s="10">
        <f t="shared" si="1472"/>
        <v>0</v>
      </c>
      <c r="S3272" s="9">
        <f t="shared" si="1473"/>
        <v>0</v>
      </c>
      <c r="T3272" s="8">
        <f t="shared" si="1474"/>
        <v>37294.985922558852</v>
      </c>
      <c r="U3272" s="7">
        <f t="shared" si="1475"/>
        <v>-32.161889288814081</v>
      </c>
      <c r="V3272" s="9">
        <f t="shared" si="1476"/>
        <v>0</v>
      </c>
      <c r="W3272" s="8">
        <f t="shared" si="1477"/>
        <v>3935.0464558612857</v>
      </c>
      <c r="X3272" s="7">
        <f t="shared" si="1478"/>
        <v>-32.161889288814081</v>
      </c>
      <c r="Y3272" s="6">
        <f t="shared" si="1464"/>
        <v>0</v>
      </c>
      <c r="Z3272" s="4">
        <f t="shared" si="1465"/>
        <v>-1</v>
      </c>
      <c r="AA3272" s="4">
        <f t="shared" si="1479"/>
        <v>0</v>
      </c>
      <c r="AB3272" s="5">
        <f t="shared" si="1480"/>
        <v>0</v>
      </c>
      <c r="AC3272" s="418">
        <f t="shared" si="1484"/>
        <v>0</v>
      </c>
      <c r="AD3272" s="628">
        <f t="shared" si="1481"/>
        <v>0</v>
      </c>
      <c r="AE3272" s="4">
        <f t="shared" si="1466"/>
        <v>0</v>
      </c>
      <c r="AF3272" s="3">
        <f t="shared" si="1482"/>
        <v>4.67</v>
      </c>
      <c r="AG3272" s="2">
        <f t="shared" si="1467"/>
        <v>105.92076283713217</v>
      </c>
      <c r="AH3272" s="1">
        <f t="shared" si="1456"/>
        <v>0</v>
      </c>
    </row>
    <row r="3273" spans="6:34" ht="15" thickBot="1" x14ac:dyDescent="0.4">
      <c r="F3273" s="21">
        <f t="shared" si="1468"/>
        <v>324.30000000000524</v>
      </c>
      <c r="G3273" s="20">
        <f t="shared" si="1483"/>
        <v>356.63043478260749</v>
      </c>
      <c r="H3273" s="19">
        <f t="shared" si="1457"/>
        <v>6.6304347826074945</v>
      </c>
      <c r="I3273" s="18">
        <f t="shared" si="1458"/>
        <v>1.8944099378878556E-2</v>
      </c>
      <c r="J3273" s="17">
        <f t="shared" si="1459"/>
        <v>3935.0464558612857</v>
      </c>
      <c r="K3273" s="16">
        <f t="shared" si="1460"/>
        <v>32.161889288814081</v>
      </c>
      <c r="L3273" s="15">
        <f t="shared" si="1461"/>
        <v>1.3845347021276564E-7</v>
      </c>
      <c r="M3273" s="14">
        <f t="shared" si="1462"/>
        <v>3.2909005334872264E-10</v>
      </c>
      <c r="N3273" s="13">
        <f t="shared" si="1469"/>
        <v>0</v>
      </c>
      <c r="O3273" s="12">
        <f t="shared" si="1470"/>
        <v>0</v>
      </c>
      <c r="P3273" s="4">
        <f t="shared" si="1471"/>
        <v>1.2462128098967713E-9</v>
      </c>
      <c r="Q3273" s="11">
        <f t="shared" si="1463"/>
        <v>1.831413571056754E-8</v>
      </c>
      <c r="R3273" s="10">
        <f t="shared" si="1472"/>
        <v>0</v>
      </c>
      <c r="S3273" s="9">
        <f t="shared" si="1473"/>
        <v>0</v>
      </c>
      <c r="T3273" s="8">
        <f t="shared" si="1474"/>
        <v>37294.985922558852</v>
      </c>
      <c r="U3273" s="7">
        <f t="shared" si="1475"/>
        <v>-32.161889288814081</v>
      </c>
      <c r="V3273" s="9">
        <f t="shared" si="1476"/>
        <v>0</v>
      </c>
      <c r="W3273" s="8">
        <f t="shared" si="1477"/>
        <v>3935.0464558612857</v>
      </c>
      <c r="X3273" s="7">
        <f t="shared" si="1478"/>
        <v>-32.161889288814081</v>
      </c>
      <c r="Y3273" s="6">
        <f t="shared" si="1464"/>
        <v>0</v>
      </c>
      <c r="Z3273" s="4">
        <f t="shared" si="1465"/>
        <v>-1</v>
      </c>
      <c r="AA3273" s="4">
        <f t="shared" si="1479"/>
        <v>0</v>
      </c>
      <c r="AB3273" s="5">
        <f t="shared" si="1480"/>
        <v>0</v>
      </c>
      <c r="AC3273" s="418">
        <f t="shared" si="1484"/>
        <v>0</v>
      </c>
      <c r="AD3273" s="628">
        <f t="shared" si="1481"/>
        <v>0</v>
      </c>
      <c r="AE3273" s="4">
        <f t="shared" si="1466"/>
        <v>0</v>
      </c>
      <c r="AF3273" s="3">
        <f t="shared" si="1482"/>
        <v>4.67</v>
      </c>
      <c r="AG3273" s="2">
        <f t="shared" si="1467"/>
        <v>105.92076283713217</v>
      </c>
      <c r="AH3273" s="1">
        <f t="shared" si="1456"/>
        <v>0</v>
      </c>
    </row>
    <row r="3274" spans="6:34" ht="15" thickBot="1" x14ac:dyDescent="0.4">
      <c r="F3274" s="21">
        <f t="shared" si="1468"/>
        <v>324.40000000000526</v>
      </c>
      <c r="G3274" s="20">
        <f t="shared" si="1483"/>
        <v>356.63043478260749</v>
      </c>
      <c r="H3274" s="19">
        <f t="shared" si="1457"/>
        <v>6.6304347826074945</v>
      </c>
      <c r="I3274" s="18">
        <f t="shared" si="1458"/>
        <v>1.8944099378878556E-2</v>
      </c>
      <c r="J3274" s="17">
        <f t="shared" si="1459"/>
        <v>3935.0464558612857</v>
      </c>
      <c r="K3274" s="16">
        <f t="shared" si="1460"/>
        <v>32.161889288814081</v>
      </c>
      <c r="L3274" s="15">
        <f t="shared" si="1461"/>
        <v>1.3845347021276564E-7</v>
      </c>
      <c r="M3274" s="14">
        <f t="shared" si="1462"/>
        <v>3.2909005334872264E-10</v>
      </c>
      <c r="N3274" s="13">
        <f t="shared" si="1469"/>
        <v>0</v>
      </c>
      <c r="O3274" s="12">
        <f t="shared" si="1470"/>
        <v>0</v>
      </c>
      <c r="P3274" s="4">
        <f t="shared" si="1471"/>
        <v>1.2462128098967713E-9</v>
      </c>
      <c r="Q3274" s="11">
        <f t="shared" si="1463"/>
        <v>1.831413571056754E-8</v>
      </c>
      <c r="R3274" s="10">
        <f t="shared" si="1472"/>
        <v>0</v>
      </c>
      <c r="S3274" s="9">
        <f t="shared" si="1473"/>
        <v>0</v>
      </c>
      <c r="T3274" s="8">
        <f t="shared" si="1474"/>
        <v>37294.985922558852</v>
      </c>
      <c r="U3274" s="7">
        <f t="shared" si="1475"/>
        <v>-32.161889288814081</v>
      </c>
      <c r="V3274" s="9">
        <f t="shared" si="1476"/>
        <v>0</v>
      </c>
      <c r="W3274" s="8">
        <f t="shared" si="1477"/>
        <v>3935.0464558612857</v>
      </c>
      <c r="X3274" s="7">
        <f t="shared" si="1478"/>
        <v>-32.161889288814081</v>
      </c>
      <c r="Y3274" s="6">
        <f t="shared" si="1464"/>
        <v>0</v>
      </c>
      <c r="Z3274" s="4">
        <f t="shared" si="1465"/>
        <v>-1</v>
      </c>
      <c r="AA3274" s="4">
        <f t="shared" si="1479"/>
        <v>0</v>
      </c>
      <c r="AB3274" s="5">
        <f t="shared" si="1480"/>
        <v>0</v>
      </c>
      <c r="AC3274" s="418">
        <f t="shared" si="1484"/>
        <v>0</v>
      </c>
      <c r="AD3274" s="628">
        <f t="shared" si="1481"/>
        <v>0</v>
      </c>
      <c r="AE3274" s="4">
        <f t="shared" si="1466"/>
        <v>0</v>
      </c>
      <c r="AF3274" s="3">
        <f t="shared" si="1482"/>
        <v>4.67</v>
      </c>
      <c r="AG3274" s="2">
        <f t="shared" si="1467"/>
        <v>105.92076283713217</v>
      </c>
      <c r="AH3274" s="1">
        <f t="shared" si="1456"/>
        <v>0</v>
      </c>
    </row>
    <row r="3275" spans="6:34" ht="15" thickBot="1" x14ac:dyDescent="0.4">
      <c r="F3275" s="21">
        <f t="shared" si="1468"/>
        <v>324.50000000000529</v>
      </c>
      <c r="G3275" s="20">
        <f t="shared" si="1483"/>
        <v>356.63043478260749</v>
      </c>
      <c r="H3275" s="19">
        <f t="shared" si="1457"/>
        <v>6.6304347826074945</v>
      </c>
      <c r="I3275" s="18">
        <f t="shared" si="1458"/>
        <v>1.8944099378878556E-2</v>
      </c>
      <c r="J3275" s="17">
        <f t="shared" si="1459"/>
        <v>3935.0464558612857</v>
      </c>
      <c r="K3275" s="16">
        <f t="shared" si="1460"/>
        <v>32.161889288814081</v>
      </c>
      <c r="L3275" s="15">
        <f t="shared" si="1461"/>
        <v>1.3845347021276564E-7</v>
      </c>
      <c r="M3275" s="14">
        <f t="shared" si="1462"/>
        <v>3.2909005334872264E-10</v>
      </c>
      <c r="N3275" s="13">
        <f t="shared" si="1469"/>
        <v>0</v>
      </c>
      <c r="O3275" s="12">
        <f t="shared" si="1470"/>
        <v>0</v>
      </c>
      <c r="P3275" s="4">
        <f t="shared" si="1471"/>
        <v>1.2462128098967713E-9</v>
      </c>
      <c r="Q3275" s="11">
        <f t="shared" si="1463"/>
        <v>1.831413571056754E-8</v>
      </c>
      <c r="R3275" s="10">
        <f t="shared" si="1472"/>
        <v>0</v>
      </c>
      <c r="S3275" s="9">
        <f t="shared" si="1473"/>
        <v>0</v>
      </c>
      <c r="T3275" s="8">
        <f t="shared" si="1474"/>
        <v>37294.985922558852</v>
      </c>
      <c r="U3275" s="7">
        <f t="shared" si="1475"/>
        <v>-32.161889288814081</v>
      </c>
      <c r="V3275" s="9">
        <f t="shared" si="1476"/>
        <v>0</v>
      </c>
      <c r="W3275" s="8">
        <f t="shared" si="1477"/>
        <v>3935.0464558612857</v>
      </c>
      <c r="X3275" s="7">
        <f t="shared" si="1478"/>
        <v>-32.161889288814081</v>
      </c>
      <c r="Y3275" s="6">
        <f t="shared" si="1464"/>
        <v>0</v>
      </c>
      <c r="Z3275" s="4">
        <f t="shared" si="1465"/>
        <v>-1</v>
      </c>
      <c r="AA3275" s="4">
        <f t="shared" si="1479"/>
        <v>0</v>
      </c>
      <c r="AB3275" s="5">
        <f t="shared" si="1480"/>
        <v>0</v>
      </c>
      <c r="AC3275" s="418">
        <f t="shared" si="1484"/>
        <v>0</v>
      </c>
      <c r="AD3275" s="628">
        <f t="shared" si="1481"/>
        <v>0</v>
      </c>
      <c r="AE3275" s="4">
        <f t="shared" si="1466"/>
        <v>0</v>
      </c>
      <c r="AF3275" s="3">
        <f t="shared" si="1482"/>
        <v>4.67</v>
      </c>
      <c r="AG3275" s="2">
        <f t="shared" si="1467"/>
        <v>105.92076283713217</v>
      </c>
      <c r="AH3275" s="1">
        <f t="shared" si="1456"/>
        <v>0</v>
      </c>
    </row>
    <row r="3276" spans="6:34" ht="15" thickBot="1" x14ac:dyDescent="0.4">
      <c r="F3276" s="21">
        <f t="shared" si="1468"/>
        <v>324.60000000000531</v>
      </c>
      <c r="G3276" s="20">
        <f t="shared" si="1483"/>
        <v>356.63043478260749</v>
      </c>
      <c r="H3276" s="19">
        <f t="shared" si="1457"/>
        <v>6.6304347826074945</v>
      </c>
      <c r="I3276" s="18">
        <f t="shared" si="1458"/>
        <v>1.8944099378878556E-2</v>
      </c>
      <c r="J3276" s="17">
        <f t="shared" si="1459"/>
        <v>3935.0464558612857</v>
      </c>
      <c r="K3276" s="16">
        <f t="shared" si="1460"/>
        <v>32.161889288814081</v>
      </c>
      <c r="L3276" s="15">
        <f t="shared" si="1461"/>
        <v>1.3845347021276564E-7</v>
      </c>
      <c r="M3276" s="14">
        <f t="shared" si="1462"/>
        <v>3.2909005334872264E-10</v>
      </c>
      <c r="N3276" s="13">
        <f t="shared" si="1469"/>
        <v>0</v>
      </c>
      <c r="O3276" s="12">
        <f t="shared" si="1470"/>
        <v>0</v>
      </c>
      <c r="P3276" s="4">
        <f t="shared" si="1471"/>
        <v>1.2462128098967713E-9</v>
      </c>
      <c r="Q3276" s="11">
        <f t="shared" si="1463"/>
        <v>1.831413571056754E-8</v>
      </c>
      <c r="R3276" s="10">
        <f t="shared" si="1472"/>
        <v>0</v>
      </c>
      <c r="S3276" s="9">
        <f t="shared" si="1473"/>
        <v>0</v>
      </c>
      <c r="T3276" s="8">
        <f t="shared" si="1474"/>
        <v>37294.985922558852</v>
      </c>
      <c r="U3276" s="7">
        <f t="shared" si="1475"/>
        <v>-32.161889288814081</v>
      </c>
      <c r="V3276" s="9">
        <f t="shared" si="1476"/>
        <v>0</v>
      </c>
      <c r="W3276" s="8">
        <f t="shared" si="1477"/>
        <v>3935.0464558612857</v>
      </c>
      <c r="X3276" s="7">
        <f t="shared" si="1478"/>
        <v>-32.161889288814081</v>
      </c>
      <c r="Y3276" s="6">
        <f t="shared" si="1464"/>
        <v>0</v>
      </c>
      <c r="Z3276" s="4">
        <f t="shared" si="1465"/>
        <v>-1</v>
      </c>
      <c r="AA3276" s="4">
        <f t="shared" si="1479"/>
        <v>0</v>
      </c>
      <c r="AB3276" s="5">
        <f t="shared" si="1480"/>
        <v>0</v>
      </c>
      <c r="AC3276" s="418">
        <f t="shared" si="1484"/>
        <v>0</v>
      </c>
      <c r="AD3276" s="628">
        <f t="shared" si="1481"/>
        <v>0</v>
      </c>
      <c r="AE3276" s="4">
        <f t="shared" si="1466"/>
        <v>0</v>
      </c>
      <c r="AF3276" s="3">
        <f t="shared" si="1482"/>
        <v>4.67</v>
      </c>
      <c r="AG3276" s="2">
        <f t="shared" si="1467"/>
        <v>105.92076283713217</v>
      </c>
      <c r="AH3276" s="1">
        <f t="shared" si="1456"/>
        <v>0</v>
      </c>
    </row>
    <row r="3277" spans="6:34" ht="15" thickBot="1" x14ac:dyDescent="0.4">
      <c r="F3277" s="21">
        <f t="shared" si="1468"/>
        <v>324.70000000000533</v>
      </c>
      <c r="G3277" s="20">
        <f t="shared" si="1483"/>
        <v>356.63043478260749</v>
      </c>
      <c r="H3277" s="19">
        <f t="shared" si="1457"/>
        <v>6.6304347826074945</v>
      </c>
      <c r="I3277" s="18">
        <f t="shared" si="1458"/>
        <v>1.8944099378878556E-2</v>
      </c>
      <c r="J3277" s="17">
        <f t="shared" si="1459"/>
        <v>3935.0464558612857</v>
      </c>
      <c r="K3277" s="16">
        <f t="shared" si="1460"/>
        <v>32.161889288814081</v>
      </c>
      <c r="L3277" s="15">
        <f t="shared" si="1461"/>
        <v>1.3845347021276564E-7</v>
      </c>
      <c r="M3277" s="14">
        <f t="shared" si="1462"/>
        <v>3.2909005334872264E-10</v>
      </c>
      <c r="N3277" s="13">
        <f t="shared" si="1469"/>
        <v>0</v>
      </c>
      <c r="O3277" s="12">
        <f t="shared" si="1470"/>
        <v>0</v>
      </c>
      <c r="P3277" s="4">
        <f t="shared" si="1471"/>
        <v>1.2462128098967713E-9</v>
      </c>
      <c r="Q3277" s="11">
        <f t="shared" si="1463"/>
        <v>1.831413571056754E-8</v>
      </c>
      <c r="R3277" s="10">
        <f t="shared" si="1472"/>
        <v>0</v>
      </c>
      <c r="S3277" s="9">
        <f t="shared" si="1473"/>
        <v>0</v>
      </c>
      <c r="T3277" s="8">
        <f t="shared" si="1474"/>
        <v>37294.985922558852</v>
      </c>
      <c r="U3277" s="7">
        <f t="shared" si="1475"/>
        <v>-32.161889288814081</v>
      </c>
      <c r="V3277" s="9">
        <f t="shared" si="1476"/>
        <v>0</v>
      </c>
      <c r="W3277" s="8">
        <f t="shared" si="1477"/>
        <v>3935.0464558612857</v>
      </c>
      <c r="X3277" s="7">
        <f t="shared" si="1478"/>
        <v>-32.161889288814081</v>
      </c>
      <c r="Y3277" s="6">
        <f t="shared" si="1464"/>
        <v>0</v>
      </c>
      <c r="Z3277" s="4">
        <f t="shared" si="1465"/>
        <v>-1</v>
      </c>
      <c r="AA3277" s="4">
        <f t="shared" si="1479"/>
        <v>0</v>
      </c>
      <c r="AB3277" s="5">
        <f t="shared" si="1480"/>
        <v>0</v>
      </c>
      <c r="AC3277" s="418">
        <f t="shared" si="1484"/>
        <v>0</v>
      </c>
      <c r="AD3277" s="628">
        <f t="shared" si="1481"/>
        <v>0</v>
      </c>
      <c r="AE3277" s="4">
        <f t="shared" si="1466"/>
        <v>0</v>
      </c>
      <c r="AF3277" s="3">
        <f t="shared" si="1482"/>
        <v>4.67</v>
      </c>
      <c r="AG3277" s="2">
        <f t="shared" si="1467"/>
        <v>105.92076283713217</v>
      </c>
      <c r="AH3277" s="1">
        <f t="shared" si="1456"/>
        <v>0</v>
      </c>
    </row>
    <row r="3278" spans="6:34" ht="15" thickBot="1" x14ac:dyDescent="0.4">
      <c r="F3278" s="21">
        <f t="shared" si="1468"/>
        <v>324.80000000000535</v>
      </c>
      <c r="G3278" s="20">
        <f t="shared" si="1483"/>
        <v>356.63043478260749</v>
      </c>
      <c r="H3278" s="19">
        <f t="shared" si="1457"/>
        <v>6.6304347826074945</v>
      </c>
      <c r="I3278" s="18">
        <f t="shared" si="1458"/>
        <v>1.8944099378878556E-2</v>
      </c>
      <c r="J3278" s="17">
        <f t="shared" si="1459"/>
        <v>3935.0464558612857</v>
      </c>
      <c r="K3278" s="16">
        <f t="shared" si="1460"/>
        <v>32.161889288814081</v>
      </c>
      <c r="L3278" s="15">
        <f t="shared" si="1461"/>
        <v>1.3845347021276564E-7</v>
      </c>
      <c r="M3278" s="14">
        <f t="shared" si="1462"/>
        <v>3.2909005334872264E-10</v>
      </c>
      <c r="N3278" s="13">
        <f t="shared" si="1469"/>
        <v>0</v>
      </c>
      <c r="O3278" s="12">
        <f t="shared" si="1470"/>
        <v>0</v>
      </c>
      <c r="P3278" s="4">
        <f t="shared" si="1471"/>
        <v>1.2462128098967713E-9</v>
      </c>
      <c r="Q3278" s="11">
        <f t="shared" si="1463"/>
        <v>1.831413571056754E-8</v>
      </c>
      <c r="R3278" s="10">
        <f t="shared" si="1472"/>
        <v>0</v>
      </c>
      <c r="S3278" s="9">
        <f t="shared" si="1473"/>
        <v>0</v>
      </c>
      <c r="T3278" s="8">
        <f t="shared" si="1474"/>
        <v>37294.985922558852</v>
      </c>
      <c r="U3278" s="7">
        <f t="shared" si="1475"/>
        <v>-32.161889288814081</v>
      </c>
      <c r="V3278" s="9">
        <f t="shared" si="1476"/>
        <v>0</v>
      </c>
      <c r="W3278" s="8">
        <f t="shared" si="1477"/>
        <v>3935.0464558612857</v>
      </c>
      <c r="X3278" s="7">
        <f t="shared" si="1478"/>
        <v>-32.161889288814081</v>
      </c>
      <c r="Y3278" s="6">
        <f t="shared" si="1464"/>
        <v>0</v>
      </c>
      <c r="Z3278" s="4">
        <f t="shared" si="1465"/>
        <v>-1</v>
      </c>
      <c r="AA3278" s="4">
        <f t="shared" si="1479"/>
        <v>0</v>
      </c>
      <c r="AB3278" s="5">
        <f t="shared" si="1480"/>
        <v>0</v>
      </c>
      <c r="AC3278" s="418">
        <f t="shared" si="1484"/>
        <v>0</v>
      </c>
      <c r="AD3278" s="628">
        <f t="shared" si="1481"/>
        <v>0</v>
      </c>
      <c r="AE3278" s="4">
        <f t="shared" si="1466"/>
        <v>0</v>
      </c>
      <c r="AF3278" s="3">
        <f t="shared" si="1482"/>
        <v>4.67</v>
      </c>
      <c r="AG3278" s="2">
        <f t="shared" si="1467"/>
        <v>105.92076283713217</v>
      </c>
      <c r="AH3278" s="1">
        <f t="shared" si="1456"/>
        <v>0</v>
      </c>
    </row>
    <row r="3279" spans="6:34" ht="15" thickBot="1" x14ac:dyDescent="0.4">
      <c r="F3279" s="21">
        <f t="shared" si="1468"/>
        <v>324.90000000000538</v>
      </c>
      <c r="G3279" s="20">
        <f t="shared" si="1483"/>
        <v>356.63043478260749</v>
      </c>
      <c r="H3279" s="19">
        <f t="shared" si="1457"/>
        <v>6.6304347826074945</v>
      </c>
      <c r="I3279" s="18">
        <f t="shared" si="1458"/>
        <v>1.8944099378878556E-2</v>
      </c>
      <c r="J3279" s="17">
        <f t="shared" si="1459"/>
        <v>3935.0464558612857</v>
      </c>
      <c r="K3279" s="16">
        <f t="shared" si="1460"/>
        <v>32.161889288814081</v>
      </c>
      <c r="L3279" s="15">
        <f t="shared" si="1461"/>
        <v>1.3845347021276564E-7</v>
      </c>
      <c r="M3279" s="14">
        <f t="shared" si="1462"/>
        <v>3.2909005334872264E-10</v>
      </c>
      <c r="N3279" s="13">
        <f t="shared" si="1469"/>
        <v>0</v>
      </c>
      <c r="O3279" s="12">
        <f t="shared" si="1470"/>
        <v>0</v>
      </c>
      <c r="P3279" s="4">
        <f t="shared" si="1471"/>
        <v>1.2462128098967713E-9</v>
      </c>
      <c r="Q3279" s="11">
        <f t="shared" si="1463"/>
        <v>1.831413571056754E-8</v>
      </c>
      <c r="R3279" s="10">
        <f t="shared" si="1472"/>
        <v>0</v>
      </c>
      <c r="S3279" s="9">
        <f t="shared" si="1473"/>
        <v>0</v>
      </c>
      <c r="T3279" s="8">
        <f t="shared" si="1474"/>
        <v>37294.985922558852</v>
      </c>
      <c r="U3279" s="7">
        <f t="shared" si="1475"/>
        <v>-32.161889288814081</v>
      </c>
      <c r="V3279" s="9">
        <f t="shared" si="1476"/>
        <v>0</v>
      </c>
      <c r="W3279" s="8">
        <f t="shared" si="1477"/>
        <v>3935.0464558612857</v>
      </c>
      <c r="X3279" s="7">
        <f t="shared" si="1478"/>
        <v>-32.161889288814081</v>
      </c>
      <c r="Y3279" s="6">
        <f t="shared" si="1464"/>
        <v>0</v>
      </c>
      <c r="Z3279" s="4">
        <f t="shared" si="1465"/>
        <v>-1</v>
      </c>
      <c r="AA3279" s="4">
        <f t="shared" si="1479"/>
        <v>0</v>
      </c>
      <c r="AB3279" s="5">
        <f t="shared" si="1480"/>
        <v>0</v>
      </c>
      <c r="AC3279" s="418">
        <f t="shared" si="1484"/>
        <v>0</v>
      </c>
      <c r="AD3279" s="628">
        <f t="shared" si="1481"/>
        <v>0</v>
      </c>
      <c r="AE3279" s="4">
        <f t="shared" si="1466"/>
        <v>0</v>
      </c>
      <c r="AF3279" s="3">
        <f t="shared" si="1482"/>
        <v>4.67</v>
      </c>
      <c r="AG3279" s="2">
        <f t="shared" si="1467"/>
        <v>105.92076283713217</v>
      </c>
      <c r="AH3279" s="1">
        <f t="shared" si="1456"/>
        <v>0</v>
      </c>
    </row>
    <row r="3280" spans="6:34" ht="15" thickBot="1" x14ac:dyDescent="0.4">
      <c r="F3280" s="21">
        <f t="shared" si="1468"/>
        <v>325.0000000000054</v>
      </c>
      <c r="G3280" s="20">
        <f t="shared" si="1483"/>
        <v>356.63043478260749</v>
      </c>
      <c r="H3280" s="19">
        <f t="shared" si="1457"/>
        <v>6.6304347826074945</v>
      </c>
      <c r="I3280" s="18">
        <f t="shared" si="1458"/>
        <v>1.8944099378878556E-2</v>
      </c>
      <c r="J3280" s="17">
        <f t="shared" si="1459"/>
        <v>3935.0464558612857</v>
      </c>
      <c r="K3280" s="16">
        <f t="shared" si="1460"/>
        <v>32.161889288814081</v>
      </c>
      <c r="L3280" s="15">
        <f t="shared" si="1461"/>
        <v>1.3845347021276564E-7</v>
      </c>
      <c r="M3280" s="14">
        <f t="shared" si="1462"/>
        <v>3.2909005334872264E-10</v>
      </c>
      <c r="N3280" s="13">
        <f t="shared" si="1469"/>
        <v>0</v>
      </c>
      <c r="O3280" s="12">
        <f t="shared" si="1470"/>
        <v>0</v>
      </c>
      <c r="P3280" s="4">
        <f t="shared" si="1471"/>
        <v>1.2462128098967713E-9</v>
      </c>
      <c r="Q3280" s="11">
        <f t="shared" si="1463"/>
        <v>1.831413571056754E-8</v>
      </c>
      <c r="R3280" s="10">
        <f t="shared" si="1472"/>
        <v>0</v>
      </c>
      <c r="S3280" s="9">
        <f t="shared" si="1473"/>
        <v>0</v>
      </c>
      <c r="T3280" s="8">
        <f t="shared" si="1474"/>
        <v>37294.985922558852</v>
      </c>
      <c r="U3280" s="7">
        <f t="shared" si="1475"/>
        <v>-32.161889288814081</v>
      </c>
      <c r="V3280" s="9">
        <f t="shared" si="1476"/>
        <v>0</v>
      </c>
      <c r="W3280" s="8">
        <f t="shared" si="1477"/>
        <v>3935.0464558612857</v>
      </c>
      <c r="X3280" s="7">
        <f t="shared" si="1478"/>
        <v>-32.161889288814081</v>
      </c>
      <c r="Y3280" s="6">
        <f t="shared" si="1464"/>
        <v>0</v>
      </c>
      <c r="Z3280" s="4">
        <f t="shared" si="1465"/>
        <v>-1</v>
      </c>
      <c r="AA3280" s="4">
        <f t="shared" si="1479"/>
        <v>0</v>
      </c>
      <c r="AB3280" s="5">
        <f t="shared" si="1480"/>
        <v>0</v>
      </c>
      <c r="AC3280" s="418">
        <f t="shared" si="1484"/>
        <v>0</v>
      </c>
      <c r="AD3280" s="628">
        <f t="shared" si="1481"/>
        <v>0</v>
      </c>
      <c r="AE3280" s="4">
        <f t="shared" si="1466"/>
        <v>0</v>
      </c>
      <c r="AF3280" s="3">
        <f t="shared" si="1482"/>
        <v>4.67</v>
      </c>
      <c r="AG3280" s="2">
        <f t="shared" si="1467"/>
        <v>105.92076283713217</v>
      </c>
      <c r="AH3280" s="1">
        <f t="shared" si="1456"/>
        <v>0</v>
      </c>
    </row>
    <row r="3281" spans="6:34" ht="15" thickBot="1" x14ac:dyDescent="0.4">
      <c r="F3281" s="21">
        <f t="shared" si="1468"/>
        <v>325.10000000000542</v>
      </c>
      <c r="G3281" s="20">
        <f t="shared" si="1483"/>
        <v>356.63043478260749</v>
      </c>
      <c r="H3281" s="19">
        <f t="shared" si="1457"/>
        <v>6.6304347826074945</v>
      </c>
      <c r="I3281" s="18">
        <f t="shared" si="1458"/>
        <v>1.8944099378878556E-2</v>
      </c>
      <c r="J3281" s="17">
        <f t="shared" si="1459"/>
        <v>3935.0464558612857</v>
      </c>
      <c r="K3281" s="16">
        <f t="shared" si="1460"/>
        <v>32.161889288814081</v>
      </c>
      <c r="L3281" s="15">
        <f t="shared" si="1461"/>
        <v>1.3845347021276564E-7</v>
      </c>
      <c r="M3281" s="14">
        <f t="shared" si="1462"/>
        <v>3.2909005334872264E-10</v>
      </c>
      <c r="N3281" s="13">
        <f t="shared" si="1469"/>
        <v>0</v>
      </c>
      <c r="O3281" s="12">
        <f t="shared" si="1470"/>
        <v>0</v>
      </c>
      <c r="P3281" s="4">
        <f t="shared" si="1471"/>
        <v>1.2462128098967713E-9</v>
      </c>
      <c r="Q3281" s="11">
        <f t="shared" si="1463"/>
        <v>1.831413571056754E-8</v>
      </c>
      <c r="R3281" s="10">
        <f t="shared" si="1472"/>
        <v>0</v>
      </c>
      <c r="S3281" s="9">
        <f t="shared" si="1473"/>
        <v>0</v>
      </c>
      <c r="T3281" s="8">
        <f t="shared" si="1474"/>
        <v>37294.985922558852</v>
      </c>
      <c r="U3281" s="7">
        <f t="shared" si="1475"/>
        <v>-32.161889288814081</v>
      </c>
      <c r="V3281" s="9">
        <f t="shared" si="1476"/>
        <v>0</v>
      </c>
      <c r="W3281" s="8">
        <f t="shared" si="1477"/>
        <v>3935.0464558612857</v>
      </c>
      <c r="X3281" s="7">
        <f t="shared" si="1478"/>
        <v>-32.161889288814081</v>
      </c>
      <c r="Y3281" s="6">
        <f t="shared" si="1464"/>
        <v>0</v>
      </c>
      <c r="Z3281" s="4">
        <f t="shared" si="1465"/>
        <v>-1</v>
      </c>
      <c r="AA3281" s="4">
        <f t="shared" si="1479"/>
        <v>0</v>
      </c>
      <c r="AB3281" s="5">
        <f t="shared" si="1480"/>
        <v>0</v>
      </c>
      <c r="AC3281" s="418">
        <f t="shared" si="1484"/>
        <v>0</v>
      </c>
      <c r="AD3281" s="628">
        <f t="shared" si="1481"/>
        <v>0</v>
      </c>
      <c r="AE3281" s="4">
        <f t="shared" si="1466"/>
        <v>0</v>
      </c>
      <c r="AF3281" s="3">
        <f t="shared" si="1482"/>
        <v>4.67</v>
      </c>
      <c r="AG3281" s="2">
        <f t="shared" si="1467"/>
        <v>105.92076283713217</v>
      </c>
      <c r="AH3281" s="1">
        <f t="shared" si="1456"/>
        <v>0</v>
      </c>
    </row>
    <row r="3282" spans="6:34" ht="15" thickBot="1" x14ac:dyDescent="0.4">
      <c r="F3282" s="21">
        <f t="shared" si="1468"/>
        <v>325.20000000000545</v>
      </c>
      <c r="G3282" s="20">
        <f t="shared" si="1483"/>
        <v>356.63043478260749</v>
      </c>
      <c r="H3282" s="19">
        <f t="shared" si="1457"/>
        <v>6.6304347826074945</v>
      </c>
      <c r="I3282" s="18">
        <f t="shared" si="1458"/>
        <v>1.8944099378878556E-2</v>
      </c>
      <c r="J3282" s="17">
        <f t="shared" si="1459"/>
        <v>3935.0464558612857</v>
      </c>
      <c r="K3282" s="16">
        <f t="shared" si="1460"/>
        <v>32.161889288814081</v>
      </c>
      <c r="L3282" s="15">
        <f t="shared" si="1461"/>
        <v>1.3845347021276564E-7</v>
      </c>
      <c r="M3282" s="14">
        <f t="shared" si="1462"/>
        <v>3.2909005334872264E-10</v>
      </c>
      <c r="N3282" s="13">
        <f t="shared" si="1469"/>
        <v>0</v>
      </c>
      <c r="O3282" s="12">
        <f t="shared" si="1470"/>
        <v>0</v>
      </c>
      <c r="P3282" s="4">
        <f t="shared" si="1471"/>
        <v>1.2462128098967713E-9</v>
      </c>
      <c r="Q3282" s="11">
        <f t="shared" si="1463"/>
        <v>1.831413571056754E-8</v>
      </c>
      <c r="R3282" s="10">
        <f t="shared" si="1472"/>
        <v>0</v>
      </c>
      <c r="S3282" s="9">
        <f t="shared" si="1473"/>
        <v>0</v>
      </c>
      <c r="T3282" s="8">
        <f t="shared" si="1474"/>
        <v>37294.985922558852</v>
      </c>
      <c r="U3282" s="7">
        <f t="shared" si="1475"/>
        <v>-32.161889288814081</v>
      </c>
      <c r="V3282" s="9">
        <f t="shared" si="1476"/>
        <v>0</v>
      </c>
      <c r="W3282" s="8">
        <f t="shared" si="1477"/>
        <v>3935.0464558612857</v>
      </c>
      <c r="X3282" s="7">
        <f t="shared" si="1478"/>
        <v>-32.161889288814081</v>
      </c>
      <c r="Y3282" s="6">
        <f t="shared" si="1464"/>
        <v>0</v>
      </c>
      <c r="Z3282" s="4">
        <f t="shared" si="1465"/>
        <v>-1</v>
      </c>
      <c r="AA3282" s="4">
        <f t="shared" si="1479"/>
        <v>0</v>
      </c>
      <c r="AB3282" s="5">
        <f t="shared" si="1480"/>
        <v>0</v>
      </c>
      <c r="AC3282" s="418">
        <f t="shared" si="1484"/>
        <v>0</v>
      </c>
      <c r="AD3282" s="628">
        <f t="shared" si="1481"/>
        <v>0</v>
      </c>
      <c r="AE3282" s="4">
        <f t="shared" si="1466"/>
        <v>0</v>
      </c>
      <c r="AF3282" s="3">
        <f t="shared" si="1482"/>
        <v>4.67</v>
      </c>
      <c r="AG3282" s="2">
        <f t="shared" si="1467"/>
        <v>105.92076283713217</v>
      </c>
      <c r="AH3282" s="1">
        <f t="shared" si="1456"/>
        <v>0</v>
      </c>
    </row>
    <row r="3283" spans="6:34" ht="15" thickBot="1" x14ac:dyDescent="0.4">
      <c r="F3283" s="21">
        <f t="shared" si="1468"/>
        <v>325.30000000000547</v>
      </c>
      <c r="G3283" s="20">
        <f t="shared" si="1483"/>
        <v>356.63043478260749</v>
      </c>
      <c r="H3283" s="19">
        <f t="shared" si="1457"/>
        <v>6.6304347826074945</v>
      </c>
      <c r="I3283" s="18">
        <f t="shared" si="1458"/>
        <v>1.8944099378878556E-2</v>
      </c>
      <c r="J3283" s="17">
        <f t="shared" si="1459"/>
        <v>3935.0464558612857</v>
      </c>
      <c r="K3283" s="16">
        <f t="shared" si="1460"/>
        <v>32.161889288814081</v>
      </c>
      <c r="L3283" s="15">
        <f t="shared" si="1461"/>
        <v>1.3845347021276564E-7</v>
      </c>
      <c r="M3283" s="14">
        <f t="shared" si="1462"/>
        <v>3.2909005334872264E-10</v>
      </c>
      <c r="N3283" s="13">
        <f t="shared" si="1469"/>
        <v>0</v>
      </c>
      <c r="O3283" s="12">
        <f t="shared" si="1470"/>
        <v>0</v>
      </c>
      <c r="P3283" s="4">
        <f t="shared" si="1471"/>
        <v>1.2462128098967713E-9</v>
      </c>
      <c r="Q3283" s="11">
        <f t="shared" si="1463"/>
        <v>1.831413571056754E-8</v>
      </c>
      <c r="R3283" s="10">
        <f t="shared" si="1472"/>
        <v>0</v>
      </c>
      <c r="S3283" s="9">
        <f t="shared" si="1473"/>
        <v>0</v>
      </c>
      <c r="T3283" s="8">
        <f t="shared" si="1474"/>
        <v>37294.985922558852</v>
      </c>
      <c r="U3283" s="7">
        <f t="shared" si="1475"/>
        <v>-32.161889288814081</v>
      </c>
      <c r="V3283" s="9">
        <f t="shared" si="1476"/>
        <v>0</v>
      </c>
      <c r="W3283" s="8">
        <f t="shared" si="1477"/>
        <v>3935.0464558612857</v>
      </c>
      <c r="X3283" s="7">
        <f t="shared" si="1478"/>
        <v>-32.161889288814081</v>
      </c>
      <c r="Y3283" s="6">
        <f t="shared" si="1464"/>
        <v>0</v>
      </c>
      <c r="Z3283" s="4">
        <f t="shared" si="1465"/>
        <v>-1</v>
      </c>
      <c r="AA3283" s="4">
        <f t="shared" si="1479"/>
        <v>0</v>
      </c>
      <c r="AB3283" s="5">
        <f t="shared" si="1480"/>
        <v>0</v>
      </c>
      <c r="AC3283" s="418">
        <f t="shared" si="1484"/>
        <v>0</v>
      </c>
      <c r="AD3283" s="628">
        <f t="shared" si="1481"/>
        <v>0</v>
      </c>
      <c r="AE3283" s="4">
        <f t="shared" si="1466"/>
        <v>0</v>
      </c>
      <c r="AF3283" s="3">
        <f t="shared" si="1482"/>
        <v>4.67</v>
      </c>
      <c r="AG3283" s="2">
        <f t="shared" si="1467"/>
        <v>105.92076283713217</v>
      </c>
      <c r="AH3283" s="1">
        <f t="shared" si="1456"/>
        <v>0</v>
      </c>
    </row>
    <row r="3284" spans="6:34" ht="15" thickBot="1" x14ac:dyDescent="0.4">
      <c r="F3284" s="21">
        <f t="shared" si="1468"/>
        <v>325.40000000000549</v>
      </c>
      <c r="G3284" s="20">
        <f t="shared" si="1483"/>
        <v>356.63043478260749</v>
      </c>
      <c r="H3284" s="19">
        <f t="shared" si="1457"/>
        <v>6.6304347826074945</v>
      </c>
      <c r="I3284" s="18">
        <f t="shared" si="1458"/>
        <v>1.8944099378878556E-2</v>
      </c>
      <c r="J3284" s="17">
        <f t="shared" si="1459"/>
        <v>3935.0464558612857</v>
      </c>
      <c r="K3284" s="16">
        <f t="shared" si="1460"/>
        <v>32.161889288814081</v>
      </c>
      <c r="L3284" s="15">
        <f t="shared" si="1461"/>
        <v>1.3845347021276564E-7</v>
      </c>
      <c r="M3284" s="14">
        <f t="shared" si="1462"/>
        <v>3.2909005334872264E-10</v>
      </c>
      <c r="N3284" s="13">
        <f t="shared" si="1469"/>
        <v>0</v>
      </c>
      <c r="O3284" s="12">
        <f t="shared" si="1470"/>
        <v>0</v>
      </c>
      <c r="P3284" s="4">
        <f t="shared" si="1471"/>
        <v>1.2462128098967713E-9</v>
      </c>
      <c r="Q3284" s="11">
        <f t="shared" si="1463"/>
        <v>1.831413571056754E-8</v>
      </c>
      <c r="R3284" s="10">
        <f t="shared" si="1472"/>
        <v>0</v>
      </c>
      <c r="S3284" s="9">
        <f t="shared" si="1473"/>
        <v>0</v>
      </c>
      <c r="T3284" s="8">
        <f t="shared" si="1474"/>
        <v>37294.985922558852</v>
      </c>
      <c r="U3284" s="7">
        <f t="shared" si="1475"/>
        <v>-32.161889288814081</v>
      </c>
      <c r="V3284" s="9">
        <f t="shared" si="1476"/>
        <v>0</v>
      </c>
      <c r="W3284" s="8">
        <f t="shared" si="1477"/>
        <v>3935.0464558612857</v>
      </c>
      <c r="X3284" s="7">
        <f t="shared" si="1478"/>
        <v>-32.161889288814081</v>
      </c>
      <c r="Y3284" s="6">
        <f t="shared" si="1464"/>
        <v>0</v>
      </c>
      <c r="Z3284" s="4">
        <f t="shared" si="1465"/>
        <v>-1</v>
      </c>
      <c r="AA3284" s="4">
        <f t="shared" si="1479"/>
        <v>0</v>
      </c>
      <c r="AB3284" s="5">
        <f t="shared" si="1480"/>
        <v>0</v>
      </c>
      <c r="AC3284" s="418">
        <f t="shared" si="1484"/>
        <v>0</v>
      </c>
      <c r="AD3284" s="628">
        <f t="shared" si="1481"/>
        <v>0</v>
      </c>
      <c r="AE3284" s="4">
        <f t="shared" si="1466"/>
        <v>0</v>
      </c>
      <c r="AF3284" s="3">
        <f t="shared" si="1482"/>
        <v>4.67</v>
      </c>
      <c r="AG3284" s="2">
        <f t="shared" si="1467"/>
        <v>105.92076283713217</v>
      </c>
      <c r="AH3284" s="1">
        <f t="shared" si="1456"/>
        <v>0</v>
      </c>
    </row>
    <row r="3285" spans="6:34" ht="15" thickBot="1" x14ac:dyDescent="0.4">
      <c r="F3285" s="21">
        <f t="shared" si="1468"/>
        <v>325.50000000000551</v>
      </c>
      <c r="G3285" s="20">
        <f t="shared" si="1483"/>
        <v>356.63043478260749</v>
      </c>
      <c r="H3285" s="19">
        <f t="shared" si="1457"/>
        <v>6.6304347826074945</v>
      </c>
      <c r="I3285" s="18">
        <f t="shared" si="1458"/>
        <v>1.8944099378878556E-2</v>
      </c>
      <c r="J3285" s="17">
        <f t="shared" si="1459"/>
        <v>3935.0464558612857</v>
      </c>
      <c r="K3285" s="16">
        <f t="shared" si="1460"/>
        <v>32.161889288814081</v>
      </c>
      <c r="L3285" s="15">
        <f t="shared" si="1461"/>
        <v>1.3845347021276564E-7</v>
      </c>
      <c r="M3285" s="14">
        <f t="shared" si="1462"/>
        <v>3.2909005334872264E-10</v>
      </c>
      <c r="N3285" s="13">
        <f t="shared" si="1469"/>
        <v>0</v>
      </c>
      <c r="O3285" s="12">
        <f t="shared" si="1470"/>
        <v>0</v>
      </c>
      <c r="P3285" s="4">
        <f t="shared" si="1471"/>
        <v>1.2462128098967713E-9</v>
      </c>
      <c r="Q3285" s="11">
        <f t="shared" si="1463"/>
        <v>1.831413571056754E-8</v>
      </c>
      <c r="R3285" s="10">
        <f t="shared" si="1472"/>
        <v>0</v>
      </c>
      <c r="S3285" s="9">
        <f t="shared" si="1473"/>
        <v>0</v>
      </c>
      <c r="T3285" s="8">
        <f t="shared" si="1474"/>
        <v>37294.985922558852</v>
      </c>
      <c r="U3285" s="7">
        <f t="shared" si="1475"/>
        <v>-32.161889288814081</v>
      </c>
      <c r="V3285" s="9">
        <f t="shared" si="1476"/>
        <v>0</v>
      </c>
      <c r="W3285" s="8">
        <f t="shared" si="1477"/>
        <v>3935.0464558612857</v>
      </c>
      <c r="X3285" s="7">
        <f t="shared" si="1478"/>
        <v>-32.161889288814081</v>
      </c>
      <c r="Y3285" s="6">
        <f t="shared" si="1464"/>
        <v>0</v>
      </c>
      <c r="Z3285" s="4">
        <f t="shared" si="1465"/>
        <v>-1</v>
      </c>
      <c r="AA3285" s="4">
        <f t="shared" si="1479"/>
        <v>0</v>
      </c>
      <c r="AB3285" s="5">
        <f t="shared" si="1480"/>
        <v>0</v>
      </c>
      <c r="AC3285" s="418">
        <f t="shared" si="1484"/>
        <v>0</v>
      </c>
      <c r="AD3285" s="628">
        <f t="shared" si="1481"/>
        <v>0</v>
      </c>
      <c r="AE3285" s="4">
        <f t="shared" si="1466"/>
        <v>0</v>
      </c>
      <c r="AF3285" s="3">
        <f t="shared" si="1482"/>
        <v>4.67</v>
      </c>
      <c r="AG3285" s="2">
        <f t="shared" si="1467"/>
        <v>105.92076283713217</v>
      </c>
      <c r="AH3285" s="1">
        <f t="shared" ref="AH3285:AH3348" si="1485">DragCoefficient*AE3285^(3/2)</f>
        <v>0</v>
      </c>
    </row>
    <row r="3286" spans="6:34" ht="15" thickBot="1" x14ac:dyDescent="0.4">
      <c r="F3286" s="21">
        <f t="shared" si="1468"/>
        <v>325.60000000000554</v>
      </c>
      <c r="G3286" s="20">
        <f t="shared" si="1483"/>
        <v>356.63043478260749</v>
      </c>
      <c r="H3286" s="19">
        <f t="shared" si="1457"/>
        <v>6.6304347826074945</v>
      </c>
      <c r="I3286" s="18">
        <f t="shared" si="1458"/>
        <v>1.8944099378878556E-2</v>
      </c>
      <c r="J3286" s="17">
        <f t="shared" si="1459"/>
        <v>3935.0464558612857</v>
      </c>
      <c r="K3286" s="16">
        <f t="shared" si="1460"/>
        <v>32.161889288814081</v>
      </c>
      <c r="L3286" s="15">
        <f t="shared" si="1461"/>
        <v>1.3845347021276564E-7</v>
      </c>
      <c r="M3286" s="14">
        <f t="shared" si="1462"/>
        <v>3.2909005334872264E-10</v>
      </c>
      <c r="N3286" s="13">
        <f t="shared" si="1469"/>
        <v>0</v>
      </c>
      <c r="O3286" s="12">
        <f t="shared" si="1470"/>
        <v>0</v>
      </c>
      <c r="P3286" s="4">
        <f t="shared" si="1471"/>
        <v>1.2462128098967713E-9</v>
      </c>
      <c r="Q3286" s="11">
        <f t="shared" si="1463"/>
        <v>1.831413571056754E-8</v>
      </c>
      <c r="R3286" s="10">
        <f t="shared" si="1472"/>
        <v>0</v>
      </c>
      <c r="S3286" s="9">
        <f t="shared" si="1473"/>
        <v>0</v>
      </c>
      <c r="T3286" s="8">
        <f t="shared" si="1474"/>
        <v>37294.985922558852</v>
      </c>
      <c r="U3286" s="7">
        <f t="shared" si="1475"/>
        <v>-32.161889288814081</v>
      </c>
      <c r="V3286" s="9">
        <f t="shared" si="1476"/>
        <v>0</v>
      </c>
      <c r="W3286" s="8">
        <f t="shared" si="1477"/>
        <v>3935.0464558612857</v>
      </c>
      <c r="X3286" s="7">
        <f t="shared" si="1478"/>
        <v>-32.161889288814081</v>
      </c>
      <c r="Y3286" s="6">
        <f t="shared" si="1464"/>
        <v>0</v>
      </c>
      <c r="Z3286" s="4">
        <f t="shared" si="1465"/>
        <v>-1</v>
      </c>
      <c r="AA3286" s="4">
        <f t="shared" si="1479"/>
        <v>0</v>
      </c>
      <c r="AB3286" s="5">
        <f t="shared" si="1480"/>
        <v>0</v>
      </c>
      <c r="AC3286" s="418">
        <f t="shared" si="1484"/>
        <v>0</v>
      </c>
      <c r="AD3286" s="628">
        <f t="shared" si="1481"/>
        <v>0</v>
      </c>
      <c r="AE3286" s="4">
        <f t="shared" si="1466"/>
        <v>0</v>
      </c>
      <c r="AF3286" s="3">
        <f t="shared" si="1482"/>
        <v>4.67</v>
      </c>
      <c r="AG3286" s="2">
        <f t="shared" si="1467"/>
        <v>105.92076283713217</v>
      </c>
      <c r="AH3286" s="1">
        <f t="shared" si="1485"/>
        <v>0</v>
      </c>
    </row>
    <row r="3287" spans="6:34" ht="15" thickBot="1" x14ac:dyDescent="0.4">
      <c r="F3287" s="21">
        <f t="shared" si="1468"/>
        <v>325.70000000000556</v>
      </c>
      <c r="G3287" s="20">
        <f t="shared" si="1483"/>
        <v>356.63043478260749</v>
      </c>
      <c r="H3287" s="19">
        <f t="shared" si="1457"/>
        <v>6.6304347826074945</v>
      </c>
      <c r="I3287" s="18">
        <f t="shared" si="1458"/>
        <v>1.8944099378878556E-2</v>
      </c>
      <c r="J3287" s="17">
        <f t="shared" si="1459"/>
        <v>3935.0464558612857</v>
      </c>
      <c r="K3287" s="16">
        <f t="shared" si="1460"/>
        <v>32.161889288814081</v>
      </c>
      <c r="L3287" s="15">
        <f t="shared" si="1461"/>
        <v>1.3845347021276564E-7</v>
      </c>
      <c r="M3287" s="14">
        <f t="shared" si="1462"/>
        <v>3.2909005334872264E-10</v>
      </c>
      <c r="N3287" s="13">
        <f t="shared" si="1469"/>
        <v>0</v>
      </c>
      <c r="O3287" s="12">
        <f t="shared" si="1470"/>
        <v>0</v>
      </c>
      <c r="P3287" s="4">
        <f t="shared" si="1471"/>
        <v>1.2462128098967713E-9</v>
      </c>
      <c r="Q3287" s="11">
        <f t="shared" si="1463"/>
        <v>1.831413571056754E-8</v>
      </c>
      <c r="R3287" s="10">
        <f t="shared" si="1472"/>
        <v>0</v>
      </c>
      <c r="S3287" s="9">
        <f t="shared" si="1473"/>
        <v>0</v>
      </c>
      <c r="T3287" s="8">
        <f t="shared" si="1474"/>
        <v>37294.985922558852</v>
      </c>
      <c r="U3287" s="7">
        <f t="shared" si="1475"/>
        <v>-32.161889288814081</v>
      </c>
      <c r="V3287" s="9">
        <f t="shared" si="1476"/>
        <v>0</v>
      </c>
      <c r="W3287" s="8">
        <f t="shared" si="1477"/>
        <v>3935.0464558612857</v>
      </c>
      <c r="X3287" s="7">
        <f t="shared" si="1478"/>
        <v>-32.161889288814081</v>
      </c>
      <c r="Y3287" s="6">
        <f t="shared" si="1464"/>
        <v>0</v>
      </c>
      <c r="Z3287" s="4">
        <f t="shared" si="1465"/>
        <v>-1</v>
      </c>
      <c r="AA3287" s="4">
        <f t="shared" si="1479"/>
        <v>0</v>
      </c>
      <c r="AB3287" s="5">
        <f t="shared" si="1480"/>
        <v>0</v>
      </c>
      <c r="AC3287" s="418">
        <f t="shared" si="1484"/>
        <v>0</v>
      </c>
      <c r="AD3287" s="628">
        <f t="shared" si="1481"/>
        <v>0</v>
      </c>
      <c r="AE3287" s="4">
        <f t="shared" si="1466"/>
        <v>0</v>
      </c>
      <c r="AF3287" s="3">
        <f t="shared" si="1482"/>
        <v>4.67</v>
      </c>
      <c r="AG3287" s="2">
        <f t="shared" si="1467"/>
        <v>105.92076283713217</v>
      </c>
      <c r="AH3287" s="1">
        <f t="shared" si="1485"/>
        <v>0</v>
      </c>
    </row>
    <row r="3288" spans="6:34" ht="15" thickBot="1" x14ac:dyDescent="0.4">
      <c r="F3288" s="21">
        <f t="shared" si="1468"/>
        <v>325.80000000000558</v>
      </c>
      <c r="G3288" s="20">
        <f t="shared" si="1483"/>
        <v>356.63043478260749</v>
      </c>
      <c r="H3288" s="19">
        <f t="shared" si="1457"/>
        <v>6.6304347826074945</v>
      </c>
      <c r="I3288" s="18">
        <f t="shared" si="1458"/>
        <v>1.8944099378878556E-2</v>
      </c>
      <c r="J3288" s="17">
        <f t="shared" si="1459"/>
        <v>3935.0464558612857</v>
      </c>
      <c r="K3288" s="16">
        <f t="shared" si="1460"/>
        <v>32.161889288814081</v>
      </c>
      <c r="L3288" s="15">
        <f t="shared" si="1461"/>
        <v>1.3845347021276564E-7</v>
      </c>
      <c r="M3288" s="14">
        <f t="shared" si="1462"/>
        <v>3.2909005334872264E-10</v>
      </c>
      <c r="N3288" s="13">
        <f t="shared" si="1469"/>
        <v>0</v>
      </c>
      <c r="O3288" s="12">
        <f t="shared" si="1470"/>
        <v>0</v>
      </c>
      <c r="P3288" s="4">
        <f t="shared" si="1471"/>
        <v>1.2462128098967713E-9</v>
      </c>
      <c r="Q3288" s="11">
        <f t="shared" si="1463"/>
        <v>1.831413571056754E-8</v>
      </c>
      <c r="R3288" s="10">
        <f t="shared" si="1472"/>
        <v>0</v>
      </c>
      <c r="S3288" s="9">
        <f t="shared" si="1473"/>
        <v>0</v>
      </c>
      <c r="T3288" s="8">
        <f t="shared" si="1474"/>
        <v>37294.985922558852</v>
      </c>
      <c r="U3288" s="7">
        <f t="shared" si="1475"/>
        <v>-32.161889288814081</v>
      </c>
      <c r="V3288" s="9">
        <f t="shared" si="1476"/>
        <v>0</v>
      </c>
      <c r="W3288" s="8">
        <f t="shared" si="1477"/>
        <v>3935.0464558612857</v>
      </c>
      <c r="X3288" s="7">
        <f t="shared" si="1478"/>
        <v>-32.161889288814081</v>
      </c>
      <c r="Y3288" s="6">
        <f t="shared" si="1464"/>
        <v>0</v>
      </c>
      <c r="Z3288" s="4">
        <f t="shared" si="1465"/>
        <v>-1</v>
      </c>
      <c r="AA3288" s="4">
        <f t="shared" si="1479"/>
        <v>0</v>
      </c>
      <c r="AB3288" s="5">
        <f t="shared" si="1480"/>
        <v>0</v>
      </c>
      <c r="AC3288" s="418">
        <f t="shared" si="1484"/>
        <v>0</v>
      </c>
      <c r="AD3288" s="628">
        <f t="shared" si="1481"/>
        <v>0</v>
      </c>
      <c r="AE3288" s="4">
        <f t="shared" si="1466"/>
        <v>0</v>
      </c>
      <c r="AF3288" s="3">
        <f t="shared" si="1482"/>
        <v>4.67</v>
      </c>
      <c r="AG3288" s="2">
        <f t="shared" si="1467"/>
        <v>105.92076283713217</v>
      </c>
      <c r="AH3288" s="1">
        <f t="shared" si="1485"/>
        <v>0</v>
      </c>
    </row>
    <row r="3289" spans="6:34" ht="15" thickBot="1" x14ac:dyDescent="0.4">
      <c r="F3289" s="21">
        <f t="shared" si="1468"/>
        <v>325.9000000000056</v>
      </c>
      <c r="G3289" s="20">
        <f t="shared" si="1483"/>
        <v>356.63043478260749</v>
      </c>
      <c r="H3289" s="19">
        <f t="shared" si="1457"/>
        <v>6.6304347826074945</v>
      </c>
      <c r="I3289" s="18">
        <f t="shared" si="1458"/>
        <v>1.8944099378878556E-2</v>
      </c>
      <c r="J3289" s="17">
        <f t="shared" si="1459"/>
        <v>3935.0464558612857</v>
      </c>
      <c r="K3289" s="16">
        <f t="shared" si="1460"/>
        <v>32.161889288814081</v>
      </c>
      <c r="L3289" s="15">
        <f t="shared" si="1461"/>
        <v>1.3845347021276564E-7</v>
      </c>
      <c r="M3289" s="14">
        <f t="shared" si="1462"/>
        <v>3.2909005334872264E-10</v>
      </c>
      <c r="N3289" s="13">
        <f t="shared" si="1469"/>
        <v>0</v>
      </c>
      <c r="O3289" s="12">
        <f t="shared" si="1470"/>
        <v>0</v>
      </c>
      <c r="P3289" s="4">
        <f t="shared" si="1471"/>
        <v>1.2462128098967713E-9</v>
      </c>
      <c r="Q3289" s="11">
        <f t="shared" si="1463"/>
        <v>1.831413571056754E-8</v>
      </c>
      <c r="R3289" s="10">
        <f t="shared" si="1472"/>
        <v>0</v>
      </c>
      <c r="S3289" s="9">
        <f t="shared" si="1473"/>
        <v>0</v>
      </c>
      <c r="T3289" s="8">
        <f t="shared" si="1474"/>
        <v>37294.985922558852</v>
      </c>
      <c r="U3289" s="7">
        <f t="shared" si="1475"/>
        <v>-32.161889288814081</v>
      </c>
      <c r="V3289" s="9">
        <f t="shared" si="1476"/>
        <v>0</v>
      </c>
      <c r="W3289" s="8">
        <f t="shared" si="1477"/>
        <v>3935.0464558612857</v>
      </c>
      <c r="X3289" s="7">
        <f t="shared" si="1478"/>
        <v>-32.161889288814081</v>
      </c>
      <c r="Y3289" s="6">
        <f t="shared" si="1464"/>
        <v>0</v>
      </c>
      <c r="Z3289" s="4">
        <f t="shared" si="1465"/>
        <v>-1</v>
      </c>
      <c r="AA3289" s="4">
        <f t="shared" si="1479"/>
        <v>0</v>
      </c>
      <c r="AB3289" s="5">
        <f t="shared" si="1480"/>
        <v>0</v>
      </c>
      <c r="AC3289" s="418">
        <f t="shared" si="1484"/>
        <v>0</v>
      </c>
      <c r="AD3289" s="628">
        <f t="shared" si="1481"/>
        <v>0</v>
      </c>
      <c r="AE3289" s="4">
        <f t="shared" si="1466"/>
        <v>0</v>
      </c>
      <c r="AF3289" s="3">
        <f t="shared" si="1482"/>
        <v>4.67</v>
      </c>
      <c r="AG3289" s="2">
        <f t="shared" si="1467"/>
        <v>105.92076283713217</v>
      </c>
      <c r="AH3289" s="1">
        <f t="shared" si="1485"/>
        <v>0</v>
      </c>
    </row>
    <row r="3290" spans="6:34" ht="15" thickBot="1" x14ac:dyDescent="0.4">
      <c r="F3290" s="21">
        <f t="shared" si="1468"/>
        <v>326.00000000000563</v>
      </c>
      <c r="G3290" s="20">
        <f t="shared" si="1483"/>
        <v>356.63043478260749</v>
      </c>
      <c r="H3290" s="19">
        <f t="shared" si="1457"/>
        <v>6.6304347826074945</v>
      </c>
      <c r="I3290" s="18">
        <f t="shared" si="1458"/>
        <v>1.8944099378878556E-2</v>
      </c>
      <c r="J3290" s="17">
        <f t="shared" si="1459"/>
        <v>3935.0464558612857</v>
      </c>
      <c r="K3290" s="16">
        <f t="shared" si="1460"/>
        <v>32.161889288814081</v>
      </c>
      <c r="L3290" s="15">
        <f t="shared" si="1461"/>
        <v>1.3845347021276564E-7</v>
      </c>
      <c r="M3290" s="14">
        <f t="shared" si="1462"/>
        <v>3.2909005334872264E-10</v>
      </c>
      <c r="N3290" s="13">
        <f t="shared" si="1469"/>
        <v>0</v>
      </c>
      <c r="O3290" s="12">
        <f t="shared" si="1470"/>
        <v>0</v>
      </c>
      <c r="P3290" s="4">
        <f t="shared" si="1471"/>
        <v>1.2462128098967713E-9</v>
      </c>
      <c r="Q3290" s="11">
        <f t="shared" si="1463"/>
        <v>1.831413571056754E-8</v>
      </c>
      <c r="R3290" s="10">
        <f t="shared" si="1472"/>
        <v>0</v>
      </c>
      <c r="S3290" s="9">
        <f t="shared" si="1473"/>
        <v>0</v>
      </c>
      <c r="T3290" s="8">
        <f t="shared" si="1474"/>
        <v>37294.985922558852</v>
      </c>
      <c r="U3290" s="7">
        <f t="shared" si="1475"/>
        <v>-32.161889288814081</v>
      </c>
      <c r="V3290" s="9">
        <f t="shared" si="1476"/>
        <v>0</v>
      </c>
      <c r="W3290" s="8">
        <f t="shared" si="1477"/>
        <v>3935.0464558612857</v>
      </c>
      <c r="X3290" s="7">
        <f t="shared" si="1478"/>
        <v>-32.161889288814081</v>
      </c>
      <c r="Y3290" s="6">
        <f t="shared" si="1464"/>
        <v>0</v>
      </c>
      <c r="Z3290" s="4">
        <f t="shared" si="1465"/>
        <v>-1</v>
      </c>
      <c r="AA3290" s="4">
        <f t="shared" si="1479"/>
        <v>0</v>
      </c>
      <c r="AB3290" s="5">
        <f t="shared" si="1480"/>
        <v>0</v>
      </c>
      <c r="AC3290" s="418">
        <f t="shared" si="1484"/>
        <v>0</v>
      </c>
      <c r="AD3290" s="628">
        <f t="shared" si="1481"/>
        <v>0</v>
      </c>
      <c r="AE3290" s="4">
        <f t="shared" si="1466"/>
        <v>0</v>
      </c>
      <c r="AF3290" s="3">
        <f t="shared" si="1482"/>
        <v>4.67</v>
      </c>
      <c r="AG3290" s="2">
        <f t="shared" si="1467"/>
        <v>105.92076283713217</v>
      </c>
      <c r="AH3290" s="1">
        <f t="shared" si="1485"/>
        <v>0</v>
      </c>
    </row>
    <row r="3291" spans="6:34" ht="15" thickBot="1" x14ac:dyDescent="0.4">
      <c r="F3291" s="21">
        <f t="shared" si="1468"/>
        <v>326.10000000000565</v>
      </c>
      <c r="G3291" s="20">
        <f t="shared" si="1483"/>
        <v>356.63043478260749</v>
      </c>
      <c r="H3291" s="19">
        <f t="shared" si="1457"/>
        <v>6.6304347826074945</v>
      </c>
      <c r="I3291" s="18">
        <f t="shared" si="1458"/>
        <v>1.8944099378878556E-2</v>
      </c>
      <c r="J3291" s="17">
        <f t="shared" si="1459"/>
        <v>3935.0464558612857</v>
      </c>
      <c r="K3291" s="16">
        <f t="shared" si="1460"/>
        <v>32.161889288814081</v>
      </c>
      <c r="L3291" s="15">
        <f t="shared" si="1461"/>
        <v>1.3845347021276564E-7</v>
      </c>
      <c r="M3291" s="14">
        <f t="shared" si="1462"/>
        <v>3.2909005334872264E-10</v>
      </c>
      <c r="N3291" s="13">
        <f t="shared" si="1469"/>
        <v>0</v>
      </c>
      <c r="O3291" s="12">
        <f t="shared" si="1470"/>
        <v>0</v>
      </c>
      <c r="P3291" s="4">
        <f t="shared" si="1471"/>
        <v>1.2462128098967713E-9</v>
      </c>
      <c r="Q3291" s="11">
        <f t="shared" si="1463"/>
        <v>1.831413571056754E-8</v>
      </c>
      <c r="R3291" s="10">
        <f t="shared" si="1472"/>
        <v>0</v>
      </c>
      <c r="S3291" s="9">
        <f t="shared" si="1473"/>
        <v>0</v>
      </c>
      <c r="T3291" s="8">
        <f t="shared" si="1474"/>
        <v>37294.985922558852</v>
      </c>
      <c r="U3291" s="7">
        <f t="shared" si="1475"/>
        <v>-32.161889288814081</v>
      </c>
      <c r="V3291" s="9">
        <f t="shared" si="1476"/>
        <v>0</v>
      </c>
      <c r="W3291" s="8">
        <f t="shared" si="1477"/>
        <v>3935.0464558612857</v>
      </c>
      <c r="X3291" s="7">
        <f t="shared" si="1478"/>
        <v>-32.161889288814081</v>
      </c>
      <c r="Y3291" s="6">
        <f t="shared" si="1464"/>
        <v>0</v>
      </c>
      <c r="Z3291" s="4">
        <f t="shared" si="1465"/>
        <v>-1</v>
      </c>
      <c r="AA3291" s="4">
        <f t="shared" si="1479"/>
        <v>0</v>
      </c>
      <c r="AB3291" s="5">
        <f t="shared" si="1480"/>
        <v>0</v>
      </c>
      <c r="AC3291" s="418">
        <f t="shared" si="1484"/>
        <v>0</v>
      </c>
      <c r="AD3291" s="628">
        <f t="shared" si="1481"/>
        <v>0</v>
      </c>
      <c r="AE3291" s="4">
        <f t="shared" si="1466"/>
        <v>0</v>
      </c>
      <c r="AF3291" s="3">
        <f t="shared" si="1482"/>
        <v>4.67</v>
      </c>
      <c r="AG3291" s="2">
        <f t="shared" si="1467"/>
        <v>105.92076283713217</v>
      </c>
      <c r="AH3291" s="1">
        <f t="shared" si="1485"/>
        <v>0</v>
      </c>
    </row>
    <row r="3292" spans="6:34" ht="15" thickBot="1" x14ac:dyDescent="0.4">
      <c r="F3292" s="21">
        <f t="shared" si="1468"/>
        <v>326.20000000000567</v>
      </c>
      <c r="G3292" s="20">
        <f t="shared" si="1483"/>
        <v>356.63043478260749</v>
      </c>
      <c r="H3292" s="19">
        <f t="shared" si="1457"/>
        <v>6.6304347826074945</v>
      </c>
      <c r="I3292" s="18">
        <f t="shared" si="1458"/>
        <v>1.8944099378878556E-2</v>
      </c>
      <c r="J3292" s="17">
        <f t="shared" si="1459"/>
        <v>3935.0464558612857</v>
      </c>
      <c r="K3292" s="16">
        <f t="shared" si="1460"/>
        <v>32.161889288814081</v>
      </c>
      <c r="L3292" s="15">
        <f t="shared" si="1461"/>
        <v>1.3845347021276564E-7</v>
      </c>
      <c r="M3292" s="14">
        <f t="shared" si="1462"/>
        <v>3.2909005334872264E-10</v>
      </c>
      <c r="N3292" s="13">
        <f t="shared" si="1469"/>
        <v>0</v>
      </c>
      <c r="O3292" s="12">
        <f t="shared" si="1470"/>
        <v>0</v>
      </c>
      <c r="P3292" s="4">
        <f t="shared" si="1471"/>
        <v>1.2462128098967713E-9</v>
      </c>
      <c r="Q3292" s="11">
        <f t="shared" si="1463"/>
        <v>1.831413571056754E-8</v>
      </c>
      <c r="R3292" s="10">
        <f t="shared" si="1472"/>
        <v>0</v>
      </c>
      <c r="S3292" s="9">
        <f t="shared" si="1473"/>
        <v>0</v>
      </c>
      <c r="T3292" s="8">
        <f t="shared" si="1474"/>
        <v>37294.985922558852</v>
      </c>
      <c r="U3292" s="7">
        <f t="shared" si="1475"/>
        <v>-32.161889288814081</v>
      </c>
      <c r="V3292" s="9">
        <f t="shared" si="1476"/>
        <v>0</v>
      </c>
      <c r="W3292" s="8">
        <f t="shared" si="1477"/>
        <v>3935.0464558612857</v>
      </c>
      <c r="X3292" s="7">
        <f t="shared" si="1478"/>
        <v>-32.161889288814081</v>
      </c>
      <c r="Y3292" s="6">
        <f t="shared" si="1464"/>
        <v>0</v>
      </c>
      <c r="Z3292" s="4">
        <f t="shared" si="1465"/>
        <v>-1</v>
      </c>
      <c r="AA3292" s="4">
        <f t="shared" si="1479"/>
        <v>0</v>
      </c>
      <c r="AB3292" s="5">
        <f t="shared" si="1480"/>
        <v>0</v>
      </c>
      <c r="AC3292" s="418">
        <f t="shared" si="1484"/>
        <v>0</v>
      </c>
      <c r="AD3292" s="628">
        <f t="shared" si="1481"/>
        <v>0</v>
      </c>
      <c r="AE3292" s="4">
        <f t="shared" si="1466"/>
        <v>0</v>
      </c>
      <c r="AF3292" s="3">
        <f t="shared" si="1482"/>
        <v>4.67</v>
      </c>
      <c r="AG3292" s="2">
        <f t="shared" si="1467"/>
        <v>105.92076283713217</v>
      </c>
      <c r="AH3292" s="1">
        <f t="shared" si="1485"/>
        <v>0</v>
      </c>
    </row>
    <row r="3293" spans="6:34" ht="15" thickBot="1" x14ac:dyDescent="0.4">
      <c r="F3293" s="21">
        <f t="shared" si="1468"/>
        <v>326.3000000000057</v>
      </c>
      <c r="G3293" s="20">
        <f t="shared" si="1483"/>
        <v>356.63043478260749</v>
      </c>
      <c r="H3293" s="19">
        <f t="shared" si="1457"/>
        <v>6.6304347826074945</v>
      </c>
      <c r="I3293" s="18">
        <f t="shared" si="1458"/>
        <v>1.8944099378878556E-2</v>
      </c>
      <c r="J3293" s="17">
        <f t="shared" si="1459"/>
        <v>3935.0464558612857</v>
      </c>
      <c r="K3293" s="16">
        <f t="shared" si="1460"/>
        <v>32.161889288814081</v>
      </c>
      <c r="L3293" s="15">
        <f t="shared" si="1461"/>
        <v>1.3845347021276564E-7</v>
      </c>
      <c r="M3293" s="14">
        <f t="shared" si="1462"/>
        <v>3.2909005334872264E-10</v>
      </c>
      <c r="N3293" s="13">
        <f t="shared" si="1469"/>
        <v>0</v>
      </c>
      <c r="O3293" s="12">
        <f t="shared" si="1470"/>
        <v>0</v>
      </c>
      <c r="P3293" s="4">
        <f t="shared" si="1471"/>
        <v>1.2462128098967713E-9</v>
      </c>
      <c r="Q3293" s="11">
        <f t="shared" si="1463"/>
        <v>1.831413571056754E-8</v>
      </c>
      <c r="R3293" s="10">
        <f t="shared" si="1472"/>
        <v>0</v>
      </c>
      <c r="S3293" s="9">
        <f t="shared" si="1473"/>
        <v>0</v>
      </c>
      <c r="T3293" s="8">
        <f t="shared" si="1474"/>
        <v>37294.985922558852</v>
      </c>
      <c r="U3293" s="7">
        <f t="shared" si="1475"/>
        <v>-32.161889288814081</v>
      </c>
      <c r="V3293" s="9">
        <f t="shared" si="1476"/>
        <v>0</v>
      </c>
      <c r="W3293" s="8">
        <f t="shared" si="1477"/>
        <v>3935.0464558612857</v>
      </c>
      <c r="X3293" s="7">
        <f t="shared" si="1478"/>
        <v>-32.161889288814081</v>
      </c>
      <c r="Y3293" s="6">
        <f t="shared" si="1464"/>
        <v>0</v>
      </c>
      <c r="Z3293" s="4">
        <f t="shared" si="1465"/>
        <v>-1</v>
      </c>
      <c r="AA3293" s="4">
        <f t="shared" si="1479"/>
        <v>0</v>
      </c>
      <c r="AB3293" s="5">
        <f t="shared" si="1480"/>
        <v>0</v>
      </c>
      <c r="AC3293" s="418">
        <f t="shared" si="1484"/>
        <v>0</v>
      </c>
      <c r="AD3293" s="628">
        <f t="shared" si="1481"/>
        <v>0</v>
      </c>
      <c r="AE3293" s="4">
        <f t="shared" si="1466"/>
        <v>0</v>
      </c>
      <c r="AF3293" s="3">
        <f t="shared" si="1482"/>
        <v>4.67</v>
      </c>
      <c r="AG3293" s="2">
        <f t="shared" si="1467"/>
        <v>105.92076283713217</v>
      </c>
      <c r="AH3293" s="1">
        <f t="shared" si="1485"/>
        <v>0</v>
      </c>
    </row>
    <row r="3294" spans="6:34" ht="15" thickBot="1" x14ac:dyDescent="0.4">
      <c r="F3294" s="21">
        <f t="shared" si="1468"/>
        <v>326.40000000000572</v>
      </c>
      <c r="G3294" s="20">
        <f t="shared" si="1483"/>
        <v>356.63043478260749</v>
      </c>
      <c r="H3294" s="19">
        <f t="shared" ref="H3294:H3357" si="1486">G3294-(TotalWeightE-PropellantWeight)</f>
        <v>6.6304347826074945</v>
      </c>
      <c r="I3294" s="18">
        <f t="shared" ref="I3294:I3357" si="1487">(G3294-(TotalWeightE-PropellantWeight))/(PropellantWeight)</f>
        <v>1.8944099378878556E-2</v>
      </c>
      <c r="J3294" s="17">
        <f t="shared" ref="J3294:J3357" si="1488">W3294</f>
        <v>3935.0464558612857</v>
      </c>
      <c r="K3294" s="16">
        <f t="shared" ref="K3294:K3357" si="1489">$L$23*(20902231^2)/((20902231+W3294)^2)</f>
        <v>32.161889288814081</v>
      </c>
      <c r="L3294" s="15">
        <f t="shared" ref="L3294:L3357" si="1490">M3294/$L$22</f>
        <v>1.3845347021276564E-7</v>
      </c>
      <c r="M3294" s="14">
        <f t="shared" ref="M3294:M3357" si="1491">$L$22*(EXP(-K3294*(W3294-0)/($L$25*AF3294)))</f>
        <v>3.2909005334872264E-10</v>
      </c>
      <c r="N3294" s="13">
        <f t="shared" si="1469"/>
        <v>0</v>
      </c>
      <c r="O3294" s="12">
        <f t="shared" si="1470"/>
        <v>0</v>
      </c>
      <c r="P3294" s="4">
        <f t="shared" si="1471"/>
        <v>1.2462128098967713E-9</v>
      </c>
      <c r="Q3294" s="11">
        <f t="shared" ref="Q3294:Q3357" si="1492">(M3294*$L$25*AF3294)/144</f>
        <v>1.831413571056754E-8</v>
      </c>
      <c r="R3294" s="10">
        <f t="shared" si="1472"/>
        <v>0</v>
      </c>
      <c r="S3294" s="9">
        <f t="shared" si="1473"/>
        <v>0</v>
      </c>
      <c r="T3294" s="8">
        <f t="shared" si="1474"/>
        <v>37294.985922558852</v>
      </c>
      <c r="U3294" s="7">
        <f t="shared" si="1475"/>
        <v>-32.161889288814081</v>
      </c>
      <c r="V3294" s="9">
        <f t="shared" si="1476"/>
        <v>0</v>
      </c>
      <c r="W3294" s="8">
        <f t="shared" si="1477"/>
        <v>3935.0464558612857</v>
      </c>
      <c r="X3294" s="7">
        <f t="shared" si="1478"/>
        <v>-32.161889288814081</v>
      </c>
      <c r="Y3294" s="6">
        <f t="shared" ref="Y3294:Y3357" si="1493">SQRT((S3294^2)+(V3294^2))</f>
        <v>0</v>
      </c>
      <c r="Z3294" s="4">
        <f t="shared" ref="Z3294:Z3357" si="1494">X3294/K3294</f>
        <v>-1</v>
      </c>
      <c r="AA3294" s="4">
        <f t="shared" si="1479"/>
        <v>0</v>
      </c>
      <c r="AB3294" s="5">
        <f t="shared" si="1480"/>
        <v>0</v>
      </c>
      <c r="AC3294" s="418">
        <f t="shared" si="1484"/>
        <v>0</v>
      </c>
      <c r="AD3294" s="628">
        <f t="shared" si="1481"/>
        <v>0</v>
      </c>
      <c r="AE3294" s="4">
        <f t="shared" ref="AE3294:AE3357" si="1495">Y3294/AG3294</f>
        <v>0</v>
      </c>
      <c r="AF3294" s="3">
        <f t="shared" si="1482"/>
        <v>4.67</v>
      </c>
      <c r="AG3294" s="2">
        <f t="shared" ref="AG3294:AG3357" si="1496">SQRT($L$27*$L$25*AF3294)</f>
        <v>105.92076283713217</v>
      </c>
      <c r="AH3294" s="1">
        <f t="shared" si="1485"/>
        <v>0</v>
      </c>
    </row>
    <row r="3295" spans="6:34" ht="15" thickBot="1" x14ac:dyDescent="0.4">
      <c r="F3295" s="21">
        <f t="shared" ref="F3295:F3358" si="1497">F3294+$G$28</f>
        <v>326.50000000000574</v>
      </c>
      <c r="G3295" s="20">
        <f t="shared" si="1483"/>
        <v>356.63043478260749</v>
      </c>
      <c r="H3295" s="19">
        <f t="shared" si="1486"/>
        <v>6.6304347826074945</v>
      </c>
      <c r="I3295" s="18">
        <f t="shared" si="1487"/>
        <v>1.8944099378878556E-2</v>
      </c>
      <c r="J3295" s="17">
        <f t="shared" si="1488"/>
        <v>3935.0464558612857</v>
      </c>
      <c r="K3295" s="16">
        <f t="shared" si="1489"/>
        <v>32.161889288814081</v>
      </c>
      <c r="L3295" s="15">
        <f t="shared" si="1490"/>
        <v>1.3845347021276564E-7</v>
      </c>
      <c r="M3295" s="14">
        <f t="shared" si="1491"/>
        <v>3.2909005334872264E-10</v>
      </c>
      <c r="N3295" s="13">
        <f t="shared" ref="N3295:N3358" si="1498">IF(I3294&gt;0.02,(WeightFlowRate/$L$23)*ExhaustVelocityE+(ExitPressureE-Q3295)*ExitAreaE,0)</f>
        <v>0</v>
      </c>
      <c r="O3295" s="12">
        <f t="shared" ref="O3295:O3358" si="1499">N3295/WeightFlowRate</f>
        <v>0</v>
      </c>
      <c r="P3295" s="4">
        <f t="shared" ref="P3295:P3358" si="1500">Q3295/$L$21</f>
        <v>1.2462128098967713E-9</v>
      </c>
      <c r="Q3295" s="11">
        <f t="shared" si="1492"/>
        <v>1.831413571056754E-8</v>
      </c>
      <c r="R3295" s="10">
        <f t="shared" ref="R3295:R3358" si="1501">IF(W3295&lt;InitialAltitudeE,0,(((N3295-AB3295)*COS(ElevationAngleR)*$L$23)/(G3295)))</f>
        <v>0</v>
      </c>
      <c r="S3295" s="9">
        <f t="shared" ref="S3295:S3358" si="1502">IF(W3294&lt;InitialAltitudeE,0,S3294+(R3294*TimeStep))</f>
        <v>0</v>
      </c>
      <c r="T3295" s="8">
        <f t="shared" ref="T3295:T3358" si="1503">T3294+(S3295*TimeStep)</f>
        <v>37294.985922558852</v>
      </c>
      <c r="U3295" s="7">
        <f t="shared" ref="U3295:U3358" si="1504">IF(W3294&lt;InitialAltitudeE,-K3295,(((N3295-AB3295)*SIN(ElevationAngleR)*$L$23)/G3295)-K3295)</f>
        <v>-32.161889288814081</v>
      </c>
      <c r="V3295" s="9">
        <f t="shared" ref="V3295:V3358" si="1505">IF(W3294&lt;InitialAltitudeE,0,V3294+(U3294*TimeStep))</f>
        <v>0</v>
      </c>
      <c r="W3295" s="8">
        <f t="shared" ref="W3295:W3358" si="1506">IF(P3294&gt;0.913499,W3294,W3294+V3294*TimeStep)</f>
        <v>3935.0464558612857</v>
      </c>
      <c r="X3295" s="7">
        <f t="shared" ref="X3295:X3358" si="1507">IF(N3295&gt;0.002,SQRT((U3295^2)+(R3295^2)),-SQRT((U3295^2)+(R3295^2)))</f>
        <v>-32.161889288814081</v>
      </c>
      <c r="Y3295" s="6">
        <f t="shared" si="1493"/>
        <v>0</v>
      </c>
      <c r="Z3295" s="4">
        <f t="shared" si="1494"/>
        <v>-1</v>
      </c>
      <c r="AA3295" s="4">
        <f t="shared" ref="AA3295:AA3358" si="1508">N3295/G3295</f>
        <v>0</v>
      </c>
      <c r="AB3295" s="5">
        <f t="shared" ref="AB3295:AB3358" si="1509">0.5*M3295*(Y3294^2)*CrossSectionalAreaE*AH3295</f>
        <v>0</v>
      </c>
      <c r="AC3295" s="418">
        <f t="shared" si="1484"/>
        <v>0</v>
      </c>
      <c r="AD3295" s="628">
        <f t="shared" ref="AD3295:AD3358" si="1510">(1/2)*M3295*(Y3294^2)</f>
        <v>0</v>
      </c>
      <c r="AE3295" s="4">
        <f t="shared" si="1495"/>
        <v>0</v>
      </c>
      <c r="AF3295" s="3">
        <f t="shared" ref="AF3295:AF3358" si="1511">IF(AF3294&gt;4.67,$L$20+($L$26/1000)*W3295,4.67)</f>
        <v>4.67</v>
      </c>
      <c r="AG3295" s="2">
        <f t="shared" si="1496"/>
        <v>105.92076283713217</v>
      </c>
      <c r="AH3295" s="1">
        <f t="shared" si="1485"/>
        <v>0</v>
      </c>
    </row>
    <row r="3296" spans="6:34" ht="15" thickBot="1" x14ac:dyDescent="0.4">
      <c r="F3296" s="21">
        <f t="shared" si="1497"/>
        <v>326.60000000000576</v>
      </c>
      <c r="G3296" s="20">
        <f t="shared" ref="G3296:G3359" si="1512">IF(I3295&gt;0.02,G3295-((N3295/O3295)*TimeStep),G3295)</f>
        <v>356.63043478260749</v>
      </c>
      <c r="H3296" s="19">
        <f t="shared" si="1486"/>
        <v>6.6304347826074945</v>
      </c>
      <c r="I3296" s="18">
        <f t="shared" si="1487"/>
        <v>1.8944099378878556E-2</v>
      </c>
      <c r="J3296" s="17">
        <f t="shared" si="1488"/>
        <v>3935.0464558612857</v>
      </c>
      <c r="K3296" s="16">
        <f t="shared" si="1489"/>
        <v>32.161889288814081</v>
      </c>
      <c r="L3296" s="15">
        <f t="shared" si="1490"/>
        <v>1.3845347021276564E-7</v>
      </c>
      <c r="M3296" s="14">
        <f t="shared" si="1491"/>
        <v>3.2909005334872264E-10</v>
      </c>
      <c r="N3296" s="13">
        <f t="shared" si="1498"/>
        <v>0</v>
      </c>
      <c r="O3296" s="12">
        <f t="shared" si="1499"/>
        <v>0</v>
      </c>
      <c r="P3296" s="4">
        <f t="shared" si="1500"/>
        <v>1.2462128098967713E-9</v>
      </c>
      <c r="Q3296" s="11">
        <f t="shared" si="1492"/>
        <v>1.831413571056754E-8</v>
      </c>
      <c r="R3296" s="10">
        <f t="shared" si="1501"/>
        <v>0</v>
      </c>
      <c r="S3296" s="9">
        <f t="shared" si="1502"/>
        <v>0</v>
      </c>
      <c r="T3296" s="8">
        <f t="shared" si="1503"/>
        <v>37294.985922558852</v>
      </c>
      <c r="U3296" s="7">
        <f t="shared" si="1504"/>
        <v>-32.161889288814081</v>
      </c>
      <c r="V3296" s="9">
        <f t="shared" si="1505"/>
        <v>0</v>
      </c>
      <c r="W3296" s="8">
        <f t="shared" si="1506"/>
        <v>3935.0464558612857</v>
      </c>
      <c r="X3296" s="7">
        <f t="shared" si="1507"/>
        <v>-32.161889288814081</v>
      </c>
      <c r="Y3296" s="6">
        <f t="shared" si="1493"/>
        <v>0</v>
      </c>
      <c r="Z3296" s="4">
        <f t="shared" si="1494"/>
        <v>-1</v>
      </c>
      <c r="AA3296" s="4">
        <f t="shared" si="1508"/>
        <v>0</v>
      </c>
      <c r="AB3296" s="5">
        <f t="shared" si="1509"/>
        <v>0</v>
      </c>
      <c r="AC3296" s="418">
        <f t="shared" ref="AC3296:AC3359" si="1513">(AB3296/G3296)*F3296</f>
        <v>0</v>
      </c>
      <c r="AD3296" s="628">
        <f t="shared" si="1510"/>
        <v>0</v>
      </c>
      <c r="AE3296" s="4">
        <f t="shared" si="1495"/>
        <v>0</v>
      </c>
      <c r="AF3296" s="3">
        <f t="shared" si="1511"/>
        <v>4.67</v>
      </c>
      <c r="AG3296" s="2">
        <f t="shared" si="1496"/>
        <v>105.92076283713217</v>
      </c>
      <c r="AH3296" s="1">
        <f t="shared" si="1485"/>
        <v>0</v>
      </c>
    </row>
    <row r="3297" spans="6:34" ht="15" thickBot="1" x14ac:dyDescent="0.4">
      <c r="F3297" s="21">
        <f t="shared" si="1497"/>
        <v>326.70000000000579</v>
      </c>
      <c r="G3297" s="20">
        <f t="shared" si="1512"/>
        <v>356.63043478260749</v>
      </c>
      <c r="H3297" s="19">
        <f t="shared" si="1486"/>
        <v>6.6304347826074945</v>
      </c>
      <c r="I3297" s="18">
        <f t="shared" si="1487"/>
        <v>1.8944099378878556E-2</v>
      </c>
      <c r="J3297" s="17">
        <f t="shared" si="1488"/>
        <v>3935.0464558612857</v>
      </c>
      <c r="K3297" s="16">
        <f t="shared" si="1489"/>
        <v>32.161889288814081</v>
      </c>
      <c r="L3297" s="15">
        <f t="shared" si="1490"/>
        <v>1.3845347021276564E-7</v>
      </c>
      <c r="M3297" s="14">
        <f t="shared" si="1491"/>
        <v>3.2909005334872264E-10</v>
      </c>
      <c r="N3297" s="13">
        <f t="shared" si="1498"/>
        <v>0</v>
      </c>
      <c r="O3297" s="12">
        <f t="shared" si="1499"/>
        <v>0</v>
      </c>
      <c r="P3297" s="4">
        <f t="shared" si="1500"/>
        <v>1.2462128098967713E-9</v>
      </c>
      <c r="Q3297" s="11">
        <f t="shared" si="1492"/>
        <v>1.831413571056754E-8</v>
      </c>
      <c r="R3297" s="10">
        <f t="shared" si="1501"/>
        <v>0</v>
      </c>
      <c r="S3297" s="9">
        <f t="shared" si="1502"/>
        <v>0</v>
      </c>
      <c r="T3297" s="8">
        <f t="shared" si="1503"/>
        <v>37294.985922558852</v>
      </c>
      <c r="U3297" s="7">
        <f t="shared" si="1504"/>
        <v>-32.161889288814081</v>
      </c>
      <c r="V3297" s="9">
        <f t="shared" si="1505"/>
        <v>0</v>
      </c>
      <c r="W3297" s="8">
        <f t="shared" si="1506"/>
        <v>3935.0464558612857</v>
      </c>
      <c r="X3297" s="7">
        <f t="shared" si="1507"/>
        <v>-32.161889288814081</v>
      </c>
      <c r="Y3297" s="6">
        <f t="shared" si="1493"/>
        <v>0</v>
      </c>
      <c r="Z3297" s="4">
        <f t="shared" si="1494"/>
        <v>-1</v>
      </c>
      <c r="AA3297" s="4">
        <f t="shared" si="1508"/>
        <v>0</v>
      </c>
      <c r="AB3297" s="5">
        <f t="shared" si="1509"/>
        <v>0</v>
      </c>
      <c r="AC3297" s="418">
        <f t="shared" si="1513"/>
        <v>0</v>
      </c>
      <c r="AD3297" s="628">
        <f t="shared" si="1510"/>
        <v>0</v>
      </c>
      <c r="AE3297" s="4">
        <f t="shared" si="1495"/>
        <v>0</v>
      </c>
      <c r="AF3297" s="3">
        <f t="shared" si="1511"/>
        <v>4.67</v>
      </c>
      <c r="AG3297" s="2">
        <f t="shared" si="1496"/>
        <v>105.92076283713217</v>
      </c>
      <c r="AH3297" s="1">
        <f t="shared" si="1485"/>
        <v>0</v>
      </c>
    </row>
    <row r="3298" spans="6:34" ht="15" thickBot="1" x14ac:dyDescent="0.4">
      <c r="F3298" s="21">
        <f t="shared" si="1497"/>
        <v>326.80000000000581</v>
      </c>
      <c r="G3298" s="20">
        <f t="shared" si="1512"/>
        <v>356.63043478260749</v>
      </c>
      <c r="H3298" s="19">
        <f t="shared" si="1486"/>
        <v>6.6304347826074945</v>
      </c>
      <c r="I3298" s="18">
        <f t="shared" si="1487"/>
        <v>1.8944099378878556E-2</v>
      </c>
      <c r="J3298" s="17">
        <f t="shared" si="1488"/>
        <v>3935.0464558612857</v>
      </c>
      <c r="K3298" s="16">
        <f t="shared" si="1489"/>
        <v>32.161889288814081</v>
      </c>
      <c r="L3298" s="15">
        <f t="shared" si="1490"/>
        <v>1.3845347021276564E-7</v>
      </c>
      <c r="M3298" s="14">
        <f t="shared" si="1491"/>
        <v>3.2909005334872264E-10</v>
      </c>
      <c r="N3298" s="13">
        <f t="shared" si="1498"/>
        <v>0</v>
      </c>
      <c r="O3298" s="12">
        <f t="shared" si="1499"/>
        <v>0</v>
      </c>
      <c r="P3298" s="4">
        <f t="shared" si="1500"/>
        <v>1.2462128098967713E-9</v>
      </c>
      <c r="Q3298" s="11">
        <f t="shared" si="1492"/>
        <v>1.831413571056754E-8</v>
      </c>
      <c r="R3298" s="10">
        <f t="shared" si="1501"/>
        <v>0</v>
      </c>
      <c r="S3298" s="9">
        <f t="shared" si="1502"/>
        <v>0</v>
      </c>
      <c r="T3298" s="8">
        <f t="shared" si="1503"/>
        <v>37294.985922558852</v>
      </c>
      <c r="U3298" s="7">
        <f t="shared" si="1504"/>
        <v>-32.161889288814081</v>
      </c>
      <c r="V3298" s="9">
        <f t="shared" si="1505"/>
        <v>0</v>
      </c>
      <c r="W3298" s="8">
        <f t="shared" si="1506"/>
        <v>3935.0464558612857</v>
      </c>
      <c r="X3298" s="7">
        <f t="shared" si="1507"/>
        <v>-32.161889288814081</v>
      </c>
      <c r="Y3298" s="6">
        <f t="shared" si="1493"/>
        <v>0</v>
      </c>
      <c r="Z3298" s="4">
        <f t="shared" si="1494"/>
        <v>-1</v>
      </c>
      <c r="AA3298" s="4">
        <f t="shared" si="1508"/>
        <v>0</v>
      </c>
      <c r="AB3298" s="5">
        <f t="shared" si="1509"/>
        <v>0</v>
      </c>
      <c r="AC3298" s="418">
        <f t="shared" si="1513"/>
        <v>0</v>
      </c>
      <c r="AD3298" s="628">
        <f t="shared" si="1510"/>
        <v>0</v>
      </c>
      <c r="AE3298" s="4">
        <f t="shared" si="1495"/>
        <v>0</v>
      </c>
      <c r="AF3298" s="3">
        <f t="shared" si="1511"/>
        <v>4.67</v>
      </c>
      <c r="AG3298" s="2">
        <f t="shared" si="1496"/>
        <v>105.92076283713217</v>
      </c>
      <c r="AH3298" s="1">
        <f t="shared" si="1485"/>
        <v>0</v>
      </c>
    </row>
    <row r="3299" spans="6:34" ht="15" thickBot="1" x14ac:dyDescent="0.4">
      <c r="F3299" s="21">
        <f t="shared" si="1497"/>
        <v>326.90000000000583</v>
      </c>
      <c r="G3299" s="20">
        <f t="shared" si="1512"/>
        <v>356.63043478260749</v>
      </c>
      <c r="H3299" s="19">
        <f t="shared" si="1486"/>
        <v>6.6304347826074945</v>
      </c>
      <c r="I3299" s="18">
        <f t="shared" si="1487"/>
        <v>1.8944099378878556E-2</v>
      </c>
      <c r="J3299" s="17">
        <f t="shared" si="1488"/>
        <v>3935.0464558612857</v>
      </c>
      <c r="K3299" s="16">
        <f t="shared" si="1489"/>
        <v>32.161889288814081</v>
      </c>
      <c r="L3299" s="15">
        <f t="shared" si="1490"/>
        <v>1.3845347021276564E-7</v>
      </c>
      <c r="M3299" s="14">
        <f t="shared" si="1491"/>
        <v>3.2909005334872264E-10</v>
      </c>
      <c r="N3299" s="13">
        <f t="shared" si="1498"/>
        <v>0</v>
      </c>
      <c r="O3299" s="12">
        <f t="shared" si="1499"/>
        <v>0</v>
      </c>
      <c r="P3299" s="4">
        <f t="shared" si="1500"/>
        <v>1.2462128098967713E-9</v>
      </c>
      <c r="Q3299" s="11">
        <f t="shared" si="1492"/>
        <v>1.831413571056754E-8</v>
      </c>
      <c r="R3299" s="10">
        <f t="shared" si="1501"/>
        <v>0</v>
      </c>
      <c r="S3299" s="9">
        <f t="shared" si="1502"/>
        <v>0</v>
      </c>
      <c r="T3299" s="8">
        <f t="shared" si="1503"/>
        <v>37294.985922558852</v>
      </c>
      <c r="U3299" s="7">
        <f t="shared" si="1504"/>
        <v>-32.161889288814081</v>
      </c>
      <c r="V3299" s="9">
        <f t="shared" si="1505"/>
        <v>0</v>
      </c>
      <c r="W3299" s="8">
        <f t="shared" si="1506"/>
        <v>3935.0464558612857</v>
      </c>
      <c r="X3299" s="7">
        <f t="shared" si="1507"/>
        <v>-32.161889288814081</v>
      </c>
      <c r="Y3299" s="6">
        <f t="shared" si="1493"/>
        <v>0</v>
      </c>
      <c r="Z3299" s="4">
        <f t="shared" si="1494"/>
        <v>-1</v>
      </c>
      <c r="AA3299" s="4">
        <f t="shared" si="1508"/>
        <v>0</v>
      </c>
      <c r="AB3299" s="5">
        <f t="shared" si="1509"/>
        <v>0</v>
      </c>
      <c r="AC3299" s="418">
        <f t="shared" si="1513"/>
        <v>0</v>
      </c>
      <c r="AD3299" s="628">
        <f t="shared" si="1510"/>
        <v>0</v>
      </c>
      <c r="AE3299" s="4">
        <f t="shared" si="1495"/>
        <v>0</v>
      </c>
      <c r="AF3299" s="3">
        <f t="shared" si="1511"/>
        <v>4.67</v>
      </c>
      <c r="AG3299" s="2">
        <f t="shared" si="1496"/>
        <v>105.92076283713217</v>
      </c>
      <c r="AH3299" s="1">
        <f t="shared" si="1485"/>
        <v>0</v>
      </c>
    </row>
    <row r="3300" spans="6:34" ht="15" thickBot="1" x14ac:dyDescent="0.4">
      <c r="F3300" s="21">
        <f t="shared" si="1497"/>
        <v>327.00000000000585</v>
      </c>
      <c r="G3300" s="20">
        <f t="shared" si="1512"/>
        <v>356.63043478260749</v>
      </c>
      <c r="H3300" s="19">
        <f t="shared" si="1486"/>
        <v>6.6304347826074945</v>
      </c>
      <c r="I3300" s="18">
        <f t="shared" si="1487"/>
        <v>1.8944099378878556E-2</v>
      </c>
      <c r="J3300" s="17">
        <f t="shared" si="1488"/>
        <v>3935.0464558612857</v>
      </c>
      <c r="K3300" s="16">
        <f t="shared" si="1489"/>
        <v>32.161889288814081</v>
      </c>
      <c r="L3300" s="15">
        <f t="shared" si="1490"/>
        <v>1.3845347021276564E-7</v>
      </c>
      <c r="M3300" s="14">
        <f t="shared" si="1491"/>
        <v>3.2909005334872264E-10</v>
      </c>
      <c r="N3300" s="13">
        <f t="shared" si="1498"/>
        <v>0</v>
      </c>
      <c r="O3300" s="12">
        <f t="shared" si="1499"/>
        <v>0</v>
      </c>
      <c r="P3300" s="4">
        <f t="shared" si="1500"/>
        <v>1.2462128098967713E-9</v>
      </c>
      <c r="Q3300" s="11">
        <f t="shared" si="1492"/>
        <v>1.831413571056754E-8</v>
      </c>
      <c r="R3300" s="10">
        <f t="shared" si="1501"/>
        <v>0</v>
      </c>
      <c r="S3300" s="9">
        <f t="shared" si="1502"/>
        <v>0</v>
      </c>
      <c r="T3300" s="8">
        <f t="shared" si="1503"/>
        <v>37294.985922558852</v>
      </c>
      <c r="U3300" s="7">
        <f t="shared" si="1504"/>
        <v>-32.161889288814081</v>
      </c>
      <c r="V3300" s="9">
        <f t="shared" si="1505"/>
        <v>0</v>
      </c>
      <c r="W3300" s="8">
        <f t="shared" si="1506"/>
        <v>3935.0464558612857</v>
      </c>
      <c r="X3300" s="7">
        <f t="shared" si="1507"/>
        <v>-32.161889288814081</v>
      </c>
      <c r="Y3300" s="6">
        <f t="shared" si="1493"/>
        <v>0</v>
      </c>
      <c r="Z3300" s="4">
        <f t="shared" si="1494"/>
        <v>-1</v>
      </c>
      <c r="AA3300" s="4">
        <f t="shared" si="1508"/>
        <v>0</v>
      </c>
      <c r="AB3300" s="5">
        <f t="shared" si="1509"/>
        <v>0</v>
      </c>
      <c r="AC3300" s="418">
        <f t="shared" si="1513"/>
        <v>0</v>
      </c>
      <c r="AD3300" s="628">
        <f t="shared" si="1510"/>
        <v>0</v>
      </c>
      <c r="AE3300" s="4">
        <f t="shared" si="1495"/>
        <v>0</v>
      </c>
      <c r="AF3300" s="3">
        <f t="shared" si="1511"/>
        <v>4.67</v>
      </c>
      <c r="AG3300" s="2">
        <f t="shared" si="1496"/>
        <v>105.92076283713217</v>
      </c>
      <c r="AH3300" s="1">
        <f t="shared" si="1485"/>
        <v>0</v>
      </c>
    </row>
    <row r="3301" spans="6:34" ht="15" thickBot="1" x14ac:dyDescent="0.4">
      <c r="F3301" s="21">
        <f t="shared" si="1497"/>
        <v>327.10000000000588</v>
      </c>
      <c r="G3301" s="20">
        <f t="shared" si="1512"/>
        <v>356.63043478260749</v>
      </c>
      <c r="H3301" s="19">
        <f t="shared" si="1486"/>
        <v>6.6304347826074945</v>
      </c>
      <c r="I3301" s="18">
        <f t="shared" si="1487"/>
        <v>1.8944099378878556E-2</v>
      </c>
      <c r="J3301" s="17">
        <f t="shared" si="1488"/>
        <v>3935.0464558612857</v>
      </c>
      <c r="K3301" s="16">
        <f t="shared" si="1489"/>
        <v>32.161889288814081</v>
      </c>
      <c r="L3301" s="15">
        <f t="shared" si="1490"/>
        <v>1.3845347021276564E-7</v>
      </c>
      <c r="M3301" s="14">
        <f t="shared" si="1491"/>
        <v>3.2909005334872264E-10</v>
      </c>
      <c r="N3301" s="13">
        <f t="shared" si="1498"/>
        <v>0</v>
      </c>
      <c r="O3301" s="12">
        <f t="shared" si="1499"/>
        <v>0</v>
      </c>
      <c r="P3301" s="4">
        <f t="shared" si="1500"/>
        <v>1.2462128098967713E-9</v>
      </c>
      <c r="Q3301" s="11">
        <f t="shared" si="1492"/>
        <v>1.831413571056754E-8</v>
      </c>
      <c r="R3301" s="10">
        <f t="shared" si="1501"/>
        <v>0</v>
      </c>
      <c r="S3301" s="9">
        <f t="shared" si="1502"/>
        <v>0</v>
      </c>
      <c r="T3301" s="8">
        <f t="shared" si="1503"/>
        <v>37294.985922558852</v>
      </c>
      <c r="U3301" s="7">
        <f t="shared" si="1504"/>
        <v>-32.161889288814081</v>
      </c>
      <c r="V3301" s="9">
        <f t="shared" si="1505"/>
        <v>0</v>
      </c>
      <c r="W3301" s="8">
        <f t="shared" si="1506"/>
        <v>3935.0464558612857</v>
      </c>
      <c r="X3301" s="7">
        <f t="shared" si="1507"/>
        <v>-32.161889288814081</v>
      </c>
      <c r="Y3301" s="6">
        <f t="shared" si="1493"/>
        <v>0</v>
      </c>
      <c r="Z3301" s="4">
        <f t="shared" si="1494"/>
        <v>-1</v>
      </c>
      <c r="AA3301" s="4">
        <f t="shared" si="1508"/>
        <v>0</v>
      </c>
      <c r="AB3301" s="5">
        <f t="shared" si="1509"/>
        <v>0</v>
      </c>
      <c r="AC3301" s="418">
        <f t="shared" si="1513"/>
        <v>0</v>
      </c>
      <c r="AD3301" s="628">
        <f t="shared" si="1510"/>
        <v>0</v>
      </c>
      <c r="AE3301" s="4">
        <f t="shared" si="1495"/>
        <v>0</v>
      </c>
      <c r="AF3301" s="3">
        <f t="shared" si="1511"/>
        <v>4.67</v>
      </c>
      <c r="AG3301" s="2">
        <f t="shared" si="1496"/>
        <v>105.92076283713217</v>
      </c>
      <c r="AH3301" s="1">
        <f t="shared" si="1485"/>
        <v>0</v>
      </c>
    </row>
    <row r="3302" spans="6:34" ht="15" thickBot="1" x14ac:dyDescent="0.4">
      <c r="F3302" s="21">
        <f t="shared" si="1497"/>
        <v>327.2000000000059</v>
      </c>
      <c r="G3302" s="20">
        <f t="shared" si="1512"/>
        <v>356.63043478260749</v>
      </c>
      <c r="H3302" s="19">
        <f t="shared" si="1486"/>
        <v>6.6304347826074945</v>
      </c>
      <c r="I3302" s="18">
        <f t="shared" si="1487"/>
        <v>1.8944099378878556E-2</v>
      </c>
      <c r="J3302" s="17">
        <f t="shared" si="1488"/>
        <v>3935.0464558612857</v>
      </c>
      <c r="K3302" s="16">
        <f t="shared" si="1489"/>
        <v>32.161889288814081</v>
      </c>
      <c r="L3302" s="15">
        <f t="shared" si="1490"/>
        <v>1.3845347021276564E-7</v>
      </c>
      <c r="M3302" s="14">
        <f t="shared" si="1491"/>
        <v>3.2909005334872264E-10</v>
      </c>
      <c r="N3302" s="13">
        <f t="shared" si="1498"/>
        <v>0</v>
      </c>
      <c r="O3302" s="12">
        <f t="shared" si="1499"/>
        <v>0</v>
      </c>
      <c r="P3302" s="4">
        <f t="shared" si="1500"/>
        <v>1.2462128098967713E-9</v>
      </c>
      <c r="Q3302" s="11">
        <f t="shared" si="1492"/>
        <v>1.831413571056754E-8</v>
      </c>
      <c r="R3302" s="10">
        <f t="shared" si="1501"/>
        <v>0</v>
      </c>
      <c r="S3302" s="9">
        <f t="shared" si="1502"/>
        <v>0</v>
      </c>
      <c r="T3302" s="8">
        <f t="shared" si="1503"/>
        <v>37294.985922558852</v>
      </c>
      <c r="U3302" s="7">
        <f t="shared" si="1504"/>
        <v>-32.161889288814081</v>
      </c>
      <c r="V3302" s="9">
        <f t="shared" si="1505"/>
        <v>0</v>
      </c>
      <c r="W3302" s="8">
        <f t="shared" si="1506"/>
        <v>3935.0464558612857</v>
      </c>
      <c r="X3302" s="7">
        <f t="shared" si="1507"/>
        <v>-32.161889288814081</v>
      </c>
      <c r="Y3302" s="6">
        <f t="shared" si="1493"/>
        <v>0</v>
      </c>
      <c r="Z3302" s="4">
        <f t="shared" si="1494"/>
        <v>-1</v>
      </c>
      <c r="AA3302" s="4">
        <f t="shared" si="1508"/>
        <v>0</v>
      </c>
      <c r="AB3302" s="5">
        <f t="shared" si="1509"/>
        <v>0</v>
      </c>
      <c r="AC3302" s="418">
        <f t="shared" si="1513"/>
        <v>0</v>
      </c>
      <c r="AD3302" s="628">
        <f t="shared" si="1510"/>
        <v>0</v>
      </c>
      <c r="AE3302" s="4">
        <f t="shared" si="1495"/>
        <v>0</v>
      </c>
      <c r="AF3302" s="3">
        <f t="shared" si="1511"/>
        <v>4.67</v>
      </c>
      <c r="AG3302" s="2">
        <f t="shared" si="1496"/>
        <v>105.92076283713217</v>
      </c>
      <c r="AH3302" s="1">
        <f t="shared" si="1485"/>
        <v>0</v>
      </c>
    </row>
    <row r="3303" spans="6:34" ht="15" thickBot="1" x14ac:dyDescent="0.4">
      <c r="F3303" s="21">
        <f t="shared" si="1497"/>
        <v>327.30000000000592</v>
      </c>
      <c r="G3303" s="20">
        <f t="shared" si="1512"/>
        <v>356.63043478260749</v>
      </c>
      <c r="H3303" s="19">
        <f t="shared" si="1486"/>
        <v>6.6304347826074945</v>
      </c>
      <c r="I3303" s="18">
        <f t="shared" si="1487"/>
        <v>1.8944099378878556E-2</v>
      </c>
      <c r="J3303" s="17">
        <f t="shared" si="1488"/>
        <v>3935.0464558612857</v>
      </c>
      <c r="K3303" s="16">
        <f t="shared" si="1489"/>
        <v>32.161889288814081</v>
      </c>
      <c r="L3303" s="15">
        <f t="shared" si="1490"/>
        <v>1.3845347021276564E-7</v>
      </c>
      <c r="M3303" s="14">
        <f t="shared" si="1491"/>
        <v>3.2909005334872264E-10</v>
      </c>
      <c r="N3303" s="13">
        <f t="shared" si="1498"/>
        <v>0</v>
      </c>
      <c r="O3303" s="12">
        <f t="shared" si="1499"/>
        <v>0</v>
      </c>
      <c r="P3303" s="4">
        <f t="shared" si="1500"/>
        <v>1.2462128098967713E-9</v>
      </c>
      <c r="Q3303" s="11">
        <f t="shared" si="1492"/>
        <v>1.831413571056754E-8</v>
      </c>
      <c r="R3303" s="10">
        <f t="shared" si="1501"/>
        <v>0</v>
      </c>
      <c r="S3303" s="9">
        <f t="shared" si="1502"/>
        <v>0</v>
      </c>
      <c r="T3303" s="8">
        <f t="shared" si="1503"/>
        <v>37294.985922558852</v>
      </c>
      <c r="U3303" s="7">
        <f t="shared" si="1504"/>
        <v>-32.161889288814081</v>
      </c>
      <c r="V3303" s="9">
        <f t="shared" si="1505"/>
        <v>0</v>
      </c>
      <c r="W3303" s="8">
        <f t="shared" si="1506"/>
        <v>3935.0464558612857</v>
      </c>
      <c r="X3303" s="7">
        <f t="shared" si="1507"/>
        <v>-32.161889288814081</v>
      </c>
      <c r="Y3303" s="6">
        <f t="shared" si="1493"/>
        <v>0</v>
      </c>
      <c r="Z3303" s="4">
        <f t="shared" si="1494"/>
        <v>-1</v>
      </c>
      <c r="AA3303" s="4">
        <f t="shared" si="1508"/>
        <v>0</v>
      </c>
      <c r="AB3303" s="5">
        <f t="shared" si="1509"/>
        <v>0</v>
      </c>
      <c r="AC3303" s="418">
        <f t="shared" si="1513"/>
        <v>0</v>
      </c>
      <c r="AD3303" s="628">
        <f t="shared" si="1510"/>
        <v>0</v>
      </c>
      <c r="AE3303" s="4">
        <f t="shared" si="1495"/>
        <v>0</v>
      </c>
      <c r="AF3303" s="3">
        <f t="shared" si="1511"/>
        <v>4.67</v>
      </c>
      <c r="AG3303" s="2">
        <f t="shared" si="1496"/>
        <v>105.92076283713217</v>
      </c>
      <c r="AH3303" s="1">
        <f t="shared" si="1485"/>
        <v>0</v>
      </c>
    </row>
    <row r="3304" spans="6:34" ht="15" thickBot="1" x14ac:dyDescent="0.4">
      <c r="F3304" s="21">
        <f t="shared" si="1497"/>
        <v>327.40000000000595</v>
      </c>
      <c r="G3304" s="20">
        <f t="shared" si="1512"/>
        <v>356.63043478260749</v>
      </c>
      <c r="H3304" s="19">
        <f t="shared" si="1486"/>
        <v>6.6304347826074945</v>
      </c>
      <c r="I3304" s="18">
        <f t="shared" si="1487"/>
        <v>1.8944099378878556E-2</v>
      </c>
      <c r="J3304" s="17">
        <f t="shared" si="1488"/>
        <v>3935.0464558612857</v>
      </c>
      <c r="K3304" s="16">
        <f t="shared" si="1489"/>
        <v>32.161889288814081</v>
      </c>
      <c r="L3304" s="15">
        <f t="shared" si="1490"/>
        <v>1.3845347021276564E-7</v>
      </c>
      <c r="M3304" s="14">
        <f t="shared" si="1491"/>
        <v>3.2909005334872264E-10</v>
      </c>
      <c r="N3304" s="13">
        <f t="shared" si="1498"/>
        <v>0</v>
      </c>
      <c r="O3304" s="12">
        <f t="shared" si="1499"/>
        <v>0</v>
      </c>
      <c r="P3304" s="4">
        <f t="shared" si="1500"/>
        <v>1.2462128098967713E-9</v>
      </c>
      <c r="Q3304" s="11">
        <f t="shared" si="1492"/>
        <v>1.831413571056754E-8</v>
      </c>
      <c r="R3304" s="10">
        <f t="shared" si="1501"/>
        <v>0</v>
      </c>
      <c r="S3304" s="9">
        <f t="shared" si="1502"/>
        <v>0</v>
      </c>
      <c r="T3304" s="8">
        <f t="shared" si="1503"/>
        <v>37294.985922558852</v>
      </c>
      <c r="U3304" s="7">
        <f t="shared" si="1504"/>
        <v>-32.161889288814081</v>
      </c>
      <c r="V3304" s="9">
        <f t="shared" si="1505"/>
        <v>0</v>
      </c>
      <c r="W3304" s="8">
        <f t="shared" si="1506"/>
        <v>3935.0464558612857</v>
      </c>
      <c r="X3304" s="7">
        <f t="shared" si="1507"/>
        <v>-32.161889288814081</v>
      </c>
      <c r="Y3304" s="6">
        <f t="shared" si="1493"/>
        <v>0</v>
      </c>
      <c r="Z3304" s="4">
        <f t="shared" si="1494"/>
        <v>-1</v>
      </c>
      <c r="AA3304" s="4">
        <f t="shared" si="1508"/>
        <v>0</v>
      </c>
      <c r="AB3304" s="5">
        <f t="shared" si="1509"/>
        <v>0</v>
      </c>
      <c r="AC3304" s="418">
        <f t="shared" si="1513"/>
        <v>0</v>
      </c>
      <c r="AD3304" s="628">
        <f t="shared" si="1510"/>
        <v>0</v>
      </c>
      <c r="AE3304" s="4">
        <f t="shared" si="1495"/>
        <v>0</v>
      </c>
      <c r="AF3304" s="3">
        <f t="shared" si="1511"/>
        <v>4.67</v>
      </c>
      <c r="AG3304" s="2">
        <f t="shared" si="1496"/>
        <v>105.92076283713217</v>
      </c>
      <c r="AH3304" s="1">
        <f t="shared" si="1485"/>
        <v>0</v>
      </c>
    </row>
    <row r="3305" spans="6:34" ht="15" thickBot="1" x14ac:dyDescent="0.4">
      <c r="F3305" s="21">
        <f t="shared" si="1497"/>
        <v>327.50000000000597</v>
      </c>
      <c r="G3305" s="20">
        <f t="shared" si="1512"/>
        <v>356.63043478260749</v>
      </c>
      <c r="H3305" s="19">
        <f t="shared" si="1486"/>
        <v>6.6304347826074945</v>
      </c>
      <c r="I3305" s="18">
        <f t="shared" si="1487"/>
        <v>1.8944099378878556E-2</v>
      </c>
      <c r="J3305" s="17">
        <f t="shared" si="1488"/>
        <v>3935.0464558612857</v>
      </c>
      <c r="K3305" s="16">
        <f t="shared" si="1489"/>
        <v>32.161889288814081</v>
      </c>
      <c r="L3305" s="15">
        <f t="shared" si="1490"/>
        <v>1.3845347021276564E-7</v>
      </c>
      <c r="M3305" s="14">
        <f t="shared" si="1491"/>
        <v>3.2909005334872264E-10</v>
      </c>
      <c r="N3305" s="13">
        <f t="shared" si="1498"/>
        <v>0</v>
      </c>
      <c r="O3305" s="12">
        <f t="shared" si="1499"/>
        <v>0</v>
      </c>
      <c r="P3305" s="4">
        <f t="shared" si="1500"/>
        <v>1.2462128098967713E-9</v>
      </c>
      <c r="Q3305" s="11">
        <f t="shared" si="1492"/>
        <v>1.831413571056754E-8</v>
      </c>
      <c r="R3305" s="10">
        <f t="shared" si="1501"/>
        <v>0</v>
      </c>
      <c r="S3305" s="9">
        <f t="shared" si="1502"/>
        <v>0</v>
      </c>
      <c r="T3305" s="8">
        <f t="shared" si="1503"/>
        <v>37294.985922558852</v>
      </c>
      <c r="U3305" s="7">
        <f t="shared" si="1504"/>
        <v>-32.161889288814081</v>
      </c>
      <c r="V3305" s="9">
        <f t="shared" si="1505"/>
        <v>0</v>
      </c>
      <c r="W3305" s="8">
        <f t="shared" si="1506"/>
        <v>3935.0464558612857</v>
      </c>
      <c r="X3305" s="7">
        <f t="shared" si="1507"/>
        <v>-32.161889288814081</v>
      </c>
      <c r="Y3305" s="6">
        <f t="shared" si="1493"/>
        <v>0</v>
      </c>
      <c r="Z3305" s="4">
        <f t="shared" si="1494"/>
        <v>-1</v>
      </c>
      <c r="AA3305" s="4">
        <f t="shared" si="1508"/>
        <v>0</v>
      </c>
      <c r="AB3305" s="5">
        <f t="shared" si="1509"/>
        <v>0</v>
      </c>
      <c r="AC3305" s="418">
        <f t="shared" si="1513"/>
        <v>0</v>
      </c>
      <c r="AD3305" s="628">
        <f t="shared" si="1510"/>
        <v>0</v>
      </c>
      <c r="AE3305" s="4">
        <f t="shared" si="1495"/>
        <v>0</v>
      </c>
      <c r="AF3305" s="3">
        <f t="shared" si="1511"/>
        <v>4.67</v>
      </c>
      <c r="AG3305" s="2">
        <f t="shared" si="1496"/>
        <v>105.92076283713217</v>
      </c>
      <c r="AH3305" s="1">
        <f t="shared" si="1485"/>
        <v>0</v>
      </c>
    </row>
    <row r="3306" spans="6:34" ht="15" thickBot="1" x14ac:dyDescent="0.4">
      <c r="F3306" s="21">
        <f t="shared" si="1497"/>
        <v>327.60000000000599</v>
      </c>
      <c r="G3306" s="20">
        <f t="shared" si="1512"/>
        <v>356.63043478260749</v>
      </c>
      <c r="H3306" s="19">
        <f t="shared" si="1486"/>
        <v>6.6304347826074945</v>
      </c>
      <c r="I3306" s="18">
        <f t="shared" si="1487"/>
        <v>1.8944099378878556E-2</v>
      </c>
      <c r="J3306" s="17">
        <f t="shared" si="1488"/>
        <v>3935.0464558612857</v>
      </c>
      <c r="K3306" s="16">
        <f t="shared" si="1489"/>
        <v>32.161889288814081</v>
      </c>
      <c r="L3306" s="15">
        <f t="shared" si="1490"/>
        <v>1.3845347021276564E-7</v>
      </c>
      <c r="M3306" s="14">
        <f t="shared" si="1491"/>
        <v>3.2909005334872264E-10</v>
      </c>
      <c r="N3306" s="13">
        <f t="shared" si="1498"/>
        <v>0</v>
      </c>
      <c r="O3306" s="12">
        <f t="shared" si="1499"/>
        <v>0</v>
      </c>
      <c r="P3306" s="4">
        <f t="shared" si="1500"/>
        <v>1.2462128098967713E-9</v>
      </c>
      <c r="Q3306" s="11">
        <f t="shared" si="1492"/>
        <v>1.831413571056754E-8</v>
      </c>
      <c r="R3306" s="10">
        <f t="shared" si="1501"/>
        <v>0</v>
      </c>
      <c r="S3306" s="9">
        <f t="shared" si="1502"/>
        <v>0</v>
      </c>
      <c r="T3306" s="8">
        <f t="shared" si="1503"/>
        <v>37294.985922558852</v>
      </c>
      <c r="U3306" s="7">
        <f t="shared" si="1504"/>
        <v>-32.161889288814081</v>
      </c>
      <c r="V3306" s="9">
        <f t="shared" si="1505"/>
        <v>0</v>
      </c>
      <c r="W3306" s="8">
        <f t="shared" si="1506"/>
        <v>3935.0464558612857</v>
      </c>
      <c r="X3306" s="7">
        <f t="shared" si="1507"/>
        <v>-32.161889288814081</v>
      </c>
      <c r="Y3306" s="6">
        <f t="shared" si="1493"/>
        <v>0</v>
      </c>
      <c r="Z3306" s="4">
        <f t="shared" si="1494"/>
        <v>-1</v>
      </c>
      <c r="AA3306" s="4">
        <f t="shared" si="1508"/>
        <v>0</v>
      </c>
      <c r="AB3306" s="5">
        <f t="shared" si="1509"/>
        <v>0</v>
      </c>
      <c r="AC3306" s="418">
        <f t="shared" si="1513"/>
        <v>0</v>
      </c>
      <c r="AD3306" s="628">
        <f t="shared" si="1510"/>
        <v>0</v>
      </c>
      <c r="AE3306" s="4">
        <f t="shared" si="1495"/>
        <v>0</v>
      </c>
      <c r="AF3306" s="3">
        <f t="shared" si="1511"/>
        <v>4.67</v>
      </c>
      <c r="AG3306" s="2">
        <f t="shared" si="1496"/>
        <v>105.92076283713217</v>
      </c>
      <c r="AH3306" s="1">
        <f t="shared" si="1485"/>
        <v>0</v>
      </c>
    </row>
    <row r="3307" spans="6:34" ht="15" thickBot="1" x14ac:dyDescent="0.4">
      <c r="F3307" s="21">
        <f t="shared" si="1497"/>
        <v>327.70000000000601</v>
      </c>
      <c r="G3307" s="20">
        <f t="shared" si="1512"/>
        <v>356.63043478260749</v>
      </c>
      <c r="H3307" s="19">
        <f t="shared" si="1486"/>
        <v>6.6304347826074945</v>
      </c>
      <c r="I3307" s="18">
        <f t="shared" si="1487"/>
        <v>1.8944099378878556E-2</v>
      </c>
      <c r="J3307" s="17">
        <f t="shared" si="1488"/>
        <v>3935.0464558612857</v>
      </c>
      <c r="K3307" s="16">
        <f t="shared" si="1489"/>
        <v>32.161889288814081</v>
      </c>
      <c r="L3307" s="15">
        <f t="shared" si="1490"/>
        <v>1.3845347021276564E-7</v>
      </c>
      <c r="M3307" s="14">
        <f t="shared" si="1491"/>
        <v>3.2909005334872264E-10</v>
      </c>
      <c r="N3307" s="13">
        <f t="shared" si="1498"/>
        <v>0</v>
      </c>
      <c r="O3307" s="12">
        <f t="shared" si="1499"/>
        <v>0</v>
      </c>
      <c r="P3307" s="4">
        <f t="shared" si="1500"/>
        <v>1.2462128098967713E-9</v>
      </c>
      <c r="Q3307" s="11">
        <f t="shared" si="1492"/>
        <v>1.831413571056754E-8</v>
      </c>
      <c r="R3307" s="10">
        <f t="shared" si="1501"/>
        <v>0</v>
      </c>
      <c r="S3307" s="9">
        <f t="shared" si="1502"/>
        <v>0</v>
      </c>
      <c r="T3307" s="8">
        <f t="shared" si="1503"/>
        <v>37294.985922558852</v>
      </c>
      <c r="U3307" s="7">
        <f t="shared" si="1504"/>
        <v>-32.161889288814081</v>
      </c>
      <c r="V3307" s="9">
        <f t="shared" si="1505"/>
        <v>0</v>
      </c>
      <c r="W3307" s="8">
        <f t="shared" si="1506"/>
        <v>3935.0464558612857</v>
      </c>
      <c r="X3307" s="7">
        <f t="shared" si="1507"/>
        <v>-32.161889288814081</v>
      </c>
      <c r="Y3307" s="6">
        <f t="shared" si="1493"/>
        <v>0</v>
      </c>
      <c r="Z3307" s="4">
        <f t="shared" si="1494"/>
        <v>-1</v>
      </c>
      <c r="AA3307" s="4">
        <f t="shared" si="1508"/>
        <v>0</v>
      </c>
      <c r="AB3307" s="5">
        <f t="shared" si="1509"/>
        <v>0</v>
      </c>
      <c r="AC3307" s="418">
        <f t="shared" si="1513"/>
        <v>0</v>
      </c>
      <c r="AD3307" s="628">
        <f t="shared" si="1510"/>
        <v>0</v>
      </c>
      <c r="AE3307" s="4">
        <f t="shared" si="1495"/>
        <v>0</v>
      </c>
      <c r="AF3307" s="3">
        <f t="shared" si="1511"/>
        <v>4.67</v>
      </c>
      <c r="AG3307" s="2">
        <f t="shared" si="1496"/>
        <v>105.92076283713217</v>
      </c>
      <c r="AH3307" s="1">
        <f t="shared" si="1485"/>
        <v>0</v>
      </c>
    </row>
    <row r="3308" spans="6:34" ht="15" thickBot="1" x14ac:dyDescent="0.4">
      <c r="F3308" s="21">
        <f t="shared" si="1497"/>
        <v>327.80000000000604</v>
      </c>
      <c r="G3308" s="20">
        <f t="shared" si="1512"/>
        <v>356.63043478260749</v>
      </c>
      <c r="H3308" s="19">
        <f t="shared" si="1486"/>
        <v>6.6304347826074945</v>
      </c>
      <c r="I3308" s="18">
        <f t="shared" si="1487"/>
        <v>1.8944099378878556E-2</v>
      </c>
      <c r="J3308" s="17">
        <f t="shared" si="1488"/>
        <v>3935.0464558612857</v>
      </c>
      <c r="K3308" s="16">
        <f t="shared" si="1489"/>
        <v>32.161889288814081</v>
      </c>
      <c r="L3308" s="15">
        <f t="shared" si="1490"/>
        <v>1.3845347021276564E-7</v>
      </c>
      <c r="M3308" s="14">
        <f t="shared" si="1491"/>
        <v>3.2909005334872264E-10</v>
      </c>
      <c r="N3308" s="13">
        <f t="shared" si="1498"/>
        <v>0</v>
      </c>
      <c r="O3308" s="12">
        <f t="shared" si="1499"/>
        <v>0</v>
      </c>
      <c r="P3308" s="4">
        <f t="shared" si="1500"/>
        <v>1.2462128098967713E-9</v>
      </c>
      <c r="Q3308" s="11">
        <f t="shared" si="1492"/>
        <v>1.831413571056754E-8</v>
      </c>
      <c r="R3308" s="10">
        <f t="shared" si="1501"/>
        <v>0</v>
      </c>
      <c r="S3308" s="9">
        <f t="shared" si="1502"/>
        <v>0</v>
      </c>
      <c r="T3308" s="8">
        <f t="shared" si="1503"/>
        <v>37294.985922558852</v>
      </c>
      <c r="U3308" s="7">
        <f t="shared" si="1504"/>
        <v>-32.161889288814081</v>
      </c>
      <c r="V3308" s="9">
        <f t="shared" si="1505"/>
        <v>0</v>
      </c>
      <c r="W3308" s="8">
        <f t="shared" si="1506"/>
        <v>3935.0464558612857</v>
      </c>
      <c r="X3308" s="7">
        <f t="shared" si="1507"/>
        <v>-32.161889288814081</v>
      </c>
      <c r="Y3308" s="6">
        <f t="shared" si="1493"/>
        <v>0</v>
      </c>
      <c r="Z3308" s="4">
        <f t="shared" si="1494"/>
        <v>-1</v>
      </c>
      <c r="AA3308" s="4">
        <f t="shared" si="1508"/>
        <v>0</v>
      </c>
      <c r="AB3308" s="5">
        <f t="shared" si="1509"/>
        <v>0</v>
      </c>
      <c r="AC3308" s="418">
        <f t="shared" si="1513"/>
        <v>0</v>
      </c>
      <c r="AD3308" s="628">
        <f t="shared" si="1510"/>
        <v>0</v>
      </c>
      <c r="AE3308" s="4">
        <f t="shared" si="1495"/>
        <v>0</v>
      </c>
      <c r="AF3308" s="3">
        <f t="shared" si="1511"/>
        <v>4.67</v>
      </c>
      <c r="AG3308" s="2">
        <f t="shared" si="1496"/>
        <v>105.92076283713217</v>
      </c>
      <c r="AH3308" s="1">
        <f t="shared" si="1485"/>
        <v>0</v>
      </c>
    </row>
    <row r="3309" spans="6:34" ht="15" thickBot="1" x14ac:dyDescent="0.4">
      <c r="F3309" s="21">
        <f t="shared" si="1497"/>
        <v>327.90000000000606</v>
      </c>
      <c r="G3309" s="20">
        <f t="shared" si="1512"/>
        <v>356.63043478260749</v>
      </c>
      <c r="H3309" s="19">
        <f t="shared" si="1486"/>
        <v>6.6304347826074945</v>
      </c>
      <c r="I3309" s="18">
        <f t="shared" si="1487"/>
        <v>1.8944099378878556E-2</v>
      </c>
      <c r="J3309" s="17">
        <f t="shared" si="1488"/>
        <v>3935.0464558612857</v>
      </c>
      <c r="K3309" s="16">
        <f t="shared" si="1489"/>
        <v>32.161889288814081</v>
      </c>
      <c r="L3309" s="15">
        <f t="shared" si="1490"/>
        <v>1.3845347021276564E-7</v>
      </c>
      <c r="M3309" s="14">
        <f t="shared" si="1491"/>
        <v>3.2909005334872264E-10</v>
      </c>
      <c r="N3309" s="13">
        <f t="shared" si="1498"/>
        <v>0</v>
      </c>
      <c r="O3309" s="12">
        <f t="shared" si="1499"/>
        <v>0</v>
      </c>
      <c r="P3309" s="4">
        <f t="shared" si="1500"/>
        <v>1.2462128098967713E-9</v>
      </c>
      <c r="Q3309" s="11">
        <f t="shared" si="1492"/>
        <v>1.831413571056754E-8</v>
      </c>
      <c r="R3309" s="10">
        <f t="shared" si="1501"/>
        <v>0</v>
      </c>
      <c r="S3309" s="9">
        <f t="shared" si="1502"/>
        <v>0</v>
      </c>
      <c r="T3309" s="8">
        <f t="shared" si="1503"/>
        <v>37294.985922558852</v>
      </c>
      <c r="U3309" s="7">
        <f t="shared" si="1504"/>
        <v>-32.161889288814081</v>
      </c>
      <c r="V3309" s="9">
        <f t="shared" si="1505"/>
        <v>0</v>
      </c>
      <c r="W3309" s="8">
        <f t="shared" si="1506"/>
        <v>3935.0464558612857</v>
      </c>
      <c r="X3309" s="7">
        <f t="shared" si="1507"/>
        <v>-32.161889288814081</v>
      </c>
      <c r="Y3309" s="6">
        <f t="shared" si="1493"/>
        <v>0</v>
      </c>
      <c r="Z3309" s="4">
        <f t="shared" si="1494"/>
        <v>-1</v>
      </c>
      <c r="AA3309" s="4">
        <f t="shared" si="1508"/>
        <v>0</v>
      </c>
      <c r="AB3309" s="5">
        <f t="shared" si="1509"/>
        <v>0</v>
      </c>
      <c r="AC3309" s="418">
        <f t="shared" si="1513"/>
        <v>0</v>
      </c>
      <c r="AD3309" s="628">
        <f t="shared" si="1510"/>
        <v>0</v>
      </c>
      <c r="AE3309" s="4">
        <f t="shared" si="1495"/>
        <v>0</v>
      </c>
      <c r="AF3309" s="3">
        <f t="shared" si="1511"/>
        <v>4.67</v>
      </c>
      <c r="AG3309" s="2">
        <f t="shared" si="1496"/>
        <v>105.92076283713217</v>
      </c>
      <c r="AH3309" s="1">
        <f t="shared" si="1485"/>
        <v>0</v>
      </c>
    </row>
    <row r="3310" spans="6:34" ht="15" thickBot="1" x14ac:dyDescent="0.4">
      <c r="F3310" s="21">
        <f t="shared" si="1497"/>
        <v>328.00000000000608</v>
      </c>
      <c r="G3310" s="20">
        <f t="shared" si="1512"/>
        <v>356.63043478260749</v>
      </c>
      <c r="H3310" s="19">
        <f t="shared" si="1486"/>
        <v>6.6304347826074945</v>
      </c>
      <c r="I3310" s="18">
        <f t="shared" si="1487"/>
        <v>1.8944099378878556E-2</v>
      </c>
      <c r="J3310" s="17">
        <f t="shared" si="1488"/>
        <v>3935.0464558612857</v>
      </c>
      <c r="K3310" s="16">
        <f t="shared" si="1489"/>
        <v>32.161889288814081</v>
      </c>
      <c r="L3310" s="15">
        <f t="shared" si="1490"/>
        <v>1.3845347021276564E-7</v>
      </c>
      <c r="M3310" s="14">
        <f t="shared" si="1491"/>
        <v>3.2909005334872264E-10</v>
      </c>
      <c r="N3310" s="13">
        <f t="shared" si="1498"/>
        <v>0</v>
      </c>
      <c r="O3310" s="12">
        <f t="shared" si="1499"/>
        <v>0</v>
      </c>
      <c r="P3310" s="4">
        <f t="shared" si="1500"/>
        <v>1.2462128098967713E-9</v>
      </c>
      <c r="Q3310" s="11">
        <f t="shared" si="1492"/>
        <v>1.831413571056754E-8</v>
      </c>
      <c r="R3310" s="10">
        <f t="shared" si="1501"/>
        <v>0</v>
      </c>
      <c r="S3310" s="9">
        <f t="shared" si="1502"/>
        <v>0</v>
      </c>
      <c r="T3310" s="8">
        <f t="shared" si="1503"/>
        <v>37294.985922558852</v>
      </c>
      <c r="U3310" s="7">
        <f t="shared" si="1504"/>
        <v>-32.161889288814081</v>
      </c>
      <c r="V3310" s="9">
        <f t="shared" si="1505"/>
        <v>0</v>
      </c>
      <c r="W3310" s="8">
        <f t="shared" si="1506"/>
        <v>3935.0464558612857</v>
      </c>
      <c r="X3310" s="7">
        <f t="shared" si="1507"/>
        <v>-32.161889288814081</v>
      </c>
      <c r="Y3310" s="6">
        <f t="shared" si="1493"/>
        <v>0</v>
      </c>
      <c r="Z3310" s="4">
        <f t="shared" si="1494"/>
        <v>-1</v>
      </c>
      <c r="AA3310" s="4">
        <f t="shared" si="1508"/>
        <v>0</v>
      </c>
      <c r="AB3310" s="5">
        <f t="shared" si="1509"/>
        <v>0</v>
      </c>
      <c r="AC3310" s="418">
        <f t="shared" si="1513"/>
        <v>0</v>
      </c>
      <c r="AD3310" s="628">
        <f t="shared" si="1510"/>
        <v>0</v>
      </c>
      <c r="AE3310" s="4">
        <f t="shared" si="1495"/>
        <v>0</v>
      </c>
      <c r="AF3310" s="3">
        <f t="shared" si="1511"/>
        <v>4.67</v>
      </c>
      <c r="AG3310" s="2">
        <f t="shared" si="1496"/>
        <v>105.92076283713217</v>
      </c>
      <c r="AH3310" s="1">
        <f t="shared" si="1485"/>
        <v>0</v>
      </c>
    </row>
    <row r="3311" spans="6:34" ht="15" thickBot="1" x14ac:dyDescent="0.4">
      <c r="F3311" s="21">
        <f t="shared" si="1497"/>
        <v>328.1000000000061</v>
      </c>
      <c r="G3311" s="20">
        <f t="shared" si="1512"/>
        <v>356.63043478260749</v>
      </c>
      <c r="H3311" s="19">
        <f t="shared" si="1486"/>
        <v>6.6304347826074945</v>
      </c>
      <c r="I3311" s="18">
        <f t="shared" si="1487"/>
        <v>1.8944099378878556E-2</v>
      </c>
      <c r="J3311" s="17">
        <f t="shared" si="1488"/>
        <v>3935.0464558612857</v>
      </c>
      <c r="K3311" s="16">
        <f t="shared" si="1489"/>
        <v>32.161889288814081</v>
      </c>
      <c r="L3311" s="15">
        <f t="shared" si="1490"/>
        <v>1.3845347021276564E-7</v>
      </c>
      <c r="M3311" s="14">
        <f t="shared" si="1491"/>
        <v>3.2909005334872264E-10</v>
      </c>
      <c r="N3311" s="13">
        <f t="shared" si="1498"/>
        <v>0</v>
      </c>
      <c r="O3311" s="12">
        <f t="shared" si="1499"/>
        <v>0</v>
      </c>
      <c r="P3311" s="4">
        <f t="shared" si="1500"/>
        <v>1.2462128098967713E-9</v>
      </c>
      <c r="Q3311" s="11">
        <f t="shared" si="1492"/>
        <v>1.831413571056754E-8</v>
      </c>
      <c r="R3311" s="10">
        <f t="shared" si="1501"/>
        <v>0</v>
      </c>
      <c r="S3311" s="9">
        <f t="shared" si="1502"/>
        <v>0</v>
      </c>
      <c r="T3311" s="8">
        <f t="shared" si="1503"/>
        <v>37294.985922558852</v>
      </c>
      <c r="U3311" s="7">
        <f t="shared" si="1504"/>
        <v>-32.161889288814081</v>
      </c>
      <c r="V3311" s="9">
        <f t="shared" si="1505"/>
        <v>0</v>
      </c>
      <c r="W3311" s="8">
        <f t="shared" si="1506"/>
        <v>3935.0464558612857</v>
      </c>
      <c r="X3311" s="7">
        <f t="shared" si="1507"/>
        <v>-32.161889288814081</v>
      </c>
      <c r="Y3311" s="6">
        <f t="shared" si="1493"/>
        <v>0</v>
      </c>
      <c r="Z3311" s="4">
        <f t="shared" si="1494"/>
        <v>-1</v>
      </c>
      <c r="AA3311" s="4">
        <f t="shared" si="1508"/>
        <v>0</v>
      </c>
      <c r="AB3311" s="5">
        <f t="shared" si="1509"/>
        <v>0</v>
      </c>
      <c r="AC3311" s="418">
        <f t="shared" si="1513"/>
        <v>0</v>
      </c>
      <c r="AD3311" s="628">
        <f t="shared" si="1510"/>
        <v>0</v>
      </c>
      <c r="AE3311" s="4">
        <f t="shared" si="1495"/>
        <v>0</v>
      </c>
      <c r="AF3311" s="3">
        <f t="shared" si="1511"/>
        <v>4.67</v>
      </c>
      <c r="AG3311" s="2">
        <f t="shared" si="1496"/>
        <v>105.92076283713217</v>
      </c>
      <c r="AH3311" s="1">
        <f t="shared" si="1485"/>
        <v>0</v>
      </c>
    </row>
    <row r="3312" spans="6:34" ht="15" thickBot="1" x14ac:dyDescent="0.4">
      <c r="F3312" s="21">
        <f t="shared" si="1497"/>
        <v>328.20000000000613</v>
      </c>
      <c r="G3312" s="20">
        <f t="shared" si="1512"/>
        <v>356.63043478260749</v>
      </c>
      <c r="H3312" s="19">
        <f t="shared" si="1486"/>
        <v>6.6304347826074945</v>
      </c>
      <c r="I3312" s="18">
        <f t="shared" si="1487"/>
        <v>1.8944099378878556E-2</v>
      </c>
      <c r="J3312" s="17">
        <f t="shared" si="1488"/>
        <v>3935.0464558612857</v>
      </c>
      <c r="K3312" s="16">
        <f t="shared" si="1489"/>
        <v>32.161889288814081</v>
      </c>
      <c r="L3312" s="15">
        <f t="shared" si="1490"/>
        <v>1.3845347021276564E-7</v>
      </c>
      <c r="M3312" s="14">
        <f t="shared" si="1491"/>
        <v>3.2909005334872264E-10</v>
      </c>
      <c r="N3312" s="13">
        <f t="shared" si="1498"/>
        <v>0</v>
      </c>
      <c r="O3312" s="12">
        <f t="shared" si="1499"/>
        <v>0</v>
      </c>
      <c r="P3312" s="4">
        <f t="shared" si="1500"/>
        <v>1.2462128098967713E-9</v>
      </c>
      <c r="Q3312" s="11">
        <f t="shared" si="1492"/>
        <v>1.831413571056754E-8</v>
      </c>
      <c r="R3312" s="10">
        <f t="shared" si="1501"/>
        <v>0</v>
      </c>
      <c r="S3312" s="9">
        <f t="shared" si="1502"/>
        <v>0</v>
      </c>
      <c r="T3312" s="8">
        <f t="shared" si="1503"/>
        <v>37294.985922558852</v>
      </c>
      <c r="U3312" s="7">
        <f t="shared" si="1504"/>
        <v>-32.161889288814081</v>
      </c>
      <c r="V3312" s="9">
        <f t="shared" si="1505"/>
        <v>0</v>
      </c>
      <c r="W3312" s="8">
        <f t="shared" si="1506"/>
        <v>3935.0464558612857</v>
      </c>
      <c r="X3312" s="7">
        <f t="shared" si="1507"/>
        <v>-32.161889288814081</v>
      </c>
      <c r="Y3312" s="6">
        <f t="shared" si="1493"/>
        <v>0</v>
      </c>
      <c r="Z3312" s="4">
        <f t="shared" si="1494"/>
        <v>-1</v>
      </c>
      <c r="AA3312" s="4">
        <f t="shared" si="1508"/>
        <v>0</v>
      </c>
      <c r="AB3312" s="5">
        <f t="shared" si="1509"/>
        <v>0</v>
      </c>
      <c r="AC3312" s="418">
        <f t="shared" si="1513"/>
        <v>0</v>
      </c>
      <c r="AD3312" s="628">
        <f t="shared" si="1510"/>
        <v>0</v>
      </c>
      <c r="AE3312" s="4">
        <f t="shared" si="1495"/>
        <v>0</v>
      </c>
      <c r="AF3312" s="3">
        <f t="shared" si="1511"/>
        <v>4.67</v>
      </c>
      <c r="AG3312" s="2">
        <f t="shared" si="1496"/>
        <v>105.92076283713217</v>
      </c>
      <c r="AH3312" s="1">
        <f t="shared" si="1485"/>
        <v>0</v>
      </c>
    </row>
    <row r="3313" spans="6:34" ht="15" thickBot="1" x14ac:dyDescent="0.4">
      <c r="F3313" s="21">
        <f t="shared" si="1497"/>
        <v>328.30000000000615</v>
      </c>
      <c r="G3313" s="20">
        <f t="shared" si="1512"/>
        <v>356.63043478260749</v>
      </c>
      <c r="H3313" s="19">
        <f t="shared" si="1486"/>
        <v>6.6304347826074945</v>
      </c>
      <c r="I3313" s="18">
        <f t="shared" si="1487"/>
        <v>1.8944099378878556E-2</v>
      </c>
      <c r="J3313" s="17">
        <f t="shared" si="1488"/>
        <v>3935.0464558612857</v>
      </c>
      <c r="K3313" s="16">
        <f t="shared" si="1489"/>
        <v>32.161889288814081</v>
      </c>
      <c r="L3313" s="15">
        <f t="shared" si="1490"/>
        <v>1.3845347021276564E-7</v>
      </c>
      <c r="M3313" s="14">
        <f t="shared" si="1491"/>
        <v>3.2909005334872264E-10</v>
      </c>
      <c r="N3313" s="13">
        <f t="shared" si="1498"/>
        <v>0</v>
      </c>
      <c r="O3313" s="12">
        <f t="shared" si="1499"/>
        <v>0</v>
      </c>
      <c r="P3313" s="4">
        <f t="shared" si="1500"/>
        <v>1.2462128098967713E-9</v>
      </c>
      <c r="Q3313" s="11">
        <f t="shared" si="1492"/>
        <v>1.831413571056754E-8</v>
      </c>
      <c r="R3313" s="10">
        <f t="shared" si="1501"/>
        <v>0</v>
      </c>
      <c r="S3313" s="9">
        <f t="shared" si="1502"/>
        <v>0</v>
      </c>
      <c r="T3313" s="8">
        <f t="shared" si="1503"/>
        <v>37294.985922558852</v>
      </c>
      <c r="U3313" s="7">
        <f t="shared" si="1504"/>
        <v>-32.161889288814081</v>
      </c>
      <c r="V3313" s="9">
        <f t="shared" si="1505"/>
        <v>0</v>
      </c>
      <c r="W3313" s="8">
        <f t="shared" si="1506"/>
        <v>3935.0464558612857</v>
      </c>
      <c r="X3313" s="7">
        <f t="shared" si="1507"/>
        <v>-32.161889288814081</v>
      </c>
      <c r="Y3313" s="6">
        <f t="shared" si="1493"/>
        <v>0</v>
      </c>
      <c r="Z3313" s="4">
        <f t="shared" si="1494"/>
        <v>-1</v>
      </c>
      <c r="AA3313" s="4">
        <f t="shared" si="1508"/>
        <v>0</v>
      </c>
      <c r="AB3313" s="5">
        <f t="shared" si="1509"/>
        <v>0</v>
      </c>
      <c r="AC3313" s="418">
        <f t="shared" si="1513"/>
        <v>0</v>
      </c>
      <c r="AD3313" s="628">
        <f t="shared" si="1510"/>
        <v>0</v>
      </c>
      <c r="AE3313" s="4">
        <f t="shared" si="1495"/>
        <v>0</v>
      </c>
      <c r="AF3313" s="3">
        <f t="shared" si="1511"/>
        <v>4.67</v>
      </c>
      <c r="AG3313" s="2">
        <f t="shared" si="1496"/>
        <v>105.92076283713217</v>
      </c>
      <c r="AH3313" s="1">
        <f t="shared" si="1485"/>
        <v>0</v>
      </c>
    </row>
    <row r="3314" spans="6:34" ht="15" thickBot="1" x14ac:dyDescent="0.4">
      <c r="F3314" s="21">
        <f t="shared" si="1497"/>
        <v>328.40000000000617</v>
      </c>
      <c r="G3314" s="20">
        <f t="shared" si="1512"/>
        <v>356.63043478260749</v>
      </c>
      <c r="H3314" s="19">
        <f t="shared" si="1486"/>
        <v>6.6304347826074945</v>
      </c>
      <c r="I3314" s="18">
        <f t="shared" si="1487"/>
        <v>1.8944099378878556E-2</v>
      </c>
      <c r="J3314" s="17">
        <f t="shared" si="1488"/>
        <v>3935.0464558612857</v>
      </c>
      <c r="K3314" s="16">
        <f t="shared" si="1489"/>
        <v>32.161889288814081</v>
      </c>
      <c r="L3314" s="15">
        <f t="shared" si="1490"/>
        <v>1.3845347021276564E-7</v>
      </c>
      <c r="M3314" s="14">
        <f t="shared" si="1491"/>
        <v>3.2909005334872264E-10</v>
      </c>
      <c r="N3314" s="13">
        <f t="shared" si="1498"/>
        <v>0</v>
      </c>
      <c r="O3314" s="12">
        <f t="shared" si="1499"/>
        <v>0</v>
      </c>
      <c r="P3314" s="4">
        <f t="shared" si="1500"/>
        <v>1.2462128098967713E-9</v>
      </c>
      <c r="Q3314" s="11">
        <f t="shared" si="1492"/>
        <v>1.831413571056754E-8</v>
      </c>
      <c r="R3314" s="10">
        <f t="shared" si="1501"/>
        <v>0</v>
      </c>
      <c r="S3314" s="9">
        <f t="shared" si="1502"/>
        <v>0</v>
      </c>
      <c r="T3314" s="8">
        <f t="shared" si="1503"/>
        <v>37294.985922558852</v>
      </c>
      <c r="U3314" s="7">
        <f t="shared" si="1504"/>
        <v>-32.161889288814081</v>
      </c>
      <c r="V3314" s="9">
        <f t="shared" si="1505"/>
        <v>0</v>
      </c>
      <c r="W3314" s="8">
        <f t="shared" si="1506"/>
        <v>3935.0464558612857</v>
      </c>
      <c r="X3314" s="7">
        <f t="shared" si="1507"/>
        <v>-32.161889288814081</v>
      </c>
      <c r="Y3314" s="6">
        <f t="shared" si="1493"/>
        <v>0</v>
      </c>
      <c r="Z3314" s="4">
        <f t="shared" si="1494"/>
        <v>-1</v>
      </c>
      <c r="AA3314" s="4">
        <f t="shared" si="1508"/>
        <v>0</v>
      </c>
      <c r="AB3314" s="5">
        <f t="shared" si="1509"/>
        <v>0</v>
      </c>
      <c r="AC3314" s="418">
        <f t="shared" si="1513"/>
        <v>0</v>
      </c>
      <c r="AD3314" s="628">
        <f t="shared" si="1510"/>
        <v>0</v>
      </c>
      <c r="AE3314" s="4">
        <f t="shared" si="1495"/>
        <v>0</v>
      </c>
      <c r="AF3314" s="3">
        <f t="shared" si="1511"/>
        <v>4.67</v>
      </c>
      <c r="AG3314" s="2">
        <f t="shared" si="1496"/>
        <v>105.92076283713217</v>
      </c>
      <c r="AH3314" s="1">
        <f t="shared" si="1485"/>
        <v>0</v>
      </c>
    </row>
    <row r="3315" spans="6:34" ht="15" thickBot="1" x14ac:dyDescent="0.4">
      <c r="F3315" s="21">
        <f t="shared" si="1497"/>
        <v>328.5000000000062</v>
      </c>
      <c r="G3315" s="20">
        <f t="shared" si="1512"/>
        <v>356.63043478260749</v>
      </c>
      <c r="H3315" s="19">
        <f t="shared" si="1486"/>
        <v>6.6304347826074945</v>
      </c>
      <c r="I3315" s="18">
        <f t="shared" si="1487"/>
        <v>1.8944099378878556E-2</v>
      </c>
      <c r="J3315" s="17">
        <f t="shared" si="1488"/>
        <v>3935.0464558612857</v>
      </c>
      <c r="K3315" s="16">
        <f t="shared" si="1489"/>
        <v>32.161889288814081</v>
      </c>
      <c r="L3315" s="15">
        <f t="shared" si="1490"/>
        <v>1.3845347021276564E-7</v>
      </c>
      <c r="M3315" s="14">
        <f t="shared" si="1491"/>
        <v>3.2909005334872264E-10</v>
      </c>
      <c r="N3315" s="13">
        <f t="shared" si="1498"/>
        <v>0</v>
      </c>
      <c r="O3315" s="12">
        <f t="shared" si="1499"/>
        <v>0</v>
      </c>
      <c r="P3315" s="4">
        <f t="shared" si="1500"/>
        <v>1.2462128098967713E-9</v>
      </c>
      <c r="Q3315" s="11">
        <f t="shared" si="1492"/>
        <v>1.831413571056754E-8</v>
      </c>
      <c r="R3315" s="10">
        <f t="shared" si="1501"/>
        <v>0</v>
      </c>
      <c r="S3315" s="9">
        <f t="shared" si="1502"/>
        <v>0</v>
      </c>
      <c r="T3315" s="8">
        <f t="shared" si="1503"/>
        <v>37294.985922558852</v>
      </c>
      <c r="U3315" s="7">
        <f t="shared" si="1504"/>
        <v>-32.161889288814081</v>
      </c>
      <c r="V3315" s="9">
        <f t="shared" si="1505"/>
        <v>0</v>
      </c>
      <c r="W3315" s="8">
        <f t="shared" si="1506"/>
        <v>3935.0464558612857</v>
      </c>
      <c r="X3315" s="7">
        <f t="shared" si="1507"/>
        <v>-32.161889288814081</v>
      </c>
      <c r="Y3315" s="6">
        <f t="shared" si="1493"/>
        <v>0</v>
      </c>
      <c r="Z3315" s="4">
        <f t="shared" si="1494"/>
        <v>-1</v>
      </c>
      <c r="AA3315" s="4">
        <f t="shared" si="1508"/>
        <v>0</v>
      </c>
      <c r="AB3315" s="5">
        <f t="shared" si="1509"/>
        <v>0</v>
      </c>
      <c r="AC3315" s="418">
        <f t="shared" si="1513"/>
        <v>0</v>
      </c>
      <c r="AD3315" s="628">
        <f t="shared" si="1510"/>
        <v>0</v>
      </c>
      <c r="AE3315" s="4">
        <f t="shared" si="1495"/>
        <v>0</v>
      </c>
      <c r="AF3315" s="3">
        <f t="shared" si="1511"/>
        <v>4.67</v>
      </c>
      <c r="AG3315" s="2">
        <f t="shared" si="1496"/>
        <v>105.92076283713217</v>
      </c>
      <c r="AH3315" s="1">
        <f t="shared" si="1485"/>
        <v>0</v>
      </c>
    </row>
    <row r="3316" spans="6:34" ht="15" thickBot="1" x14ac:dyDescent="0.4">
      <c r="F3316" s="21">
        <f t="shared" si="1497"/>
        <v>328.60000000000622</v>
      </c>
      <c r="G3316" s="20">
        <f t="shared" si="1512"/>
        <v>356.63043478260749</v>
      </c>
      <c r="H3316" s="19">
        <f t="shared" si="1486"/>
        <v>6.6304347826074945</v>
      </c>
      <c r="I3316" s="18">
        <f t="shared" si="1487"/>
        <v>1.8944099378878556E-2</v>
      </c>
      <c r="J3316" s="17">
        <f t="shared" si="1488"/>
        <v>3935.0464558612857</v>
      </c>
      <c r="K3316" s="16">
        <f t="shared" si="1489"/>
        <v>32.161889288814081</v>
      </c>
      <c r="L3316" s="15">
        <f t="shared" si="1490"/>
        <v>1.3845347021276564E-7</v>
      </c>
      <c r="M3316" s="14">
        <f t="shared" si="1491"/>
        <v>3.2909005334872264E-10</v>
      </c>
      <c r="N3316" s="13">
        <f t="shared" si="1498"/>
        <v>0</v>
      </c>
      <c r="O3316" s="12">
        <f t="shared" si="1499"/>
        <v>0</v>
      </c>
      <c r="P3316" s="4">
        <f t="shared" si="1500"/>
        <v>1.2462128098967713E-9</v>
      </c>
      <c r="Q3316" s="11">
        <f t="shared" si="1492"/>
        <v>1.831413571056754E-8</v>
      </c>
      <c r="R3316" s="10">
        <f t="shared" si="1501"/>
        <v>0</v>
      </c>
      <c r="S3316" s="9">
        <f t="shared" si="1502"/>
        <v>0</v>
      </c>
      <c r="T3316" s="8">
        <f t="shared" si="1503"/>
        <v>37294.985922558852</v>
      </c>
      <c r="U3316" s="7">
        <f t="shared" si="1504"/>
        <v>-32.161889288814081</v>
      </c>
      <c r="V3316" s="9">
        <f t="shared" si="1505"/>
        <v>0</v>
      </c>
      <c r="W3316" s="8">
        <f t="shared" si="1506"/>
        <v>3935.0464558612857</v>
      </c>
      <c r="X3316" s="7">
        <f t="shared" si="1507"/>
        <v>-32.161889288814081</v>
      </c>
      <c r="Y3316" s="6">
        <f t="shared" si="1493"/>
        <v>0</v>
      </c>
      <c r="Z3316" s="4">
        <f t="shared" si="1494"/>
        <v>-1</v>
      </c>
      <c r="AA3316" s="4">
        <f t="shared" si="1508"/>
        <v>0</v>
      </c>
      <c r="AB3316" s="5">
        <f t="shared" si="1509"/>
        <v>0</v>
      </c>
      <c r="AC3316" s="418">
        <f t="shared" si="1513"/>
        <v>0</v>
      </c>
      <c r="AD3316" s="628">
        <f t="shared" si="1510"/>
        <v>0</v>
      </c>
      <c r="AE3316" s="4">
        <f t="shared" si="1495"/>
        <v>0</v>
      </c>
      <c r="AF3316" s="3">
        <f t="shared" si="1511"/>
        <v>4.67</v>
      </c>
      <c r="AG3316" s="2">
        <f t="shared" si="1496"/>
        <v>105.92076283713217</v>
      </c>
      <c r="AH3316" s="1">
        <f t="shared" si="1485"/>
        <v>0</v>
      </c>
    </row>
    <row r="3317" spans="6:34" ht="15" thickBot="1" x14ac:dyDescent="0.4">
      <c r="F3317" s="21">
        <f t="shared" si="1497"/>
        <v>328.70000000000624</v>
      </c>
      <c r="G3317" s="20">
        <f t="shared" si="1512"/>
        <v>356.63043478260749</v>
      </c>
      <c r="H3317" s="19">
        <f t="shared" si="1486"/>
        <v>6.6304347826074945</v>
      </c>
      <c r="I3317" s="18">
        <f t="shared" si="1487"/>
        <v>1.8944099378878556E-2</v>
      </c>
      <c r="J3317" s="17">
        <f t="shared" si="1488"/>
        <v>3935.0464558612857</v>
      </c>
      <c r="K3317" s="16">
        <f t="shared" si="1489"/>
        <v>32.161889288814081</v>
      </c>
      <c r="L3317" s="15">
        <f t="shared" si="1490"/>
        <v>1.3845347021276564E-7</v>
      </c>
      <c r="M3317" s="14">
        <f t="shared" si="1491"/>
        <v>3.2909005334872264E-10</v>
      </c>
      <c r="N3317" s="13">
        <f t="shared" si="1498"/>
        <v>0</v>
      </c>
      <c r="O3317" s="12">
        <f t="shared" si="1499"/>
        <v>0</v>
      </c>
      <c r="P3317" s="4">
        <f t="shared" si="1500"/>
        <v>1.2462128098967713E-9</v>
      </c>
      <c r="Q3317" s="11">
        <f t="shared" si="1492"/>
        <v>1.831413571056754E-8</v>
      </c>
      <c r="R3317" s="10">
        <f t="shared" si="1501"/>
        <v>0</v>
      </c>
      <c r="S3317" s="9">
        <f t="shared" si="1502"/>
        <v>0</v>
      </c>
      <c r="T3317" s="8">
        <f t="shared" si="1503"/>
        <v>37294.985922558852</v>
      </c>
      <c r="U3317" s="7">
        <f t="shared" si="1504"/>
        <v>-32.161889288814081</v>
      </c>
      <c r="V3317" s="9">
        <f t="shared" si="1505"/>
        <v>0</v>
      </c>
      <c r="W3317" s="8">
        <f t="shared" si="1506"/>
        <v>3935.0464558612857</v>
      </c>
      <c r="X3317" s="7">
        <f t="shared" si="1507"/>
        <v>-32.161889288814081</v>
      </c>
      <c r="Y3317" s="6">
        <f t="shared" si="1493"/>
        <v>0</v>
      </c>
      <c r="Z3317" s="4">
        <f t="shared" si="1494"/>
        <v>-1</v>
      </c>
      <c r="AA3317" s="4">
        <f t="shared" si="1508"/>
        <v>0</v>
      </c>
      <c r="AB3317" s="5">
        <f t="shared" si="1509"/>
        <v>0</v>
      </c>
      <c r="AC3317" s="418">
        <f t="shared" si="1513"/>
        <v>0</v>
      </c>
      <c r="AD3317" s="628">
        <f t="shared" si="1510"/>
        <v>0</v>
      </c>
      <c r="AE3317" s="4">
        <f t="shared" si="1495"/>
        <v>0</v>
      </c>
      <c r="AF3317" s="3">
        <f t="shared" si="1511"/>
        <v>4.67</v>
      </c>
      <c r="AG3317" s="2">
        <f t="shared" si="1496"/>
        <v>105.92076283713217</v>
      </c>
      <c r="AH3317" s="1">
        <f t="shared" si="1485"/>
        <v>0</v>
      </c>
    </row>
    <row r="3318" spans="6:34" ht="15" thickBot="1" x14ac:dyDescent="0.4">
      <c r="F3318" s="21">
        <f t="shared" si="1497"/>
        <v>328.80000000000626</v>
      </c>
      <c r="G3318" s="20">
        <f t="shared" si="1512"/>
        <v>356.63043478260749</v>
      </c>
      <c r="H3318" s="19">
        <f t="shared" si="1486"/>
        <v>6.6304347826074945</v>
      </c>
      <c r="I3318" s="18">
        <f t="shared" si="1487"/>
        <v>1.8944099378878556E-2</v>
      </c>
      <c r="J3318" s="17">
        <f t="shared" si="1488"/>
        <v>3935.0464558612857</v>
      </c>
      <c r="K3318" s="16">
        <f t="shared" si="1489"/>
        <v>32.161889288814081</v>
      </c>
      <c r="L3318" s="15">
        <f t="shared" si="1490"/>
        <v>1.3845347021276564E-7</v>
      </c>
      <c r="M3318" s="14">
        <f t="shared" si="1491"/>
        <v>3.2909005334872264E-10</v>
      </c>
      <c r="N3318" s="13">
        <f t="shared" si="1498"/>
        <v>0</v>
      </c>
      <c r="O3318" s="12">
        <f t="shared" si="1499"/>
        <v>0</v>
      </c>
      <c r="P3318" s="4">
        <f t="shared" si="1500"/>
        <v>1.2462128098967713E-9</v>
      </c>
      <c r="Q3318" s="11">
        <f t="shared" si="1492"/>
        <v>1.831413571056754E-8</v>
      </c>
      <c r="R3318" s="10">
        <f t="shared" si="1501"/>
        <v>0</v>
      </c>
      <c r="S3318" s="9">
        <f t="shared" si="1502"/>
        <v>0</v>
      </c>
      <c r="T3318" s="8">
        <f t="shared" si="1503"/>
        <v>37294.985922558852</v>
      </c>
      <c r="U3318" s="7">
        <f t="shared" si="1504"/>
        <v>-32.161889288814081</v>
      </c>
      <c r="V3318" s="9">
        <f t="shared" si="1505"/>
        <v>0</v>
      </c>
      <c r="W3318" s="8">
        <f t="shared" si="1506"/>
        <v>3935.0464558612857</v>
      </c>
      <c r="X3318" s="7">
        <f t="shared" si="1507"/>
        <v>-32.161889288814081</v>
      </c>
      <c r="Y3318" s="6">
        <f t="shared" si="1493"/>
        <v>0</v>
      </c>
      <c r="Z3318" s="4">
        <f t="shared" si="1494"/>
        <v>-1</v>
      </c>
      <c r="AA3318" s="4">
        <f t="shared" si="1508"/>
        <v>0</v>
      </c>
      <c r="AB3318" s="5">
        <f t="shared" si="1509"/>
        <v>0</v>
      </c>
      <c r="AC3318" s="418">
        <f t="shared" si="1513"/>
        <v>0</v>
      </c>
      <c r="AD3318" s="628">
        <f t="shared" si="1510"/>
        <v>0</v>
      </c>
      <c r="AE3318" s="4">
        <f t="shared" si="1495"/>
        <v>0</v>
      </c>
      <c r="AF3318" s="3">
        <f t="shared" si="1511"/>
        <v>4.67</v>
      </c>
      <c r="AG3318" s="2">
        <f t="shared" si="1496"/>
        <v>105.92076283713217</v>
      </c>
      <c r="AH3318" s="1">
        <f t="shared" si="1485"/>
        <v>0</v>
      </c>
    </row>
    <row r="3319" spans="6:34" ht="15" thickBot="1" x14ac:dyDescent="0.4">
      <c r="F3319" s="21">
        <f t="shared" si="1497"/>
        <v>328.90000000000629</v>
      </c>
      <c r="G3319" s="20">
        <f t="shared" si="1512"/>
        <v>356.63043478260749</v>
      </c>
      <c r="H3319" s="19">
        <f t="shared" si="1486"/>
        <v>6.6304347826074945</v>
      </c>
      <c r="I3319" s="18">
        <f t="shared" si="1487"/>
        <v>1.8944099378878556E-2</v>
      </c>
      <c r="J3319" s="17">
        <f t="shared" si="1488"/>
        <v>3935.0464558612857</v>
      </c>
      <c r="K3319" s="16">
        <f t="shared" si="1489"/>
        <v>32.161889288814081</v>
      </c>
      <c r="L3319" s="15">
        <f t="shared" si="1490"/>
        <v>1.3845347021276564E-7</v>
      </c>
      <c r="M3319" s="14">
        <f t="shared" si="1491"/>
        <v>3.2909005334872264E-10</v>
      </c>
      <c r="N3319" s="13">
        <f t="shared" si="1498"/>
        <v>0</v>
      </c>
      <c r="O3319" s="12">
        <f t="shared" si="1499"/>
        <v>0</v>
      </c>
      <c r="P3319" s="4">
        <f t="shared" si="1500"/>
        <v>1.2462128098967713E-9</v>
      </c>
      <c r="Q3319" s="11">
        <f t="shared" si="1492"/>
        <v>1.831413571056754E-8</v>
      </c>
      <c r="R3319" s="10">
        <f t="shared" si="1501"/>
        <v>0</v>
      </c>
      <c r="S3319" s="9">
        <f t="shared" si="1502"/>
        <v>0</v>
      </c>
      <c r="T3319" s="8">
        <f t="shared" si="1503"/>
        <v>37294.985922558852</v>
      </c>
      <c r="U3319" s="7">
        <f t="shared" si="1504"/>
        <v>-32.161889288814081</v>
      </c>
      <c r="V3319" s="9">
        <f t="shared" si="1505"/>
        <v>0</v>
      </c>
      <c r="W3319" s="8">
        <f t="shared" si="1506"/>
        <v>3935.0464558612857</v>
      </c>
      <c r="X3319" s="7">
        <f t="shared" si="1507"/>
        <v>-32.161889288814081</v>
      </c>
      <c r="Y3319" s="6">
        <f t="shared" si="1493"/>
        <v>0</v>
      </c>
      <c r="Z3319" s="4">
        <f t="shared" si="1494"/>
        <v>-1</v>
      </c>
      <c r="AA3319" s="4">
        <f t="shared" si="1508"/>
        <v>0</v>
      </c>
      <c r="AB3319" s="5">
        <f t="shared" si="1509"/>
        <v>0</v>
      </c>
      <c r="AC3319" s="418">
        <f t="shared" si="1513"/>
        <v>0</v>
      </c>
      <c r="AD3319" s="628">
        <f t="shared" si="1510"/>
        <v>0</v>
      </c>
      <c r="AE3319" s="4">
        <f t="shared" si="1495"/>
        <v>0</v>
      </c>
      <c r="AF3319" s="3">
        <f t="shared" si="1511"/>
        <v>4.67</v>
      </c>
      <c r="AG3319" s="2">
        <f t="shared" si="1496"/>
        <v>105.92076283713217</v>
      </c>
      <c r="AH3319" s="1">
        <f t="shared" si="1485"/>
        <v>0</v>
      </c>
    </row>
    <row r="3320" spans="6:34" ht="15" thickBot="1" x14ac:dyDescent="0.4">
      <c r="F3320" s="21">
        <f t="shared" si="1497"/>
        <v>329.00000000000631</v>
      </c>
      <c r="G3320" s="20">
        <f t="shared" si="1512"/>
        <v>356.63043478260749</v>
      </c>
      <c r="H3320" s="19">
        <f t="shared" si="1486"/>
        <v>6.6304347826074945</v>
      </c>
      <c r="I3320" s="18">
        <f t="shared" si="1487"/>
        <v>1.8944099378878556E-2</v>
      </c>
      <c r="J3320" s="17">
        <f t="shared" si="1488"/>
        <v>3935.0464558612857</v>
      </c>
      <c r="K3320" s="16">
        <f t="shared" si="1489"/>
        <v>32.161889288814081</v>
      </c>
      <c r="L3320" s="15">
        <f t="shared" si="1490"/>
        <v>1.3845347021276564E-7</v>
      </c>
      <c r="M3320" s="14">
        <f t="shared" si="1491"/>
        <v>3.2909005334872264E-10</v>
      </c>
      <c r="N3320" s="13">
        <f t="shared" si="1498"/>
        <v>0</v>
      </c>
      <c r="O3320" s="12">
        <f t="shared" si="1499"/>
        <v>0</v>
      </c>
      <c r="P3320" s="4">
        <f t="shared" si="1500"/>
        <v>1.2462128098967713E-9</v>
      </c>
      <c r="Q3320" s="11">
        <f t="shared" si="1492"/>
        <v>1.831413571056754E-8</v>
      </c>
      <c r="R3320" s="10">
        <f t="shared" si="1501"/>
        <v>0</v>
      </c>
      <c r="S3320" s="9">
        <f t="shared" si="1502"/>
        <v>0</v>
      </c>
      <c r="T3320" s="8">
        <f t="shared" si="1503"/>
        <v>37294.985922558852</v>
      </c>
      <c r="U3320" s="7">
        <f t="shared" si="1504"/>
        <v>-32.161889288814081</v>
      </c>
      <c r="V3320" s="9">
        <f t="shared" si="1505"/>
        <v>0</v>
      </c>
      <c r="W3320" s="8">
        <f t="shared" si="1506"/>
        <v>3935.0464558612857</v>
      </c>
      <c r="X3320" s="7">
        <f t="shared" si="1507"/>
        <v>-32.161889288814081</v>
      </c>
      <c r="Y3320" s="6">
        <f t="shared" si="1493"/>
        <v>0</v>
      </c>
      <c r="Z3320" s="4">
        <f t="shared" si="1494"/>
        <v>-1</v>
      </c>
      <c r="AA3320" s="4">
        <f t="shared" si="1508"/>
        <v>0</v>
      </c>
      <c r="AB3320" s="5">
        <f t="shared" si="1509"/>
        <v>0</v>
      </c>
      <c r="AC3320" s="418">
        <f t="shared" si="1513"/>
        <v>0</v>
      </c>
      <c r="AD3320" s="628">
        <f t="shared" si="1510"/>
        <v>0</v>
      </c>
      <c r="AE3320" s="4">
        <f t="shared" si="1495"/>
        <v>0</v>
      </c>
      <c r="AF3320" s="3">
        <f t="shared" si="1511"/>
        <v>4.67</v>
      </c>
      <c r="AG3320" s="2">
        <f t="shared" si="1496"/>
        <v>105.92076283713217</v>
      </c>
      <c r="AH3320" s="1">
        <f t="shared" si="1485"/>
        <v>0</v>
      </c>
    </row>
    <row r="3321" spans="6:34" ht="15" thickBot="1" x14ac:dyDescent="0.4">
      <c r="F3321" s="21">
        <f t="shared" si="1497"/>
        <v>329.10000000000633</v>
      </c>
      <c r="G3321" s="20">
        <f t="shared" si="1512"/>
        <v>356.63043478260749</v>
      </c>
      <c r="H3321" s="19">
        <f t="shared" si="1486"/>
        <v>6.6304347826074945</v>
      </c>
      <c r="I3321" s="18">
        <f t="shared" si="1487"/>
        <v>1.8944099378878556E-2</v>
      </c>
      <c r="J3321" s="17">
        <f t="shared" si="1488"/>
        <v>3935.0464558612857</v>
      </c>
      <c r="K3321" s="16">
        <f t="shared" si="1489"/>
        <v>32.161889288814081</v>
      </c>
      <c r="L3321" s="15">
        <f t="shared" si="1490"/>
        <v>1.3845347021276564E-7</v>
      </c>
      <c r="M3321" s="14">
        <f t="shared" si="1491"/>
        <v>3.2909005334872264E-10</v>
      </c>
      <c r="N3321" s="13">
        <f t="shared" si="1498"/>
        <v>0</v>
      </c>
      <c r="O3321" s="12">
        <f t="shared" si="1499"/>
        <v>0</v>
      </c>
      <c r="P3321" s="4">
        <f t="shared" si="1500"/>
        <v>1.2462128098967713E-9</v>
      </c>
      <c r="Q3321" s="11">
        <f t="shared" si="1492"/>
        <v>1.831413571056754E-8</v>
      </c>
      <c r="R3321" s="10">
        <f t="shared" si="1501"/>
        <v>0</v>
      </c>
      <c r="S3321" s="9">
        <f t="shared" si="1502"/>
        <v>0</v>
      </c>
      <c r="T3321" s="8">
        <f t="shared" si="1503"/>
        <v>37294.985922558852</v>
      </c>
      <c r="U3321" s="7">
        <f t="shared" si="1504"/>
        <v>-32.161889288814081</v>
      </c>
      <c r="V3321" s="9">
        <f t="shared" si="1505"/>
        <v>0</v>
      </c>
      <c r="W3321" s="8">
        <f t="shared" si="1506"/>
        <v>3935.0464558612857</v>
      </c>
      <c r="X3321" s="7">
        <f t="shared" si="1507"/>
        <v>-32.161889288814081</v>
      </c>
      <c r="Y3321" s="6">
        <f t="shared" si="1493"/>
        <v>0</v>
      </c>
      <c r="Z3321" s="4">
        <f t="shared" si="1494"/>
        <v>-1</v>
      </c>
      <c r="AA3321" s="4">
        <f t="shared" si="1508"/>
        <v>0</v>
      </c>
      <c r="AB3321" s="5">
        <f t="shared" si="1509"/>
        <v>0</v>
      </c>
      <c r="AC3321" s="418">
        <f t="shared" si="1513"/>
        <v>0</v>
      </c>
      <c r="AD3321" s="628">
        <f t="shared" si="1510"/>
        <v>0</v>
      </c>
      <c r="AE3321" s="4">
        <f t="shared" si="1495"/>
        <v>0</v>
      </c>
      <c r="AF3321" s="3">
        <f t="shared" si="1511"/>
        <v>4.67</v>
      </c>
      <c r="AG3321" s="2">
        <f t="shared" si="1496"/>
        <v>105.92076283713217</v>
      </c>
      <c r="AH3321" s="1">
        <f t="shared" si="1485"/>
        <v>0</v>
      </c>
    </row>
    <row r="3322" spans="6:34" ht="15" thickBot="1" x14ac:dyDescent="0.4">
      <c r="F3322" s="21">
        <f t="shared" si="1497"/>
        <v>329.20000000000636</v>
      </c>
      <c r="G3322" s="20">
        <f t="shared" si="1512"/>
        <v>356.63043478260749</v>
      </c>
      <c r="H3322" s="19">
        <f t="shared" si="1486"/>
        <v>6.6304347826074945</v>
      </c>
      <c r="I3322" s="18">
        <f t="shared" si="1487"/>
        <v>1.8944099378878556E-2</v>
      </c>
      <c r="J3322" s="17">
        <f t="shared" si="1488"/>
        <v>3935.0464558612857</v>
      </c>
      <c r="K3322" s="16">
        <f t="shared" si="1489"/>
        <v>32.161889288814081</v>
      </c>
      <c r="L3322" s="15">
        <f t="shared" si="1490"/>
        <v>1.3845347021276564E-7</v>
      </c>
      <c r="M3322" s="14">
        <f t="shared" si="1491"/>
        <v>3.2909005334872264E-10</v>
      </c>
      <c r="N3322" s="13">
        <f t="shared" si="1498"/>
        <v>0</v>
      </c>
      <c r="O3322" s="12">
        <f t="shared" si="1499"/>
        <v>0</v>
      </c>
      <c r="P3322" s="4">
        <f t="shared" si="1500"/>
        <v>1.2462128098967713E-9</v>
      </c>
      <c r="Q3322" s="11">
        <f t="shared" si="1492"/>
        <v>1.831413571056754E-8</v>
      </c>
      <c r="R3322" s="10">
        <f t="shared" si="1501"/>
        <v>0</v>
      </c>
      <c r="S3322" s="9">
        <f t="shared" si="1502"/>
        <v>0</v>
      </c>
      <c r="T3322" s="8">
        <f t="shared" si="1503"/>
        <v>37294.985922558852</v>
      </c>
      <c r="U3322" s="7">
        <f t="shared" si="1504"/>
        <v>-32.161889288814081</v>
      </c>
      <c r="V3322" s="9">
        <f t="shared" si="1505"/>
        <v>0</v>
      </c>
      <c r="W3322" s="8">
        <f t="shared" si="1506"/>
        <v>3935.0464558612857</v>
      </c>
      <c r="X3322" s="7">
        <f t="shared" si="1507"/>
        <v>-32.161889288814081</v>
      </c>
      <c r="Y3322" s="6">
        <f t="shared" si="1493"/>
        <v>0</v>
      </c>
      <c r="Z3322" s="4">
        <f t="shared" si="1494"/>
        <v>-1</v>
      </c>
      <c r="AA3322" s="4">
        <f t="shared" si="1508"/>
        <v>0</v>
      </c>
      <c r="AB3322" s="5">
        <f t="shared" si="1509"/>
        <v>0</v>
      </c>
      <c r="AC3322" s="418">
        <f t="shared" si="1513"/>
        <v>0</v>
      </c>
      <c r="AD3322" s="628">
        <f t="shared" si="1510"/>
        <v>0</v>
      </c>
      <c r="AE3322" s="4">
        <f t="shared" si="1495"/>
        <v>0</v>
      </c>
      <c r="AF3322" s="3">
        <f t="shared" si="1511"/>
        <v>4.67</v>
      </c>
      <c r="AG3322" s="2">
        <f t="shared" si="1496"/>
        <v>105.92076283713217</v>
      </c>
      <c r="AH3322" s="1">
        <f t="shared" si="1485"/>
        <v>0</v>
      </c>
    </row>
    <row r="3323" spans="6:34" ht="15" thickBot="1" x14ac:dyDescent="0.4">
      <c r="F3323" s="21">
        <f t="shared" si="1497"/>
        <v>329.30000000000638</v>
      </c>
      <c r="G3323" s="20">
        <f t="shared" si="1512"/>
        <v>356.63043478260749</v>
      </c>
      <c r="H3323" s="19">
        <f t="shared" si="1486"/>
        <v>6.6304347826074945</v>
      </c>
      <c r="I3323" s="18">
        <f t="shared" si="1487"/>
        <v>1.8944099378878556E-2</v>
      </c>
      <c r="J3323" s="17">
        <f t="shared" si="1488"/>
        <v>3935.0464558612857</v>
      </c>
      <c r="K3323" s="16">
        <f t="shared" si="1489"/>
        <v>32.161889288814081</v>
      </c>
      <c r="L3323" s="15">
        <f t="shared" si="1490"/>
        <v>1.3845347021276564E-7</v>
      </c>
      <c r="M3323" s="14">
        <f t="shared" si="1491"/>
        <v>3.2909005334872264E-10</v>
      </c>
      <c r="N3323" s="13">
        <f t="shared" si="1498"/>
        <v>0</v>
      </c>
      <c r="O3323" s="12">
        <f t="shared" si="1499"/>
        <v>0</v>
      </c>
      <c r="P3323" s="4">
        <f t="shared" si="1500"/>
        <v>1.2462128098967713E-9</v>
      </c>
      <c r="Q3323" s="11">
        <f t="shared" si="1492"/>
        <v>1.831413571056754E-8</v>
      </c>
      <c r="R3323" s="10">
        <f t="shared" si="1501"/>
        <v>0</v>
      </c>
      <c r="S3323" s="9">
        <f t="shared" si="1502"/>
        <v>0</v>
      </c>
      <c r="T3323" s="8">
        <f t="shared" si="1503"/>
        <v>37294.985922558852</v>
      </c>
      <c r="U3323" s="7">
        <f t="shared" si="1504"/>
        <v>-32.161889288814081</v>
      </c>
      <c r="V3323" s="9">
        <f t="shared" si="1505"/>
        <v>0</v>
      </c>
      <c r="W3323" s="8">
        <f t="shared" si="1506"/>
        <v>3935.0464558612857</v>
      </c>
      <c r="X3323" s="7">
        <f t="shared" si="1507"/>
        <v>-32.161889288814081</v>
      </c>
      <c r="Y3323" s="6">
        <f t="shared" si="1493"/>
        <v>0</v>
      </c>
      <c r="Z3323" s="4">
        <f t="shared" si="1494"/>
        <v>-1</v>
      </c>
      <c r="AA3323" s="4">
        <f t="shared" si="1508"/>
        <v>0</v>
      </c>
      <c r="AB3323" s="5">
        <f t="shared" si="1509"/>
        <v>0</v>
      </c>
      <c r="AC3323" s="418">
        <f t="shared" si="1513"/>
        <v>0</v>
      </c>
      <c r="AD3323" s="628">
        <f t="shared" si="1510"/>
        <v>0</v>
      </c>
      <c r="AE3323" s="4">
        <f t="shared" si="1495"/>
        <v>0</v>
      </c>
      <c r="AF3323" s="3">
        <f t="shared" si="1511"/>
        <v>4.67</v>
      </c>
      <c r="AG3323" s="2">
        <f t="shared" si="1496"/>
        <v>105.92076283713217</v>
      </c>
      <c r="AH3323" s="1">
        <f t="shared" si="1485"/>
        <v>0</v>
      </c>
    </row>
    <row r="3324" spans="6:34" ht="15" thickBot="1" x14ac:dyDescent="0.4">
      <c r="F3324" s="21">
        <f t="shared" si="1497"/>
        <v>329.4000000000064</v>
      </c>
      <c r="G3324" s="20">
        <f t="shared" si="1512"/>
        <v>356.63043478260749</v>
      </c>
      <c r="H3324" s="19">
        <f t="shared" si="1486"/>
        <v>6.6304347826074945</v>
      </c>
      <c r="I3324" s="18">
        <f t="shared" si="1487"/>
        <v>1.8944099378878556E-2</v>
      </c>
      <c r="J3324" s="17">
        <f t="shared" si="1488"/>
        <v>3935.0464558612857</v>
      </c>
      <c r="K3324" s="16">
        <f t="shared" si="1489"/>
        <v>32.161889288814081</v>
      </c>
      <c r="L3324" s="15">
        <f t="shared" si="1490"/>
        <v>1.3845347021276564E-7</v>
      </c>
      <c r="M3324" s="14">
        <f t="shared" si="1491"/>
        <v>3.2909005334872264E-10</v>
      </c>
      <c r="N3324" s="13">
        <f t="shared" si="1498"/>
        <v>0</v>
      </c>
      <c r="O3324" s="12">
        <f t="shared" si="1499"/>
        <v>0</v>
      </c>
      <c r="P3324" s="4">
        <f t="shared" si="1500"/>
        <v>1.2462128098967713E-9</v>
      </c>
      <c r="Q3324" s="11">
        <f t="shared" si="1492"/>
        <v>1.831413571056754E-8</v>
      </c>
      <c r="R3324" s="10">
        <f t="shared" si="1501"/>
        <v>0</v>
      </c>
      <c r="S3324" s="9">
        <f t="shared" si="1502"/>
        <v>0</v>
      </c>
      <c r="T3324" s="8">
        <f t="shared" si="1503"/>
        <v>37294.985922558852</v>
      </c>
      <c r="U3324" s="7">
        <f t="shared" si="1504"/>
        <v>-32.161889288814081</v>
      </c>
      <c r="V3324" s="9">
        <f t="shared" si="1505"/>
        <v>0</v>
      </c>
      <c r="W3324" s="8">
        <f t="shared" si="1506"/>
        <v>3935.0464558612857</v>
      </c>
      <c r="X3324" s="7">
        <f t="shared" si="1507"/>
        <v>-32.161889288814081</v>
      </c>
      <c r="Y3324" s="6">
        <f t="shared" si="1493"/>
        <v>0</v>
      </c>
      <c r="Z3324" s="4">
        <f t="shared" si="1494"/>
        <v>-1</v>
      </c>
      <c r="AA3324" s="4">
        <f t="shared" si="1508"/>
        <v>0</v>
      </c>
      <c r="AB3324" s="5">
        <f t="shared" si="1509"/>
        <v>0</v>
      </c>
      <c r="AC3324" s="418">
        <f t="shared" si="1513"/>
        <v>0</v>
      </c>
      <c r="AD3324" s="628">
        <f t="shared" si="1510"/>
        <v>0</v>
      </c>
      <c r="AE3324" s="4">
        <f t="shared" si="1495"/>
        <v>0</v>
      </c>
      <c r="AF3324" s="3">
        <f t="shared" si="1511"/>
        <v>4.67</v>
      </c>
      <c r="AG3324" s="2">
        <f t="shared" si="1496"/>
        <v>105.92076283713217</v>
      </c>
      <c r="AH3324" s="1">
        <f t="shared" si="1485"/>
        <v>0</v>
      </c>
    </row>
    <row r="3325" spans="6:34" ht="15" thickBot="1" x14ac:dyDescent="0.4">
      <c r="F3325" s="21">
        <f t="shared" si="1497"/>
        <v>329.50000000000642</v>
      </c>
      <c r="G3325" s="20">
        <f t="shared" si="1512"/>
        <v>356.63043478260749</v>
      </c>
      <c r="H3325" s="19">
        <f t="shared" si="1486"/>
        <v>6.6304347826074945</v>
      </c>
      <c r="I3325" s="18">
        <f t="shared" si="1487"/>
        <v>1.8944099378878556E-2</v>
      </c>
      <c r="J3325" s="17">
        <f t="shared" si="1488"/>
        <v>3935.0464558612857</v>
      </c>
      <c r="K3325" s="16">
        <f t="shared" si="1489"/>
        <v>32.161889288814081</v>
      </c>
      <c r="L3325" s="15">
        <f t="shared" si="1490"/>
        <v>1.3845347021276564E-7</v>
      </c>
      <c r="M3325" s="14">
        <f t="shared" si="1491"/>
        <v>3.2909005334872264E-10</v>
      </c>
      <c r="N3325" s="13">
        <f t="shared" si="1498"/>
        <v>0</v>
      </c>
      <c r="O3325" s="12">
        <f t="shared" si="1499"/>
        <v>0</v>
      </c>
      <c r="P3325" s="4">
        <f t="shared" si="1500"/>
        <v>1.2462128098967713E-9</v>
      </c>
      <c r="Q3325" s="11">
        <f t="shared" si="1492"/>
        <v>1.831413571056754E-8</v>
      </c>
      <c r="R3325" s="10">
        <f t="shared" si="1501"/>
        <v>0</v>
      </c>
      <c r="S3325" s="9">
        <f t="shared" si="1502"/>
        <v>0</v>
      </c>
      <c r="T3325" s="8">
        <f t="shared" si="1503"/>
        <v>37294.985922558852</v>
      </c>
      <c r="U3325" s="7">
        <f t="shared" si="1504"/>
        <v>-32.161889288814081</v>
      </c>
      <c r="V3325" s="9">
        <f t="shared" si="1505"/>
        <v>0</v>
      </c>
      <c r="W3325" s="8">
        <f t="shared" si="1506"/>
        <v>3935.0464558612857</v>
      </c>
      <c r="X3325" s="7">
        <f t="shared" si="1507"/>
        <v>-32.161889288814081</v>
      </c>
      <c r="Y3325" s="6">
        <f t="shared" si="1493"/>
        <v>0</v>
      </c>
      <c r="Z3325" s="4">
        <f t="shared" si="1494"/>
        <v>-1</v>
      </c>
      <c r="AA3325" s="4">
        <f t="shared" si="1508"/>
        <v>0</v>
      </c>
      <c r="AB3325" s="5">
        <f t="shared" si="1509"/>
        <v>0</v>
      </c>
      <c r="AC3325" s="418">
        <f t="shared" si="1513"/>
        <v>0</v>
      </c>
      <c r="AD3325" s="628">
        <f t="shared" si="1510"/>
        <v>0</v>
      </c>
      <c r="AE3325" s="4">
        <f t="shared" si="1495"/>
        <v>0</v>
      </c>
      <c r="AF3325" s="3">
        <f t="shared" si="1511"/>
        <v>4.67</v>
      </c>
      <c r="AG3325" s="2">
        <f t="shared" si="1496"/>
        <v>105.92076283713217</v>
      </c>
      <c r="AH3325" s="1">
        <f t="shared" si="1485"/>
        <v>0</v>
      </c>
    </row>
    <row r="3326" spans="6:34" ht="15" thickBot="1" x14ac:dyDescent="0.4">
      <c r="F3326" s="21">
        <f t="shared" si="1497"/>
        <v>329.60000000000645</v>
      </c>
      <c r="G3326" s="20">
        <f t="shared" si="1512"/>
        <v>356.63043478260749</v>
      </c>
      <c r="H3326" s="19">
        <f t="shared" si="1486"/>
        <v>6.6304347826074945</v>
      </c>
      <c r="I3326" s="18">
        <f t="shared" si="1487"/>
        <v>1.8944099378878556E-2</v>
      </c>
      <c r="J3326" s="17">
        <f t="shared" si="1488"/>
        <v>3935.0464558612857</v>
      </c>
      <c r="K3326" s="16">
        <f t="shared" si="1489"/>
        <v>32.161889288814081</v>
      </c>
      <c r="L3326" s="15">
        <f t="shared" si="1490"/>
        <v>1.3845347021276564E-7</v>
      </c>
      <c r="M3326" s="14">
        <f t="shared" si="1491"/>
        <v>3.2909005334872264E-10</v>
      </c>
      <c r="N3326" s="13">
        <f t="shared" si="1498"/>
        <v>0</v>
      </c>
      <c r="O3326" s="12">
        <f t="shared" si="1499"/>
        <v>0</v>
      </c>
      <c r="P3326" s="4">
        <f t="shared" si="1500"/>
        <v>1.2462128098967713E-9</v>
      </c>
      <c r="Q3326" s="11">
        <f t="shared" si="1492"/>
        <v>1.831413571056754E-8</v>
      </c>
      <c r="R3326" s="10">
        <f t="shared" si="1501"/>
        <v>0</v>
      </c>
      <c r="S3326" s="9">
        <f t="shared" si="1502"/>
        <v>0</v>
      </c>
      <c r="T3326" s="8">
        <f t="shared" si="1503"/>
        <v>37294.985922558852</v>
      </c>
      <c r="U3326" s="7">
        <f t="shared" si="1504"/>
        <v>-32.161889288814081</v>
      </c>
      <c r="V3326" s="9">
        <f t="shared" si="1505"/>
        <v>0</v>
      </c>
      <c r="W3326" s="8">
        <f t="shared" si="1506"/>
        <v>3935.0464558612857</v>
      </c>
      <c r="X3326" s="7">
        <f t="shared" si="1507"/>
        <v>-32.161889288814081</v>
      </c>
      <c r="Y3326" s="6">
        <f t="shared" si="1493"/>
        <v>0</v>
      </c>
      <c r="Z3326" s="4">
        <f t="shared" si="1494"/>
        <v>-1</v>
      </c>
      <c r="AA3326" s="4">
        <f t="shared" si="1508"/>
        <v>0</v>
      </c>
      <c r="AB3326" s="5">
        <f t="shared" si="1509"/>
        <v>0</v>
      </c>
      <c r="AC3326" s="418">
        <f t="shared" si="1513"/>
        <v>0</v>
      </c>
      <c r="AD3326" s="628">
        <f t="shared" si="1510"/>
        <v>0</v>
      </c>
      <c r="AE3326" s="4">
        <f t="shared" si="1495"/>
        <v>0</v>
      </c>
      <c r="AF3326" s="3">
        <f t="shared" si="1511"/>
        <v>4.67</v>
      </c>
      <c r="AG3326" s="2">
        <f t="shared" si="1496"/>
        <v>105.92076283713217</v>
      </c>
      <c r="AH3326" s="1">
        <f t="shared" si="1485"/>
        <v>0</v>
      </c>
    </row>
    <row r="3327" spans="6:34" ht="15" thickBot="1" x14ac:dyDescent="0.4">
      <c r="F3327" s="21">
        <f t="shared" si="1497"/>
        <v>329.70000000000647</v>
      </c>
      <c r="G3327" s="20">
        <f t="shared" si="1512"/>
        <v>356.63043478260749</v>
      </c>
      <c r="H3327" s="19">
        <f t="shared" si="1486"/>
        <v>6.6304347826074945</v>
      </c>
      <c r="I3327" s="18">
        <f t="shared" si="1487"/>
        <v>1.8944099378878556E-2</v>
      </c>
      <c r="J3327" s="17">
        <f t="shared" si="1488"/>
        <v>3935.0464558612857</v>
      </c>
      <c r="K3327" s="16">
        <f t="shared" si="1489"/>
        <v>32.161889288814081</v>
      </c>
      <c r="L3327" s="15">
        <f t="shared" si="1490"/>
        <v>1.3845347021276564E-7</v>
      </c>
      <c r="M3327" s="14">
        <f t="shared" si="1491"/>
        <v>3.2909005334872264E-10</v>
      </c>
      <c r="N3327" s="13">
        <f t="shared" si="1498"/>
        <v>0</v>
      </c>
      <c r="O3327" s="12">
        <f t="shared" si="1499"/>
        <v>0</v>
      </c>
      <c r="P3327" s="4">
        <f t="shared" si="1500"/>
        <v>1.2462128098967713E-9</v>
      </c>
      <c r="Q3327" s="11">
        <f t="shared" si="1492"/>
        <v>1.831413571056754E-8</v>
      </c>
      <c r="R3327" s="10">
        <f t="shared" si="1501"/>
        <v>0</v>
      </c>
      <c r="S3327" s="9">
        <f t="shared" si="1502"/>
        <v>0</v>
      </c>
      <c r="T3327" s="8">
        <f t="shared" si="1503"/>
        <v>37294.985922558852</v>
      </c>
      <c r="U3327" s="7">
        <f t="shared" si="1504"/>
        <v>-32.161889288814081</v>
      </c>
      <c r="V3327" s="9">
        <f t="shared" si="1505"/>
        <v>0</v>
      </c>
      <c r="W3327" s="8">
        <f t="shared" si="1506"/>
        <v>3935.0464558612857</v>
      </c>
      <c r="X3327" s="7">
        <f t="shared" si="1507"/>
        <v>-32.161889288814081</v>
      </c>
      <c r="Y3327" s="6">
        <f t="shared" si="1493"/>
        <v>0</v>
      </c>
      <c r="Z3327" s="4">
        <f t="shared" si="1494"/>
        <v>-1</v>
      </c>
      <c r="AA3327" s="4">
        <f t="shared" si="1508"/>
        <v>0</v>
      </c>
      <c r="AB3327" s="5">
        <f t="shared" si="1509"/>
        <v>0</v>
      </c>
      <c r="AC3327" s="418">
        <f t="shared" si="1513"/>
        <v>0</v>
      </c>
      <c r="AD3327" s="628">
        <f t="shared" si="1510"/>
        <v>0</v>
      </c>
      <c r="AE3327" s="4">
        <f t="shared" si="1495"/>
        <v>0</v>
      </c>
      <c r="AF3327" s="3">
        <f t="shared" si="1511"/>
        <v>4.67</v>
      </c>
      <c r="AG3327" s="2">
        <f t="shared" si="1496"/>
        <v>105.92076283713217</v>
      </c>
      <c r="AH3327" s="1">
        <f t="shared" si="1485"/>
        <v>0</v>
      </c>
    </row>
    <row r="3328" spans="6:34" ht="15" thickBot="1" x14ac:dyDescent="0.4">
      <c r="F3328" s="21">
        <f t="shared" si="1497"/>
        <v>329.80000000000649</v>
      </c>
      <c r="G3328" s="20">
        <f t="shared" si="1512"/>
        <v>356.63043478260749</v>
      </c>
      <c r="H3328" s="19">
        <f t="shared" si="1486"/>
        <v>6.6304347826074945</v>
      </c>
      <c r="I3328" s="18">
        <f t="shared" si="1487"/>
        <v>1.8944099378878556E-2</v>
      </c>
      <c r="J3328" s="17">
        <f t="shared" si="1488"/>
        <v>3935.0464558612857</v>
      </c>
      <c r="K3328" s="16">
        <f t="shared" si="1489"/>
        <v>32.161889288814081</v>
      </c>
      <c r="L3328" s="15">
        <f t="shared" si="1490"/>
        <v>1.3845347021276564E-7</v>
      </c>
      <c r="M3328" s="14">
        <f t="shared" si="1491"/>
        <v>3.2909005334872264E-10</v>
      </c>
      <c r="N3328" s="13">
        <f t="shared" si="1498"/>
        <v>0</v>
      </c>
      <c r="O3328" s="12">
        <f t="shared" si="1499"/>
        <v>0</v>
      </c>
      <c r="P3328" s="4">
        <f t="shared" si="1500"/>
        <v>1.2462128098967713E-9</v>
      </c>
      <c r="Q3328" s="11">
        <f t="shared" si="1492"/>
        <v>1.831413571056754E-8</v>
      </c>
      <c r="R3328" s="10">
        <f t="shared" si="1501"/>
        <v>0</v>
      </c>
      <c r="S3328" s="9">
        <f t="shared" si="1502"/>
        <v>0</v>
      </c>
      <c r="T3328" s="8">
        <f t="shared" si="1503"/>
        <v>37294.985922558852</v>
      </c>
      <c r="U3328" s="7">
        <f t="shared" si="1504"/>
        <v>-32.161889288814081</v>
      </c>
      <c r="V3328" s="9">
        <f t="shared" si="1505"/>
        <v>0</v>
      </c>
      <c r="W3328" s="8">
        <f t="shared" si="1506"/>
        <v>3935.0464558612857</v>
      </c>
      <c r="X3328" s="7">
        <f t="shared" si="1507"/>
        <v>-32.161889288814081</v>
      </c>
      <c r="Y3328" s="6">
        <f t="shared" si="1493"/>
        <v>0</v>
      </c>
      <c r="Z3328" s="4">
        <f t="shared" si="1494"/>
        <v>-1</v>
      </c>
      <c r="AA3328" s="4">
        <f t="shared" si="1508"/>
        <v>0</v>
      </c>
      <c r="AB3328" s="5">
        <f t="shared" si="1509"/>
        <v>0</v>
      </c>
      <c r="AC3328" s="418">
        <f t="shared" si="1513"/>
        <v>0</v>
      </c>
      <c r="AD3328" s="628">
        <f t="shared" si="1510"/>
        <v>0</v>
      </c>
      <c r="AE3328" s="4">
        <f t="shared" si="1495"/>
        <v>0</v>
      </c>
      <c r="AF3328" s="3">
        <f t="shared" si="1511"/>
        <v>4.67</v>
      </c>
      <c r="AG3328" s="2">
        <f t="shared" si="1496"/>
        <v>105.92076283713217</v>
      </c>
      <c r="AH3328" s="1">
        <f t="shared" si="1485"/>
        <v>0</v>
      </c>
    </row>
    <row r="3329" spans="6:34" ht="15" thickBot="1" x14ac:dyDescent="0.4">
      <c r="F3329" s="21">
        <f t="shared" si="1497"/>
        <v>329.90000000000651</v>
      </c>
      <c r="G3329" s="20">
        <f t="shared" si="1512"/>
        <v>356.63043478260749</v>
      </c>
      <c r="H3329" s="19">
        <f t="shared" si="1486"/>
        <v>6.6304347826074945</v>
      </c>
      <c r="I3329" s="18">
        <f t="shared" si="1487"/>
        <v>1.8944099378878556E-2</v>
      </c>
      <c r="J3329" s="17">
        <f t="shared" si="1488"/>
        <v>3935.0464558612857</v>
      </c>
      <c r="K3329" s="16">
        <f t="shared" si="1489"/>
        <v>32.161889288814081</v>
      </c>
      <c r="L3329" s="15">
        <f t="shared" si="1490"/>
        <v>1.3845347021276564E-7</v>
      </c>
      <c r="M3329" s="14">
        <f t="shared" si="1491"/>
        <v>3.2909005334872264E-10</v>
      </c>
      <c r="N3329" s="13">
        <f t="shared" si="1498"/>
        <v>0</v>
      </c>
      <c r="O3329" s="12">
        <f t="shared" si="1499"/>
        <v>0</v>
      </c>
      <c r="P3329" s="4">
        <f t="shared" si="1500"/>
        <v>1.2462128098967713E-9</v>
      </c>
      <c r="Q3329" s="11">
        <f t="shared" si="1492"/>
        <v>1.831413571056754E-8</v>
      </c>
      <c r="R3329" s="10">
        <f t="shared" si="1501"/>
        <v>0</v>
      </c>
      <c r="S3329" s="9">
        <f t="shared" si="1502"/>
        <v>0</v>
      </c>
      <c r="T3329" s="8">
        <f t="shared" si="1503"/>
        <v>37294.985922558852</v>
      </c>
      <c r="U3329" s="7">
        <f t="shared" si="1504"/>
        <v>-32.161889288814081</v>
      </c>
      <c r="V3329" s="9">
        <f t="shared" si="1505"/>
        <v>0</v>
      </c>
      <c r="W3329" s="8">
        <f t="shared" si="1506"/>
        <v>3935.0464558612857</v>
      </c>
      <c r="X3329" s="7">
        <f t="shared" si="1507"/>
        <v>-32.161889288814081</v>
      </c>
      <c r="Y3329" s="6">
        <f t="shared" si="1493"/>
        <v>0</v>
      </c>
      <c r="Z3329" s="4">
        <f t="shared" si="1494"/>
        <v>-1</v>
      </c>
      <c r="AA3329" s="4">
        <f t="shared" si="1508"/>
        <v>0</v>
      </c>
      <c r="AB3329" s="5">
        <f t="shared" si="1509"/>
        <v>0</v>
      </c>
      <c r="AC3329" s="418">
        <f t="shared" si="1513"/>
        <v>0</v>
      </c>
      <c r="AD3329" s="628">
        <f t="shared" si="1510"/>
        <v>0</v>
      </c>
      <c r="AE3329" s="4">
        <f t="shared" si="1495"/>
        <v>0</v>
      </c>
      <c r="AF3329" s="3">
        <f t="shared" si="1511"/>
        <v>4.67</v>
      </c>
      <c r="AG3329" s="2">
        <f t="shared" si="1496"/>
        <v>105.92076283713217</v>
      </c>
      <c r="AH3329" s="1">
        <f t="shared" si="1485"/>
        <v>0</v>
      </c>
    </row>
    <row r="3330" spans="6:34" ht="15" thickBot="1" x14ac:dyDescent="0.4">
      <c r="F3330" s="21">
        <f t="shared" si="1497"/>
        <v>330.00000000000654</v>
      </c>
      <c r="G3330" s="20">
        <f t="shared" si="1512"/>
        <v>356.63043478260749</v>
      </c>
      <c r="H3330" s="19">
        <f t="shared" si="1486"/>
        <v>6.6304347826074945</v>
      </c>
      <c r="I3330" s="18">
        <f t="shared" si="1487"/>
        <v>1.8944099378878556E-2</v>
      </c>
      <c r="J3330" s="17">
        <f t="shared" si="1488"/>
        <v>3935.0464558612857</v>
      </c>
      <c r="K3330" s="16">
        <f t="shared" si="1489"/>
        <v>32.161889288814081</v>
      </c>
      <c r="L3330" s="15">
        <f t="shared" si="1490"/>
        <v>1.3845347021276564E-7</v>
      </c>
      <c r="M3330" s="14">
        <f t="shared" si="1491"/>
        <v>3.2909005334872264E-10</v>
      </c>
      <c r="N3330" s="13">
        <f t="shared" si="1498"/>
        <v>0</v>
      </c>
      <c r="O3330" s="12">
        <f t="shared" si="1499"/>
        <v>0</v>
      </c>
      <c r="P3330" s="4">
        <f t="shared" si="1500"/>
        <v>1.2462128098967713E-9</v>
      </c>
      <c r="Q3330" s="11">
        <f t="shared" si="1492"/>
        <v>1.831413571056754E-8</v>
      </c>
      <c r="R3330" s="10">
        <f t="shared" si="1501"/>
        <v>0</v>
      </c>
      <c r="S3330" s="9">
        <f t="shared" si="1502"/>
        <v>0</v>
      </c>
      <c r="T3330" s="8">
        <f t="shared" si="1503"/>
        <v>37294.985922558852</v>
      </c>
      <c r="U3330" s="7">
        <f t="shared" si="1504"/>
        <v>-32.161889288814081</v>
      </c>
      <c r="V3330" s="9">
        <f t="shared" si="1505"/>
        <v>0</v>
      </c>
      <c r="W3330" s="8">
        <f t="shared" si="1506"/>
        <v>3935.0464558612857</v>
      </c>
      <c r="X3330" s="7">
        <f t="shared" si="1507"/>
        <v>-32.161889288814081</v>
      </c>
      <c r="Y3330" s="6">
        <f t="shared" si="1493"/>
        <v>0</v>
      </c>
      <c r="Z3330" s="4">
        <f t="shared" si="1494"/>
        <v>-1</v>
      </c>
      <c r="AA3330" s="4">
        <f t="shared" si="1508"/>
        <v>0</v>
      </c>
      <c r="AB3330" s="5">
        <f t="shared" si="1509"/>
        <v>0</v>
      </c>
      <c r="AC3330" s="418">
        <f t="shared" si="1513"/>
        <v>0</v>
      </c>
      <c r="AD3330" s="628">
        <f t="shared" si="1510"/>
        <v>0</v>
      </c>
      <c r="AE3330" s="4">
        <f t="shared" si="1495"/>
        <v>0</v>
      </c>
      <c r="AF3330" s="3">
        <f t="shared" si="1511"/>
        <v>4.67</v>
      </c>
      <c r="AG3330" s="2">
        <f t="shared" si="1496"/>
        <v>105.92076283713217</v>
      </c>
      <c r="AH3330" s="1">
        <f t="shared" si="1485"/>
        <v>0</v>
      </c>
    </row>
    <row r="3331" spans="6:34" ht="15" thickBot="1" x14ac:dyDescent="0.4">
      <c r="F3331" s="21">
        <f t="shared" si="1497"/>
        <v>330.10000000000656</v>
      </c>
      <c r="G3331" s="20">
        <f t="shared" si="1512"/>
        <v>356.63043478260749</v>
      </c>
      <c r="H3331" s="19">
        <f t="shared" si="1486"/>
        <v>6.6304347826074945</v>
      </c>
      <c r="I3331" s="18">
        <f t="shared" si="1487"/>
        <v>1.8944099378878556E-2</v>
      </c>
      <c r="J3331" s="17">
        <f t="shared" si="1488"/>
        <v>3935.0464558612857</v>
      </c>
      <c r="K3331" s="16">
        <f t="shared" si="1489"/>
        <v>32.161889288814081</v>
      </c>
      <c r="L3331" s="15">
        <f t="shared" si="1490"/>
        <v>1.3845347021276564E-7</v>
      </c>
      <c r="M3331" s="14">
        <f t="shared" si="1491"/>
        <v>3.2909005334872264E-10</v>
      </c>
      <c r="N3331" s="13">
        <f t="shared" si="1498"/>
        <v>0</v>
      </c>
      <c r="O3331" s="12">
        <f t="shared" si="1499"/>
        <v>0</v>
      </c>
      <c r="P3331" s="4">
        <f t="shared" si="1500"/>
        <v>1.2462128098967713E-9</v>
      </c>
      <c r="Q3331" s="11">
        <f t="shared" si="1492"/>
        <v>1.831413571056754E-8</v>
      </c>
      <c r="R3331" s="10">
        <f t="shared" si="1501"/>
        <v>0</v>
      </c>
      <c r="S3331" s="9">
        <f t="shared" si="1502"/>
        <v>0</v>
      </c>
      <c r="T3331" s="8">
        <f t="shared" si="1503"/>
        <v>37294.985922558852</v>
      </c>
      <c r="U3331" s="7">
        <f t="shared" si="1504"/>
        <v>-32.161889288814081</v>
      </c>
      <c r="V3331" s="9">
        <f t="shared" si="1505"/>
        <v>0</v>
      </c>
      <c r="W3331" s="8">
        <f t="shared" si="1506"/>
        <v>3935.0464558612857</v>
      </c>
      <c r="X3331" s="7">
        <f t="shared" si="1507"/>
        <v>-32.161889288814081</v>
      </c>
      <c r="Y3331" s="6">
        <f t="shared" si="1493"/>
        <v>0</v>
      </c>
      <c r="Z3331" s="4">
        <f t="shared" si="1494"/>
        <v>-1</v>
      </c>
      <c r="AA3331" s="4">
        <f t="shared" si="1508"/>
        <v>0</v>
      </c>
      <c r="AB3331" s="5">
        <f t="shared" si="1509"/>
        <v>0</v>
      </c>
      <c r="AC3331" s="418">
        <f t="shared" si="1513"/>
        <v>0</v>
      </c>
      <c r="AD3331" s="628">
        <f t="shared" si="1510"/>
        <v>0</v>
      </c>
      <c r="AE3331" s="4">
        <f t="shared" si="1495"/>
        <v>0</v>
      </c>
      <c r="AF3331" s="3">
        <f t="shared" si="1511"/>
        <v>4.67</v>
      </c>
      <c r="AG3331" s="2">
        <f t="shared" si="1496"/>
        <v>105.92076283713217</v>
      </c>
      <c r="AH3331" s="1">
        <f t="shared" si="1485"/>
        <v>0</v>
      </c>
    </row>
    <row r="3332" spans="6:34" ht="15" thickBot="1" x14ac:dyDescent="0.4">
      <c r="F3332" s="21">
        <f t="shared" si="1497"/>
        <v>330.20000000000658</v>
      </c>
      <c r="G3332" s="20">
        <f t="shared" si="1512"/>
        <v>356.63043478260749</v>
      </c>
      <c r="H3332" s="19">
        <f t="shared" si="1486"/>
        <v>6.6304347826074945</v>
      </c>
      <c r="I3332" s="18">
        <f t="shared" si="1487"/>
        <v>1.8944099378878556E-2</v>
      </c>
      <c r="J3332" s="17">
        <f t="shared" si="1488"/>
        <v>3935.0464558612857</v>
      </c>
      <c r="K3332" s="16">
        <f t="shared" si="1489"/>
        <v>32.161889288814081</v>
      </c>
      <c r="L3332" s="15">
        <f t="shared" si="1490"/>
        <v>1.3845347021276564E-7</v>
      </c>
      <c r="M3332" s="14">
        <f t="shared" si="1491"/>
        <v>3.2909005334872264E-10</v>
      </c>
      <c r="N3332" s="13">
        <f t="shared" si="1498"/>
        <v>0</v>
      </c>
      <c r="O3332" s="12">
        <f t="shared" si="1499"/>
        <v>0</v>
      </c>
      <c r="P3332" s="4">
        <f t="shared" si="1500"/>
        <v>1.2462128098967713E-9</v>
      </c>
      <c r="Q3332" s="11">
        <f t="shared" si="1492"/>
        <v>1.831413571056754E-8</v>
      </c>
      <c r="R3332" s="10">
        <f t="shared" si="1501"/>
        <v>0</v>
      </c>
      <c r="S3332" s="9">
        <f t="shared" si="1502"/>
        <v>0</v>
      </c>
      <c r="T3332" s="8">
        <f t="shared" si="1503"/>
        <v>37294.985922558852</v>
      </c>
      <c r="U3332" s="7">
        <f t="shared" si="1504"/>
        <v>-32.161889288814081</v>
      </c>
      <c r="V3332" s="9">
        <f t="shared" si="1505"/>
        <v>0</v>
      </c>
      <c r="W3332" s="8">
        <f t="shared" si="1506"/>
        <v>3935.0464558612857</v>
      </c>
      <c r="X3332" s="7">
        <f t="shared" si="1507"/>
        <v>-32.161889288814081</v>
      </c>
      <c r="Y3332" s="6">
        <f t="shared" si="1493"/>
        <v>0</v>
      </c>
      <c r="Z3332" s="4">
        <f t="shared" si="1494"/>
        <v>-1</v>
      </c>
      <c r="AA3332" s="4">
        <f t="shared" si="1508"/>
        <v>0</v>
      </c>
      <c r="AB3332" s="5">
        <f t="shared" si="1509"/>
        <v>0</v>
      </c>
      <c r="AC3332" s="418">
        <f t="shared" si="1513"/>
        <v>0</v>
      </c>
      <c r="AD3332" s="628">
        <f t="shared" si="1510"/>
        <v>0</v>
      </c>
      <c r="AE3332" s="4">
        <f t="shared" si="1495"/>
        <v>0</v>
      </c>
      <c r="AF3332" s="3">
        <f t="shared" si="1511"/>
        <v>4.67</v>
      </c>
      <c r="AG3332" s="2">
        <f t="shared" si="1496"/>
        <v>105.92076283713217</v>
      </c>
      <c r="AH3332" s="1">
        <f t="shared" si="1485"/>
        <v>0</v>
      </c>
    </row>
    <row r="3333" spans="6:34" ht="15" thickBot="1" x14ac:dyDescent="0.4">
      <c r="F3333" s="21">
        <f t="shared" si="1497"/>
        <v>330.30000000000661</v>
      </c>
      <c r="G3333" s="20">
        <f t="shared" si="1512"/>
        <v>356.63043478260749</v>
      </c>
      <c r="H3333" s="19">
        <f t="shared" si="1486"/>
        <v>6.6304347826074945</v>
      </c>
      <c r="I3333" s="18">
        <f t="shared" si="1487"/>
        <v>1.8944099378878556E-2</v>
      </c>
      <c r="J3333" s="17">
        <f t="shared" si="1488"/>
        <v>3935.0464558612857</v>
      </c>
      <c r="K3333" s="16">
        <f t="shared" si="1489"/>
        <v>32.161889288814081</v>
      </c>
      <c r="L3333" s="15">
        <f t="shared" si="1490"/>
        <v>1.3845347021276564E-7</v>
      </c>
      <c r="M3333" s="14">
        <f t="shared" si="1491"/>
        <v>3.2909005334872264E-10</v>
      </c>
      <c r="N3333" s="13">
        <f t="shared" si="1498"/>
        <v>0</v>
      </c>
      <c r="O3333" s="12">
        <f t="shared" si="1499"/>
        <v>0</v>
      </c>
      <c r="P3333" s="4">
        <f t="shared" si="1500"/>
        <v>1.2462128098967713E-9</v>
      </c>
      <c r="Q3333" s="11">
        <f t="shared" si="1492"/>
        <v>1.831413571056754E-8</v>
      </c>
      <c r="R3333" s="10">
        <f t="shared" si="1501"/>
        <v>0</v>
      </c>
      <c r="S3333" s="9">
        <f t="shared" si="1502"/>
        <v>0</v>
      </c>
      <c r="T3333" s="8">
        <f t="shared" si="1503"/>
        <v>37294.985922558852</v>
      </c>
      <c r="U3333" s="7">
        <f t="shared" si="1504"/>
        <v>-32.161889288814081</v>
      </c>
      <c r="V3333" s="9">
        <f t="shared" si="1505"/>
        <v>0</v>
      </c>
      <c r="W3333" s="8">
        <f t="shared" si="1506"/>
        <v>3935.0464558612857</v>
      </c>
      <c r="X3333" s="7">
        <f t="shared" si="1507"/>
        <v>-32.161889288814081</v>
      </c>
      <c r="Y3333" s="6">
        <f t="shared" si="1493"/>
        <v>0</v>
      </c>
      <c r="Z3333" s="4">
        <f t="shared" si="1494"/>
        <v>-1</v>
      </c>
      <c r="AA3333" s="4">
        <f t="shared" si="1508"/>
        <v>0</v>
      </c>
      <c r="AB3333" s="5">
        <f t="shared" si="1509"/>
        <v>0</v>
      </c>
      <c r="AC3333" s="418">
        <f t="shared" si="1513"/>
        <v>0</v>
      </c>
      <c r="AD3333" s="628">
        <f t="shared" si="1510"/>
        <v>0</v>
      </c>
      <c r="AE3333" s="4">
        <f t="shared" si="1495"/>
        <v>0</v>
      </c>
      <c r="AF3333" s="3">
        <f t="shared" si="1511"/>
        <v>4.67</v>
      </c>
      <c r="AG3333" s="2">
        <f t="shared" si="1496"/>
        <v>105.92076283713217</v>
      </c>
      <c r="AH3333" s="1">
        <f t="shared" si="1485"/>
        <v>0</v>
      </c>
    </row>
    <row r="3334" spans="6:34" ht="15" thickBot="1" x14ac:dyDescent="0.4">
      <c r="F3334" s="21">
        <f t="shared" si="1497"/>
        <v>330.40000000000663</v>
      </c>
      <c r="G3334" s="20">
        <f t="shared" si="1512"/>
        <v>356.63043478260749</v>
      </c>
      <c r="H3334" s="19">
        <f t="shared" si="1486"/>
        <v>6.6304347826074945</v>
      </c>
      <c r="I3334" s="18">
        <f t="shared" si="1487"/>
        <v>1.8944099378878556E-2</v>
      </c>
      <c r="J3334" s="17">
        <f t="shared" si="1488"/>
        <v>3935.0464558612857</v>
      </c>
      <c r="K3334" s="16">
        <f t="shared" si="1489"/>
        <v>32.161889288814081</v>
      </c>
      <c r="L3334" s="15">
        <f t="shared" si="1490"/>
        <v>1.3845347021276564E-7</v>
      </c>
      <c r="M3334" s="14">
        <f t="shared" si="1491"/>
        <v>3.2909005334872264E-10</v>
      </c>
      <c r="N3334" s="13">
        <f t="shared" si="1498"/>
        <v>0</v>
      </c>
      <c r="O3334" s="12">
        <f t="shared" si="1499"/>
        <v>0</v>
      </c>
      <c r="P3334" s="4">
        <f t="shared" si="1500"/>
        <v>1.2462128098967713E-9</v>
      </c>
      <c r="Q3334" s="11">
        <f t="shared" si="1492"/>
        <v>1.831413571056754E-8</v>
      </c>
      <c r="R3334" s="10">
        <f t="shared" si="1501"/>
        <v>0</v>
      </c>
      <c r="S3334" s="9">
        <f t="shared" si="1502"/>
        <v>0</v>
      </c>
      <c r="T3334" s="8">
        <f t="shared" si="1503"/>
        <v>37294.985922558852</v>
      </c>
      <c r="U3334" s="7">
        <f t="shared" si="1504"/>
        <v>-32.161889288814081</v>
      </c>
      <c r="V3334" s="9">
        <f t="shared" si="1505"/>
        <v>0</v>
      </c>
      <c r="W3334" s="8">
        <f t="shared" si="1506"/>
        <v>3935.0464558612857</v>
      </c>
      <c r="X3334" s="7">
        <f t="shared" si="1507"/>
        <v>-32.161889288814081</v>
      </c>
      <c r="Y3334" s="6">
        <f t="shared" si="1493"/>
        <v>0</v>
      </c>
      <c r="Z3334" s="4">
        <f t="shared" si="1494"/>
        <v>-1</v>
      </c>
      <c r="AA3334" s="4">
        <f t="shared" si="1508"/>
        <v>0</v>
      </c>
      <c r="AB3334" s="5">
        <f t="shared" si="1509"/>
        <v>0</v>
      </c>
      <c r="AC3334" s="418">
        <f t="shared" si="1513"/>
        <v>0</v>
      </c>
      <c r="AD3334" s="628">
        <f t="shared" si="1510"/>
        <v>0</v>
      </c>
      <c r="AE3334" s="4">
        <f t="shared" si="1495"/>
        <v>0</v>
      </c>
      <c r="AF3334" s="3">
        <f t="shared" si="1511"/>
        <v>4.67</v>
      </c>
      <c r="AG3334" s="2">
        <f t="shared" si="1496"/>
        <v>105.92076283713217</v>
      </c>
      <c r="AH3334" s="1">
        <f t="shared" si="1485"/>
        <v>0</v>
      </c>
    </row>
    <row r="3335" spans="6:34" ht="15" thickBot="1" x14ac:dyDescent="0.4">
      <c r="F3335" s="21">
        <f t="shared" si="1497"/>
        <v>330.50000000000665</v>
      </c>
      <c r="G3335" s="20">
        <f t="shared" si="1512"/>
        <v>356.63043478260749</v>
      </c>
      <c r="H3335" s="19">
        <f t="shared" si="1486"/>
        <v>6.6304347826074945</v>
      </c>
      <c r="I3335" s="18">
        <f t="shared" si="1487"/>
        <v>1.8944099378878556E-2</v>
      </c>
      <c r="J3335" s="17">
        <f t="shared" si="1488"/>
        <v>3935.0464558612857</v>
      </c>
      <c r="K3335" s="16">
        <f t="shared" si="1489"/>
        <v>32.161889288814081</v>
      </c>
      <c r="L3335" s="15">
        <f t="shared" si="1490"/>
        <v>1.3845347021276564E-7</v>
      </c>
      <c r="M3335" s="14">
        <f t="shared" si="1491"/>
        <v>3.2909005334872264E-10</v>
      </c>
      <c r="N3335" s="13">
        <f t="shared" si="1498"/>
        <v>0</v>
      </c>
      <c r="O3335" s="12">
        <f t="shared" si="1499"/>
        <v>0</v>
      </c>
      <c r="P3335" s="4">
        <f t="shared" si="1500"/>
        <v>1.2462128098967713E-9</v>
      </c>
      <c r="Q3335" s="11">
        <f t="shared" si="1492"/>
        <v>1.831413571056754E-8</v>
      </c>
      <c r="R3335" s="10">
        <f t="shared" si="1501"/>
        <v>0</v>
      </c>
      <c r="S3335" s="9">
        <f t="shared" si="1502"/>
        <v>0</v>
      </c>
      <c r="T3335" s="8">
        <f t="shared" si="1503"/>
        <v>37294.985922558852</v>
      </c>
      <c r="U3335" s="7">
        <f t="shared" si="1504"/>
        <v>-32.161889288814081</v>
      </c>
      <c r="V3335" s="9">
        <f t="shared" si="1505"/>
        <v>0</v>
      </c>
      <c r="W3335" s="8">
        <f t="shared" si="1506"/>
        <v>3935.0464558612857</v>
      </c>
      <c r="X3335" s="7">
        <f t="shared" si="1507"/>
        <v>-32.161889288814081</v>
      </c>
      <c r="Y3335" s="6">
        <f t="shared" si="1493"/>
        <v>0</v>
      </c>
      <c r="Z3335" s="4">
        <f t="shared" si="1494"/>
        <v>-1</v>
      </c>
      <c r="AA3335" s="4">
        <f t="shared" si="1508"/>
        <v>0</v>
      </c>
      <c r="AB3335" s="5">
        <f t="shared" si="1509"/>
        <v>0</v>
      </c>
      <c r="AC3335" s="418">
        <f t="shared" si="1513"/>
        <v>0</v>
      </c>
      <c r="AD3335" s="628">
        <f t="shared" si="1510"/>
        <v>0</v>
      </c>
      <c r="AE3335" s="4">
        <f t="shared" si="1495"/>
        <v>0</v>
      </c>
      <c r="AF3335" s="3">
        <f t="shared" si="1511"/>
        <v>4.67</v>
      </c>
      <c r="AG3335" s="2">
        <f t="shared" si="1496"/>
        <v>105.92076283713217</v>
      </c>
      <c r="AH3335" s="1">
        <f t="shared" si="1485"/>
        <v>0</v>
      </c>
    </row>
    <row r="3336" spans="6:34" ht="15" thickBot="1" x14ac:dyDescent="0.4">
      <c r="F3336" s="21">
        <f t="shared" si="1497"/>
        <v>330.60000000000667</v>
      </c>
      <c r="G3336" s="20">
        <f t="shared" si="1512"/>
        <v>356.63043478260749</v>
      </c>
      <c r="H3336" s="19">
        <f t="shared" si="1486"/>
        <v>6.6304347826074945</v>
      </c>
      <c r="I3336" s="18">
        <f t="shared" si="1487"/>
        <v>1.8944099378878556E-2</v>
      </c>
      <c r="J3336" s="17">
        <f t="shared" si="1488"/>
        <v>3935.0464558612857</v>
      </c>
      <c r="K3336" s="16">
        <f t="shared" si="1489"/>
        <v>32.161889288814081</v>
      </c>
      <c r="L3336" s="15">
        <f t="shared" si="1490"/>
        <v>1.3845347021276564E-7</v>
      </c>
      <c r="M3336" s="14">
        <f t="shared" si="1491"/>
        <v>3.2909005334872264E-10</v>
      </c>
      <c r="N3336" s="13">
        <f t="shared" si="1498"/>
        <v>0</v>
      </c>
      <c r="O3336" s="12">
        <f t="shared" si="1499"/>
        <v>0</v>
      </c>
      <c r="P3336" s="4">
        <f t="shared" si="1500"/>
        <v>1.2462128098967713E-9</v>
      </c>
      <c r="Q3336" s="11">
        <f t="shared" si="1492"/>
        <v>1.831413571056754E-8</v>
      </c>
      <c r="R3336" s="10">
        <f t="shared" si="1501"/>
        <v>0</v>
      </c>
      <c r="S3336" s="9">
        <f t="shared" si="1502"/>
        <v>0</v>
      </c>
      <c r="T3336" s="8">
        <f t="shared" si="1503"/>
        <v>37294.985922558852</v>
      </c>
      <c r="U3336" s="7">
        <f t="shared" si="1504"/>
        <v>-32.161889288814081</v>
      </c>
      <c r="V3336" s="9">
        <f t="shared" si="1505"/>
        <v>0</v>
      </c>
      <c r="W3336" s="8">
        <f t="shared" si="1506"/>
        <v>3935.0464558612857</v>
      </c>
      <c r="X3336" s="7">
        <f t="shared" si="1507"/>
        <v>-32.161889288814081</v>
      </c>
      <c r="Y3336" s="6">
        <f t="shared" si="1493"/>
        <v>0</v>
      </c>
      <c r="Z3336" s="4">
        <f t="shared" si="1494"/>
        <v>-1</v>
      </c>
      <c r="AA3336" s="4">
        <f t="shared" si="1508"/>
        <v>0</v>
      </c>
      <c r="AB3336" s="5">
        <f t="shared" si="1509"/>
        <v>0</v>
      </c>
      <c r="AC3336" s="418">
        <f t="shared" si="1513"/>
        <v>0</v>
      </c>
      <c r="AD3336" s="628">
        <f t="shared" si="1510"/>
        <v>0</v>
      </c>
      <c r="AE3336" s="4">
        <f t="shared" si="1495"/>
        <v>0</v>
      </c>
      <c r="AF3336" s="3">
        <f t="shared" si="1511"/>
        <v>4.67</v>
      </c>
      <c r="AG3336" s="2">
        <f t="shared" si="1496"/>
        <v>105.92076283713217</v>
      </c>
      <c r="AH3336" s="1">
        <f t="shared" si="1485"/>
        <v>0</v>
      </c>
    </row>
    <row r="3337" spans="6:34" ht="15" thickBot="1" x14ac:dyDescent="0.4">
      <c r="F3337" s="21">
        <f t="shared" si="1497"/>
        <v>330.7000000000067</v>
      </c>
      <c r="G3337" s="20">
        <f t="shared" si="1512"/>
        <v>356.63043478260749</v>
      </c>
      <c r="H3337" s="19">
        <f t="shared" si="1486"/>
        <v>6.6304347826074945</v>
      </c>
      <c r="I3337" s="18">
        <f t="shared" si="1487"/>
        <v>1.8944099378878556E-2</v>
      </c>
      <c r="J3337" s="17">
        <f t="shared" si="1488"/>
        <v>3935.0464558612857</v>
      </c>
      <c r="K3337" s="16">
        <f t="shared" si="1489"/>
        <v>32.161889288814081</v>
      </c>
      <c r="L3337" s="15">
        <f t="shared" si="1490"/>
        <v>1.3845347021276564E-7</v>
      </c>
      <c r="M3337" s="14">
        <f t="shared" si="1491"/>
        <v>3.2909005334872264E-10</v>
      </c>
      <c r="N3337" s="13">
        <f t="shared" si="1498"/>
        <v>0</v>
      </c>
      <c r="O3337" s="12">
        <f t="shared" si="1499"/>
        <v>0</v>
      </c>
      <c r="P3337" s="4">
        <f t="shared" si="1500"/>
        <v>1.2462128098967713E-9</v>
      </c>
      <c r="Q3337" s="11">
        <f t="shared" si="1492"/>
        <v>1.831413571056754E-8</v>
      </c>
      <c r="R3337" s="10">
        <f t="shared" si="1501"/>
        <v>0</v>
      </c>
      <c r="S3337" s="9">
        <f t="shared" si="1502"/>
        <v>0</v>
      </c>
      <c r="T3337" s="8">
        <f t="shared" si="1503"/>
        <v>37294.985922558852</v>
      </c>
      <c r="U3337" s="7">
        <f t="shared" si="1504"/>
        <v>-32.161889288814081</v>
      </c>
      <c r="V3337" s="9">
        <f t="shared" si="1505"/>
        <v>0</v>
      </c>
      <c r="W3337" s="8">
        <f t="shared" si="1506"/>
        <v>3935.0464558612857</v>
      </c>
      <c r="X3337" s="7">
        <f t="shared" si="1507"/>
        <v>-32.161889288814081</v>
      </c>
      <c r="Y3337" s="6">
        <f t="shared" si="1493"/>
        <v>0</v>
      </c>
      <c r="Z3337" s="4">
        <f t="shared" si="1494"/>
        <v>-1</v>
      </c>
      <c r="AA3337" s="4">
        <f t="shared" si="1508"/>
        <v>0</v>
      </c>
      <c r="AB3337" s="5">
        <f t="shared" si="1509"/>
        <v>0</v>
      </c>
      <c r="AC3337" s="418">
        <f t="shared" si="1513"/>
        <v>0</v>
      </c>
      <c r="AD3337" s="628">
        <f t="shared" si="1510"/>
        <v>0</v>
      </c>
      <c r="AE3337" s="4">
        <f t="shared" si="1495"/>
        <v>0</v>
      </c>
      <c r="AF3337" s="3">
        <f t="shared" si="1511"/>
        <v>4.67</v>
      </c>
      <c r="AG3337" s="2">
        <f t="shared" si="1496"/>
        <v>105.92076283713217</v>
      </c>
      <c r="AH3337" s="1">
        <f t="shared" si="1485"/>
        <v>0</v>
      </c>
    </row>
    <row r="3338" spans="6:34" ht="15" thickBot="1" x14ac:dyDescent="0.4">
      <c r="F3338" s="21">
        <f t="shared" si="1497"/>
        <v>330.80000000000672</v>
      </c>
      <c r="G3338" s="20">
        <f t="shared" si="1512"/>
        <v>356.63043478260749</v>
      </c>
      <c r="H3338" s="19">
        <f t="shared" si="1486"/>
        <v>6.6304347826074945</v>
      </c>
      <c r="I3338" s="18">
        <f t="shared" si="1487"/>
        <v>1.8944099378878556E-2</v>
      </c>
      <c r="J3338" s="17">
        <f t="shared" si="1488"/>
        <v>3935.0464558612857</v>
      </c>
      <c r="K3338" s="16">
        <f t="shared" si="1489"/>
        <v>32.161889288814081</v>
      </c>
      <c r="L3338" s="15">
        <f t="shared" si="1490"/>
        <v>1.3845347021276564E-7</v>
      </c>
      <c r="M3338" s="14">
        <f t="shared" si="1491"/>
        <v>3.2909005334872264E-10</v>
      </c>
      <c r="N3338" s="13">
        <f t="shared" si="1498"/>
        <v>0</v>
      </c>
      <c r="O3338" s="12">
        <f t="shared" si="1499"/>
        <v>0</v>
      </c>
      <c r="P3338" s="4">
        <f t="shared" si="1500"/>
        <v>1.2462128098967713E-9</v>
      </c>
      <c r="Q3338" s="11">
        <f t="shared" si="1492"/>
        <v>1.831413571056754E-8</v>
      </c>
      <c r="R3338" s="10">
        <f t="shared" si="1501"/>
        <v>0</v>
      </c>
      <c r="S3338" s="9">
        <f t="shared" si="1502"/>
        <v>0</v>
      </c>
      <c r="T3338" s="8">
        <f t="shared" si="1503"/>
        <v>37294.985922558852</v>
      </c>
      <c r="U3338" s="7">
        <f t="shared" si="1504"/>
        <v>-32.161889288814081</v>
      </c>
      <c r="V3338" s="9">
        <f t="shared" si="1505"/>
        <v>0</v>
      </c>
      <c r="W3338" s="8">
        <f t="shared" si="1506"/>
        <v>3935.0464558612857</v>
      </c>
      <c r="X3338" s="7">
        <f t="shared" si="1507"/>
        <v>-32.161889288814081</v>
      </c>
      <c r="Y3338" s="6">
        <f t="shared" si="1493"/>
        <v>0</v>
      </c>
      <c r="Z3338" s="4">
        <f t="shared" si="1494"/>
        <v>-1</v>
      </c>
      <c r="AA3338" s="4">
        <f t="shared" si="1508"/>
        <v>0</v>
      </c>
      <c r="AB3338" s="5">
        <f t="shared" si="1509"/>
        <v>0</v>
      </c>
      <c r="AC3338" s="418">
        <f t="shared" si="1513"/>
        <v>0</v>
      </c>
      <c r="AD3338" s="628">
        <f t="shared" si="1510"/>
        <v>0</v>
      </c>
      <c r="AE3338" s="4">
        <f t="shared" si="1495"/>
        <v>0</v>
      </c>
      <c r="AF3338" s="3">
        <f t="shared" si="1511"/>
        <v>4.67</v>
      </c>
      <c r="AG3338" s="2">
        <f t="shared" si="1496"/>
        <v>105.92076283713217</v>
      </c>
      <c r="AH3338" s="1">
        <f t="shared" si="1485"/>
        <v>0</v>
      </c>
    </row>
    <row r="3339" spans="6:34" ht="15" thickBot="1" x14ac:dyDescent="0.4">
      <c r="F3339" s="21">
        <f t="shared" si="1497"/>
        <v>330.90000000000674</v>
      </c>
      <c r="G3339" s="20">
        <f t="shared" si="1512"/>
        <v>356.63043478260749</v>
      </c>
      <c r="H3339" s="19">
        <f t="shared" si="1486"/>
        <v>6.6304347826074945</v>
      </c>
      <c r="I3339" s="18">
        <f t="shared" si="1487"/>
        <v>1.8944099378878556E-2</v>
      </c>
      <c r="J3339" s="17">
        <f t="shared" si="1488"/>
        <v>3935.0464558612857</v>
      </c>
      <c r="K3339" s="16">
        <f t="shared" si="1489"/>
        <v>32.161889288814081</v>
      </c>
      <c r="L3339" s="15">
        <f t="shared" si="1490"/>
        <v>1.3845347021276564E-7</v>
      </c>
      <c r="M3339" s="14">
        <f t="shared" si="1491"/>
        <v>3.2909005334872264E-10</v>
      </c>
      <c r="N3339" s="13">
        <f t="shared" si="1498"/>
        <v>0</v>
      </c>
      <c r="O3339" s="12">
        <f t="shared" si="1499"/>
        <v>0</v>
      </c>
      <c r="P3339" s="4">
        <f t="shared" si="1500"/>
        <v>1.2462128098967713E-9</v>
      </c>
      <c r="Q3339" s="11">
        <f t="shared" si="1492"/>
        <v>1.831413571056754E-8</v>
      </c>
      <c r="R3339" s="10">
        <f t="shared" si="1501"/>
        <v>0</v>
      </c>
      <c r="S3339" s="9">
        <f t="shared" si="1502"/>
        <v>0</v>
      </c>
      <c r="T3339" s="8">
        <f t="shared" si="1503"/>
        <v>37294.985922558852</v>
      </c>
      <c r="U3339" s="7">
        <f t="shared" si="1504"/>
        <v>-32.161889288814081</v>
      </c>
      <c r="V3339" s="9">
        <f t="shared" si="1505"/>
        <v>0</v>
      </c>
      <c r="W3339" s="8">
        <f t="shared" si="1506"/>
        <v>3935.0464558612857</v>
      </c>
      <c r="X3339" s="7">
        <f t="shared" si="1507"/>
        <v>-32.161889288814081</v>
      </c>
      <c r="Y3339" s="6">
        <f t="shared" si="1493"/>
        <v>0</v>
      </c>
      <c r="Z3339" s="4">
        <f t="shared" si="1494"/>
        <v>-1</v>
      </c>
      <c r="AA3339" s="4">
        <f t="shared" si="1508"/>
        <v>0</v>
      </c>
      <c r="AB3339" s="5">
        <f t="shared" si="1509"/>
        <v>0</v>
      </c>
      <c r="AC3339" s="418">
        <f t="shared" si="1513"/>
        <v>0</v>
      </c>
      <c r="AD3339" s="628">
        <f t="shared" si="1510"/>
        <v>0</v>
      </c>
      <c r="AE3339" s="4">
        <f t="shared" si="1495"/>
        <v>0</v>
      </c>
      <c r="AF3339" s="3">
        <f t="shared" si="1511"/>
        <v>4.67</v>
      </c>
      <c r="AG3339" s="2">
        <f t="shared" si="1496"/>
        <v>105.92076283713217</v>
      </c>
      <c r="AH3339" s="1">
        <f t="shared" si="1485"/>
        <v>0</v>
      </c>
    </row>
    <row r="3340" spans="6:34" ht="15" thickBot="1" x14ac:dyDescent="0.4">
      <c r="F3340" s="21">
        <f t="shared" si="1497"/>
        <v>331.00000000000676</v>
      </c>
      <c r="G3340" s="20">
        <f t="shared" si="1512"/>
        <v>356.63043478260749</v>
      </c>
      <c r="H3340" s="19">
        <f t="shared" si="1486"/>
        <v>6.6304347826074945</v>
      </c>
      <c r="I3340" s="18">
        <f t="shared" si="1487"/>
        <v>1.8944099378878556E-2</v>
      </c>
      <c r="J3340" s="17">
        <f t="shared" si="1488"/>
        <v>3935.0464558612857</v>
      </c>
      <c r="K3340" s="16">
        <f t="shared" si="1489"/>
        <v>32.161889288814081</v>
      </c>
      <c r="L3340" s="15">
        <f t="shared" si="1490"/>
        <v>1.3845347021276564E-7</v>
      </c>
      <c r="M3340" s="14">
        <f t="shared" si="1491"/>
        <v>3.2909005334872264E-10</v>
      </c>
      <c r="N3340" s="13">
        <f t="shared" si="1498"/>
        <v>0</v>
      </c>
      <c r="O3340" s="12">
        <f t="shared" si="1499"/>
        <v>0</v>
      </c>
      <c r="P3340" s="4">
        <f t="shared" si="1500"/>
        <v>1.2462128098967713E-9</v>
      </c>
      <c r="Q3340" s="11">
        <f t="shared" si="1492"/>
        <v>1.831413571056754E-8</v>
      </c>
      <c r="R3340" s="10">
        <f t="shared" si="1501"/>
        <v>0</v>
      </c>
      <c r="S3340" s="9">
        <f t="shared" si="1502"/>
        <v>0</v>
      </c>
      <c r="T3340" s="8">
        <f t="shared" si="1503"/>
        <v>37294.985922558852</v>
      </c>
      <c r="U3340" s="7">
        <f t="shared" si="1504"/>
        <v>-32.161889288814081</v>
      </c>
      <c r="V3340" s="9">
        <f t="shared" si="1505"/>
        <v>0</v>
      </c>
      <c r="W3340" s="8">
        <f t="shared" si="1506"/>
        <v>3935.0464558612857</v>
      </c>
      <c r="X3340" s="7">
        <f t="shared" si="1507"/>
        <v>-32.161889288814081</v>
      </c>
      <c r="Y3340" s="6">
        <f t="shared" si="1493"/>
        <v>0</v>
      </c>
      <c r="Z3340" s="4">
        <f t="shared" si="1494"/>
        <v>-1</v>
      </c>
      <c r="AA3340" s="4">
        <f t="shared" si="1508"/>
        <v>0</v>
      </c>
      <c r="AB3340" s="5">
        <f t="shared" si="1509"/>
        <v>0</v>
      </c>
      <c r="AC3340" s="418">
        <f t="shared" si="1513"/>
        <v>0</v>
      </c>
      <c r="AD3340" s="628">
        <f t="shared" si="1510"/>
        <v>0</v>
      </c>
      <c r="AE3340" s="4">
        <f t="shared" si="1495"/>
        <v>0</v>
      </c>
      <c r="AF3340" s="3">
        <f t="shared" si="1511"/>
        <v>4.67</v>
      </c>
      <c r="AG3340" s="2">
        <f t="shared" si="1496"/>
        <v>105.92076283713217</v>
      </c>
      <c r="AH3340" s="1">
        <f t="shared" si="1485"/>
        <v>0</v>
      </c>
    </row>
    <row r="3341" spans="6:34" ht="15" thickBot="1" x14ac:dyDescent="0.4">
      <c r="F3341" s="21">
        <f t="shared" si="1497"/>
        <v>331.10000000000679</v>
      </c>
      <c r="G3341" s="20">
        <f t="shared" si="1512"/>
        <v>356.63043478260749</v>
      </c>
      <c r="H3341" s="19">
        <f t="shared" si="1486"/>
        <v>6.6304347826074945</v>
      </c>
      <c r="I3341" s="18">
        <f t="shared" si="1487"/>
        <v>1.8944099378878556E-2</v>
      </c>
      <c r="J3341" s="17">
        <f t="shared" si="1488"/>
        <v>3935.0464558612857</v>
      </c>
      <c r="K3341" s="16">
        <f t="shared" si="1489"/>
        <v>32.161889288814081</v>
      </c>
      <c r="L3341" s="15">
        <f t="shared" si="1490"/>
        <v>1.3845347021276564E-7</v>
      </c>
      <c r="M3341" s="14">
        <f t="shared" si="1491"/>
        <v>3.2909005334872264E-10</v>
      </c>
      <c r="N3341" s="13">
        <f t="shared" si="1498"/>
        <v>0</v>
      </c>
      <c r="O3341" s="12">
        <f t="shared" si="1499"/>
        <v>0</v>
      </c>
      <c r="P3341" s="4">
        <f t="shared" si="1500"/>
        <v>1.2462128098967713E-9</v>
      </c>
      <c r="Q3341" s="11">
        <f t="shared" si="1492"/>
        <v>1.831413571056754E-8</v>
      </c>
      <c r="R3341" s="10">
        <f t="shared" si="1501"/>
        <v>0</v>
      </c>
      <c r="S3341" s="9">
        <f t="shared" si="1502"/>
        <v>0</v>
      </c>
      <c r="T3341" s="8">
        <f t="shared" si="1503"/>
        <v>37294.985922558852</v>
      </c>
      <c r="U3341" s="7">
        <f t="shared" si="1504"/>
        <v>-32.161889288814081</v>
      </c>
      <c r="V3341" s="9">
        <f t="shared" si="1505"/>
        <v>0</v>
      </c>
      <c r="W3341" s="8">
        <f t="shared" si="1506"/>
        <v>3935.0464558612857</v>
      </c>
      <c r="X3341" s="7">
        <f t="shared" si="1507"/>
        <v>-32.161889288814081</v>
      </c>
      <c r="Y3341" s="6">
        <f t="shared" si="1493"/>
        <v>0</v>
      </c>
      <c r="Z3341" s="4">
        <f t="shared" si="1494"/>
        <v>-1</v>
      </c>
      <c r="AA3341" s="4">
        <f t="shared" si="1508"/>
        <v>0</v>
      </c>
      <c r="AB3341" s="5">
        <f t="shared" si="1509"/>
        <v>0</v>
      </c>
      <c r="AC3341" s="418">
        <f t="shared" si="1513"/>
        <v>0</v>
      </c>
      <c r="AD3341" s="628">
        <f t="shared" si="1510"/>
        <v>0</v>
      </c>
      <c r="AE3341" s="4">
        <f t="shared" si="1495"/>
        <v>0</v>
      </c>
      <c r="AF3341" s="3">
        <f t="shared" si="1511"/>
        <v>4.67</v>
      </c>
      <c r="AG3341" s="2">
        <f t="shared" si="1496"/>
        <v>105.92076283713217</v>
      </c>
      <c r="AH3341" s="1">
        <f t="shared" si="1485"/>
        <v>0</v>
      </c>
    </row>
    <row r="3342" spans="6:34" ht="15" thickBot="1" x14ac:dyDescent="0.4">
      <c r="F3342" s="21">
        <f t="shared" si="1497"/>
        <v>331.20000000000681</v>
      </c>
      <c r="G3342" s="20">
        <f t="shared" si="1512"/>
        <v>356.63043478260749</v>
      </c>
      <c r="H3342" s="19">
        <f t="shared" si="1486"/>
        <v>6.6304347826074945</v>
      </c>
      <c r="I3342" s="18">
        <f t="shared" si="1487"/>
        <v>1.8944099378878556E-2</v>
      </c>
      <c r="J3342" s="17">
        <f t="shared" si="1488"/>
        <v>3935.0464558612857</v>
      </c>
      <c r="K3342" s="16">
        <f t="shared" si="1489"/>
        <v>32.161889288814081</v>
      </c>
      <c r="L3342" s="15">
        <f t="shared" si="1490"/>
        <v>1.3845347021276564E-7</v>
      </c>
      <c r="M3342" s="14">
        <f t="shared" si="1491"/>
        <v>3.2909005334872264E-10</v>
      </c>
      <c r="N3342" s="13">
        <f t="shared" si="1498"/>
        <v>0</v>
      </c>
      <c r="O3342" s="12">
        <f t="shared" si="1499"/>
        <v>0</v>
      </c>
      <c r="P3342" s="4">
        <f t="shared" si="1500"/>
        <v>1.2462128098967713E-9</v>
      </c>
      <c r="Q3342" s="11">
        <f t="shared" si="1492"/>
        <v>1.831413571056754E-8</v>
      </c>
      <c r="R3342" s="10">
        <f t="shared" si="1501"/>
        <v>0</v>
      </c>
      <c r="S3342" s="9">
        <f t="shared" si="1502"/>
        <v>0</v>
      </c>
      <c r="T3342" s="8">
        <f t="shared" si="1503"/>
        <v>37294.985922558852</v>
      </c>
      <c r="U3342" s="7">
        <f t="shared" si="1504"/>
        <v>-32.161889288814081</v>
      </c>
      <c r="V3342" s="9">
        <f t="shared" si="1505"/>
        <v>0</v>
      </c>
      <c r="W3342" s="8">
        <f t="shared" si="1506"/>
        <v>3935.0464558612857</v>
      </c>
      <c r="X3342" s="7">
        <f t="shared" si="1507"/>
        <v>-32.161889288814081</v>
      </c>
      <c r="Y3342" s="6">
        <f t="shared" si="1493"/>
        <v>0</v>
      </c>
      <c r="Z3342" s="4">
        <f t="shared" si="1494"/>
        <v>-1</v>
      </c>
      <c r="AA3342" s="4">
        <f t="shared" si="1508"/>
        <v>0</v>
      </c>
      <c r="AB3342" s="5">
        <f t="shared" si="1509"/>
        <v>0</v>
      </c>
      <c r="AC3342" s="418">
        <f t="shared" si="1513"/>
        <v>0</v>
      </c>
      <c r="AD3342" s="628">
        <f t="shared" si="1510"/>
        <v>0</v>
      </c>
      <c r="AE3342" s="4">
        <f t="shared" si="1495"/>
        <v>0</v>
      </c>
      <c r="AF3342" s="3">
        <f t="shared" si="1511"/>
        <v>4.67</v>
      </c>
      <c r="AG3342" s="2">
        <f t="shared" si="1496"/>
        <v>105.92076283713217</v>
      </c>
      <c r="AH3342" s="1">
        <f t="shared" si="1485"/>
        <v>0</v>
      </c>
    </row>
    <row r="3343" spans="6:34" ht="15" thickBot="1" x14ac:dyDescent="0.4">
      <c r="F3343" s="21">
        <f t="shared" si="1497"/>
        <v>331.30000000000683</v>
      </c>
      <c r="G3343" s="20">
        <f t="shared" si="1512"/>
        <v>356.63043478260749</v>
      </c>
      <c r="H3343" s="19">
        <f t="shared" si="1486"/>
        <v>6.6304347826074945</v>
      </c>
      <c r="I3343" s="18">
        <f t="shared" si="1487"/>
        <v>1.8944099378878556E-2</v>
      </c>
      <c r="J3343" s="17">
        <f t="shared" si="1488"/>
        <v>3935.0464558612857</v>
      </c>
      <c r="K3343" s="16">
        <f t="shared" si="1489"/>
        <v>32.161889288814081</v>
      </c>
      <c r="L3343" s="15">
        <f t="shared" si="1490"/>
        <v>1.3845347021276564E-7</v>
      </c>
      <c r="M3343" s="14">
        <f t="shared" si="1491"/>
        <v>3.2909005334872264E-10</v>
      </c>
      <c r="N3343" s="13">
        <f t="shared" si="1498"/>
        <v>0</v>
      </c>
      <c r="O3343" s="12">
        <f t="shared" si="1499"/>
        <v>0</v>
      </c>
      <c r="P3343" s="4">
        <f t="shared" si="1500"/>
        <v>1.2462128098967713E-9</v>
      </c>
      <c r="Q3343" s="11">
        <f t="shared" si="1492"/>
        <v>1.831413571056754E-8</v>
      </c>
      <c r="R3343" s="10">
        <f t="shared" si="1501"/>
        <v>0</v>
      </c>
      <c r="S3343" s="9">
        <f t="shared" si="1502"/>
        <v>0</v>
      </c>
      <c r="T3343" s="8">
        <f t="shared" si="1503"/>
        <v>37294.985922558852</v>
      </c>
      <c r="U3343" s="7">
        <f t="shared" si="1504"/>
        <v>-32.161889288814081</v>
      </c>
      <c r="V3343" s="9">
        <f t="shared" si="1505"/>
        <v>0</v>
      </c>
      <c r="W3343" s="8">
        <f t="shared" si="1506"/>
        <v>3935.0464558612857</v>
      </c>
      <c r="X3343" s="7">
        <f t="shared" si="1507"/>
        <v>-32.161889288814081</v>
      </c>
      <c r="Y3343" s="6">
        <f t="shared" si="1493"/>
        <v>0</v>
      </c>
      <c r="Z3343" s="4">
        <f t="shared" si="1494"/>
        <v>-1</v>
      </c>
      <c r="AA3343" s="4">
        <f t="shared" si="1508"/>
        <v>0</v>
      </c>
      <c r="AB3343" s="5">
        <f t="shared" si="1509"/>
        <v>0</v>
      </c>
      <c r="AC3343" s="418">
        <f t="shared" si="1513"/>
        <v>0</v>
      </c>
      <c r="AD3343" s="628">
        <f t="shared" si="1510"/>
        <v>0</v>
      </c>
      <c r="AE3343" s="4">
        <f t="shared" si="1495"/>
        <v>0</v>
      </c>
      <c r="AF3343" s="3">
        <f t="shared" si="1511"/>
        <v>4.67</v>
      </c>
      <c r="AG3343" s="2">
        <f t="shared" si="1496"/>
        <v>105.92076283713217</v>
      </c>
      <c r="AH3343" s="1">
        <f t="shared" si="1485"/>
        <v>0</v>
      </c>
    </row>
    <row r="3344" spans="6:34" ht="15" thickBot="1" x14ac:dyDescent="0.4">
      <c r="F3344" s="21">
        <f t="shared" si="1497"/>
        <v>331.40000000000686</v>
      </c>
      <c r="G3344" s="20">
        <f t="shared" si="1512"/>
        <v>356.63043478260749</v>
      </c>
      <c r="H3344" s="19">
        <f t="shared" si="1486"/>
        <v>6.6304347826074945</v>
      </c>
      <c r="I3344" s="18">
        <f t="shared" si="1487"/>
        <v>1.8944099378878556E-2</v>
      </c>
      <c r="J3344" s="17">
        <f t="shared" si="1488"/>
        <v>3935.0464558612857</v>
      </c>
      <c r="K3344" s="16">
        <f t="shared" si="1489"/>
        <v>32.161889288814081</v>
      </c>
      <c r="L3344" s="15">
        <f t="shared" si="1490"/>
        <v>1.3845347021276564E-7</v>
      </c>
      <c r="M3344" s="14">
        <f t="shared" si="1491"/>
        <v>3.2909005334872264E-10</v>
      </c>
      <c r="N3344" s="13">
        <f t="shared" si="1498"/>
        <v>0</v>
      </c>
      <c r="O3344" s="12">
        <f t="shared" si="1499"/>
        <v>0</v>
      </c>
      <c r="P3344" s="4">
        <f t="shared" si="1500"/>
        <v>1.2462128098967713E-9</v>
      </c>
      <c r="Q3344" s="11">
        <f t="shared" si="1492"/>
        <v>1.831413571056754E-8</v>
      </c>
      <c r="R3344" s="10">
        <f t="shared" si="1501"/>
        <v>0</v>
      </c>
      <c r="S3344" s="9">
        <f t="shared" si="1502"/>
        <v>0</v>
      </c>
      <c r="T3344" s="8">
        <f t="shared" si="1503"/>
        <v>37294.985922558852</v>
      </c>
      <c r="U3344" s="7">
        <f t="shared" si="1504"/>
        <v>-32.161889288814081</v>
      </c>
      <c r="V3344" s="9">
        <f t="shared" si="1505"/>
        <v>0</v>
      </c>
      <c r="W3344" s="8">
        <f t="shared" si="1506"/>
        <v>3935.0464558612857</v>
      </c>
      <c r="X3344" s="7">
        <f t="shared" si="1507"/>
        <v>-32.161889288814081</v>
      </c>
      <c r="Y3344" s="6">
        <f t="shared" si="1493"/>
        <v>0</v>
      </c>
      <c r="Z3344" s="4">
        <f t="shared" si="1494"/>
        <v>-1</v>
      </c>
      <c r="AA3344" s="4">
        <f t="shared" si="1508"/>
        <v>0</v>
      </c>
      <c r="AB3344" s="5">
        <f t="shared" si="1509"/>
        <v>0</v>
      </c>
      <c r="AC3344" s="418">
        <f t="shared" si="1513"/>
        <v>0</v>
      </c>
      <c r="AD3344" s="628">
        <f t="shared" si="1510"/>
        <v>0</v>
      </c>
      <c r="AE3344" s="4">
        <f t="shared" si="1495"/>
        <v>0</v>
      </c>
      <c r="AF3344" s="3">
        <f t="shared" si="1511"/>
        <v>4.67</v>
      </c>
      <c r="AG3344" s="2">
        <f t="shared" si="1496"/>
        <v>105.92076283713217</v>
      </c>
      <c r="AH3344" s="1">
        <f t="shared" si="1485"/>
        <v>0</v>
      </c>
    </row>
    <row r="3345" spans="6:34" ht="15" thickBot="1" x14ac:dyDescent="0.4">
      <c r="F3345" s="21">
        <f t="shared" si="1497"/>
        <v>331.50000000000688</v>
      </c>
      <c r="G3345" s="20">
        <f t="shared" si="1512"/>
        <v>356.63043478260749</v>
      </c>
      <c r="H3345" s="19">
        <f t="shared" si="1486"/>
        <v>6.6304347826074945</v>
      </c>
      <c r="I3345" s="18">
        <f t="shared" si="1487"/>
        <v>1.8944099378878556E-2</v>
      </c>
      <c r="J3345" s="17">
        <f t="shared" si="1488"/>
        <v>3935.0464558612857</v>
      </c>
      <c r="K3345" s="16">
        <f t="shared" si="1489"/>
        <v>32.161889288814081</v>
      </c>
      <c r="L3345" s="15">
        <f t="shared" si="1490"/>
        <v>1.3845347021276564E-7</v>
      </c>
      <c r="M3345" s="14">
        <f t="shared" si="1491"/>
        <v>3.2909005334872264E-10</v>
      </c>
      <c r="N3345" s="13">
        <f t="shared" si="1498"/>
        <v>0</v>
      </c>
      <c r="O3345" s="12">
        <f t="shared" si="1499"/>
        <v>0</v>
      </c>
      <c r="P3345" s="4">
        <f t="shared" si="1500"/>
        <v>1.2462128098967713E-9</v>
      </c>
      <c r="Q3345" s="11">
        <f t="shared" si="1492"/>
        <v>1.831413571056754E-8</v>
      </c>
      <c r="R3345" s="10">
        <f t="shared" si="1501"/>
        <v>0</v>
      </c>
      <c r="S3345" s="9">
        <f t="shared" si="1502"/>
        <v>0</v>
      </c>
      <c r="T3345" s="8">
        <f t="shared" si="1503"/>
        <v>37294.985922558852</v>
      </c>
      <c r="U3345" s="7">
        <f t="shared" si="1504"/>
        <v>-32.161889288814081</v>
      </c>
      <c r="V3345" s="9">
        <f t="shared" si="1505"/>
        <v>0</v>
      </c>
      <c r="W3345" s="8">
        <f t="shared" si="1506"/>
        <v>3935.0464558612857</v>
      </c>
      <c r="X3345" s="7">
        <f t="shared" si="1507"/>
        <v>-32.161889288814081</v>
      </c>
      <c r="Y3345" s="6">
        <f t="shared" si="1493"/>
        <v>0</v>
      </c>
      <c r="Z3345" s="4">
        <f t="shared" si="1494"/>
        <v>-1</v>
      </c>
      <c r="AA3345" s="4">
        <f t="shared" si="1508"/>
        <v>0</v>
      </c>
      <c r="AB3345" s="5">
        <f t="shared" si="1509"/>
        <v>0</v>
      </c>
      <c r="AC3345" s="418">
        <f t="shared" si="1513"/>
        <v>0</v>
      </c>
      <c r="AD3345" s="628">
        <f t="shared" si="1510"/>
        <v>0</v>
      </c>
      <c r="AE3345" s="4">
        <f t="shared" si="1495"/>
        <v>0</v>
      </c>
      <c r="AF3345" s="3">
        <f t="shared" si="1511"/>
        <v>4.67</v>
      </c>
      <c r="AG3345" s="2">
        <f t="shared" si="1496"/>
        <v>105.92076283713217</v>
      </c>
      <c r="AH3345" s="1">
        <f t="shared" si="1485"/>
        <v>0</v>
      </c>
    </row>
    <row r="3346" spans="6:34" ht="15" thickBot="1" x14ac:dyDescent="0.4">
      <c r="F3346" s="21">
        <f t="shared" si="1497"/>
        <v>331.6000000000069</v>
      </c>
      <c r="G3346" s="20">
        <f t="shared" si="1512"/>
        <v>356.63043478260749</v>
      </c>
      <c r="H3346" s="19">
        <f t="shared" si="1486"/>
        <v>6.6304347826074945</v>
      </c>
      <c r="I3346" s="18">
        <f t="shared" si="1487"/>
        <v>1.8944099378878556E-2</v>
      </c>
      <c r="J3346" s="17">
        <f t="shared" si="1488"/>
        <v>3935.0464558612857</v>
      </c>
      <c r="K3346" s="16">
        <f t="shared" si="1489"/>
        <v>32.161889288814081</v>
      </c>
      <c r="L3346" s="15">
        <f t="shared" si="1490"/>
        <v>1.3845347021276564E-7</v>
      </c>
      <c r="M3346" s="14">
        <f t="shared" si="1491"/>
        <v>3.2909005334872264E-10</v>
      </c>
      <c r="N3346" s="13">
        <f t="shared" si="1498"/>
        <v>0</v>
      </c>
      <c r="O3346" s="12">
        <f t="shared" si="1499"/>
        <v>0</v>
      </c>
      <c r="P3346" s="4">
        <f t="shared" si="1500"/>
        <v>1.2462128098967713E-9</v>
      </c>
      <c r="Q3346" s="11">
        <f t="shared" si="1492"/>
        <v>1.831413571056754E-8</v>
      </c>
      <c r="R3346" s="10">
        <f t="shared" si="1501"/>
        <v>0</v>
      </c>
      <c r="S3346" s="9">
        <f t="shared" si="1502"/>
        <v>0</v>
      </c>
      <c r="T3346" s="8">
        <f t="shared" si="1503"/>
        <v>37294.985922558852</v>
      </c>
      <c r="U3346" s="7">
        <f t="shared" si="1504"/>
        <v>-32.161889288814081</v>
      </c>
      <c r="V3346" s="9">
        <f t="shared" si="1505"/>
        <v>0</v>
      </c>
      <c r="W3346" s="8">
        <f t="shared" si="1506"/>
        <v>3935.0464558612857</v>
      </c>
      <c r="X3346" s="7">
        <f t="shared" si="1507"/>
        <v>-32.161889288814081</v>
      </c>
      <c r="Y3346" s="6">
        <f t="shared" si="1493"/>
        <v>0</v>
      </c>
      <c r="Z3346" s="4">
        <f t="shared" si="1494"/>
        <v>-1</v>
      </c>
      <c r="AA3346" s="4">
        <f t="shared" si="1508"/>
        <v>0</v>
      </c>
      <c r="AB3346" s="5">
        <f t="shared" si="1509"/>
        <v>0</v>
      </c>
      <c r="AC3346" s="418">
        <f t="shared" si="1513"/>
        <v>0</v>
      </c>
      <c r="AD3346" s="628">
        <f t="shared" si="1510"/>
        <v>0</v>
      </c>
      <c r="AE3346" s="4">
        <f t="shared" si="1495"/>
        <v>0</v>
      </c>
      <c r="AF3346" s="3">
        <f t="shared" si="1511"/>
        <v>4.67</v>
      </c>
      <c r="AG3346" s="2">
        <f t="shared" si="1496"/>
        <v>105.92076283713217</v>
      </c>
      <c r="AH3346" s="1">
        <f t="shared" si="1485"/>
        <v>0</v>
      </c>
    </row>
    <row r="3347" spans="6:34" ht="15" thickBot="1" x14ac:dyDescent="0.4">
      <c r="F3347" s="21">
        <f t="shared" si="1497"/>
        <v>331.70000000000692</v>
      </c>
      <c r="G3347" s="20">
        <f t="shared" si="1512"/>
        <v>356.63043478260749</v>
      </c>
      <c r="H3347" s="19">
        <f t="shared" si="1486"/>
        <v>6.6304347826074945</v>
      </c>
      <c r="I3347" s="18">
        <f t="shared" si="1487"/>
        <v>1.8944099378878556E-2</v>
      </c>
      <c r="J3347" s="17">
        <f t="shared" si="1488"/>
        <v>3935.0464558612857</v>
      </c>
      <c r="K3347" s="16">
        <f t="shared" si="1489"/>
        <v>32.161889288814081</v>
      </c>
      <c r="L3347" s="15">
        <f t="shared" si="1490"/>
        <v>1.3845347021276564E-7</v>
      </c>
      <c r="M3347" s="14">
        <f t="shared" si="1491"/>
        <v>3.2909005334872264E-10</v>
      </c>
      <c r="N3347" s="13">
        <f t="shared" si="1498"/>
        <v>0</v>
      </c>
      <c r="O3347" s="12">
        <f t="shared" si="1499"/>
        <v>0</v>
      </c>
      <c r="P3347" s="4">
        <f t="shared" si="1500"/>
        <v>1.2462128098967713E-9</v>
      </c>
      <c r="Q3347" s="11">
        <f t="shared" si="1492"/>
        <v>1.831413571056754E-8</v>
      </c>
      <c r="R3347" s="10">
        <f t="shared" si="1501"/>
        <v>0</v>
      </c>
      <c r="S3347" s="9">
        <f t="shared" si="1502"/>
        <v>0</v>
      </c>
      <c r="T3347" s="8">
        <f t="shared" si="1503"/>
        <v>37294.985922558852</v>
      </c>
      <c r="U3347" s="7">
        <f t="shared" si="1504"/>
        <v>-32.161889288814081</v>
      </c>
      <c r="V3347" s="9">
        <f t="shared" si="1505"/>
        <v>0</v>
      </c>
      <c r="W3347" s="8">
        <f t="shared" si="1506"/>
        <v>3935.0464558612857</v>
      </c>
      <c r="X3347" s="7">
        <f t="shared" si="1507"/>
        <v>-32.161889288814081</v>
      </c>
      <c r="Y3347" s="6">
        <f t="shared" si="1493"/>
        <v>0</v>
      </c>
      <c r="Z3347" s="4">
        <f t="shared" si="1494"/>
        <v>-1</v>
      </c>
      <c r="AA3347" s="4">
        <f t="shared" si="1508"/>
        <v>0</v>
      </c>
      <c r="AB3347" s="5">
        <f t="shared" si="1509"/>
        <v>0</v>
      </c>
      <c r="AC3347" s="418">
        <f t="shared" si="1513"/>
        <v>0</v>
      </c>
      <c r="AD3347" s="628">
        <f t="shared" si="1510"/>
        <v>0</v>
      </c>
      <c r="AE3347" s="4">
        <f t="shared" si="1495"/>
        <v>0</v>
      </c>
      <c r="AF3347" s="3">
        <f t="shared" si="1511"/>
        <v>4.67</v>
      </c>
      <c r="AG3347" s="2">
        <f t="shared" si="1496"/>
        <v>105.92076283713217</v>
      </c>
      <c r="AH3347" s="1">
        <f t="shared" si="1485"/>
        <v>0</v>
      </c>
    </row>
    <row r="3348" spans="6:34" ht="15" thickBot="1" x14ac:dyDescent="0.4">
      <c r="F3348" s="21">
        <f t="shared" si="1497"/>
        <v>331.80000000000695</v>
      </c>
      <c r="G3348" s="20">
        <f t="shared" si="1512"/>
        <v>356.63043478260749</v>
      </c>
      <c r="H3348" s="19">
        <f t="shared" si="1486"/>
        <v>6.6304347826074945</v>
      </c>
      <c r="I3348" s="18">
        <f t="shared" si="1487"/>
        <v>1.8944099378878556E-2</v>
      </c>
      <c r="J3348" s="17">
        <f t="shared" si="1488"/>
        <v>3935.0464558612857</v>
      </c>
      <c r="K3348" s="16">
        <f t="shared" si="1489"/>
        <v>32.161889288814081</v>
      </c>
      <c r="L3348" s="15">
        <f t="shared" si="1490"/>
        <v>1.3845347021276564E-7</v>
      </c>
      <c r="M3348" s="14">
        <f t="shared" si="1491"/>
        <v>3.2909005334872264E-10</v>
      </c>
      <c r="N3348" s="13">
        <f t="shared" si="1498"/>
        <v>0</v>
      </c>
      <c r="O3348" s="12">
        <f t="shared" si="1499"/>
        <v>0</v>
      </c>
      <c r="P3348" s="4">
        <f t="shared" si="1500"/>
        <v>1.2462128098967713E-9</v>
      </c>
      <c r="Q3348" s="11">
        <f t="shared" si="1492"/>
        <v>1.831413571056754E-8</v>
      </c>
      <c r="R3348" s="10">
        <f t="shared" si="1501"/>
        <v>0</v>
      </c>
      <c r="S3348" s="9">
        <f t="shared" si="1502"/>
        <v>0</v>
      </c>
      <c r="T3348" s="8">
        <f t="shared" si="1503"/>
        <v>37294.985922558852</v>
      </c>
      <c r="U3348" s="7">
        <f t="shared" si="1504"/>
        <v>-32.161889288814081</v>
      </c>
      <c r="V3348" s="9">
        <f t="shared" si="1505"/>
        <v>0</v>
      </c>
      <c r="W3348" s="8">
        <f t="shared" si="1506"/>
        <v>3935.0464558612857</v>
      </c>
      <c r="X3348" s="7">
        <f t="shared" si="1507"/>
        <v>-32.161889288814081</v>
      </c>
      <c r="Y3348" s="6">
        <f t="shared" si="1493"/>
        <v>0</v>
      </c>
      <c r="Z3348" s="4">
        <f t="shared" si="1494"/>
        <v>-1</v>
      </c>
      <c r="AA3348" s="4">
        <f t="shared" si="1508"/>
        <v>0</v>
      </c>
      <c r="AB3348" s="5">
        <f t="shared" si="1509"/>
        <v>0</v>
      </c>
      <c r="AC3348" s="418">
        <f t="shared" si="1513"/>
        <v>0</v>
      </c>
      <c r="AD3348" s="628">
        <f t="shared" si="1510"/>
        <v>0</v>
      </c>
      <c r="AE3348" s="4">
        <f t="shared" si="1495"/>
        <v>0</v>
      </c>
      <c r="AF3348" s="3">
        <f t="shared" si="1511"/>
        <v>4.67</v>
      </c>
      <c r="AG3348" s="2">
        <f t="shared" si="1496"/>
        <v>105.92076283713217</v>
      </c>
      <c r="AH3348" s="1">
        <f t="shared" si="1485"/>
        <v>0</v>
      </c>
    </row>
    <row r="3349" spans="6:34" ht="15" thickBot="1" x14ac:dyDescent="0.4">
      <c r="F3349" s="21">
        <f t="shared" si="1497"/>
        <v>331.90000000000697</v>
      </c>
      <c r="G3349" s="20">
        <f t="shared" si="1512"/>
        <v>356.63043478260749</v>
      </c>
      <c r="H3349" s="19">
        <f t="shared" si="1486"/>
        <v>6.6304347826074945</v>
      </c>
      <c r="I3349" s="18">
        <f t="shared" si="1487"/>
        <v>1.8944099378878556E-2</v>
      </c>
      <c r="J3349" s="17">
        <f t="shared" si="1488"/>
        <v>3935.0464558612857</v>
      </c>
      <c r="K3349" s="16">
        <f t="shared" si="1489"/>
        <v>32.161889288814081</v>
      </c>
      <c r="L3349" s="15">
        <f t="shared" si="1490"/>
        <v>1.3845347021276564E-7</v>
      </c>
      <c r="M3349" s="14">
        <f t="shared" si="1491"/>
        <v>3.2909005334872264E-10</v>
      </c>
      <c r="N3349" s="13">
        <f t="shared" si="1498"/>
        <v>0</v>
      </c>
      <c r="O3349" s="12">
        <f t="shared" si="1499"/>
        <v>0</v>
      </c>
      <c r="P3349" s="4">
        <f t="shared" si="1500"/>
        <v>1.2462128098967713E-9</v>
      </c>
      <c r="Q3349" s="11">
        <f t="shared" si="1492"/>
        <v>1.831413571056754E-8</v>
      </c>
      <c r="R3349" s="10">
        <f t="shared" si="1501"/>
        <v>0</v>
      </c>
      <c r="S3349" s="9">
        <f t="shared" si="1502"/>
        <v>0</v>
      </c>
      <c r="T3349" s="8">
        <f t="shared" si="1503"/>
        <v>37294.985922558852</v>
      </c>
      <c r="U3349" s="7">
        <f t="shared" si="1504"/>
        <v>-32.161889288814081</v>
      </c>
      <c r="V3349" s="9">
        <f t="shared" si="1505"/>
        <v>0</v>
      </c>
      <c r="W3349" s="8">
        <f t="shared" si="1506"/>
        <v>3935.0464558612857</v>
      </c>
      <c r="X3349" s="7">
        <f t="shared" si="1507"/>
        <v>-32.161889288814081</v>
      </c>
      <c r="Y3349" s="6">
        <f t="shared" si="1493"/>
        <v>0</v>
      </c>
      <c r="Z3349" s="4">
        <f t="shared" si="1494"/>
        <v>-1</v>
      </c>
      <c r="AA3349" s="4">
        <f t="shared" si="1508"/>
        <v>0</v>
      </c>
      <c r="AB3349" s="5">
        <f t="shared" si="1509"/>
        <v>0</v>
      </c>
      <c r="AC3349" s="418">
        <f t="shared" si="1513"/>
        <v>0</v>
      </c>
      <c r="AD3349" s="628">
        <f t="shared" si="1510"/>
        <v>0</v>
      </c>
      <c r="AE3349" s="4">
        <f t="shared" si="1495"/>
        <v>0</v>
      </c>
      <c r="AF3349" s="3">
        <f t="shared" si="1511"/>
        <v>4.67</v>
      </c>
      <c r="AG3349" s="2">
        <f t="shared" si="1496"/>
        <v>105.92076283713217</v>
      </c>
      <c r="AH3349" s="1">
        <f t="shared" ref="AH3349:AH3412" si="1514">DragCoefficient*AE3349^(3/2)</f>
        <v>0</v>
      </c>
    </row>
    <row r="3350" spans="6:34" ht="15" thickBot="1" x14ac:dyDescent="0.4">
      <c r="F3350" s="21">
        <f t="shared" si="1497"/>
        <v>332.00000000000699</v>
      </c>
      <c r="G3350" s="20">
        <f t="shared" si="1512"/>
        <v>356.63043478260749</v>
      </c>
      <c r="H3350" s="19">
        <f t="shared" si="1486"/>
        <v>6.6304347826074945</v>
      </c>
      <c r="I3350" s="18">
        <f t="shared" si="1487"/>
        <v>1.8944099378878556E-2</v>
      </c>
      <c r="J3350" s="17">
        <f t="shared" si="1488"/>
        <v>3935.0464558612857</v>
      </c>
      <c r="K3350" s="16">
        <f t="shared" si="1489"/>
        <v>32.161889288814081</v>
      </c>
      <c r="L3350" s="15">
        <f t="shared" si="1490"/>
        <v>1.3845347021276564E-7</v>
      </c>
      <c r="M3350" s="14">
        <f t="shared" si="1491"/>
        <v>3.2909005334872264E-10</v>
      </c>
      <c r="N3350" s="13">
        <f t="shared" si="1498"/>
        <v>0</v>
      </c>
      <c r="O3350" s="12">
        <f t="shared" si="1499"/>
        <v>0</v>
      </c>
      <c r="P3350" s="4">
        <f t="shared" si="1500"/>
        <v>1.2462128098967713E-9</v>
      </c>
      <c r="Q3350" s="11">
        <f t="shared" si="1492"/>
        <v>1.831413571056754E-8</v>
      </c>
      <c r="R3350" s="10">
        <f t="shared" si="1501"/>
        <v>0</v>
      </c>
      <c r="S3350" s="9">
        <f t="shared" si="1502"/>
        <v>0</v>
      </c>
      <c r="T3350" s="8">
        <f t="shared" si="1503"/>
        <v>37294.985922558852</v>
      </c>
      <c r="U3350" s="7">
        <f t="shared" si="1504"/>
        <v>-32.161889288814081</v>
      </c>
      <c r="V3350" s="9">
        <f t="shared" si="1505"/>
        <v>0</v>
      </c>
      <c r="W3350" s="8">
        <f t="shared" si="1506"/>
        <v>3935.0464558612857</v>
      </c>
      <c r="X3350" s="7">
        <f t="shared" si="1507"/>
        <v>-32.161889288814081</v>
      </c>
      <c r="Y3350" s="6">
        <f t="shared" si="1493"/>
        <v>0</v>
      </c>
      <c r="Z3350" s="4">
        <f t="shared" si="1494"/>
        <v>-1</v>
      </c>
      <c r="AA3350" s="4">
        <f t="shared" si="1508"/>
        <v>0</v>
      </c>
      <c r="AB3350" s="5">
        <f t="shared" si="1509"/>
        <v>0</v>
      </c>
      <c r="AC3350" s="418">
        <f t="shared" si="1513"/>
        <v>0</v>
      </c>
      <c r="AD3350" s="628">
        <f t="shared" si="1510"/>
        <v>0</v>
      </c>
      <c r="AE3350" s="4">
        <f t="shared" si="1495"/>
        <v>0</v>
      </c>
      <c r="AF3350" s="3">
        <f t="shared" si="1511"/>
        <v>4.67</v>
      </c>
      <c r="AG3350" s="2">
        <f t="shared" si="1496"/>
        <v>105.92076283713217</v>
      </c>
      <c r="AH3350" s="1">
        <f t="shared" si="1514"/>
        <v>0</v>
      </c>
    </row>
    <row r="3351" spans="6:34" ht="15" thickBot="1" x14ac:dyDescent="0.4">
      <c r="F3351" s="21">
        <f t="shared" si="1497"/>
        <v>332.10000000000701</v>
      </c>
      <c r="G3351" s="20">
        <f t="shared" si="1512"/>
        <v>356.63043478260749</v>
      </c>
      <c r="H3351" s="19">
        <f t="shared" si="1486"/>
        <v>6.6304347826074945</v>
      </c>
      <c r="I3351" s="18">
        <f t="shared" si="1487"/>
        <v>1.8944099378878556E-2</v>
      </c>
      <c r="J3351" s="17">
        <f t="shared" si="1488"/>
        <v>3935.0464558612857</v>
      </c>
      <c r="K3351" s="16">
        <f t="shared" si="1489"/>
        <v>32.161889288814081</v>
      </c>
      <c r="L3351" s="15">
        <f t="shared" si="1490"/>
        <v>1.3845347021276564E-7</v>
      </c>
      <c r="M3351" s="14">
        <f t="shared" si="1491"/>
        <v>3.2909005334872264E-10</v>
      </c>
      <c r="N3351" s="13">
        <f t="shared" si="1498"/>
        <v>0</v>
      </c>
      <c r="O3351" s="12">
        <f t="shared" si="1499"/>
        <v>0</v>
      </c>
      <c r="P3351" s="4">
        <f t="shared" si="1500"/>
        <v>1.2462128098967713E-9</v>
      </c>
      <c r="Q3351" s="11">
        <f t="shared" si="1492"/>
        <v>1.831413571056754E-8</v>
      </c>
      <c r="R3351" s="10">
        <f t="shared" si="1501"/>
        <v>0</v>
      </c>
      <c r="S3351" s="9">
        <f t="shared" si="1502"/>
        <v>0</v>
      </c>
      <c r="T3351" s="8">
        <f t="shared" si="1503"/>
        <v>37294.985922558852</v>
      </c>
      <c r="U3351" s="7">
        <f t="shared" si="1504"/>
        <v>-32.161889288814081</v>
      </c>
      <c r="V3351" s="9">
        <f t="shared" si="1505"/>
        <v>0</v>
      </c>
      <c r="W3351" s="8">
        <f t="shared" si="1506"/>
        <v>3935.0464558612857</v>
      </c>
      <c r="X3351" s="7">
        <f t="shared" si="1507"/>
        <v>-32.161889288814081</v>
      </c>
      <c r="Y3351" s="6">
        <f t="shared" si="1493"/>
        <v>0</v>
      </c>
      <c r="Z3351" s="4">
        <f t="shared" si="1494"/>
        <v>-1</v>
      </c>
      <c r="AA3351" s="4">
        <f t="shared" si="1508"/>
        <v>0</v>
      </c>
      <c r="AB3351" s="5">
        <f t="shared" si="1509"/>
        <v>0</v>
      </c>
      <c r="AC3351" s="418">
        <f t="shared" si="1513"/>
        <v>0</v>
      </c>
      <c r="AD3351" s="628">
        <f t="shared" si="1510"/>
        <v>0</v>
      </c>
      <c r="AE3351" s="4">
        <f t="shared" si="1495"/>
        <v>0</v>
      </c>
      <c r="AF3351" s="3">
        <f t="shared" si="1511"/>
        <v>4.67</v>
      </c>
      <c r="AG3351" s="2">
        <f t="shared" si="1496"/>
        <v>105.92076283713217</v>
      </c>
      <c r="AH3351" s="1">
        <f t="shared" si="1514"/>
        <v>0</v>
      </c>
    </row>
    <row r="3352" spans="6:34" ht="15" thickBot="1" x14ac:dyDescent="0.4">
      <c r="F3352" s="21">
        <f t="shared" si="1497"/>
        <v>332.20000000000704</v>
      </c>
      <c r="G3352" s="20">
        <f t="shared" si="1512"/>
        <v>356.63043478260749</v>
      </c>
      <c r="H3352" s="19">
        <f t="shared" si="1486"/>
        <v>6.6304347826074945</v>
      </c>
      <c r="I3352" s="18">
        <f t="shared" si="1487"/>
        <v>1.8944099378878556E-2</v>
      </c>
      <c r="J3352" s="17">
        <f t="shared" si="1488"/>
        <v>3935.0464558612857</v>
      </c>
      <c r="K3352" s="16">
        <f t="shared" si="1489"/>
        <v>32.161889288814081</v>
      </c>
      <c r="L3352" s="15">
        <f t="shared" si="1490"/>
        <v>1.3845347021276564E-7</v>
      </c>
      <c r="M3352" s="14">
        <f t="shared" si="1491"/>
        <v>3.2909005334872264E-10</v>
      </c>
      <c r="N3352" s="13">
        <f t="shared" si="1498"/>
        <v>0</v>
      </c>
      <c r="O3352" s="12">
        <f t="shared" si="1499"/>
        <v>0</v>
      </c>
      <c r="P3352" s="4">
        <f t="shared" si="1500"/>
        <v>1.2462128098967713E-9</v>
      </c>
      <c r="Q3352" s="11">
        <f t="shared" si="1492"/>
        <v>1.831413571056754E-8</v>
      </c>
      <c r="R3352" s="10">
        <f t="shared" si="1501"/>
        <v>0</v>
      </c>
      <c r="S3352" s="9">
        <f t="shared" si="1502"/>
        <v>0</v>
      </c>
      <c r="T3352" s="8">
        <f t="shared" si="1503"/>
        <v>37294.985922558852</v>
      </c>
      <c r="U3352" s="7">
        <f t="shared" si="1504"/>
        <v>-32.161889288814081</v>
      </c>
      <c r="V3352" s="9">
        <f t="shared" si="1505"/>
        <v>0</v>
      </c>
      <c r="W3352" s="8">
        <f t="shared" si="1506"/>
        <v>3935.0464558612857</v>
      </c>
      <c r="X3352" s="7">
        <f t="shared" si="1507"/>
        <v>-32.161889288814081</v>
      </c>
      <c r="Y3352" s="6">
        <f t="shared" si="1493"/>
        <v>0</v>
      </c>
      <c r="Z3352" s="4">
        <f t="shared" si="1494"/>
        <v>-1</v>
      </c>
      <c r="AA3352" s="4">
        <f t="shared" si="1508"/>
        <v>0</v>
      </c>
      <c r="AB3352" s="5">
        <f t="shared" si="1509"/>
        <v>0</v>
      </c>
      <c r="AC3352" s="418">
        <f t="shared" si="1513"/>
        <v>0</v>
      </c>
      <c r="AD3352" s="628">
        <f t="shared" si="1510"/>
        <v>0</v>
      </c>
      <c r="AE3352" s="4">
        <f t="shared" si="1495"/>
        <v>0</v>
      </c>
      <c r="AF3352" s="3">
        <f t="shared" si="1511"/>
        <v>4.67</v>
      </c>
      <c r="AG3352" s="2">
        <f t="shared" si="1496"/>
        <v>105.92076283713217</v>
      </c>
      <c r="AH3352" s="1">
        <f t="shared" si="1514"/>
        <v>0</v>
      </c>
    </row>
    <row r="3353" spans="6:34" ht="15" thickBot="1" x14ac:dyDescent="0.4">
      <c r="F3353" s="21">
        <f t="shared" si="1497"/>
        <v>332.30000000000706</v>
      </c>
      <c r="G3353" s="20">
        <f t="shared" si="1512"/>
        <v>356.63043478260749</v>
      </c>
      <c r="H3353" s="19">
        <f t="shared" si="1486"/>
        <v>6.6304347826074945</v>
      </c>
      <c r="I3353" s="18">
        <f t="shared" si="1487"/>
        <v>1.8944099378878556E-2</v>
      </c>
      <c r="J3353" s="17">
        <f t="shared" si="1488"/>
        <v>3935.0464558612857</v>
      </c>
      <c r="K3353" s="16">
        <f t="shared" si="1489"/>
        <v>32.161889288814081</v>
      </c>
      <c r="L3353" s="15">
        <f t="shared" si="1490"/>
        <v>1.3845347021276564E-7</v>
      </c>
      <c r="M3353" s="14">
        <f t="shared" si="1491"/>
        <v>3.2909005334872264E-10</v>
      </c>
      <c r="N3353" s="13">
        <f t="shared" si="1498"/>
        <v>0</v>
      </c>
      <c r="O3353" s="12">
        <f t="shared" si="1499"/>
        <v>0</v>
      </c>
      <c r="P3353" s="4">
        <f t="shared" si="1500"/>
        <v>1.2462128098967713E-9</v>
      </c>
      <c r="Q3353" s="11">
        <f t="shared" si="1492"/>
        <v>1.831413571056754E-8</v>
      </c>
      <c r="R3353" s="10">
        <f t="shared" si="1501"/>
        <v>0</v>
      </c>
      <c r="S3353" s="9">
        <f t="shared" si="1502"/>
        <v>0</v>
      </c>
      <c r="T3353" s="8">
        <f t="shared" si="1503"/>
        <v>37294.985922558852</v>
      </c>
      <c r="U3353" s="7">
        <f t="shared" si="1504"/>
        <v>-32.161889288814081</v>
      </c>
      <c r="V3353" s="9">
        <f t="shared" si="1505"/>
        <v>0</v>
      </c>
      <c r="W3353" s="8">
        <f t="shared" si="1506"/>
        <v>3935.0464558612857</v>
      </c>
      <c r="X3353" s="7">
        <f t="shared" si="1507"/>
        <v>-32.161889288814081</v>
      </c>
      <c r="Y3353" s="6">
        <f t="shared" si="1493"/>
        <v>0</v>
      </c>
      <c r="Z3353" s="4">
        <f t="shared" si="1494"/>
        <v>-1</v>
      </c>
      <c r="AA3353" s="4">
        <f t="shared" si="1508"/>
        <v>0</v>
      </c>
      <c r="AB3353" s="5">
        <f t="shared" si="1509"/>
        <v>0</v>
      </c>
      <c r="AC3353" s="418">
        <f t="shared" si="1513"/>
        <v>0</v>
      </c>
      <c r="AD3353" s="628">
        <f t="shared" si="1510"/>
        <v>0</v>
      </c>
      <c r="AE3353" s="4">
        <f t="shared" si="1495"/>
        <v>0</v>
      </c>
      <c r="AF3353" s="3">
        <f t="shared" si="1511"/>
        <v>4.67</v>
      </c>
      <c r="AG3353" s="2">
        <f t="shared" si="1496"/>
        <v>105.92076283713217</v>
      </c>
      <c r="AH3353" s="1">
        <f t="shared" si="1514"/>
        <v>0</v>
      </c>
    </row>
    <row r="3354" spans="6:34" ht="15" thickBot="1" x14ac:dyDescent="0.4">
      <c r="F3354" s="21">
        <f t="shared" si="1497"/>
        <v>332.40000000000708</v>
      </c>
      <c r="G3354" s="20">
        <f t="shared" si="1512"/>
        <v>356.63043478260749</v>
      </c>
      <c r="H3354" s="19">
        <f t="shared" si="1486"/>
        <v>6.6304347826074945</v>
      </c>
      <c r="I3354" s="18">
        <f t="shared" si="1487"/>
        <v>1.8944099378878556E-2</v>
      </c>
      <c r="J3354" s="17">
        <f t="shared" si="1488"/>
        <v>3935.0464558612857</v>
      </c>
      <c r="K3354" s="16">
        <f t="shared" si="1489"/>
        <v>32.161889288814081</v>
      </c>
      <c r="L3354" s="15">
        <f t="shared" si="1490"/>
        <v>1.3845347021276564E-7</v>
      </c>
      <c r="M3354" s="14">
        <f t="shared" si="1491"/>
        <v>3.2909005334872264E-10</v>
      </c>
      <c r="N3354" s="13">
        <f t="shared" si="1498"/>
        <v>0</v>
      </c>
      <c r="O3354" s="12">
        <f t="shared" si="1499"/>
        <v>0</v>
      </c>
      <c r="P3354" s="4">
        <f t="shared" si="1500"/>
        <v>1.2462128098967713E-9</v>
      </c>
      <c r="Q3354" s="11">
        <f t="shared" si="1492"/>
        <v>1.831413571056754E-8</v>
      </c>
      <c r="R3354" s="10">
        <f t="shared" si="1501"/>
        <v>0</v>
      </c>
      <c r="S3354" s="9">
        <f t="shared" si="1502"/>
        <v>0</v>
      </c>
      <c r="T3354" s="8">
        <f t="shared" si="1503"/>
        <v>37294.985922558852</v>
      </c>
      <c r="U3354" s="7">
        <f t="shared" si="1504"/>
        <v>-32.161889288814081</v>
      </c>
      <c r="V3354" s="9">
        <f t="shared" si="1505"/>
        <v>0</v>
      </c>
      <c r="W3354" s="8">
        <f t="shared" si="1506"/>
        <v>3935.0464558612857</v>
      </c>
      <c r="X3354" s="7">
        <f t="shared" si="1507"/>
        <v>-32.161889288814081</v>
      </c>
      <c r="Y3354" s="6">
        <f t="shared" si="1493"/>
        <v>0</v>
      </c>
      <c r="Z3354" s="4">
        <f t="shared" si="1494"/>
        <v>-1</v>
      </c>
      <c r="AA3354" s="4">
        <f t="shared" si="1508"/>
        <v>0</v>
      </c>
      <c r="AB3354" s="5">
        <f t="shared" si="1509"/>
        <v>0</v>
      </c>
      <c r="AC3354" s="418">
        <f t="shared" si="1513"/>
        <v>0</v>
      </c>
      <c r="AD3354" s="628">
        <f t="shared" si="1510"/>
        <v>0</v>
      </c>
      <c r="AE3354" s="4">
        <f t="shared" si="1495"/>
        <v>0</v>
      </c>
      <c r="AF3354" s="3">
        <f t="shared" si="1511"/>
        <v>4.67</v>
      </c>
      <c r="AG3354" s="2">
        <f t="shared" si="1496"/>
        <v>105.92076283713217</v>
      </c>
      <c r="AH3354" s="1">
        <f t="shared" si="1514"/>
        <v>0</v>
      </c>
    </row>
    <row r="3355" spans="6:34" ht="15" thickBot="1" x14ac:dyDescent="0.4">
      <c r="F3355" s="21">
        <f t="shared" si="1497"/>
        <v>332.50000000000711</v>
      </c>
      <c r="G3355" s="20">
        <f t="shared" si="1512"/>
        <v>356.63043478260749</v>
      </c>
      <c r="H3355" s="19">
        <f t="shared" si="1486"/>
        <v>6.6304347826074945</v>
      </c>
      <c r="I3355" s="18">
        <f t="shared" si="1487"/>
        <v>1.8944099378878556E-2</v>
      </c>
      <c r="J3355" s="17">
        <f t="shared" si="1488"/>
        <v>3935.0464558612857</v>
      </c>
      <c r="K3355" s="16">
        <f t="shared" si="1489"/>
        <v>32.161889288814081</v>
      </c>
      <c r="L3355" s="15">
        <f t="shared" si="1490"/>
        <v>1.3845347021276564E-7</v>
      </c>
      <c r="M3355" s="14">
        <f t="shared" si="1491"/>
        <v>3.2909005334872264E-10</v>
      </c>
      <c r="N3355" s="13">
        <f t="shared" si="1498"/>
        <v>0</v>
      </c>
      <c r="O3355" s="12">
        <f t="shared" si="1499"/>
        <v>0</v>
      </c>
      <c r="P3355" s="4">
        <f t="shared" si="1500"/>
        <v>1.2462128098967713E-9</v>
      </c>
      <c r="Q3355" s="11">
        <f t="shared" si="1492"/>
        <v>1.831413571056754E-8</v>
      </c>
      <c r="R3355" s="10">
        <f t="shared" si="1501"/>
        <v>0</v>
      </c>
      <c r="S3355" s="9">
        <f t="shared" si="1502"/>
        <v>0</v>
      </c>
      <c r="T3355" s="8">
        <f t="shared" si="1503"/>
        <v>37294.985922558852</v>
      </c>
      <c r="U3355" s="7">
        <f t="shared" si="1504"/>
        <v>-32.161889288814081</v>
      </c>
      <c r="V3355" s="9">
        <f t="shared" si="1505"/>
        <v>0</v>
      </c>
      <c r="W3355" s="8">
        <f t="shared" si="1506"/>
        <v>3935.0464558612857</v>
      </c>
      <c r="X3355" s="7">
        <f t="shared" si="1507"/>
        <v>-32.161889288814081</v>
      </c>
      <c r="Y3355" s="6">
        <f t="shared" si="1493"/>
        <v>0</v>
      </c>
      <c r="Z3355" s="4">
        <f t="shared" si="1494"/>
        <v>-1</v>
      </c>
      <c r="AA3355" s="4">
        <f t="shared" si="1508"/>
        <v>0</v>
      </c>
      <c r="AB3355" s="5">
        <f t="shared" si="1509"/>
        <v>0</v>
      </c>
      <c r="AC3355" s="418">
        <f t="shared" si="1513"/>
        <v>0</v>
      </c>
      <c r="AD3355" s="628">
        <f t="shared" si="1510"/>
        <v>0</v>
      </c>
      <c r="AE3355" s="4">
        <f t="shared" si="1495"/>
        <v>0</v>
      </c>
      <c r="AF3355" s="3">
        <f t="shared" si="1511"/>
        <v>4.67</v>
      </c>
      <c r="AG3355" s="2">
        <f t="shared" si="1496"/>
        <v>105.92076283713217</v>
      </c>
      <c r="AH3355" s="1">
        <f t="shared" si="1514"/>
        <v>0</v>
      </c>
    </row>
    <row r="3356" spans="6:34" ht="15" thickBot="1" x14ac:dyDescent="0.4">
      <c r="F3356" s="21">
        <f t="shared" si="1497"/>
        <v>332.60000000000713</v>
      </c>
      <c r="G3356" s="20">
        <f t="shared" si="1512"/>
        <v>356.63043478260749</v>
      </c>
      <c r="H3356" s="19">
        <f t="shared" si="1486"/>
        <v>6.6304347826074945</v>
      </c>
      <c r="I3356" s="18">
        <f t="shared" si="1487"/>
        <v>1.8944099378878556E-2</v>
      </c>
      <c r="J3356" s="17">
        <f t="shared" si="1488"/>
        <v>3935.0464558612857</v>
      </c>
      <c r="K3356" s="16">
        <f t="shared" si="1489"/>
        <v>32.161889288814081</v>
      </c>
      <c r="L3356" s="15">
        <f t="shared" si="1490"/>
        <v>1.3845347021276564E-7</v>
      </c>
      <c r="M3356" s="14">
        <f t="shared" si="1491"/>
        <v>3.2909005334872264E-10</v>
      </c>
      <c r="N3356" s="13">
        <f t="shared" si="1498"/>
        <v>0</v>
      </c>
      <c r="O3356" s="12">
        <f t="shared" si="1499"/>
        <v>0</v>
      </c>
      <c r="P3356" s="4">
        <f t="shared" si="1500"/>
        <v>1.2462128098967713E-9</v>
      </c>
      <c r="Q3356" s="11">
        <f t="shared" si="1492"/>
        <v>1.831413571056754E-8</v>
      </c>
      <c r="R3356" s="10">
        <f t="shared" si="1501"/>
        <v>0</v>
      </c>
      <c r="S3356" s="9">
        <f t="shared" si="1502"/>
        <v>0</v>
      </c>
      <c r="T3356" s="8">
        <f t="shared" si="1503"/>
        <v>37294.985922558852</v>
      </c>
      <c r="U3356" s="7">
        <f t="shared" si="1504"/>
        <v>-32.161889288814081</v>
      </c>
      <c r="V3356" s="9">
        <f t="shared" si="1505"/>
        <v>0</v>
      </c>
      <c r="W3356" s="8">
        <f t="shared" si="1506"/>
        <v>3935.0464558612857</v>
      </c>
      <c r="X3356" s="7">
        <f t="shared" si="1507"/>
        <v>-32.161889288814081</v>
      </c>
      <c r="Y3356" s="6">
        <f t="shared" si="1493"/>
        <v>0</v>
      </c>
      <c r="Z3356" s="4">
        <f t="shared" si="1494"/>
        <v>-1</v>
      </c>
      <c r="AA3356" s="4">
        <f t="shared" si="1508"/>
        <v>0</v>
      </c>
      <c r="AB3356" s="5">
        <f t="shared" si="1509"/>
        <v>0</v>
      </c>
      <c r="AC3356" s="418">
        <f t="shared" si="1513"/>
        <v>0</v>
      </c>
      <c r="AD3356" s="628">
        <f t="shared" si="1510"/>
        <v>0</v>
      </c>
      <c r="AE3356" s="4">
        <f t="shared" si="1495"/>
        <v>0</v>
      </c>
      <c r="AF3356" s="3">
        <f t="shared" si="1511"/>
        <v>4.67</v>
      </c>
      <c r="AG3356" s="2">
        <f t="shared" si="1496"/>
        <v>105.92076283713217</v>
      </c>
      <c r="AH3356" s="1">
        <f t="shared" si="1514"/>
        <v>0</v>
      </c>
    </row>
    <row r="3357" spans="6:34" ht="15" thickBot="1" x14ac:dyDescent="0.4">
      <c r="F3357" s="21">
        <f t="shared" si="1497"/>
        <v>332.70000000000715</v>
      </c>
      <c r="G3357" s="20">
        <f t="shared" si="1512"/>
        <v>356.63043478260749</v>
      </c>
      <c r="H3357" s="19">
        <f t="shared" si="1486"/>
        <v>6.6304347826074945</v>
      </c>
      <c r="I3357" s="18">
        <f t="shared" si="1487"/>
        <v>1.8944099378878556E-2</v>
      </c>
      <c r="J3357" s="17">
        <f t="shared" si="1488"/>
        <v>3935.0464558612857</v>
      </c>
      <c r="K3357" s="16">
        <f t="shared" si="1489"/>
        <v>32.161889288814081</v>
      </c>
      <c r="L3357" s="15">
        <f t="shared" si="1490"/>
        <v>1.3845347021276564E-7</v>
      </c>
      <c r="M3357" s="14">
        <f t="shared" si="1491"/>
        <v>3.2909005334872264E-10</v>
      </c>
      <c r="N3357" s="13">
        <f t="shared" si="1498"/>
        <v>0</v>
      </c>
      <c r="O3357" s="12">
        <f t="shared" si="1499"/>
        <v>0</v>
      </c>
      <c r="P3357" s="4">
        <f t="shared" si="1500"/>
        <v>1.2462128098967713E-9</v>
      </c>
      <c r="Q3357" s="11">
        <f t="shared" si="1492"/>
        <v>1.831413571056754E-8</v>
      </c>
      <c r="R3357" s="10">
        <f t="shared" si="1501"/>
        <v>0</v>
      </c>
      <c r="S3357" s="9">
        <f t="shared" si="1502"/>
        <v>0</v>
      </c>
      <c r="T3357" s="8">
        <f t="shared" si="1503"/>
        <v>37294.985922558852</v>
      </c>
      <c r="U3357" s="7">
        <f t="shared" si="1504"/>
        <v>-32.161889288814081</v>
      </c>
      <c r="V3357" s="9">
        <f t="shared" si="1505"/>
        <v>0</v>
      </c>
      <c r="W3357" s="8">
        <f t="shared" si="1506"/>
        <v>3935.0464558612857</v>
      </c>
      <c r="X3357" s="7">
        <f t="shared" si="1507"/>
        <v>-32.161889288814081</v>
      </c>
      <c r="Y3357" s="6">
        <f t="shared" si="1493"/>
        <v>0</v>
      </c>
      <c r="Z3357" s="4">
        <f t="shared" si="1494"/>
        <v>-1</v>
      </c>
      <c r="AA3357" s="4">
        <f t="shared" si="1508"/>
        <v>0</v>
      </c>
      <c r="AB3357" s="5">
        <f t="shared" si="1509"/>
        <v>0</v>
      </c>
      <c r="AC3357" s="418">
        <f t="shared" si="1513"/>
        <v>0</v>
      </c>
      <c r="AD3357" s="628">
        <f t="shared" si="1510"/>
        <v>0</v>
      </c>
      <c r="AE3357" s="4">
        <f t="shared" si="1495"/>
        <v>0</v>
      </c>
      <c r="AF3357" s="3">
        <f t="shared" si="1511"/>
        <v>4.67</v>
      </c>
      <c r="AG3357" s="2">
        <f t="shared" si="1496"/>
        <v>105.92076283713217</v>
      </c>
      <c r="AH3357" s="1">
        <f t="shared" si="1514"/>
        <v>0</v>
      </c>
    </row>
    <row r="3358" spans="6:34" ht="15" thickBot="1" x14ac:dyDescent="0.4">
      <c r="F3358" s="21">
        <f t="shared" si="1497"/>
        <v>332.80000000000717</v>
      </c>
      <c r="G3358" s="20">
        <f t="shared" si="1512"/>
        <v>356.63043478260749</v>
      </c>
      <c r="H3358" s="19">
        <f t="shared" ref="H3358:H3421" si="1515">G3358-(TotalWeightE-PropellantWeight)</f>
        <v>6.6304347826074945</v>
      </c>
      <c r="I3358" s="18">
        <f t="shared" ref="I3358:I3421" si="1516">(G3358-(TotalWeightE-PropellantWeight))/(PropellantWeight)</f>
        <v>1.8944099378878556E-2</v>
      </c>
      <c r="J3358" s="17">
        <f t="shared" ref="J3358:J3421" si="1517">W3358</f>
        <v>3935.0464558612857</v>
      </c>
      <c r="K3358" s="16">
        <f t="shared" ref="K3358:K3421" si="1518">$L$23*(20902231^2)/((20902231+W3358)^2)</f>
        <v>32.161889288814081</v>
      </c>
      <c r="L3358" s="15">
        <f t="shared" ref="L3358:L3421" si="1519">M3358/$L$22</f>
        <v>1.3845347021276564E-7</v>
      </c>
      <c r="M3358" s="14">
        <f t="shared" ref="M3358:M3421" si="1520">$L$22*(EXP(-K3358*(W3358-0)/($L$25*AF3358)))</f>
        <v>3.2909005334872264E-10</v>
      </c>
      <c r="N3358" s="13">
        <f t="shared" si="1498"/>
        <v>0</v>
      </c>
      <c r="O3358" s="12">
        <f t="shared" si="1499"/>
        <v>0</v>
      </c>
      <c r="P3358" s="4">
        <f t="shared" si="1500"/>
        <v>1.2462128098967713E-9</v>
      </c>
      <c r="Q3358" s="11">
        <f t="shared" ref="Q3358:Q3421" si="1521">(M3358*$L$25*AF3358)/144</f>
        <v>1.831413571056754E-8</v>
      </c>
      <c r="R3358" s="10">
        <f t="shared" si="1501"/>
        <v>0</v>
      </c>
      <c r="S3358" s="9">
        <f t="shared" si="1502"/>
        <v>0</v>
      </c>
      <c r="T3358" s="8">
        <f t="shared" si="1503"/>
        <v>37294.985922558852</v>
      </c>
      <c r="U3358" s="7">
        <f t="shared" si="1504"/>
        <v>-32.161889288814081</v>
      </c>
      <c r="V3358" s="9">
        <f t="shared" si="1505"/>
        <v>0</v>
      </c>
      <c r="W3358" s="8">
        <f t="shared" si="1506"/>
        <v>3935.0464558612857</v>
      </c>
      <c r="X3358" s="7">
        <f t="shared" si="1507"/>
        <v>-32.161889288814081</v>
      </c>
      <c r="Y3358" s="6">
        <f t="shared" ref="Y3358:Y3421" si="1522">SQRT((S3358^2)+(V3358^2))</f>
        <v>0</v>
      </c>
      <c r="Z3358" s="4">
        <f t="shared" ref="Z3358:Z3421" si="1523">X3358/K3358</f>
        <v>-1</v>
      </c>
      <c r="AA3358" s="4">
        <f t="shared" si="1508"/>
        <v>0</v>
      </c>
      <c r="AB3358" s="5">
        <f t="shared" si="1509"/>
        <v>0</v>
      </c>
      <c r="AC3358" s="418">
        <f t="shared" si="1513"/>
        <v>0</v>
      </c>
      <c r="AD3358" s="628">
        <f t="shared" si="1510"/>
        <v>0</v>
      </c>
      <c r="AE3358" s="4">
        <f t="shared" ref="AE3358:AE3421" si="1524">Y3358/AG3358</f>
        <v>0</v>
      </c>
      <c r="AF3358" s="3">
        <f t="shared" si="1511"/>
        <v>4.67</v>
      </c>
      <c r="AG3358" s="2">
        <f t="shared" ref="AG3358:AG3421" si="1525">SQRT($L$27*$L$25*AF3358)</f>
        <v>105.92076283713217</v>
      </c>
      <c r="AH3358" s="1">
        <f t="shared" si="1514"/>
        <v>0</v>
      </c>
    </row>
    <row r="3359" spans="6:34" ht="15" thickBot="1" x14ac:dyDescent="0.4">
      <c r="F3359" s="21">
        <f t="shared" ref="F3359:F3422" si="1526">F3358+$G$28</f>
        <v>332.9000000000072</v>
      </c>
      <c r="G3359" s="20">
        <f t="shared" si="1512"/>
        <v>356.63043478260749</v>
      </c>
      <c r="H3359" s="19">
        <f t="shared" si="1515"/>
        <v>6.6304347826074945</v>
      </c>
      <c r="I3359" s="18">
        <f t="shared" si="1516"/>
        <v>1.8944099378878556E-2</v>
      </c>
      <c r="J3359" s="17">
        <f t="shared" si="1517"/>
        <v>3935.0464558612857</v>
      </c>
      <c r="K3359" s="16">
        <f t="shared" si="1518"/>
        <v>32.161889288814081</v>
      </c>
      <c r="L3359" s="15">
        <f t="shared" si="1519"/>
        <v>1.3845347021276564E-7</v>
      </c>
      <c r="M3359" s="14">
        <f t="shared" si="1520"/>
        <v>3.2909005334872264E-10</v>
      </c>
      <c r="N3359" s="13">
        <f t="shared" ref="N3359:N3422" si="1527">IF(I3358&gt;0.02,(WeightFlowRate/$L$23)*ExhaustVelocityE+(ExitPressureE-Q3359)*ExitAreaE,0)</f>
        <v>0</v>
      </c>
      <c r="O3359" s="12">
        <f t="shared" ref="O3359:O3422" si="1528">N3359/WeightFlowRate</f>
        <v>0</v>
      </c>
      <c r="P3359" s="4">
        <f t="shared" ref="P3359:P3422" si="1529">Q3359/$L$21</f>
        <v>1.2462128098967713E-9</v>
      </c>
      <c r="Q3359" s="11">
        <f t="shared" si="1521"/>
        <v>1.831413571056754E-8</v>
      </c>
      <c r="R3359" s="10">
        <f t="shared" ref="R3359:R3422" si="1530">IF(W3359&lt;InitialAltitudeE,0,(((N3359-AB3359)*COS(ElevationAngleR)*$L$23)/(G3359)))</f>
        <v>0</v>
      </c>
      <c r="S3359" s="9">
        <f t="shared" ref="S3359:S3422" si="1531">IF(W3358&lt;InitialAltitudeE,0,S3358+(R3358*TimeStep))</f>
        <v>0</v>
      </c>
      <c r="T3359" s="8">
        <f t="shared" ref="T3359:T3422" si="1532">T3358+(S3359*TimeStep)</f>
        <v>37294.985922558852</v>
      </c>
      <c r="U3359" s="7">
        <f t="shared" ref="U3359:U3422" si="1533">IF(W3358&lt;InitialAltitudeE,-K3359,(((N3359-AB3359)*SIN(ElevationAngleR)*$L$23)/G3359)-K3359)</f>
        <v>-32.161889288814081</v>
      </c>
      <c r="V3359" s="9">
        <f t="shared" ref="V3359:V3422" si="1534">IF(W3358&lt;InitialAltitudeE,0,V3358+(U3358*TimeStep))</f>
        <v>0</v>
      </c>
      <c r="W3359" s="8">
        <f t="shared" ref="W3359:W3422" si="1535">IF(P3358&gt;0.913499,W3358,W3358+V3358*TimeStep)</f>
        <v>3935.0464558612857</v>
      </c>
      <c r="X3359" s="7">
        <f t="shared" ref="X3359:X3422" si="1536">IF(N3359&gt;0.002,SQRT((U3359^2)+(R3359^2)),-SQRT((U3359^2)+(R3359^2)))</f>
        <v>-32.161889288814081</v>
      </c>
      <c r="Y3359" s="6">
        <f t="shared" si="1522"/>
        <v>0</v>
      </c>
      <c r="Z3359" s="4">
        <f t="shared" si="1523"/>
        <v>-1</v>
      </c>
      <c r="AA3359" s="4">
        <f t="shared" ref="AA3359:AA3422" si="1537">N3359/G3359</f>
        <v>0</v>
      </c>
      <c r="AB3359" s="5">
        <f t="shared" ref="AB3359:AB3422" si="1538">0.5*M3359*(Y3358^2)*CrossSectionalAreaE*AH3359</f>
        <v>0</v>
      </c>
      <c r="AC3359" s="418">
        <f t="shared" si="1513"/>
        <v>0</v>
      </c>
      <c r="AD3359" s="628">
        <f t="shared" ref="AD3359:AD3422" si="1539">(1/2)*M3359*(Y3358^2)</f>
        <v>0</v>
      </c>
      <c r="AE3359" s="4">
        <f t="shared" si="1524"/>
        <v>0</v>
      </c>
      <c r="AF3359" s="3">
        <f t="shared" ref="AF3359:AF3422" si="1540">IF(AF3358&gt;4.67,$L$20+($L$26/1000)*W3359,4.67)</f>
        <v>4.67</v>
      </c>
      <c r="AG3359" s="2">
        <f t="shared" si="1525"/>
        <v>105.92076283713217</v>
      </c>
      <c r="AH3359" s="1">
        <f t="shared" si="1514"/>
        <v>0</v>
      </c>
    </row>
    <row r="3360" spans="6:34" ht="15" thickBot="1" x14ac:dyDescent="0.4">
      <c r="F3360" s="21">
        <f t="shared" si="1526"/>
        <v>333.00000000000722</v>
      </c>
      <c r="G3360" s="20">
        <f t="shared" ref="G3360:G3423" si="1541">IF(I3359&gt;0.02,G3359-((N3359/O3359)*TimeStep),G3359)</f>
        <v>356.63043478260749</v>
      </c>
      <c r="H3360" s="19">
        <f t="shared" si="1515"/>
        <v>6.6304347826074945</v>
      </c>
      <c r="I3360" s="18">
        <f t="shared" si="1516"/>
        <v>1.8944099378878556E-2</v>
      </c>
      <c r="J3360" s="17">
        <f t="shared" si="1517"/>
        <v>3935.0464558612857</v>
      </c>
      <c r="K3360" s="16">
        <f t="shared" si="1518"/>
        <v>32.161889288814081</v>
      </c>
      <c r="L3360" s="15">
        <f t="shared" si="1519"/>
        <v>1.3845347021276564E-7</v>
      </c>
      <c r="M3360" s="14">
        <f t="shared" si="1520"/>
        <v>3.2909005334872264E-10</v>
      </c>
      <c r="N3360" s="13">
        <f t="shared" si="1527"/>
        <v>0</v>
      </c>
      <c r="O3360" s="12">
        <f t="shared" si="1528"/>
        <v>0</v>
      </c>
      <c r="P3360" s="4">
        <f t="shared" si="1529"/>
        <v>1.2462128098967713E-9</v>
      </c>
      <c r="Q3360" s="11">
        <f t="shared" si="1521"/>
        <v>1.831413571056754E-8</v>
      </c>
      <c r="R3360" s="10">
        <f t="shared" si="1530"/>
        <v>0</v>
      </c>
      <c r="S3360" s="9">
        <f t="shared" si="1531"/>
        <v>0</v>
      </c>
      <c r="T3360" s="8">
        <f t="shared" si="1532"/>
        <v>37294.985922558852</v>
      </c>
      <c r="U3360" s="7">
        <f t="shared" si="1533"/>
        <v>-32.161889288814081</v>
      </c>
      <c r="V3360" s="9">
        <f t="shared" si="1534"/>
        <v>0</v>
      </c>
      <c r="W3360" s="8">
        <f t="shared" si="1535"/>
        <v>3935.0464558612857</v>
      </c>
      <c r="X3360" s="7">
        <f t="shared" si="1536"/>
        <v>-32.161889288814081</v>
      </c>
      <c r="Y3360" s="6">
        <f t="shared" si="1522"/>
        <v>0</v>
      </c>
      <c r="Z3360" s="4">
        <f t="shared" si="1523"/>
        <v>-1</v>
      </c>
      <c r="AA3360" s="4">
        <f t="shared" si="1537"/>
        <v>0</v>
      </c>
      <c r="AB3360" s="5">
        <f t="shared" si="1538"/>
        <v>0</v>
      </c>
      <c r="AC3360" s="418">
        <f t="shared" ref="AC3360:AC3423" si="1542">(AB3360/G3360)*F3360</f>
        <v>0</v>
      </c>
      <c r="AD3360" s="628">
        <f t="shared" si="1539"/>
        <v>0</v>
      </c>
      <c r="AE3360" s="4">
        <f t="shared" si="1524"/>
        <v>0</v>
      </c>
      <c r="AF3360" s="3">
        <f t="shared" si="1540"/>
        <v>4.67</v>
      </c>
      <c r="AG3360" s="2">
        <f t="shared" si="1525"/>
        <v>105.92076283713217</v>
      </c>
      <c r="AH3360" s="1">
        <f t="shared" si="1514"/>
        <v>0</v>
      </c>
    </row>
    <row r="3361" spans="6:34" ht="15" thickBot="1" x14ac:dyDescent="0.4">
      <c r="F3361" s="21">
        <f t="shared" si="1526"/>
        <v>333.10000000000724</v>
      </c>
      <c r="G3361" s="20">
        <f t="shared" si="1541"/>
        <v>356.63043478260749</v>
      </c>
      <c r="H3361" s="19">
        <f t="shared" si="1515"/>
        <v>6.6304347826074945</v>
      </c>
      <c r="I3361" s="18">
        <f t="shared" si="1516"/>
        <v>1.8944099378878556E-2</v>
      </c>
      <c r="J3361" s="17">
        <f t="shared" si="1517"/>
        <v>3935.0464558612857</v>
      </c>
      <c r="K3361" s="16">
        <f t="shared" si="1518"/>
        <v>32.161889288814081</v>
      </c>
      <c r="L3361" s="15">
        <f t="shared" si="1519"/>
        <v>1.3845347021276564E-7</v>
      </c>
      <c r="M3361" s="14">
        <f t="shared" si="1520"/>
        <v>3.2909005334872264E-10</v>
      </c>
      <c r="N3361" s="13">
        <f t="shared" si="1527"/>
        <v>0</v>
      </c>
      <c r="O3361" s="12">
        <f t="shared" si="1528"/>
        <v>0</v>
      </c>
      <c r="P3361" s="4">
        <f t="shared" si="1529"/>
        <v>1.2462128098967713E-9</v>
      </c>
      <c r="Q3361" s="11">
        <f t="shared" si="1521"/>
        <v>1.831413571056754E-8</v>
      </c>
      <c r="R3361" s="10">
        <f t="shared" si="1530"/>
        <v>0</v>
      </c>
      <c r="S3361" s="9">
        <f t="shared" si="1531"/>
        <v>0</v>
      </c>
      <c r="T3361" s="8">
        <f t="shared" si="1532"/>
        <v>37294.985922558852</v>
      </c>
      <c r="U3361" s="7">
        <f t="shared" si="1533"/>
        <v>-32.161889288814081</v>
      </c>
      <c r="V3361" s="9">
        <f t="shared" si="1534"/>
        <v>0</v>
      </c>
      <c r="W3361" s="8">
        <f t="shared" si="1535"/>
        <v>3935.0464558612857</v>
      </c>
      <c r="X3361" s="7">
        <f t="shared" si="1536"/>
        <v>-32.161889288814081</v>
      </c>
      <c r="Y3361" s="6">
        <f t="shared" si="1522"/>
        <v>0</v>
      </c>
      <c r="Z3361" s="4">
        <f t="shared" si="1523"/>
        <v>-1</v>
      </c>
      <c r="AA3361" s="4">
        <f t="shared" si="1537"/>
        <v>0</v>
      </c>
      <c r="AB3361" s="5">
        <f t="shared" si="1538"/>
        <v>0</v>
      </c>
      <c r="AC3361" s="418">
        <f t="shared" si="1542"/>
        <v>0</v>
      </c>
      <c r="AD3361" s="628">
        <f t="shared" si="1539"/>
        <v>0</v>
      </c>
      <c r="AE3361" s="4">
        <f t="shared" si="1524"/>
        <v>0</v>
      </c>
      <c r="AF3361" s="3">
        <f t="shared" si="1540"/>
        <v>4.67</v>
      </c>
      <c r="AG3361" s="2">
        <f t="shared" si="1525"/>
        <v>105.92076283713217</v>
      </c>
      <c r="AH3361" s="1">
        <f t="shared" si="1514"/>
        <v>0</v>
      </c>
    </row>
    <row r="3362" spans="6:34" ht="15" thickBot="1" x14ac:dyDescent="0.4">
      <c r="F3362" s="21">
        <f t="shared" si="1526"/>
        <v>333.20000000000726</v>
      </c>
      <c r="G3362" s="20">
        <f t="shared" si="1541"/>
        <v>356.63043478260749</v>
      </c>
      <c r="H3362" s="19">
        <f t="shared" si="1515"/>
        <v>6.6304347826074945</v>
      </c>
      <c r="I3362" s="18">
        <f t="shared" si="1516"/>
        <v>1.8944099378878556E-2</v>
      </c>
      <c r="J3362" s="17">
        <f t="shared" si="1517"/>
        <v>3935.0464558612857</v>
      </c>
      <c r="K3362" s="16">
        <f t="shared" si="1518"/>
        <v>32.161889288814081</v>
      </c>
      <c r="L3362" s="15">
        <f t="shared" si="1519"/>
        <v>1.3845347021276564E-7</v>
      </c>
      <c r="M3362" s="14">
        <f t="shared" si="1520"/>
        <v>3.2909005334872264E-10</v>
      </c>
      <c r="N3362" s="13">
        <f t="shared" si="1527"/>
        <v>0</v>
      </c>
      <c r="O3362" s="12">
        <f t="shared" si="1528"/>
        <v>0</v>
      </c>
      <c r="P3362" s="4">
        <f t="shared" si="1529"/>
        <v>1.2462128098967713E-9</v>
      </c>
      <c r="Q3362" s="11">
        <f t="shared" si="1521"/>
        <v>1.831413571056754E-8</v>
      </c>
      <c r="R3362" s="10">
        <f t="shared" si="1530"/>
        <v>0</v>
      </c>
      <c r="S3362" s="9">
        <f t="shared" si="1531"/>
        <v>0</v>
      </c>
      <c r="T3362" s="8">
        <f t="shared" si="1532"/>
        <v>37294.985922558852</v>
      </c>
      <c r="U3362" s="7">
        <f t="shared" si="1533"/>
        <v>-32.161889288814081</v>
      </c>
      <c r="V3362" s="9">
        <f t="shared" si="1534"/>
        <v>0</v>
      </c>
      <c r="W3362" s="8">
        <f t="shared" si="1535"/>
        <v>3935.0464558612857</v>
      </c>
      <c r="X3362" s="7">
        <f t="shared" si="1536"/>
        <v>-32.161889288814081</v>
      </c>
      <c r="Y3362" s="6">
        <f t="shared" si="1522"/>
        <v>0</v>
      </c>
      <c r="Z3362" s="4">
        <f t="shared" si="1523"/>
        <v>-1</v>
      </c>
      <c r="AA3362" s="4">
        <f t="shared" si="1537"/>
        <v>0</v>
      </c>
      <c r="AB3362" s="5">
        <f t="shared" si="1538"/>
        <v>0</v>
      </c>
      <c r="AC3362" s="418">
        <f t="shared" si="1542"/>
        <v>0</v>
      </c>
      <c r="AD3362" s="628">
        <f t="shared" si="1539"/>
        <v>0</v>
      </c>
      <c r="AE3362" s="4">
        <f t="shared" si="1524"/>
        <v>0</v>
      </c>
      <c r="AF3362" s="3">
        <f t="shared" si="1540"/>
        <v>4.67</v>
      </c>
      <c r="AG3362" s="2">
        <f t="shared" si="1525"/>
        <v>105.92076283713217</v>
      </c>
      <c r="AH3362" s="1">
        <f t="shared" si="1514"/>
        <v>0</v>
      </c>
    </row>
    <row r="3363" spans="6:34" ht="15" thickBot="1" x14ac:dyDescent="0.4">
      <c r="F3363" s="21">
        <f t="shared" si="1526"/>
        <v>333.30000000000729</v>
      </c>
      <c r="G3363" s="20">
        <f t="shared" si="1541"/>
        <v>356.63043478260749</v>
      </c>
      <c r="H3363" s="19">
        <f t="shared" si="1515"/>
        <v>6.6304347826074945</v>
      </c>
      <c r="I3363" s="18">
        <f t="shared" si="1516"/>
        <v>1.8944099378878556E-2</v>
      </c>
      <c r="J3363" s="17">
        <f t="shared" si="1517"/>
        <v>3935.0464558612857</v>
      </c>
      <c r="K3363" s="16">
        <f t="shared" si="1518"/>
        <v>32.161889288814081</v>
      </c>
      <c r="L3363" s="15">
        <f t="shared" si="1519"/>
        <v>1.3845347021276564E-7</v>
      </c>
      <c r="M3363" s="14">
        <f t="shared" si="1520"/>
        <v>3.2909005334872264E-10</v>
      </c>
      <c r="N3363" s="13">
        <f t="shared" si="1527"/>
        <v>0</v>
      </c>
      <c r="O3363" s="12">
        <f t="shared" si="1528"/>
        <v>0</v>
      </c>
      <c r="P3363" s="4">
        <f t="shared" si="1529"/>
        <v>1.2462128098967713E-9</v>
      </c>
      <c r="Q3363" s="11">
        <f t="shared" si="1521"/>
        <v>1.831413571056754E-8</v>
      </c>
      <c r="R3363" s="10">
        <f t="shared" si="1530"/>
        <v>0</v>
      </c>
      <c r="S3363" s="9">
        <f t="shared" si="1531"/>
        <v>0</v>
      </c>
      <c r="T3363" s="8">
        <f t="shared" si="1532"/>
        <v>37294.985922558852</v>
      </c>
      <c r="U3363" s="7">
        <f t="shared" si="1533"/>
        <v>-32.161889288814081</v>
      </c>
      <c r="V3363" s="9">
        <f t="shared" si="1534"/>
        <v>0</v>
      </c>
      <c r="W3363" s="8">
        <f t="shared" si="1535"/>
        <v>3935.0464558612857</v>
      </c>
      <c r="X3363" s="7">
        <f t="shared" si="1536"/>
        <v>-32.161889288814081</v>
      </c>
      <c r="Y3363" s="6">
        <f t="shared" si="1522"/>
        <v>0</v>
      </c>
      <c r="Z3363" s="4">
        <f t="shared" si="1523"/>
        <v>-1</v>
      </c>
      <c r="AA3363" s="4">
        <f t="shared" si="1537"/>
        <v>0</v>
      </c>
      <c r="AB3363" s="5">
        <f t="shared" si="1538"/>
        <v>0</v>
      </c>
      <c r="AC3363" s="418">
        <f t="shared" si="1542"/>
        <v>0</v>
      </c>
      <c r="AD3363" s="628">
        <f t="shared" si="1539"/>
        <v>0</v>
      </c>
      <c r="AE3363" s="4">
        <f t="shared" si="1524"/>
        <v>0</v>
      </c>
      <c r="AF3363" s="3">
        <f t="shared" si="1540"/>
        <v>4.67</v>
      </c>
      <c r="AG3363" s="2">
        <f t="shared" si="1525"/>
        <v>105.92076283713217</v>
      </c>
      <c r="AH3363" s="1">
        <f t="shared" si="1514"/>
        <v>0</v>
      </c>
    </row>
    <row r="3364" spans="6:34" ht="15" thickBot="1" x14ac:dyDescent="0.4">
      <c r="F3364" s="21">
        <f t="shared" si="1526"/>
        <v>333.40000000000731</v>
      </c>
      <c r="G3364" s="20">
        <f t="shared" si="1541"/>
        <v>356.63043478260749</v>
      </c>
      <c r="H3364" s="19">
        <f t="shared" si="1515"/>
        <v>6.6304347826074945</v>
      </c>
      <c r="I3364" s="18">
        <f t="shared" si="1516"/>
        <v>1.8944099378878556E-2</v>
      </c>
      <c r="J3364" s="17">
        <f t="shared" si="1517"/>
        <v>3935.0464558612857</v>
      </c>
      <c r="K3364" s="16">
        <f t="shared" si="1518"/>
        <v>32.161889288814081</v>
      </c>
      <c r="L3364" s="15">
        <f t="shared" si="1519"/>
        <v>1.3845347021276564E-7</v>
      </c>
      <c r="M3364" s="14">
        <f t="shared" si="1520"/>
        <v>3.2909005334872264E-10</v>
      </c>
      <c r="N3364" s="13">
        <f t="shared" si="1527"/>
        <v>0</v>
      </c>
      <c r="O3364" s="12">
        <f t="shared" si="1528"/>
        <v>0</v>
      </c>
      <c r="P3364" s="4">
        <f t="shared" si="1529"/>
        <v>1.2462128098967713E-9</v>
      </c>
      <c r="Q3364" s="11">
        <f t="shared" si="1521"/>
        <v>1.831413571056754E-8</v>
      </c>
      <c r="R3364" s="10">
        <f t="shared" si="1530"/>
        <v>0</v>
      </c>
      <c r="S3364" s="9">
        <f t="shared" si="1531"/>
        <v>0</v>
      </c>
      <c r="T3364" s="8">
        <f t="shared" si="1532"/>
        <v>37294.985922558852</v>
      </c>
      <c r="U3364" s="7">
        <f t="shared" si="1533"/>
        <v>-32.161889288814081</v>
      </c>
      <c r="V3364" s="9">
        <f t="shared" si="1534"/>
        <v>0</v>
      </c>
      <c r="W3364" s="8">
        <f t="shared" si="1535"/>
        <v>3935.0464558612857</v>
      </c>
      <c r="X3364" s="7">
        <f t="shared" si="1536"/>
        <v>-32.161889288814081</v>
      </c>
      <c r="Y3364" s="6">
        <f t="shared" si="1522"/>
        <v>0</v>
      </c>
      <c r="Z3364" s="4">
        <f t="shared" si="1523"/>
        <v>-1</v>
      </c>
      <c r="AA3364" s="4">
        <f t="shared" si="1537"/>
        <v>0</v>
      </c>
      <c r="AB3364" s="5">
        <f t="shared" si="1538"/>
        <v>0</v>
      </c>
      <c r="AC3364" s="418">
        <f t="shared" si="1542"/>
        <v>0</v>
      </c>
      <c r="AD3364" s="628">
        <f t="shared" si="1539"/>
        <v>0</v>
      </c>
      <c r="AE3364" s="4">
        <f t="shared" si="1524"/>
        <v>0</v>
      </c>
      <c r="AF3364" s="3">
        <f t="shared" si="1540"/>
        <v>4.67</v>
      </c>
      <c r="AG3364" s="2">
        <f t="shared" si="1525"/>
        <v>105.92076283713217</v>
      </c>
      <c r="AH3364" s="1">
        <f t="shared" si="1514"/>
        <v>0</v>
      </c>
    </row>
    <row r="3365" spans="6:34" ht="15" thickBot="1" x14ac:dyDescent="0.4">
      <c r="F3365" s="21">
        <f t="shared" si="1526"/>
        <v>333.50000000000733</v>
      </c>
      <c r="G3365" s="20">
        <f t="shared" si="1541"/>
        <v>356.63043478260749</v>
      </c>
      <c r="H3365" s="19">
        <f t="shared" si="1515"/>
        <v>6.6304347826074945</v>
      </c>
      <c r="I3365" s="18">
        <f t="shared" si="1516"/>
        <v>1.8944099378878556E-2</v>
      </c>
      <c r="J3365" s="17">
        <f t="shared" si="1517"/>
        <v>3935.0464558612857</v>
      </c>
      <c r="K3365" s="16">
        <f t="shared" si="1518"/>
        <v>32.161889288814081</v>
      </c>
      <c r="L3365" s="15">
        <f t="shared" si="1519"/>
        <v>1.3845347021276564E-7</v>
      </c>
      <c r="M3365" s="14">
        <f t="shared" si="1520"/>
        <v>3.2909005334872264E-10</v>
      </c>
      <c r="N3365" s="13">
        <f t="shared" si="1527"/>
        <v>0</v>
      </c>
      <c r="O3365" s="12">
        <f t="shared" si="1528"/>
        <v>0</v>
      </c>
      <c r="P3365" s="4">
        <f t="shared" si="1529"/>
        <v>1.2462128098967713E-9</v>
      </c>
      <c r="Q3365" s="11">
        <f t="shared" si="1521"/>
        <v>1.831413571056754E-8</v>
      </c>
      <c r="R3365" s="10">
        <f t="shared" si="1530"/>
        <v>0</v>
      </c>
      <c r="S3365" s="9">
        <f t="shared" si="1531"/>
        <v>0</v>
      </c>
      <c r="T3365" s="8">
        <f t="shared" si="1532"/>
        <v>37294.985922558852</v>
      </c>
      <c r="U3365" s="7">
        <f t="shared" si="1533"/>
        <v>-32.161889288814081</v>
      </c>
      <c r="V3365" s="9">
        <f t="shared" si="1534"/>
        <v>0</v>
      </c>
      <c r="W3365" s="8">
        <f t="shared" si="1535"/>
        <v>3935.0464558612857</v>
      </c>
      <c r="X3365" s="7">
        <f t="shared" si="1536"/>
        <v>-32.161889288814081</v>
      </c>
      <c r="Y3365" s="6">
        <f t="shared" si="1522"/>
        <v>0</v>
      </c>
      <c r="Z3365" s="4">
        <f t="shared" si="1523"/>
        <v>-1</v>
      </c>
      <c r="AA3365" s="4">
        <f t="shared" si="1537"/>
        <v>0</v>
      </c>
      <c r="AB3365" s="5">
        <f t="shared" si="1538"/>
        <v>0</v>
      </c>
      <c r="AC3365" s="418">
        <f t="shared" si="1542"/>
        <v>0</v>
      </c>
      <c r="AD3365" s="628">
        <f t="shared" si="1539"/>
        <v>0</v>
      </c>
      <c r="AE3365" s="4">
        <f t="shared" si="1524"/>
        <v>0</v>
      </c>
      <c r="AF3365" s="3">
        <f t="shared" si="1540"/>
        <v>4.67</v>
      </c>
      <c r="AG3365" s="2">
        <f t="shared" si="1525"/>
        <v>105.92076283713217</v>
      </c>
      <c r="AH3365" s="1">
        <f t="shared" si="1514"/>
        <v>0</v>
      </c>
    </row>
    <row r="3366" spans="6:34" ht="15" thickBot="1" x14ac:dyDescent="0.4">
      <c r="F3366" s="21">
        <f t="shared" si="1526"/>
        <v>333.60000000000736</v>
      </c>
      <c r="G3366" s="20">
        <f t="shared" si="1541"/>
        <v>356.63043478260749</v>
      </c>
      <c r="H3366" s="19">
        <f t="shared" si="1515"/>
        <v>6.6304347826074945</v>
      </c>
      <c r="I3366" s="18">
        <f t="shared" si="1516"/>
        <v>1.8944099378878556E-2</v>
      </c>
      <c r="J3366" s="17">
        <f t="shared" si="1517"/>
        <v>3935.0464558612857</v>
      </c>
      <c r="K3366" s="16">
        <f t="shared" si="1518"/>
        <v>32.161889288814081</v>
      </c>
      <c r="L3366" s="15">
        <f t="shared" si="1519"/>
        <v>1.3845347021276564E-7</v>
      </c>
      <c r="M3366" s="14">
        <f t="shared" si="1520"/>
        <v>3.2909005334872264E-10</v>
      </c>
      <c r="N3366" s="13">
        <f t="shared" si="1527"/>
        <v>0</v>
      </c>
      <c r="O3366" s="12">
        <f t="shared" si="1528"/>
        <v>0</v>
      </c>
      <c r="P3366" s="4">
        <f t="shared" si="1529"/>
        <v>1.2462128098967713E-9</v>
      </c>
      <c r="Q3366" s="11">
        <f t="shared" si="1521"/>
        <v>1.831413571056754E-8</v>
      </c>
      <c r="R3366" s="10">
        <f t="shared" si="1530"/>
        <v>0</v>
      </c>
      <c r="S3366" s="9">
        <f t="shared" si="1531"/>
        <v>0</v>
      </c>
      <c r="T3366" s="8">
        <f t="shared" si="1532"/>
        <v>37294.985922558852</v>
      </c>
      <c r="U3366" s="7">
        <f t="shared" si="1533"/>
        <v>-32.161889288814081</v>
      </c>
      <c r="V3366" s="9">
        <f t="shared" si="1534"/>
        <v>0</v>
      </c>
      <c r="W3366" s="8">
        <f t="shared" si="1535"/>
        <v>3935.0464558612857</v>
      </c>
      <c r="X3366" s="7">
        <f t="shared" si="1536"/>
        <v>-32.161889288814081</v>
      </c>
      <c r="Y3366" s="6">
        <f t="shared" si="1522"/>
        <v>0</v>
      </c>
      <c r="Z3366" s="4">
        <f t="shared" si="1523"/>
        <v>-1</v>
      </c>
      <c r="AA3366" s="4">
        <f t="shared" si="1537"/>
        <v>0</v>
      </c>
      <c r="AB3366" s="5">
        <f t="shared" si="1538"/>
        <v>0</v>
      </c>
      <c r="AC3366" s="418">
        <f t="shared" si="1542"/>
        <v>0</v>
      </c>
      <c r="AD3366" s="628">
        <f t="shared" si="1539"/>
        <v>0</v>
      </c>
      <c r="AE3366" s="4">
        <f t="shared" si="1524"/>
        <v>0</v>
      </c>
      <c r="AF3366" s="3">
        <f t="shared" si="1540"/>
        <v>4.67</v>
      </c>
      <c r="AG3366" s="2">
        <f t="shared" si="1525"/>
        <v>105.92076283713217</v>
      </c>
      <c r="AH3366" s="1">
        <f t="shared" si="1514"/>
        <v>0</v>
      </c>
    </row>
    <row r="3367" spans="6:34" ht="15" thickBot="1" x14ac:dyDescent="0.4">
      <c r="F3367" s="21">
        <f t="shared" si="1526"/>
        <v>333.70000000000738</v>
      </c>
      <c r="G3367" s="20">
        <f t="shared" si="1541"/>
        <v>356.63043478260749</v>
      </c>
      <c r="H3367" s="19">
        <f t="shared" si="1515"/>
        <v>6.6304347826074945</v>
      </c>
      <c r="I3367" s="18">
        <f t="shared" si="1516"/>
        <v>1.8944099378878556E-2</v>
      </c>
      <c r="J3367" s="17">
        <f t="shared" si="1517"/>
        <v>3935.0464558612857</v>
      </c>
      <c r="K3367" s="16">
        <f t="shared" si="1518"/>
        <v>32.161889288814081</v>
      </c>
      <c r="L3367" s="15">
        <f t="shared" si="1519"/>
        <v>1.3845347021276564E-7</v>
      </c>
      <c r="M3367" s="14">
        <f t="shared" si="1520"/>
        <v>3.2909005334872264E-10</v>
      </c>
      <c r="N3367" s="13">
        <f t="shared" si="1527"/>
        <v>0</v>
      </c>
      <c r="O3367" s="12">
        <f t="shared" si="1528"/>
        <v>0</v>
      </c>
      <c r="P3367" s="4">
        <f t="shared" si="1529"/>
        <v>1.2462128098967713E-9</v>
      </c>
      <c r="Q3367" s="11">
        <f t="shared" si="1521"/>
        <v>1.831413571056754E-8</v>
      </c>
      <c r="R3367" s="10">
        <f t="shared" si="1530"/>
        <v>0</v>
      </c>
      <c r="S3367" s="9">
        <f t="shared" si="1531"/>
        <v>0</v>
      </c>
      <c r="T3367" s="8">
        <f t="shared" si="1532"/>
        <v>37294.985922558852</v>
      </c>
      <c r="U3367" s="7">
        <f t="shared" si="1533"/>
        <v>-32.161889288814081</v>
      </c>
      <c r="V3367" s="9">
        <f t="shared" si="1534"/>
        <v>0</v>
      </c>
      <c r="W3367" s="8">
        <f t="shared" si="1535"/>
        <v>3935.0464558612857</v>
      </c>
      <c r="X3367" s="7">
        <f t="shared" si="1536"/>
        <v>-32.161889288814081</v>
      </c>
      <c r="Y3367" s="6">
        <f t="shared" si="1522"/>
        <v>0</v>
      </c>
      <c r="Z3367" s="4">
        <f t="shared" si="1523"/>
        <v>-1</v>
      </c>
      <c r="AA3367" s="4">
        <f t="shared" si="1537"/>
        <v>0</v>
      </c>
      <c r="AB3367" s="5">
        <f t="shared" si="1538"/>
        <v>0</v>
      </c>
      <c r="AC3367" s="418">
        <f t="shared" si="1542"/>
        <v>0</v>
      </c>
      <c r="AD3367" s="628">
        <f t="shared" si="1539"/>
        <v>0</v>
      </c>
      <c r="AE3367" s="4">
        <f t="shared" si="1524"/>
        <v>0</v>
      </c>
      <c r="AF3367" s="3">
        <f t="shared" si="1540"/>
        <v>4.67</v>
      </c>
      <c r="AG3367" s="2">
        <f t="shared" si="1525"/>
        <v>105.92076283713217</v>
      </c>
      <c r="AH3367" s="1">
        <f t="shared" si="1514"/>
        <v>0</v>
      </c>
    </row>
    <row r="3368" spans="6:34" ht="15" thickBot="1" x14ac:dyDescent="0.4">
      <c r="F3368" s="21">
        <f t="shared" si="1526"/>
        <v>333.8000000000074</v>
      </c>
      <c r="G3368" s="20">
        <f t="shared" si="1541"/>
        <v>356.63043478260749</v>
      </c>
      <c r="H3368" s="19">
        <f t="shared" si="1515"/>
        <v>6.6304347826074945</v>
      </c>
      <c r="I3368" s="18">
        <f t="shared" si="1516"/>
        <v>1.8944099378878556E-2</v>
      </c>
      <c r="J3368" s="17">
        <f t="shared" si="1517"/>
        <v>3935.0464558612857</v>
      </c>
      <c r="K3368" s="16">
        <f t="shared" si="1518"/>
        <v>32.161889288814081</v>
      </c>
      <c r="L3368" s="15">
        <f t="shared" si="1519"/>
        <v>1.3845347021276564E-7</v>
      </c>
      <c r="M3368" s="14">
        <f t="shared" si="1520"/>
        <v>3.2909005334872264E-10</v>
      </c>
      <c r="N3368" s="13">
        <f t="shared" si="1527"/>
        <v>0</v>
      </c>
      <c r="O3368" s="12">
        <f t="shared" si="1528"/>
        <v>0</v>
      </c>
      <c r="P3368" s="4">
        <f t="shared" si="1529"/>
        <v>1.2462128098967713E-9</v>
      </c>
      <c r="Q3368" s="11">
        <f t="shared" si="1521"/>
        <v>1.831413571056754E-8</v>
      </c>
      <c r="R3368" s="10">
        <f t="shared" si="1530"/>
        <v>0</v>
      </c>
      <c r="S3368" s="9">
        <f t="shared" si="1531"/>
        <v>0</v>
      </c>
      <c r="T3368" s="8">
        <f t="shared" si="1532"/>
        <v>37294.985922558852</v>
      </c>
      <c r="U3368" s="7">
        <f t="shared" si="1533"/>
        <v>-32.161889288814081</v>
      </c>
      <c r="V3368" s="9">
        <f t="shared" si="1534"/>
        <v>0</v>
      </c>
      <c r="W3368" s="8">
        <f t="shared" si="1535"/>
        <v>3935.0464558612857</v>
      </c>
      <c r="X3368" s="7">
        <f t="shared" si="1536"/>
        <v>-32.161889288814081</v>
      </c>
      <c r="Y3368" s="6">
        <f t="shared" si="1522"/>
        <v>0</v>
      </c>
      <c r="Z3368" s="4">
        <f t="shared" si="1523"/>
        <v>-1</v>
      </c>
      <c r="AA3368" s="4">
        <f t="shared" si="1537"/>
        <v>0</v>
      </c>
      <c r="AB3368" s="5">
        <f t="shared" si="1538"/>
        <v>0</v>
      </c>
      <c r="AC3368" s="418">
        <f t="shared" si="1542"/>
        <v>0</v>
      </c>
      <c r="AD3368" s="628">
        <f t="shared" si="1539"/>
        <v>0</v>
      </c>
      <c r="AE3368" s="4">
        <f t="shared" si="1524"/>
        <v>0</v>
      </c>
      <c r="AF3368" s="3">
        <f t="shared" si="1540"/>
        <v>4.67</v>
      </c>
      <c r="AG3368" s="2">
        <f t="shared" si="1525"/>
        <v>105.92076283713217</v>
      </c>
      <c r="AH3368" s="1">
        <f t="shared" si="1514"/>
        <v>0</v>
      </c>
    </row>
    <row r="3369" spans="6:34" ht="15" thickBot="1" x14ac:dyDescent="0.4">
      <c r="F3369" s="21">
        <f t="shared" si="1526"/>
        <v>333.90000000000742</v>
      </c>
      <c r="G3369" s="20">
        <f t="shared" si="1541"/>
        <v>356.63043478260749</v>
      </c>
      <c r="H3369" s="19">
        <f t="shared" si="1515"/>
        <v>6.6304347826074945</v>
      </c>
      <c r="I3369" s="18">
        <f t="shared" si="1516"/>
        <v>1.8944099378878556E-2</v>
      </c>
      <c r="J3369" s="17">
        <f t="shared" si="1517"/>
        <v>3935.0464558612857</v>
      </c>
      <c r="K3369" s="16">
        <f t="shared" si="1518"/>
        <v>32.161889288814081</v>
      </c>
      <c r="L3369" s="15">
        <f t="shared" si="1519"/>
        <v>1.3845347021276564E-7</v>
      </c>
      <c r="M3369" s="14">
        <f t="shared" si="1520"/>
        <v>3.2909005334872264E-10</v>
      </c>
      <c r="N3369" s="13">
        <f t="shared" si="1527"/>
        <v>0</v>
      </c>
      <c r="O3369" s="12">
        <f t="shared" si="1528"/>
        <v>0</v>
      </c>
      <c r="P3369" s="4">
        <f t="shared" si="1529"/>
        <v>1.2462128098967713E-9</v>
      </c>
      <c r="Q3369" s="11">
        <f t="shared" si="1521"/>
        <v>1.831413571056754E-8</v>
      </c>
      <c r="R3369" s="10">
        <f t="shared" si="1530"/>
        <v>0</v>
      </c>
      <c r="S3369" s="9">
        <f t="shared" si="1531"/>
        <v>0</v>
      </c>
      <c r="T3369" s="8">
        <f t="shared" si="1532"/>
        <v>37294.985922558852</v>
      </c>
      <c r="U3369" s="7">
        <f t="shared" si="1533"/>
        <v>-32.161889288814081</v>
      </c>
      <c r="V3369" s="9">
        <f t="shared" si="1534"/>
        <v>0</v>
      </c>
      <c r="W3369" s="8">
        <f t="shared" si="1535"/>
        <v>3935.0464558612857</v>
      </c>
      <c r="X3369" s="7">
        <f t="shared" si="1536"/>
        <v>-32.161889288814081</v>
      </c>
      <c r="Y3369" s="6">
        <f t="shared" si="1522"/>
        <v>0</v>
      </c>
      <c r="Z3369" s="4">
        <f t="shared" si="1523"/>
        <v>-1</v>
      </c>
      <c r="AA3369" s="4">
        <f t="shared" si="1537"/>
        <v>0</v>
      </c>
      <c r="AB3369" s="5">
        <f t="shared" si="1538"/>
        <v>0</v>
      </c>
      <c r="AC3369" s="418">
        <f t="shared" si="1542"/>
        <v>0</v>
      </c>
      <c r="AD3369" s="628">
        <f t="shared" si="1539"/>
        <v>0</v>
      </c>
      <c r="AE3369" s="4">
        <f t="shared" si="1524"/>
        <v>0</v>
      </c>
      <c r="AF3369" s="3">
        <f t="shared" si="1540"/>
        <v>4.67</v>
      </c>
      <c r="AG3369" s="2">
        <f t="shared" si="1525"/>
        <v>105.92076283713217</v>
      </c>
      <c r="AH3369" s="1">
        <f t="shared" si="1514"/>
        <v>0</v>
      </c>
    </row>
    <row r="3370" spans="6:34" ht="15" thickBot="1" x14ac:dyDescent="0.4">
      <c r="F3370" s="21">
        <f t="shared" si="1526"/>
        <v>334.00000000000745</v>
      </c>
      <c r="G3370" s="20">
        <f t="shared" si="1541"/>
        <v>356.63043478260749</v>
      </c>
      <c r="H3370" s="19">
        <f t="shared" si="1515"/>
        <v>6.6304347826074945</v>
      </c>
      <c r="I3370" s="18">
        <f t="shared" si="1516"/>
        <v>1.8944099378878556E-2</v>
      </c>
      <c r="J3370" s="17">
        <f t="shared" si="1517"/>
        <v>3935.0464558612857</v>
      </c>
      <c r="K3370" s="16">
        <f t="shared" si="1518"/>
        <v>32.161889288814081</v>
      </c>
      <c r="L3370" s="15">
        <f t="shared" si="1519"/>
        <v>1.3845347021276564E-7</v>
      </c>
      <c r="M3370" s="14">
        <f t="shared" si="1520"/>
        <v>3.2909005334872264E-10</v>
      </c>
      <c r="N3370" s="13">
        <f t="shared" si="1527"/>
        <v>0</v>
      </c>
      <c r="O3370" s="12">
        <f t="shared" si="1528"/>
        <v>0</v>
      </c>
      <c r="P3370" s="4">
        <f t="shared" si="1529"/>
        <v>1.2462128098967713E-9</v>
      </c>
      <c r="Q3370" s="11">
        <f t="shared" si="1521"/>
        <v>1.831413571056754E-8</v>
      </c>
      <c r="R3370" s="10">
        <f t="shared" si="1530"/>
        <v>0</v>
      </c>
      <c r="S3370" s="9">
        <f t="shared" si="1531"/>
        <v>0</v>
      </c>
      <c r="T3370" s="8">
        <f t="shared" si="1532"/>
        <v>37294.985922558852</v>
      </c>
      <c r="U3370" s="7">
        <f t="shared" si="1533"/>
        <v>-32.161889288814081</v>
      </c>
      <c r="V3370" s="9">
        <f t="shared" si="1534"/>
        <v>0</v>
      </c>
      <c r="W3370" s="8">
        <f t="shared" si="1535"/>
        <v>3935.0464558612857</v>
      </c>
      <c r="X3370" s="7">
        <f t="shared" si="1536"/>
        <v>-32.161889288814081</v>
      </c>
      <c r="Y3370" s="6">
        <f t="shared" si="1522"/>
        <v>0</v>
      </c>
      <c r="Z3370" s="4">
        <f t="shared" si="1523"/>
        <v>-1</v>
      </c>
      <c r="AA3370" s="4">
        <f t="shared" si="1537"/>
        <v>0</v>
      </c>
      <c r="AB3370" s="5">
        <f t="shared" si="1538"/>
        <v>0</v>
      </c>
      <c r="AC3370" s="418">
        <f t="shared" si="1542"/>
        <v>0</v>
      </c>
      <c r="AD3370" s="628">
        <f t="shared" si="1539"/>
        <v>0</v>
      </c>
      <c r="AE3370" s="4">
        <f t="shared" si="1524"/>
        <v>0</v>
      </c>
      <c r="AF3370" s="3">
        <f t="shared" si="1540"/>
        <v>4.67</v>
      </c>
      <c r="AG3370" s="2">
        <f t="shared" si="1525"/>
        <v>105.92076283713217</v>
      </c>
      <c r="AH3370" s="1">
        <f t="shared" si="1514"/>
        <v>0</v>
      </c>
    </row>
    <row r="3371" spans="6:34" ht="15" thickBot="1" x14ac:dyDescent="0.4">
      <c r="F3371" s="21">
        <f t="shared" si="1526"/>
        <v>334.10000000000747</v>
      </c>
      <c r="G3371" s="20">
        <f t="shared" si="1541"/>
        <v>356.63043478260749</v>
      </c>
      <c r="H3371" s="19">
        <f t="shared" si="1515"/>
        <v>6.6304347826074945</v>
      </c>
      <c r="I3371" s="18">
        <f t="shared" si="1516"/>
        <v>1.8944099378878556E-2</v>
      </c>
      <c r="J3371" s="17">
        <f t="shared" si="1517"/>
        <v>3935.0464558612857</v>
      </c>
      <c r="K3371" s="16">
        <f t="shared" si="1518"/>
        <v>32.161889288814081</v>
      </c>
      <c r="L3371" s="15">
        <f t="shared" si="1519"/>
        <v>1.3845347021276564E-7</v>
      </c>
      <c r="M3371" s="14">
        <f t="shared" si="1520"/>
        <v>3.2909005334872264E-10</v>
      </c>
      <c r="N3371" s="13">
        <f t="shared" si="1527"/>
        <v>0</v>
      </c>
      <c r="O3371" s="12">
        <f t="shared" si="1528"/>
        <v>0</v>
      </c>
      <c r="P3371" s="4">
        <f t="shared" si="1529"/>
        <v>1.2462128098967713E-9</v>
      </c>
      <c r="Q3371" s="11">
        <f t="shared" si="1521"/>
        <v>1.831413571056754E-8</v>
      </c>
      <c r="R3371" s="10">
        <f t="shared" si="1530"/>
        <v>0</v>
      </c>
      <c r="S3371" s="9">
        <f t="shared" si="1531"/>
        <v>0</v>
      </c>
      <c r="T3371" s="8">
        <f t="shared" si="1532"/>
        <v>37294.985922558852</v>
      </c>
      <c r="U3371" s="7">
        <f t="shared" si="1533"/>
        <v>-32.161889288814081</v>
      </c>
      <c r="V3371" s="9">
        <f t="shared" si="1534"/>
        <v>0</v>
      </c>
      <c r="W3371" s="8">
        <f t="shared" si="1535"/>
        <v>3935.0464558612857</v>
      </c>
      <c r="X3371" s="7">
        <f t="shared" si="1536"/>
        <v>-32.161889288814081</v>
      </c>
      <c r="Y3371" s="6">
        <f t="shared" si="1522"/>
        <v>0</v>
      </c>
      <c r="Z3371" s="4">
        <f t="shared" si="1523"/>
        <v>-1</v>
      </c>
      <c r="AA3371" s="4">
        <f t="shared" si="1537"/>
        <v>0</v>
      </c>
      <c r="AB3371" s="5">
        <f t="shared" si="1538"/>
        <v>0</v>
      </c>
      <c r="AC3371" s="418">
        <f t="shared" si="1542"/>
        <v>0</v>
      </c>
      <c r="AD3371" s="628">
        <f t="shared" si="1539"/>
        <v>0</v>
      </c>
      <c r="AE3371" s="4">
        <f t="shared" si="1524"/>
        <v>0</v>
      </c>
      <c r="AF3371" s="3">
        <f t="shared" si="1540"/>
        <v>4.67</v>
      </c>
      <c r="AG3371" s="2">
        <f t="shared" si="1525"/>
        <v>105.92076283713217</v>
      </c>
      <c r="AH3371" s="1">
        <f t="shared" si="1514"/>
        <v>0</v>
      </c>
    </row>
    <row r="3372" spans="6:34" ht="15" thickBot="1" x14ac:dyDescent="0.4">
      <c r="F3372" s="21">
        <f t="shared" si="1526"/>
        <v>334.20000000000749</v>
      </c>
      <c r="G3372" s="20">
        <f t="shared" si="1541"/>
        <v>356.63043478260749</v>
      </c>
      <c r="H3372" s="19">
        <f t="shared" si="1515"/>
        <v>6.6304347826074945</v>
      </c>
      <c r="I3372" s="18">
        <f t="shared" si="1516"/>
        <v>1.8944099378878556E-2</v>
      </c>
      <c r="J3372" s="17">
        <f t="shared" si="1517"/>
        <v>3935.0464558612857</v>
      </c>
      <c r="K3372" s="16">
        <f t="shared" si="1518"/>
        <v>32.161889288814081</v>
      </c>
      <c r="L3372" s="15">
        <f t="shared" si="1519"/>
        <v>1.3845347021276564E-7</v>
      </c>
      <c r="M3372" s="14">
        <f t="shared" si="1520"/>
        <v>3.2909005334872264E-10</v>
      </c>
      <c r="N3372" s="13">
        <f t="shared" si="1527"/>
        <v>0</v>
      </c>
      <c r="O3372" s="12">
        <f t="shared" si="1528"/>
        <v>0</v>
      </c>
      <c r="P3372" s="4">
        <f t="shared" si="1529"/>
        <v>1.2462128098967713E-9</v>
      </c>
      <c r="Q3372" s="11">
        <f t="shared" si="1521"/>
        <v>1.831413571056754E-8</v>
      </c>
      <c r="R3372" s="10">
        <f t="shared" si="1530"/>
        <v>0</v>
      </c>
      <c r="S3372" s="9">
        <f t="shared" si="1531"/>
        <v>0</v>
      </c>
      <c r="T3372" s="8">
        <f t="shared" si="1532"/>
        <v>37294.985922558852</v>
      </c>
      <c r="U3372" s="7">
        <f t="shared" si="1533"/>
        <v>-32.161889288814081</v>
      </c>
      <c r="V3372" s="9">
        <f t="shared" si="1534"/>
        <v>0</v>
      </c>
      <c r="W3372" s="8">
        <f t="shared" si="1535"/>
        <v>3935.0464558612857</v>
      </c>
      <c r="X3372" s="7">
        <f t="shared" si="1536"/>
        <v>-32.161889288814081</v>
      </c>
      <c r="Y3372" s="6">
        <f t="shared" si="1522"/>
        <v>0</v>
      </c>
      <c r="Z3372" s="4">
        <f t="shared" si="1523"/>
        <v>-1</v>
      </c>
      <c r="AA3372" s="4">
        <f t="shared" si="1537"/>
        <v>0</v>
      </c>
      <c r="AB3372" s="5">
        <f t="shared" si="1538"/>
        <v>0</v>
      </c>
      <c r="AC3372" s="418">
        <f t="shared" si="1542"/>
        <v>0</v>
      </c>
      <c r="AD3372" s="628">
        <f t="shared" si="1539"/>
        <v>0</v>
      </c>
      <c r="AE3372" s="4">
        <f t="shared" si="1524"/>
        <v>0</v>
      </c>
      <c r="AF3372" s="3">
        <f t="shared" si="1540"/>
        <v>4.67</v>
      </c>
      <c r="AG3372" s="2">
        <f t="shared" si="1525"/>
        <v>105.92076283713217</v>
      </c>
      <c r="AH3372" s="1">
        <f t="shared" si="1514"/>
        <v>0</v>
      </c>
    </row>
    <row r="3373" spans="6:34" ht="15" thickBot="1" x14ac:dyDescent="0.4">
      <c r="F3373" s="21">
        <f t="shared" si="1526"/>
        <v>334.30000000000751</v>
      </c>
      <c r="G3373" s="20">
        <f t="shared" si="1541"/>
        <v>356.63043478260749</v>
      </c>
      <c r="H3373" s="19">
        <f t="shared" si="1515"/>
        <v>6.6304347826074945</v>
      </c>
      <c r="I3373" s="18">
        <f t="shared" si="1516"/>
        <v>1.8944099378878556E-2</v>
      </c>
      <c r="J3373" s="17">
        <f t="shared" si="1517"/>
        <v>3935.0464558612857</v>
      </c>
      <c r="K3373" s="16">
        <f t="shared" si="1518"/>
        <v>32.161889288814081</v>
      </c>
      <c r="L3373" s="15">
        <f t="shared" si="1519"/>
        <v>1.3845347021276564E-7</v>
      </c>
      <c r="M3373" s="14">
        <f t="shared" si="1520"/>
        <v>3.2909005334872264E-10</v>
      </c>
      <c r="N3373" s="13">
        <f t="shared" si="1527"/>
        <v>0</v>
      </c>
      <c r="O3373" s="12">
        <f t="shared" si="1528"/>
        <v>0</v>
      </c>
      <c r="P3373" s="4">
        <f t="shared" si="1529"/>
        <v>1.2462128098967713E-9</v>
      </c>
      <c r="Q3373" s="11">
        <f t="shared" si="1521"/>
        <v>1.831413571056754E-8</v>
      </c>
      <c r="R3373" s="10">
        <f t="shared" si="1530"/>
        <v>0</v>
      </c>
      <c r="S3373" s="9">
        <f t="shared" si="1531"/>
        <v>0</v>
      </c>
      <c r="T3373" s="8">
        <f t="shared" si="1532"/>
        <v>37294.985922558852</v>
      </c>
      <c r="U3373" s="7">
        <f t="shared" si="1533"/>
        <v>-32.161889288814081</v>
      </c>
      <c r="V3373" s="9">
        <f t="shared" si="1534"/>
        <v>0</v>
      </c>
      <c r="W3373" s="8">
        <f t="shared" si="1535"/>
        <v>3935.0464558612857</v>
      </c>
      <c r="X3373" s="7">
        <f t="shared" si="1536"/>
        <v>-32.161889288814081</v>
      </c>
      <c r="Y3373" s="6">
        <f t="shared" si="1522"/>
        <v>0</v>
      </c>
      <c r="Z3373" s="4">
        <f t="shared" si="1523"/>
        <v>-1</v>
      </c>
      <c r="AA3373" s="4">
        <f t="shared" si="1537"/>
        <v>0</v>
      </c>
      <c r="AB3373" s="5">
        <f t="shared" si="1538"/>
        <v>0</v>
      </c>
      <c r="AC3373" s="418">
        <f t="shared" si="1542"/>
        <v>0</v>
      </c>
      <c r="AD3373" s="628">
        <f t="shared" si="1539"/>
        <v>0</v>
      </c>
      <c r="AE3373" s="4">
        <f t="shared" si="1524"/>
        <v>0</v>
      </c>
      <c r="AF3373" s="3">
        <f t="shared" si="1540"/>
        <v>4.67</v>
      </c>
      <c r="AG3373" s="2">
        <f t="shared" si="1525"/>
        <v>105.92076283713217</v>
      </c>
      <c r="AH3373" s="1">
        <f t="shared" si="1514"/>
        <v>0</v>
      </c>
    </row>
    <row r="3374" spans="6:34" ht="15" thickBot="1" x14ac:dyDescent="0.4">
      <c r="F3374" s="21">
        <f t="shared" si="1526"/>
        <v>334.40000000000754</v>
      </c>
      <c r="G3374" s="20">
        <f t="shared" si="1541"/>
        <v>356.63043478260749</v>
      </c>
      <c r="H3374" s="19">
        <f t="shared" si="1515"/>
        <v>6.6304347826074945</v>
      </c>
      <c r="I3374" s="18">
        <f t="shared" si="1516"/>
        <v>1.8944099378878556E-2</v>
      </c>
      <c r="J3374" s="17">
        <f t="shared" si="1517"/>
        <v>3935.0464558612857</v>
      </c>
      <c r="K3374" s="16">
        <f t="shared" si="1518"/>
        <v>32.161889288814081</v>
      </c>
      <c r="L3374" s="15">
        <f t="shared" si="1519"/>
        <v>1.3845347021276564E-7</v>
      </c>
      <c r="M3374" s="14">
        <f t="shared" si="1520"/>
        <v>3.2909005334872264E-10</v>
      </c>
      <c r="N3374" s="13">
        <f t="shared" si="1527"/>
        <v>0</v>
      </c>
      <c r="O3374" s="12">
        <f t="shared" si="1528"/>
        <v>0</v>
      </c>
      <c r="P3374" s="4">
        <f t="shared" si="1529"/>
        <v>1.2462128098967713E-9</v>
      </c>
      <c r="Q3374" s="11">
        <f t="shared" si="1521"/>
        <v>1.831413571056754E-8</v>
      </c>
      <c r="R3374" s="10">
        <f t="shared" si="1530"/>
        <v>0</v>
      </c>
      <c r="S3374" s="9">
        <f t="shared" si="1531"/>
        <v>0</v>
      </c>
      <c r="T3374" s="8">
        <f t="shared" si="1532"/>
        <v>37294.985922558852</v>
      </c>
      <c r="U3374" s="7">
        <f t="shared" si="1533"/>
        <v>-32.161889288814081</v>
      </c>
      <c r="V3374" s="9">
        <f t="shared" si="1534"/>
        <v>0</v>
      </c>
      <c r="W3374" s="8">
        <f t="shared" si="1535"/>
        <v>3935.0464558612857</v>
      </c>
      <c r="X3374" s="7">
        <f t="shared" si="1536"/>
        <v>-32.161889288814081</v>
      </c>
      <c r="Y3374" s="6">
        <f t="shared" si="1522"/>
        <v>0</v>
      </c>
      <c r="Z3374" s="4">
        <f t="shared" si="1523"/>
        <v>-1</v>
      </c>
      <c r="AA3374" s="4">
        <f t="shared" si="1537"/>
        <v>0</v>
      </c>
      <c r="AB3374" s="5">
        <f t="shared" si="1538"/>
        <v>0</v>
      </c>
      <c r="AC3374" s="418">
        <f t="shared" si="1542"/>
        <v>0</v>
      </c>
      <c r="AD3374" s="628">
        <f t="shared" si="1539"/>
        <v>0</v>
      </c>
      <c r="AE3374" s="4">
        <f t="shared" si="1524"/>
        <v>0</v>
      </c>
      <c r="AF3374" s="3">
        <f t="shared" si="1540"/>
        <v>4.67</v>
      </c>
      <c r="AG3374" s="2">
        <f t="shared" si="1525"/>
        <v>105.92076283713217</v>
      </c>
      <c r="AH3374" s="1">
        <f t="shared" si="1514"/>
        <v>0</v>
      </c>
    </row>
    <row r="3375" spans="6:34" ht="15" thickBot="1" x14ac:dyDescent="0.4">
      <c r="F3375" s="21">
        <f t="shared" si="1526"/>
        <v>334.50000000000756</v>
      </c>
      <c r="G3375" s="20">
        <f t="shared" si="1541"/>
        <v>356.63043478260749</v>
      </c>
      <c r="H3375" s="19">
        <f t="shared" si="1515"/>
        <v>6.6304347826074945</v>
      </c>
      <c r="I3375" s="18">
        <f t="shared" si="1516"/>
        <v>1.8944099378878556E-2</v>
      </c>
      <c r="J3375" s="17">
        <f t="shared" si="1517"/>
        <v>3935.0464558612857</v>
      </c>
      <c r="K3375" s="16">
        <f t="shared" si="1518"/>
        <v>32.161889288814081</v>
      </c>
      <c r="L3375" s="15">
        <f t="shared" si="1519"/>
        <v>1.3845347021276564E-7</v>
      </c>
      <c r="M3375" s="14">
        <f t="shared" si="1520"/>
        <v>3.2909005334872264E-10</v>
      </c>
      <c r="N3375" s="13">
        <f t="shared" si="1527"/>
        <v>0</v>
      </c>
      <c r="O3375" s="12">
        <f t="shared" si="1528"/>
        <v>0</v>
      </c>
      <c r="P3375" s="4">
        <f t="shared" si="1529"/>
        <v>1.2462128098967713E-9</v>
      </c>
      <c r="Q3375" s="11">
        <f t="shared" si="1521"/>
        <v>1.831413571056754E-8</v>
      </c>
      <c r="R3375" s="10">
        <f t="shared" si="1530"/>
        <v>0</v>
      </c>
      <c r="S3375" s="9">
        <f t="shared" si="1531"/>
        <v>0</v>
      </c>
      <c r="T3375" s="8">
        <f t="shared" si="1532"/>
        <v>37294.985922558852</v>
      </c>
      <c r="U3375" s="7">
        <f t="shared" si="1533"/>
        <v>-32.161889288814081</v>
      </c>
      <c r="V3375" s="9">
        <f t="shared" si="1534"/>
        <v>0</v>
      </c>
      <c r="W3375" s="8">
        <f t="shared" si="1535"/>
        <v>3935.0464558612857</v>
      </c>
      <c r="X3375" s="7">
        <f t="shared" si="1536"/>
        <v>-32.161889288814081</v>
      </c>
      <c r="Y3375" s="6">
        <f t="shared" si="1522"/>
        <v>0</v>
      </c>
      <c r="Z3375" s="4">
        <f t="shared" si="1523"/>
        <v>-1</v>
      </c>
      <c r="AA3375" s="4">
        <f t="shared" si="1537"/>
        <v>0</v>
      </c>
      <c r="AB3375" s="5">
        <f t="shared" si="1538"/>
        <v>0</v>
      </c>
      <c r="AC3375" s="418">
        <f t="shared" si="1542"/>
        <v>0</v>
      </c>
      <c r="AD3375" s="628">
        <f t="shared" si="1539"/>
        <v>0</v>
      </c>
      <c r="AE3375" s="4">
        <f t="shared" si="1524"/>
        <v>0</v>
      </c>
      <c r="AF3375" s="3">
        <f t="shared" si="1540"/>
        <v>4.67</v>
      </c>
      <c r="AG3375" s="2">
        <f t="shared" si="1525"/>
        <v>105.92076283713217</v>
      </c>
      <c r="AH3375" s="1">
        <f t="shared" si="1514"/>
        <v>0</v>
      </c>
    </row>
    <row r="3376" spans="6:34" ht="15" thickBot="1" x14ac:dyDescent="0.4">
      <c r="F3376" s="21">
        <f t="shared" si="1526"/>
        <v>334.60000000000758</v>
      </c>
      <c r="G3376" s="20">
        <f t="shared" si="1541"/>
        <v>356.63043478260749</v>
      </c>
      <c r="H3376" s="19">
        <f t="shared" si="1515"/>
        <v>6.6304347826074945</v>
      </c>
      <c r="I3376" s="18">
        <f t="shared" si="1516"/>
        <v>1.8944099378878556E-2</v>
      </c>
      <c r="J3376" s="17">
        <f t="shared" si="1517"/>
        <v>3935.0464558612857</v>
      </c>
      <c r="K3376" s="16">
        <f t="shared" si="1518"/>
        <v>32.161889288814081</v>
      </c>
      <c r="L3376" s="15">
        <f t="shared" si="1519"/>
        <v>1.3845347021276564E-7</v>
      </c>
      <c r="M3376" s="14">
        <f t="shared" si="1520"/>
        <v>3.2909005334872264E-10</v>
      </c>
      <c r="N3376" s="13">
        <f t="shared" si="1527"/>
        <v>0</v>
      </c>
      <c r="O3376" s="12">
        <f t="shared" si="1528"/>
        <v>0</v>
      </c>
      <c r="P3376" s="4">
        <f t="shared" si="1529"/>
        <v>1.2462128098967713E-9</v>
      </c>
      <c r="Q3376" s="11">
        <f t="shared" si="1521"/>
        <v>1.831413571056754E-8</v>
      </c>
      <c r="R3376" s="10">
        <f t="shared" si="1530"/>
        <v>0</v>
      </c>
      <c r="S3376" s="9">
        <f t="shared" si="1531"/>
        <v>0</v>
      </c>
      <c r="T3376" s="8">
        <f t="shared" si="1532"/>
        <v>37294.985922558852</v>
      </c>
      <c r="U3376" s="7">
        <f t="shared" si="1533"/>
        <v>-32.161889288814081</v>
      </c>
      <c r="V3376" s="9">
        <f t="shared" si="1534"/>
        <v>0</v>
      </c>
      <c r="W3376" s="8">
        <f t="shared" si="1535"/>
        <v>3935.0464558612857</v>
      </c>
      <c r="X3376" s="7">
        <f t="shared" si="1536"/>
        <v>-32.161889288814081</v>
      </c>
      <c r="Y3376" s="6">
        <f t="shared" si="1522"/>
        <v>0</v>
      </c>
      <c r="Z3376" s="4">
        <f t="shared" si="1523"/>
        <v>-1</v>
      </c>
      <c r="AA3376" s="4">
        <f t="shared" si="1537"/>
        <v>0</v>
      </c>
      <c r="AB3376" s="5">
        <f t="shared" si="1538"/>
        <v>0</v>
      </c>
      <c r="AC3376" s="418">
        <f t="shared" si="1542"/>
        <v>0</v>
      </c>
      <c r="AD3376" s="628">
        <f t="shared" si="1539"/>
        <v>0</v>
      </c>
      <c r="AE3376" s="4">
        <f t="shared" si="1524"/>
        <v>0</v>
      </c>
      <c r="AF3376" s="3">
        <f t="shared" si="1540"/>
        <v>4.67</v>
      </c>
      <c r="AG3376" s="2">
        <f t="shared" si="1525"/>
        <v>105.92076283713217</v>
      </c>
      <c r="AH3376" s="1">
        <f t="shared" si="1514"/>
        <v>0</v>
      </c>
    </row>
    <row r="3377" spans="6:34" ht="15" thickBot="1" x14ac:dyDescent="0.4">
      <c r="F3377" s="21">
        <f t="shared" si="1526"/>
        <v>334.70000000000761</v>
      </c>
      <c r="G3377" s="20">
        <f t="shared" si="1541"/>
        <v>356.63043478260749</v>
      </c>
      <c r="H3377" s="19">
        <f t="shared" si="1515"/>
        <v>6.6304347826074945</v>
      </c>
      <c r="I3377" s="18">
        <f t="shared" si="1516"/>
        <v>1.8944099378878556E-2</v>
      </c>
      <c r="J3377" s="17">
        <f t="shared" si="1517"/>
        <v>3935.0464558612857</v>
      </c>
      <c r="K3377" s="16">
        <f t="shared" si="1518"/>
        <v>32.161889288814081</v>
      </c>
      <c r="L3377" s="15">
        <f t="shared" si="1519"/>
        <v>1.3845347021276564E-7</v>
      </c>
      <c r="M3377" s="14">
        <f t="shared" si="1520"/>
        <v>3.2909005334872264E-10</v>
      </c>
      <c r="N3377" s="13">
        <f t="shared" si="1527"/>
        <v>0</v>
      </c>
      <c r="O3377" s="12">
        <f t="shared" si="1528"/>
        <v>0</v>
      </c>
      <c r="P3377" s="4">
        <f t="shared" si="1529"/>
        <v>1.2462128098967713E-9</v>
      </c>
      <c r="Q3377" s="11">
        <f t="shared" si="1521"/>
        <v>1.831413571056754E-8</v>
      </c>
      <c r="R3377" s="10">
        <f t="shared" si="1530"/>
        <v>0</v>
      </c>
      <c r="S3377" s="9">
        <f t="shared" si="1531"/>
        <v>0</v>
      </c>
      <c r="T3377" s="8">
        <f t="shared" si="1532"/>
        <v>37294.985922558852</v>
      </c>
      <c r="U3377" s="7">
        <f t="shared" si="1533"/>
        <v>-32.161889288814081</v>
      </c>
      <c r="V3377" s="9">
        <f t="shared" si="1534"/>
        <v>0</v>
      </c>
      <c r="W3377" s="8">
        <f t="shared" si="1535"/>
        <v>3935.0464558612857</v>
      </c>
      <c r="X3377" s="7">
        <f t="shared" si="1536"/>
        <v>-32.161889288814081</v>
      </c>
      <c r="Y3377" s="6">
        <f t="shared" si="1522"/>
        <v>0</v>
      </c>
      <c r="Z3377" s="4">
        <f t="shared" si="1523"/>
        <v>-1</v>
      </c>
      <c r="AA3377" s="4">
        <f t="shared" si="1537"/>
        <v>0</v>
      </c>
      <c r="AB3377" s="5">
        <f t="shared" si="1538"/>
        <v>0</v>
      </c>
      <c r="AC3377" s="418">
        <f t="shared" si="1542"/>
        <v>0</v>
      </c>
      <c r="AD3377" s="628">
        <f t="shared" si="1539"/>
        <v>0</v>
      </c>
      <c r="AE3377" s="4">
        <f t="shared" si="1524"/>
        <v>0</v>
      </c>
      <c r="AF3377" s="3">
        <f t="shared" si="1540"/>
        <v>4.67</v>
      </c>
      <c r="AG3377" s="2">
        <f t="shared" si="1525"/>
        <v>105.92076283713217</v>
      </c>
      <c r="AH3377" s="1">
        <f t="shared" si="1514"/>
        <v>0</v>
      </c>
    </row>
    <row r="3378" spans="6:34" ht="15" thickBot="1" x14ac:dyDescent="0.4">
      <c r="F3378" s="21">
        <f t="shared" si="1526"/>
        <v>334.80000000000763</v>
      </c>
      <c r="G3378" s="20">
        <f t="shared" si="1541"/>
        <v>356.63043478260749</v>
      </c>
      <c r="H3378" s="19">
        <f t="shared" si="1515"/>
        <v>6.6304347826074945</v>
      </c>
      <c r="I3378" s="18">
        <f t="shared" si="1516"/>
        <v>1.8944099378878556E-2</v>
      </c>
      <c r="J3378" s="17">
        <f t="shared" si="1517"/>
        <v>3935.0464558612857</v>
      </c>
      <c r="K3378" s="16">
        <f t="shared" si="1518"/>
        <v>32.161889288814081</v>
      </c>
      <c r="L3378" s="15">
        <f t="shared" si="1519"/>
        <v>1.3845347021276564E-7</v>
      </c>
      <c r="M3378" s="14">
        <f t="shared" si="1520"/>
        <v>3.2909005334872264E-10</v>
      </c>
      <c r="N3378" s="13">
        <f t="shared" si="1527"/>
        <v>0</v>
      </c>
      <c r="O3378" s="12">
        <f t="shared" si="1528"/>
        <v>0</v>
      </c>
      <c r="P3378" s="4">
        <f t="shared" si="1529"/>
        <v>1.2462128098967713E-9</v>
      </c>
      <c r="Q3378" s="11">
        <f t="shared" si="1521"/>
        <v>1.831413571056754E-8</v>
      </c>
      <c r="R3378" s="10">
        <f t="shared" si="1530"/>
        <v>0</v>
      </c>
      <c r="S3378" s="9">
        <f t="shared" si="1531"/>
        <v>0</v>
      </c>
      <c r="T3378" s="8">
        <f t="shared" si="1532"/>
        <v>37294.985922558852</v>
      </c>
      <c r="U3378" s="7">
        <f t="shared" si="1533"/>
        <v>-32.161889288814081</v>
      </c>
      <c r="V3378" s="9">
        <f t="shared" si="1534"/>
        <v>0</v>
      </c>
      <c r="W3378" s="8">
        <f t="shared" si="1535"/>
        <v>3935.0464558612857</v>
      </c>
      <c r="X3378" s="7">
        <f t="shared" si="1536"/>
        <v>-32.161889288814081</v>
      </c>
      <c r="Y3378" s="6">
        <f t="shared" si="1522"/>
        <v>0</v>
      </c>
      <c r="Z3378" s="4">
        <f t="shared" si="1523"/>
        <v>-1</v>
      </c>
      <c r="AA3378" s="4">
        <f t="shared" si="1537"/>
        <v>0</v>
      </c>
      <c r="AB3378" s="5">
        <f t="shared" si="1538"/>
        <v>0</v>
      </c>
      <c r="AC3378" s="418">
        <f t="shared" si="1542"/>
        <v>0</v>
      </c>
      <c r="AD3378" s="628">
        <f t="shared" si="1539"/>
        <v>0</v>
      </c>
      <c r="AE3378" s="4">
        <f t="shared" si="1524"/>
        <v>0</v>
      </c>
      <c r="AF3378" s="3">
        <f t="shared" si="1540"/>
        <v>4.67</v>
      </c>
      <c r="AG3378" s="2">
        <f t="shared" si="1525"/>
        <v>105.92076283713217</v>
      </c>
      <c r="AH3378" s="1">
        <f t="shared" si="1514"/>
        <v>0</v>
      </c>
    </row>
    <row r="3379" spans="6:34" ht="15" thickBot="1" x14ac:dyDescent="0.4">
      <c r="F3379" s="21">
        <f t="shared" si="1526"/>
        <v>334.90000000000765</v>
      </c>
      <c r="G3379" s="20">
        <f t="shared" si="1541"/>
        <v>356.63043478260749</v>
      </c>
      <c r="H3379" s="19">
        <f t="shared" si="1515"/>
        <v>6.6304347826074945</v>
      </c>
      <c r="I3379" s="18">
        <f t="shared" si="1516"/>
        <v>1.8944099378878556E-2</v>
      </c>
      <c r="J3379" s="17">
        <f t="shared" si="1517"/>
        <v>3935.0464558612857</v>
      </c>
      <c r="K3379" s="16">
        <f t="shared" si="1518"/>
        <v>32.161889288814081</v>
      </c>
      <c r="L3379" s="15">
        <f t="shared" si="1519"/>
        <v>1.3845347021276564E-7</v>
      </c>
      <c r="M3379" s="14">
        <f t="shared" si="1520"/>
        <v>3.2909005334872264E-10</v>
      </c>
      <c r="N3379" s="13">
        <f t="shared" si="1527"/>
        <v>0</v>
      </c>
      <c r="O3379" s="12">
        <f t="shared" si="1528"/>
        <v>0</v>
      </c>
      <c r="P3379" s="4">
        <f t="shared" si="1529"/>
        <v>1.2462128098967713E-9</v>
      </c>
      <c r="Q3379" s="11">
        <f t="shared" si="1521"/>
        <v>1.831413571056754E-8</v>
      </c>
      <c r="R3379" s="10">
        <f t="shared" si="1530"/>
        <v>0</v>
      </c>
      <c r="S3379" s="9">
        <f t="shared" si="1531"/>
        <v>0</v>
      </c>
      <c r="T3379" s="8">
        <f t="shared" si="1532"/>
        <v>37294.985922558852</v>
      </c>
      <c r="U3379" s="7">
        <f t="shared" si="1533"/>
        <v>-32.161889288814081</v>
      </c>
      <c r="V3379" s="9">
        <f t="shared" si="1534"/>
        <v>0</v>
      </c>
      <c r="W3379" s="8">
        <f t="shared" si="1535"/>
        <v>3935.0464558612857</v>
      </c>
      <c r="X3379" s="7">
        <f t="shared" si="1536"/>
        <v>-32.161889288814081</v>
      </c>
      <c r="Y3379" s="6">
        <f t="shared" si="1522"/>
        <v>0</v>
      </c>
      <c r="Z3379" s="4">
        <f t="shared" si="1523"/>
        <v>-1</v>
      </c>
      <c r="AA3379" s="4">
        <f t="shared" si="1537"/>
        <v>0</v>
      </c>
      <c r="AB3379" s="5">
        <f t="shared" si="1538"/>
        <v>0</v>
      </c>
      <c r="AC3379" s="418">
        <f t="shared" si="1542"/>
        <v>0</v>
      </c>
      <c r="AD3379" s="628">
        <f t="shared" si="1539"/>
        <v>0</v>
      </c>
      <c r="AE3379" s="4">
        <f t="shared" si="1524"/>
        <v>0</v>
      </c>
      <c r="AF3379" s="3">
        <f t="shared" si="1540"/>
        <v>4.67</v>
      </c>
      <c r="AG3379" s="2">
        <f t="shared" si="1525"/>
        <v>105.92076283713217</v>
      </c>
      <c r="AH3379" s="1">
        <f t="shared" si="1514"/>
        <v>0</v>
      </c>
    </row>
    <row r="3380" spans="6:34" ht="15" thickBot="1" x14ac:dyDescent="0.4">
      <c r="F3380" s="21">
        <f t="shared" si="1526"/>
        <v>335.00000000000767</v>
      </c>
      <c r="G3380" s="20">
        <f t="shared" si="1541"/>
        <v>356.63043478260749</v>
      </c>
      <c r="H3380" s="19">
        <f t="shared" si="1515"/>
        <v>6.6304347826074945</v>
      </c>
      <c r="I3380" s="18">
        <f t="shared" si="1516"/>
        <v>1.8944099378878556E-2</v>
      </c>
      <c r="J3380" s="17">
        <f t="shared" si="1517"/>
        <v>3935.0464558612857</v>
      </c>
      <c r="K3380" s="16">
        <f t="shared" si="1518"/>
        <v>32.161889288814081</v>
      </c>
      <c r="L3380" s="15">
        <f t="shared" si="1519"/>
        <v>1.3845347021276564E-7</v>
      </c>
      <c r="M3380" s="14">
        <f t="shared" si="1520"/>
        <v>3.2909005334872264E-10</v>
      </c>
      <c r="N3380" s="13">
        <f t="shared" si="1527"/>
        <v>0</v>
      </c>
      <c r="O3380" s="12">
        <f t="shared" si="1528"/>
        <v>0</v>
      </c>
      <c r="P3380" s="4">
        <f t="shared" si="1529"/>
        <v>1.2462128098967713E-9</v>
      </c>
      <c r="Q3380" s="11">
        <f t="shared" si="1521"/>
        <v>1.831413571056754E-8</v>
      </c>
      <c r="R3380" s="10">
        <f t="shared" si="1530"/>
        <v>0</v>
      </c>
      <c r="S3380" s="9">
        <f t="shared" si="1531"/>
        <v>0</v>
      </c>
      <c r="T3380" s="8">
        <f t="shared" si="1532"/>
        <v>37294.985922558852</v>
      </c>
      <c r="U3380" s="7">
        <f t="shared" si="1533"/>
        <v>-32.161889288814081</v>
      </c>
      <c r="V3380" s="9">
        <f t="shared" si="1534"/>
        <v>0</v>
      </c>
      <c r="W3380" s="8">
        <f t="shared" si="1535"/>
        <v>3935.0464558612857</v>
      </c>
      <c r="X3380" s="7">
        <f t="shared" si="1536"/>
        <v>-32.161889288814081</v>
      </c>
      <c r="Y3380" s="6">
        <f t="shared" si="1522"/>
        <v>0</v>
      </c>
      <c r="Z3380" s="4">
        <f t="shared" si="1523"/>
        <v>-1</v>
      </c>
      <c r="AA3380" s="4">
        <f t="shared" si="1537"/>
        <v>0</v>
      </c>
      <c r="AB3380" s="5">
        <f t="shared" si="1538"/>
        <v>0</v>
      </c>
      <c r="AC3380" s="418">
        <f t="shared" si="1542"/>
        <v>0</v>
      </c>
      <c r="AD3380" s="628">
        <f t="shared" si="1539"/>
        <v>0</v>
      </c>
      <c r="AE3380" s="4">
        <f t="shared" si="1524"/>
        <v>0</v>
      </c>
      <c r="AF3380" s="3">
        <f t="shared" si="1540"/>
        <v>4.67</v>
      </c>
      <c r="AG3380" s="2">
        <f t="shared" si="1525"/>
        <v>105.92076283713217</v>
      </c>
      <c r="AH3380" s="1">
        <f t="shared" si="1514"/>
        <v>0</v>
      </c>
    </row>
    <row r="3381" spans="6:34" ht="15" thickBot="1" x14ac:dyDescent="0.4">
      <c r="F3381" s="21">
        <f t="shared" si="1526"/>
        <v>335.1000000000077</v>
      </c>
      <c r="G3381" s="20">
        <f t="shared" si="1541"/>
        <v>356.63043478260749</v>
      </c>
      <c r="H3381" s="19">
        <f t="shared" si="1515"/>
        <v>6.6304347826074945</v>
      </c>
      <c r="I3381" s="18">
        <f t="shared" si="1516"/>
        <v>1.8944099378878556E-2</v>
      </c>
      <c r="J3381" s="17">
        <f t="shared" si="1517"/>
        <v>3935.0464558612857</v>
      </c>
      <c r="K3381" s="16">
        <f t="shared" si="1518"/>
        <v>32.161889288814081</v>
      </c>
      <c r="L3381" s="15">
        <f t="shared" si="1519"/>
        <v>1.3845347021276564E-7</v>
      </c>
      <c r="M3381" s="14">
        <f t="shared" si="1520"/>
        <v>3.2909005334872264E-10</v>
      </c>
      <c r="N3381" s="13">
        <f t="shared" si="1527"/>
        <v>0</v>
      </c>
      <c r="O3381" s="12">
        <f t="shared" si="1528"/>
        <v>0</v>
      </c>
      <c r="P3381" s="4">
        <f t="shared" si="1529"/>
        <v>1.2462128098967713E-9</v>
      </c>
      <c r="Q3381" s="11">
        <f t="shared" si="1521"/>
        <v>1.831413571056754E-8</v>
      </c>
      <c r="R3381" s="10">
        <f t="shared" si="1530"/>
        <v>0</v>
      </c>
      <c r="S3381" s="9">
        <f t="shared" si="1531"/>
        <v>0</v>
      </c>
      <c r="T3381" s="8">
        <f t="shared" si="1532"/>
        <v>37294.985922558852</v>
      </c>
      <c r="U3381" s="7">
        <f t="shared" si="1533"/>
        <v>-32.161889288814081</v>
      </c>
      <c r="V3381" s="9">
        <f t="shared" si="1534"/>
        <v>0</v>
      </c>
      <c r="W3381" s="8">
        <f t="shared" si="1535"/>
        <v>3935.0464558612857</v>
      </c>
      <c r="X3381" s="7">
        <f t="shared" si="1536"/>
        <v>-32.161889288814081</v>
      </c>
      <c r="Y3381" s="6">
        <f t="shared" si="1522"/>
        <v>0</v>
      </c>
      <c r="Z3381" s="4">
        <f t="shared" si="1523"/>
        <v>-1</v>
      </c>
      <c r="AA3381" s="4">
        <f t="shared" si="1537"/>
        <v>0</v>
      </c>
      <c r="AB3381" s="5">
        <f t="shared" si="1538"/>
        <v>0</v>
      </c>
      <c r="AC3381" s="418">
        <f t="shared" si="1542"/>
        <v>0</v>
      </c>
      <c r="AD3381" s="628">
        <f t="shared" si="1539"/>
        <v>0</v>
      </c>
      <c r="AE3381" s="4">
        <f t="shared" si="1524"/>
        <v>0</v>
      </c>
      <c r="AF3381" s="3">
        <f t="shared" si="1540"/>
        <v>4.67</v>
      </c>
      <c r="AG3381" s="2">
        <f t="shared" si="1525"/>
        <v>105.92076283713217</v>
      </c>
      <c r="AH3381" s="1">
        <f t="shared" si="1514"/>
        <v>0</v>
      </c>
    </row>
    <row r="3382" spans="6:34" ht="15" thickBot="1" x14ac:dyDescent="0.4">
      <c r="F3382" s="21">
        <f t="shared" si="1526"/>
        <v>335.20000000000772</v>
      </c>
      <c r="G3382" s="20">
        <f t="shared" si="1541"/>
        <v>356.63043478260749</v>
      </c>
      <c r="H3382" s="19">
        <f t="shared" si="1515"/>
        <v>6.6304347826074945</v>
      </c>
      <c r="I3382" s="18">
        <f t="shared" si="1516"/>
        <v>1.8944099378878556E-2</v>
      </c>
      <c r="J3382" s="17">
        <f t="shared" si="1517"/>
        <v>3935.0464558612857</v>
      </c>
      <c r="K3382" s="16">
        <f t="shared" si="1518"/>
        <v>32.161889288814081</v>
      </c>
      <c r="L3382" s="15">
        <f t="shared" si="1519"/>
        <v>1.3845347021276564E-7</v>
      </c>
      <c r="M3382" s="14">
        <f t="shared" si="1520"/>
        <v>3.2909005334872264E-10</v>
      </c>
      <c r="N3382" s="13">
        <f t="shared" si="1527"/>
        <v>0</v>
      </c>
      <c r="O3382" s="12">
        <f t="shared" si="1528"/>
        <v>0</v>
      </c>
      <c r="P3382" s="4">
        <f t="shared" si="1529"/>
        <v>1.2462128098967713E-9</v>
      </c>
      <c r="Q3382" s="11">
        <f t="shared" si="1521"/>
        <v>1.831413571056754E-8</v>
      </c>
      <c r="R3382" s="10">
        <f t="shared" si="1530"/>
        <v>0</v>
      </c>
      <c r="S3382" s="9">
        <f t="shared" si="1531"/>
        <v>0</v>
      </c>
      <c r="T3382" s="8">
        <f t="shared" si="1532"/>
        <v>37294.985922558852</v>
      </c>
      <c r="U3382" s="7">
        <f t="shared" si="1533"/>
        <v>-32.161889288814081</v>
      </c>
      <c r="V3382" s="9">
        <f t="shared" si="1534"/>
        <v>0</v>
      </c>
      <c r="W3382" s="8">
        <f t="shared" si="1535"/>
        <v>3935.0464558612857</v>
      </c>
      <c r="X3382" s="7">
        <f t="shared" si="1536"/>
        <v>-32.161889288814081</v>
      </c>
      <c r="Y3382" s="6">
        <f t="shared" si="1522"/>
        <v>0</v>
      </c>
      <c r="Z3382" s="4">
        <f t="shared" si="1523"/>
        <v>-1</v>
      </c>
      <c r="AA3382" s="4">
        <f t="shared" si="1537"/>
        <v>0</v>
      </c>
      <c r="AB3382" s="5">
        <f t="shared" si="1538"/>
        <v>0</v>
      </c>
      <c r="AC3382" s="418">
        <f t="shared" si="1542"/>
        <v>0</v>
      </c>
      <c r="AD3382" s="628">
        <f t="shared" si="1539"/>
        <v>0</v>
      </c>
      <c r="AE3382" s="4">
        <f t="shared" si="1524"/>
        <v>0</v>
      </c>
      <c r="AF3382" s="3">
        <f t="shared" si="1540"/>
        <v>4.67</v>
      </c>
      <c r="AG3382" s="2">
        <f t="shared" si="1525"/>
        <v>105.92076283713217</v>
      </c>
      <c r="AH3382" s="1">
        <f t="shared" si="1514"/>
        <v>0</v>
      </c>
    </row>
    <row r="3383" spans="6:34" ht="15" thickBot="1" x14ac:dyDescent="0.4">
      <c r="F3383" s="21">
        <f t="shared" si="1526"/>
        <v>335.30000000000774</v>
      </c>
      <c r="G3383" s="20">
        <f t="shared" si="1541"/>
        <v>356.63043478260749</v>
      </c>
      <c r="H3383" s="19">
        <f t="shared" si="1515"/>
        <v>6.6304347826074945</v>
      </c>
      <c r="I3383" s="18">
        <f t="shared" si="1516"/>
        <v>1.8944099378878556E-2</v>
      </c>
      <c r="J3383" s="17">
        <f t="shared" si="1517"/>
        <v>3935.0464558612857</v>
      </c>
      <c r="K3383" s="16">
        <f t="shared" si="1518"/>
        <v>32.161889288814081</v>
      </c>
      <c r="L3383" s="15">
        <f t="shared" si="1519"/>
        <v>1.3845347021276564E-7</v>
      </c>
      <c r="M3383" s="14">
        <f t="shared" si="1520"/>
        <v>3.2909005334872264E-10</v>
      </c>
      <c r="N3383" s="13">
        <f t="shared" si="1527"/>
        <v>0</v>
      </c>
      <c r="O3383" s="12">
        <f t="shared" si="1528"/>
        <v>0</v>
      </c>
      <c r="P3383" s="4">
        <f t="shared" si="1529"/>
        <v>1.2462128098967713E-9</v>
      </c>
      <c r="Q3383" s="11">
        <f t="shared" si="1521"/>
        <v>1.831413571056754E-8</v>
      </c>
      <c r="R3383" s="10">
        <f t="shared" si="1530"/>
        <v>0</v>
      </c>
      <c r="S3383" s="9">
        <f t="shared" si="1531"/>
        <v>0</v>
      </c>
      <c r="T3383" s="8">
        <f t="shared" si="1532"/>
        <v>37294.985922558852</v>
      </c>
      <c r="U3383" s="7">
        <f t="shared" si="1533"/>
        <v>-32.161889288814081</v>
      </c>
      <c r="V3383" s="9">
        <f t="shared" si="1534"/>
        <v>0</v>
      </c>
      <c r="W3383" s="8">
        <f t="shared" si="1535"/>
        <v>3935.0464558612857</v>
      </c>
      <c r="X3383" s="7">
        <f t="shared" si="1536"/>
        <v>-32.161889288814081</v>
      </c>
      <c r="Y3383" s="6">
        <f t="shared" si="1522"/>
        <v>0</v>
      </c>
      <c r="Z3383" s="4">
        <f t="shared" si="1523"/>
        <v>-1</v>
      </c>
      <c r="AA3383" s="4">
        <f t="shared" si="1537"/>
        <v>0</v>
      </c>
      <c r="AB3383" s="5">
        <f t="shared" si="1538"/>
        <v>0</v>
      </c>
      <c r="AC3383" s="418">
        <f t="shared" si="1542"/>
        <v>0</v>
      </c>
      <c r="AD3383" s="628">
        <f t="shared" si="1539"/>
        <v>0</v>
      </c>
      <c r="AE3383" s="4">
        <f t="shared" si="1524"/>
        <v>0</v>
      </c>
      <c r="AF3383" s="3">
        <f t="shared" si="1540"/>
        <v>4.67</v>
      </c>
      <c r="AG3383" s="2">
        <f t="shared" si="1525"/>
        <v>105.92076283713217</v>
      </c>
      <c r="AH3383" s="1">
        <f t="shared" si="1514"/>
        <v>0</v>
      </c>
    </row>
    <row r="3384" spans="6:34" ht="15" thickBot="1" x14ac:dyDescent="0.4">
      <c r="F3384" s="21">
        <f t="shared" si="1526"/>
        <v>335.40000000000776</v>
      </c>
      <c r="G3384" s="20">
        <f t="shared" si="1541"/>
        <v>356.63043478260749</v>
      </c>
      <c r="H3384" s="19">
        <f t="shared" si="1515"/>
        <v>6.6304347826074945</v>
      </c>
      <c r="I3384" s="18">
        <f t="shared" si="1516"/>
        <v>1.8944099378878556E-2</v>
      </c>
      <c r="J3384" s="17">
        <f t="shared" si="1517"/>
        <v>3935.0464558612857</v>
      </c>
      <c r="K3384" s="16">
        <f t="shared" si="1518"/>
        <v>32.161889288814081</v>
      </c>
      <c r="L3384" s="15">
        <f t="shared" si="1519"/>
        <v>1.3845347021276564E-7</v>
      </c>
      <c r="M3384" s="14">
        <f t="shared" si="1520"/>
        <v>3.2909005334872264E-10</v>
      </c>
      <c r="N3384" s="13">
        <f t="shared" si="1527"/>
        <v>0</v>
      </c>
      <c r="O3384" s="12">
        <f t="shared" si="1528"/>
        <v>0</v>
      </c>
      <c r="P3384" s="4">
        <f t="shared" si="1529"/>
        <v>1.2462128098967713E-9</v>
      </c>
      <c r="Q3384" s="11">
        <f t="shared" si="1521"/>
        <v>1.831413571056754E-8</v>
      </c>
      <c r="R3384" s="10">
        <f t="shared" si="1530"/>
        <v>0</v>
      </c>
      <c r="S3384" s="9">
        <f t="shared" si="1531"/>
        <v>0</v>
      </c>
      <c r="T3384" s="8">
        <f t="shared" si="1532"/>
        <v>37294.985922558852</v>
      </c>
      <c r="U3384" s="7">
        <f t="shared" si="1533"/>
        <v>-32.161889288814081</v>
      </c>
      <c r="V3384" s="9">
        <f t="shared" si="1534"/>
        <v>0</v>
      </c>
      <c r="W3384" s="8">
        <f t="shared" si="1535"/>
        <v>3935.0464558612857</v>
      </c>
      <c r="X3384" s="7">
        <f t="shared" si="1536"/>
        <v>-32.161889288814081</v>
      </c>
      <c r="Y3384" s="6">
        <f t="shared" si="1522"/>
        <v>0</v>
      </c>
      <c r="Z3384" s="4">
        <f t="shared" si="1523"/>
        <v>-1</v>
      </c>
      <c r="AA3384" s="4">
        <f t="shared" si="1537"/>
        <v>0</v>
      </c>
      <c r="AB3384" s="5">
        <f t="shared" si="1538"/>
        <v>0</v>
      </c>
      <c r="AC3384" s="418">
        <f t="shared" si="1542"/>
        <v>0</v>
      </c>
      <c r="AD3384" s="628">
        <f t="shared" si="1539"/>
        <v>0</v>
      </c>
      <c r="AE3384" s="4">
        <f t="shared" si="1524"/>
        <v>0</v>
      </c>
      <c r="AF3384" s="3">
        <f t="shared" si="1540"/>
        <v>4.67</v>
      </c>
      <c r="AG3384" s="2">
        <f t="shared" si="1525"/>
        <v>105.92076283713217</v>
      </c>
      <c r="AH3384" s="1">
        <f t="shared" si="1514"/>
        <v>0</v>
      </c>
    </row>
    <row r="3385" spans="6:34" ht="15" thickBot="1" x14ac:dyDescent="0.4">
      <c r="F3385" s="21">
        <f t="shared" si="1526"/>
        <v>335.50000000000779</v>
      </c>
      <c r="G3385" s="20">
        <f t="shared" si="1541"/>
        <v>356.63043478260749</v>
      </c>
      <c r="H3385" s="19">
        <f t="shared" si="1515"/>
        <v>6.6304347826074945</v>
      </c>
      <c r="I3385" s="18">
        <f t="shared" si="1516"/>
        <v>1.8944099378878556E-2</v>
      </c>
      <c r="J3385" s="17">
        <f t="shared" si="1517"/>
        <v>3935.0464558612857</v>
      </c>
      <c r="K3385" s="16">
        <f t="shared" si="1518"/>
        <v>32.161889288814081</v>
      </c>
      <c r="L3385" s="15">
        <f t="shared" si="1519"/>
        <v>1.3845347021276564E-7</v>
      </c>
      <c r="M3385" s="14">
        <f t="shared" si="1520"/>
        <v>3.2909005334872264E-10</v>
      </c>
      <c r="N3385" s="13">
        <f t="shared" si="1527"/>
        <v>0</v>
      </c>
      <c r="O3385" s="12">
        <f t="shared" si="1528"/>
        <v>0</v>
      </c>
      <c r="P3385" s="4">
        <f t="shared" si="1529"/>
        <v>1.2462128098967713E-9</v>
      </c>
      <c r="Q3385" s="11">
        <f t="shared" si="1521"/>
        <v>1.831413571056754E-8</v>
      </c>
      <c r="R3385" s="10">
        <f t="shared" si="1530"/>
        <v>0</v>
      </c>
      <c r="S3385" s="9">
        <f t="shared" si="1531"/>
        <v>0</v>
      </c>
      <c r="T3385" s="8">
        <f t="shared" si="1532"/>
        <v>37294.985922558852</v>
      </c>
      <c r="U3385" s="7">
        <f t="shared" si="1533"/>
        <v>-32.161889288814081</v>
      </c>
      <c r="V3385" s="9">
        <f t="shared" si="1534"/>
        <v>0</v>
      </c>
      <c r="W3385" s="8">
        <f t="shared" si="1535"/>
        <v>3935.0464558612857</v>
      </c>
      <c r="X3385" s="7">
        <f t="shared" si="1536"/>
        <v>-32.161889288814081</v>
      </c>
      <c r="Y3385" s="6">
        <f t="shared" si="1522"/>
        <v>0</v>
      </c>
      <c r="Z3385" s="4">
        <f t="shared" si="1523"/>
        <v>-1</v>
      </c>
      <c r="AA3385" s="4">
        <f t="shared" si="1537"/>
        <v>0</v>
      </c>
      <c r="AB3385" s="5">
        <f t="shared" si="1538"/>
        <v>0</v>
      </c>
      <c r="AC3385" s="418">
        <f t="shared" si="1542"/>
        <v>0</v>
      </c>
      <c r="AD3385" s="628">
        <f t="shared" si="1539"/>
        <v>0</v>
      </c>
      <c r="AE3385" s="4">
        <f t="shared" si="1524"/>
        <v>0</v>
      </c>
      <c r="AF3385" s="3">
        <f t="shared" si="1540"/>
        <v>4.67</v>
      </c>
      <c r="AG3385" s="2">
        <f t="shared" si="1525"/>
        <v>105.92076283713217</v>
      </c>
      <c r="AH3385" s="1">
        <f t="shared" si="1514"/>
        <v>0</v>
      </c>
    </row>
    <row r="3386" spans="6:34" ht="15" thickBot="1" x14ac:dyDescent="0.4">
      <c r="F3386" s="21">
        <f t="shared" si="1526"/>
        <v>335.60000000000781</v>
      </c>
      <c r="G3386" s="20">
        <f t="shared" si="1541"/>
        <v>356.63043478260749</v>
      </c>
      <c r="H3386" s="19">
        <f t="shared" si="1515"/>
        <v>6.6304347826074945</v>
      </c>
      <c r="I3386" s="18">
        <f t="shared" si="1516"/>
        <v>1.8944099378878556E-2</v>
      </c>
      <c r="J3386" s="17">
        <f t="shared" si="1517"/>
        <v>3935.0464558612857</v>
      </c>
      <c r="K3386" s="16">
        <f t="shared" si="1518"/>
        <v>32.161889288814081</v>
      </c>
      <c r="L3386" s="15">
        <f t="shared" si="1519"/>
        <v>1.3845347021276564E-7</v>
      </c>
      <c r="M3386" s="14">
        <f t="shared" si="1520"/>
        <v>3.2909005334872264E-10</v>
      </c>
      <c r="N3386" s="13">
        <f t="shared" si="1527"/>
        <v>0</v>
      </c>
      <c r="O3386" s="12">
        <f t="shared" si="1528"/>
        <v>0</v>
      </c>
      <c r="P3386" s="4">
        <f t="shared" si="1529"/>
        <v>1.2462128098967713E-9</v>
      </c>
      <c r="Q3386" s="11">
        <f t="shared" si="1521"/>
        <v>1.831413571056754E-8</v>
      </c>
      <c r="R3386" s="10">
        <f t="shared" si="1530"/>
        <v>0</v>
      </c>
      <c r="S3386" s="9">
        <f t="shared" si="1531"/>
        <v>0</v>
      </c>
      <c r="T3386" s="8">
        <f t="shared" si="1532"/>
        <v>37294.985922558852</v>
      </c>
      <c r="U3386" s="7">
        <f t="shared" si="1533"/>
        <v>-32.161889288814081</v>
      </c>
      <c r="V3386" s="9">
        <f t="shared" si="1534"/>
        <v>0</v>
      </c>
      <c r="W3386" s="8">
        <f t="shared" si="1535"/>
        <v>3935.0464558612857</v>
      </c>
      <c r="X3386" s="7">
        <f t="shared" si="1536"/>
        <v>-32.161889288814081</v>
      </c>
      <c r="Y3386" s="6">
        <f t="shared" si="1522"/>
        <v>0</v>
      </c>
      <c r="Z3386" s="4">
        <f t="shared" si="1523"/>
        <v>-1</v>
      </c>
      <c r="AA3386" s="4">
        <f t="shared" si="1537"/>
        <v>0</v>
      </c>
      <c r="AB3386" s="5">
        <f t="shared" si="1538"/>
        <v>0</v>
      </c>
      <c r="AC3386" s="418">
        <f t="shared" si="1542"/>
        <v>0</v>
      </c>
      <c r="AD3386" s="628">
        <f t="shared" si="1539"/>
        <v>0</v>
      </c>
      <c r="AE3386" s="4">
        <f t="shared" si="1524"/>
        <v>0</v>
      </c>
      <c r="AF3386" s="3">
        <f t="shared" si="1540"/>
        <v>4.67</v>
      </c>
      <c r="AG3386" s="2">
        <f t="shared" si="1525"/>
        <v>105.92076283713217</v>
      </c>
      <c r="AH3386" s="1">
        <f t="shared" si="1514"/>
        <v>0</v>
      </c>
    </row>
    <row r="3387" spans="6:34" ht="15" thickBot="1" x14ac:dyDescent="0.4">
      <c r="F3387" s="21">
        <f t="shared" si="1526"/>
        <v>335.70000000000783</v>
      </c>
      <c r="G3387" s="20">
        <f t="shared" si="1541"/>
        <v>356.63043478260749</v>
      </c>
      <c r="H3387" s="19">
        <f t="shared" si="1515"/>
        <v>6.6304347826074945</v>
      </c>
      <c r="I3387" s="18">
        <f t="shared" si="1516"/>
        <v>1.8944099378878556E-2</v>
      </c>
      <c r="J3387" s="17">
        <f t="shared" si="1517"/>
        <v>3935.0464558612857</v>
      </c>
      <c r="K3387" s="16">
        <f t="shared" si="1518"/>
        <v>32.161889288814081</v>
      </c>
      <c r="L3387" s="15">
        <f t="shared" si="1519"/>
        <v>1.3845347021276564E-7</v>
      </c>
      <c r="M3387" s="14">
        <f t="shared" si="1520"/>
        <v>3.2909005334872264E-10</v>
      </c>
      <c r="N3387" s="13">
        <f t="shared" si="1527"/>
        <v>0</v>
      </c>
      <c r="O3387" s="12">
        <f t="shared" si="1528"/>
        <v>0</v>
      </c>
      <c r="P3387" s="4">
        <f t="shared" si="1529"/>
        <v>1.2462128098967713E-9</v>
      </c>
      <c r="Q3387" s="11">
        <f t="shared" si="1521"/>
        <v>1.831413571056754E-8</v>
      </c>
      <c r="R3387" s="10">
        <f t="shared" si="1530"/>
        <v>0</v>
      </c>
      <c r="S3387" s="9">
        <f t="shared" si="1531"/>
        <v>0</v>
      </c>
      <c r="T3387" s="8">
        <f t="shared" si="1532"/>
        <v>37294.985922558852</v>
      </c>
      <c r="U3387" s="7">
        <f t="shared" si="1533"/>
        <v>-32.161889288814081</v>
      </c>
      <c r="V3387" s="9">
        <f t="shared" si="1534"/>
        <v>0</v>
      </c>
      <c r="W3387" s="8">
        <f t="shared" si="1535"/>
        <v>3935.0464558612857</v>
      </c>
      <c r="X3387" s="7">
        <f t="shared" si="1536"/>
        <v>-32.161889288814081</v>
      </c>
      <c r="Y3387" s="6">
        <f t="shared" si="1522"/>
        <v>0</v>
      </c>
      <c r="Z3387" s="4">
        <f t="shared" si="1523"/>
        <v>-1</v>
      </c>
      <c r="AA3387" s="4">
        <f t="shared" si="1537"/>
        <v>0</v>
      </c>
      <c r="AB3387" s="5">
        <f t="shared" si="1538"/>
        <v>0</v>
      </c>
      <c r="AC3387" s="418">
        <f t="shared" si="1542"/>
        <v>0</v>
      </c>
      <c r="AD3387" s="628">
        <f t="shared" si="1539"/>
        <v>0</v>
      </c>
      <c r="AE3387" s="4">
        <f t="shared" si="1524"/>
        <v>0</v>
      </c>
      <c r="AF3387" s="3">
        <f t="shared" si="1540"/>
        <v>4.67</v>
      </c>
      <c r="AG3387" s="2">
        <f t="shared" si="1525"/>
        <v>105.92076283713217</v>
      </c>
      <c r="AH3387" s="1">
        <f t="shared" si="1514"/>
        <v>0</v>
      </c>
    </row>
    <row r="3388" spans="6:34" ht="15" thickBot="1" x14ac:dyDescent="0.4">
      <c r="F3388" s="21">
        <f t="shared" si="1526"/>
        <v>335.80000000000786</v>
      </c>
      <c r="G3388" s="20">
        <f t="shared" si="1541"/>
        <v>356.63043478260749</v>
      </c>
      <c r="H3388" s="19">
        <f t="shared" si="1515"/>
        <v>6.6304347826074945</v>
      </c>
      <c r="I3388" s="18">
        <f t="shared" si="1516"/>
        <v>1.8944099378878556E-2</v>
      </c>
      <c r="J3388" s="17">
        <f t="shared" si="1517"/>
        <v>3935.0464558612857</v>
      </c>
      <c r="K3388" s="16">
        <f t="shared" si="1518"/>
        <v>32.161889288814081</v>
      </c>
      <c r="L3388" s="15">
        <f t="shared" si="1519"/>
        <v>1.3845347021276564E-7</v>
      </c>
      <c r="M3388" s="14">
        <f t="shared" si="1520"/>
        <v>3.2909005334872264E-10</v>
      </c>
      <c r="N3388" s="13">
        <f t="shared" si="1527"/>
        <v>0</v>
      </c>
      <c r="O3388" s="12">
        <f t="shared" si="1528"/>
        <v>0</v>
      </c>
      <c r="P3388" s="4">
        <f t="shared" si="1529"/>
        <v>1.2462128098967713E-9</v>
      </c>
      <c r="Q3388" s="11">
        <f t="shared" si="1521"/>
        <v>1.831413571056754E-8</v>
      </c>
      <c r="R3388" s="10">
        <f t="shared" si="1530"/>
        <v>0</v>
      </c>
      <c r="S3388" s="9">
        <f t="shared" si="1531"/>
        <v>0</v>
      </c>
      <c r="T3388" s="8">
        <f t="shared" si="1532"/>
        <v>37294.985922558852</v>
      </c>
      <c r="U3388" s="7">
        <f t="shared" si="1533"/>
        <v>-32.161889288814081</v>
      </c>
      <c r="V3388" s="9">
        <f t="shared" si="1534"/>
        <v>0</v>
      </c>
      <c r="W3388" s="8">
        <f t="shared" si="1535"/>
        <v>3935.0464558612857</v>
      </c>
      <c r="X3388" s="7">
        <f t="shared" si="1536"/>
        <v>-32.161889288814081</v>
      </c>
      <c r="Y3388" s="6">
        <f t="shared" si="1522"/>
        <v>0</v>
      </c>
      <c r="Z3388" s="4">
        <f t="shared" si="1523"/>
        <v>-1</v>
      </c>
      <c r="AA3388" s="4">
        <f t="shared" si="1537"/>
        <v>0</v>
      </c>
      <c r="AB3388" s="5">
        <f t="shared" si="1538"/>
        <v>0</v>
      </c>
      <c r="AC3388" s="418">
        <f t="shared" si="1542"/>
        <v>0</v>
      </c>
      <c r="AD3388" s="628">
        <f t="shared" si="1539"/>
        <v>0</v>
      </c>
      <c r="AE3388" s="4">
        <f t="shared" si="1524"/>
        <v>0</v>
      </c>
      <c r="AF3388" s="3">
        <f t="shared" si="1540"/>
        <v>4.67</v>
      </c>
      <c r="AG3388" s="2">
        <f t="shared" si="1525"/>
        <v>105.92076283713217</v>
      </c>
      <c r="AH3388" s="1">
        <f t="shared" si="1514"/>
        <v>0</v>
      </c>
    </row>
    <row r="3389" spans="6:34" ht="15" thickBot="1" x14ac:dyDescent="0.4">
      <c r="F3389" s="21">
        <f t="shared" si="1526"/>
        <v>335.90000000000788</v>
      </c>
      <c r="G3389" s="20">
        <f t="shared" si="1541"/>
        <v>356.63043478260749</v>
      </c>
      <c r="H3389" s="19">
        <f t="shared" si="1515"/>
        <v>6.6304347826074945</v>
      </c>
      <c r="I3389" s="18">
        <f t="shared" si="1516"/>
        <v>1.8944099378878556E-2</v>
      </c>
      <c r="J3389" s="17">
        <f t="shared" si="1517"/>
        <v>3935.0464558612857</v>
      </c>
      <c r="K3389" s="16">
        <f t="shared" si="1518"/>
        <v>32.161889288814081</v>
      </c>
      <c r="L3389" s="15">
        <f t="shared" si="1519"/>
        <v>1.3845347021276564E-7</v>
      </c>
      <c r="M3389" s="14">
        <f t="shared" si="1520"/>
        <v>3.2909005334872264E-10</v>
      </c>
      <c r="N3389" s="13">
        <f t="shared" si="1527"/>
        <v>0</v>
      </c>
      <c r="O3389" s="12">
        <f t="shared" si="1528"/>
        <v>0</v>
      </c>
      <c r="P3389" s="4">
        <f t="shared" si="1529"/>
        <v>1.2462128098967713E-9</v>
      </c>
      <c r="Q3389" s="11">
        <f t="shared" si="1521"/>
        <v>1.831413571056754E-8</v>
      </c>
      <c r="R3389" s="10">
        <f t="shared" si="1530"/>
        <v>0</v>
      </c>
      <c r="S3389" s="9">
        <f t="shared" si="1531"/>
        <v>0</v>
      </c>
      <c r="T3389" s="8">
        <f t="shared" si="1532"/>
        <v>37294.985922558852</v>
      </c>
      <c r="U3389" s="7">
        <f t="shared" si="1533"/>
        <v>-32.161889288814081</v>
      </c>
      <c r="V3389" s="9">
        <f t="shared" si="1534"/>
        <v>0</v>
      </c>
      <c r="W3389" s="8">
        <f t="shared" si="1535"/>
        <v>3935.0464558612857</v>
      </c>
      <c r="X3389" s="7">
        <f t="shared" si="1536"/>
        <v>-32.161889288814081</v>
      </c>
      <c r="Y3389" s="6">
        <f t="shared" si="1522"/>
        <v>0</v>
      </c>
      <c r="Z3389" s="4">
        <f t="shared" si="1523"/>
        <v>-1</v>
      </c>
      <c r="AA3389" s="4">
        <f t="shared" si="1537"/>
        <v>0</v>
      </c>
      <c r="AB3389" s="5">
        <f t="shared" si="1538"/>
        <v>0</v>
      </c>
      <c r="AC3389" s="418">
        <f t="shared" si="1542"/>
        <v>0</v>
      </c>
      <c r="AD3389" s="628">
        <f t="shared" si="1539"/>
        <v>0</v>
      </c>
      <c r="AE3389" s="4">
        <f t="shared" si="1524"/>
        <v>0</v>
      </c>
      <c r="AF3389" s="3">
        <f t="shared" si="1540"/>
        <v>4.67</v>
      </c>
      <c r="AG3389" s="2">
        <f t="shared" si="1525"/>
        <v>105.92076283713217</v>
      </c>
      <c r="AH3389" s="1">
        <f t="shared" si="1514"/>
        <v>0</v>
      </c>
    </row>
    <row r="3390" spans="6:34" ht="15" thickBot="1" x14ac:dyDescent="0.4">
      <c r="F3390" s="21">
        <f t="shared" si="1526"/>
        <v>336.0000000000079</v>
      </c>
      <c r="G3390" s="20">
        <f t="shared" si="1541"/>
        <v>356.63043478260749</v>
      </c>
      <c r="H3390" s="19">
        <f t="shared" si="1515"/>
        <v>6.6304347826074945</v>
      </c>
      <c r="I3390" s="18">
        <f t="shared" si="1516"/>
        <v>1.8944099378878556E-2</v>
      </c>
      <c r="J3390" s="17">
        <f t="shared" si="1517"/>
        <v>3935.0464558612857</v>
      </c>
      <c r="K3390" s="16">
        <f t="shared" si="1518"/>
        <v>32.161889288814081</v>
      </c>
      <c r="L3390" s="15">
        <f t="shared" si="1519"/>
        <v>1.3845347021276564E-7</v>
      </c>
      <c r="M3390" s="14">
        <f t="shared" si="1520"/>
        <v>3.2909005334872264E-10</v>
      </c>
      <c r="N3390" s="13">
        <f t="shared" si="1527"/>
        <v>0</v>
      </c>
      <c r="O3390" s="12">
        <f t="shared" si="1528"/>
        <v>0</v>
      </c>
      <c r="P3390" s="4">
        <f t="shared" si="1529"/>
        <v>1.2462128098967713E-9</v>
      </c>
      <c r="Q3390" s="11">
        <f t="shared" si="1521"/>
        <v>1.831413571056754E-8</v>
      </c>
      <c r="R3390" s="10">
        <f t="shared" si="1530"/>
        <v>0</v>
      </c>
      <c r="S3390" s="9">
        <f t="shared" si="1531"/>
        <v>0</v>
      </c>
      <c r="T3390" s="8">
        <f t="shared" si="1532"/>
        <v>37294.985922558852</v>
      </c>
      <c r="U3390" s="7">
        <f t="shared" si="1533"/>
        <v>-32.161889288814081</v>
      </c>
      <c r="V3390" s="9">
        <f t="shared" si="1534"/>
        <v>0</v>
      </c>
      <c r="W3390" s="8">
        <f t="shared" si="1535"/>
        <v>3935.0464558612857</v>
      </c>
      <c r="X3390" s="7">
        <f t="shared" si="1536"/>
        <v>-32.161889288814081</v>
      </c>
      <c r="Y3390" s="6">
        <f t="shared" si="1522"/>
        <v>0</v>
      </c>
      <c r="Z3390" s="4">
        <f t="shared" si="1523"/>
        <v>-1</v>
      </c>
      <c r="AA3390" s="4">
        <f t="shared" si="1537"/>
        <v>0</v>
      </c>
      <c r="AB3390" s="5">
        <f t="shared" si="1538"/>
        <v>0</v>
      </c>
      <c r="AC3390" s="418">
        <f t="shared" si="1542"/>
        <v>0</v>
      </c>
      <c r="AD3390" s="628">
        <f t="shared" si="1539"/>
        <v>0</v>
      </c>
      <c r="AE3390" s="4">
        <f t="shared" si="1524"/>
        <v>0</v>
      </c>
      <c r="AF3390" s="3">
        <f t="shared" si="1540"/>
        <v>4.67</v>
      </c>
      <c r="AG3390" s="2">
        <f t="shared" si="1525"/>
        <v>105.92076283713217</v>
      </c>
      <c r="AH3390" s="1">
        <f t="shared" si="1514"/>
        <v>0</v>
      </c>
    </row>
    <row r="3391" spans="6:34" ht="15" thickBot="1" x14ac:dyDescent="0.4">
      <c r="F3391" s="21">
        <f t="shared" si="1526"/>
        <v>336.10000000000792</v>
      </c>
      <c r="G3391" s="20">
        <f t="shared" si="1541"/>
        <v>356.63043478260749</v>
      </c>
      <c r="H3391" s="19">
        <f t="shared" si="1515"/>
        <v>6.6304347826074945</v>
      </c>
      <c r="I3391" s="18">
        <f t="shared" si="1516"/>
        <v>1.8944099378878556E-2</v>
      </c>
      <c r="J3391" s="17">
        <f t="shared" si="1517"/>
        <v>3935.0464558612857</v>
      </c>
      <c r="K3391" s="16">
        <f t="shared" si="1518"/>
        <v>32.161889288814081</v>
      </c>
      <c r="L3391" s="15">
        <f t="shared" si="1519"/>
        <v>1.3845347021276564E-7</v>
      </c>
      <c r="M3391" s="14">
        <f t="shared" si="1520"/>
        <v>3.2909005334872264E-10</v>
      </c>
      <c r="N3391" s="13">
        <f t="shared" si="1527"/>
        <v>0</v>
      </c>
      <c r="O3391" s="12">
        <f t="shared" si="1528"/>
        <v>0</v>
      </c>
      <c r="P3391" s="4">
        <f t="shared" si="1529"/>
        <v>1.2462128098967713E-9</v>
      </c>
      <c r="Q3391" s="11">
        <f t="shared" si="1521"/>
        <v>1.831413571056754E-8</v>
      </c>
      <c r="R3391" s="10">
        <f t="shared" si="1530"/>
        <v>0</v>
      </c>
      <c r="S3391" s="9">
        <f t="shared" si="1531"/>
        <v>0</v>
      </c>
      <c r="T3391" s="8">
        <f t="shared" si="1532"/>
        <v>37294.985922558852</v>
      </c>
      <c r="U3391" s="7">
        <f t="shared" si="1533"/>
        <v>-32.161889288814081</v>
      </c>
      <c r="V3391" s="9">
        <f t="shared" si="1534"/>
        <v>0</v>
      </c>
      <c r="W3391" s="8">
        <f t="shared" si="1535"/>
        <v>3935.0464558612857</v>
      </c>
      <c r="X3391" s="7">
        <f t="shared" si="1536"/>
        <v>-32.161889288814081</v>
      </c>
      <c r="Y3391" s="6">
        <f t="shared" si="1522"/>
        <v>0</v>
      </c>
      <c r="Z3391" s="4">
        <f t="shared" si="1523"/>
        <v>-1</v>
      </c>
      <c r="AA3391" s="4">
        <f t="shared" si="1537"/>
        <v>0</v>
      </c>
      <c r="AB3391" s="5">
        <f t="shared" si="1538"/>
        <v>0</v>
      </c>
      <c r="AC3391" s="418">
        <f t="shared" si="1542"/>
        <v>0</v>
      </c>
      <c r="AD3391" s="628">
        <f t="shared" si="1539"/>
        <v>0</v>
      </c>
      <c r="AE3391" s="4">
        <f t="shared" si="1524"/>
        <v>0</v>
      </c>
      <c r="AF3391" s="3">
        <f t="shared" si="1540"/>
        <v>4.67</v>
      </c>
      <c r="AG3391" s="2">
        <f t="shared" si="1525"/>
        <v>105.92076283713217</v>
      </c>
      <c r="AH3391" s="1">
        <f t="shared" si="1514"/>
        <v>0</v>
      </c>
    </row>
    <row r="3392" spans="6:34" ht="15" thickBot="1" x14ac:dyDescent="0.4">
      <c r="F3392" s="21">
        <f t="shared" si="1526"/>
        <v>336.20000000000795</v>
      </c>
      <c r="G3392" s="20">
        <f t="shared" si="1541"/>
        <v>356.63043478260749</v>
      </c>
      <c r="H3392" s="19">
        <f t="shared" si="1515"/>
        <v>6.6304347826074945</v>
      </c>
      <c r="I3392" s="18">
        <f t="shared" si="1516"/>
        <v>1.8944099378878556E-2</v>
      </c>
      <c r="J3392" s="17">
        <f t="shared" si="1517"/>
        <v>3935.0464558612857</v>
      </c>
      <c r="K3392" s="16">
        <f t="shared" si="1518"/>
        <v>32.161889288814081</v>
      </c>
      <c r="L3392" s="15">
        <f t="shared" si="1519"/>
        <v>1.3845347021276564E-7</v>
      </c>
      <c r="M3392" s="14">
        <f t="shared" si="1520"/>
        <v>3.2909005334872264E-10</v>
      </c>
      <c r="N3392" s="13">
        <f t="shared" si="1527"/>
        <v>0</v>
      </c>
      <c r="O3392" s="12">
        <f t="shared" si="1528"/>
        <v>0</v>
      </c>
      <c r="P3392" s="4">
        <f t="shared" si="1529"/>
        <v>1.2462128098967713E-9</v>
      </c>
      <c r="Q3392" s="11">
        <f t="shared" si="1521"/>
        <v>1.831413571056754E-8</v>
      </c>
      <c r="R3392" s="10">
        <f t="shared" si="1530"/>
        <v>0</v>
      </c>
      <c r="S3392" s="9">
        <f t="shared" si="1531"/>
        <v>0</v>
      </c>
      <c r="T3392" s="8">
        <f t="shared" si="1532"/>
        <v>37294.985922558852</v>
      </c>
      <c r="U3392" s="7">
        <f t="shared" si="1533"/>
        <v>-32.161889288814081</v>
      </c>
      <c r="V3392" s="9">
        <f t="shared" si="1534"/>
        <v>0</v>
      </c>
      <c r="W3392" s="8">
        <f t="shared" si="1535"/>
        <v>3935.0464558612857</v>
      </c>
      <c r="X3392" s="7">
        <f t="shared" si="1536"/>
        <v>-32.161889288814081</v>
      </c>
      <c r="Y3392" s="6">
        <f t="shared" si="1522"/>
        <v>0</v>
      </c>
      <c r="Z3392" s="4">
        <f t="shared" si="1523"/>
        <v>-1</v>
      </c>
      <c r="AA3392" s="4">
        <f t="shared" si="1537"/>
        <v>0</v>
      </c>
      <c r="AB3392" s="5">
        <f t="shared" si="1538"/>
        <v>0</v>
      </c>
      <c r="AC3392" s="418">
        <f t="shared" si="1542"/>
        <v>0</v>
      </c>
      <c r="AD3392" s="628">
        <f t="shared" si="1539"/>
        <v>0</v>
      </c>
      <c r="AE3392" s="4">
        <f t="shared" si="1524"/>
        <v>0</v>
      </c>
      <c r="AF3392" s="3">
        <f t="shared" si="1540"/>
        <v>4.67</v>
      </c>
      <c r="AG3392" s="2">
        <f t="shared" si="1525"/>
        <v>105.92076283713217</v>
      </c>
      <c r="AH3392" s="1">
        <f t="shared" si="1514"/>
        <v>0</v>
      </c>
    </row>
    <row r="3393" spans="6:34" ht="15" thickBot="1" x14ac:dyDescent="0.4">
      <c r="F3393" s="21">
        <f t="shared" si="1526"/>
        <v>336.30000000000797</v>
      </c>
      <c r="G3393" s="20">
        <f t="shared" si="1541"/>
        <v>356.63043478260749</v>
      </c>
      <c r="H3393" s="19">
        <f t="shared" si="1515"/>
        <v>6.6304347826074945</v>
      </c>
      <c r="I3393" s="18">
        <f t="shared" si="1516"/>
        <v>1.8944099378878556E-2</v>
      </c>
      <c r="J3393" s="17">
        <f t="shared" si="1517"/>
        <v>3935.0464558612857</v>
      </c>
      <c r="K3393" s="16">
        <f t="shared" si="1518"/>
        <v>32.161889288814081</v>
      </c>
      <c r="L3393" s="15">
        <f t="shared" si="1519"/>
        <v>1.3845347021276564E-7</v>
      </c>
      <c r="M3393" s="14">
        <f t="shared" si="1520"/>
        <v>3.2909005334872264E-10</v>
      </c>
      <c r="N3393" s="13">
        <f t="shared" si="1527"/>
        <v>0</v>
      </c>
      <c r="O3393" s="12">
        <f t="shared" si="1528"/>
        <v>0</v>
      </c>
      <c r="P3393" s="4">
        <f t="shared" si="1529"/>
        <v>1.2462128098967713E-9</v>
      </c>
      <c r="Q3393" s="11">
        <f t="shared" si="1521"/>
        <v>1.831413571056754E-8</v>
      </c>
      <c r="R3393" s="10">
        <f t="shared" si="1530"/>
        <v>0</v>
      </c>
      <c r="S3393" s="9">
        <f t="shared" si="1531"/>
        <v>0</v>
      </c>
      <c r="T3393" s="8">
        <f t="shared" si="1532"/>
        <v>37294.985922558852</v>
      </c>
      <c r="U3393" s="7">
        <f t="shared" si="1533"/>
        <v>-32.161889288814081</v>
      </c>
      <c r="V3393" s="9">
        <f t="shared" si="1534"/>
        <v>0</v>
      </c>
      <c r="W3393" s="8">
        <f t="shared" si="1535"/>
        <v>3935.0464558612857</v>
      </c>
      <c r="X3393" s="7">
        <f t="shared" si="1536"/>
        <v>-32.161889288814081</v>
      </c>
      <c r="Y3393" s="6">
        <f t="shared" si="1522"/>
        <v>0</v>
      </c>
      <c r="Z3393" s="4">
        <f t="shared" si="1523"/>
        <v>-1</v>
      </c>
      <c r="AA3393" s="4">
        <f t="shared" si="1537"/>
        <v>0</v>
      </c>
      <c r="AB3393" s="5">
        <f t="shared" si="1538"/>
        <v>0</v>
      </c>
      <c r="AC3393" s="418">
        <f t="shared" si="1542"/>
        <v>0</v>
      </c>
      <c r="AD3393" s="628">
        <f t="shared" si="1539"/>
        <v>0</v>
      </c>
      <c r="AE3393" s="4">
        <f t="shared" si="1524"/>
        <v>0</v>
      </c>
      <c r="AF3393" s="3">
        <f t="shared" si="1540"/>
        <v>4.67</v>
      </c>
      <c r="AG3393" s="2">
        <f t="shared" si="1525"/>
        <v>105.92076283713217</v>
      </c>
      <c r="AH3393" s="1">
        <f t="shared" si="1514"/>
        <v>0</v>
      </c>
    </row>
    <row r="3394" spans="6:34" ht="15" thickBot="1" x14ac:dyDescent="0.4">
      <c r="F3394" s="21">
        <f t="shared" si="1526"/>
        <v>336.40000000000799</v>
      </c>
      <c r="G3394" s="20">
        <f t="shared" si="1541"/>
        <v>356.63043478260749</v>
      </c>
      <c r="H3394" s="19">
        <f t="shared" si="1515"/>
        <v>6.6304347826074945</v>
      </c>
      <c r="I3394" s="18">
        <f t="shared" si="1516"/>
        <v>1.8944099378878556E-2</v>
      </c>
      <c r="J3394" s="17">
        <f t="shared" si="1517"/>
        <v>3935.0464558612857</v>
      </c>
      <c r="K3394" s="16">
        <f t="shared" si="1518"/>
        <v>32.161889288814081</v>
      </c>
      <c r="L3394" s="15">
        <f t="shared" si="1519"/>
        <v>1.3845347021276564E-7</v>
      </c>
      <c r="M3394" s="14">
        <f t="shared" si="1520"/>
        <v>3.2909005334872264E-10</v>
      </c>
      <c r="N3394" s="13">
        <f t="shared" si="1527"/>
        <v>0</v>
      </c>
      <c r="O3394" s="12">
        <f t="shared" si="1528"/>
        <v>0</v>
      </c>
      <c r="P3394" s="4">
        <f t="shared" si="1529"/>
        <v>1.2462128098967713E-9</v>
      </c>
      <c r="Q3394" s="11">
        <f t="shared" si="1521"/>
        <v>1.831413571056754E-8</v>
      </c>
      <c r="R3394" s="10">
        <f t="shared" si="1530"/>
        <v>0</v>
      </c>
      <c r="S3394" s="9">
        <f t="shared" si="1531"/>
        <v>0</v>
      </c>
      <c r="T3394" s="8">
        <f t="shared" si="1532"/>
        <v>37294.985922558852</v>
      </c>
      <c r="U3394" s="7">
        <f t="shared" si="1533"/>
        <v>-32.161889288814081</v>
      </c>
      <c r="V3394" s="9">
        <f t="shared" si="1534"/>
        <v>0</v>
      </c>
      <c r="W3394" s="8">
        <f t="shared" si="1535"/>
        <v>3935.0464558612857</v>
      </c>
      <c r="X3394" s="7">
        <f t="shared" si="1536"/>
        <v>-32.161889288814081</v>
      </c>
      <c r="Y3394" s="6">
        <f t="shared" si="1522"/>
        <v>0</v>
      </c>
      <c r="Z3394" s="4">
        <f t="shared" si="1523"/>
        <v>-1</v>
      </c>
      <c r="AA3394" s="4">
        <f t="shared" si="1537"/>
        <v>0</v>
      </c>
      <c r="AB3394" s="5">
        <f t="shared" si="1538"/>
        <v>0</v>
      </c>
      <c r="AC3394" s="418">
        <f t="shared" si="1542"/>
        <v>0</v>
      </c>
      <c r="AD3394" s="628">
        <f t="shared" si="1539"/>
        <v>0</v>
      </c>
      <c r="AE3394" s="4">
        <f t="shared" si="1524"/>
        <v>0</v>
      </c>
      <c r="AF3394" s="3">
        <f t="shared" si="1540"/>
        <v>4.67</v>
      </c>
      <c r="AG3394" s="2">
        <f t="shared" si="1525"/>
        <v>105.92076283713217</v>
      </c>
      <c r="AH3394" s="1">
        <f t="shared" si="1514"/>
        <v>0</v>
      </c>
    </row>
    <row r="3395" spans="6:34" ht="15" thickBot="1" x14ac:dyDescent="0.4">
      <c r="F3395" s="21">
        <f t="shared" si="1526"/>
        <v>336.50000000000801</v>
      </c>
      <c r="G3395" s="20">
        <f t="shared" si="1541"/>
        <v>356.63043478260749</v>
      </c>
      <c r="H3395" s="19">
        <f t="shared" si="1515"/>
        <v>6.6304347826074945</v>
      </c>
      <c r="I3395" s="18">
        <f t="shared" si="1516"/>
        <v>1.8944099378878556E-2</v>
      </c>
      <c r="J3395" s="17">
        <f t="shared" si="1517"/>
        <v>3935.0464558612857</v>
      </c>
      <c r="K3395" s="16">
        <f t="shared" si="1518"/>
        <v>32.161889288814081</v>
      </c>
      <c r="L3395" s="15">
        <f t="shared" si="1519"/>
        <v>1.3845347021276564E-7</v>
      </c>
      <c r="M3395" s="14">
        <f t="shared" si="1520"/>
        <v>3.2909005334872264E-10</v>
      </c>
      <c r="N3395" s="13">
        <f t="shared" si="1527"/>
        <v>0</v>
      </c>
      <c r="O3395" s="12">
        <f t="shared" si="1528"/>
        <v>0</v>
      </c>
      <c r="P3395" s="4">
        <f t="shared" si="1529"/>
        <v>1.2462128098967713E-9</v>
      </c>
      <c r="Q3395" s="11">
        <f t="shared" si="1521"/>
        <v>1.831413571056754E-8</v>
      </c>
      <c r="R3395" s="10">
        <f t="shared" si="1530"/>
        <v>0</v>
      </c>
      <c r="S3395" s="9">
        <f t="shared" si="1531"/>
        <v>0</v>
      </c>
      <c r="T3395" s="8">
        <f t="shared" si="1532"/>
        <v>37294.985922558852</v>
      </c>
      <c r="U3395" s="7">
        <f t="shared" si="1533"/>
        <v>-32.161889288814081</v>
      </c>
      <c r="V3395" s="9">
        <f t="shared" si="1534"/>
        <v>0</v>
      </c>
      <c r="W3395" s="8">
        <f t="shared" si="1535"/>
        <v>3935.0464558612857</v>
      </c>
      <c r="X3395" s="7">
        <f t="shared" si="1536"/>
        <v>-32.161889288814081</v>
      </c>
      <c r="Y3395" s="6">
        <f t="shared" si="1522"/>
        <v>0</v>
      </c>
      <c r="Z3395" s="4">
        <f t="shared" si="1523"/>
        <v>-1</v>
      </c>
      <c r="AA3395" s="4">
        <f t="shared" si="1537"/>
        <v>0</v>
      </c>
      <c r="AB3395" s="5">
        <f t="shared" si="1538"/>
        <v>0</v>
      </c>
      <c r="AC3395" s="418">
        <f t="shared" si="1542"/>
        <v>0</v>
      </c>
      <c r="AD3395" s="628">
        <f t="shared" si="1539"/>
        <v>0</v>
      </c>
      <c r="AE3395" s="4">
        <f t="shared" si="1524"/>
        <v>0</v>
      </c>
      <c r="AF3395" s="3">
        <f t="shared" si="1540"/>
        <v>4.67</v>
      </c>
      <c r="AG3395" s="2">
        <f t="shared" si="1525"/>
        <v>105.92076283713217</v>
      </c>
      <c r="AH3395" s="1">
        <f t="shared" si="1514"/>
        <v>0</v>
      </c>
    </row>
    <row r="3396" spans="6:34" ht="15" thickBot="1" x14ac:dyDescent="0.4">
      <c r="F3396" s="21">
        <f t="shared" si="1526"/>
        <v>336.60000000000804</v>
      </c>
      <c r="G3396" s="20">
        <f t="shared" si="1541"/>
        <v>356.63043478260749</v>
      </c>
      <c r="H3396" s="19">
        <f t="shared" si="1515"/>
        <v>6.6304347826074945</v>
      </c>
      <c r="I3396" s="18">
        <f t="shared" si="1516"/>
        <v>1.8944099378878556E-2</v>
      </c>
      <c r="J3396" s="17">
        <f t="shared" si="1517"/>
        <v>3935.0464558612857</v>
      </c>
      <c r="K3396" s="16">
        <f t="shared" si="1518"/>
        <v>32.161889288814081</v>
      </c>
      <c r="L3396" s="15">
        <f t="shared" si="1519"/>
        <v>1.3845347021276564E-7</v>
      </c>
      <c r="M3396" s="14">
        <f t="shared" si="1520"/>
        <v>3.2909005334872264E-10</v>
      </c>
      <c r="N3396" s="13">
        <f t="shared" si="1527"/>
        <v>0</v>
      </c>
      <c r="O3396" s="12">
        <f t="shared" si="1528"/>
        <v>0</v>
      </c>
      <c r="P3396" s="4">
        <f t="shared" si="1529"/>
        <v>1.2462128098967713E-9</v>
      </c>
      <c r="Q3396" s="11">
        <f t="shared" si="1521"/>
        <v>1.831413571056754E-8</v>
      </c>
      <c r="R3396" s="10">
        <f t="shared" si="1530"/>
        <v>0</v>
      </c>
      <c r="S3396" s="9">
        <f t="shared" si="1531"/>
        <v>0</v>
      </c>
      <c r="T3396" s="8">
        <f t="shared" si="1532"/>
        <v>37294.985922558852</v>
      </c>
      <c r="U3396" s="7">
        <f t="shared" si="1533"/>
        <v>-32.161889288814081</v>
      </c>
      <c r="V3396" s="9">
        <f t="shared" si="1534"/>
        <v>0</v>
      </c>
      <c r="W3396" s="8">
        <f t="shared" si="1535"/>
        <v>3935.0464558612857</v>
      </c>
      <c r="X3396" s="7">
        <f t="shared" si="1536"/>
        <v>-32.161889288814081</v>
      </c>
      <c r="Y3396" s="6">
        <f t="shared" si="1522"/>
        <v>0</v>
      </c>
      <c r="Z3396" s="4">
        <f t="shared" si="1523"/>
        <v>-1</v>
      </c>
      <c r="AA3396" s="4">
        <f t="shared" si="1537"/>
        <v>0</v>
      </c>
      <c r="AB3396" s="5">
        <f t="shared" si="1538"/>
        <v>0</v>
      </c>
      <c r="AC3396" s="418">
        <f t="shared" si="1542"/>
        <v>0</v>
      </c>
      <c r="AD3396" s="628">
        <f t="shared" si="1539"/>
        <v>0</v>
      </c>
      <c r="AE3396" s="4">
        <f t="shared" si="1524"/>
        <v>0</v>
      </c>
      <c r="AF3396" s="3">
        <f t="shared" si="1540"/>
        <v>4.67</v>
      </c>
      <c r="AG3396" s="2">
        <f t="shared" si="1525"/>
        <v>105.92076283713217</v>
      </c>
      <c r="AH3396" s="1">
        <f t="shared" si="1514"/>
        <v>0</v>
      </c>
    </row>
    <row r="3397" spans="6:34" ht="15" thickBot="1" x14ac:dyDescent="0.4">
      <c r="F3397" s="21">
        <f t="shared" si="1526"/>
        <v>336.70000000000806</v>
      </c>
      <c r="G3397" s="20">
        <f t="shared" si="1541"/>
        <v>356.63043478260749</v>
      </c>
      <c r="H3397" s="19">
        <f t="shared" si="1515"/>
        <v>6.6304347826074945</v>
      </c>
      <c r="I3397" s="18">
        <f t="shared" si="1516"/>
        <v>1.8944099378878556E-2</v>
      </c>
      <c r="J3397" s="17">
        <f t="shared" si="1517"/>
        <v>3935.0464558612857</v>
      </c>
      <c r="K3397" s="16">
        <f t="shared" si="1518"/>
        <v>32.161889288814081</v>
      </c>
      <c r="L3397" s="15">
        <f t="shared" si="1519"/>
        <v>1.3845347021276564E-7</v>
      </c>
      <c r="M3397" s="14">
        <f t="shared" si="1520"/>
        <v>3.2909005334872264E-10</v>
      </c>
      <c r="N3397" s="13">
        <f t="shared" si="1527"/>
        <v>0</v>
      </c>
      <c r="O3397" s="12">
        <f t="shared" si="1528"/>
        <v>0</v>
      </c>
      <c r="P3397" s="4">
        <f t="shared" si="1529"/>
        <v>1.2462128098967713E-9</v>
      </c>
      <c r="Q3397" s="11">
        <f t="shared" si="1521"/>
        <v>1.831413571056754E-8</v>
      </c>
      <c r="R3397" s="10">
        <f t="shared" si="1530"/>
        <v>0</v>
      </c>
      <c r="S3397" s="9">
        <f t="shared" si="1531"/>
        <v>0</v>
      </c>
      <c r="T3397" s="8">
        <f t="shared" si="1532"/>
        <v>37294.985922558852</v>
      </c>
      <c r="U3397" s="7">
        <f t="shared" si="1533"/>
        <v>-32.161889288814081</v>
      </c>
      <c r="V3397" s="9">
        <f t="shared" si="1534"/>
        <v>0</v>
      </c>
      <c r="W3397" s="8">
        <f t="shared" si="1535"/>
        <v>3935.0464558612857</v>
      </c>
      <c r="X3397" s="7">
        <f t="shared" si="1536"/>
        <v>-32.161889288814081</v>
      </c>
      <c r="Y3397" s="6">
        <f t="shared" si="1522"/>
        <v>0</v>
      </c>
      <c r="Z3397" s="4">
        <f t="shared" si="1523"/>
        <v>-1</v>
      </c>
      <c r="AA3397" s="4">
        <f t="shared" si="1537"/>
        <v>0</v>
      </c>
      <c r="AB3397" s="5">
        <f t="shared" si="1538"/>
        <v>0</v>
      </c>
      <c r="AC3397" s="418">
        <f t="shared" si="1542"/>
        <v>0</v>
      </c>
      <c r="AD3397" s="628">
        <f t="shared" si="1539"/>
        <v>0</v>
      </c>
      <c r="AE3397" s="4">
        <f t="shared" si="1524"/>
        <v>0</v>
      </c>
      <c r="AF3397" s="3">
        <f t="shared" si="1540"/>
        <v>4.67</v>
      </c>
      <c r="AG3397" s="2">
        <f t="shared" si="1525"/>
        <v>105.92076283713217</v>
      </c>
      <c r="AH3397" s="1">
        <f t="shared" si="1514"/>
        <v>0</v>
      </c>
    </row>
    <row r="3398" spans="6:34" ht="15" thickBot="1" x14ac:dyDescent="0.4">
      <c r="F3398" s="21">
        <f t="shared" si="1526"/>
        <v>336.80000000000808</v>
      </c>
      <c r="G3398" s="20">
        <f t="shared" si="1541"/>
        <v>356.63043478260749</v>
      </c>
      <c r="H3398" s="19">
        <f t="shared" si="1515"/>
        <v>6.6304347826074945</v>
      </c>
      <c r="I3398" s="18">
        <f t="shared" si="1516"/>
        <v>1.8944099378878556E-2</v>
      </c>
      <c r="J3398" s="17">
        <f t="shared" si="1517"/>
        <v>3935.0464558612857</v>
      </c>
      <c r="K3398" s="16">
        <f t="shared" si="1518"/>
        <v>32.161889288814081</v>
      </c>
      <c r="L3398" s="15">
        <f t="shared" si="1519"/>
        <v>1.3845347021276564E-7</v>
      </c>
      <c r="M3398" s="14">
        <f t="shared" si="1520"/>
        <v>3.2909005334872264E-10</v>
      </c>
      <c r="N3398" s="13">
        <f t="shared" si="1527"/>
        <v>0</v>
      </c>
      <c r="O3398" s="12">
        <f t="shared" si="1528"/>
        <v>0</v>
      </c>
      <c r="P3398" s="4">
        <f t="shared" si="1529"/>
        <v>1.2462128098967713E-9</v>
      </c>
      <c r="Q3398" s="11">
        <f t="shared" si="1521"/>
        <v>1.831413571056754E-8</v>
      </c>
      <c r="R3398" s="10">
        <f t="shared" si="1530"/>
        <v>0</v>
      </c>
      <c r="S3398" s="9">
        <f t="shared" si="1531"/>
        <v>0</v>
      </c>
      <c r="T3398" s="8">
        <f t="shared" si="1532"/>
        <v>37294.985922558852</v>
      </c>
      <c r="U3398" s="7">
        <f t="shared" si="1533"/>
        <v>-32.161889288814081</v>
      </c>
      <c r="V3398" s="9">
        <f t="shared" si="1534"/>
        <v>0</v>
      </c>
      <c r="W3398" s="8">
        <f t="shared" si="1535"/>
        <v>3935.0464558612857</v>
      </c>
      <c r="X3398" s="7">
        <f t="shared" si="1536"/>
        <v>-32.161889288814081</v>
      </c>
      <c r="Y3398" s="6">
        <f t="shared" si="1522"/>
        <v>0</v>
      </c>
      <c r="Z3398" s="4">
        <f t="shared" si="1523"/>
        <v>-1</v>
      </c>
      <c r="AA3398" s="4">
        <f t="shared" si="1537"/>
        <v>0</v>
      </c>
      <c r="AB3398" s="5">
        <f t="shared" si="1538"/>
        <v>0</v>
      </c>
      <c r="AC3398" s="418">
        <f t="shared" si="1542"/>
        <v>0</v>
      </c>
      <c r="AD3398" s="628">
        <f t="shared" si="1539"/>
        <v>0</v>
      </c>
      <c r="AE3398" s="4">
        <f t="shared" si="1524"/>
        <v>0</v>
      </c>
      <c r="AF3398" s="3">
        <f t="shared" si="1540"/>
        <v>4.67</v>
      </c>
      <c r="AG3398" s="2">
        <f t="shared" si="1525"/>
        <v>105.92076283713217</v>
      </c>
      <c r="AH3398" s="1">
        <f t="shared" si="1514"/>
        <v>0</v>
      </c>
    </row>
    <row r="3399" spans="6:34" ht="15" thickBot="1" x14ac:dyDescent="0.4">
      <c r="F3399" s="21">
        <f t="shared" si="1526"/>
        <v>336.90000000000811</v>
      </c>
      <c r="G3399" s="20">
        <f t="shared" si="1541"/>
        <v>356.63043478260749</v>
      </c>
      <c r="H3399" s="19">
        <f t="shared" si="1515"/>
        <v>6.6304347826074945</v>
      </c>
      <c r="I3399" s="18">
        <f t="shared" si="1516"/>
        <v>1.8944099378878556E-2</v>
      </c>
      <c r="J3399" s="17">
        <f t="shared" si="1517"/>
        <v>3935.0464558612857</v>
      </c>
      <c r="K3399" s="16">
        <f t="shared" si="1518"/>
        <v>32.161889288814081</v>
      </c>
      <c r="L3399" s="15">
        <f t="shared" si="1519"/>
        <v>1.3845347021276564E-7</v>
      </c>
      <c r="M3399" s="14">
        <f t="shared" si="1520"/>
        <v>3.2909005334872264E-10</v>
      </c>
      <c r="N3399" s="13">
        <f t="shared" si="1527"/>
        <v>0</v>
      </c>
      <c r="O3399" s="12">
        <f t="shared" si="1528"/>
        <v>0</v>
      </c>
      <c r="P3399" s="4">
        <f t="shared" si="1529"/>
        <v>1.2462128098967713E-9</v>
      </c>
      <c r="Q3399" s="11">
        <f t="shared" si="1521"/>
        <v>1.831413571056754E-8</v>
      </c>
      <c r="R3399" s="10">
        <f t="shared" si="1530"/>
        <v>0</v>
      </c>
      <c r="S3399" s="9">
        <f t="shared" si="1531"/>
        <v>0</v>
      </c>
      <c r="T3399" s="8">
        <f t="shared" si="1532"/>
        <v>37294.985922558852</v>
      </c>
      <c r="U3399" s="7">
        <f t="shared" si="1533"/>
        <v>-32.161889288814081</v>
      </c>
      <c r="V3399" s="9">
        <f t="shared" si="1534"/>
        <v>0</v>
      </c>
      <c r="W3399" s="8">
        <f t="shared" si="1535"/>
        <v>3935.0464558612857</v>
      </c>
      <c r="X3399" s="7">
        <f t="shared" si="1536"/>
        <v>-32.161889288814081</v>
      </c>
      <c r="Y3399" s="6">
        <f t="shared" si="1522"/>
        <v>0</v>
      </c>
      <c r="Z3399" s="4">
        <f t="shared" si="1523"/>
        <v>-1</v>
      </c>
      <c r="AA3399" s="4">
        <f t="shared" si="1537"/>
        <v>0</v>
      </c>
      <c r="AB3399" s="5">
        <f t="shared" si="1538"/>
        <v>0</v>
      </c>
      <c r="AC3399" s="418">
        <f t="shared" si="1542"/>
        <v>0</v>
      </c>
      <c r="AD3399" s="628">
        <f t="shared" si="1539"/>
        <v>0</v>
      </c>
      <c r="AE3399" s="4">
        <f t="shared" si="1524"/>
        <v>0</v>
      </c>
      <c r="AF3399" s="3">
        <f t="shared" si="1540"/>
        <v>4.67</v>
      </c>
      <c r="AG3399" s="2">
        <f t="shared" si="1525"/>
        <v>105.92076283713217</v>
      </c>
      <c r="AH3399" s="1">
        <f t="shared" si="1514"/>
        <v>0</v>
      </c>
    </row>
    <row r="3400" spans="6:34" ht="15" thickBot="1" x14ac:dyDescent="0.4">
      <c r="F3400" s="21">
        <f t="shared" si="1526"/>
        <v>337.00000000000813</v>
      </c>
      <c r="G3400" s="20">
        <f t="shared" si="1541"/>
        <v>356.63043478260749</v>
      </c>
      <c r="H3400" s="19">
        <f t="shared" si="1515"/>
        <v>6.6304347826074945</v>
      </c>
      <c r="I3400" s="18">
        <f t="shared" si="1516"/>
        <v>1.8944099378878556E-2</v>
      </c>
      <c r="J3400" s="17">
        <f t="shared" si="1517"/>
        <v>3935.0464558612857</v>
      </c>
      <c r="K3400" s="16">
        <f t="shared" si="1518"/>
        <v>32.161889288814081</v>
      </c>
      <c r="L3400" s="15">
        <f t="shared" si="1519"/>
        <v>1.3845347021276564E-7</v>
      </c>
      <c r="M3400" s="14">
        <f t="shared" si="1520"/>
        <v>3.2909005334872264E-10</v>
      </c>
      <c r="N3400" s="13">
        <f t="shared" si="1527"/>
        <v>0</v>
      </c>
      <c r="O3400" s="12">
        <f t="shared" si="1528"/>
        <v>0</v>
      </c>
      <c r="P3400" s="4">
        <f t="shared" si="1529"/>
        <v>1.2462128098967713E-9</v>
      </c>
      <c r="Q3400" s="11">
        <f t="shared" si="1521"/>
        <v>1.831413571056754E-8</v>
      </c>
      <c r="R3400" s="10">
        <f t="shared" si="1530"/>
        <v>0</v>
      </c>
      <c r="S3400" s="9">
        <f t="shared" si="1531"/>
        <v>0</v>
      </c>
      <c r="T3400" s="8">
        <f t="shared" si="1532"/>
        <v>37294.985922558852</v>
      </c>
      <c r="U3400" s="7">
        <f t="shared" si="1533"/>
        <v>-32.161889288814081</v>
      </c>
      <c r="V3400" s="9">
        <f t="shared" si="1534"/>
        <v>0</v>
      </c>
      <c r="W3400" s="8">
        <f t="shared" si="1535"/>
        <v>3935.0464558612857</v>
      </c>
      <c r="X3400" s="7">
        <f t="shared" si="1536"/>
        <v>-32.161889288814081</v>
      </c>
      <c r="Y3400" s="6">
        <f t="shared" si="1522"/>
        <v>0</v>
      </c>
      <c r="Z3400" s="4">
        <f t="shared" si="1523"/>
        <v>-1</v>
      </c>
      <c r="AA3400" s="4">
        <f t="shared" si="1537"/>
        <v>0</v>
      </c>
      <c r="AB3400" s="5">
        <f t="shared" si="1538"/>
        <v>0</v>
      </c>
      <c r="AC3400" s="418">
        <f t="shared" si="1542"/>
        <v>0</v>
      </c>
      <c r="AD3400" s="628">
        <f t="shared" si="1539"/>
        <v>0</v>
      </c>
      <c r="AE3400" s="4">
        <f t="shared" si="1524"/>
        <v>0</v>
      </c>
      <c r="AF3400" s="3">
        <f t="shared" si="1540"/>
        <v>4.67</v>
      </c>
      <c r="AG3400" s="2">
        <f t="shared" si="1525"/>
        <v>105.92076283713217</v>
      </c>
      <c r="AH3400" s="1">
        <f t="shared" si="1514"/>
        <v>0</v>
      </c>
    </row>
    <row r="3401" spans="6:34" ht="15" thickBot="1" x14ac:dyDescent="0.4">
      <c r="F3401" s="21">
        <f t="shared" si="1526"/>
        <v>337.10000000000815</v>
      </c>
      <c r="G3401" s="20">
        <f t="shared" si="1541"/>
        <v>356.63043478260749</v>
      </c>
      <c r="H3401" s="19">
        <f t="shared" si="1515"/>
        <v>6.6304347826074945</v>
      </c>
      <c r="I3401" s="18">
        <f t="shared" si="1516"/>
        <v>1.8944099378878556E-2</v>
      </c>
      <c r="J3401" s="17">
        <f t="shared" si="1517"/>
        <v>3935.0464558612857</v>
      </c>
      <c r="K3401" s="16">
        <f t="shared" si="1518"/>
        <v>32.161889288814081</v>
      </c>
      <c r="L3401" s="15">
        <f t="shared" si="1519"/>
        <v>1.3845347021276564E-7</v>
      </c>
      <c r="M3401" s="14">
        <f t="shared" si="1520"/>
        <v>3.2909005334872264E-10</v>
      </c>
      <c r="N3401" s="13">
        <f t="shared" si="1527"/>
        <v>0</v>
      </c>
      <c r="O3401" s="12">
        <f t="shared" si="1528"/>
        <v>0</v>
      </c>
      <c r="P3401" s="4">
        <f t="shared" si="1529"/>
        <v>1.2462128098967713E-9</v>
      </c>
      <c r="Q3401" s="11">
        <f t="shared" si="1521"/>
        <v>1.831413571056754E-8</v>
      </c>
      <c r="R3401" s="10">
        <f t="shared" si="1530"/>
        <v>0</v>
      </c>
      <c r="S3401" s="9">
        <f t="shared" si="1531"/>
        <v>0</v>
      </c>
      <c r="T3401" s="8">
        <f t="shared" si="1532"/>
        <v>37294.985922558852</v>
      </c>
      <c r="U3401" s="7">
        <f t="shared" si="1533"/>
        <v>-32.161889288814081</v>
      </c>
      <c r="V3401" s="9">
        <f t="shared" si="1534"/>
        <v>0</v>
      </c>
      <c r="W3401" s="8">
        <f t="shared" si="1535"/>
        <v>3935.0464558612857</v>
      </c>
      <c r="X3401" s="7">
        <f t="shared" si="1536"/>
        <v>-32.161889288814081</v>
      </c>
      <c r="Y3401" s="6">
        <f t="shared" si="1522"/>
        <v>0</v>
      </c>
      <c r="Z3401" s="4">
        <f t="shared" si="1523"/>
        <v>-1</v>
      </c>
      <c r="AA3401" s="4">
        <f t="shared" si="1537"/>
        <v>0</v>
      </c>
      <c r="AB3401" s="5">
        <f t="shared" si="1538"/>
        <v>0</v>
      </c>
      <c r="AC3401" s="418">
        <f t="shared" si="1542"/>
        <v>0</v>
      </c>
      <c r="AD3401" s="628">
        <f t="shared" si="1539"/>
        <v>0</v>
      </c>
      <c r="AE3401" s="4">
        <f t="shared" si="1524"/>
        <v>0</v>
      </c>
      <c r="AF3401" s="3">
        <f t="shared" si="1540"/>
        <v>4.67</v>
      </c>
      <c r="AG3401" s="2">
        <f t="shared" si="1525"/>
        <v>105.92076283713217</v>
      </c>
      <c r="AH3401" s="1">
        <f t="shared" si="1514"/>
        <v>0</v>
      </c>
    </row>
    <row r="3402" spans="6:34" ht="15" thickBot="1" x14ac:dyDescent="0.4">
      <c r="F3402" s="21">
        <f t="shared" si="1526"/>
        <v>337.20000000000817</v>
      </c>
      <c r="G3402" s="20">
        <f t="shared" si="1541"/>
        <v>356.63043478260749</v>
      </c>
      <c r="H3402" s="19">
        <f t="shared" si="1515"/>
        <v>6.6304347826074945</v>
      </c>
      <c r="I3402" s="18">
        <f t="shared" si="1516"/>
        <v>1.8944099378878556E-2</v>
      </c>
      <c r="J3402" s="17">
        <f t="shared" si="1517"/>
        <v>3935.0464558612857</v>
      </c>
      <c r="K3402" s="16">
        <f t="shared" si="1518"/>
        <v>32.161889288814081</v>
      </c>
      <c r="L3402" s="15">
        <f t="shared" si="1519"/>
        <v>1.3845347021276564E-7</v>
      </c>
      <c r="M3402" s="14">
        <f t="shared" si="1520"/>
        <v>3.2909005334872264E-10</v>
      </c>
      <c r="N3402" s="13">
        <f t="shared" si="1527"/>
        <v>0</v>
      </c>
      <c r="O3402" s="12">
        <f t="shared" si="1528"/>
        <v>0</v>
      </c>
      <c r="P3402" s="4">
        <f t="shared" si="1529"/>
        <v>1.2462128098967713E-9</v>
      </c>
      <c r="Q3402" s="11">
        <f t="shared" si="1521"/>
        <v>1.831413571056754E-8</v>
      </c>
      <c r="R3402" s="10">
        <f t="shared" si="1530"/>
        <v>0</v>
      </c>
      <c r="S3402" s="9">
        <f t="shared" si="1531"/>
        <v>0</v>
      </c>
      <c r="T3402" s="8">
        <f t="shared" si="1532"/>
        <v>37294.985922558852</v>
      </c>
      <c r="U3402" s="7">
        <f t="shared" si="1533"/>
        <v>-32.161889288814081</v>
      </c>
      <c r="V3402" s="9">
        <f t="shared" si="1534"/>
        <v>0</v>
      </c>
      <c r="W3402" s="8">
        <f t="shared" si="1535"/>
        <v>3935.0464558612857</v>
      </c>
      <c r="X3402" s="7">
        <f t="shared" si="1536"/>
        <v>-32.161889288814081</v>
      </c>
      <c r="Y3402" s="6">
        <f t="shared" si="1522"/>
        <v>0</v>
      </c>
      <c r="Z3402" s="4">
        <f t="shared" si="1523"/>
        <v>-1</v>
      </c>
      <c r="AA3402" s="4">
        <f t="shared" si="1537"/>
        <v>0</v>
      </c>
      <c r="AB3402" s="5">
        <f t="shared" si="1538"/>
        <v>0</v>
      </c>
      <c r="AC3402" s="418">
        <f t="shared" si="1542"/>
        <v>0</v>
      </c>
      <c r="AD3402" s="628">
        <f t="shared" si="1539"/>
        <v>0</v>
      </c>
      <c r="AE3402" s="4">
        <f t="shared" si="1524"/>
        <v>0</v>
      </c>
      <c r="AF3402" s="3">
        <f t="shared" si="1540"/>
        <v>4.67</v>
      </c>
      <c r="AG3402" s="2">
        <f t="shared" si="1525"/>
        <v>105.92076283713217</v>
      </c>
      <c r="AH3402" s="1">
        <f t="shared" si="1514"/>
        <v>0</v>
      </c>
    </row>
    <row r="3403" spans="6:34" ht="15" thickBot="1" x14ac:dyDescent="0.4">
      <c r="F3403" s="21">
        <f t="shared" si="1526"/>
        <v>337.3000000000082</v>
      </c>
      <c r="G3403" s="20">
        <f t="shared" si="1541"/>
        <v>356.63043478260749</v>
      </c>
      <c r="H3403" s="19">
        <f t="shared" si="1515"/>
        <v>6.6304347826074945</v>
      </c>
      <c r="I3403" s="18">
        <f t="shared" si="1516"/>
        <v>1.8944099378878556E-2</v>
      </c>
      <c r="J3403" s="17">
        <f t="shared" si="1517"/>
        <v>3935.0464558612857</v>
      </c>
      <c r="K3403" s="16">
        <f t="shared" si="1518"/>
        <v>32.161889288814081</v>
      </c>
      <c r="L3403" s="15">
        <f t="shared" si="1519"/>
        <v>1.3845347021276564E-7</v>
      </c>
      <c r="M3403" s="14">
        <f t="shared" si="1520"/>
        <v>3.2909005334872264E-10</v>
      </c>
      <c r="N3403" s="13">
        <f t="shared" si="1527"/>
        <v>0</v>
      </c>
      <c r="O3403" s="12">
        <f t="shared" si="1528"/>
        <v>0</v>
      </c>
      <c r="P3403" s="4">
        <f t="shared" si="1529"/>
        <v>1.2462128098967713E-9</v>
      </c>
      <c r="Q3403" s="11">
        <f t="shared" si="1521"/>
        <v>1.831413571056754E-8</v>
      </c>
      <c r="R3403" s="10">
        <f t="shared" si="1530"/>
        <v>0</v>
      </c>
      <c r="S3403" s="9">
        <f t="shared" si="1531"/>
        <v>0</v>
      </c>
      <c r="T3403" s="8">
        <f t="shared" si="1532"/>
        <v>37294.985922558852</v>
      </c>
      <c r="U3403" s="7">
        <f t="shared" si="1533"/>
        <v>-32.161889288814081</v>
      </c>
      <c r="V3403" s="9">
        <f t="shared" si="1534"/>
        <v>0</v>
      </c>
      <c r="W3403" s="8">
        <f t="shared" si="1535"/>
        <v>3935.0464558612857</v>
      </c>
      <c r="X3403" s="7">
        <f t="shared" si="1536"/>
        <v>-32.161889288814081</v>
      </c>
      <c r="Y3403" s="6">
        <f t="shared" si="1522"/>
        <v>0</v>
      </c>
      <c r="Z3403" s="4">
        <f t="shared" si="1523"/>
        <v>-1</v>
      </c>
      <c r="AA3403" s="4">
        <f t="shared" si="1537"/>
        <v>0</v>
      </c>
      <c r="AB3403" s="5">
        <f t="shared" si="1538"/>
        <v>0</v>
      </c>
      <c r="AC3403" s="418">
        <f t="shared" si="1542"/>
        <v>0</v>
      </c>
      <c r="AD3403" s="628">
        <f t="shared" si="1539"/>
        <v>0</v>
      </c>
      <c r="AE3403" s="4">
        <f t="shared" si="1524"/>
        <v>0</v>
      </c>
      <c r="AF3403" s="3">
        <f t="shared" si="1540"/>
        <v>4.67</v>
      </c>
      <c r="AG3403" s="2">
        <f t="shared" si="1525"/>
        <v>105.92076283713217</v>
      </c>
      <c r="AH3403" s="1">
        <f t="shared" si="1514"/>
        <v>0</v>
      </c>
    </row>
    <row r="3404" spans="6:34" ht="15" thickBot="1" x14ac:dyDescent="0.4">
      <c r="F3404" s="21">
        <f t="shared" si="1526"/>
        <v>337.40000000000822</v>
      </c>
      <c r="G3404" s="20">
        <f t="shared" si="1541"/>
        <v>356.63043478260749</v>
      </c>
      <c r="H3404" s="19">
        <f t="shared" si="1515"/>
        <v>6.6304347826074945</v>
      </c>
      <c r="I3404" s="18">
        <f t="shared" si="1516"/>
        <v>1.8944099378878556E-2</v>
      </c>
      <c r="J3404" s="17">
        <f t="shared" si="1517"/>
        <v>3935.0464558612857</v>
      </c>
      <c r="K3404" s="16">
        <f t="shared" si="1518"/>
        <v>32.161889288814081</v>
      </c>
      <c r="L3404" s="15">
        <f t="shared" si="1519"/>
        <v>1.3845347021276564E-7</v>
      </c>
      <c r="M3404" s="14">
        <f t="shared" si="1520"/>
        <v>3.2909005334872264E-10</v>
      </c>
      <c r="N3404" s="13">
        <f t="shared" si="1527"/>
        <v>0</v>
      </c>
      <c r="O3404" s="12">
        <f t="shared" si="1528"/>
        <v>0</v>
      </c>
      <c r="P3404" s="4">
        <f t="shared" si="1529"/>
        <v>1.2462128098967713E-9</v>
      </c>
      <c r="Q3404" s="11">
        <f t="shared" si="1521"/>
        <v>1.831413571056754E-8</v>
      </c>
      <c r="R3404" s="10">
        <f t="shared" si="1530"/>
        <v>0</v>
      </c>
      <c r="S3404" s="9">
        <f t="shared" si="1531"/>
        <v>0</v>
      </c>
      <c r="T3404" s="8">
        <f t="shared" si="1532"/>
        <v>37294.985922558852</v>
      </c>
      <c r="U3404" s="7">
        <f t="shared" si="1533"/>
        <v>-32.161889288814081</v>
      </c>
      <c r="V3404" s="9">
        <f t="shared" si="1534"/>
        <v>0</v>
      </c>
      <c r="W3404" s="8">
        <f t="shared" si="1535"/>
        <v>3935.0464558612857</v>
      </c>
      <c r="X3404" s="7">
        <f t="shared" si="1536"/>
        <v>-32.161889288814081</v>
      </c>
      <c r="Y3404" s="6">
        <f t="shared" si="1522"/>
        <v>0</v>
      </c>
      <c r="Z3404" s="4">
        <f t="shared" si="1523"/>
        <v>-1</v>
      </c>
      <c r="AA3404" s="4">
        <f t="shared" si="1537"/>
        <v>0</v>
      </c>
      <c r="AB3404" s="5">
        <f t="shared" si="1538"/>
        <v>0</v>
      </c>
      <c r="AC3404" s="418">
        <f t="shared" si="1542"/>
        <v>0</v>
      </c>
      <c r="AD3404" s="628">
        <f t="shared" si="1539"/>
        <v>0</v>
      </c>
      <c r="AE3404" s="4">
        <f t="shared" si="1524"/>
        <v>0</v>
      </c>
      <c r="AF3404" s="3">
        <f t="shared" si="1540"/>
        <v>4.67</v>
      </c>
      <c r="AG3404" s="2">
        <f t="shared" si="1525"/>
        <v>105.92076283713217</v>
      </c>
      <c r="AH3404" s="1">
        <f t="shared" si="1514"/>
        <v>0</v>
      </c>
    </row>
    <row r="3405" spans="6:34" ht="15" thickBot="1" x14ac:dyDescent="0.4">
      <c r="F3405" s="21">
        <f t="shared" si="1526"/>
        <v>337.50000000000824</v>
      </c>
      <c r="G3405" s="20">
        <f t="shared" si="1541"/>
        <v>356.63043478260749</v>
      </c>
      <c r="H3405" s="19">
        <f t="shared" si="1515"/>
        <v>6.6304347826074945</v>
      </c>
      <c r="I3405" s="18">
        <f t="shared" si="1516"/>
        <v>1.8944099378878556E-2</v>
      </c>
      <c r="J3405" s="17">
        <f t="shared" si="1517"/>
        <v>3935.0464558612857</v>
      </c>
      <c r="K3405" s="16">
        <f t="shared" si="1518"/>
        <v>32.161889288814081</v>
      </c>
      <c r="L3405" s="15">
        <f t="shared" si="1519"/>
        <v>1.3845347021276564E-7</v>
      </c>
      <c r="M3405" s="14">
        <f t="shared" si="1520"/>
        <v>3.2909005334872264E-10</v>
      </c>
      <c r="N3405" s="13">
        <f t="shared" si="1527"/>
        <v>0</v>
      </c>
      <c r="O3405" s="12">
        <f t="shared" si="1528"/>
        <v>0</v>
      </c>
      <c r="P3405" s="4">
        <f t="shared" si="1529"/>
        <v>1.2462128098967713E-9</v>
      </c>
      <c r="Q3405" s="11">
        <f t="shared" si="1521"/>
        <v>1.831413571056754E-8</v>
      </c>
      <c r="R3405" s="10">
        <f t="shared" si="1530"/>
        <v>0</v>
      </c>
      <c r="S3405" s="9">
        <f t="shared" si="1531"/>
        <v>0</v>
      </c>
      <c r="T3405" s="8">
        <f t="shared" si="1532"/>
        <v>37294.985922558852</v>
      </c>
      <c r="U3405" s="7">
        <f t="shared" si="1533"/>
        <v>-32.161889288814081</v>
      </c>
      <c r="V3405" s="9">
        <f t="shared" si="1534"/>
        <v>0</v>
      </c>
      <c r="W3405" s="8">
        <f t="shared" si="1535"/>
        <v>3935.0464558612857</v>
      </c>
      <c r="X3405" s="7">
        <f t="shared" si="1536"/>
        <v>-32.161889288814081</v>
      </c>
      <c r="Y3405" s="6">
        <f t="shared" si="1522"/>
        <v>0</v>
      </c>
      <c r="Z3405" s="4">
        <f t="shared" si="1523"/>
        <v>-1</v>
      </c>
      <c r="AA3405" s="4">
        <f t="shared" si="1537"/>
        <v>0</v>
      </c>
      <c r="AB3405" s="5">
        <f t="shared" si="1538"/>
        <v>0</v>
      </c>
      <c r="AC3405" s="418">
        <f t="shared" si="1542"/>
        <v>0</v>
      </c>
      <c r="AD3405" s="628">
        <f t="shared" si="1539"/>
        <v>0</v>
      </c>
      <c r="AE3405" s="4">
        <f t="shared" si="1524"/>
        <v>0</v>
      </c>
      <c r="AF3405" s="3">
        <f t="shared" si="1540"/>
        <v>4.67</v>
      </c>
      <c r="AG3405" s="2">
        <f t="shared" si="1525"/>
        <v>105.92076283713217</v>
      </c>
      <c r="AH3405" s="1">
        <f t="shared" si="1514"/>
        <v>0</v>
      </c>
    </row>
    <row r="3406" spans="6:34" ht="15" thickBot="1" x14ac:dyDescent="0.4">
      <c r="F3406" s="21">
        <f t="shared" si="1526"/>
        <v>337.60000000000827</v>
      </c>
      <c r="G3406" s="20">
        <f t="shared" si="1541"/>
        <v>356.63043478260749</v>
      </c>
      <c r="H3406" s="19">
        <f t="shared" si="1515"/>
        <v>6.6304347826074945</v>
      </c>
      <c r="I3406" s="18">
        <f t="shared" si="1516"/>
        <v>1.8944099378878556E-2</v>
      </c>
      <c r="J3406" s="17">
        <f t="shared" si="1517"/>
        <v>3935.0464558612857</v>
      </c>
      <c r="K3406" s="16">
        <f t="shared" si="1518"/>
        <v>32.161889288814081</v>
      </c>
      <c r="L3406" s="15">
        <f t="shared" si="1519"/>
        <v>1.3845347021276564E-7</v>
      </c>
      <c r="M3406" s="14">
        <f t="shared" si="1520"/>
        <v>3.2909005334872264E-10</v>
      </c>
      <c r="N3406" s="13">
        <f t="shared" si="1527"/>
        <v>0</v>
      </c>
      <c r="O3406" s="12">
        <f t="shared" si="1528"/>
        <v>0</v>
      </c>
      <c r="P3406" s="4">
        <f t="shared" si="1529"/>
        <v>1.2462128098967713E-9</v>
      </c>
      <c r="Q3406" s="11">
        <f t="shared" si="1521"/>
        <v>1.831413571056754E-8</v>
      </c>
      <c r="R3406" s="10">
        <f t="shared" si="1530"/>
        <v>0</v>
      </c>
      <c r="S3406" s="9">
        <f t="shared" si="1531"/>
        <v>0</v>
      </c>
      <c r="T3406" s="8">
        <f t="shared" si="1532"/>
        <v>37294.985922558852</v>
      </c>
      <c r="U3406" s="7">
        <f t="shared" si="1533"/>
        <v>-32.161889288814081</v>
      </c>
      <c r="V3406" s="9">
        <f t="shared" si="1534"/>
        <v>0</v>
      </c>
      <c r="W3406" s="8">
        <f t="shared" si="1535"/>
        <v>3935.0464558612857</v>
      </c>
      <c r="X3406" s="7">
        <f t="shared" si="1536"/>
        <v>-32.161889288814081</v>
      </c>
      <c r="Y3406" s="6">
        <f t="shared" si="1522"/>
        <v>0</v>
      </c>
      <c r="Z3406" s="4">
        <f t="shared" si="1523"/>
        <v>-1</v>
      </c>
      <c r="AA3406" s="4">
        <f t="shared" si="1537"/>
        <v>0</v>
      </c>
      <c r="AB3406" s="5">
        <f t="shared" si="1538"/>
        <v>0</v>
      </c>
      <c r="AC3406" s="418">
        <f t="shared" si="1542"/>
        <v>0</v>
      </c>
      <c r="AD3406" s="628">
        <f t="shared" si="1539"/>
        <v>0</v>
      </c>
      <c r="AE3406" s="4">
        <f t="shared" si="1524"/>
        <v>0</v>
      </c>
      <c r="AF3406" s="3">
        <f t="shared" si="1540"/>
        <v>4.67</v>
      </c>
      <c r="AG3406" s="2">
        <f t="shared" si="1525"/>
        <v>105.92076283713217</v>
      </c>
      <c r="AH3406" s="1">
        <f t="shared" si="1514"/>
        <v>0</v>
      </c>
    </row>
    <row r="3407" spans="6:34" ht="15" thickBot="1" x14ac:dyDescent="0.4">
      <c r="F3407" s="21">
        <f t="shared" si="1526"/>
        <v>337.70000000000829</v>
      </c>
      <c r="G3407" s="20">
        <f t="shared" si="1541"/>
        <v>356.63043478260749</v>
      </c>
      <c r="H3407" s="19">
        <f t="shared" si="1515"/>
        <v>6.6304347826074945</v>
      </c>
      <c r="I3407" s="18">
        <f t="shared" si="1516"/>
        <v>1.8944099378878556E-2</v>
      </c>
      <c r="J3407" s="17">
        <f t="shared" si="1517"/>
        <v>3935.0464558612857</v>
      </c>
      <c r="K3407" s="16">
        <f t="shared" si="1518"/>
        <v>32.161889288814081</v>
      </c>
      <c r="L3407" s="15">
        <f t="shared" si="1519"/>
        <v>1.3845347021276564E-7</v>
      </c>
      <c r="M3407" s="14">
        <f t="shared" si="1520"/>
        <v>3.2909005334872264E-10</v>
      </c>
      <c r="N3407" s="13">
        <f t="shared" si="1527"/>
        <v>0</v>
      </c>
      <c r="O3407" s="12">
        <f t="shared" si="1528"/>
        <v>0</v>
      </c>
      <c r="P3407" s="4">
        <f t="shared" si="1529"/>
        <v>1.2462128098967713E-9</v>
      </c>
      <c r="Q3407" s="11">
        <f t="shared" si="1521"/>
        <v>1.831413571056754E-8</v>
      </c>
      <c r="R3407" s="10">
        <f t="shared" si="1530"/>
        <v>0</v>
      </c>
      <c r="S3407" s="9">
        <f t="shared" si="1531"/>
        <v>0</v>
      </c>
      <c r="T3407" s="8">
        <f t="shared" si="1532"/>
        <v>37294.985922558852</v>
      </c>
      <c r="U3407" s="7">
        <f t="shared" si="1533"/>
        <v>-32.161889288814081</v>
      </c>
      <c r="V3407" s="9">
        <f t="shared" si="1534"/>
        <v>0</v>
      </c>
      <c r="W3407" s="8">
        <f t="shared" si="1535"/>
        <v>3935.0464558612857</v>
      </c>
      <c r="X3407" s="7">
        <f t="shared" si="1536"/>
        <v>-32.161889288814081</v>
      </c>
      <c r="Y3407" s="6">
        <f t="shared" si="1522"/>
        <v>0</v>
      </c>
      <c r="Z3407" s="4">
        <f t="shared" si="1523"/>
        <v>-1</v>
      </c>
      <c r="AA3407" s="4">
        <f t="shared" si="1537"/>
        <v>0</v>
      </c>
      <c r="AB3407" s="5">
        <f t="shared" si="1538"/>
        <v>0</v>
      </c>
      <c r="AC3407" s="418">
        <f t="shared" si="1542"/>
        <v>0</v>
      </c>
      <c r="AD3407" s="628">
        <f t="shared" si="1539"/>
        <v>0</v>
      </c>
      <c r="AE3407" s="4">
        <f t="shared" si="1524"/>
        <v>0</v>
      </c>
      <c r="AF3407" s="3">
        <f t="shared" si="1540"/>
        <v>4.67</v>
      </c>
      <c r="AG3407" s="2">
        <f t="shared" si="1525"/>
        <v>105.92076283713217</v>
      </c>
      <c r="AH3407" s="1">
        <f t="shared" si="1514"/>
        <v>0</v>
      </c>
    </row>
    <row r="3408" spans="6:34" ht="15" thickBot="1" x14ac:dyDescent="0.4">
      <c r="F3408" s="21">
        <f t="shared" si="1526"/>
        <v>337.80000000000831</v>
      </c>
      <c r="G3408" s="20">
        <f t="shared" si="1541"/>
        <v>356.63043478260749</v>
      </c>
      <c r="H3408" s="19">
        <f t="shared" si="1515"/>
        <v>6.6304347826074945</v>
      </c>
      <c r="I3408" s="18">
        <f t="shared" si="1516"/>
        <v>1.8944099378878556E-2</v>
      </c>
      <c r="J3408" s="17">
        <f t="shared" si="1517"/>
        <v>3935.0464558612857</v>
      </c>
      <c r="K3408" s="16">
        <f t="shared" si="1518"/>
        <v>32.161889288814081</v>
      </c>
      <c r="L3408" s="15">
        <f t="shared" si="1519"/>
        <v>1.3845347021276564E-7</v>
      </c>
      <c r="M3408" s="14">
        <f t="shared" si="1520"/>
        <v>3.2909005334872264E-10</v>
      </c>
      <c r="N3408" s="13">
        <f t="shared" si="1527"/>
        <v>0</v>
      </c>
      <c r="O3408" s="12">
        <f t="shared" si="1528"/>
        <v>0</v>
      </c>
      <c r="P3408" s="4">
        <f t="shared" si="1529"/>
        <v>1.2462128098967713E-9</v>
      </c>
      <c r="Q3408" s="11">
        <f t="shared" si="1521"/>
        <v>1.831413571056754E-8</v>
      </c>
      <c r="R3408" s="10">
        <f t="shared" si="1530"/>
        <v>0</v>
      </c>
      <c r="S3408" s="9">
        <f t="shared" si="1531"/>
        <v>0</v>
      </c>
      <c r="T3408" s="8">
        <f t="shared" si="1532"/>
        <v>37294.985922558852</v>
      </c>
      <c r="U3408" s="7">
        <f t="shared" si="1533"/>
        <v>-32.161889288814081</v>
      </c>
      <c r="V3408" s="9">
        <f t="shared" si="1534"/>
        <v>0</v>
      </c>
      <c r="W3408" s="8">
        <f t="shared" si="1535"/>
        <v>3935.0464558612857</v>
      </c>
      <c r="X3408" s="7">
        <f t="shared" si="1536"/>
        <v>-32.161889288814081</v>
      </c>
      <c r="Y3408" s="6">
        <f t="shared" si="1522"/>
        <v>0</v>
      </c>
      <c r="Z3408" s="4">
        <f t="shared" si="1523"/>
        <v>-1</v>
      </c>
      <c r="AA3408" s="4">
        <f t="shared" si="1537"/>
        <v>0</v>
      </c>
      <c r="AB3408" s="5">
        <f t="shared" si="1538"/>
        <v>0</v>
      </c>
      <c r="AC3408" s="418">
        <f t="shared" si="1542"/>
        <v>0</v>
      </c>
      <c r="AD3408" s="628">
        <f t="shared" si="1539"/>
        <v>0</v>
      </c>
      <c r="AE3408" s="4">
        <f t="shared" si="1524"/>
        <v>0</v>
      </c>
      <c r="AF3408" s="3">
        <f t="shared" si="1540"/>
        <v>4.67</v>
      </c>
      <c r="AG3408" s="2">
        <f t="shared" si="1525"/>
        <v>105.92076283713217</v>
      </c>
      <c r="AH3408" s="1">
        <f t="shared" si="1514"/>
        <v>0</v>
      </c>
    </row>
    <row r="3409" spans="6:34" ht="15" thickBot="1" x14ac:dyDescent="0.4">
      <c r="F3409" s="21">
        <f t="shared" si="1526"/>
        <v>337.90000000000833</v>
      </c>
      <c r="G3409" s="20">
        <f t="shared" si="1541"/>
        <v>356.63043478260749</v>
      </c>
      <c r="H3409" s="19">
        <f t="shared" si="1515"/>
        <v>6.6304347826074945</v>
      </c>
      <c r="I3409" s="18">
        <f t="shared" si="1516"/>
        <v>1.8944099378878556E-2</v>
      </c>
      <c r="J3409" s="17">
        <f t="shared" si="1517"/>
        <v>3935.0464558612857</v>
      </c>
      <c r="K3409" s="16">
        <f t="shared" si="1518"/>
        <v>32.161889288814081</v>
      </c>
      <c r="L3409" s="15">
        <f t="shared" si="1519"/>
        <v>1.3845347021276564E-7</v>
      </c>
      <c r="M3409" s="14">
        <f t="shared" si="1520"/>
        <v>3.2909005334872264E-10</v>
      </c>
      <c r="N3409" s="13">
        <f t="shared" si="1527"/>
        <v>0</v>
      </c>
      <c r="O3409" s="12">
        <f t="shared" si="1528"/>
        <v>0</v>
      </c>
      <c r="P3409" s="4">
        <f t="shared" si="1529"/>
        <v>1.2462128098967713E-9</v>
      </c>
      <c r="Q3409" s="11">
        <f t="shared" si="1521"/>
        <v>1.831413571056754E-8</v>
      </c>
      <c r="R3409" s="10">
        <f t="shared" si="1530"/>
        <v>0</v>
      </c>
      <c r="S3409" s="9">
        <f t="shared" si="1531"/>
        <v>0</v>
      </c>
      <c r="T3409" s="8">
        <f t="shared" si="1532"/>
        <v>37294.985922558852</v>
      </c>
      <c r="U3409" s="7">
        <f t="shared" si="1533"/>
        <v>-32.161889288814081</v>
      </c>
      <c r="V3409" s="9">
        <f t="shared" si="1534"/>
        <v>0</v>
      </c>
      <c r="W3409" s="8">
        <f t="shared" si="1535"/>
        <v>3935.0464558612857</v>
      </c>
      <c r="X3409" s="7">
        <f t="shared" si="1536"/>
        <v>-32.161889288814081</v>
      </c>
      <c r="Y3409" s="6">
        <f t="shared" si="1522"/>
        <v>0</v>
      </c>
      <c r="Z3409" s="4">
        <f t="shared" si="1523"/>
        <v>-1</v>
      </c>
      <c r="AA3409" s="4">
        <f t="shared" si="1537"/>
        <v>0</v>
      </c>
      <c r="AB3409" s="5">
        <f t="shared" si="1538"/>
        <v>0</v>
      </c>
      <c r="AC3409" s="418">
        <f t="shared" si="1542"/>
        <v>0</v>
      </c>
      <c r="AD3409" s="628">
        <f t="shared" si="1539"/>
        <v>0</v>
      </c>
      <c r="AE3409" s="4">
        <f t="shared" si="1524"/>
        <v>0</v>
      </c>
      <c r="AF3409" s="3">
        <f t="shared" si="1540"/>
        <v>4.67</v>
      </c>
      <c r="AG3409" s="2">
        <f t="shared" si="1525"/>
        <v>105.92076283713217</v>
      </c>
      <c r="AH3409" s="1">
        <f t="shared" si="1514"/>
        <v>0</v>
      </c>
    </row>
    <row r="3410" spans="6:34" ht="15" thickBot="1" x14ac:dyDescent="0.4">
      <c r="F3410" s="21">
        <f t="shared" si="1526"/>
        <v>338.00000000000836</v>
      </c>
      <c r="G3410" s="20">
        <f t="shared" si="1541"/>
        <v>356.63043478260749</v>
      </c>
      <c r="H3410" s="19">
        <f t="shared" si="1515"/>
        <v>6.6304347826074945</v>
      </c>
      <c r="I3410" s="18">
        <f t="shared" si="1516"/>
        <v>1.8944099378878556E-2</v>
      </c>
      <c r="J3410" s="17">
        <f t="shared" si="1517"/>
        <v>3935.0464558612857</v>
      </c>
      <c r="K3410" s="16">
        <f t="shared" si="1518"/>
        <v>32.161889288814081</v>
      </c>
      <c r="L3410" s="15">
        <f t="shared" si="1519"/>
        <v>1.3845347021276564E-7</v>
      </c>
      <c r="M3410" s="14">
        <f t="shared" si="1520"/>
        <v>3.2909005334872264E-10</v>
      </c>
      <c r="N3410" s="13">
        <f t="shared" si="1527"/>
        <v>0</v>
      </c>
      <c r="O3410" s="12">
        <f t="shared" si="1528"/>
        <v>0</v>
      </c>
      <c r="P3410" s="4">
        <f t="shared" si="1529"/>
        <v>1.2462128098967713E-9</v>
      </c>
      <c r="Q3410" s="11">
        <f t="shared" si="1521"/>
        <v>1.831413571056754E-8</v>
      </c>
      <c r="R3410" s="10">
        <f t="shared" si="1530"/>
        <v>0</v>
      </c>
      <c r="S3410" s="9">
        <f t="shared" si="1531"/>
        <v>0</v>
      </c>
      <c r="T3410" s="8">
        <f t="shared" si="1532"/>
        <v>37294.985922558852</v>
      </c>
      <c r="U3410" s="7">
        <f t="shared" si="1533"/>
        <v>-32.161889288814081</v>
      </c>
      <c r="V3410" s="9">
        <f t="shared" si="1534"/>
        <v>0</v>
      </c>
      <c r="W3410" s="8">
        <f t="shared" si="1535"/>
        <v>3935.0464558612857</v>
      </c>
      <c r="X3410" s="7">
        <f t="shared" si="1536"/>
        <v>-32.161889288814081</v>
      </c>
      <c r="Y3410" s="6">
        <f t="shared" si="1522"/>
        <v>0</v>
      </c>
      <c r="Z3410" s="4">
        <f t="shared" si="1523"/>
        <v>-1</v>
      </c>
      <c r="AA3410" s="4">
        <f t="shared" si="1537"/>
        <v>0</v>
      </c>
      <c r="AB3410" s="5">
        <f t="shared" si="1538"/>
        <v>0</v>
      </c>
      <c r="AC3410" s="418">
        <f t="shared" si="1542"/>
        <v>0</v>
      </c>
      <c r="AD3410" s="628">
        <f t="shared" si="1539"/>
        <v>0</v>
      </c>
      <c r="AE3410" s="4">
        <f t="shared" si="1524"/>
        <v>0</v>
      </c>
      <c r="AF3410" s="3">
        <f t="shared" si="1540"/>
        <v>4.67</v>
      </c>
      <c r="AG3410" s="2">
        <f t="shared" si="1525"/>
        <v>105.92076283713217</v>
      </c>
      <c r="AH3410" s="1">
        <f t="shared" si="1514"/>
        <v>0</v>
      </c>
    </row>
    <row r="3411" spans="6:34" ht="15" thickBot="1" x14ac:dyDescent="0.4">
      <c r="F3411" s="21">
        <f t="shared" si="1526"/>
        <v>338.10000000000838</v>
      </c>
      <c r="G3411" s="20">
        <f t="shared" si="1541"/>
        <v>356.63043478260749</v>
      </c>
      <c r="H3411" s="19">
        <f t="shared" si="1515"/>
        <v>6.6304347826074945</v>
      </c>
      <c r="I3411" s="18">
        <f t="shared" si="1516"/>
        <v>1.8944099378878556E-2</v>
      </c>
      <c r="J3411" s="17">
        <f t="shared" si="1517"/>
        <v>3935.0464558612857</v>
      </c>
      <c r="K3411" s="16">
        <f t="shared" si="1518"/>
        <v>32.161889288814081</v>
      </c>
      <c r="L3411" s="15">
        <f t="shared" si="1519"/>
        <v>1.3845347021276564E-7</v>
      </c>
      <c r="M3411" s="14">
        <f t="shared" si="1520"/>
        <v>3.2909005334872264E-10</v>
      </c>
      <c r="N3411" s="13">
        <f t="shared" si="1527"/>
        <v>0</v>
      </c>
      <c r="O3411" s="12">
        <f t="shared" si="1528"/>
        <v>0</v>
      </c>
      <c r="P3411" s="4">
        <f t="shared" si="1529"/>
        <v>1.2462128098967713E-9</v>
      </c>
      <c r="Q3411" s="11">
        <f t="shared" si="1521"/>
        <v>1.831413571056754E-8</v>
      </c>
      <c r="R3411" s="10">
        <f t="shared" si="1530"/>
        <v>0</v>
      </c>
      <c r="S3411" s="9">
        <f t="shared" si="1531"/>
        <v>0</v>
      </c>
      <c r="T3411" s="8">
        <f t="shared" si="1532"/>
        <v>37294.985922558852</v>
      </c>
      <c r="U3411" s="7">
        <f t="shared" si="1533"/>
        <v>-32.161889288814081</v>
      </c>
      <c r="V3411" s="9">
        <f t="shared" si="1534"/>
        <v>0</v>
      </c>
      <c r="W3411" s="8">
        <f t="shared" si="1535"/>
        <v>3935.0464558612857</v>
      </c>
      <c r="X3411" s="7">
        <f t="shared" si="1536"/>
        <v>-32.161889288814081</v>
      </c>
      <c r="Y3411" s="6">
        <f t="shared" si="1522"/>
        <v>0</v>
      </c>
      <c r="Z3411" s="4">
        <f t="shared" si="1523"/>
        <v>-1</v>
      </c>
      <c r="AA3411" s="4">
        <f t="shared" si="1537"/>
        <v>0</v>
      </c>
      <c r="AB3411" s="5">
        <f t="shared" si="1538"/>
        <v>0</v>
      </c>
      <c r="AC3411" s="418">
        <f t="shared" si="1542"/>
        <v>0</v>
      </c>
      <c r="AD3411" s="628">
        <f t="shared" si="1539"/>
        <v>0</v>
      </c>
      <c r="AE3411" s="4">
        <f t="shared" si="1524"/>
        <v>0</v>
      </c>
      <c r="AF3411" s="3">
        <f t="shared" si="1540"/>
        <v>4.67</v>
      </c>
      <c r="AG3411" s="2">
        <f t="shared" si="1525"/>
        <v>105.92076283713217</v>
      </c>
      <c r="AH3411" s="1">
        <f t="shared" si="1514"/>
        <v>0</v>
      </c>
    </row>
    <row r="3412" spans="6:34" ht="15" thickBot="1" x14ac:dyDescent="0.4">
      <c r="F3412" s="21">
        <f t="shared" si="1526"/>
        <v>338.2000000000084</v>
      </c>
      <c r="G3412" s="20">
        <f t="shared" si="1541"/>
        <v>356.63043478260749</v>
      </c>
      <c r="H3412" s="19">
        <f t="shared" si="1515"/>
        <v>6.6304347826074945</v>
      </c>
      <c r="I3412" s="18">
        <f t="shared" si="1516"/>
        <v>1.8944099378878556E-2</v>
      </c>
      <c r="J3412" s="17">
        <f t="shared" si="1517"/>
        <v>3935.0464558612857</v>
      </c>
      <c r="K3412" s="16">
        <f t="shared" si="1518"/>
        <v>32.161889288814081</v>
      </c>
      <c r="L3412" s="15">
        <f t="shared" si="1519"/>
        <v>1.3845347021276564E-7</v>
      </c>
      <c r="M3412" s="14">
        <f t="shared" si="1520"/>
        <v>3.2909005334872264E-10</v>
      </c>
      <c r="N3412" s="13">
        <f t="shared" si="1527"/>
        <v>0</v>
      </c>
      <c r="O3412" s="12">
        <f t="shared" si="1528"/>
        <v>0</v>
      </c>
      <c r="P3412" s="4">
        <f t="shared" si="1529"/>
        <v>1.2462128098967713E-9</v>
      </c>
      <c r="Q3412" s="11">
        <f t="shared" si="1521"/>
        <v>1.831413571056754E-8</v>
      </c>
      <c r="R3412" s="10">
        <f t="shared" si="1530"/>
        <v>0</v>
      </c>
      <c r="S3412" s="9">
        <f t="shared" si="1531"/>
        <v>0</v>
      </c>
      <c r="T3412" s="8">
        <f t="shared" si="1532"/>
        <v>37294.985922558852</v>
      </c>
      <c r="U3412" s="7">
        <f t="shared" si="1533"/>
        <v>-32.161889288814081</v>
      </c>
      <c r="V3412" s="9">
        <f t="shared" si="1534"/>
        <v>0</v>
      </c>
      <c r="W3412" s="8">
        <f t="shared" si="1535"/>
        <v>3935.0464558612857</v>
      </c>
      <c r="X3412" s="7">
        <f t="shared" si="1536"/>
        <v>-32.161889288814081</v>
      </c>
      <c r="Y3412" s="6">
        <f t="shared" si="1522"/>
        <v>0</v>
      </c>
      <c r="Z3412" s="4">
        <f t="shared" si="1523"/>
        <v>-1</v>
      </c>
      <c r="AA3412" s="4">
        <f t="shared" si="1537"/>
        <v>0</v>
      </c>
      <c r="AB3412" s="5">
        <f t="shared" si="1538"/>
        <v>0</v>
      </c>
      <c r="AC3412" s="418">
        <f t="shared" si="1542"/>
        <v>0</v>
      </c>
      <c r="AD3412" s="628">
        <f t="shared" si="1539"/>
        <v>0</v>
      </c>
      <c r="AE3412" s="4">
        <f t="shared" si="1524"/>
        <v>0</v>
      </c>
      <c r="AF3412" s="3">
        <f t="shared" si="1540"/>
        <v>4.67</v>
      </c>
      <c r="AG3412" s="2">
        <f t="shared" si="1525"/>
        <v>105.92076283713217</v>
      </c>
      <c r="AH3412" s="1">
        <f t="shared" si="1514"/>
        <v>0</v>
      </c>
    </row>
    <row r="3413" spans="6:34" ht="15" thickBot="1" x14ac:dyDescent="0.4">
      <c r="F3413" s="21">
        <f t="shared" si="1526"/>
        <v>338.30000000000842</v>
      </c>
      <c r="G3413" s="20">
        <f t="shared" si="1541"/>
        <v>356.63043478260749</v>
      </c>
      <c r="H3413" s="19">
        <f t="shared" si="1515"/>
        <v>6.6304347826074945</v>
      </c>
      <c r="I3413" s="18">
        <f t="shared" si="1516"/>
        <v>1.8944099378878556E-2</v>
      </c>
      <c r="J3413" s="17">
        <f t="shared" si="1517"/>
        <v>3935.0464558612857</v>
      </c>
      <c r="K3413" s="16">
        <f t="shared" si="1518"/>
        <v>32.161889288814081</v>
      </c>
      <c r="L3413" s="15">
        <f t="shared" si="1519"/>
        <v>1.3845347021276564E-7</v>
      </c>
      <c r="M3413" s="14">
        <f t="shared" si="1520"/>
        <v>3.2909005334872264E-10</v>
      </c>
      <c r="N3413" s="13">
        <f t="shared" si="1527"/>
        <v>0</v>
      </c>
      <c r="O3413" s="12">
        <f t="shared" si="1528"/>
        <v>0</v>
      </c>
      <c r="P3413" s="4">
        <f t="shared" si="1529"/>
        <v>1.2462128098967713E-9</v>
      </c>
      <c r="Q3413" s="11">
        <f t="shared" si="1521"/>
        <v>1.831413571056754E-8</v>
      </c>
      <c r="R3413" s="10">
        <f t="shared" si="1530"/>
        <v>0</v>
      </c>
      <c r="S3413" s="9">
        <f t="shared" si="1531"/>
        <v>0</v>
      </c>
      <c r="T3413" s="8">
        <f t="shared" si="1532"/>
        <v>37294.985922558852</v>
      </c>
      <c r="U3413" s="7">
        <f t="shared" si="1533"/>
        <v>-32.161889288814081</v>
      </c>
      <c r="V3413" s="9">
        <f t="shared" si="1534"/>
        <v>0</v>
      </c>
      <c r="W3413" s="8">
        <f t="shared" si="1535"/>
        <v>3935.0464558612857</v>
      </c>
      <c r="X3413" s="7">
        <f t="shared" si="1536"/>
        <v>-32.161889288814081</v>
      </c>
      <c r="Y3413" s="6">
        <f t="shared" si="1522"/>
        <v>0</v>
      </c>
      <c r="Z3413" s="4">
        <f t="shared" si="1523"/>
        <v>-1</v>
      </c>
      <c r="AA3413" s="4">
        <f t="shared" si="1537"/>
        <v>0</v>
      </c>
      <c r="AB3413" s="5">
        <f t="shared" si="1538"/>
        <v>0</v>
      </c>
      <c r="AC3413" s="418">
        <f t="shared" si="1542"/>
        <v>0</v>
      </c>
      <c r="AD3413" s="628">
        <f t="shared" si="1539"/>
        <v>0</v>
      </c>
      <c r="AE3413" s="4">
        <f t="shared" si="1524"/>
        <v>0</v>
      </c>
      <c r="AF3413" s="3">
        <f t="shared" si="1540"/>
        <v>4.67</v>
      </c>
      <c r="AG3413" s="2">
        <f t="shared" si="1525"/>
        <v>105.92076283713217</v>
      </c>
      <c r="AH3413" s="1">
        <f t="shared" ref="AH3413:AH3476" si="1543">DragCoefficient*AE3413^(3/2)</f>
        <v>0</v>
      </c>
    </row>
    <row r="3414" spans="6:34" ht="15" thickBot="1" x14ac:dyDescent="0.4">
      <c r="F3414" s="21">
        <f t="shared" si="1526"/>
        <v>338.40000000000845</v>
      </c>
      <c r="G3414" s="20">
        <f t="shared" si="1541"/>
        <v>356.63043478260749</v>
      </c>
      <c r="H3414" s="19">
        <f t="shared" si="1515"/>
        <v>6.6304347826074945</v>
      </c>
      <c r="I3414" s="18">
        <f t="shared" si="1516"/>
        <v>1.8944099378878556E-2</v>
      </c>
      <c r="J3414" s="17">
        <f t="shared" si="1517"/>
        <v>3935.0464558612857</v>
      </c>
      <c r="K3414" s="16">
        <f t="shared" si="1518"/>
        <v>32.161889288814081</v>
      </c>
      <c r="L3414" s="15">
        <f t="shared" si="1519"/>
        <v>1.3845347021276564E-7</v>
      </c>
      <c r="M3414" s="14">
        <f t="shared" si="1520"/>
        <v>3.2909005334872264E-10</v>
      </c>
      <c r="N3414" s="13">
        <f t="shared" si="1527"/>
        <v>0</v>
      </c>
      <c r="O3414" s="12">
        <f t="shared" si="1528"/>
        <v>0</v>
      </c>
      <c r="P3414" s="4">
        <f t="shared" si="1529"/>
        <v>1.2462128098967713E-9</v>
      </c>
      <c r="Q3414" s="11">
        <f t="shared" si="1521"/>
        <v>1.831413571056754E-8</v>
      </c>
      <c r="R3414" s="10">
        <f t="shared" si="1530"/>
        <v>0</v>
      </c>
      <c r="S3414" s="9">
        <f t="shared" si="1531"/>
        <v>0</v>
      </c>
      <c r="T3414" s="8">
        <f t="shared" si="1532"/>
        <v>37294.985922558852</v>
      </c>
      <c r="U3414" s="7">
        <f t="shared" si="1533"/>
        <v>-32.161889288814081</v>
      </c>
      <c r="V3414" s="9">
        <f t="shared" si="1534"/>
        <v>0</v>
      </c>
      <c r="W3414" s="8">
        <f t="shared" si="1535"/>
        <v>3935.0464558612857</v>
      </c>
      <c r="X3414" s="7">
        <f t="shared" si="1536"/>
        <v>-32.161889288814081</v>
      </c>
      <c r="Y3414" s="6">
        <f t="shared" si="1522"/>
        <v>0</v>
      </c>
      <c r="Z3414" s="4">
        <f t="shared" si="1523"/>
        <v>-1</v>
      </c>
      <c r="AA3414" s="4">
        <f t="shared" si="1537"/>
        <v>0</v>
      </c>
      <c r="AB3414" s="5">
        <f t="shared" si="1538"/>
        <v>0</v>
      </c>
      <c r="AC3414" s="418">
        <f t="shared" si="1542"/>
        <v>0</v>
      </c>
      <c r="AD3414" s="628">
        <f t="shared" si="1539"/>
        <v>0</v>
      </c>
      <c r="AE3414" s="4">
        <f t="shared" si="1524"/>
        <v>0</v>
      </c>
      <c r="AF3414" s="3">
        <f t="shared" si="1540"/>
        <v>4.67</v>
      </c>
      <c r="AG3414" s="2">
        <f t="shared" si="1525"/>
        <v>105.92076283713217</v>
      </c>
      <c r="AH3414" s="1">
        <f t="shared" si="1543"/>
        <v>0</v>
      </c>
    </row>
    <row r="3415" spans="6:34" ht="15" thickBot="1" x14ac:dyDescent="0.4">
      <c r="F3415" s="21">
        <f t="shared" si="1526"/>
        <v>338.50000000000847</v>
      </c>
      <c r="G3415" s="20">
        <f t="shared" si="1541"/>
        <v>356.63043478260749</v>
      </c>
      <c r="H3415" s="19">
        <f t="shared" si="1515"/>
        <v>6.6304347826074945</v>
      </c>
      <c r="I3415" s="18">
        <f t="shared" si="1516"/>
        <v>1.8944099378878556E-2</v>
      </c>
      <c r="J3415" s="17">
        <f t="shared" si="1517"/>
        <v>3935.0464558612857</v>
      </c>
      <c r="K3415" s="16">
        <f t="shared" si="1518"/>
        <v>32.161889288814081</v>
      </c>
      <c r="L3415" s="15">
        <f t="shared" si="1519"/>
        <v>1.3845347021276564E-7</v>
      </c>
      <c r="M3415" s="14">
        <f t="shared" si="1520"/>
        <v>3.2909005334872264E-10</v>
      </c>
      <c r="N3415" s="13">
        <f t="shared" si="1527"/>
        <v>0</v>
      </c>
      <c r="O3415" s="12">
        <f t="shared" si="1528"/>
        <v>0</v>
      </c>
      <c r="P3415" s="4">
        <f t="shared" si="1529"/>
        <v>1.2462128098967713E-9</v>
      </c>
      <c r="Q3415" s="11">
        <f t="shared" si="1521"/>
        <v>1.831413571056754E-8</v>
      </c>
      <c r="R3415" s="10">
        <f t="shared" si="1530"/>
        <v>0</v>
      </c>
      <c r="S3415" s="9">
        <f t="shared" si="1531"/>
        <v>0</v>
      </c>
      <c r="T3415" s="8">
        <f t="shared" si="1532"/>
        <v>37294.985922558852</v>
      </c>
      <c r="U3415" s="7">
        <f t="shared" si="1533"/>
        <v>-32.161889288814081</v>
      </c>
      <c r="V3415" s="9">
        <f t="shared" si="1534"/>
        <v>0</v>
      </c>
      <c r="W3415" s="8">
        <f t="shared" si="1535"/>
        <v>3935.0464558612857</v>
      </c>
      <c r="X3415" s="7">
        <f t="shared" si="1536"/>
        <v>-32.161889288814081</v>
      </c>
      <c r="Y3415" s="6">
        <f t="shared" si="1522"/>
        <v>0</v>
      </c>
      <c r="Z3415" s="4">
        <f t="shared" si="1523"/>
        <v>-1</v>
      </c>
      <c r="AA3415" s="4">
        <f t="shared" si="1537"/>
        <v>0</v>
      </c>
      <c r="AB3415" s="5">
        <f t="shared" si="1538"/>
        <v>0</v>
      </c>
      <c r="AC3415" s="418">
        <f t="shared" si="1542"/>
        <v>0</v>
      </c>
      <c r="AD3415" s="628">
        <f t="shared" si="1539"/>
        <v>0</v>
      </c>
      <c r="AE3415" s="4">
        <f t="shared" si="1524"/>
        <v>0</v>
      </c>
      <c r="AF3415" s="3">
        <f t="shared" si="1540"/>
        <v>4.67</v>
      </c>
      <c r="AG3415" s="2">
        <f t="shared" si="1525"/>
        <v>105.92076283713217</v>
      </c>
      <c r="AH3415" s="1">
        <f t="shared" si="1543"/>
        <v>0</v>
      </c>
    </row>
    <row r="3416" spans="6:34" ht="15" thickBot="1" x14ac:dyDescent="0.4">
      <c r="F3416" s="21">
        <f t="shared" si="1526"/>
        <v>338.60000000000849</v>
      </c>
      <c r="G3416" s="20">
        <f t="shared" si="1541"/>
        <v>356.63043478260749</v>
      </c>
      <c r="H3416" s="19">
        <f t="shared" si="1515"/>
        <v>6.6304347826074945</v>
      </c>
      <c r="I3416" s="18">
        <f t="shared" si="1516"/>
        <v>1.8944099378878556E-2</v>
      </c>
      <c r="J3416" s="17">
        <f t="shared" si="1517"/>
        <v>3935.0464558612857</v>
      </c>
      <c r="K3416" s="16">
        <f t="shared" si="1518"/>
        <v>32.161889288814081</v>
      </c>
      <c r="L3416" s="15">
        <f t="shared" si="1519"/>
        <v>1.3845347021276564E-7</v>
      </c>
      <c r="M3416" s="14">
        <f t="shared" si="1520"/>
        <v>3.2909005334872264E-10</v>
      </c>
      <c r="N3416" s="13">
        <f t="shared" si="1527"/>
        <v>0</v>
      </c>
      <c r="O3416" s="12">
        <f t="shared" si="1528"/>
        <v>0</v>
      </c>
      <c r="P3416" s="4">
        <f t="shared" si="1529"/>
        <v>1.2462128098967713E-9</v>
      </c>
      <c r="Q3416" s="11">
        <f t="shared" si="1521"/>
        <v>1.831413571056754E-8</v>
      </c>
      <c r="R3416" s="10">
        <f t="shared" si="1530"/>
        <v>0</v>
      </c>
      <c r="S3416" s="9">
        <f t="shared" si="1531"/>
        <v>0</v>
      </c>
      <c r="T3416" s="8">
        <f t="shared" si="1532"/>
        <v>37294.985922558852</v>
      </c>
      <c r="U3416" s="7">
        <f t="shared" si="1533"/>
        <v>-32.161889288814081</v>
      </c>
      <c r="V3416" s="9">
        <f t="shared" si="1534"/>
        <v>0</v>
      </c>
      <c r="W3416" s="8">
        <f t="shared" si="1535"/>
        <v>3935.0464558612857</v>
      </c>
      <c r="X3416" s="7">
        <f t="shared" si="1536"/>
        <v>-32.161889288814081</v>
      </c>
      <c r="Y3416" s="6">
        <f t="shared" si="1522"/>
        <v>0</v>
      </c>
      <c r="Z3416" s="4">
        <f t="shared" si="1523"/>
        <v>-1</v>
      </c>
      <c r="AA3416" s="4">
        <f t="shared" si="1537"/>
        <v>0</v>
      </c>
      <c r="AB3416" s="5">
        <f t="shared" si="1538"/>
        <v>0</v>
      </c>
      <c r="AC3416" s="418">
        <f t="shared" si="1542"/>
        <v>0</v>
      </c>
      <c r="AD3416" s="628">
        <f t="shared" si="1539"/>
        <v>0</v>
      </c>
      <c r="AE3416" s="4">
        <f t="shared" si="1524"/>
        <v>0</v>
      </c>
      <c r="AF3416" s="3">
        <f t="shared" si="1540"/>
        <v>4.67</v>
      </c>
      <c r="AG3416" s="2">
        <f t="shared" si="1525"/>
        <v>105.92076283713217</v>
      </c>
      <c r="AH3416" s="1">
        <f t="shared" si="1543"/>
        <v>0</v>
      </c>
    </row>
    <row r="3417" spans="6:34" ht="15" thickBot="1" x14ac:dyDescent="0.4">
      <c r="F3417" s="21">
        <f t="shared" si="1526"/>
        <v>338.70000000000852</v>
      </c>
      <c r="G3417" s="20">
        <f t="shared" si="1541"/>
        <v>356.63043478260749</v>
      </c>
      <c r="H3417" s="19">
        <f t="shared" si="1515"/>
        <v>6.6304347826074945</v>
      </c>
      <c r="I3417" s="18">
        <f t="shared" si="1516"/>
        <v>1.8944099378878556E-2</v>
      </c>
      <c r="J3417" s="17">
        <f t="shared" si="1517"/>
        <v>3935.0464558612857</v>
      </c>
      <c r="K3417" s="16">
        <f t="shared" si="1518"/>
        <v>32.161889288814081</v>
      </c>
      <c r="L3417" s="15">
        <f t="shared" si="1519"/>
        <v>1.3845347021276564E-7</v>
      </c>
      <c r="M3417" s="14">
        <f t="shared" si="1520"/>
        <v>3.2909005334872264E-10</v>
      </c>
      <c r="N3417" s="13">
        <f t="shared" si="1527"/>
        <v>0</v>
      </c>
      <c r="O3417" s="12">
        <f t="shared" si="1528"/>
        <v>0</v>
      </c>
      <c r="P3417" s="4">
        <f t="shared" si="1529"/>
        <v>1.2462128098967713E-9</v>
      </c>
      <c r="Q3417" s="11">
        <f t="shared" si="1521"/>
        <v>1.831413571056754E-8</v>
      </c>
      <c r="R3417" s="10">
        <f t="shared" si="1530"/>
        <v>0</v>
      </c>
      <c r="S3417" s="9">
        <f t="shared" si="1531"/>
        <v>0</v>
      </c>
      <c r="T3417" s="8">
        <f t="shared" si="1532"/>
        <v>37294.985922558852</v>
      </c>
      <c r="U3417" s="7">
        <f t="shared" si="1533"/>
        <v>-32.161889288814081</v>
      </c>
      <c r="V3417" s="9">
        <f t="shared" si="1534"/>
        <v>0</v>
      </c>
      <c r="W3417" s="8">
        <f t="shared" si="1535"/>
        <v>3935.0464558612857</v>
      </c>
      <c r="X3417" s="7">
        <f t="shared" si="1536"/>
        <v>-32.161889288814081</v>
      </c>
      <c r="Y3417" s="6">
        <f t="shared" si="1522"/>
        <v>0</v>
      </c>
      <c r="Z3417" s="4">
        <f t="shared" si="1523"/>
        <v>-1</v>
      </c>
      <c r="AA3417" s="4">
        <f t="shared" si="1537"/>
        <v>0</v>
      </c>
      <c r="AB3417" s="5">
        <f t="shared" si="1538"/>
        <v>0</v>
      </c>
      <c r="AC3417" s="418">
        <f t="shared" si="1542"/>
        <v>0</v>
      </c>
      <c r="AD3417" s="628">
        <f t="shared" si="1539"/>
        <v>0</v>
      </c>
      <c r="AE3417" s="4">
        <f t="shared" si="1524"/>
        <v>0</v>
      </c>
      <c r="AF3417" s="3">
        <f t="shared" si="1540"/>
        <v>4.67</v>
      </c>
      <c r="AG3417" s="2">
        <f t="shared" si="1525"/>
        <v>105.92076283713217</v>
      </c>
      <c r="AH3417" s="1">
        <f t="shared" si="1543"/>
        <v>0</v>
      </c>
    </row>
    <row r="3418" spans="6:34" ht="15" thickBot="1" x14ac:dyDescent="0.4">
      <c r="F3418" s="21">
        <f t="shared" si="1526"/>
        <v>338.80000000000854</v>
      </c>
      <c r="G3418" s="20">
        <f t="shared" si="1541"/>
        <v>356.63043478260749</v>
      </c>
      <c r="H3418" s="19">
        <f t="shared" si="1515"/>
        <v>6.6304347826074945</v>
      </c>
      <c r="I3418" s="18">
        <f t="shared" si="1516"/>
        <v>1.8944099378878556E-2</v>
      </c>
      <c r="J3418" s="17">
        <f t="shared" si="1517"/>
        <v>3935.0464558612857</v>
      </c>
      <c r="K3418" s="16">
        <f t="shared" si="1518"/>
        <v>32.161889288814081</v>
      </c>
      <c r="L3418" s="15">
        <f t="shared" si="1519"/>
        <v>1.3845347021276564E-7</v>
      </c>
      <c r="M3418" s="14">
        <f t="shared" si="1520"/>
        <v>3.2909005334872264E-10</v>
      </c>
      <c r="N3418" s="13">
        <f t="shared" si="1527"/>
        <v>0</v>
      </c>
      <c r="O3418" s="12">
        <f t="shared" si="1528"/>
        <v>0</v>
      </c>
      <c r="P3418" s="4">
        <f t="shared" si="1529"/>
        <v>1.2462128098967713E-9</v>
      </c>
      <c r="Q3418" s="11">
        <f t="shared" si="1521"/>
        <v>1.831413571056754E-8</v>
      </c>
      <c r="R3418" s="10">
        <f t="shared" si="1530"/>
        <v>0</v>
      </c>
      <c r="S3418" s="9">
        <f t="shared" si="1531"/>
        <v>0</v>
      </c>
      <c r="T3418" s="8">
        <f t="shared" si="1532"/>
        <v>37294.985922558852</v>
      </c>
      <c r="U3418" s="7">
        <f t="shared" si="1533"/>
        <v>-32.161889288814081</v>
      </c>
      <c r="V3418" s="9">
        <f t="shared" si="1534"/>
        <v>0</v>
      </c>
      <c r="W3418" s="8">
        <f t="shared" si="1535"/>
        <v>3935.0464558612857</v>
      </c>
      <c r="X3418" s="7">
        <f t="shared" si="1536"/>
        <v>-32.161889288814081</v>
      </c>
      <c r="Y3418" s="6">
        <f t="shared" si="1522"/>
        <v>0</v>
      </c>
      <c r="Z3418" s="4">
        <f t="shared" si="1523"/>
        <v>-1</v>
      </c>
      <c r="AA3418" s="4">
        <f t="shared" si="1537"/>
        <v>0</v>
      </c>
      <c r="AB3418" s="5">
        <f t="shared" si="1538"/>
        <v>0</v>
      </c>
      <c r="AC3418" s="418">
        <f t="shared" si="1542"/>
        <v>0</v>
      </c>
      <c r="AD3418" s="628">
        <f t="shared" si="1539"/>
        <v>0</v>
      </c>
      <c r="AE3418" s="4">
        <f t="shared" si="1524"/>
        <v>0</v>
      </c>
      <c r="AF3418" s="3">
        <f t="shared" si="1540"/>
        <v>4.67</v>
      </c>
      <c r="AG3418" s="2">
        <f t="shared" si="1525"/>
        <v>105.92076283713217</v>
      </c>
      <c r="AH3418" s="1">
        <f t="shared" si="1543"/>
        <v>0</v>
      </c>
    </row>
    <row r="3419" spans="6:34" ht="15" thickBot="1" x14ac:dyDescent="0.4">
      <c r="F3419" s="21">
        <f t="shared" si="1526"/>
        <v>338.90000000000856</v>
      </c>
      <c r="G3419" s="20">
        <f t="shared" si="1541"/>
        <v>356.63043478260749</v>
      </c>
      <c r="H3419" s="19">
        <f t="shared" si="1515"/>
        <v>6.6304347826074945</v>
      </c>
      <c r="I3419" s="18">
        <f t="shared" si="1516"/>
        <v>1.8944099378878556E-2</v>
      </c>
      <c r="J3419" s="17">
        <f t="shared" si="1517"/>
        <v>3935.0464558612857</v>
      </c>
      <c r="K3419" s="16">
        <f t="shared" si="1518"/>
        <v>32.161889288814081</v>
      </c>
      <c r="L3419" s="15">
        <f t="shared" si="1519"/>
        <v>1.3845347021276564E-7</v>
      </c>
      <c r="M3419" s="14">
        <f t="shared" si="1520"/>
        <v>3.2909005334872264E-10</v>
      </c>
      <c r="N3419" s="13">
        <f t="shared" si="1527"/>
        <v>0</v>
      </c>
      <c r="O3419" s="12">
        <f t="shared" si="1528"/>
        <v>0</v>
      </c>
      <c r="P3419" s="4">
        <f t="shared" si="1529"/>
        <v>1.2462128098967713E-9</v>
      </c>
      <c r="Q3419" s="11">
        <f t="shared" si="1521"/>
        <v>1.831413571056754E-8</v>
      </c>
      <c r="R3419" s="10">
        <f t="shared" si="1530"/>
        <v>0</v>
      </c>
      <c r="S3419" s="9">
        <f t="shared" si="1531"/>
        <v>0</v>
      </c>
      <c r="T3419" s="8">
        <f t="shared" si="1532"/>
        <v>37294.985922558852</v>
      </c>
      <c r="U3419" s="7">
        <f t="shared" si="1533"/>
        <v>-32.161889288814081</v>
      </c>
      <c r="V3419" s="9">
        <f t="shared" si="1534"/>
        <v>0</v>
      </c>
      <c r="W3419" s="8">
        <f t="shared" si="1535"/>
        <v>3935.0464558612857</v>
      </c>
      <c r="X3419" s="7">
        <f t="shared" si="1536"/>
        <v>-32.161889288814081</v>
      </c>
      <c r="Y3419" s="6">
        <f t="shared" si="1522"/>
        <v>0</v>
      </c>
      <c r="Z3419" s="4">
        <f t="shared" si="1523"/>
        <v>-1</v>
      </c>
      <c r="AA3419" s="4">
        <f t="shared" si="1537"/>
        <v>0</v>
      </c>
      <c r="AB3419" s="5">
        <f t="shared" si="1538"/>
        <v>0</v>
      </c>
      <c r="AC3419" s="418">
        <f t="shared" si="1542"/>
        <v>0</v>
      </c>
      <c r="AD3419" s="628">
        <f t="shared" si="1539"/>
        <v>0</v>
      </c>
      <c r="AE3419" s="4">
        <f t="shared" si="1524"/>
        <v>0</v>
      </c>
      <c r="AF3419" s="3">
        <f t="shared" si="1540"/>
        <v>4.67</v>
      </c>
      <c r="AG3419" s="2">
        <f t="shared" si="1525"/>
        <v>105.92076283713217</v>
      </c>
      <c r="AH3419" s="1">
        <f t="shared" si="1543"/>
        <v>0</v>
      </c>
    </row>
    <row r="3420" spans="6:34" ht="15" thickBot="1" x14ac:dyDescent="0.4">
      <c r="F3420" s="21">
        <f t="shared" si="1526"/>
        <v>339.00000000000858</v>
      </c>
      <c r="G3420" s="20">
        <f t="shared" si="1541"/>
        <v>356.63043478260749</v>
      </c>
      <c r="H3420" s="19">
        <f t="shared" si="1515"/>
        <v>6.6304347826074945</v>
      </c>
      <c r="I3420" s="18">
        <f t="shared" si="1516"/>
        <v>1.8944099378878556E-2</v>
      </c>
      <c r="J3420" s="17">
        <f t="shared" si="1517"/>
        <v>3935.0464558612857</v>
      </c>
      <c r="K3420" s="16">
        <f t="shared" si="1518"/>
        <v>32.161889288814081</v>
      </c>
      <c r="L3420" s="15">
        <f t="shared" si="1519"/>
        <v>1.3845347021276564E-7</v>
      </c>
      <c r="M3420" s="14">
        <f t="shared" si="1520"/>
        <v>3.2909005334872264E-10</v>
      </c>
      <c r="N3420" s="13">
        <f t="shared" si="1527"/>
        <v>0</v>
      </c>
      <c r="O3420" s="12">
        <f t="shared" si="1528"/>
        <v>0</v>
      </c>
      <c r="P3420" s="4">
        <f t="shared" si="1529"/>
        <v>1.2462128098967713E-9</v>
      </c>
      <c r="Q3420" s="11">
        <f t="shared" si="1521"/>
        <v>1.831413571056754E-8</v>
      </c>
      <c r="R3420" s="10">
        <f t="shared" si="1530"/>
        <v>0</v>
      </c>
      <c r="S3420" s="9">
        <f t="shared" si="1531"/>
        <v>0</v>
      </c>
      <c r="T3420" s="8">
        <f t="shared" si="1532"/>
        <v>37294.985922558852</v>
      </c>
      <c r="U3420" s="7">
        <f t="shared" si="1533"/>
        <v>-32.161889288814081</v>
      </c>
      <c r="V3420" s="9">
        <f t="shared" si="1534"/>
        <v>0</v>
      </c>
      <c r="W3420" s="8">
        <f t="shared" si="1535"/>
        <v>3935.0464558612857</v>
      </c>
      <c r="X3420" s="7">
        <f t="shared" si="1536"/>
        <v>-32.161889288814081</v>
      </c>
      <c r="Y3420" s="6">
        <f t="shared" si="1522"/>
        <v>0</v>
      </c>
      <c r="Z3420" s="4">
        <f t="shared" si="1523"/>
        <v>-1</v>
      </c>
      <c r="AA3420" s="4">
        <f t="shared" si="1537"/>
        <v>0</v>
      </c>
      <c r="AB3420" s="5">
        <f t="shared" si="1538"/>
        <v>0</v>
      </c>
      <c r="AC3420" s="418">
        <f t="shared" si="1542"/>
        <v>0</v>
      </c>
      <c r="AD3420" s="628">
        <f t="shared" si="1539"/>
        <v>0</v>
      </c>
      <c r="AE3420" s="4">
        <f t="shared" si="1524"/>
        <v>0</v>
      </c>
      <c r="AF3420" s="3">
        <f t="shared" si="1540"/>
        <v>4.67</v>
      </c>
      <c r="AG3420" s="2">
        <f t="shared" si="1525"/>
        <v>105.92076283713217</v>
      </c>
      <c r="AH3420" s="1">
        <f t="shared" si="1543"/>
        <v>0</v>
      </c>
    </row>
    <row r="3421" spans="6:34" ht="15" thickBot="1" x14ac:dyDescent="0.4">
      <c r="F3421" s="21">
        <f t="shared" si="1526"/>
        <v>339.10000000000861</v>
      </c>
      <c r="G3421" s="20">
        <f t="shared" si="1541"/>
        <v>356.63043478260749</v>
      </c>
      <c r="H3421" s="19">
        <f t="shared" si="1515"/>
        <v>6.6304347826074945</v>
      </c>
      <c r="I3421" s="18">
        <f t="shared" si="1516"/>
        <v>1.8944099378878556E-2</v>
      </c>
      <c r="J3421" s="17">
        <f t="shared" si="1517"/>
        <v>3935.0464558612857</v>
      </c>
      <c r="K3421" s="16">
        <f t="shared" si="1518"/>
        <v>32.161889288814081</v>
      </c>
      <c r="L3421" s="15">
        <f t="shared" si="1519"/>
        <v>1.3845347021276564E-7</v>
      </c>
      <c r="M3421" s="14">
        <f t="shared" si="1520"/>
        <v>3.2909005334872264E-10</v>
      </c>
      <c r="N3421" s="13">
        <f t="shared" si="1527"/>
        <v>0</v>
      </c>
      <c r="O3421" s="12">
        <f t="shared" si="1528"/>
        <v>0</v>
      </c>
      <c r="P3421" s="4">
        <f t="shared" si="1529"/>
        <v>1.2462128098967713E-9</v>
      </c>
      <c r="Q3421" s="11">
        <f t="shared" si="1521"/>
        <v>1.831413571056754E-8</v>
      </c>
      <c r="R3421" s="10">
        <f t="shared" si="1530"/>
        <v>0</v>
      </c>
      <c r="S3421" s="9">
        <f t="shared" si="1531"/>
        <v>0</v>
      </c>
      <c r="T3421" s="8">
        <f t="shared" si="1532"/>
        <v>37294.985922558852</v>
      </c>
      <c r="U3421" s="7">
        <f t="shared" si="1533"/>
        <v>-32.161889288814081</v>
      </c>
      <c r="V3421" s="9">
        <f t="shared" si="1534"/>
        <v>0</v>
      </c>
      <c r="W3421" s="8">
        <f t="shared" si="1535"/>
        <v>3935.0464558612857</v>
      </c>
      <c r="X3421" s="7">
        <f t="shared" si="1536"/>
        <v>-32.161889288814081</v>
      </c>
      <c r="Y3421" s="6">
        <f t="shared" si="1522"/>
        <v>0</v>
      </c>
      <c r="Z3421" s="4">
        <f t="shared" si="1523"/>
        <v>-1</v>
      </c>
      <c r="AA3421" s="4">
        <f t="shared" si="1537"/>
        <v>0</v>
      </c>
      <c r="AB3421" s="5">
        <f t="shared" si="1538"/>
        <v>0</v>
      </c>
      <c r="AC3421" s="418">
        <f t="shared" si="1542"/>
        <v>0</v>
      </c>
      <c r="AD3421" s="628">
        <f t="shared" si="1539"/>
        <v>0</v>
      </c>
      <c r="AE3421" s="4">
        <f t="shared" si="1524"/>
        <v>0</v>
      </c>
      <c r="AF3421" s="3">
        <f t="shared" si="1540"/>
        <v>4.67</v>
      </c>
      <c r="AG3421" s="2">
        <f t="shared" si="1525"/>
        <v>105.92076283713217</v>
      </c>
      <c r="AH3421" s="1">
        <f t="shared" si="1543"/>
        <v>0</v>
      </c>
    </row>
    <row r="3422" spans="6:34" ht="15" thickBot="1" x14ac:dyDescent="0.4">
      <c r="F3422" s="21">
        <f t="shared" si="1526"/>
        <v>339.20000000000863</v>
      </c>
      <c r="G3422" s="20">
        <f t="shared" si="1541"/>
        <v>356.63043478260749</v>
      </c>
      <c r="H3422" s="19">
        <f t="shared" ref="H3422:H3485" si="1544">G3422-(TotalWeightE-PropellantWeight)</f>
        <v>6.6304347826074945</v>
      </c>
      <c r="I3422" s="18">
        <f t="shared" ref="I3422:I3485" si="1545">(G3422-(TotalWeightE-PropellantWeight))/(PropellantWeight)</f>
        <v>1.8944099378878556E-2</v>
      </c>
      <c r="J3422" s="17">
        <f t="shared" ref="J3422:J3485" si="1546">W3422</f>
        <v>3935.0464558612857</v>
      </c>
      <c r="K3422" s="16">
        <f t="shared" ref="K3422:K3485" si="1547">$L$23*(20902231^2)/((20902231+W3422)^2)</f>
        <v>32.161889288814081</v>
      </c>
      <c r="L3422" s="15">
        <f t="shared" ref="L3422:L3485" si="1548">M3422/$L$22</f>
        <v>1.3845347021276564E-7</v>
      </c>
      <c r="M3422" s="14">
        <f t="shared" ref="M3422:M3485" si="1549">$L$22*(EXP(-K3422*(W3422-0)/($L$25*AF3422)))</f>
        <v>3.2909005334872264E-10</v>
      </c>
      <c r="N3422" s="13">
        <f t="shared" si="1527"/>
        <v>0</v>
      </c>
      <c r="O3422" s="12">
        <f t="shared" si="1528"/>
        <v>0</v>
      </c>
      <c r="P3422" s="4">
        <f t="shared" si="1529"/>
        <v>1.2462128098967713E-9</v>
      </c>
      <c r="Q3422" s="11">
        <f t="shared" ref="Q3422:Q3485" si="1550">(M3422*$L$25*AF3422)/144</f>
        <v>1.831413571056754E-8</v>
      </c>
      <c r="R3422" s="10">
        <f t="shared" si="1530"/>
        <v>0</v>
      </c>
      <c r="S3422" s="9">
        <f t="shared" si="1531"/>
        <v>0</v>
      </c>
      <c r="T3422" s="8">
        <f t="shared" si="1532"/>
        <v>37294.985922558852</v>
      </c>
      <c r="U3422" s="7">
        <f t="shared" si="1533"/>
        <v>-32.161889288814081</v>
      </c>
      <c r="V3422" s="9">
        <f t="shared" si="1534"/>
        <v>0</v>
      </c>
      <c r="W3422" s="8">
        <f t="shared" si="1535"/>
        <v>3935.0464558612857</v>
      </c>
      <c r="X3422" s="7">
        <f t="shared" si="1536"/>
        <v>-32.161889288814081</v>
      </c>
      <c r="Y3422" s="6">
        <f t="shared" ref="Y3422:Y3485" si="1551">SQRT((S3422^2)+(V3422^2))</f>
        <v>0</v>
      </c>
      <c r="Z3422" s="4">
        <f t="shared" ref="Z3422:Z3485" si="1552">X3422/K3422</f>
        <v>-1</v>
      </c>
      <c r="AA3422" s="4">
        <f t="shared" si="1537"/>
        <v>0</v>
      </c>
      <c r="AB3422" s="5">
        <f t="shared" si="1538"/>
        <v>0</v>
      </c>
      <c r="AC3422" s="418">
        <f t="shared" si="1542"/>
        <v>0</v>
      </c>
      <c r="AD3422" s="628">
        <f t="shared" si="1539"/>
        <v>0</v>
      </c>
      <c r="AE3422" s="4">
        <f t="shared" ref="AE3422:AE3485" si="1553">Y3422/AG3422</f>
        <v>0</v>
      </c>
      <c r="AF3422" s="3">
        <f t="shared" si="1540"/>
        <v>4.67</v>
      </c>
      <c r="AG3422" s="2">
        <f t="shared" ref="AG3422:AG3485" si="1554">SQRT($L$27*$L$25*AF3422)</f>
        <v>105.92076283713217</v>
      </c>
      <c r="AH3422" s="1">
        <f t="shared" si="1543"/>
        <v>0</v>
      </c>
    </row>
    <row r="3423" spans="6:34" ht="15" thickBot="1" x14ac:dyDescent="0.4">
      <c r="F3423" s="21">
        <f t="shared" ref="F3423:F3486" si="1555">F3422+$G$28</f>
        <v>339.30000000000865</v>
      </c>
      <c r="G3423" s="20">
        <f t="shared" si="1541"/>
        <v>356.63043478260749</v>
      </c>
      <c r="H3423" s="19">
        <f t="shared" si="1544"/>
        <v>6.6304347826074945</v>
      </c>
      <c r="I3423" s="18">
        <f t="shared" si="1545"/>
        <v>1.8944099378878556E-2</v>
      </c>
      <c r="J3423" s="17">
        <f t="shared" si="1546"/>
        <v>3935.0464558612857</v>
      </c>
      <c r="K3423" s="16">
        <f t="shared" si="1547"/>
        <v>32.161889288814081</v>
      </c>
      <c r="L3423" s="15">
        <f t="shared" si="1548"/>
        <v>1.3845347021276564E-7</v>
      </c>
      <c r="M3423" s="14">
        <f t="shared" si="1549"/>
        <v>3.2909005334872264E-10</v>
      </c>
      <c r="N3423" s="13">
        <f t="shared" ref="N3423:N3486" si="1556">IF(I3422&gt;0.02,(WeightFlowRate/$L$23)*ExhaustVelocityE+(ExitPressureE-Q3423)*ExitAreaE,0)</f>
        <v>0</v>
      </c>
      <c r="O3423" s="12">
        <f t="shared" ref="O3423:O3486" si="1557">N3423/WeightFlowRate</f>
        <v>0</v>
      </c>
      <c r="P3423" s="4">
        <f t="shared" ref="P3423:P3486" si="1558">Q3423/$L$21</f>
        <v>1.2462128098967713E-9</v>
      </c>
      <c r="Q3423" s="11">
        <f t="shared" si="1550"/>
        <v>1.831413571056754E-8</v>
      </c>
      <c r="R3423" s="10">
        <f t="shared" ref="R3423:R3486" si="1559">IF(W3423&lt;InitialAltitudeE,0,(((N3423-AB3423)*COS(ElevationAngleR)*$L$23)/(G3423)))</f>
        <v>0</v>
      </c>
      <c r="S3423" s="9">
        <f t="shared" ref="S3423:S3486" si="1560">IF(W3422&lt;InitialAltitudeE,0,S3422+(R3422*TimeStep))</f>
        <v>0</v>
      </c>
      <c r="T3423" s="8">
        <f t="shared" ref="T3423:T3486" si="1561">T3422+(S3423*TimeStep)</f>
        <v>37294.985922558852</v>
      </c>
      <c r="U3423" s="7">
        <f t="shared" ref="U3423:U3486" si="1562">IF(W3422&lt;InitialAltitudeE,-K3423,(((N3423-AB3423)*SIN(ElevationAngleR)*$L$23)/G3423)-K3423)</f>
        <v>-32.161889288814081</v>
      </c>
      <c r="V3423" s="9">
        <f t="shared" ref="V3423:V3486" si="1563">IF(W3422&lt;InitialAltitudeE,0,V3422+(U3422*TimeStep))</f>
        <v>0</v>
      </c>
      <c r="W3423" s="8">
        <f t="shared" ref="W3423:W3486" si="1564">IF(P3422&gt;0.913499,W3422,W3422+V3422*TimeStep)</f>
        <v>3935.0464558612857</v>
      </c>
      <c r="X3423" s="7">
        <f t="shared" ref="X3423:X3486" si="1565">IF(N3423&gt;0.002,SQRT((U3423^2)+(R3423^2)),-SQRT((U3423^2)+(R3423^2)))</f>
        <v>-32.161889288814081</v>
      </c>
      <c r="Y3423" s="6">
        <f t="shared" si="1551"/>
        <v>0</v>
      </c>
      <c r="Z3423" s="4">
        <f t="shared" si="1552"/>
        <v>-1</v>
      </c>
      <c r="AA3423" s="4">
        <f t="shared" ref="AA3423:AA3486" si="1566">N3423/G3423</f>
        <v>0</v>
      </c>
      <c r="AB3423" s="5">
        <f t="shared" ref="AB3423:AB3486" si="1567">0.5*M3423*(Y3422^2)*CrossSectionalAreaE*AH3423</f>
        <v>0</v>
      </c>
      <c r="AC3423" s="418">
        <f t="shared" si="1542"/>
        <v>0</v>
      </c>
      <c r="AD3423" s="628">
        <f t="shared" ref="AD3423:AD3486" si="1568">(1/2)*M3423*(Y3422^2)</f>
        <v>0</v>
      </c>
      <c r="AE3423" s="4">
        <f t="shared" si="1553"/>
        <v>0</v>
      </c>
      <c r="AF3423" s="3">
        <f t="shared" ref="AF3423:AF3486" si="1569">IF(AF3422&gt;4.67,$L$20+($L$26/1000)*W3423,4.67)</f>
        <v>4.67</v>
      </c>
      <c r="AG3423" s="2">
        <f t="shared" si="1554"/>
        <v>105.92076283713217</v>
      </c>
      <c r="AH3423" s="1">
        <f t="shared" si="1543"/>
        <v>0</v>
      </c>
    </row>
    <row r="3424" spans="6:34" ht="15" thickBot="1" x14ac:dyDescent="0.4">
      <c r="F3424" s="21">
        <f t="shared" si="1555"/>
        <v>339.40000000000867</v>
      </c>
      <c r="G3424" s="20">
        <f t="shared" ref="G3424:G3487" si="1570">IF(I3423&gt;0.02,G3423-((N3423/O3423)*TimeStep),G3423)</f>
        <v>356.63043478260749</v>
      </c>
      <c r="H3424" s="19">
        <f t="shared" si="1544"/>
        <v>6.6304347826074945</v>
      </c>
      <c r="I3424" s="18">
        <f t="shared" si="1545"/>
        <v>1.8944099378878556E-2</v>
      </c>
      <c r="J3424" s="17">
        <f t="shared" si="1546"/>
        <v>3935.0464558612857</v>
      </c>
      <c r="K3424" s="16">
        <f t="shared" si="1547"/>
        <v>32.161889288814081</v>
      </c>
      <c r="L3424" s="15">
        <f t="shared" si="1548"/>
        <v>1.3845347021276564E-7</v>
      </c>
      <c r="M3424" s="14">
        <f t="shared" si="1549"/>
        <v>3.2909005334872264E-10</v>
      </c>
      <c r="N3424" s="13">
        <f t="shared" si="1556"/>
        <v>0</v>
      </c>
      <c r="O3424" s="12">
        <f t="shared" si="1557"/>
        <v>0</v>
      </c>
      <c r="P3424" s="4">
        <f t="shared" si="1558"/>
        <v>1.2462128098967713E-9</v>
      </c>
      <c r="Q3424" s="11">
        <f t="shared" si="1550"/>
        <v>1.831413571056754E-8</v>
      </c>
      <c r="R3424" s="10">
        <f t="shared" si="1559"/>
        <v>0</v>
      </c>
      <c r="S3424" s="9">
        <f t="shared" si="1560"/>
        <v>0</v>
      </c>
      <c r="T3424" s="8">
        <f t="shared" si="1561"/>
        <v>37294.985922558852</v>
      </c>
      <c r="U3424" s="7">
        <f t="shared" si="1562"/>
        <v>-32.161889288814081</v>
      </c>
      <c r="V3424" s="9">
        <f t="shared" si="1563"/>
        <v>0</v>
      </c>
      <c r="W3424" s="8">
        <f t="shared" si="1564"/>
        <v>3935.0464558612857</v>
      </c>
      <c r="X3424" s="7">
        <f t="shared" si="1565"/>
        <v>-32.161889288814081</v>
      </c>
      <c r="Y3424" s="6">
        <f t="shared" si="1551"/>
        <v>0</v>
      </c>
      <c r="Z3424" s="4">
        <f t="shared" si="1552"/>
        <v>-1</v>
      </c>
      <c r="AA3424" s="4">
        <f t="shared" si="1566"/>
        <v>0</v>
      </c>
      <c r="AB3424" s="5">
        <f t="shared" si="1567"/>
        <v>0</v>
      </c>
      <c r="AC3424" s="418">
        <f t="shared" ref="AC3424:AC3487" si="1571">(AB3424/G3424)*F3424</f>
        <v>0</v>
      </c>
      <c r="AD3424" s="628">
        <f t="shared" si="1568"/>
        <v>0</v>
      </c>
      <c r="AE3424" s="4">
        <f t="shared" si="1553"/>
        <v>0</v>
      </c>
      <c r="AF3424" s="3">
        <f t="shared" si="1569"/>
        <v>4.67</v>
      </c>
      <c r="AG3424" s="2">
        <f t="shared" si="1554"/>
        <v>105.92076283713217</v>
      </c>
      <c r="AH3424" s="1">
        <f t="shared" si="1543"/>
        <v>0</v>
      </c>
    </row>
    <row r="3425" spans="6:34" ht="15" thickBot="1" x14ac:dyDescent="0.4">
      <c r="F3425" s="21">
        <f t="shared" si="1555"/>
        <v>339.5000000000087</v>
      </c>
      <c r="G3425" s="20">
        <f t="shared" si="1570"/>
        <v>356.63043478260749</v>
      </c>
      <c r="H3425" s="19">
        <f t="shared" si="1544"/>
        <v>6.6304347826074945</v>
      </c>
      <c r="I3425" s="18">
        <f t="shared" si="1545"/>
        <v>1.8944099378878556E-2</v>
      </c>
      <c r="J3425" s="17">
        <f t="shared" si="1546"/>
        <v>3935.0464558612857</v>
      </c>
      <c r="K3425" s="16">
        <f t="shared" si="1547"/>
        <v>32.161889288814081</v>
      </c>
      <c r="L3425" s="15">
        <f t="shared" si="1548"/>
        <v>1.3845347021276564E-7</v>
      </c>
      <c r="M3425" s="14">
        <f t="shared" si="1549"/>
        <v>3.2909005334872264E-10</v>
      </c>
      <c r="N3425" s="13">
        <f t="shared" si="1556"/>
        <v>0</v>
      </c>
      <c r="O3425" s="12">
        <f t="shared" si="1557"/>
        <v>0</v>
      </c>
      <c r="P3425" s="4">
        <f t="shared" si="1558"/>
        <v>1.2462128098967713E-9</v>
      </c>
      <c r="Q3425" s="11">
        <f t="shared" si="1550"/>
        <v>1.831413571056754E-8</v>
      </c>
      <c r="R3425" s="10">
        <f t="shared" si="1559"/>
        <v>0</v>
      </c>
      <c r="S3425" s="9">
        <f t="shared" si="1560"/>
        <v>0</v>
      </c>
      <c r="T3425" s="8">
        <f t="shared" si="1561"/>
        <v>37294.985922558852</v>
      </c>
      <c r="U3425" s="7">
        <f t="shared" si="1562"/>
        <v>-32.161889288814081</v>
      </c>
      <c r="V3425" s="9">
        <f t="shared" si="1563"/>
        <v>0</v>
      </c>
      <c r="W3425" s="8">
        <f t="shared" si="1564"/>
        <v>3935.0464558612857</v>
      </c>
      <c r="X3425" s="7">
        <f t="shared" si="1565"/>
        <v>-32.161889288814081</v>
      </c>
      <c r="Y3425" s="6">
        <f t="shared" si="1551"/>
        <v>0</v>
      </c>
      <c r="Z3425" s="4">
        <f t="shared" si="1552"/>
        <v>-1</v>
      </c>
      <c r="AA3425" s="4">
        <f t="shared" si="1566"/>
        <v>0</v>
      </c>
      <c r="AB3425" s="5">
        <f t="shared" si="1567"/>
        <v>0</v>
      </c>
      <c r="AC3425" s="418">
        <f t="shared" si="1571"/>
        <v>0</v>
      </c>
      <c r="AD3425" s="628">
        <f t="shared" si="1568"/>
        <v>0</v>
      </c>
      <c r="AE3425" s="4">
        <f t="shared" si="1553"/>
        <v>0</v>
      </c>
      <c r="AF3425" s="3">
        <f t="shared" si="1569"/>
        <v>4.67</v>
      </c>
      <c r="AG3425" s="2">
        <f t="shared" si="1554"/>
        <v>105.92076283713217</v>
      </c>
      <c r="AH3425" s="1">
        <f t="shared" si="1543"/>
        <v>0</v>
      </c>
    </row>
    <row r="3426" spans="6:34" ht="15" thickBot="1" x14ac:dyDescent="0.4">
      <c r="F3426" s="21">
        <f t="shared" si="1555"/>
        <v>339.60000000000872</v>
      </c>
      <c r="G3426" s="20">
        <f t="shared" si="1570"/>
        <v>356.63043478260749</v>
      </c>
      <c r="H3426" s="19">
        <f t="shared" si="1544"/>
        <v>6.6304347826074945</v>
      </c>
      <c r="I3426" s="18">
        <f t="shared" si="1545"/>
        <v>1.8944099378878556E-2</v>
      </c>
      <c r="J3426" s="17">
        <f t="shared" si="1546"/>
        <v>3935.0464558612857</v>
      </c>
      <c r="K3426" s="16">
        <f t="shared" si="1547"/>
        <v>32.161889288814081</v>
      </c>
      <c r="L3426" s="15">
        <f t="shared" si="1548"/>
        <v>1.3845347021276564E-7</v>
      </c>
      <c r="M3426" s="14">
        <f t="shared" si="1549"/>
        <v>3.2909005334872264E-10</v>
      </c>
      <c r="N3426" s="13">
        <f t="shared" si="1556"/>
        <v>0</v>
      </c>
      <c r="O3426" s="12">
        <f t="shared" si="1557"/>
        <v>0</v>
      </c>
      <c r="P3426" s="4">
        <f t="shared" si="1558"/>
        <v>1.2462128098967713E-9</v>
      </c>
      <c r="Q3426" s="11">
        <f t="shared" si="1550"/>
        <v>1.831413571056754E-8</v>
      </c>
      <c r="R3426" s="10">
        <f t="shared" si="1559"/>
        <v>0</v>
      </c>
      <c r="S3426" s="9">
        <f t="shared" si="1560"/>
        <v>0</v>
      </c>
      <c r="T3426" s="8">
        <f t="shared" si="1561"/>
        <v>37294.985922558852</v>
      </c>
      <c r="U3426" s="7">
        <f t="shared" si="1562"/>
        <v>-32.161889288814081</v>
      </c>
      <c r="V3426" s="9">
        <f t="shared" si="1563"/>
        <v>0</v>
      </c>
      <c r="W3426" s="8">
        <f t="shared" si="1564"/>
        <v>3935.0464558612857</v>
      </c>
      <c r="X3426" s="7">
        <f t="shared" si="1565"/>
        <v>-32.161889288814081</v>
      </c>
      <c r="Y3426" s="6">
        <f t="shared" si="1551"/>
        <v>0</v>
      </c>
      <c r="Z3426" s="4">
        <f t="shared" si="1552"/>
        <v>-1</v>
      </c>
      <c r="AA3426" s="4">
        <f t="shared" si="1566"/>
        <v>0</v>
      </c>
      <c r="AB3426" s="5">
        <f t="shared" si="1567"/>
        <v>0</v>
      </c>
      <c r="AC3426" s="418">
        <f t="shared" si="1571"/>
        <v>0</v>
      </c>
      <c r="AD3426" s="628">
        <f t="shared" si="1568"/>
        <v>0</v>
      </c>
      <c r="AE3426" s="4">
        <f t="shared" si="1553"/>
        <v>0</v>
      </c>
      <c r="AF3426" s="3">
        <f t="shared" si="1569"/>
        <v>4.67</v>
      </c>
      <c r="AG3426" s="2">
        <f t="shared" si="1554"/>
        <v>105.92076283713217</v>
      </c>
      <c r="AH3426" s="1">
        <f t="shared" si="1543"/>
        <v>0</v>
      </c>
    </row>
    <row r="3427" spans="6:34" ht="15" thickBot="1" x14ac:dyDescent="0.4">
      <c r="F3427" s="21">
        <f t="shared" si="1555"/>
        <v>339.70000000000874</v>
      </c>
      <c r="G3427" s="20">
        <f t="shared" si="1570"/>
        <v>356.63043478260749</v>
      </c>
      <c r="H3427" s="19">
        <f t="shared" si="1544"/>
        <v>6.6304347826074945</v>
      </c>
      <c r="I3427" s="18">
        <f t="shared" si="1545"/>
        <v>1.8944099378878556E-2</v>
      </c>
      <c r="J3427" s="17">
        <f t="shared" si="1546"/>
        <v>3935.0464558612857</v>
      </c>
      <c r="K3427" s="16">
        <f t="shared" si="1547"/>
        <v>32.161889288814081</v>
      </c>
      <c r="L3427" s="15">
        <f t="shared" si="1548"/>
        <v>1.3845347021276564E-7</v>
      </c>
      <c r="M3427" s="14">
        <f t="shared" si="1549"/>
        <v>3.2909005334872264E-10</v>
      </c>
      <c r="N3427" s="13">
        <f t="shared" si="1556"/>
        <v>0</v>
      </c>
      <c r="O3427" s="12">
        <f t="shared" si="1557"/>
        <v>0</v>
      </c>
      <c r="P3427" s="4">
        <f t="shared" si="1558"/>
        <v>1.2462128098967713E-9</v>
      </c>
      <c r="Q3427" s="11">
        <f t="shared" si="1550"/>
        <v>1.831413571056754E-8</v>
      </c>
      <c r="R3427" s="10">
        <f t="shared" si="1559"/>
        <v>0</v>
      </c>
      <c r="S3427" s="9">
        <f t="shared" si="1560"/>
        <v>0</v>
      </c>
      <c r="T3427" s="8">
        <f t="shared" si="1561"/>
        <v>37294.985922558852</v>
      </c>
      <c r="U3427" s="7">
        <f t="shared" si="1562"/>
        <v>-32.161889288814081</v>
      </c>
      <c r="V3427" s="9">
        <f t="shared" si="1563"/>
        <v>0</v>
      </c>
      <c r="W3427" s="8">
        <f t="shared" si="1564"/>
        <v>3935.0464558612857</v>
      </c>
      <c r="X3427" s="7">
        <f t="shared" si="1565"/>
        <v>-32.161889288814081</v>
      </c>
      <c r="Y3427" s="6">
        <f t="shared" si="1551"/>
        <v>0</v>
      </c>
      <c r="Z3427" s="4">
        <f t="shared" si="1552"/>
        <v>-1</v>
      </c>
      <c r="AA3427" s="4">
        <f t="shared" si="1566"/>
        <v>0</v>
      </c>
      <c r="AB3427" s="5">
        <f t="shared" si="1567"/>
        <v>0</v>
      </c>
      <c r="AC3427" s="418">
        <f t="shared" si="1571"/>
        <v>0</v>
      </c>
      <c r="AD3427" s="628">
        <f t="shared" si="1568"/>
        <v>0</v>
      </c>
      <c r="AE3427" s="4">
        <f t="shared" si="1553"/>
        <v>0</v>
      </c>
      <c r="AF3427" s="3">
        <f t="shared" si="1569"/>
        <v>4.67</v>
      </c>
      <c r="AG3427" s="2">
        <f t="shared" si="1554"/>
        <v>105.92076283713217</v>
      </c>
      <c r="AH3427" s="1">
        <f t="shared" si="1543"/>
        <v>0</v>
      </c>
    </row>
    <row r="3428" spans="6:34" ht="15" thickBot="1" x14ac:dyDescent="0.4">
      <c r="F3428" s="21">
        <f t="shared" si="1555"/>
        <v>339.80000000000877</v>
      </c>
      <c r="G3428" s="20">
        <f t="shared" si="1570"/>
        <v>356.63043478260749</v>
      </c>
      <c r="H3428" s="19">
        <f t="shared" si="1544"/>
        <v>6.6304347826074945</v>
      </c>
      <c r="I3428" s="18">
        <f t="shared" si="1545"/>
        <v>1.8944099378878556E-2</v>
      </c>
      <c r="J3428" s="17">
        <f t="shared" si="1546"/>
        <v>3935.0464558612857</v>
      </c>
      <c r="K3428" s="16">
        <f t="shared" si="1547"/>
        <v>32.161889288814081</v>
      </c>
      <c r="L3428" s="15">
        <f t="shared" si="1548"/>
        <v>1.3845347021276564E-7</v>
      </c>
      <c r="M3428" s="14">
        <f t="shared" si="1549"/>
        <v>3.2909005334872264E-10</v>
      </c>
      <c r="N3428" s="13">
        <f t="shared" si="1556"/>
        <v>0</v>
      </c>
      <c r="O3428" s="12">
        <f t="shared" si="1557"/>
        <v>0</v>
      </c>
      <c r="P3428" s="4">
        <f t="shared" si="1558"/>
        <v>1.2462128098967713E-9</v>
      </c>
      <c r="Q3428" s="11">
        <f t="shared" si="1550"/>
        <v>1.831413571056754E-8</v>
      </c>
      <c r="R3428" s="10">
        <f t="shared" si="1559"/>
        <v>0</v>
      </c>
      <c r="S3428" s="9">
        <f t="shared" si="1560"/>
        <v>0</v>
      </c>
      <c r="T3428" s="8">
        <f t="shared" si="1561"/>
        <v>37294.985922558852</v>
      </c>
      <c r="U3428" s="7">
        <f t="shared" si="1562"/>
        <v>-32.161889288814081</v>
      </c>
      <c r="V3428" s="9">
        <f t="shared" si="1563"/>
        <v>0</v>
      </c>
      <c r="W3428" s="8">
        <f t="shared" si="1564"/>
        <v>3935.0464558612857</v>
      </c>
      <c r="X3428" s="7">
        <f t="shared" si="1565"/>
        <v>-32.161889288814081</v>
      </c>
      <c r="Y3428" s="6">
        <f t="shared" si="1551"/>
        <v>0</v>
      </c>
      <c r="Z3428" s="4">
        <f t="shared" si="1552"/>
        <v>-1</v>
      </c>
      <c r="AA3428" s="4">
        <f t="shared" si="1566"/>
        <v>0</v>
      </c>
      <c r="AB3428" s="5">
        <f t="shared" si="1567"/>
        <v>0</v>
      </c>
      <c r="AC3428" s="418">
        <f t="shared" si="1571"/>
        <v>0</v>
      </c>
      <c r="AD3428" s="628">
        <f t="shared" si="1568"/>
        <v>0</v>
      </c>
      <c r="AE3428" s="4">
        <f t="shared" si="1553"/>
        <v>0</v>
      </c>
      <c r="AF3428" s="3">
        <f t="shared" si="1569"/>
        <v>4.67</v>
      </c>
      <c r="AG3428" s="2">
        <f t="shared" si="1554"/>
        <v>105.92076283713217</v>
      </c>
      <c r="AH3428" s="1">
        <f t="shared" si="1543"/>
        <v>0</v>
      </c>
    </row>
    <row r="3429" spans="6:34" ht="15" thickBot="1" x14ac:dyDescent="0.4">
      <c r="F3429" s="21">
        <f t="shared" si="1555"/>
        <v>339.90000000000879</v>
      </c>
      <c r="G3429" s="20">
        <f t="shared" si="1570"/>
        <v>356.63043478260749</v>
      </c>
      <c r="H3429" s="19">
        <f t="shared" si="1544"/>
        <v>6.6304347826074945</v>
      </c>
      <c r="I3429" s="18">
        <f t="shared" si="1545"/>
        <v>1.8944099378878556E-2</v>
      </c>
      <c r="J3429" s="17">
        <f t="shared" si="1546"/>
        <v>3935.0464558612857</v>
      </c>
      <c r="K3429" s="16">
        <f t="shared" si="1547"/>
        <v>32.161889288814081</v>
      </c>
      <c r="L3429" s="15">
        <f t="shared" si="1548"/>
        <v>1.3845347021276564E-7</v>
      </c>
      <c r="M3429" s="14">
        <f t="shared" si="1549"/>
        <v>3.2909005334872264E-10</v>
      </c>
      <c r="N3429" s="13">
        <f t="shared" si="1556"/>
        <v>0</v>
      </c>
      <c r="O3429" s="12">
        <f t="shared" si="1557"/>
        <v>0</v>
      </c>
      <c r="P3429" s="4">
        <f t="shared" si="1558"/>
        <v>1.2462128098967713E-9</v>
      </c>
      <c r="Q3429" s="11">
        <f t="shared" si="1550"/>
        <v>1.831413571056754E-8</v>
      </c>
      <c r="R3429" s="10">
        <f t="shared" si="1559"/>
        <v>0</v>
      </c>
      <c r="S3429" s="9">
        <f t="shared" si="1560"/>
        <v>0</v>
      </c>
      <c r="T3429" s="8">
        <f t="shared" si="1561"/>
        <v>37294.985922558852</v>
      </c>
      <c r="U3429" s="7">
        <f t="shared" si="1562"/>
        <v>-32.161889288814081</v>
      </c>
      <c r="V3429" s="9">
        <f t="shared" si="1563"/>
        <v>0</v>
      </c>
      <c r="W3429" s="8">
        <f t="shared" si="1564"/>
        <v>3935.0464558612857</v>
      </c>
      <c r="X3429" s="7">
        <f t="shared" si="1565"/>
        <v>-32.161889288814081</v>
      </c>
      <c r="Y3429" s="6">
        <f t="shared" si="1551"/>
        <v>0</v>
      </c>
      <c r="Z3429" s="4">
        <f t="shared" si="1552"/>
        <v>-1</v>
      </c>
      <c r="AA3429" s="4">
        <f t="shared" si="1566"/>
        <v>0</v>
      </c>
      <c r="AB3429" s="5">
        <f t="shared" si="1567"/>
        <v>0</v>
      </c>
      <c r="AC3429" s="418">
        <f t="shared" si="1571"/>
        <v>0</v>
      </c>
      <c r="AD3429" s="628">
        <f t="shared" si="1568"/>
        <v>0</v>
      </c>
      <c r="AE3429" s="4">
        <f t="shared" si="1553"/>
        <v>0</v>
      </c>
      <c r="AF3429" s="3">
        <f t="shared" si="1569"/>
        <v>4.67</v>
      </c>
      <c r="AG3429" s="2">
        <f t="shared" si="1554"/>
        <v>105.92076283713217</v>
      </c>
      <c r="AH3429" s="1">
        <f t="shared" si="1543"/>
        <v>0</v>
      </c>
    </row>
    <row r="3430" spans="6:34" ht="15" thickBot="1" x14ac:dyDescent="0.4">
      <c r="F3430" s="21">
        <f t="shared" si="1555"/>
        <v>340.00000000000881</v>
      </c>
      <c r="G3430" s="20">
        <f t="shared" si="1570"/>
        <v>356.63043478260749</v>
      </c>
      <c r="H3430" s="19">
        <f t="shared" si="1544"/>
        <v>6.6304347826074945</v>
      </c>
      <c r="I3430" s="18">
        <f t="shared" si="1545"/>
        <v>1.8944099378878556E-2</v>
      </c>
      <c r="J3430" s="17">
        <f t="shared" si="1546"/>
        <v>3935.0464558612857</v>
      </c>
      <c r="K3430" s="16">
        <f t="shared" si="1547"/>
        <v>32.161889288814081</v>
      </c>
      <c r="L3430" s="15">
        <f t="shared" si="1548"/>
        <v>1.3845347021276564E-7</v>
      </c>
      <c r="M3430" s="14">
        <f t="shared" si="1549"/>
        <v>3.2909005334872264E-10</v>
      </c>
      <c r="N3430" s="13">
        <f t="shared" si="1556"/>
        <v>0</v>
      </c>
      <c r="O3430" s="12">
        <f t="shared" si="1557"/>
        <v>0</v>
      </c>
      <c r="P3430" s="4">
        <f t="shared" si="1558"/>
        <v>1.2462128098967713E-9</v>
      </c>
      <c r="Q3430" s="11">
        <f t="shared" si="1550"/>
        <v>1.831413571056754E-8</v>
      </c>
      <c r="R3430" s="10">
        <f t="shared" si="1559"/>
        <v>0</v>
      </c>
      <c r="S3430" s="9">
        <f t="shared" si="1560"/>
        <v>0</v>
      </c>
      <c r="T3430" s="8">
        <f t="shared" si="1561"/>
        <v>37294.985922558852</v>
      </c>
      <c r="U3430" s="7">
        <f t="shared" si="1562"/>
        <v>-32.161889288814081</v>
      </c>
      <c r="V3430" s="9">
        <f t="shared" si="1563"/>
        <v>0</v>
      </c>
      <c r="W3430" s="8">
        <f t="shared" si="1564"/>
        <v>3935.0464558612857</v>
      </c>
      <c r="X3430" s="7">
        <f t="shared" si="1565"/>
        <v>-32.161889288814081</v>
      </c>
      <c r="Y3430" s="6">
        <f t="shared" si="1551"/>
        <v>0</v>
      </c>
      <c r="Z3430" s="4">
        <f t="shared" si="1552"/>
        <v>-1</v>
      </c>
      <c r="AA3430" s="4">
        <f t="shared" si="1566"/>
        <v>0</v>
      </c>
      <c r="AB3430" s="5">
        <f t="shared" si="1567"/>
        <v>0</v>
      </c>
      <c r="AC3430" s="418">
        <f t="shared" si="1571"/>
        <v>0</v>
      </c>
      <c r="AD3430" s="628">
        <f t="shared" si="1568"/>
        <v>0</v>
      </c>
      <c r="AE3430" s="4">
        <f t="shared" si="1553"/>
        <v>0</v>
      </c>
      <c r="AF3430" s="3">
        <f t="shared" si="1569"/>
        <v>4.67</v>
      </c>
      <c r="AG3430" s="2">
        <f t="shared" si="1554"/>
        <v>105.92076283713217</v>
      </c>
      <c r="AH3430" s="1">
        <f t="shared" si="1543"/>
        <v>0</v>
      </c>
    </row>
    <row r="3431" spans="6:34" ht="15" thickBot="1" x14ac:dyDescent="0.4">
      <c r="F3431" s="21">
        <f t="shared" si="1555"/>
        <v>340.10000000000883</v>
      </c>
      <c r="G3431" s="20">
        <f t="shared" si="1570"/>
        <v>356.63043478260749</v>
      </c>
      <c r="H3431" s="19">
        <f t="shared" si="1544"/>
        <v>6.6304347826074945</v>
      </c>
      <c r="I3431" s="18">
        <f t="shared" si="1545"/>
        <v>1.8944099378878556E-2</v>
      </c>
      <c r="J3431" s="17">
        <f t="shared" si="1546"/>
        <v>3935.0464558612857</v>
      </c>
      <c r="K3431" s="16">
        <f t="shared" si="1547"/>
        <v>32.161889288814081</v>
      </c>
      <c r="L3431" s="15">
        <f t="shared" si="1548"/>
        <v>1.3845347021276564E-7</v>
      </c>
      <c r="M3431" s="14">
        <f t="shared" si="1549"/>
        <v>3.2909005334872264E-10</v>
      </c>
      <c r="N3431" s="13">
        <f t="shared" si="1556"/>
        <v>0</v>
      </c>
      <c r="O3431" s="12">
        <f t="shared" si="1557"/>
        <v>0</v>
      </c>
      <c r="P3431" s="4">
        <f t="shared" si="1558"/>
        <v>1.2462128098967713E-9</v>
      </c>
      <c r="Q3431" s="11">
        <f t="shared" si="1550"/>
        <v>1.831413571056754E-8</v>
      </c>
      <c r="R3431" s="10">
        <f t="shared" si="1559"/>
        <v>0</v>
      </c>
      <c r="S3431" s="9">
        <f t="shared" si="1560"/>
        <v>0</v>
      </c>
      <c r="T3431" s="8">
        <f t="shared" si="1561"/>
        <v>37294.985922558852</v>
      </c>
      <c r="U3431" s="7">
        <f t="shared" si="1562"/>
        <v>-32.161889288814081</v>
      </c>
      <c r="V3431" s="9">
        <f t="shared" si="1563"/>
        <v>0</v>
      </c>
      <c r="W3431" s="8">
        <f t="shared" si="1564"/>
        <v>3935.0464558612857</v>
      </c>
      <c r="X3431" s="7">
        <f t="shared" si="1565"/>
        <v>-32.161889288814081</v>
      </c>
      <c r="Y3431" s="6">
        <f t="shared" si="1551"/>
        <v>0</v>
      </c>
      <c r="Z3431" s="4">
        <f t="shared" si="1552"/>
        <v>-1</v>
      </c>
      <c r="AA3431" s="4">
        <f t="shared" si="1566"/>
        <v>0</v>
      </c>
      <c r="AB3431" s="5">
        <f t="shared" si="1567"/>
        <v>0</v>
      </c>
      <c r="AC3431" s="418">
        <f t="shared" si="1571"/>
        <v>0</v>
      </c>
      <c r="AD3431" s="628">
        <f t="shared" si="1568"/>
        <v>0</v>
      </c>
      <c r="AE3431" s="4">
        <f t="shared" si="1553"/>
        <v>0</v>
      </c>
      <c r="AF3431" s="3">
        <f t="shared" si="1569"/>
        <v>4.67</v>
      </c>
      <c r="AG3431" s="2">
        <f t="shared" si="1554"/>
        <v>105.92076283713217</v>
      </c>
      <c r="AH3431" s="1">
        <f t="shared" si="1543"/>
        <v>0</v>
      </c>
    </row>
    <row r="3432" spans="6:34" ht="15" thickBot="1" x14ac:dyDescent="0.4">
      <c r="F3432" s="21">
        <f t="shared" si="1555"/>
        <v>340.20000000000886</v>
      </c>
      <c r="G3432" s="20">
        <f t="shared" si="1570"/>
        <v>356.63043478260749</v>
      </c>
      <c r="H3432" s="19">
        <f t="shared" si="1544"/>
        <v>6.6304347826074945</v>
      </c>
      <c r="I3432" s="18">
        <f t="shared" si="1545"/>
        <v>1.8944099378878556E-2</v>
      </c>
      <c r="J3432" s="17">
        <f t="shared" si="1546"/>
        <v>3935.0464558612857</v>
      </c>
      <c r="K3432" s="16">
        <f t="shared" si="1547"/>
        <v>32.161889288814081</v>
      </c>
      <c r="L3432" s="15">
        <f t="shared" si="1548"/>
        <v>1.3845347021276564E-7</v>
      </c>
      <c r="M3432" s="14">
        <f t="shared" si="1549"/>
        <v>3.2909005334872264E-10</v>
      </c>
      <c r="N3432" s="13">
        <f t="shared" si="1556"/>
        <v>0</v>
      </c>
      <c r="O3432" s="12">
        <f t="shared" si="1557"/>
        <v>0</v>
      </c>
      <c r="P3432" s="4">
        <f t="shared" si="1558"/>
        <v>1.2462128098967713E-9</v>
      </c>
      <c r="Q3432" s="11">
        <f t="shared" si="1550"/>
        <v>1.831413571056754E-8</v>
      </c>
      <c r="R3432" s="10">
        <f t="shared" si="1559"/>
        <v>0</v>
      </c>
      <c r="S3432" s="9">
        <f t="shared" si="1560"/>
        <v>0</v>
      </c>
      <c r="T3432" s="8">
        <f t="shared" si="1561"/>
        <v>37294.985922558852</v>
      </c>
      <c r="U3432" s="7">
        <f t="shared" si="1562"/>
        <v>-32.161889288814081</v>
      </c>
      <c r="V3432" s="9">
        <f t="shared" si="1563"/>
        <v>0</v>
      </c>
      <c r="W3432" s="8">
        <f t="shared" si="1564"/>
        <v>3935.0464558612857</v>
      </c>
      <c r="X3432" s="7">
        <f t="shared" si="1565"/>
        <v>-32.161889288814081</v>
      </c>
      <c r="Y3432" s="6">
        <f t="shared" si="1551"/>
        <v>0</v>
      </c>
      <c r="Z3432" s="4">
        <f t="shared" si="1552"/>
        <v>-1</v>
      </c>
      <c r="AA3432" s="4">
        <f t="shared" si="1566"/>
        <v>0</v>
      </c>
      <c r="AB3432" s="5">
        <f t="shared" si="1567"/>
        <v>0</v>
      </c>
      <c r="AC3432" s="418">
        <f t="shared" si="1571"/>
        <v>0</v>
      </c>
      <c r="AD3432" s="628">
        <f t="shared" si="1568"/>
        <v>0</v>
      </c>
      <c r="AE3432" s="4">
        <f t="shared" si="1553"/>
        <v>0</v>
      </c>
      <c r="AF3432" s="3">
        <f t="shared" si="1569"/>
        <v>4.67</v>
      </c>
      <c r="AG3432" s="2">
        <f t="shared" si="1554"/>
        <v>105.92076283713217</v>
      </c>
      <c r="AH3432" s="1">
        <f t="shared" si="1543"/>
        <v>0</v>
      </c>
    </row>
    <row r="3433" spans="6:34" ht="15" thickBot="1" x14ac:dyDescent="0.4">
      <c r="F3433" s="21">
        <f t="shared" si="1555"/>
        <v>340.30000000000888</v>
      </c>
      <c r="G3433" s="20">
        <f t="shared" si="1570"/>
        <v>356.63043478260749</v>
      </c>
      <c r="H3433" s="19">
        <f t="shared" si="1544"/>
        <v>6.6304347826074945</v>
      </c>
      <c r="I3433" s="18">
        <f t="shared" si="1545"/>
        <v>1.8944099378878556E-2</v>
      </c>
      <c r="J3433" s="17">
        <f t="shared" si="1546"/>
        <v>3935.0464558612857</v>
      </c>
      <c r="K3433" s="16">
        <f t="shared" si="1547"/>
        <v>32.161889288814081</v>
      </c>
      <c r="L3433" s="15">
        <f t="shared" si="1548"/>
        <v>1.3845347021276564E-7</v>
      </c>
      <c r="M3433" s="14">
        <f t="shared" si="1549"/>
        <v>3.2909005334872264E-10</v>
      </c>
      <c r="N3433" s="13">
        <f t="shared" si="1556"/>
        <v>0</v>
      </c>
      <c r="O3433" s="12">
        <f t="shared" si="1557"/>
        <v>0</v>
      </c>
      <c r="P3433" s="4">
        <f t="shared" si="1558"/>
        <v>1.2462128098967713E-9</v>
      </c>
      <c r="Q3433" s="11">
        <f t="shared" si="1550"/>
        <v>1.831413571056754E-8</v>
      </c>
      <c r="R3433" s="10">
        <f t="shared" si="1559"/>
        <v>0</v>
      </c>
      <c r="S3433" s="9">
        <f t="shared" si="1560"/>
        <v>0</v>
      </c>
      <c r="T3433" s="8">
        <f t="shared" si="1561"/>
        <v>37294.985922558852</v>
      </c>
      <c r="U3433" s="7">
        <f t="shared" si="1562"/>
        <v>-32.161889288814081</v>
      </c>
      <c r="V3433" s="9">
        <f t="shared" si="1563"/>
        <v>0</v>
      </c>
      <c r="W3433" s="8">
        <f t="shared" si="1564"/>
        <v>3935.0464558612857</v>
      </c>
      <c r="X3433" s="7">
        <f t="shared" si="1565"/>
        <v>-32.161889288814081</v>
      </c>
      <c r="Y3433" s="6">
        <f t="shared" si="1551"/>
        <v>0</v>
      </c>
      <c r="Z3433" s="4">
        <f t="shared" si="1552"/>
        <v>-1</v>
      </c>
      <c r="AA3433" s="4">
        <f t="shared" si="1566"/>
        <v>0</v>
      </c>
      <c r="AB3433" s="5">
        <f t="shared" si="1567"/>
        <v>0</v>
      </c>
      <c r="AC3433" s="418">
        <f t="shared" si="1571"/>
        <v>0</v>
      </c>
      <c r="AD3433" s="628">
        <f t="shared" si="1568"/>
        <v>0</v>
      </c>
      <c r="AE3433" s="4">
        <f t="shared" si="1553"/>
        <v>0</v>
      </c>
      <c r="AF3433" s="3">
        <f t="shared" si="1569"/>
        <v>4.67</v>
      </c>
      <c r="AG3433" s="2">
        <f t="shared" si="1554"/>
        <v>105.92076283713217</v>
      </c>
      <c r="AH3433" s="1">
        <f t="shared" si="1543"/>
        <v>0</v>
      </c>
    </row>
    <row r="3434" spans="6:34" ht="15" thickBot="1" x14ac:dyDescent="0.4">
      <c r="F3434" s="21">
        <f t="shared" si="1555"/>
        <v>340.4000000000089</v>
      </c>
      <c r="G3434" s="20">
        <f t="shared" si="1570"/>
        <v>356.63043478260749</v>
      </c>
      <c r="H3434" s="19">
        <f t="shared" si="1544"/>
        <v>6.6304347826074945</v>
      </c>
      <c r="I3434" s="18">
        <f t="shared" si="1545"/>
        <v>1.8944099378878556E-2</v>
      </c>
      <c r="J3434" s="17">
        <f t="shared" si="1546"/>
        <v>3935.0464558612857</v>
      </c>
      <c r="K3434" s="16">
        <f t="shared" si="1547"/>
        <v>32.161889288814081</v>
      </c>
      <c r="L3434" s="15">
        <f t="shared" si="1548"/>
        <v>1.3845347021276564E-7</v>
      </c>
      <c r="M3434" s="14">
        <f t="shared" si="1549"/>
        <v>3.2909005334872264E-10</v>
      </c>
      <c r="N3434" s="13">
        <f t="shared" si="1556"/>
        <v>0</v>
      </c>
      <c r="O3434" s="12">
        <f t="shared" si="1557"/>
        <v>0</v>
      </c>
      <c r="P3434" s="4">
        <f t="shared" si="1558"/>
        <v>1.2462128098967713E-9</v>
      </c>
      <c r="Q3434" s="11">
        <f t="shared" si="1550"/>
        <v>1.831413571056754E-8</v>
      </c>
      <c r="R3434" s="10">
        <f t="shared" si="1559"/>
        <v>0</v>
      </c>
      <c r="S3434" s="9">
        <f t="shared" si="1560"/>
        <v>0</v>
      </c>
      <c r="T3434" s="8">
        <f t="shared" si="1561"/>
        <v>37294.985922558852</v>
      </c>
      <c r="U3434" s="7">
        <f t="shared" si="1562"/>
        <v>-32.161889288814081</v>
      </c>
      <c r="V3434" s="9">
        <f t="shared" si="1563"/>
        <v>0</v>
      </c>
      <c r="W3434" s="8">
        <f t="shared" si="1564"/>
        <v>3935.0464558612857</v>
      </c>
      <c r="X3434" s="7">
        <f t="shared" si="1565"/>
        <v>-32.161889288814081</v>
      </c>
      <c r="Y3434" s="6">
        <f t="shared" si="1551"/>
        <v>0</v>
      </c>
      <c r="Z3434" s="4">
        <f t="shared" si="1552"/>
        <v>-1</v>
      </c>
      <c r="AA3434" s="4">
        <f t="shared" si="1566"/>
        <v>0</v>
      </c>
      <c r="AB3434" s="5">
        <f t="shared" si="1567"/>
        <v>0</v>
      </c>
      <c r="AC3434" s="418">
        <f t="shared" si="1571"/>
        <v>0</v>
      </c>
      <c r="AD3434" s="628">
        <f t="shared" si="1568"/>
        <v>0</v>
      </c>
      <c r="AE3434" s="4">
        <f t="shared" si="1553"/>
        <v>0</v>
      </c>
      <c r="AF3434" s="3">
        <f t="shared" si="1569"/>
        <v>4.67</v>
      </c>
      <c r="AG3434" s="2">
        <f t="shared" si="1554"/>
        <v>105.92076283713217</v>
      </c>
      <c r="AH3434" s="1">
        <f t="shared" si="1543"/>
        <v>0</v>
      </c>
    </row>
    <row r="3435" spans="6:34" ht="15" thickBot="1" x14ac:dyDescent="0.4">
      <c r="F3435" s="21">
        <f t="shared" si="1555"/>
        <v>340.50000000000892</v>
      </c>
      <c r="G3435" s="20">
        <f t="shared" si="1570"/>
        <v>356.63043478260749</v>
      </c>
      <c r="H3435" s="19">
        <f t="shared" si="1544"/>
        <v>6.6304347826074945</v>
      </c>
      <c r="I3435" s="18">
        <f t="shared" si="1545"/>
        <v>1.8944099378878556E-2</v>
      </c>
      <c r="J3435" s="17">
        <f t="shared" si="1546"/>
        <v>3935.0464558612857</v>
      </c>
      <c r="K3435" s="16">
        <f t="shared" si="1547"/>
        <v>32.161889288814081</v>
      </c>
      <c r="L3435" s="15">
        <f t="shared" si="1548"/>
        <v>1.3845347021276564E-7</v>
      </c>
      <c r="M3435" s="14">
        <f t="shared" si="1549"/>
        <v>3.2909005334872264E-10</v>
      </c>
      <c r="N3435" s="13">
        <f t="shared" si="1556"/>
        <v>0</v>
      </c>
      <c r="O3435" s="12">
        <f t="shared" si="1557"/>
        <v>0</v>
      </c>
      <c r="P3435" s="4">
        <f t="shared" si="1558"/>
        <v>1.2462128098967713E-9</v>
      </c>
      <c r="Q3435" s="11">
        <f t="shared" si="1550"/>
        <v>1.831413571056754E-8</v>
      </c>
      <c r="R3435" s="10">
        <f t="shared" si="1559"/>
        <v>0</v>
      </c>
      <c r="S3435" s="9">
        <f t="shared" si="1560"/>
        <v>0</v>
      </c>
      <c r="T3435" s="8">
        <f t="shared" si="1561"/>
        <v>37294.985922558852</v>
      </c>
      <c r="U3435" s="7">
        <f t="shared" si="1562"/>
        <v>-32.161889288814081</v>
      </c>
      <c r="V3435" s="9">
        <f t="shared" si="1563"/>
        <v>0</v>
      </c>
      <c r="W3435" s="8">
        <f t="shared" si="1564"/>
        <v>3935.0464558612857</v>
      </c>
      <c r="X3435" s="7">
        <f t="shared" si="1565"/>
        <v>-32.161889288814081</v>
      </c>
      <c r="Y3435" s="6">
        <f t="shared" si="1551"/>
        <v>0</v>
      </c>
      <c r="Z3435" s="4">
        <f t="shared" si="1552"/>
        <v>-1</v>
      </c>
      <c r="AA3435" s="4">
        <f t="shared" si="1566"/>
        <v>0</v>
      </c>
      <c r="AB3435" s="5">
        <f t="shared" si="1567"/>
        <v>0</v>
      </c>
      <c r="AC3435" s="418">
        <f t="shared" si="1571"/>
        <v>0</v>
      </c>
      <c r="AD3435" s="628">
        <f t="shared" si="1568"/>
        <v>0</v>
      </c>
      <c r="AE3435" s="4">
        <f t="shared" si="1553"/>
        <v>0</v>
      </c>
      <c r="AF3435" s="3">
        <f t="shared" si="1569"/>
        <v>4.67</v>
      </c>
      <c r="AG3435" s="2">
        <f t="shared" si="1554"/>
        <v>105.92076283713217</v>
      </c>
      <c r="AH3435" s="1">
        <f t="shared" si="1543"/>
        <v>0</v>
      </c>
    </row>
    <row r="3436" spans="6:34" ht="15" thickBot="1" x14ac:dyDescent="0.4">
      <c r="F3436" s="21">
        <f t="shared" si="1555"/>
        <v>340.60000000000895</v>
      </c>
      <c r="G3436" s="20">
        <f t="shared" si="1570"/>
        <v>356.63043478260749</v>
      </c>
      <c r="H3436" s="19">
        <f t="shared" si="1544"/>
        <v>6.6304347826074945</v>
      </c>
      <c r="I3436" s="18">
        <f t="shared" si="1545"/>
        <v>1.8944099378878556E-2</v>
      </c>
      <c r="J3436" s="17">
        <f t="shared" si="1546"/>
        <v>3935.0464558612857</v>
      </c>
      <c r="K3436" s="16">
        <f t="shared" si="1547"/>
        <v>32.161889288814081</v>
      </c>
      <c r="L3436" s="15">
        <f t="shared" si="1548"/>
        <v>1.3845347021276564E-7</v>
      </c>
      <c r="M3436" s="14">
        <f t="shared" si="1549"/>
        <v>3.2909005334872264E-10</v>
      </c>
      <c r="N3436" s="13">
        <f t="shared" si="1556"/>
        <v>0</v>
      </c>
      <c r="O3436" s="12">
        <f t="shared" si="1557"/>
        <v>0</v>
      </c>
      <c r="P3436" s="4">
        <f t="shared" si="1558"/>
        <v>1.2462128098967713E-9</v>
      </c>
      <c r="Q3436" s="11">
        <f t="shared" si="1550"/>
        <v>1.831413571056754E-8</v>
      </c>
      <c r="R3436" s="10">
        <f t="shared" si="1559"/>
        <v>0</v>
      </c>
      <c r="S3436" s="9">
        <f t="shared" si="1560"/>
        <v>0</v>
      </c>
      <c r="T3436" s="8">
        <f t="shared" si="1561"/>
        <v>37294.985922558852</v>
      </c>
      <c r="U3436" s="7">
        <f t="shared" si="1562"/>
        <v>-32.161889288814081</v>
      </c>
      <c r="V3436" s="9">
        <f t="shared" si="1563"/>
        <v>0</v>
      </c>
      <c r="W3436" s="8">
        <f t="shared" si="1564"/>
        <v>3935.0464558612857</v>
      </c>
      <c r="X3436" s="7">
        <f t="shared" si="1565"/>
        <v>-32.161889288814081</v>
      </c>
      <c r="Y3436" s="6">
        <f t="shared" si="1551"/>
        <v>0</v>
      </c>
      <c r="Z3436" s="4">
        <f t="shared" si="1552"/>
        <v>-1</v>
      </c>
      <c r="AA3436" s="4">
        <f t="shared" si="1566"/>
        <v>0</v>
      </c>
      <c r="AB3436" s="5">
        <f t="shared" si="1567"/>
        <v>0</v>
      </c>
      <c r="AC3436" s="418">
        <f t="shared" si="1571"/>
        <v>0</v>
      </c>
      <c r="AD3436" s="628">
        <f t="shared" si="1568"/>
        <v>0</v>
      </c>
      <c r="AE3436" s="4">
        <f t="shared" si="1553"/>
        <v>0</v>
      </c>
      <c r="AF3436" s="3">
        <f t="shared" si="1569"/>
        <v>4.67</v>
      </c>
      <c r="AG3436" s="2">
        <f t="shared" si="1554"/>
        <v>105.92076283713217</v>
      </c>
      <c r="AH3436" s="1">
        <f t="shared" si="1543"/>
        <v>0</v>
      </c>
    </row>
    <row r="3437" spans="6:34" ht="15" thickBot="1" x14ac:dyDescent="0.4">
      <c r="F3437" s="21">
        <f t="shared" si="1555"/>
        <v>340.70000000000897</v>
      </c>
      <c r="G3437" s="20">
        <f t="shared" si="1570"/>
        <v>356.63043478260749</v>
      </c>
      <c r="H3437" s="19">
        <f t="shared" si="1544"/>
        <v>6.6304347826074945</v>
      </c>
      <c r="I3437" s="18">
        <f t="shared" si="1545"/>
        <v>1.8944099378878556E-2</v>
      </c>
      <c r="J3437" s="17">
        <f t="shared" si="1546"/>
        <v>3935.0464558612857</v>
      </c>
      <c r="K3437" s="16">
        <f t="shared" si="1547"/>
        <v>32.161889288814081</v>
      </c>
      <c r="L3437" s="15">
        <f t="shared" si="1548"/>
        <v>1.3845347021276564E-7</v>
      </c>
      <c r="M3437" s="14">
        <f t="shared" si="1549"/>
        <v>3.2909005334872264E-10</v>
      </c>
      <c r="N3437" s="13">
        <f t="shared" si="1556"/>
        <v>0</v>
      </c>
      <c r="O3437" s="12">
        <f t="shared" si="1557"/>
        <v>0</v>
      </c>
      <c r="P3437" s="4">
        <f t="shared" si="1558"/>
        <v>1.2462128098967713E-9</v>
      </c>
      <c r="Q3437" s="11">
        <f t="shared" si="1550"/>
        <v>1.831413571056754E-8</v>
      </c>
      <c r="R3437" s="10">
        <f t="shared" si="1559"/>
        <v>0</v>
      </c>
      <c r="S3437" s="9">
        <f t="shared" si="1560"/>
        <v>0</v>
      </c>
      <c r="T3437" s="8">
        <f t="shared" si="1561"/>
        <v>37294.985922558852</v>
      </c>
      <c r="U3437" s="7">
        <f t="shared" si="1562"/>
        <v>-32.161889288814081</v>
      </c>
      <c r="V3437" s="9">
        <f t="shared" si="1563"/>
        <v>0</v>
      </c>
      <c r="W3437" s="8">
        <f t="shared" si="1564"/>
        <v>3935.0464558612857</v>
      </c>
      <c r="X3437" s="7">
        <f t="shared" si="1565"/>
        <v>-32.161889288814081</v>
      </c>
      <c r="Y3437" s="6">
        <f t="shared" si="1551"/>
        <v>0</v>
      </c>
      <c r="Z3437" s="4">
        <f t="shared" si="1552"/>
        <v>-1</v>
      </c>
      <c r="AA3437" s="4">
        <f t="shared" si="1566"/>
        <v>0</v>
      </c>
      <c r="AB3437" s="5">
        <f t="shared" si="1567"/>
        <v>0</v>
      </c>
      <c r="AC3437" s="418">
        <f t="shared" si="1571"/>
        <v>0</v>
      </c>
      <c r="AD3437" s="628">
        <f t="shared" si="1568"/>
        <v>0</v>
      </c>
      <c r="AE3437" s="4">
        <f t="shared" si="1553"/>
        <v>0</v>
      </c>
      <c r="AF3437" s="3">
        <f t="shared" si="1569"/>
        <v>4.67</v>
      </c>
      <c r="AG3437" s="2">
        <f t="shared" si="1554"/>
        <v>105.92076283713217</v>
      </c>
      <c r="AH3437" s="1">
        <f t="shared" si="1543"/>
        <v>0</v>
      </c>
    </row>
    <row r="3438" spans="6:34" ht="15" thickBot="1" x14ac:dyDescent="0.4">
      <c r="F3438" s="21">
        <f t="shared" si="1555"/>
        <v>340.80000000000899</v>
      </c>
      <c r="G3438" s="20">
        <f t="shared" si="1570"/>
        <v>356.63043478260749</v>
      </c>
      <c r="H3438" s="19">
        <f t="shared" si="1544"/>
        <v>6.6304347826074945</v>
      </c>
      <c r="I3438" s="18">
        <f t="shared" si="1545"/>
        <v>1.8944099378878556E-2</v>
      </c>
      <c r="J3438" s="17">
        <f t="shared" si="1546"/>
        <v>3935.0464558612857</v>
      </c>
      <c r="K3438" s="16">
        <f t="shared" si="1547"/>
        <v>32.161889288814081</v>
      </c>
      <c r="L3438" s="15">
        <f t="shared" si="1548"/>
        <v>1.3845347021276564E-7</v>
      </c>
      <c r="M3438" s="14">
        <f t="shared" si="1549"/>
        <v>3.2909005334872264E-10</v>
      </c>
      <c r="N3438" s="13">
        <f t="shared" si="1556"/>
        <v>0</v>
      </c>
      <c r="O3438" s="12">
        <f t="shared" si="1557"/>
        <v>0</v>
      </c>
      <c r="P3438" s="4">
        <f t="shared" si="1558"/>
        <v>1.2462128098967713E-9</v>
      </c>
      <c r="Q3438" s="11">
        <f t="shared" si="1550"/>
        <v>1.831413571056754E-8</v>
      </c>
      <c r="R3438" s="10">
        <f t="shared" si="1559"/>
        <v>0</v>
      </c>
      <c r="S3438" s="9">
        <f t="shared" si="1560"/>
        <v>0</v>
      </c>
      <c r="T3438" s="8">
        <f t="shared" si="1561"/>
        <v>37294.985922558852</v>
      </c>
      <c r="U3438" s="7">
        <f t="shared" si="1562"/>
        <v>-32.161889288814081</v>
      </c>
      <c r="V3438" s="9">
        <f t="shared" si="1563"/>
        <v>0</v>
      </c>
      <c r="W3438" s="8">
        <f t="shared" si="1564"/>
        <v>3935.0464558612857</v>
      </c>
      <c r="X3438" s="7">
        <f t="shared" si="1565"/>
        <v>-32.161889288814081</v>
      </c>
      <c r="Y3438" s="6">
        <f t="shared" si="1551"/>
        <v>0</v>
      </c>
      <c r="Z3438" s="4">
        <f t="shared" si="1552"/>
        <v>-1</v>
      </c>
      <c r="AA3438" s="4">
        <f t="shared" si="1566"/>
        <v>0</v>
      </c>
      <c r="AB3438" s="5">
        <f t="shared" si="1567"/>
        <v>0</v>
      </c>
      <c r="AC3438" s="418">
        <f t="shared" si="1571"/>
        <v>0</v>
      </c>
      <c r="AD3438" s="628">
        <f t="shared" si="1568"/>
        <v>0</v>
      </c>
      <c r="AE3438" s="4">
        <f t="shared" si="1553"/>
        <v>0</v>
      </c>
      <c r="AF3438" s="3">
        <f t="shared" si="1569"/>
        <v>4.67</v>
      </c>
      <c r="AG3438" s="2">
        <f t="shared" si="1554"/>
        <v>105.92076283713217</v>
      </c>
      <c r="AH3438" s="1">
        <f t="shared" si="1543"/>
        <v>0</v>
      </c>
    </row>
    <row r="3439" spans="6:34" ht="15" thickBot="1" x14ac:dyDescent="0.4">
      <c r="F3439" s="21">
        <f t="shared" si="1555"/>
        <v>340.90000000000902</v>
      </c>
      <c r="G3439" s="20">
        <f t="shared" si="1570"/>
        <v>356.63043478260749</v>
      </c>
      <c r="H3439" s="19">
        <f t="shared" si="1544"/>
        <v>6.6304347826074945</v>
      </c>
      <c r="I3439" s="18">
        <f t="shared" si="1545"/>
        <v>1.8944099378878556E-2</v>
      </c>
      <c r="J3439" s="17">
        <f t="shared" si="1546"/>
        <v>3935.0464558612857</v>
      </c>
      <c r="K3439" s="16">
        <f t="shared" si="1547"/>
        <v>32.161889288814081</v>
      </c>
      <c r="L3439" s="15">
        <f t="shared" si="1548"/>
        <v>1.3845347021276564E-7</v>
      </c>
      <c r="M3439" s="14">
        <f t="shared" si="1549"/>
        <v>3.2909005334872264E-10</v>
      </c>
      <c r="N3439" s="13">
        <f t="shared" si="1556"/>
        <v>0</v>
      </c>
      <c r="O3439" s="12">
        <f t="shared" si="1557"/>
        <v>0</v>
      </c>
      <c r="P3439" s="4">
        <f t="shared" si="1558"/>
        <v>1.2462128098967713E-9</v>
      </c>
      <c r="Q3439" s="11">
        <f t="shared" si="1550"/>
        <v>1.831413571056754E-8</v>
      </c>
      <c r="R3439" s="10">
        <f t="shared" si="1559"/>
        <v>0</v>
      </c>
      <c r="S3439" s="9">
        <f t="shared" si="1560"/>
        <v>0</v>
      </c>
      <c r="T3439" s="8">
        <f t="shared" si="1561"/>
        <v>37294.985922558852</v>
      </c>
      <c r="U3439" s="7">
        <f t="shared" si="1562"/>
        <v>-32.161889288814081</v>
      </c>
      <c r="V3439" s="9">
        <f t="shared" si="1563"/>
        <v>0</v>
      </c>
      <c r="W3439" s="8">
        <f t="shared" si="1564"/>
        <v>3935.0464558612857</v>
      </c>
      <c r="X3439" s="7">
        <f t="shared" si="1565"/>
        <v>-32.161889288814081</v>
      </c>
      <c r="Y3439" s="6">
        <f t="shared" si="1551"/>
        <v>0</v>
      </c>
      <c r="Z3439" s="4">
        <f t="shared" si="1552"/>
        <v>-1</v>
      </c>
      <c r="AA3439" s="4">
        <f t="shared" si="1566"/>
        <v>0</v>
      </c>
      <c r="AB3439" s="5">
        <f t="shared" si="1567"/>
        <v>0</v>
      </c>
      <c r="AC3439" s="418">
        <f t="shared" si="1571"/>
        <v>0</v>
      </c>
      <c r="AD3439" s="628">
        <f t="shared" si="1568"/>
        <v>0</v>
      </c>
      <c r="AE3439" s="4">
        <f t="shared" si="1553"/>
        <v>0</v>
      </c>
      <c r="AF3439" s="3">
        <f t="shared" si="1569"/>
        <v>4.67</v>
      </c>
      <c r="AG3439" s="2">
        <f t="shared" si="1554"/>
        <v>105.92076283713217</v>
      </c>
      <c r="AH3439" s="1">
        <f t="shared" si="1543"/>
        <v>0</v>
      </c>
    </row>
    <row r="3440" spans="6:34" ht="15" thickBot="1" x14ac:dyDescent="0.4">
      <c r="F3440" s="21">
        <f t="shared" si="1555"/>
        <v>341.00000000000904</v>
      </c>
      <c r="G3440" s="20">
        <f t="shared" si="1570"/>
        <v>356.63043478260749</v>
      </c>
      <c r="H3440" s="19">
        <f t="shared" si="1544"/>
        <v>6.6304347826074945</v>
      </c>
      <c r="I3440" s="18">
        <f t="shared" si="1545"/>
        <v>1.8944099378878556E-2</v>
      </c>
      <c r="J3440" s="17">
        <f t="shared" si="1546"/>
        <v>3935.0464558612857</v>
      </c>
      <c r="K3440" s="16">
        <f t="shared" si="1547"/>
        <v>32.161889288814081</v>
      </c>
      <c r="L3440" s="15">
        <f t="shared" si="1548"/>
        <v>1.3845347021276564E-7</v>
      </c>
      <c r="M3440" s="14">
        <f t="shared" si="1549"/>
        <v>3.2909005334872264E-10</v>
      </c>
      <c r="N3440" s="13">
        <f t="shared" si="1556"/>
        <v>0</v>
      </c>
      <c r="O3440" s="12">
        <f t="shared" si="1557"/>
        <v>0</v>
      </c>
      <c r="P3440" s="4">
        <f t="shared" si="1558"/>
        <v>1.2462128098967713E-9</v>
      </c>
      <c r="Q3440" s="11">
        <f t="shared" si="1550"/>
        <v>1.831413571056754E-8</v>
      </c>
      <c r="R3440" s="10">
        <f t="shared" si="1559"/>
        <v>0</v>
      </c>
      <c r="S3440" s="9">
        <f t="shared" si="1560"/>
        <v>0</v>
      </c>
      <c r="T3440" s="8">
        <f t="shared" si="1561"/>
        <v>37294.985922558852</v>
      </c>
      <c r="U3440" s="7">
        <f t="shared" si="1562"/>
        <v>-32.161889288814081</v>
      </c>
      <c r="V3440" s="9">
        <f t="shared" si="1563"/>
        <v>0</v>
      </c>
      <c r="W3440" s="8">
        <f t="shared" si="1564"/>
        <v>3935.0464558612857</v>
      </c>
      <c r="X3440" s="7">
        <f t="shared" si="1565"/>
        <v>-32.161889288814081</v>
      </c>
      <c r="Y3440" s="6">
        <f t="shared" si="1551"/>
        <v>0</v>
      </c>
      <c r="Z3440" s="4">
        <f t="shared" si="1552"/>
        <v>-1</v>
      </c>
      <c r="AA3440" s="4">
        <f t="shared" si="1566"/>
        <v>0</v>
      </c>
      <c r="AB3440" s="5">
        <f t="shared" si="1567"/>
        <v>0</v>
      </c>
      <c r="AC3440" s="418">
        <f t="shared" si="1571"/>
        <v>0</v>
      </c>
      <c r="AD3440" s="628">
        <f t="shared" si="1568"/>
        <v>0</v>
      </c>
      <c r="AE3440" s="4">
        <f t="shared" si="1553"/>
        <v>0</v>
      </c>
      <c r="AF3440" s="3">
        <f t="shared" si="1569"/>
        <v>4.67</v>
      </c>
      <c r="AG3440" s="2">
        <f t="shared" si="1554"/>
        <v>105.92076283713217</v>
      </c>
      <c r="AH3440" s="1">
        <f t="shared" si="1543"/>
        <v>0</v>
      </c>
    </row>
    <row r="3441" spans="6:34" ht="15" thickBot="1" x14ac:dyDescent="0.4">
      <c r="F3441" s="21">
        <f t="shared" si="1555"/>
        <v>341.10000000000906</v>
      </c>
      <c r="G3441" s="20">
        <f t="shared" si="1570"/>
        <v>356.63043478260749</v>
      </c>
      <c r="H3441" s="19">
        <f t="shared" si="1544"/>
        <v>6.6304347826074945</v>
      </c>
      <c r="I3441" s="18">
        <f t="shared" si="1545"/>
        <v>1.8944099378878556E-2</v>
      </c>
      <c r="J3441" s="17">
        <f t="shared" si="1546"/>
        <v>3935.0464558612857</v>
      </c>
      <c r="K3441" s="16">
        <f t="shared" si="1547"/>
        <v>32.161889288814081</v>
      </c>
      <c r="L3441" s="15">
        <f t="shared" si="1548"/>
        <v>1.3845347021276564E-7</v>
      </c>
      <c r="M3441" s="14">
        <f t="shared" si="1549"/>
        <v>3.2909005334872264E-10</v>
      </c>
      <c r="N3441" s="13">
        <f t="shared" si="1556"/>
        <v>0</v>
      </c>
      <c r="O3441" s="12">
        <f t="shared" si="1557"/>
        <v>0</v>
      </c>
      <c r="P3441" s="4">
        <f t="shared" si="1558"/>
        <v>1.2462128098967713E-9</v>
      </c>
      <c r="Q3441" s="11">
        <f t="shared" si="1550"/>
        <v>1.831413571056754E-8</v>
      </c>
      <c r="R3441" s="10">
        <f t="shared" si="1559"/>
        <v>0</v>
      </c>
      <c r="S3441" s="9">
        <f t="shared" si="1560"/>
        <v>0</v>
      </c>
      <c r="T3441" s="8">
        <f t="shared" si="1561"/>
        <v>37294.985922558852</v>
      </c>
      <c r="U3441" s="7">
        <f t="shared" si="1562"/>
        <v>-32.161889288814081</v>
      </c>
      <c r="V3441" s="9">
        <f t="shared" si="1563"/>
        <v>0</v>
      </c>
      <c r="W3441" s="8">
        <f t="shared" si="1564"/>
        <v>3935.0464558612857</v>
      </c>
      <c r="X3441" s="7">
        <f t="shared" si="1565"/>
        <v>-32.161889288814081</v>
      </c>
      <c r="Y3441" s="6">
        <f t="shared" si="1551"/>
        <v>0</v>
      </c>
      <c r="Z3441" s="4">
        <f t="shared" si="1552"/>
        <v>-1</v>
      </c>
      <c r="AA3441" s="4">
        <f t="shared" si="1566"/>
        <v>0</v>
      </c>
      <c r="AB3441" s="5">
        <f t="shared" si="1567"/>
        <v>0</v>
      </c>
      <c r="AC3441" s="418">
        <f t="shared" si="1571"/>
        <v>0</v>
      </c>
      <c r="AD3441" s="628">
        <f t="shared" si="1568"/>
        <v>0</v>
      </c>
      <c r="AE3441" s="4">
        <f t="shared" si="1553"/>
        <v>0</v>
      </c>
      <c r="AF3441" s="3">
        <f t="shared" si="1569"/>
        <v>4.67</v>
      </c>
      <c r="AG3441" s="2">
        <f t="shared" si="1554"/>
        <v>105.92076283713217</v>
      </c>
      <c r="AH3441" s="1">
        <f t="shared" si="1543"/>
        <v>0</v>
      </c>
    </row>
    <row r="3442" spans="6:34" ht="15" thickBot="1" x14ac:dyDescent="0.4">
      <c r="F3442" s="21">
        <f t="shared" si="1555"/>
        <v>341.20000000000908</v>
      </c>
      <c r="G3442" s="20">
        <f t="shared" si="1570"/>
        <v>356.63043478260749</v>
      </c>
      <c r="H3442" s="19">
        <f t="shared" si="1544"/>
        <v>6.6304347826074945</v>
      </c>
      <c r="I3442" s="18">
        <f t="shared" si="1545"/>
        <v>1.8944099378878556E-2</v>
      </c>
      <c r="J3442" s="17">
        <f t="shared" si="1546"/>
        <v>3935.0464558612857</v>
      </c>
      <c r="K3442" s="16">
        <f t="shared" si="1547"/>
        <v>32.161889288814081</v>
      </c>
      <c r="L3442" s="15">
        <f t="shared" si="1548"/>
        <v>1.3845347021276564E-7</v>
      </c>
      <c r="M3442" s="14">
        <f t="shared" si="1549"/>
        <v>3.2909005334872264E-10</v>
      </c>
      <c r="N3442" s="13">
        <f t="shared" si="1556"/>
        <v>0</v>
      </c>
      <c r="O3442" s="12">
        <f t="shared" si="1557"/>
        <v>0</v>
      </c>
      <c r="P3442" s="4">
        <f t="shared" si="1558"/>
        <v>1.2462128098967713E-9</v>
      </c>
      <c r="Q3442" s="11">
        <f t="shared" si="1550"/>
        <v>1.831413571056754E-8</v>
      </c>
      <c r="R3442" s="10">
        <f t="shared" si="1559"/>
        <v>0</v>
      </c>
      <c r="S3442" s="9">
        <f t="shared" si="1560"/>
        <v>0</v>
      </c>
      <c r="T3442" s="8">
        <f t="shared" si="1561"/>
        <v>37294.985922558852</v>
      </c>
      <c r="U3442" s="7">
        <f t="shared" si="1562"/>
        <v>-32.161889288814081</v>
      </c>
      <c r="V3442" s="9">
        <f t="shared" si="1563"/>
        <v>0</v>
      </c>
      <c r="W3442" s="8">
        <f t="shared" si="1564"/>
        <v>3935.0464558612857</v>
      </c>
      <c r="X3442" s="7">
        <f t="shared" si="1565"/>
        <v>-32.161889288814081</v>
      </c>
      <c r="Y3442" s="6">
        <f t="shared" si="1551"/>
        <v>0</v>
      </c>
      <c r="Z3442" s="4">
        <f t="shared" si="1552"/>
        <v>-1</v>
      </c>
      <c r="AA3442" s="4">
        <f t="shared" si="1566"/>
        <v>0</v>
      </c>
      <c r="AB3442" s="5">
        <f t="shared" si="1567"/>
        <v>0</v>
      </c>
      <c r="AC3442" s="418">
        <f t="shared" si="1571"/>
        <v>0</v>
      </c>
      <c r="AD3442" s="628">
        <f t="shared" si="1568"/>
        <v>0</v>
      </c>
      <c r="AE3442" s="4">
        <f t="shared" si="1553"/>
        <v>0</v>
      </c>
      <c r="AF3442" s="3">
        <f t="shared" si="1569"/>
        <v>4.67</v>
      </c>
      <c r="AG3442" s="2">
        <f t="shared" si="1554"/>
        <v>105.92076283713217</v>
      </c>
      <c r="AH3442" s="1">
        <f t="shared" si="1543"/>
        <v>0</v>
      </c>
    </row>
    <row r="3443" spans="6:34" ht="15" thickBot="1" x14ac:dyDescent="0.4">
      <c r="F3443" s="21">
        <f t="shared" si="1555"/>
        <v>341.30000000000911</v>
      </c>
      <c r="G3443" s="20">
        <f t="shared" si="1570"/>
        <v>356.63043478260749</v>
      </c>
      <c r="H3443" s="19">
        <f t="shared" si="1544"/>
        <v>6.6304347826074945</v>
      </c>
      <c r="I3443" s="18">
        <f t="shared" si="1545"/>
        <v>1.8944099378878556E-2</v>
      </c>
      <c r="J3443" s="17">
        <f t="shared" si="1546"/>
        <v>3935.0464558612857</v>
      </c>
      <c r="K3443" s="16">
        <f t="shared" si="1547"/>
        <v>32.161889288814081</v>
      </c>
      <c r="L3443" s="15">
        <f t="shared" si="1548"/>
        <v>1.3845347021276564E-7</v>
      </c>
      <c r="M3443" s="14">
        <f t="shared" si="1549"/>
        <v>3.2909005334872264E-10</v>
      </c>
      <c r="N3443" s="13">
        <f t="shared" si="1556"/>
        <v>0</v>
      </c>
      <c r="O3443" s="12">
        <f t="shared" si="1557"/>
        <v>0</v>
      </c>
      <c r="P3443" s="4">
        <f t="shared" si="1558"/>
        <v>1.2462128098967713E-9</v>
      </c>
      <c r="Q3443" s="11">
        <f t="shared" si="1550"/>
        <v>1.831413571056754E-8</v>
      </c>
      <c r="R3443" s="10">
        <f t="shared" si="1559"/>
        <v>0</v>
      </c>
      <c r="S3443" s="9">
        <f t="shared" si="1560"/>
        <v>0</v>
      </c>
      <c r="T3443" s="8">
        <f t="shared" si="1561"/>
        <v>37294.985922558852</v>
      </c>
      <c r="U3443" s="7">
        <f t="shared" si="1562"/>
        <v>-32.161889288814081</v>
      </c>
      <c r="V3443" s="9">
        <f t="shared" si="1563"/>
        <v>0</v>
      </c>
      <c r="W3443" s="8">
        <f t="shared" si="1564"/>
        <v>3935.0464558612857</v>
      </c>
      <c r="X3443" s="7">
        <f t="shared" si="1565"/>
        <v>-32.161889288814081</v>
      </c>
      <c r="Y3443" s="6">
        <f t="shared" si="1551"/>
        <v>0</v>
      </c>
      <c r="Z3443" s="4">
        <f t="shared" si="1552"/>
        <v>-1</v>
      </c>
      <c r="AA3443" s="4">
        <f t="shared" si="1566"/>
        <v>0</v>
      </c>
      <c r="AB3443" s="5">
        <f t="shared" si="1567"/>
        <v>0</v>
      </c>
      <c r="AC3443" s="418">
        <f t="shared" si="1571"/>
        <v>0</v>
      </c>
      <c r="AD3443" s="628">
        <f t="shared" si="1568"/>
        <v>0</v>
      </c>
      <c r="AE3443" s="4">
        <f t="shared" si="1553"/>
        <v>0</v>
      </c>
      <c r="AF3443" s="3">
        <f t="shared" si="1569"/>
        <v>4.67</v>
      </c>
      <c r="AG3443" s="2">
        <f t="shared" si="1554"/>
        <v>105.92076283713217</v>
      </c>
      <c r="AH3443" s="1">
        <f t="shared" si="1543"/>
        <v>0</v>
      </c>
    </row>
    <row r="3444" spans="6:34" ht="15" thickBot="1" x14ac:dyDescent="0.4">
      <c r="F3444" s="21">
        <f t="shared" si="1555"/>
        <v>341.40000000000913</v>
      </c>
      <c r="G3444" s="20">
        <f t="shared" si="1570"/>
        <v>356.63043478260749</v>
      </c>
      <c r="H3444" s="19">
        <f t="shared" si="1544"/>
        <v>6.6304347826074945</v>
      </c>
      <c r="I3444" s="18">
        <f t="shared" si="1545"/>
        <v>1.8944099378878556E-2</v>
      </c>
      <c r="J3444" s="17">
        <f t="shared" si="1546"/>
        <v>3935.0464558612857</v>
      </c>
      <c r="K3444" s="16">
        <f t="shared" si="1547"/>
        <v>32.161889288814081</v>
      </c>
      <c r="L3444" s="15">
        <f t="shared" si="1548"/>
        <v>1.3845347021276564E-7</v>
      </c>
      <c r="M3444" s="14">
        <f t="shared" si="1549"/>
        <v>3.2909005334872264E-10</v>
      </c>
      <c r="N3444" s="13">
        <f t="shared" si="1556"/>
        <v>0</v>
      </c>
      <c r="O3444" s="12">
        <f t="shared" si="1557"/>
        <v>0</v>
      </c>
      <c r="P3444" s="4">
        <f t="shared" si="1558"/>
        <v>1.2462128098967713E-9</v>
      </c>
      <c r="Q3444" s="11">
        <f t="shared" si="1550"/>
        <v>1.831413571056754E-8</v>
      </c>
      <c r="R3444" s="10">
        <f t="shared" si="1559"/>
        <v>0</v>
      </c>
      <c r="S3444" s="9">
        <f t="shared" si="1560"/>
        <v>0</v>
      </c>
      <c r="T3444" s="8">
        <f t="shared" si="1561"/>
        <v>37294.985922558852</v>
      </c>
      <c r="U3444" s="7">
        <f t="shared" si="1562"/>
        <v>-32.161889288814081</v>
      </c>
      <c r="V3444" s="9">
        <f t="shared" si="1563"/>
        <v>0</v>
      </c>
      <c r="W3444" s="8">
        <f t="shared" si="1564"/>
        <v>3935.0464558612857</v>
      </c>
      <c r="X3444" s="7">
        <f t="shared" si="1565"/>
        <v>-32.161889288814081</v>
      </c>
      <c r="Y3444" s="6">
        <f t="shared" si="1551"/>
        <v>0</v>
      </c>
      <c r="Z3444" s="4">
        <f t="shared" si="1552"/>
        <v>-1</v>
      </c>
      <c r="AA3444" s="4">
        <f t="shared" si="1566"/>
        <v>0</v>
      </c>
      <c r="AB3444" s="5">
        <f t="shared" si="1567"/>
        <v>0</v>
      </c>
      <c r="AC3444" s="418">
        <f t="shared" si="1571"/>
        <v>0</v>
      </c>
      <c r="AD3444" s="628">
        <f t="shared" si="1568"/>
        <v>0</v>
      </c>
      <c r="AE3444" s="4">
        <f t="shared" si="1553"/>
        <v>0</v>
      </c>
      <c r="AF3444" s="3">
        <f t="shared" si="1569"/>
        <v>4.67</v>
      </c>
      <c r="AG3444" s="2">
        <f t="shared" si="1554"/>
        <v>105.92076283713217</v>
      </c>
      <c r="AH3444" s="1">
        <f t="shared" si="1543"/>
        <v>0</v>
      </c>
    </row>
    <row r="3445" spans="6:34" ht="15" thickBot="1" x14ac:dyDescent="0.4">
      <c r="F3445" s="21">
        <f t="shared" si="1555"/>
        <v>341.50000000000915</v>
      </c>
      <c r="G3445" s="20">
        <f t="shared" si="1570"/>
        <v>356.63043478260749</v>
      </c>
      <c r="H3445" s="19">
        <f t="shared" si="1544"/>
        <v>6.6304347826074945</v>
      </c>
      <c r="I3445" s="18">
        <f t="shared" si="1545"/>
        <v>1.8944099378878556E-2</v>
      </c>
      <c r="J3445" s="17">
        <f t="shared" si="1546"/>
        <v>3935.0464558612857</v>
      </c>
      <c r="K3445" s="16">
        <f t="shared" si="1547"/>
        <v>32.161889288814081</v>
      </c>
      <c r="L3445" s="15">
        <f t="shared" si="1548"/>
        <v>1.3845347021276564E-7</v>
      </c>
      <c r="M3445" s="14">
        <f t="shared" si="1549"/>
        <v>3.2909005334872264E-10</v>
      </c>
      <c r="N3445" s="13">
        <f t="shared" si="1556"/>
        <v>0</v>
      </c>
      <c r="O3445" s="12">
        <f t="shared" si="1557"/>
        <v>0</v>
      </c>
      <c r="P3445" s="4">
        <f t="shared" si="1558"/>
        <v>1.2462128098967713E-9</v>
      </c>
      <c r="Q3445" s="11">
        <f t="shared" si="1550"/>
        <v>1.831413571056754E-8</v>
      </c>
      <c r="R3445" s="10">
        <f t="shared" si="1559"/>
        <v>0</v>
      </c>
      <c r="S3445" s="9">
        <f t="shared" si="1560"/>
        <v>0</v>
      </c>
      <c r="T3445" s="8">
        <f t="shared" si="1561"/>
        <v>37294.985922558852</v>
      </c>
      <c r="U3445" s="7">
        <f t="shared" si="1562"/>
        <v>-32.161889288814081</v>
      </c>
      <c r="V3445" s="9">
        <f t="shared" si="1563"/>
        <v>0</v>
      </c>
      <c r="W3445" s="8">
        <f t="shared" si="1564"/>
        <v>3935.0464558612857</v>
      </c>
      <c r="X3445" s="7">
        <f t="shared" si="1565"/>
        <v>-32.161889288814081</v>
      </c>
      <c r="Y3445" s="6">
        <f t="shared" si="1551"/>
        <v>0</v>
      </c>
      <c r="Z3445" s="4">
        <f t="shared" si="1552"/>
        <v>-1</v>
      </c>
      <c r="AA3445" s="4">
        <f t="shared" si="1566"/>
        <v>0</v>
      </c>
      <c r="AB3445" s="5">
        <f t="shared" si="1567"/>
        <v>0</v>
      </c>
      <c r="AC3445" s="418">
        <f t="shared" si="1571"/>
        <v>0</v>
      </c>
      <c r="AD3445" s="628">
        <f t="shared" si="1568"/>
        <v>0</v>
      </c>
      <c r="AE3445" s="4">
        <f t="shared" si="1553"/>
        <v>0</v>
      </c>
      <c r="AF3445" s="3">
        <f t="shared" si="1569"/>
        <v>4.67</v>
      </c>
      <c r="AG3445" s="2">
        <f t="shared" si="1554"/>
        <v>105.92076283713217</v>
      </c>
      <c r="AH3445" s="1">
        <f t="shared" si="1543"/>
        <v>0</v>
      </c>
    </row>
    <row r="3446" spans="6:34" ht="15" thickBot="1" x14ac:dyDescent="0.4">
      <c r="F3446" s="21">
        <f t="shared" si="1555"/>
        <v>341.60000000000917</v>
      </c>
      <c r="G3446" s="20">
        <f t="shared" si="1570"/>
        <v>356.63043478260749</v>
      </c>
      <c r="H3446" s="19">
        <f t="shared" si="1544"/>
        <v>6.6304347826074945</v>
      </c>
      <c r="I3446" s="18">
        <f t="shared" si="1545"/>
        <v>1.8944099378878556E-2</v>
      </c>
      <c r="J3446" s="17">
        <f t="shared" si="1546"/>
        <v>3935.0464558612857</v>
      </c>
      <c r="K3446" s="16">
        <f t="shared" si="1547"/>
        <v>32.161889288814081</v>
      </c>
      <c r="L3446" s="15">
        <f t="shared" si="1548"/>
        <v>1.3845347021276564E-7</v>
      </c>
      <c r="M3446" s="14">
        <f t="shared" si="1549"/>
        <v>3.2909005334872264E-10</v>
      </c>
      <c r="N3446" s="13">
        <f t="shared" si="1556"/>
        <v>0</v>
      </c>
      <c r="O3446" s="12">
        <f t="shared" si="1557"/>
        <v>0</v>
      </c>
      <c r="P3446" s="4">
        <f t="shared" si="1558"/>
        <v>1.2462128098967713E-9</v>
      </c>
      <c r="Q3446" s="11">
        <f t="shared" si="1550"/>
        <v>1.831413571056754E-8</v>
      </c>
      <c r="R3446" s="10">
        <f t="shared" si="1559"/>
        <v>0</v>
      </c>
      <c r="S3446" s="9">
        <f t="shared" si="1560"/>
        <v>0</v>
      </c>
      <c r="T3446" s="8">
        <f t="shared" si="1561"/>
        <v>37294.985922558852</v>
      </c>
      <c r="U3446" s="7">
        <f t="shared" si="1562"/>
        <v>-32.161889288814081</v>
      </c>
      <c r="V3446" s="9">
        <f t="shared" si="1563"/>
        <v>0</v>
      </c>
      <c r="W3446" s="8">
        <f t="shared" si="1564"/>
        <v>3935.0464558612857</v>
      </c>
      <c r="X3446" s="7">
        <f t="shared" si="1565"/>
        <v>-32.161889288814081</v>
      </c>
      <c r="Y3446" s="6">
        <f t="shared" si="1551"/>
        <v>0</v>
      </c>
      <c r="Z3446" s="4">
        <f t="shared" si="1552"/>
        <v>-1</v>
      </c>
      <c r="AA3446" s="4">
        <f t="shared" si="1566"/>
        <v>0</v>
      </c>
      <c r="AB3446" s="5">
        <f t="shared" si="1567"/>
        <v>0</v>
      </c>
      <c r="AC3446" s="418">
        <f t="shared" si="1571"/>
        <v>0</v>
      </c>
      <c r="AD3446" s="628">
        <f t="shared" si="1568"/>
        <v>0</v>
      </c>
      <c r="AE3446" s="4">
        <f t="shared" si="1553"/>
        <v>0</v>
      </c>
      <c r="AF3446" s="3">
        <f t="shared" si="1569"/>
        <v>4.67</v>
      </c>
      <c r="AG3446" s="2">
        <f t="shared" si="1554"/>
        <v>105.92076283713217</v>
      </c>
      <c r="AH3446" s="1">
        <f t="shared" si="1543"/>
        <v>0</v>
      </c>
    </row>
    <row r="3447" spans="6:34" ht="15" thickBot="1" x14ac:dyDescent="0.4">
      <c r="F3447" s="21">
        <f t="shared" si="1555"/>
        <v>341.7000000000092</v>
      </c>
      <c r="G3447" s="20">
        <f t="shared" si="1570"/>
        <v>356.63043478260749</v>
      </c>
      <c r="H3447" s="19">
        <f t="shared" si="1544"/>
        <v>6.6304347826074945</v>
      </c>
      <c r="I3447" s="18">
        <f t="shared" si="1545"/>
        <v>1.8944099378878556E-2</v>
      </c>
      <c r="J3447" s="17">
        <f t="shared" si="1546"/>
        <v>3935.0464558612857</v>
      </c>
      <c r="K3447" s="16">
        <f t="shared" si="1547"/>
        <v>32.161889288814081</v>
      </c>
      <c r="L3447" s="15">
        <f t="shared" si="1548"/>
        <v>1.3845347021276564E-7</v>
      </c>
      <c r="M3447" s="14">
        <f t="shared" si="1549"/>
        <v>3.2909005334872264E-10</v>
      </c>
      <c r="N3447" s="13">
        <f t="shared" si="1556"/>
        <v>0</v>
      </c>
      <c r="O3447" s="12">
        <f t="shared" si="1557"/>
        <v>0</v>
      </c>
      <c r="P3447" s="4">
        <f t="shared" si="1558"/>
        <v>1.2462128098967713E-9</v>
      </c>
      <c r="Q3447" s="11">
        <f t="shared" si="1550"/>
        <v>1.831413571056754E-8</v>
      </c>
      <c r="R3447" s="10">
        <f t="shared" si="1559"/>
        <v>0</v>
      </c>
      <c r="S3447" s="9">
        <f t="shared" si="1560"/>
        <v>0</v>
      </c>
      <c r="T3447" s="8">
        <f t="shared" si="1561"/>
        <v>37294.985922558852</v>
      </c>
      <c r="U3447" s="7">
        <f t="shared" si="1562"/>
        <v>-32.161889288814081</v>
      </c>
      <c r="V3447" s="9">
        <f t="shared" si="1563"/>
        <v>0</v>
      </c>
      <c r="W3447" s="8">
        <f t="shared" si="1564"/>
        <v>3935.0464558612857</v>
      </c>
      <c r="X3447" s="7">
        <f t="shared" si="1565"/>
        <v>-32.161889288814081</v>
      </c>
      <c r="Y3447" s="6">
        <f t="shared" si="1551"/>
        <v>0</v>
      </c>
      <c r="Z3447" s="4">
        <f t="shared" si="1552"/>
        <v>-1</v>
      </c>
      <c r="AA3447" s="4">
        <f t="shared" si="1566"/>
        <v>0</v>
      </c>
      <c r="AB3447" s="5">
        <f t="shared" si="1567"/>
        <v>0</v>
      </c>
      <c r="AC3447" s="418">
        <f t="shared" si="1571"/>
        <v>0</v>
      </c>
      <c r="AD3447" s="628">
        <f t="shared" si="1568"/>
        <v>0</v>
      </c>
      <c r="AE3447" s="4">
        <f t="shared" si="1553"/>
        <v>0</v>
      </c>
      <c r="AF3447" s="3">
        <f t="shared" si="1569"/>
        <v>4.67</v>
      </c>
      <c r="AG3447" s="2">
        <f t="shared" si="1554"/>
        <v>105.92076283713217</v>
      </c>
      <c r="AH3447" s="1">
        <f t="shared" si="1543"/>
        <v>0</v>
      </c>
    </row>
    <row r="3448" spans="6:34" ht="15" thickBot="1" x14ac:dyDescent="0.4">
      <c r="F3448" s="21">
        <f t="shared" si="1555"/>
        <v>341.80000000000922</v>
      </c>
      <c r="G3448" s="20">
        <f t="shared" si="1570"/>
        <v>356.63043478260749</v>
      </c>
      <c r="H3448" s="19">
        <f t="shared" si="1544"/>
        <v>6.6304347826074945</v>
      </c>
      <c r="I3448" s="18">
        <f t="shared" si="1545"/>
        <v>1.8944099378878556E-2</v>
      </c>
      <c r="J3448" s="17">
        <f t="shared" si="1546"/>
        <v>3935.0464558612857</v>
      </c>
      <c r="K3448" s="16">
        <f t="shared" si="1547"/>
        <v>32.161889288814081</v>
      </c>
      <c r="L3448" s="15">
        <f t="shared" si="1548"/>
        <v>1.3845347021276564E-7</v>
      </c>
      <c r="M3448" s="14">
        <f t="shared" si="1549"/>
        <v>3.2909005334872264E-10</v>
      </c>
      <c r="N3448" s="13">
        <f t="shared" si="1556"/>
        <v>0</v>
      </c>
      <c r="O3448" s="12">
        <f t="shared" si="1557"/>
        <v>0</v>
      </c>
      <c r="P3448" s="4">
        <f t="shared" si="1558"/>
        <v>1.2462128098967713E-9</v>
      </c>
      <c r="Q3448" s="11">
        <f t="shared" si="1550"/>
        <v>1.831413571056754E-8</v>
      </c>
      <c r="R3448" s="10">
        <f t="shared" si="1559"/>
        <v>0</v>
      </c>
      <c r="S3448" s="9">
        <f t="shared" si="1560"/>
        <v>0</v>
      </c>
      <c r="T3448" s="8">
        <f t="shared" si="1561"/>
        <v>37294.985922558852</v>
      </c>
      <c r="U3448" s="7">
        <f t="shared" si="1562"/>
        <v>-32.161889288814081</v>
      </c>
      <c r="V3448" s="9">
        <f t="shared" si="1563"/>
        <v>0</v>
      </c>
      <c r="W3448" s="8">
        <f t="shared" si="1564"/>
        <v>3935.0464558612857</v>
      </c>
      <c r="X3448" s="7">
        <f t="shared" si="1565"/>
        <v>-32.161889288814081</v>
      </c>
      <c r="Y3448" s="6">
        <f t="shared" si="1551"/>
        <v>0</v>
      </c>
      <c r="Z3448" s="4">
        <f t="shared" si="1552"/>
        <v>-1</v>
      </c>
      <c r="AA3448" s="4">
        <f t="shared" si="1566"/>
        <v>0</v>
      </c>
      <c r="AB3448" s="5">
        <f t="shared" si="1567"/>
        <v>0</v>
      </c>
      <c r="AC3448" s="418">
        <f t="shared" si="1571"/>
        <v>0</v>
      </c>
      <c r="AD3448" s="628">
        <f t="shared" si="1568"/>
        <v>0</v>
      </c>
      <c r="AE3448" s="4">
        <f t="shared" si="1553"/>
        <v>0</v>
      </c>
      <c r="AF3448" s="3">
        <f t="shared" si="1569"/>
        <v>4.67</v>
      </c>
      <c r="AG3448" s="2">
        <f t="shared" si="1554"/>
        <v>105.92076283713217</v>
      </c>
      <c r="AH3448" s="1">
        <f t="shared" si="1543"/>
        <v>0</v>
      </c>
    </row>
    <row r="3449" spans="6:34" ht="15" thickBot="1" x14ac:dyDescent="0.4">
      <c r="F3449" s="21">
        <f t="shared" si="1555"/>
        <v>341.90000000000924</v>
      </c>
      <c r="G3449" s="20">
        <f t="shared" si="1570"/>
        <v>356.63043478260749</v>
      </c>
      <c r="H3449" s="19">
        <f t="shared" si="1544"/>
        <v>6.6304347826074945</v>
      </c>
      <c r="I3449" s="18">
        <f t="shared" si="1545"/>
        <v>1.8944099378878556E-2</v>
      </c>
      <c r="J3449" s="17">
        <f t="shared" si="1546"/>
        <v>3935.0464558612857</v>
      </c>
      <c r="K3449" s="16">
        <f t="shared" si="1547"/>
        <v>32.161889288814081</v>
      </c>
      <c r="L3449" s="15">
        <f t="shared" si="1548"/>
        <v>1.3845347021276564E-7</v>
      </c>
      <c r="M3449" s="14">
        <f t="shared" si="1549"/>
        <v>3.2909005334872264E-10</v>
      </c>
      <c r="N3449" s="13">
        <f t="shared" si="1556"/>
        <v>0</v>
      </c>
      <c r="O3449" s="12">
        <f t="shared" si="1557"/>
        <v>0</v>
      </c>
      <c r="P3449" s="4">
        <f t="shared" si="1558"/>
        <v>1.2462128098967713E-9</v>
      </c>
      <c r="Q3449" s="11">
        <f t="shared" si="1550"/>
        <v>1.831413571056754E-8</v>
      </c>
      <c r="R3449" s="10">
        <f t="shared" si="1559"/>
        <v>0</v>
      </c>
      <c r="S3449" s="9">
        <f t="shared" si="1560"/>
        <v>0</v>
      </c>
      <c r="T3449" s="8">
        <f t="shared" si="1561"/>
        <v>37294.985922558852</v>
      </c>
      <c r="U3449" s="7">
        <f t="shared" si="1562"/>
        <v>-32.161889288814081</v>
      </c>
      <c r="V3449" s="9">
        <f t="shared" si="1563"/>
        <v>0</v>
      </c>
      <c r="W3449" s="8">
        <f t="shared" si="1564"/>
        <v>3935.0464558612857</v>
      </c>
      <c r="X3449" s="7">
        <f t="shared" si="1565"/>
        <v>-32.161889288814081</v>
      </c>
      <c r="Y3449" s="6">
        <f t="shared" si="1551"/>
        <v>0</v>
      </c>
      <c r="Z3449" s="4">
        <f t="shared" si="1552"/>
        <v>-1</v>
      </c>
      <c r="AA3449" s="4">
        <f t="shared" si="1566"/>
        <v>0</v>
      </c>
      <c r="AB3449" s="5">
        <f t="shared" si="1567"/>
        <v>0</v>
      </c>
      <c r="AC3449" s="418">
        <f t="shared" si="1571"/>
        <v>0</v>
      </c>
      <c r="AD3449" s="628">
        <f t="shared" si="1568"/>
        <v>0</v>
      </c>
      <c r="AE3449" s="4">
        <f t="shared" si="1553"/>
        <v>0</v>
      </c>
      <c r="AF3449" s="3">
        <f t="shared" si="1569"/>
        <v>4.67</v>
      </c>
      <c r="AG3449" s="2">
        <f t="shared" si="1554"/>
        <v>105.92076283713217</v>
      </c>
      <c r="AH3449" s="1">
        <f t="shared" si="1543"/>
        <v>0</v>
      </c>
    </row>
    <row r="3450" spans="6:34" ht="15" thickBot="1" x14ac:dyDescent="0.4">
      <c r="F3450" s="21">
        <f t="shared" si="1555"/>
        <v>342.00000000000927</v>
      </c>
      <c r="G3450" s="20">
        <f t="shared" si="1570"/>
        <v>356.63043478260749</v>
      </c>
      <c r="H3450" s="19">
        <f t="shared" si="1544"/>
        <v>6.6304347826074945</v>
      </c>
      <c r="I3450" s="18">
        <f t="shared" si="1545"/>
        <v>1.8944099378878556E-2</v>
      </c>
      <c r="J3450" s="17">
        <f t="shared" si="1546"/>
        <v>3935.0464558612857</v>
      </c>
      <c r="K3450" s="16">
        <f t="shared" si="1547"/>
        <v>32.161889288814081</v>
      </c>
      <c r="L3450" s="15">
        <f t="shared" si="1548"/>
        <v>1.3845347021276564E-7</v>
      </c>
      <c r="M3450" s="14">
        <f t="shared" si="1549"/>
        <v>3.2909005334872264E-10</v>
      </c>
      <c r="N3450" s="13">
        <f t="shared" si="1556"/>
        <v>0</v>
      </c>
      <c r="O3450" s="12">
        <f t="shared" si="1557"/>
        <v>0</v>
      </c>
      <c r="P3450" s="4">
        <f t="shared" si="1558"/>
        <v>1.2462128098967713E-9</v>
      </c>
      <c r="Q3450" s="11">
        <f t="shared" si="1550"/>
        <v>1.831413571056754E-8</v>
      </c>
      <c r="R3450" s="10">
        <f t="shared" si="1559"/>
        <v>0</v>
      </c>
      <c r="S3450" s="9">
        <f t="shared" si="1560"/>
        <v>0</v>
      </c>
      <c r="T3450" s="8">
        <f t="shared" si="1561"/>
        <v>37294.985922558852</v>
      </c>
      <c r="U3450" s="7">
        <f t="shared" si="1562"/>
        <v>-32.161889288814081</v>
      </c>
      <c r="V3450" s="9">
        <f t="shared" si="1563"/>
        <v>0</v>
      </c>
      <c r="W3450" s="8">
        <f t="shared" si="1564"/>
        <v>3935.0464558612857</v>
      </c>
      <c r="X3450" s="7">
        <f t="shared" si="1565"/>
        <v>-32.161889288814081</v>
      </c>
      <c r="Y3450" s="6">
        <f t="shared" si="1551"/>
        <v>0</v>
      </c>
      <c r="Z3450" s="4">
        <f t="shared" si="1552"/>
        <v>-1</v>
      </c>
      <c r="AA3450" s="4">
        <f t="shared" si="1566"/>
        <v>0</v>
      </c>
      <c r="AB3450" s="5">
        <f t="shared" si="1567"/>
        <v>0</v>
      </c>
      <c r="AC3450" s="418">
        <f t="shared" si="1571"/>
        <v>0</v>
      </c>
      <c r="AD3450" s="628">
        <f t="shared" si="1568"/>
        <v>0</v>
      </c>
      <c r="AE3450" s="4">
        <f t="shared" si="1553"/>
        <v>0</v>
      </c>
      <c r="AF3450" s="3">
        <f t="shared" si="1569"/>
        <v>4.67</v>
      </c>
      <c r="AG3450" s="2">
        <f t="shared" si="1554"/>
        <v>105.92076283713217</v>
      </c>
      <c r="AH3450" s="1">
        <f t="shared" si="1543"/>
        <v>0</v>
      </c>
    </row>
    <row r="3451" spans="6:34" ht="15" thickBot="1" x14ac:dyDescent="0.4">
      <c r="F3451" s="21">
        <f t="shared" si="1555"/>
        <v>342.10000000000929</v>
      </c>
      <c r="G3451" s="20">
        <f t="shared" si="1570"/>
        <v>356.63043478260749</v>
      </c>
      <c r="H3451" s="19">
        <f t="shared" si="1544"/>
        <v>6.6304347826074945</v>
      </c>
      <c r="I3451" s="18">
        <f t="shared" si="1545"/>
        <v>1.8944099378878556E-2</v>
      </c>
      <c r="J3451" s="17">
        <f t="shared" si="1546"/>
        <v>3935.0464558612857</v>
      </c>
      <c r="K3451" s="16">
        <f t="shared" si="1547"/>
        <v>32.161889288814081</v>
      </c>
      <c r="L3451" s="15">
        <f t="shared" si="1548"/>
        <v>1.3845347021276564E-7</v>
      </c>
      <c r="M3451" s="14">
        <f t="shared" si="1549"/>
        <v>3.2909005334872264E-10</v>
      </c>
      <c r="N3451" s="13">
        <f t="shared" si="1556"/>
        <v>0</v>
      </c>
      <c r="O3451" s="12">
        <f t="shared" si="1557"/>
        <v>0</v>
      </c>
      <c r="P3451" s="4">
        <f t="shared" si="1558"/>
        <v>1.2462128098967713E-9</v>
      </c>
      <c r="Q3451" s="11">
        <f t="shared" si="1550"/>
        <v>1.831413571056754E-8</v>
      </c>
      <c r="R3451" s="10">
        <f t="shared" si="1559"/>
        <v>0</v>
      </c>
      <c r="S3451" s="9">
        <f t="shared" si="1560"/>
        <v>0</v>
      </c>
      <c r="T3451" s="8">
        <f t="shared" si="1561"/>
        <v>37294.985922558852</v>
      </c>
      <c r="U3451" s="7">
        <f t="shared" si="1562"/>
        <v>-32.161889288814081</v>
      </c>
      <c r="V3451" s="9">
        <f t="shared" si="1563"/>
        <v>0</v>
      </c>
      <c r="W3451" s="8">
        <f t="shared" si="1564"/>
        <v>3935.0464558612857</v>
      </c>
      <c r="X3451" s="7">
        <f t="shared" si="1565"/>
        <v>-32.161889288814081</v>
      </c>
      <c r="Y3451" s="6">
        <f t="shared" si="1551"/>
        <v>0</v>
      </c>
      <c r="Z3451" s="4">
        <f t="shared" si="1552"/>
        <v>-1</v>
      </c>
      <c r="AA3451" s="4">
        <f t="shared" si="1566"/>
        <v>0</v>
      </c>
      <c r="AB3451" s="5">
        <f t="shared" si="1567"/>
        <v>0</v>
      </c>
      <c r="AC3451" s="418">
        <f t="shared" si="1571"/>
        <v>0</v>
      </c>
      <c r="AD3451" s="628">
        <f t="shared" si="1568"/>
        <v>0</v>
      </c>
      <c r="AE3451" s="4">
        <f t="shared" si="1553"/>
        <v>0</v>
      </c>
      <c r="AF3451" s="3">
        <f t="shared" si="1569"/>
        <v>4.67</v>
      </c>
      <c r="AG3451" s="2">
        <f t="shared" si="1554"/>
        <v>105.92076283713217</v>
      </c>
      <c r="AH3451" s="1">
        <f t="shared" si="1543"/>
        <v>0</v>
      </c>
    </row>
    <row r="3452" spans="6:34" ht="15" thickBot="1" x14ac:dyDescent="0.4">
      <c r="F3452" s="21">
        <f t="shared" si="1555"/>
        <v>342.20000000000931</v>
      </c>
      <c r="G3452" s="20">
        <f t="shared" si="1570"/>
        <v>356.63043478260749</v>
      </c>
      <c r="H3452" s="19">
        <f t="shared" si="1544"/>
        <v>6.6304347826074945</v>
      </c>
      <c r="I3452" s="18">
        <f t="shared" si="1545"/>
        <v>1.8944099378878556E-2</v>
      </c>
      <c r="J3452" s="17">
        <f t="shared" si="1546"/>
        <v>3935.0464558612857</v>
      </c>
      <c r="K3452" s="16">
        <f t="shared" si="1547"/>
        <v>32.161889288814081</v>
      </c>
      <c r="L3452" s="15">
        <f t="shared" si="1548"/>
        <v>1.3845347021276564E-7</v>
      </c>
      <c r="M3452" s="14">
        <f t="shared" si="1549"/>
        <v>3.2909005334872264E-10</v>
      </c>
      <c r="N3452" s="13">
        <f t="shared" si="1556"/>
        <v>0</v>
      </c>
      <c r="O3452" s="12">
        <f t="shared" si="1557"/>
        <v>0</v>
      </c>
      <c r="P3452" s="4">
        <f t="shared" si="1558"/>
        <v>1.2462128098967713E-9</v>
      </c>
      <c r="Q3452" s="11">
        <f t="shared" si="1550"/>
        <v>1.831413571056754E-8</v>
      </c>
      <c r="R3452" s="10">
        <f t="shared" si="1559"/>
        <v>0</v>
      </c>
      <c r="S3452" s="9">
        <f t="shared" si="1560"/>
        <v>0</v>
      </c>
      <c r="T3452" s="8">
        <f t="shared" si="1561"/>
        <v>37294.985922558852</v>
      </c>
      <c r="U3452" s="7">
        <f t="shared" si="1562"/>
        <v>-32.161889288814081</v>
      </c>
      <c r="V3452" s="9">
        <f t="shared" si="1563"/>
        <v>0</v>
      </c>
      <c r="W3452" s="8">
        <f t="shared" si="1564"/>
        <v>3935.0464558612857</v>
      </c>
      <c r="X3452" s="7">
        <f t="shared" si="1565"/>
        <v>-32.161889288814081</v>
      </c>
      <c r="Y3452" s="6">
        <f t="shared" si="1551"/>
        <v>0</v>
      </c>
      <c r="Z3452" s="4">
        <f t="shared" si="1552"/>
        <v>-1</v>
      </c>
      <c r="AA3452" s="4">
        <f t="shared" si="1566"/>
        <v>0</v>
      </c>
      <c r="AB3452" s="5">
        <f t="shared" si="1567"/>
        <v>0</v>
      </c>
      <c r="AC3452" s="418">
        <f t="shared" si="1571"/>
        <v>0</v>
      </c>
      <c r="AD3452" s="628">
        <f t="shared" si="1568"/>
        <v>0</v>
      </c>
      <c r="AE3452" s="4">
        <f t="shared" si="1553"/>
        <v>0</v>
      </c>
      <c r="AF3452" s="3">
        <f t="shared" si="1569"/>
        <v>4.67</v>
      </c>
      <c r="AG3452" s="2">
        <f t="shared" si="1554"/>
        <v>105.92076283713217</v>
      </c>
      <c r="AH3452" s="1">
        <f t="shared" si="1543"/>
        <v>0</v>
      </c>
    </row>
    <row r="3453" spans="6:34" ht="15" thickBot="1" x14ac:dyDescent="0.4">
      <c r="F3453" s="21">
        <f t="shared" si="1555"/>
        <v>342.30000000000933</v>
      </c>
      <c r="G3453" s="20">
        <f t="shared" si="1570"/>
        <v>356.63043478260749</v>
      </c>
      <c r="H3453" s="19">
        <f t="shared" si="1544"/>
        <v>6.6304347826074945</v>
      </c>
      <c r="I3453" s="18">
        <f t="shared" si="1545"/>
        <v>1.8944099378878556E-2</v>
      </c>
      <c r="J3453" s="17">
        <f t="shared" si="1546"/>
        <v>3935.0464558612857</v>
      </c>
      <c r="K3453" s="16">
        <f t="shared" si="1547"/>
        <v>32.161889288814081</v>
      </c>
      <c r="L3453" s="15">
        <f t="shared" si="1548"/>
        <v>1.3845347021276564E-7</v>
      </c>
      <c r="M3453" s="14">
        <f t="shared" si="1549"/>
        <v>3.2909005334872264E-10</v>
      </c>
      <c r="N3453" s="13">
        <f t="shared" si="1556"/>
        <v>0</v>
      </c>
      <c r="O3453" s="12">
        <f t="shared" si="1557"/>
        <v>0</v>
      </c>
      <c r="P3453" s="4">
        <f t="shared" si="1558"/>
        <v>1.2462128098967713E-9</v>
      </c>
      <c r="Q3453" s="11">
        <f t="shared" si="1550"/>
        <v>1.831413571056754E-8</v>
      </c>
      <c r="R3453" s="10">
        <f t="shared" si="1559"/>
        <v>0</v>
      </c>
      <c r="S3453" s="9">
        <f t="shared" si="1560"/>
        <v>0</v>
      </c>
      <c r="T3453" s="8">
        <f t="shared" si="1561"/>
        <v>37294.985922558852</v>
      </c>
      <c r="U3453" s="7">
        <f t="shared" si="1562"/>
        <v>-32.161889288814081</v>
      </c>
      <c r="V3453" s="9">
        <f t="shared" si="1563"/>
        <v>0</v>
      </c>
      <c r="W3453" s="8">
        <f t="shared" si="1564"/>
        <v>3935.0464558612857</v>
      </c>
      <c r="X3453" s="7">
        <f t="shared" si="1565"/>
        <v>-32.161889288814081</v>
      </c>
      <c r="Y3453" s="6">
        <f t="shared" si="1551"/>
        <v>0</v>
      </c>
      <c r="Z3453" s="4">
        <f t="shared" si="1552"/>
        <v>-1</v>
      </c>
      <c r="AA3453" s="4">
        <f t="shared" si="1566"/>
        <v>0</v>
      </c>
      <c r="AB3453" s="5">
        <f t="shared" si="1567"/>
        <v>0</v>
      </c>
      <c r="AC3453" s="418">
        <f t="shared" si="1571"/>
        <v>0</v>
      </c>
      <c r="AD3453" s="628">
        <f t="shared" si="1568"/>
        <v>0</v>
      </c>
      <c r="AE3453" s="4">
        <f t="shared" si="1553"/>
        <v>0</v>
      </c>
      <c r="AF3453" s="3">
        <f t="shared" si="1569"/>
        <v>4.67</v>
      </c>
      <c r="AG3453" s="2">
        <f t="shared" si="1554"/>
        <v>105.92076283713217</v>
      </c>
      <c r="AH3453" s="1">
        <f t="shared" si="1543"/>
        <v>0</v>
      </c>
    </row>
    <row r="3454" spans="6:34" ht="15" thickBot="1" x14ac:dyDescent="0.4">
      <c r="F3454" s="21">
        <f t="shared" si="1555"/>
        <v>342.40000000000936</v>
      </c>
      <c r="G3454" s="20">
        <f t="shared" si="1570"/>
        <v>356.63043478260749</v>
      </c>
      <c r="H3454" s="19">
        <f t="shared" si="1544"/>
        <v>6.6304347826074945</v>
      </c>
      <c r="I3454" s="18">
        <f t="shared" si="1545"/>
        <v>1.8944099378878556E-2</v>
      </c>
      <c r="J3454" s="17">
        <f t="shared" si="1546"/>
        <v>3935.0464558612857</v>
      </c>
      <c r="K3454" s="16">
        <f t="shared" si="1547"/>
        <v>32.161889288814081</v>
      </c>
      <c r="L3454" s="15">
        <f t="shared" si="1548"/>
        <v>1.3845347021276564E-7</v>
      </c>
      <c r="M3454" s="14">
        <f t="shared" si="1549"/>
        <v>3.2909005334872264E-10</v>
      </c>
      <c r="N3454" s="13">
        <f t="shared" si="1556"/>
        <v>0</v>
      </c>
      <c r="O3454" s="12">
        <f t="shared" si="1557"/>
        <v>0</v>
      </c>
      <c r="P3454" s="4">
        <f t="shared" si="1558"/>
        <v>1.2462128098967713E-9</v>
      </c>
      <c r="Q3454" s="11">
        <f t="shared" si="1550"/>
        <v>1.831413571056754E-8</v>
      </c>
      <c r="R3454" s="10">
        <f t="shared" si="1559"/>
        <v>0</v>
      </c>
      <c r="S3454" s="9">
        <f t="shared" si="1560"/>
        <v>0</v>
      </c>
      <c r="T3454" s="8">
        <f t="shared" si="1561"/>
        <v>37294.985922558852</v>
      </c>
      <c r="U3454" s="7">
        <f t="shared" si="1562"/>
        <v>-32.161889288814081</v>
      </c>
      <c r="V3454" s="9">
        <f t="shared" si="1563"/>
        <v>0</v>
      </c>
      <c r="W3454" s="8">
        <f t="shared" si="1564"/>
        <v>3935.0464558612857</v>
      </c>
      <c r="X3454" s="7">
        <f t="shared" si="1565"/>
        <v>-32.161889288814081</v>
      </c>
      <c r="Y3454" s="6">
        <f t="shared" si="1551"/>
        <v>0</v>
      </c>
      <c r="Z3454" s="4">
        <f t="shared" si="1552"/>
        <v>-1</v>
      </c>
      <c r="AA3454" s="4">
        <f t="shared" si="1566"/>
        <v>0</v>
      </c>
      <c r="AB3454" s="5">
        <f t="shared" si="1567"/>
        <v>0</v>
      </c>
      <c r="AC3454" s="418">
        <f t="shared" si="1571"/>
        <v>0</v>
      </c>
      <c r="AD3454" s="628">
        <f t="shared" si="1568"/>
        <v>0</v>
      </c>
      <c r="AE3454" s="4">
        <f t="shared" si="1553"/>
        <v>0</v>
      </c>
      <c r="AF3454" s="3">
        <f t="shared" si="1569"/>
        <v>4.67</v>
      </c>
      <c r="AG3454" s="2">
        <f t="shared" si="1554"/>
        <v>105.92076283713217</v>
      </c>
      <c r="AH3454" s="1">
        <f t="shared" si="1543"/>
        <v>0</v>
      </c>
    </row>
    <row r="3455" spans="6:34" ht="15" thickBot="1" x14ac:dyDescent="0.4">
      <c r="F3455" s="21">
        <f t="shared" si="1555"/>
        <v>342.50000000000938</v>
      </c>
      <c r="G3455" s="20">
        <f t="shared" si="1570"/>
        <v>356.63043478260749</v>
      </c>
      <c r="H3455" s="19">
        <f t="shared" si="1544"/>
        <v>6.6304347826074945</v>
      </c>
      <c r="I3455" s="18">
        <f t="shared" si="1545"/>
        <v>1.8944099378878556E-2</v>
      </c>
      <c r="J3455" s="17">
        <f t="shared" si="1546"/>
        <v>3935.0464558612857</v>
      </c>
      <c r="K3455" s="16">
        <f t="shared" si="1547"/>
        <v>32.161889288814081</v>
      </c>
      <c r="L3455" s="15">
        <f t="shared" si="1548"/>
        <v>1.3845347021276564E-7</v>
      </c>
      <c r="M3455" s="14">
        <f t="shared" si="1549"/>
        <v>3.2909005334872264E-10</v>
      </c>
      <c r="N3455" s="13">
        <f t="shared" si="1556"/>
        <v>0</v>
      </c>
      <c r="O3455" s="12">
        <f t="shared" si="1557"/>
        <v>0</v>
      </c>
      <c r="P3455" s="4">
        <f t="shared" si="1558"/>
        <v>1.2462128098967713E-9</v>
      </c>
      <c r="Q3455" s="11">
        <f t="shared" si="1550"/>
        <v>1.831413571056754E-8</v>
      </c>
      <c r="R3455" s="10">
        <f t="shared" si="1559"/>
        <v>0</v>
      </c>
      <c r="S3455" s="9">
        <f t="shared" si="1560"/>
        <v>0</v>
      </c>
      <c r="T3455" s="8">
        <f t="shared" si="1561"/>
        <v>37294.985922558852</v>
      </c>
      <c r="U3455" s="7">
        <f t="shared" si="1562"/>
        <v>-32.161889288814081</v>
      </c>
      <c r="V3455" s="9">
        <f t="shared" si="1563"/>
        <v>0</v>
      </c>
      <c r="W3455" s="8">
        <f t="shared" si="1564"/>
        <v>3935.0464558612857</v>
      </c>
      <c r="X3455" s="7">
        <f t="shared" si="1565"/>
        <v>-32.161889288814081</v>
      </c>
      <c r="Y3455" s="6">
        <f t="shared" si="1551"/>
        <v>0</v>
      </c>
      <c r="Z3455" s="4">
        <f t="shared" si="1552"/>
        <v>-1</v>
      </c>
      <c r="AA3455" s="4">
        <f t="shared" si="1566"/>
        <v>0</v>
      </c>
      <c r="AB3455" s="5">
        <f t="shared" si="1567"/>
        <v>0</v>
      </c>
      <c r="AC3455" s="418">
        <f t="shared" si="1571"/>
        <v>0</v>
      </c>
      <c r="AD3455" s="628">
        <f t="shared" si="1568"/>
        <v>0</v>
      </c>
      <c r="AE3455" s="4">
        <f t="shared" si="1553"/>
        <v>0</v>
      </c>
      <c r="AF3455" s="3">
        <f t="shared" si="1569"/>
        <v>4.67</v>
      </c>
      <c r="AG3455" s="2">
        <f t="shared" si="1554"/>
        <v>105.92076283713217</v>
      </c>
      <c r="AH3455" s="1">
        <f t="shared" si="1543"/>
        <v>0</v>
      </c>
    </row>
    <row r="3456" spans="6:34" ht="15" thickBot="1" x14ac:dyDescent="0.4">
      <c r="F3456" s="21">
        <f t="shared" si="1555"/>
        <v>342.6000000000094</v>
      </c>
      <c r="G3456" s="20">
        <f t="shared" si="1570"/>
        <v>356.63043478260749</v>
      </c>
      <c r="H3456" s="19">
        <f t="shared" si="1544"/>
        <v>6.6304347826074945</v>
      </c>
      <c r="I3456" s="18">
        <f t="shared" si="1545"/>
        <v>1.8944099378878556E-2</v>
      </c>
      <c r="J3456" s="17">
        <f t="shared" si="1546"/>
        <v>3935.0464558612857</v>
      </c>
      <c r="K3456" s="16">
        <f t="shared" si="1547"/>
        <v>32.161889288814081</v>
      </c>
      <c r="L3456" s="15">
        <f t="shared" si="1548"/>
        <v>1.3845347021276564E-7</v>
      </c>
      <c r="M3456" s="14">
        <f t="shared" si="1549"/>
        <v>3.2909005334872264E-10</v>
      </c>
      <c r="N3456" s="13">
        <f t="shared" si="1556"/>
        <v>0</v>
      </c>
      <c r="O3456" s="12">
        <f t="shared" si="1557"/>
        <v>0</v>
      </c>
      <c r="P3456" s="4">
        <f t="shared" si="1558"/>
        <v>1.2462128098967713E-9</v>
      </c>
      <c r="Q3456" s="11">
        <f t="shared" si="1550"/>
        <v>1.831413571056754E-8</v>
      </c>
      <c r="R3456" s="10">
        <f t="shared" si="1559"/>
        <v>0</v>
      </c>
      <c r="S3456" s="9">
        <f t="shared" si="1560"/>
        <v>0</v>
      </c>
      <c r="T3456" s="8">
        <f t="shared" si="1561"/>
        <v>37294.985922558852</v>
      </c>
      <c r="U3456" s="7">
        <f t="shared" si="1562"/>
        <v>-32.161889288814081</v>
      </c>
      <c r="V3456" s="9">
        <f t="shared" si="1563"/>
        <v>0</v>
      </c>
      <c r="W3456" s="8">
        <f t="shared" si="1564"/>
        <v>3935.0464558612857</v>
      </c>
      <c r="X3456" s="7">
        <f t="shared" si="1565"/>
        <v>-32.161889288814081</v>
      </c>
      <c r="Y3456" s="6">
        <f t="shared" si="1551"/>
        <v>0</v>
      </c>
      <c r="Z3456" s="4">
        <f t="shared" si="1552"/>
        <v>-1</v>
      </c>
      <c r="AA3456" s="4">
        <f t="shared" si="1566"/>
        <v>0</v>
      </c>
      <c r="AB3456" s="5">
        <f t="shared" si="1567"/>
        <v>0</v>
      </c>
      <c r="AC3456" s="418">
        <f t="shared" si="1571"/>
        <v>0</v>
      </c>
      <c r="AD3456" s="628">
        <f t="shared" si="1568"/>
        <v>0</v>
      </c>
      <c r="AE3456" s="4">
        <f t="shared" si="1553"/>
        <v>0</v>
      </c>
      <c r="AF3456" s="3">
        <f t="shared" si="1569"/>
        <v>4.67</v>
      </c>
      <c r="AG3456" s="2">
        <f t="shared" si="1554"/>
        <v>105.92076283713217</v>
      </c>
      <c r="AH3456" s="1">
        <f t="shared" si="1543"/>
        <v>0</v>
      </c>
    </row>
    <row r="3457" spans="6:34" ht="15" thickBot="1" x14ac:dyDescent="0.4">
      <c r="F3457" s="21">
        <f t="shared" si="1555"/>
        <v>342.70000000000942</v>
      </c>
      <c r="G3457" s="20">
        <f t="shared" si="1570"/>
        <v>356.63043478260749</v>
      </c>
      <c r="H3457" s="19">
        <f t="shared" si="1544"/>
        <v>6.6304347826074945</v>
      </c>
      <c r="I3457" s="18">
        <f t="shared" si="1545"/>
        <v>1.8944099378878556E-2</v>
      </c>
      <c r="J3457" s="17">
        <f t="shared" si="1546"/>
        <v>3935.0464558612857</v>
      </c>
      <c r="K3457" s="16">
        <f t="shared" si="1547"/>
        <v>32.161889288814081</v>
      </c>
      <c r="L3457" s="15">
        <f t="shared" si="1548"/>
        <v>1.3845347021276564E-7</v>
      </c>
      <c r="M3457" s="14">
        <f t="shared" si="1549"/>
        <v>3.2909005334872264E-10</v>
      </c>
      <c r="N3457" s="13">
        <f t="shared" si="1556"/>
        <v>0</v>
      </c>
      <c r="O3457" s="12">
        <f t="shared" si="1557"/>
        <v>0</v>
      </c>
      <c r="P3457" s="4">
        <f t="shared" si="1558"/>
        <v>1.2462128098967713E-9</v>
      </c>
      <c r="Q3457" s="11">
        <f t="shared" si="1550"/>
        <v>1.831413571056754E-8</v>
      </c>
      <c r="R3457" s="10">
        <f t="shared" si="1559"/>
        <v>0</v>
      </c>
      <c r="S3457" s="9">
        <f t="shared" si="1560"/>
        <v>0</v>
      </c>
      <c r="T3457" s="8">
        <f t="shared" si="1561"/>
        <v>37294.985922558852</v>
      </c>
      <c r="U3457" s="7">
        <f t="shared" si="1562"/>
        <v>-32.161889288814081</v>
      </c>
      <c r="V3457" s="9">
        <f t="shared" si="1563"/>
        <v>0</v>
      </c>
      <c r="W3457" s="8">
        <f t="shared" si="1564"/>
        <v>3935.0464558612857</v>
      </c>
      <c r="X3457" s="7">
        <f t="shared" si="1565"/>
        <v>-32.161889288814081</v>
      </c>
      <c r="Y3457" s="6">
        <f t="shared" si="1551"/>
        <v>0</v>
      </c>
      <c r="Z3457" s="4">
        <f t="shared" si="1552"/>
        <v>-1</v>
      </c>
      <c r="AA3457" s="4">
        <f t="shared" si="1566"/>
        <v>0</v>
      </c>
      <c r="AB3457" s="5">
        <f t="shared" si="1567"/>
        <v>0</v>
      </c>
      <c r="AC3457" s="418">
        <f t="shared" si="1571"/>
        <v>0</v>
      </c>
      <c r="AD3457" s="628">
        <f t="shared" si="1568"/>
        <v>0</v>
      </c>
      <c r="AE3457" s="4">
        <f t="shared" si="1553"/>
        <v>0</v>
      </c>
      <c r="AF3457" s="3">
        <f t="shared" si="1569"/>
        <v>4.67</v>
      </c>
      <c r="AG3457" s="2">
        <f t="shared" si="1554"/>
        <v>105.92076283713217</v>
      </c>
      <c r="AH3457" s="1">
        <f t="shared" si="1543"/>
        <v>0</v>
      </c>
    </row>
    <row r="3458" spans="6:34" ht="15" thickBot="1" x14ac:dyDescent="0.4">
      <c r="F3458" s="21">
        <f t="shared" si="1555"/>
        <v>342.80000000000945</v>
      </c>
      <c r="G3458" s="20">
        <f t="shared" si="1570"/>
        <v>356.63043478260749</v>
      </c>
      <c r="H3458" s="19">
        <f t="shared" si="1544"/>
        <v>6.6304347826074945</v>
      </c>
      <c r="I3458" s="18">
        <f t="shared" si="1545"/>
        <v>1.8944099378878556E-2</v>
      </c>
      <c r="J3458" s="17">
        <f t="shared" si="1546"/>
        <v>3935.0464558612857</v>
      </c>
      <c r="K3458" s="16">
        <f t="shared" si="1547"/>
        <v>32.161889288814081</v>
      </c>
      <c r="L3458" s="15">
        <f t="shared" si="1548"/>
        <v>1.3845347021276564E-7</v>
      </c>
      <c r="M3458" s="14">
        <f t="shared" si="1549"/>
        <v>3.2909005334872264E-10</v>
      </c>
      <c r="N3458" s="13">
        <f t="shared" si="1556"/>
        <v>0</v>
      </c>
      <c r="O3458" s="12">
        <f t="shared" si="1557"/>
        <v>0</v>
      </c>
      <c r="P3458" s="4">
        <f t="shared" si="1558"/>
        <v>1.2462128098967713E-9</v>
      </c>
      <c r="Q3458" s="11">
        <f t="shared" si="1550"/>
        <v>1.831413571056754E-8</v>
      </c>
      <c r="R3458" s="10">
        <f t="shared" si="1559"/>
        <v>0</v>
      </c>
      <c r="S3458" s="9">
        <f t="shared" si="1560"/>
        <v>0</v>
      </c>
      <c r="T3458" s="8">
        <f t="shared" si="1561"/>
        <v>37294.985922558852</v>
      </c>
      <c r="U3458" s="7">
        <f t="shared" si="1562"/>
        <v>-32.161889288814081</v>
      </c>
      <c r="V3458" s="9">
        <f t="shared" si="1563"/>
        <v>0</v>
      </c>
      <c r="W3458" s="8">
        <f t="shared" si="1564"/>
        <v>3935.0464558612857</v>
      </c>
      <c r="X3458" s="7">
        <f t="shared" si="1565"/>
        <v>-32.161889288814081</v>
      </c>
      <c r="Y3458" s="6">
        <f t="shared" si="1551"/>
        <v>0</v>
      </c>
      <c r="Z3458" s="4">
        <f t="shared" si="1552"/>
        <v>-1</v>
      </c>
      <c r="AA3458" s="4">
        <f t="shared" si="1566"/>
        <v>0</v>
      </c>
      <c r="AB3458" s="5">
        <f t="shared" si="1567"/>
        <v>0</v>
      </c>
      <c r="AC3458" s="418">
        <f t="shared" si="1571"/>
        <v>0</v>
      </c>
      <c r="AD3458" s="628">
        <f t="shared" si="1568"/>
        <v>0</v>
      </c>
      <c r="AE3458" s="4">
        <f t="shared" si="1553"/>
        <v>0</v>
      </c>
      <c r="AF3458" s="3">
        <f t="shared" si="1569"/>
        <v>4.67</v>
      </c>
      <c r="AG3458" s="2">
        <f t="shared" si="1554"/>
        <v>105.92076283713217</v>
      </c>
      <c r="AH3458" s="1">
        <f t="shared" si="1543"/>
        <v>0</v>
      </c>
    </row>
    <row r="3459" spans="6:34" ht="15" thickBot="1" x14ac:dyDescent="0.4">
      <c r="F3459" s="21">
        <f t="shared" si="1555"/>
        <v>342.90000000000947</v>
      </c>
      <c r="G3459" s="20">
        <f t="shared" si="1570"/>
        <v>356.63043478260749</v>
      </c>
      <c r="H3459" s="19">
        <f t="shared" si="1544"/>
        <v>6.6304347826074945</v>
      </c>
      <c r="I3459" s="18">
        <f t="shared" si="1545"/>
        <v>1.8944099378878556E-2</v>
      </c>
      <c r="J3459" s="17">
        <f t="shared" si="1546"/>
        <v>3935.0464558612857</v>
      </c>
      <c r="K3459" s="16">
        <f t="shared" si="1547"/>
        <v>32.161889288814081</v>
      </c>
      <c r="L3459" s="15">
        <f t="shared" si="1548"/>
        <v>1.3845347021276564E-7</v>
      </c>
      <c r="M3459" s="14">
        <f t="shared" si="1549"/>
        <v>3.2909005334872264E-10</v>
      </c>
      <c r="N3459" s="13">
        <f t="shared" si="1556"/>
        <v>0</v>
      </c>
      <c r="O3459" s="12">
        <f t="shared" si="1557"/>
        <v>0</v>
      </c>
      <c r="P3459" s="4">
        <f t="shared" si="1558"/>
        <v>1.2462128098967713E-9</v>
      </c>
      <c r="Q3459" s="11">
        <f t="shared" si="1550"/>
        <v>1.831413571056754E-8</v>
      </c>
      <c r="R3459" s="10">
        <f t="shared" si="1559"/>
        <v>0</v>
      </c>
      <c r="S3459" s="9">
        <f t="shared" si="1560"/>
        <v>0</v>
      </c>
      <c r="T3459" s="8">
        <f t="shared" si="1561"/>
        <v>37294.985922558852</v>
      </c>
      <c r="U3459" s="7">
        <f t="shared" si="1562"/>
        <v>-32.161889288814081</v>
      </c>
      <c r="V3459" s="9">
        <f t="shared" si="1563"/>
        <v>0</v>
      </c>
      <c r="W3459" s="8">
        <f t="shared" si="1564"/>
        <v>3935.0464558612857</v>
      </c>
      <c r="X3459" s="7">
        <f t="shared" si="1565"/>
        <v>-32.161889288814081</v>
      </c>
      <c r="Y3459" s="6">
        <f t="shared" si="1551"/>
        <v>0</v>
      </c>
      <c r="Z3459" s="4">
        <f t="shared" si="1552"/>
        <v>-1</v>
      </c>
      <c r="AA3459" s="4">
        <f t="shared" si="1566"/>
        <v>0</v>
      </c>
      <c r="AB3459" s="5">
        <f t="shared" si="1567"/>
        <v>0</v>
      </c>
      <c r="AC3459" s="418">
        <f t="shared" si="1571"/>
        <v>0</v>
      </c>
      <c r="AD3459" s="628">
        <f t="shared" si="1568"/>
        <v>0</v>
      </c>
      <c r="AE3459" s="4">
        <f t="shared" si="1553"/>
        <v>0</v>
      </c>
      <c r="AF3459" s="3">
        <f t="shared" si="1569"/>
        <v>4.67</v>
      </c>
      <c r="AG3459" s="2">
        <f t="shared" si="1554"/>
        <v>105.92076283713217</v>
      </c>
      <c r="AH3459" s="1">
        <f t="shared" si="1543"/>
        <v>0</v>
      </c>
    </row>
    <row r="3460" spans="6:34" ht="15" thickBot="1" x14ac:dyDescent="0.4">
      <c r="F3460" s="21">
        <f t="shared" si="1555"/>
        <v>343.00000000000949</v>
      </c>
      <c r="G3460" s="20">
        <f t="shared" si="1570"/>
        <v>356.63043478260749</v>
      </c>
      <c r="H3460" s="19">
        <f t="shared" si="1544"/>
        <v>6.6304347826074945</v>
      </c>
      <c r="I3460" s="18">
        <f t="shared" si="1545"/>
        <v>1.8944099378878556E-2</v>
      </c>
      <c r="J3460" s="17">
        <f t="shared" si="1546"/>
        <v>3935.0464558612857</v>
      </c>
      <c r="K3460" s="16">
        <f t="shared" si="1547"/>
        <v>32.161889288814081</v>
      </c>
      <c r="L3460" s="15">
        <f t="shared" si="1548"/>
        <v>1.3845347021276564E-7</v>
      </c>
      <c r="M3460" s="14">
        <f t="shared" si="1549"/>
        <v>3.2909005334872264E-10</v>
      </c>
      <c r="N3460" s="13">
        <f t="shared" si="1556"/>
        <v>0</v>
      </c>
      <c r="O3460" s="12">
        <f t="shared" si="1557"/>
        <v>0</v>
      </c>
      <c r="P3460" s="4">
        <f t="shared" si="1558"/>
        <v>1.2462128098967713E-9</v>
      </c>
      <c r="Q3460" s="11">
        <f t="shared" si="1550"/>
        <v>1.831413571056754E-8</v>
      </c>
      <c r="R3460" s="10">
        <f t="shared" si="1559"/>
        <v>0</v>
      </c>
      <c r="S3460" s="9">
        <f t="shared" si="1560"/>
        <v>0</v>
      </c>
      <c r="T3460" s="8">
        <f t="shared" si="1561"/>
        <v>37294.985922558852</v>
      </c>
      <c r="U3460" s="7">
        <f t="shared" si="1562"/>
        <v>-32.161889288814081</v>
      </c>
      <c r="V3460" s="9">
        <f t="shared" si="1563"/>
        <v>0</v>
      </c>
      <c r="W3460" s="8">
        <f t="shared" si="1564"/>
        <v>3935.0464558612857</v>
      </c>
      <c r="X3460" s="7">
        <f t="shared" si="1565"/>
        <v>-32.161889288814081</v>
      </c>
      <c r="Y3460" s="6">
        <f t="shared" si="1551"/>
        <v>0</v>
      </c>
      <c r="Z3460" s="4">
        <f t="shared" si="1552"/>
        <v>-1</v>
      </c>
      <c r="AA3460" s="4">
        <f t="shared" si="1566"/>
        <v>0</v>
      </c>
      <c r="AB3460" s="5">
        <f t="shared" si="1567"/>
        <v>0</v>
      </c>
      <c r="AC3460" s="418">
        <f t="shared" si="1571"/>
        <v>0</v>
      </c>
      <c r="AD3460" s="628">
        <f t="shared" si="1568"/>
        <v>0</v>
      </c>
      <c r="AE3460" s="4">
        <f t="shared" si="1553"/>
        <v>0</v>
      </c>
      <c r="AF3460" s="3">
        <f t="shared" si="1569"/>
        <v>4.67</v>
      </c>
      <c r="AG3460" s="2">
        <f t="shared" si="1554"/>
        <v>105.92076283713217</v>
      </c>
      <c r="AH3460" s="1">
        <f t="shared" si="1543"/>
        <v>0</v>
      </c>
    </row>
    <row r="3461" spans="6:34" ht="15" thickBot="1" x14ac:dyDescent="0.4">
      <c r="F3461" s="21">
        <f t="shared" si="1555"/>
        <v>343.10000000000952</v>
      </c>
      <c r="G3461" s="20">
        <f t="shared" si="1570"/>
        <v>356.63043478260749</v>
      </c>
      <c r="H3461" s="19">
        <f t="shared" si="1544"/>
        <v>6.6304347826074945</v>
      </c>
      <c r="I3461" s="18">
        <f t="shared" si="1545"/>
        <v>1.8944099378878556E-2</v>
      </c>
      <c r="J3461" s="17">
        <f t="shared" si="1546"/>
        <v>3935.0464558612857</v>
      </c>
      <c r="K3461" s="16">
        <f t="shared" si="1547"/>
        <v>32.161889288814081</v>
      </c>
      <c r="L3461" s="15">
        <f t="shared" si="1548"/>
        <v>1.3845347021276564E-7</v>
      </c>
      <c r="M3461" s="14">
        <f t="shared" si="1549"/>
        <v>3.2909005334872264E-10</v>
      </c>
      <c r="N3461" s="13">
        <f t="shared" si="1556"/>
        <v>0</v>
      </c>
      <c r="O3461" s="12">
        <f t="shared" si="1557"/>
        <v>0</v>
      </c>
      <c r="P3461" s="4">
        <f t="shared" si="1558"/>
        <v>1.2462128098967713E-9</v>
      </c>
      <c r="Q3461" s="11">
        <f t="shared" si="1550"/>
        <v>1.831413571056754E-8</v>
      </c>
      <c r="R3461" s="10">
        <f t="shared" si="1559"/>
        <v>0</v>
      </c>
      <c r="S3461" s="9">
        <f t="shared" si="1560"/>
        <v>0</v>
      </c>
      <c r="T3461" s="8">
        <f t="shared" si="1561"/>
        <v>37294.985922558852</v>
      </c>
      <c r="U3461" s="7">
        <f t="shared" si="1562"/>
        <v>-32.161889288814081</v>
      </c>
      <c r="V3461" s="9">
        <f t="shared" si="1563"/>
        <v>0</v>
      </c>
      <c r="W3461" s="8">
        <f t="shared" si="1564"/>
        <v>3935.0464558612857</v>
      </c>
      <c r="X3461" s="7">
        <f t="shared" si="1565"/>
        <v>-32.161889288814081</v>
      </c>
      <c r="Y3461" s="6">
        <f t="shared" si="1551"/>
        <v>0</v>
      </c>
      <c r="Z3461" s="4">
        <f t="shared" si="1552"/>
        <v>-1</v>
      </c>
      <c r="AA3461" s="4">
        <f t="shared" si="1566"/>
        <v>0</v>
      </c>
      <c r="AB3461" s="5">
        <f t="shared" si="1567"/>
        <v>0</v>
      </c>
      <c r="AC3461" s="418">
        <f t="shared" si="1571"/>
        <v>0</v>
      </c>
      <c r="AD3461" s="628">
        <f t="shared" si="1568"/>
        <v>0</v>
      </c>
      <c r="AE3461" s="4">
        <f t="shared" si="1553"/>
        <v>0</v>
      </c>
      <c r="AF3461" s="3">
        <f t="shared" si="1569"/>
        <v>4.67</v>
      </c>
      <c r="AG3461" s="2">
        <f t="shared" si="1554"/>
        <v>105.92076283713217</v>
      </c>
      <c r="AH3461" s="1">
        <f t="shared" si="1543"/>
        <v>0</v>
      </c>
    </row>
    <row r="3462" spans="6:34" ht="15" thickBot="1" x14ac:dyDescent="0.4">
      <c r="F3462" s="21">
        <f t="shared" si="1555"/>
        <v>343.20000000000954</v>
      </c>
      <c r="G3462" s="20">
        <f t="shared" si="1570"/>
        <v>356.63043478260749</v>
      </c>
      <c r="H3462" s="19">
        <f t="shared" si="1544"/>
        <v>6.6304347826074945</v>
      </c>
      <c r="I3462" s="18">
        <f t="shared" si="1545"/>
        <v>1.8944099378878556E-2</v>
      </c>
      <c r="J3462" s="17">
        <f t="shared" si="1546"/>
        <v>3935.0464558612857</v>
      </c>
      <c r="K3462" s="16">
        <f t="shared" si="1547"/>
        <v>32.161889288814081</v>
      </c>
      <c r="L3462" s="15">
        <f t="shared" si="1548"/>
        <v>1.3845347021276564E-7</v>
      </c>
      <c r="M3462" s="14">
        <f t="shared" si="1549"/>
        <v>3.2909005334872264E-10</v>
      </c>
      <c r="N3462" s="13">
        <f t="shared" si="1556"/>
        <v>0</v>
      </c>
      <c r="O3462" s="12">
        <f t="shared" si="1557"/>
        <v>0</v>
      </c>
      <c r="P3462" s="4">
        <f t="shared" si="1558"/>
        <v>1.2462128098967713E-9</v>
      </c>
      <c r="Q3462" s="11">
        <f t="shared" si="1550"/>
        <v>1.831413571056754E-8</v>
      </c>
      <c r="R3462" s="10">
        <f t="shared" si="1559"/>
        <v>0</v>
      </c>
      <c r="S3462" s="9">
        <f t="shared" si="1560"/>
        <v>0</v>
      </c>
      <c r="T3462" s="8">
        <f t="shared" si="1561"/>
        <v>37294.985922558852</v>
      </c>
      <c r="U3462" s="7">
        <f t="shared" si="1562"/>
        <v>-32.161889288814081</v>
      </c>
      <c r="V3462" s="9">
        <f t="shared" si="1563"/>
        <v>0</v>
      </c>
      <c r="W3462" s="8">
        <f t="shared" si="1564"/>
        <v>3935.0464558612857</v>
      </c>
      <c r="X3462" s="7">
        <f t="shared" si="1565"/>
        <v>-32.161889288814081</v>
      </c>
      <c r="Y3462" s="6">
        <f t="shared" si="1551"/>
        <v>0</v>
      </c>
      <c r="Z3462" s="4">
        <f t="shared" si="1552"/>
        <v>-1</v>
      </c>
      <c r="AA3462" s="4">
        <f t="shared" si="1566"/>
        <v>0</v>
      </c>
      <c r="AB3462" s="5">
        <f t="shared" si="1567"/>
        <v>0</v>
      </c>
      <c r="AC3462" s="418">
        <f t="shared" si="1571"/>
        <v>0</v>
      </c>
      <c r="AD3462" s="628">
        <f t="shared" si="1568"/>
        <v>0</v>
      </c>
      <c r="AE3462" s="4">
        <f t="shared" si="1553"/>
        <v>0</v>
      </c>
      <c r="AF3462" s="3">
        <f t="shared" si="1569"/>
        <v>4.67</v>
      </c>
      <c r="AG3462" s="2">
        <f t="shared" si="1554"/>
        <v>105.92076283713217</v>
      </c>
      <c r="AH3462" s="1">
        <f t="shared" si="1543"/>
        <v>0</v>
      </c>
    </row>
    <row r="3463" spans="6:34" ht="15" thickBot="1" x14ac:dyDescent="0.4">
      <c r="F3463" s="21">
        <f t="shared" si="1555"/>
        <v>343.30000000000956</v>
      </c>
      <c r="G3463" s="20">
        <f t="shared" si="1570"/>
        <v>356.63043478260749</v>
      </c>
      <c r="H3463" s="19">
        <f t="shared" si="1544"/>
        <v>6.6304347826074945</v>
      </c>
      <c r="I3463" s="18">
        <f t="shared" si="1545"/>
        <v>1.8944099378878556E-2</v>
      </c>
      <c r="J3463" s="17">
        <f t="shared" si="1546"/>
        <v>3935.0464558612857</v>
      </c>
      <c r="K3463" s="16">
        <f t="shared" si="1547"/>
        <v>32.161889288814081</v>
      </c>
      <c r="L3463" s="15">
        <f t="shared" si="1548"/>
        <v>1.3845347021276564E-7</v>
      </c>
      <c r="M3463" s="14">
        <f t="shared" si="1549"/>
        <v>3.2909005334872264E-10</v>
      </c>
      <c r="N3463" s="13">
        <f t="shared" si="1556"/>
        <v>0</v>
      </c>
      <c r="O3463" s="12">
        <f t="shared" si="1557"/>
        <v>0</v>
      </c>
      <c r="P3463" s="4">
        <f t="shared" si="1558"/>
        <v>1.2462128098967713E-9</v>
      </c>
      <c r="Q3463" s="11">
        <f t="shared" si="1550"/>
        <v>1.831413571056754E-8</v>
      </c>
      <c r="R3463" s="10">
        <f t="shared" si="1559"/>
        <v>0</v>
      </c>
      <c r="S3463" s="9">
        <f t="shared" si="1560"/>
        <v>0</v>
      </c>
      <c r="T3463" s="8">
        <f t="shared" si="1561"/>
        <v>37294.985922558852</v>
      </c>
      <c r="U3463" s="7">
        <f t="shared" si="1562"/>
        <v>-32.161889288814081</v>
      </c>
      <c r="V3463" s="9">
        <f t="shared" si="1563"/>
        <v>0</v>
      </c>
      <c r="W3463" s="8">
        <f t="shared" si="1564"/>
        <v>3935.0464558612857</v>
      </c>
      <c r="X3463" s="7">
        <f t="shared" si="1565"/>
        <v>-32.161889288814081</v>
      </c>
      <c r="Y3463" s="6">
        <f t="shared" si="1551"/>
        <v>0</v>
      </c>
      <c r="Z3463" s="4">
        <f t="shared" si="1552"/>
        <v>-1</v>
      </c>
      <c r="AA3463" s="4">
        <f t="shared" si="1566"/>
        <v>0</v>
      </c>
      <c r="AB3463" s="5">
        <f t="shared" si="1567"/>
        <v>0</v>
      </c>
      <c r="AC3463" s="418">
        <f t="shared" si="1571"/>
        <v>0</v>
      </c>
      <c r="AD3463" s="628">
        <f t="shared" si="1568"/>
        <v>0</v>
      </c>
      <c r="AE3463" s="4">
        <f t="shared" si="1553"/>
        <v>0</v>
      </c>
      <c r="AF3463" s="3">
        <f t="shared" si="1569"/>
        <v>4.67</v>
      </c>
      <c r="AG3463" s="2">
        <f t="shared" si="1554"/>
        <v>105.92076283713217</v>
      </c>
      <c r="AH3463" s="1">
        <f t="shared" si="1543"/>
        <v>0</v>
      </c>
    </row>
    <row r="3464" spans="6:34" ht="15" thickBot="1" x14ac:dyDescent="0.4">
      <c r="F3464" s="21">
        <f t="shared" si="1555"/>
        <v>343.40000000000958</v>
      </c>
      <c r="G3464" s="20">
        <f t="shared" si="1570"/>
        <v>356.63043478260749</v>
      </c>
      <c r="H3464" s="19">
        <f t="shared" si="1544"/>
        <v>6.6304347826074945</v>
      </c>
      <c r="I3464" s="18">
        <f t="shared" si="1545"/>
        <v>1.8944099378878556E-2</v>
      </c>
      <c r="J3464" s="17">
        <f t="shared" si="1546"/>
        <v>3935.0464558612857</v>
      </c>
      <c r="K3464" s="16">
        <f t="shared" si="1547"/>
        <v>32.161889288814081</v>
      </c>
      <c r="L3464" s="15">
        <f t="shared" si="1548"/>
        <v>1.3845347021276564E-7</v>
      </c>
      <c r="M3464" s="14">
        <f t="shared" si="1549"/>
        <v>3.2909005334872264E-10</v>
      </c>
      <c r="N3464" s="13">
        <f t="shared" si="1556"/>
        <v>0</v>
      </c>
      <c r="O3464" s="12">
        <f t="shared" si="1557"/>
        <v>0</v>
      </c>
      <c r="P3464" s="4">
        <f t="shared" si="1558"/>
        <v>1.2462128098967713E-9</v>
      </c>
      <c r="Q3464" s="11">
        <f t="shared" si="1550"/>
        <v>1.831413571056754E-8</v>
      </c>
      <c r="R3464" s="10">
        <f t="shared" si="1559"/>
        <v>0</v>
      </c>
      <c r="S3464" s="9">
        <f t="shared" si="1560"/>
        <v>0</v>
      </c>
      <c r="T3464" s="8">
        <f t="shared" si="1561"/>
        <v>37294.985922558852</v>
      </c>
      <c r="U3464" s="7">
        <f t="shared" si="1562"/>
        <v>-32.161889288814081</v>
      </c>
      <c r="V3464" s="9">
        <f t="shared" si="1563"/>
        <v>0</v>
      </c>
      <c r="W3464" s="8">
        <f t="shared" si="1564"/>
        <v>3935.0464558612857</v>
      </c>
      <c r="X3464" s="7">
        <f t="shared" si="1565"/>
        <v>-32.161889288814081</v>
      </c>
      <c r="Y3464" s="6">
        <f t="shared" si="1551"/>
        <v>0</v>
      </c>
      <c r="Z3464" s="4">
        <f t="shared" si="1552"/>
        <v>-1</v>
      </c>
      <c r="AA3464" s="4">
        <f t="shared" si="1566"/>
        <v>0</v>
      </c>
      <c r="AB3464" s="5">
        <f t="shared" si="1567"/>
        <v>0</v>
      </c>
      <c r="AC3464" s="418">
        <f t="shared" si="1571"/>
        <v>0</v>
      </c>
      <c r="AD3464" s="628">
        <f t="shared" si="1568"/>
        <v>0</v>
      </c>
      <c r="AE3464" s="4">
        <f t="shared" si="1553"/>
        <v>0</v>
      </c>
      <c r="AF3464" s="3">
        <f t="shared" si="1569"/>
        <v>4.67</v>
      </c>
      <c r="AG3464" s="2">
        <f t="shared" si="1554"/>
        <v>105.92076283713217</v>
      </c>
      <c r="AH3464" s="1">
        <f t="shared" si="1543"/>
        <v>0</v>
      </c>
    </row>
    <row r="3465" spans="6:34" ht="15" thickBot="1" x14ac:dyDescent="0.4">
      <c r="F3465" s="21">
        <f t="shared" si="1555"/>
        <v>343.50000000000961</v>
      </c>
      <c r="G3465" s="20">
        <f t="shared" si="1570"/>
        <v>356.63043478260749</v>
      </c>
      <c r="H3465" s="19">
        <f t="shared" si="1544"/>
        <v>6.6304347826074945</v>
      </c>
      <c r="I3465" s="18">
        <f t="shared" si="1545"/>
        <v>1.8944099378878556E-2</v>
      </c>
      <c r="J3465" s="17">
        <f t="shared" si="1546"/>
        <v>3935.0464558612857</v>
      </c>
      <c r="K3465" s="16">
        <f t="shared" si="1547"/>
        <v>32.161889288814081</v>
      </c>
      <c r="L3465" s="15">
        <f t="shared" si="1548"/>
        <v>1.3845347021276564E-7</v>
      </c>
      <c r="M3465" s="14">
        <f t="shared" si="1549"/>
        <v>3.2909005334872264E-10</v>
      </c>
      <c r="N3465" s="13">
        <f t="shared" si="1556"/>
        <v>0</v>
      </c>
      <c r="O3465" s="12">
        <f t="shared" si="1557"/>
        <v>0</v>
      </c>
      <c r="P3465" s="4">
        <f t="shared" si="1558"/>
        <v>1.2462128098967713E-9</v>
      </c>
      <c r="Q3465" s="11">
        <f t="shared" si="1550"/>
        <v>1.831413571056754E-8</v>
      </c>
      <c r="R3465" s="10">
        <f t="shared" si="1559"/>
        <v>0</v>
      </c>
      <c r="S3465" s="9">
        <f t="shared" si="1560"/>
        <v>0</v>
      </c>
      <c r="T3465" s="8">
        <f t="shared" si="1561"/>
        <v>37294.985922558852</v>
      </c>
      <c r="U3465" s="7">
        <f t="shared" si="1562"/>
        <v>-32.161889288814081</v>
      </c>
      <c r="V3465" s="9">
        <f t="shared" si="1563"/>
        <v>0</v>
      </c>
      <c r="W3465" s="8">
        <f t="shared" si="1564"/>
        <v>3935.0464558612857</v>
      </c>
      <c r="X3465" s="7">
        <f t="shared" si="1565"/>
        <v>-32.161889288814081</v>
      </c>
      <c r="Y3465" s="6">
        <f t="shared" si="1551"/>
        <v>0</v>
      </c>
      <c r="Z3465" s="4">
        <f t="shared" si="1552"/>
        <v>-1</v>
      </c>
      <c r="AA3465" s="4">
        <f t="shared" si="1566"/>
        <v>0</v>
      </c>
      <c r="AB3465" s="5">
        <f t="shared" si="1567"/>
        <v>0</v>
      </c>
      <c r="AC3465" s="418">
        <f t="shared" si="1571"/>
        <v>0</v>
      </c>
      <c r="AD3465" s="628">
        <f t="shared" si="1568"/>
        <v>0</v>
      </c>
      <c r="AE3465" s="4">
        <f t="shared" si="1553"/>
        <v>0</v>
      </c>
      <c r="AF3465" s="3">
        <f t="shared" si="1569"/>
        <v>4.67</v>
      </c>
      <c r="AG3465" s="2">
        <f t="shared" si="1554"/>
        <v>105.92076283713217</v>
      </c>
      <c r="AH3465" s="1">
        <f t="shared" si="1543"/>
        <v>0</v>
      </c>
    </row>
    <row r="3466" spans="6:34" ht="15" thickBot="1" x14ac:dyDescent="0.4">
      <c r="F3466" s="21">
        <f t="shared" si="1555"/>
        <v>343.60000000000963</v>
      </c>
      <c r="G3466" s="20">
        <f t="shared" si="1570"/>
        <v>356.63043478260749</v>
      </c>
      <c r="H3466" s="19">
        <f t="shared" si="1544"/>
        <v>6.6304347826074945</v>
      </c>
      <c r="I3466" s="18">
        <f t="shared" si="1545"/>
        <v>1.8944099378878556E-2</v>
      </c>
      <c r="J3466" s="17">
        <f t="shared" si="1546"/>
        <v>3935.0464558612857</v>
      </c>
      <c r="K3466" s="16">
        <f t="shared" si="1547"/>
        <v>32.161889288814081</v>
      </c>
      <c r="L3466" s="15">
        <f t="shared" si="1548"/>
        <v>1.3845347021276564E-7</v>
      </c>
      <c r="M3466" s="14">
        <f t="shared" si="1549"/>
        <v>3.2909005334872264E-10</v>
      </c>
      <c r="N3466" s="13">
        <f t="shared" si="1556"/>
        <v>0</v>
      </c>
      <c r="O3466" s="12">
        <f t="shared" si="1557"/>
        <v>0</v>
      </c>
      <c r="P3466" s="4">
        <f t="shared" si="1558"/>
        <v>1.2462128098967713E-9</v>
      </c>
      <c r="Q3466" s="11">
        <f t="shared" si="1550"/>
        <v>1.831413571056754E-8</v>
      </c>
      <c r="R3466" s="10">
        <f t="shared" si="1559"/>
        <v>0</v>
      </c>
      <c r="S3466" s="9">
        <f t="shared" si="1560"/>
        <v>0</v>
      </c>
      <c r="T3466" s="8">
        <f t="shared" si="1561"/>
        <v>37294.985922558852</v>
      </c>
      <c r="U3466" s="7">
        <f t="shared" si="1562"/>
        <v>-32.161889288814081</v>
      </c>
      <c r="V3466" s="9">
        <f t="shared" si="1563"/>
        <v>0</v>
      </c>
      <c r="W3466" s="8">
        <f t="shared" si="1564"/>
        <v>3935.0464558612857</v>
      </c>
      <c r="X3466" s="7">
        <f t="shared" si="1565"/>
        <v>-32.161889288814081</v>
      </c>
      <c r="Y3466" s="6">
        <f t="shared" si="1551"/>
        <v>0</v>
      </c>
      <c r="Z3466" s="4">
        <f t="shared" si="1552"/>
        <v>-1</v>
      </c>
      <c r="AA3466" s="4">
        <f t="shared" si="1566"/>
        <v>0</v>
      </c>
      <c r="AB3466" s="5">
        <f t="shared" si="1567"/>
        <v>0</v>
      </c>
      <c r="AC3466" s="418">
        <f t="shared" si="1571"/>
        <v>0</v>
      </c>
      <c r="AD3466" s="628">
        <f t="shared" si="1568"/>
        <v>0</v>
      </c>
      <c r="AE3466" s="4">
        <f t="shared" si="1553"/>
        <v>0</v>
      </c>
      <c r="AF3466" s="3">
        <f t="shared" si="1569"/>
        <v>4.67</v>
      </c>
      <c r="AG3466" s="2">
        <f t="shared" si="1554"/>
        <v>105.92076283713217</v>
      </c>
      <c r="AH3466" s="1">
        <f t="shared" si="1543"/>
        <v>0</v>
      </c>
    </row>
    <row r="3467" spans="6:34" ht="15" thickBot="1" x14ac:dyDescent="0.4">
      <c r="F3467" s="21">
        <f t="shared" si="1555"/>
        <v>343.70000000000965</v>
      </c>
      <c r="G3467" s="20">
        <f t="shared" si="1570"/>
        <v>356.63043478260749</v>
      </c>
      <c r="H3467" s="19">
        <f t="shared" si="1544"/>
        <v>6.6304347826074945</v>
      </c>
      <c r="I3467" s="18">
        <f t="shared" si="1545"/>
        <v>1.8944099378878556E-2</v>
      </c>
      <c r="J3467" s="17">
        <f t="shared" si="1546"/>
        <v>3935.0464558612857</v>
      </c>
      <c r="K3467" s="16">
        <f t="shared" si="1547"/>
        <v>32.161889288814081</v>
      </c>
      <c r="L3467" s="15">
        <f t="shared" si="1548"/>
        <v>1.3845347021276564E-7</v>
      </c>
      <c r="M3467" s="14">
        <f t="shared" si="1549"/>
        <v>3.2909005334872264E-10</v>
      </c>
      <c r="N3467" s="13">
        <f t="shared" si="1556"/>
        <v>0</v>
      </c>
      <c r="O3467" s="12">
        <f t="shared" si="1557"/>
        <v>0</v>
      </c>
      <c r="P3467" s="4">
        <f t="shared" si="1558"/>
        <v>1.2462128098967713E-9</v>
      </c>
      <c r="Q3467" s="11">
        <f t="shared" si="1550"/>
        <v>1.831413571056754E-8</v>
      </c>
      <c r="R3467" s="10">
        <f t="shared" si="1559"/>
        <v>0</v>
      </c>
      <c r="S3467" s="9">
        <f t="shared" si="1560"/>
        <v>0</v>
      </c>
      <c r="T3467" s="8">
        <f t="shared" si="1561"/>
        <v>37294.985922558852</v>
      </c>
      <c r="U3467" s="7">
        <f t="shared" si="1562"/>
        <v>-32.161889288814081</v>
      </c>
      <c r="V3467" s="9">
        <f t="shared" si="1563"/>
        <v>0</v>
      </c>
      <c r="W3467" s="8">
        <f t="shared" si="1564"/>
        <v>3935.0464558612857</v>
      </c>
      <c r="X3467" s="7">
        <f t="shared" si="1565"/>
        <v>-32.161889288814081</v>
      </c>
      <c r="Y3467" s="6">
        <f t="shared" si="1551"/>
        <v>0</v>
      </c>
      <c r="Z3467" s="4">
        <f t="shared" si="1552"/>
        <v>-1</v>
      </c>
      <c r="AA3467" s="4">
        <f t="shared" si="1566"/>
        <v>0</v>
      </c>
      <c r="AB3467" s="5">
        <f t="shared" si="1567"/>
        <v>0</v>
      </c>
      <c r="AC3467" s="418">
        <f t="shared" si="1571"/>
        <v>0</v>
      </c>
      <c r="AD3467" s="628">
        <f t="shared" si="1568"/>
        <v>0</v>
      </c>
      <c r="AE3467" s="4">
        <f t="shared" si="1553"/>
        <v>0</v>
      </c>
      <c r="AF3467" s="3">
        <f t="shared" si="1569"/>
        <v>4.67</v>
      </c>
      <c r="AG3467" s="2">
        <f t="shared" si="1554"/>
        <v>105.92076283713217</v>
      </c>
      <c r="AH3467" s="1">
        <f t="shared" si="1543"/>
        <v>0</v>
      </c>
    </row>
    <row r="3468" spans="6:34" ht="15" thickBot="1" x14ac:dyDescent="0.4">
      <c r="F3468" s="21">
        <f t="shared" si="1555"/>
        <v>343.80000000000967</v>
      </c>
      <c r="G3468" s="20">
        <f t="shared" si="1570"/>
        <v>356.63043478260749</v>
      </c>
      <c r="H3468" s="19">
        <f t="shared" si="1544"/>
        <v>6.6304347826074945</v>
      </c>
      <c r="I3468" s="18">
        <f t="shared" si="1545"/>
        <v>1.8944099378878556E-2</v>
      </c>
      <c r="J3468" s="17">
        <f t="shared" si="1546"/>
        <v>3935.0464558612857</v>
      </c>
      <c r="K3468" s="16">
        <f t="shared" si="1547"/>
        <v>32.161889288814081</v>
      </c>
      <c r="L3468" s="15">
        <f t="shared" si="1548"/>
        <v>1.3845347021276564E-7</v>
      </c>
      <c r="M3468" s="14">
        <f t="shared" si="1549"/>
        <v>3.2909005334872264E-10</v>
      </c>
      <c r="N3468" s="13">
        <f t="shared" si="1556"/>
        <v>0</v>
      </c>
      <c r="O3468" s="12">
        <f t="shared" si="1557"/>
        <v>0</v>
      </c>
      <c r="P3468" s="4">
        <f t="shared" si="1558"/>
        <v>1.2462128098967713E-9</v>
      </c>
      <c r="Q3468" s="11">
        <f t="shared" si="1550"/>
        <v>1.831413571056754E-8</v>
      </c>
      <c r="R3468" s="10">
        <f t="shared" si="1559"/>
        <v>0</v>
      </c>
      <c r="S3468" s="9">
        <f t="shared" si="1560"/>
        <v>0</v>
      </c>
      <c r="T3468" s="8">
        <f t="shared" si="1561"/>
        <v>37294.985922558852</v>
      </c>
      <c r="U3468" s="7">
        <f t="shared" si="1562"/>
        <v>-32.161889288814081</v>
      </c>
      <c r="V3468" s="9">
        <f t="shared" si="1563"/>
        <v>0</v>
      </c>
      <c r="W3468" s="8">
        <f t="shared" si="1564"/>
        <v>3935.0464558612857</v>
      </c>
      <c r="X3468" s="7">
        <f t="shared" si="1565"/>
        <v>-32.161889288814081</v>
      </c>
      <c r="Y3468" s="6">
        <f t="shared" si="1551"/>
        <v>0</v>
      </c>
      <c r="Z3468" s="4">
        <f t="shared" si="1552"/>
        <v>-1</v>
      </c>
      <c r="AA3468" s="4">
        <f t="shared" si="1566"/>
        <v>0</v>
      </c>
      <c r="AB3468" s="5">
        <f t="shared" si="1567"/>
        <v>0</v>
      </c>
      <c r="AC3468" s="418">
        <f t="shared" si="1571"/>
        <v>0</v>
      </c>
      <c r="AD3468" s="628">
        <f t="shared" si="1568"/>
        <v>0</v>
      </c>
      <c r="AE3468" s="4">
        <f t="shared" si="1553"/>
        <v>0</v>
      </c>
      <c r="AF3468" s="3">
        <f t="shared" si="1569"/>
        <v>4.67</v>
      </c>
      <c r="AG3468" s="2">
        <f t="shared" si="1554"/>
        <v>105.92076283713217</v>
      </c>
      <c r="AH3468" s="1">
        <f t="shared" si="1543"/>
        <v>0</v>
      </c>
    </row>
    <row r="3469" spans="6:34" ht="15" thickBot="1" x14ac:dyDescent="0.4">
      <c r="F3469" s="21">
        <f t="shared" si="1555"/>
        <v>343.9000000000097</v>
      </c>
      <c r="G3469" s="20">
        <f t="shared" si="1570"/>
        <v>356.63043478260749</v>
      </c>
      <c r="H3469" s="19">
        <f t="shared" si="1544"/>
        <v>6.6304347826074945</v>
      </c>
      <c r="I3469" s="18">
        <f t="shared" si="1545"/>
        <v>1.8944099378878556E-2</v>
      </c>
      <c r="J3469" s="17">
        <f t="shared" si="1546"/>
        <v>3935.0464558612857</v>
      </c>
      <c r="K3469" s="16">
        <f t="shared" si="1547"/>
        <v>32.161889288814081</v>
      </c>
      <c r="L3469" s="15">
        <f t="shared" si="1548"/>
        <v>1.3845347021276564E-7</v>
      </c>
      <c r="M3469" s="14">
        <f t="shared" si="1549"/>
        <v>3.2909005334872264E-10</v>
      </c>
      <c r="N3469" s="13">
        <f t="shared" si="1556"/>
        <v>0</v>
      </c>
      <c r="O3469" s="12">
        <f t="shared" si="1557"/>
        <v>0</v>
      </c>
      <c r="P3469" s="4">
        <f t="shared" si="1558"/>
        <v>1.2462128098967713E-9</v>
      </c>
      <c r="Q3469" s="11">
        <f t="shared" si="1550"/>
        <v>1.831413571056754E-8</v>
      </c>
      <c r="R3469" s="10">
        <f t="shared" si="1559"/>
        <v>0</v>
      </c>
      <c r="S3469" s="9">
        <f t="shared" si="1560"/>
        <v>0</v>
      </c>
      <c r="T3469" s="8">
        <f t="shared" si="1561"/>
        <v>37294.985922558852</v>
      </c>
      <c r="U3469" s="7">
        <f t="shared" si="1562"/>
        <v>-32.161889288814081</v>
      </c>
      <c r="V3469" s="9">
        <f t="shared" si="1563"/>
        <v>0</v>
      </c>
      <c r="W3469" s="8">
        <f t="shared" si="1564"/>
        <v>3935.0464558612857</v>
      </c>
      <c r="X3469" s="7">
        <f t="shared" si="1565"/>
        <v>-32.161889288814081</v>
      </c>
      <c r="Y3469" s="6">
        <f t="shared" si="1551"/>
        <v>0</v>
      </c>
      <c r="Z3469" s="4">
        <f t="shared" si="1552"/>
        <v>-1</v>
      </c>
      <c r="AA3469" s="4">
        <f t="shared" si="1566"/>
        <v>0</v>
      </c>
      <c r="AB3469" s="5">
        <f t="shared" si="1567"/>
        <v>0</v>
      </c>
      <c r="AC3469" s="418">
        <f t="shared" si="1571"/>
        <v>0</v>
      </c>
      <c r="AD3469" s="628">
        <f t="shared" si="1568"/>
        <v>0</v>
      </c>
      <c r="AE3469" s="4">
        <f t="shared" si="1553"/>
        <v>0</v>
      </c>
      <c r="AF3469" s="3">
        <f t="shared" si="1569"/>
        <v>4.67</v>
      </c>
      <c r="AG3469" s="2">
        <f t="shared" si="1554"/>
        <v>105.92076283713217</v>
      </c>
      <c r="AH3469" s="1">
        <f t="shared" si="1543"/>
        <v>0</v>
      </c>
    </row>
    <row r="3470" spans="6:34" ht="15" thickBot="1" x14ac:dyDescent="0.4">
      <c r="F3470" s="21">
        <f t="shared" si="1555"/>
        <v>344.00000000000972</v>
      </c>
      <c r="G3470" s="20">
        <f t="shared" si="1570"/>
        <v>356.63043478260749</v>
      </c>
      <c r="H3470" s="19">
        <f t="shared" si="1544"/>
        <v>6.6304347826074945</v>
      </c>
      <c r="I3470" s="18">
        <f t="shared" si="1545"/>
        <v>1.8944099378878556E-2</v>
      </c>
      <c r="J3470" s="17">
        <f t="shared" si="1546"/>
        <v>3935.0464558612857</v>
      </c>
      <c r="K3470" s="16">
        <f t="shared" si="1547"/>
        <v>32.161889288814081</v>
      </c>
      <c r="L3470" s="15">
        <f t="shared" si="1548"/>
        <v>1.3845347021276564E-7</v>
      </c>
      <c r="M3470" s="14">
        <f t="shared" si="1549"/>
        <v>3.2909005334872264E-10</v>
      </c>
      <c r="N3470" s="13">
        <f t="shared" si="1556"/>
        <v>0</v>
      </c>
      <c r="O3470" s="12">
        <f t="shared" si="1557"/>
        <v>0</v>
      </c>
      <c r="P3470" s="4">
        <f t="shared" si="1558"/>
        <v>1.2462128098967713E-9</v>
      </c>
      <c r="Q3470" s="11">
        <f t="shared" si="1550"/>
        <v>1.831413571056754E-8</v>
      </c>
      <c r="R3470" s="10">
        <f t="shared" si="1559"/>
        <v>0</v>
      </c>
      <c r="S3470" s="9">
        <f t="shared" si="1560"/>
        <v>0</v>
      </c>
      <c r="T3470" s="8">
        <f t="shared" si="1561"/>
        <v>37294.985922558852</v>
      </c>
      <c r="U3470" s="7">
        <f t="shared" si="1562"/>
        <v>-32.161889288814081</v>
      </c>
      <c r="V3470" s="9">
        <f t="shared" si="1563"/>
        <v>0</v>
      </c>
      <c r="W3470" s="8">
        <f t="shared" si="1564"/>
        <v>3935.0464558612857</v>
      </c>
      <c r="X3470" s="7">
        <f t="shared" si="1565"/>
        <v>-32.161889288814081</v>
      </c>
      <c r="Y3470" s="6">
        <f t="shared" si="1551"/>
        <v>0</v>
      </c>
      <c r="Z3470" s="4">
        <f t="shared" si="1552"/>
        <v>-1</v>
      </c>
      <c r="AA3470" s="4">
        <f t="shared" si="1566"/>
        <v>0</v>
      </c>
      <c r="AB3470" s="5">
        <f t="shared" si="1567"/>
        <v>0</v>
      </c>
      <c r="AC3470" s="418">
        <f t="shared" si="1571"/>
        <v>0</v>
      </c>
      <c r="AD3470" s="628">
        <f t="shared" si="1568"/>
        <v>0</v>
      </c>
      <c r="AE3470" s="4">
        <f t="shared" si="1553"/>
        <v>0</v>
      </c>
      <c r="AF3470" s="3">
        <f t="shared" si="1569"/>
        <v>4.67</v>
      </c>
      <c r="AG3470" s="2">
        <f t="shared" si="1554"/>
        <v>105.92076283713217</v>
      </c>
      <c r="AH3470" s="1">
        <f t="shared" si="1543"/>
        <v>0</v>
      </c>
    </row>
    <row r="3471" spans="6:34" ht="15" thickBot="1" x14ac:dyDescent="0.4">
      <c r="F3471" s="21">
        <f t="shared" si="1555"/>
        <v>344.10000000000974</v>
      </c>
      <c r="G3471" s="20">
        <f t="shared" si="1570"/>
        <v>356.63043478260749</v>
      </c>
      <c r="H3471" s="19">
        <f t="shared" si="1544"/>
        <v>6.6304347826074945</v>
      </c>
      <c r="I3471" s="18">
        <f t="shared" si="1545"/>
        <v>1.8944099378878556E-2</v>
      </c>
      <c r="J3471" s="17">
        <f t="shared" si="1546"/>
        <v>3935.0464558612857</v>
      </c>
      <c r="K3471" s="16">
        <f t="shared" si="1547"/>
        <v>32.161889288814081</v>
      </c>
      <c r="L3471" s="15">
        <f t="shared" si="1548"/>
        <v>1.3845347021276564E-7</v>
      </c>
      <c r="M3471" s="14">
        <f t="shared" si="1549"/>
        <v>3.2909005334872264E-10</v>
      </c>
      <c r="N3471" s="13">
        <f t="shared" si="1556"/>
        <v>0</v>
      </c>
      <c r="O3471" s="12">
        <f t="shared" si="1557"/>
        <v>0</v>
      </c>
      <c r="P3471" s="4">
        <f t="shared" si="1558"/>
        <v>1.2462128098967713E-9</v>
      </c>
      <c r="Q3471" s="11">
        <f t="shared" si="1550"/>
        <v>1.831413571056754E-8</v>
      </c>
      <c r="R3471" s="10">
        <f t="shared" si="1559"/>
        <v>0</v>
      </c>
      <c r="S3471" s="9">
        <f t="shared" si="1560"/>
        <v>0</v>
      </c>
      <c r="T3471" s="8">
        <f t="shared" si="1561"/>
        <v>37294.985922558852</v>
      </c>
      <c r="U3471" s="7">
        <f t="shared" si="1562"/>
        <v>-32.161889288814081</v>
      </c>
      <c r="V3471" s="9">
        <f t="shared" si="1563"/>
        <v>0</v>
      </c>
      <c r="W3471" s="8">
        <f t="shared" si="1564"/>
        <v>3935.0464558612857</v>
      </c>
      <c r="X3471" s="7">
        <f t="shared" si="1565"/>
        <v>-32.161889288814081</v>
      </c>
      <c r="Y3471" s="6">
        <f t="shared" si="1551"/>
        <v>0</v>
      </c>
      <c r="Z3471" s="4">
        <f t="shared" si="1552"/>
        <v>-1</v>
      </c>
      <c r="AA3471" s="4">
        <f t="shared" si="1566"/>
        <v>0</v>
      </c>
      <c r="AB3471" s="5">
        <f t="shared" si="1567"/>
        <v>0</v>
      </c>
      <c r="AC3471" s="418">
        <f t="shared" si="1571"/>
        <v>0</v>
      </c>
      <c r="AD3471" s="628">
        <f t="shared" si="1568"/>
        <v>0</v>
      </c>
      <c r="AE3471" s="4">
        <f t="shared" si="1553"/>
        <v>0</v>
      </c>
      <c r="AF3471" s="3">
        <f t="shared" si="1569"/>
        <v>4.67</v>
      </c>
      <c r="AG3471" s="2">
        <f t="shared" si="1554"/>
        <v>105.92076283713217</v>
      </c>
      <c r="AH3471" s="1">
        <f t="shared" si="1543"/>
        <v>0</v>
      </c>
    </row>
    <row r="3472" spans="6:34" ht="15" thickBot="1" x14ac:dyDescent="0.4">
      <c r="F3472" s="21">
        <f t="shared" si="1555"/>
        <v>344.20000000000977</v>
      </c>
      <c r="G3472" s="20">
        <f t="shared" si="1570"/>
        <v>356.63043478260749</v>
      </c>
      <c r="H3472" s="19">
        <f t="shared" si="1544"/>
        <v>6.6304347826074945</v>
      </c>
      <c r="I3472" s="18">
        <f t="shared" si="1545"/>
        <v>1.8944099378878556E-2</v>
      </c>
      <c r="J3472" s="17">
        <f t="shared" si="1546"/>
        <v>3935.0464558612857</v>
      </c>
      <c r="K3472" s="16">
        <f t="shared" si="1547"/>
        <v>32.161889288814081</v>
      </c>
      <c r="L3472" s="15">
        <f t="shared" si="1548"/>
        <v>1.3845347021276564E-7</v>
      </c>
      <c r="M3472" s="14">
        <f t="shared" si="1549"/>
        <v>3.2909005334872264E-10</v>
      </c>
      <c r="N3472" s="13">
        <f t="shared" si="1556"/>
        <v>0</v>
      </c>
      <c r="O3472" s="12">
        <f t="shared" si="1557"/>
        <v>0</v>
      </c>
      <c r="P3472" s="4">
        <f t="shared" si="1558"/>
        <v>1.2462128098967713E-9</v>
      </c>
      <c r="Q3472" s="11">
        <f t="shared" si="1550"/>
        <v>1.831413571056754E-8</v>
      </c>
      <c r="R3472" s="10">
        <f t="shared" si="1559"/>
        <v>0</v>
      </c>
      <c r="S3472" s="9">
        <f t="shared" si="1560"/>
        <v>0</v>
      </c>
      <c r="T3472" s="8">
        <f t="shared" si="1561"/>
        <v>37294.985922558852</v>
      </c>
      <c r="U3472" s="7">
        <f t="shared" si="1562"/>
        <v>-32.161889288814081</v>
      </c>
      <c r="V3472" s="9">
        <f t="shared" si="1563"/>
        <v>0</v>
      </c>
      <c r="W3472" s="8">
        <f t="shared" si="1564"/>
        <v>3935.0464558612857</v>
      </c>
      <c r="X3472" s="7">
        <f t="shared" si="1565"/>
        <v>-32.161889288814081</v>
      </c>
      <c r="Y3472" s="6">
        <f t="shared" si="1551"/>
        <v>0</v>
      </c>
      <c r="Z3472" s="4">
        <f t="shared" si="1552"/>
        <v>-1</v>
      </c>
      <c r="AA3472" s="4">
        <f t="shared" si="1566"/>
        <v>0</v>
      </c>
      <c r="AB3472" s="5">
        <f t="shared" si="1567"/>
        <v>0</v>
      </c>
      <c r="AC3472" s="418">
        <f t="shared" si="1571"/>
        <v>0</v>
      </c>
      <c r="AD3472" s="628">
        <f t="shared" si="1568"/>
        <v>0</v>
      </c>
      <c r="AE3472" s="4">
        <f t="shared" si="1553"/>
        <v>0</v>
      </c>
      <c r="AF3472" s="3">
        <f t="shared" si="1569"/>
        <v>4.67</v>
      </c>
      <c r="AG3472" s="2">
        <f t="shared" si="1554"/>
        <v>105.92076283713217</v>
      </c>
      <c r="AH3472" s="1">
        <f t="shared" si="1543"/>
        <v>0</v>
      </c>
    </row>
    <row r="3473" spans="6:34" ht="15" thickBot="1" x14ac:dyDescent="0.4">
      <c r="F3473" s="21">
        <f t="shared" si="1555"/>
        <v>344.30000000000979</v>
      </c>
      <c r="G3473" s="20">
        <f t="shared" si="1570"/>
        <v>356.63043478260749</v>
      </c>
      <c r="H3473" s="19">
        <f t="shared" si="1544"/>
        <v>6.6304347826074945</v>
      </c>
      <c r="I3473" s="18">
        <f t="shared" si="1545"/>
        <v>1.8944099378878556E-2</v>
      </c>
      <c r="J3473" s="17">
        <f t="shared" si="1546"/>
        <v>3935.0464558612857</v>
      </c>
      <c r="K3473" s="16">
        <f t="shared" si="1547"/>
        <v>32.161889288814081</v>
      </c>
      <c r="L3473" s="15">
        <f t="shared" si="1548"/>
        <v>1.3845347021276564E-7</v>
      </c>
      <c r="M3473" s="14">
        <f t="shared" si="1549"/>
        <v>3.2909005334872264E-10</v>
      </c>
      <c r="N3473" s="13">
        <f t="shared" si="1556"/>
        <v>0</v>
      </c>
      <c r="O3473" s="12">
        <f t="shared" si="1557"/>
        <v>0</v>
      </c>
      <c r="P3473" s="4">
        <f t="shared" si="1558"/>
        <v>1.2462128098967713E-9</v>
      </c>
      <c r="Q3473" s="11">
        <f t="shared" si="1550"/>
        <v>1.831413571056754E-8</v>
      </c>
      <c r="R3473" s="10">
        <f t="shared" si="1559"/>
        <v>0</v>
      </c>
      <c r="S3473" s="9">
        <f t="shared" si="1560"/>
        <v>0</v>
      </c>
      <c r="T3473" s="8">
        <f t="shared" si="1561"/>
        <v>37294.985922558852</v>
      </c>
      <c r="U3473" s="7">
        <f t="shared" si="1562"/>
        <v>-32.161889288814081</v>
      </c>
      <c r="V3473" s="9">
        <f t="shared" si="1563"/>
        <v>0</v>
      </c>
      <c r="W3473" s="8">
        <f t="shared" si="1564"/>
        <v>3935.0464558612857</v>
      </c>
      <c r="X3473" s="7">
        <f t="shared" si="1565"/>
        <v>-32.161889288814081</v>
      </c>
      <c r="Y3473" s="6">
        <f t="shared" si="1551"/>
        <v>0</v>
      </c>
      <c r="Z3473" s="4">
        <f t="shared" si="1552"/>
        <v>-1</v>
      </c>
      <c r="AA3473" s="4">
        <f t="shared" si="1566"/>
        <v>0</v>
      </c>
      <c r="AB3473" s="5">
        <f t="shared" si="1567"/>
        <v>0</v>
      </c>
      <c r="AC3473" s="418">
        <f t="shared" si="1571"/>
        <v>0</v>
      </c>
      <c r="AD3473" s="628">
        <f t="shared" si="1568"/>
        <v>0</v>
      </c>
      <c r="AE3473" s="4">
        <f t="shared" si="1553"/>
        <v>0</v>
      </c>
      <c r="AF3473" s="3">
        <f t="shared" si="1569"/>
        <v>4.67</v>
      </c>
      <c r="AG3473" s="2">
        <f t="shared" si="1554"/>
        <v>105.92076283713217</v>
      </c>
      <c r="AH3473" s="1">
        <f t="shared" si="1543"/>
        <v>0</v>
      </c>
    </row>
    <row r="3474" spans="6:34" ht="15" thickBot="1" x14ac:dyDescent="0.4">
      <c r="F3474" s="21">
        <f t="shared" si="1555"/>
        <v>344.40000000000981</v>
      </c>
      <c r="G3474" s="20">
        <f t="shared" si="1570"/>
        <v>356.63043478260749</v>
      </c>
      <c r="H3474" s="19">
        <f t="shared" si="1544"/>
        <v>6.6304347826074945</v>
      </c>
      <c r="I3474" s="18">
        <f t="shared" si="1545"/>
        <v>1.8944099378878556E-2</v>
      </c>
      <c r="J3474" s="17">
        <f t="shared" si="1546"/>
        <v>3935.0464558612857</v>
      </c>
      <c r="K3474" s="16">
        <f t="shared" si="1547"/>
        <v>32.161889288814081</v>
      </c>
      <c r="L3474" s="15">
        <f t="shared" si="1548"/>
        <v>1.3845347021276564E-7</v>
      </c>
      <c r="M3474" s="14">
        <f t="shared" si="1549"/>
        <v>3.2909005334872264E-10</v>
      </c>
      <c r="N3474" s="13">
        <f t="shared" si="1556"/>
        <v>0</v>
      </c>
      <c r="O3474" s="12">
        <f t="shared" si="1557"/>
        <v>0</v>
      </c>
      <c r="P3474" s="4">
        <f t="shared" si="1558"/>
        <v>1.2462128098967713E-9</v>
      </c>
      <c r="Q3474" s="11">
        <f t="shared" si="1550"/>
        <v>1.831413571056754E-8</v>
      </c>
      <c r="R3474" s="10">
        <f t="shared" si="1559"/>
        <v>0</v>
      </c>
      <c r="S3474" s="9">
        <f t="shared" si="1560"/>
        <v>0</v>
      </c>
      <c r="T3474" s="8">
        <f t="shared" si="1561"/>
        <v>37294.985922558852</v>
      </c>
      <c r="U3474" s="7">
        <f t="shared" si="1562"/>
        <v>-32.161889288814081</v>
      </c>
      <c r="V3474" s="9">
        <f t="shared" si="1563"/>
        <v>0</v>
      </c>
      <c r="W3474" s="8">
        <f t="shared" si="1564"/>
        <v>3935.0464558612857</v>
      </c>
      <c r="X3474" s="7">
        <f t="shared" si="1565"/>
        <v>-32.161889288814081</v>
      </c>
      <c r="Y3474" s="6">
        <f t="shared" si="1551"/>
        <v>0</v>
      </c>
      <c r="Z3474" s="4">
        <f t="shared" si="1552"/>
        <v>-1</v>
      </c>
      <c r="AA3474" s="4">
        <f t="shared" si="1566"/>
        <v>0</v>
      </c>
      <c r="AB3474" s="5">
        <f t="shared" si="1567"/>
        <v>0</v>
      </c>
      <c r="AC3474" s="418">
        <f t="shared" si="1571"/>
        <v>0</v>
      </c>
      <c r="AD3474" s="628">
        <f t="shared" si="1568"/>
        <v>0</v>
      </c>
      <c r="AE3474" s="4">
        <f t="shared" si="1553"/>
        <v>0</v>
      </c>
      <c r="AF3474" s="3">
        <f t="shared" si="1569"/>
        <v>4.67</v>
      </c>
      <c r="AG3474" s="2">
        <f t="shared" si="1554"/>
        <v>105.92076283713217</v>
      </c>
      <c r="AH3474" s="1">
        <f t="shared" si="1543"/>
        <v>0</v>
      </c>
    </row>
    <row r="3475" spans="6:34" ht="15" thickBot="1" x14ac:dyDescent="0.4">
      <c r="F3475" s="21">
        <f t="shared" si="1555"/>
        <v>344.50000000000983</v>
      </c>
      <c r="G3475" s="20">
        <f t="shared" si="1570"/>
        <v>356.63043478260749</v>
      </c>
      <c r="H3475" s="19">
        <f t="shared" si="1544"/>
        <v>6.6304347826074945</v>
      </c>
      <c r="I3475" s="18">
        <f t="shared" si="1545"/>
        <v>1.8944099378878556E-2</v>
      </c>
      <c r="J3475" s="17">
        <f t="shared" si="1546"/>
        <v>3935.0464558612857</v>
      </c>
      <c r="K3475" s="16">
        <f t="shared" si="1547"/>
        <v>32.161889288814081</v>
      </c>
      <c r="L3475" s="15">
        <f t="shared" si="1548"/>
        <v>1.3845347021276564E-7</v>
      </c>
      <c r="M3475" s="14">
        <f t="shared" si="1549"/>
        <v>3.2909005334872264E-10</v>
      </c>
      <c r="N3475" s="13">
        <f t="shared" si="1556"/>
        <v>0</v>
      </c>
      <c r="O3475" s="12">
        <f t="shared" si="1557"/>
        <v>0</v>
      </c>
      <c r="P3475" s="4">
        <f t="shared" si="1558"/>
        <v>1.2462128098967713E-9</v>
      </c>
      <c r="Q3475" s="11">
        <f t="shared" si="1550"/>
        <v>1.831413571056754E-8</v>
      </c>
      <c r="R3475" s="10">
        <f t="shared" si="1559"/>
        <v>0</v>
      </c>
      <c r="S3475" s="9">
        <f t="shared" si="1560"/>
        <v>0</v>
      </c>
      <c r="T3475" s="8">
        <f t="shared" si="1561"/>
        <v>37294.985922558852</v>
      </c>
      <c r="U3475" s="7">
        <f t="shared" si="1562"/>
        <v>-32.161889288814081</v>
      </c>
      <c r="V3475" s="9">
        <f t="shared" si="1563"/>
        <v>0</v>
      </c>
      <c r="W3475" s="8">
        <f t="shared" si="1564"/>
        <v>3935.0464558612857</v>
      </c>
      <c r="X3475" s="7">
        <f t="shared" si="1565"/>
        <v>-32.161889288814081</v>
      </c>
      <c r="Y3475" s="6">
        <f t="shared" si="1551"/>
        <v>0</v>
      </c>
      <c r="Z3475" s="4">
        <f t="shared" si="1552"/>
        <v>-1</v>
      </c>
      <c r="AA3475" s="4">
        <f t="shared" si="1566"/>
        <v>0</v>
      </c>
      <c r="AB3475" s="5">
        <f t="shared" si="1567"/>
        <v>0</v>
      </c>
      <c r="AC3475" s="418">
        <f t="shared" si="1571"/>
        <v>0</v>
      </c>
      <c r="AD3475" s="628">
        <f t="shared" si="1568"/>
        <v>0</v>
      </c>
      <c r="AE3475" s="4">
        <f t="shared" si="1553"/>
        <v>0</v>
      </c>
      <c r="AF3475" s="3">
        <f t="shared" si="1569"/>
        <v>4.67</v>
      </c>
      <c r="AG3475" s="2">
        <f t="shared" si="1554"/>
        <v>105.92076283713217</v>
      </c>
      <c r="AH3475" s="1">
        <f t="shared" si="1543"/>
        <v>0</v>
      </c>
    </row>
    <row r="3476" spans="6:34" ht="15" thickBot="1" x14ac:dyDescent="0.4">
      <c r="F3476" s="21">
        <f t="shared" si="1555"/>
        <v>344.60000000000986</v>
      </c>
      <c r="G3476" s="20">
        <f t="shared" si="1570"/>
        <v>356.63043478260749</v>
      </c>
      <c r="H3476" s="19">
        <f t="shared" si="1544"/>
        <v>6.6304347826074945</v>
      </c>
      <c r="I3476" s="18">
        <f t="shared" si="1545"/>
        <v>1.8944099378878556E-2</v>
      </c>
      <c r="J3476" s="17">
        <f t="shared" si="1546"/>
        <v>3935.0464558612857</v>
      </c>
      <c r="K3476" s="16">
        <f t="shared" si="1547"/>
        <v>32.161889288814081</v>
      </c>
      <c r="L3476" s="15">
        <f t="shared" si="1548"/>
        <v>1.3845347021276564E-7</v>
      </c>
      <c r="M3476" s="14">
        <f t="shared" si="1549"/>
        <v>3.2909005334872264E-10</v>
      </c>
      <c r="N3476" s="13">
        <f t="shared" si="1556"/>
        <v>0</v>
      </c>
      <c r="O3476" s="12">
        <f t="shared" si="1557"/>
        <v>0</v>
      </c>
      <c r="P3476" s="4">
        <f t="shared" si="1558"/>
        <v>1.2462128098967713E-9</v>
      </c>
      <c r="Q3476" s="11">
        <f t="shared" si="1550"/>
        <v>1.831413571056754E-8</v>
      </c>
      <c r="R3476" s="10">
        <f t="shared" si="1559"/>
        <v>0</v>
      </c>
      <c r="S3476" s="9">
        <f t="shared" si="1560"/>
        <v>0</v>
      </c>
      <c r="T3476" s="8">
        <f t="shared" si="1561"/>
        <v>37294.985922558852</v>
      </c>
      <c r="U3476" s="7">
        <f t="shared" si="1562"/>
        <v>-32.161889288814081</v>
      </c>
      <c r="V3476" s="9">
        <f t="shared" si="1563"/>
        <v>0</v>
      </c>
      <c r="W3476" s="8">
        <f t="shared" si="1564"/>
        <v>3935.0464558612857</v>
      </c>
      <c r="X3476" s="7">
        <f t="shared" si="1565"/>
        <v>-32.161889288814081</v>
      </c>
      <c r="Y3476" s="6">
        <f t="shared" si="1551"/>
        <v>0</v>
      </c>
      <c r="Z3476" s="4">
        <f t="shared" si="1552"/>
        <v>-1</v>
      </c>
      <c r="AA3476" s="4">
        <f t="shared" si="1566"/>
        <v>0</v>
      </c>
      <c r="AB3476" s="5">
        <f t="shared" si="1567"/>
        <v>0</v>
      </c>
      <c r="AC3476" s="418">
        <f t="shared" si="1571"/>
        <v>0</v>
      </c>
      <c r="AD3476" s="628">
        <f t="shared" si="1568"/>
        <v>0</v>
      </c>
      <c r="AE3476" s="4">
        <f t="shared" si="1553"/>
        <v>0</v>
      </c>
      <c r="AF3476" s="3">
        <f t="shared" si="1569"/>
        <v>4.67</v>
      </c>
      <c r="AG3476" s="2">
        <f t="shared" si="1554"/>
        <v>105.92076283713217</v>
      </c>
      <c r="AH3476" s="1">
        <f t="shared" si="1543"/>
        <v>0</v>
      </c>
    </row>
    <row r="3477" spans="6:34" ht="15" thickBot="1" x14ac:dyDescent="0.4">
      <c r="F3477" s="21">
        <f t="shared" si="1555"/>
        <v>344.70000000000988</v>
      </c>
      <c r="G3477" s="20">
        <f t="shared" si="1570"/>
        <v>356.63043478260749</v>
      </c>
      <c r="H3477" s="19">
        <f t="shared" si="1544"/>
        <v>6.6304347826074945</v>
      </c>
      <c r="I3477" s="18">
        <f t="shared" si="1545"/>
        <v>1.8944099378878556E-2</v>
      </c>
      <c r="J3477" s="17">
        <f t="shared" si="1546"/>
        <v>3935.0464558612857</v>
      </c>
      <c r="K3477" s="16">
        <f t="shared" si="1547"/>
        <v>32.161889288814081</v>
      </c>
      <c r="L3477" s="15">
        <f t="shared" si="1548"/>
        <v>1.3845347021276564E-7</v>
      </c>
      <c r="M3477" s="14">
        <f t="shared" si="1549"/>
        <v>3.2909005334872264E-10</v>
      </c>
      <c r="N3477" s="13">
        <f t="shared" si="1556"/>
        <v>0</v>
      </c>
      <c r="O3477" s="12">
        <f t="shared" si="1557"/>
        <v>0</v>
      </c>
      <c r="P3477" s="4">
        <f t="shared" si="1558"/>
        <v>1.2462128098967713E-9</v>
      </c>
      <c r="Q3477" s="11">
        <f t="shared" si="1550"/>
        <v>1.831413571056754E-8</v>
      </c>
      <c r="R3477" s="10">
        <f t="shared" si="1559"/>
        <v>0</v>
      </c>
      <c r="S3477" s="9">
        <f t="shared" si="1560"/>
        <v>0</v>
      </c>
      <c r="T3477" s="8">
        <f t="shared" si="1561"/>
        <v>37294.985922558852</v>
      </c>
      <c r="U3477" s="7">
        <f t="shared" si="1562"/>
        <v>-32.161889288814081</v>
      </c>
      <c r="V3477" s="9">
        <f t="shared" si="1563"/>
        <v>0</v>
      </c>
      <c r="W3477" s="8">
        <f t="shared" si="1564"/>
        <v>3935.0464558612857</v>
      </c>
      <c r="X3477" s="7">
        <f t="shared" si="1565"/>
        <v>-32.161889288814081</v>
      </c>
      <c r="Y3477" s="6">
        <f t="shared" si="1551"/>
        <v>0</v>
      </c>
      <c r="Z3477" s="4">
        <f t="shared" si="1552"/>
        <v>-1</v>
      </c>
      <c r="AA3477" s="4">
        <f t="shared" si="1566"/>
        <v>0</v>
      </c>
      <c r="AB3477" s="5">
        <f t="shared" si="1567"/>
        <v>0</v>
      </c>
      <c r="AC3477" s="418">
        <f t="shared" si="1571"/>
        <v>0</v>
      </c>
      <c r="AD3477" s="628">
        <f t="shared" si="1568"/>
        <v>0</v>
      </c>
      <c r="AE3477" s="4">
        <f t="shared" si="1553"/>
        <v>0</v>
      </c>
      <c r="AF3477" s="3">
        <f t="shared" si="1569"/>
        <v>4.67</v>
      </c>
      <c r="AG3477" s="2">
        <f t="shared" si="1554"/>
        <v>105.92076283713217</v>
      </c>
      <c r="AH3477" s="1">
        <f t="shared" ref="AH3477:AH3540" si="1572">DragCoefficient*AE3477^(3/2)</f>
        <v>0</v>
      </c>
    </row>
    <row r="3478" spans="6:34" ht="15" thickBot="1" x14ac:dyDescent="0.4">
      <c r="F3478" s="21">
        <f t="shared" si="1555"/>
        <v>344.8000000000099</v>
      </c>
      <c r="G3478" s="20">
        <f t="shared" si="1570"/>
        <v>356.63043478260749</v>
      </c>
      <c r="H3478" s="19">
        <f t="shared" si="1544"/>
        <v>6.6304347826074945</v>
      </c>
      <c r="I3478" s="18">
        <f t="shared" si="1545"/>
        <v>1.8944099378878556E-2</v>
      </c>
      <c r="J3478" s="17">
        <f t="shared" si="1546"/>
        <v>3935.0464558612857</v>
      </c>
      <c r="K3478" s="16">
        <f t="shared" si="1547"/>
        <v>32.161889288814081</v>
      </c>
      <c r="L3478" s="15">
        <f t="shared" si="1548"/>
        <v>1.3845347021276564E-7</v>
      </c>
      <c r="M3478" s="14">
        <f t="shared" si="1549"/>
        <v>3.2909005334872264E-10</v>
      </c>
      <c r="N3478" s="13">
        <f t="shared" si="1556"/>
        <v>0</v>
      </c>
      <c r="O3478" s="12">
        <f t="shared" si="1557"/>
        <v>0</v>
      </c>
      <c r="P3478" s="4">
        <f t="shared" si="1558"/>
        <v>1.2462128098967713E-9</v>
      </c>
      <c r="Q3478" s="11">
        <f t="shared" si="1550"/>
        <v>1.831413571056754E-8</v>
      </c>
      <c r="R3478" s="10">
        <f t="shared" si="1559"/>
        <v>0</v>
      </c>
      <c r="S3478" s="9">
        <f t="shared" si="1560"/>
        <v>0</v>
      </c>
      <c r="T3478" s="8">
        <f t="shared" si="1561"/>
        <v>37294.985922558852</v>
      </c>
      <c r="U3478" s="7">
        <f t="shared" si="1562"/>
        <v>-32.161889288814081</v>
      </c>
      <c r="V3478" s="9">
        <f t="shared" si="1563"/>
        <v>0</v>
      </c>
      <c r="W3478" s="8">
        <f t="shared" si="1564"/>
        <v>3935.0464558612857</v>
      </c>
      <c r="X3478" s="7">
        <f t="shared" si="1565"/>
        <v>-32.161889288814081</v>
      </c>
      <c r="Y3478" s="6">
        <f t="shared" si="1551"/>
        <v>0</v>
      </c>
      <c r="Z3478" s="4">
        <f t="shared" si="1552"/>
        <v>-1</v>
      </c>
      <c r="AA3478" s="4">
        <f t="shared" si="1566"/>
        <v>0</v>
      </c>
      <c r="AB3478" s="5">
        <f t="shared" si="1567"/>
        <v>0</v>
      </c>
      <c r="AC3478" s="418">
        <f t="shared" si="1571"/>
        <v>0</v>
      </c>
      <c r="AD3478" s="628">
        <f t="shared" si="1568"/>
        <v>0</v>
      </c>
      <c r="AE3478" s="4">
        <f t="shared" si="1553"/>
        <v>0</v>
      </c>
      <c r="AF3478" s="3">
        <f t="shared" si="1569"/>
        <v>4.67</v>
      </c>
      <c r="AG3478" s="2">
        <f t="shared" si="1554"/>
        <v>105.92076283713217</v>
      </c>
      <c r="AH3478" s="1">
        <f t="shared" si="1572"/>
        <v>0</v>
      </c>
    </row>
    <row r="3479" spans="6:34" ht="15" thickBot="1" x14ac:dyDescent="0.4">
      <c r="F3479" s="21">
        <f t="shared" si="1555"/>
        <v>344.90000000000992</v>
      </c>
      <c r="G3479" s="20">
        <f t="shared" si="1570"/>
        <v>356.63043478260749</v>
      </c>
      <c r="H3479" s="19">
        <f t="shared" si="1544"/>
        <v>6.6304347826074945</v>
      </c>
      <c r="I3479" s="18">
        <f t="shared" si="1545"/>
        <v>1.8944099378878556E-2</v>
      </c>
      <c r="J3479" s="17">
        <f t="shared" si="1546"/>
        <v>3935.0464558612857</v>
      </c>
      <c r="K3479" s="16">
        <f t="shared" si="1547"/>
        <v>32.161889288814081</v>
      </c>
      <c r="L3479" s="15">
        <f t="shared" si="1548"/>
        <v>1.3845347021276564E-7</v>
      </c>
      <c r="M3479" s="14">
        <f t="shared" si="1549"/>
        <v>3.2909005334872264E-10</v>
      </c>
      <c r="N3479" s="13">
        <f t="shared" si="1556"/>
        <v>0</v>
      </c>
      <c r="O3479" s="12">
        <f t="shared" si="1557"/>
        <v>0</v>
      </c>
      <c r="P3479" s="4">
        <f t="shared" si="1558"/>
        <v>1.2462128098967713E-9</v>
      </c>
      <c r="Q3479" s="11">
        <f t="shared" si="1550"/>
        <v>1.831413571056754E-8</v>
      </c>
      <c r="R3479" s="10">
        <f t="shared" si="1559"/>
        <v>0</v>
      </c>
      <c r="S3479" s="9">
        <f t="shared" si="1560"/>
        <v>0</v>
      </c>
      <c r="T3479" s="8">
        <f t="shared" si="1561"/>
        <v>37294.985922558852</v>
      </c>
      <c r="U3479" s="7">
        <f t="shared" si="1562"/>
        <v>-32.161889288814081</v>
      </c>
      <c r="V3479" s="9">
        <f t="shared" si="1563"/>
        <v>0</v>
      </c>
      <c r="W3479" s="8">
        <f t="shared" si="1564"/>
        <v>3935.0464558612857</v>
      </c>
      <c r="X3479" s="7">
        <f t="shared" si="1565"/>
        <v>-32.161889288814081</v>
      </c>
      <c r="Y3479" s="6">
        <f t="shared" si="1551"/>
        <v>0</v>
      </c>
      <c r="Z3479" s="4">
        <f t="shared" si="1552"/>
        <v>-1</v>
      </c>
      <c r="AA3479" s="4">
        <f t="shared" si="1566"/>
        <v>0</v>
      </c>
      <c r="AB3479" s="5">
        <f t="shared" si="1567"/>
        <v>0</v>
      </c>
      <c r="AC3479" s="418">
        <f t="shared" si="1571"/>
        <v>0</v>
      </c>
      <c r="AD3479" s="628">
        <f t="shared" si="1568"/>
        <v>0</v>
      </c>
      <c r="AE3479" s="4">
        <f t="shared" si="1553"/>
        <v>0</v>
      </c>
      <c r="AF3479" s="3">
        <f t="shared" si="1569"/>
        <v>4.67</v>
      </c>
      <c r="AG3479" s="2">
        <f t="shared" si="1554"/>
        <v>105.92076283713217</v>
      </c>
      <c r="AH3479" s="1">
        <f t="shared" si="1572"/>
        <v>0</v>
      </c>
    </row>
    <row r="3480" spans="6:34" ht="15" thickBot="1" x14ac:dyDescent="0.4">
      <c r="F3480" s="21">
        <f t="shared" si="1555"/>
        <v>345.00000000000995</v>
      </c>
      <c r="G3480" s="20">
        <f t="shared" si="1570"/>
        <v>356.63043478260749</v>
      </c>
      <c r="H3480" s="19">
        <f t="shared" si="1544"/>
        <v>6.6304347826074945</v>
      </c>
      <c r="I3480" s="18">
        <f t="shared" si="1545"/>
        <v>1.8944099378878556E-2</v>
      </c>
      <c r="J3480" s="17">
        <f t="shared" si="1546"/>
        <v>3935.0464558612857</v>
      </c>
      <c r="K3480" s="16">
        <f t="shared" si="1547"/>
        <v>32.161889288814081</v>
      </c>
      <c r="L3480" s="15">
        <f t="shared" si="1548"/>
        <v>1.3845347021276564E-7</v>
      </c>
      <c r="M3480" s="14">
        <f t="shared" si="1549"/>
        <v>3.2909005334872264E-10</v>
      </c>
      <c r="N3480" s="13">
        <f t="shared" si="1556"/>
        <v>0</v>
      </c>
      <c r="O3480" s="12">
        <f t="shared" si="1557"/>
        <v>0</v>
      </c>
      <c r="P3480" s="4">
        <f t="shared" si="1558"/>
        <v>1.2462128098967713E-9</v>
      </c>
      <c r="Q3480" s="11">
        <f t="shared" si="1550"/>
        <v>1.831413571056754E-8</v>
      </c>
      <c r="R3480" s="10">
        <f t="shared" si="1559"/>
        <v>0</v>
      </c>
      <c r="S3480" s="9">
        <f t="shared" si="1560"/>
        <v>0</v>
      </c>
      <c r="T3480" s="8">
        <f t="shared" si="1561"/>
        <v>37294.985922558852</v>
      </c>
      <c r="U3480" s="7">
        <f t="shared" si="1562"/>
        <v>-32.161889288814081</v>
      </c>
      <c r="V3480" s="9">
        <f t="shared" si="1563"/>
        <v>0</v>
      </c>
      <c r="W3480" s="8">
        <f t="shared" si="1564"/>
        <v>3935.0464558612857</v>
      </c>
      <c r="X3480" s="7">
        <f t="shared" si="1565"/>
        <v>-32.161889288814081</v>
      </c>
      <c r="Y3480" s="6">
        <f t="shared" si="1551"/>
        <v>0</v>
      </c>
      <c r="Z3480" s="4">
        <f t="shared" si="1552"/>
        <v>-1</v>
      </c>
      <c r="AA3480" s="4">
        <f t="shared" si="1566"/>
        <v>0</v>
      </c>
      <c r="AB3480" s="5">
        <f t="shared" si="1567"/>
        <v>0</v>
      </c>
      <c r="AC3480" s="418">
        <f t="shared" si="1571"/>
        <v>0</v>
      </c>
      <c r="AD3480" s="628">
        <f t="shared" si="1568"/>
        <v>0</v>
      </c>
      <c r="AE3480" s="4">
        <f t="shared" si="1553"/>
        <v>0</v>
      </c>
      <c r="AF3480" s="3">
        <f t="shared" si="1569"/>
        <v>4.67</v>
      </c>
      <c r="AG3480" s="2">
        <f t="shared" si="1554"/>
        <v>105.92076283713217</v>
      </c>
      <c r="AH3480" s="1">
        <f t="shared" si="1572"/>
        <v>0</v>
      </c>
    </row>
    <row r="3481" spans="6:34" ht="15" thickBot="1" x14ac:dyDescent="0.4">
      <c r="F3481" s="21">
        <f t="shared" si="1555"/>
        <v>345.10000000000997</v>
      </c>
      <c r="G3481" s="20">
        <f t="shared" si="1570"/>
        <v>356.63043478260749</v>
      </c>
      <c r="H3481" s="19">
        <f t="shared" si="1544"/>
        <v>6.6304347826074945</v>
      </c>
      <c r="I3481" s="18">
        <f t="shared" si="1545"/>
        <v>1.8944099378878556E-2</v>
      </c>
      <c r="J3481" s="17">
        <f t="shared" si="1546"/>
        <v>3935.0464558612857</v>
      </c>
      <c r="K3481" s="16">
        <f t="shared" si="1547"/>
        <v>32.161889288814081</v>
      </c>
      <c r="L3481" s="15">
        <f t="shared" si="1548"/>
        <v>1.3845347021276564E-7</v>
      </c>
      <c r="M3481" s="14">
        <f t="shared" si="1549"/>
        <v>3.2909005334872264E-10</v>
      </c>
      <c r="N3481" s="13">
        <f t="shared" si="1556"/>
        <v>0</v>
      </c>
      <c r="O3481" s="12">
        <f t="shared" si="1557"/>
        <v>0</v>
      </c>
      <c r="P3481" s="4">
        <f t="shared" si="1558"/>
        <v>1.2462128098967713E-9</v>
      </c>
      <c r="Q3481" s="11">
        <f t="shared" si="1550"/>
        <v>1.831413571056754E-8</v>
      </c>
      <c r="R3481" s="10">
        <f t="shared" si="1559"/>
        <v>0</v>
      </c>
      <c r="S3481" s="9">
        <f t="shared" si="1560"/>
        <v>0</v>
      </c>
      <c r="T3481" s="8">
        <f t="shared" si="1561"/>
        <v>37294.985922558852</v>
      </c>
      <c r="U3481" s="7">
        <f t="shared" si="1562"/>
        <v>-32.161889288814081</v>
      </c>
      <c r="V3481" s="9">
        <f t="shared" si="1563"/>
        <v>0</v>
      </c>
      <c r="W3481" s="8">
        <f t="shared" si="1564"/>
        <v>3935.0464558612857</v>
      </c>
      <c r="X3481" s="7">
        <f t="shared" si="1565"/>
        <v>-32.161889288814081</v>
      </c>
      <c r="Y3481" s="6">
        <f t="shared" si="1551"/>
        <v>0</v>
      </c>
      <c r="Z3481" s="4">
        <f t="shared" si="1552"/>
        <v>-1</v>
      </c>
      <c r="AA3481" s="4">
        <f t="shared" si="1566"/>
        <v>0</v>
      </c>
      <c r="AB3481" s="5">
        <f t="shared" si="1567"/>
        <v>0</v>
      </c>
      <c r="AC3481" s="418">
        <f t="shared" si="1571"/>
        <v>0</v>
      </c>
      <c r="AD3481" s="628">
        <f t="shared" si="1568"/>
        <v>0</v>
      </c>
      <c r="AE3481" s="4">
        <f t="shared" si="1553"/>
        <v>0</v>
      </c>
      <c r="AF3481" s="3">
        <f t="shared" si="1569"/>
        <v>4.67</v>
      </c>
      <c r="AG3481" s="2">
        <f t="shared" si="1554"/>
        <v>105.92076283713217</v>
      </c>
      <c r="AH3481" s="1">
        <f t="shared" si="1572"/>
        <v>0</v>
      </c>
    </row>
    <row r="3482" spans="6:34" ht="15" thickBot="1" x14ac:dyDescent="0.4">
      <c r="F3482" s="21">
        <f t="shared" si="1555"/>
        <v>345.20000000000999</v>
      </c>
      <c r="G3482" s="20">
        <f t="shared" si="1570"/>
        <v>356.63043478260749</v>
      </c>
      <c r="H3482" s="19">
        <f t="shared" si="1544"/>
        <v>6.6304347826074945</v>
      </c>
      <c r="I3482" s="18">
        <f t="shared" si="1545"/>
        <v>1.8944099378878556E-2</v>
      </c>
      <c r="J3482" s="17">
        <f t="shared" si="1546"/>
        <v>3935.0464558612857</v>
      </c>
      <c r="K3482" s="16">
        <f t="shared" si="1547"/>
        <v>32.161889288814081</v>
      </c>
      <c r="L3482" s="15">
        <f t="shared" si="1548"/>
        <v>1.3845347021276564E-7</v>
      </c>
      <c r="M3482" s="14">
        <f t="shared" si="1549"/>
        <v>3.2909005334872264E-10</v>
      </c>
      <c r="N3482" s="13">
        <f t="shared" si="1556"/>
        <v>0</v>
      </c>
      <c r="O3482" s="12">
        <f t="shared" si="1557"/>
        <v>0</v>
      </c>
      <c r="P3482" s="4">
        <f t="shared" si="1558"/>
        <v>1.2462128098967713E-9</v>
      </c>
      <c r="Q3482" s="11">
        <f t="shared" si="1550"/>
        <v>1.831413571056754E-8</v>
      </c>
      <c r="R3482" s="10">
        <f t="shared" si="1559"/>
        <v>0</v>
      </c>
      <c r="S3482" s="9">
        <f t="shared" si="1560"/>
        <v>0</v>
      </c>
      <c r="T3482" s="8">
        <f t="shared" si="1561"/>
        <v>37294.985922558852</v>
      </c>
      <c r="U3482" s="7">
        <f t="shared" si="1562"/>
        <v>-32.161889288814081</v>
      </c>
      <c r="V3482" s="9">
        <f t="shared" si="1563"/>
        <v>0</v>
      </c>
      <c r="W3482" s="8">
        <f t="shared" si="1564"/>
        <v>3935.0464558612857</v>
      </c>
      <c r="X3482" s="7">
        <f t="shared" si="1565"/>
        <v>-32.161889288814081</v>
      </c>
      <c r="Y3482" s="6">
        <f t="shared" si="1551"/>
        <v>0</v>
      </c>
      <c r="Z3482" s="4">
        <f t="shared" si="1552"/>
        <v>-1</v>
      </c>
      <c r="AA3482" s="4">
        <f t="shared" si="1566"/>
        <v>0</v>
      </c>
      <c r="AB3482" s="5">
        <f t="shared" si="1567"/>
        <v>0</v>
      </c>
      <c r="AC3482" s="418">
        <f t="shared" si="1571"/>
        <v>0</v>
      </c>
      <c r="AD3482" s="628">
        <f t="shared" si="1568"/>
        <v>0</v>
      </c>
      <c r="AE3482" s="4">
        <f t="shared" si="1553"/>
        <v>0</v>
      </c>
      <c r="AF3482" s="3">
        <f t="shared" si="1569"/>
        <v>4.67</v>
      </c>
      <c r="AG3482" s="2">
        <f t="shared" si="1554"/>
        <v>105.92076283713217</v>
      </c>
      <c r="AH3482" s="1">
        <f t="shared" si="1572"/>
        <v>0</v>
      </c>
    </row>
    <row r="3483" spans="6:34" ht="15" thickBot="1" x14ac:dyDescent="0.4">
      <c r="F3483" s="21">
        <f t="shared" si="1555"/>
        <v>345.30000000001002</v>
      </c>
      <c r="G3483" s="20">
        <f t="shared" si="1570"/>
        <v>356.63043478260749</v>
      </c>
      <c r="H3483" s="19">
        <f t="shared" si="1544"/>
        <v>6.6304347826074945</v>
      </c>
      <c r="I3483" s="18">
        <f t="shared" si="1545"/>
        <v>1.8944099378878556E-2</v>
      </c>
      <c r="J3483" s="17">
        <f t="shared" si="1546"/>
        <v>3935.0464558612857</v>
      </c>
      <c r="K3483" s="16">
        <f t="shared" si="1547"/>
        <v>32.161889288814081</v>
      </c>
      <c r="L3483" s="15">
        <f t="shared" si="1548"/>
        <v>1.3845347021276564E-7</v>
      </c>
      <c r="M3483" s="14">
        <f t="shared" si="1549"/>
        <v>3.2909005334872264E-10</v>
      </c>
      <c r="N3483" s="13">
        <f t="shared" si="1556"/>
        <v>0</v>
      </c>
      <c r="O3483" s="12">
        <f t="shared" si="1557"/>
        <v>0</v>
      </c>
      <c r="P3483" s="4">
        <f t="shared" si="1558"/>
        <v>1.2462128098967713E-9</v>
      </c>
      <c r="Q3483" s="11">
        <f t="shared" si="1550"/>
        <v>1.831413571056754E-8</v>
      </c>
      <c r="R3483" s="10">
        <f t="shared" si="1559"/>
        <v>0</v>
      </c>
      <c r="S3483" s="9">
        <f t="shared" si="1560"/>
        <v>0</v>
      </c>
      <c r="T3483" s="8">
        <f t="shared" si="1561"/>
        <v>37294.985922558852</v>
      </c>
      <c r="U3483" s="7">
        <f t="shared" si="1562"/>
        <v>-32.161889288814081</v>
      </c>
      <c r="V3483" s="9">
        <f t="shared" si="1563"/>
        <v>0</v>
      </c>
      <c r="W3483" s="8">
        <f t="shared" si="1564"/>
        <v>3935.0464558612857</v>
      </c>
      <c r="X3483" s="7">
        <f t="shared" si="1565"/>
        <v>-32.161889288814081</v>
      </c>
      <c r="Y3483" s="6">
        <f t="shared" si="1551"/>
        <v>0</v>
      </c>
      <c r="Z3483" s="4">
        <f t="shared" si="1552"/>
        <v>-1</v>
      </c>
      <c r="AA3483" s="4">
        <f t="shared" si="1566"/>
        <v>0</v>
      </c>
      <c r="AB3483" s="5">
        <f t="shared" si="1567"/>
        <v>0</v>
      </c>
      <c r="AC3483" s="418">
        <f t="shared" si="1571"/>
        <v>0</v>
      </c>
      <c r="AD3483" s="628">
        <f t="shared" si="1568"/>
        <v>0</v>
      </c>
      <c r="AE3483" s="4">
        <f t="shared" si="1553"/>
        <v>0</v>
      </c>
      <c r="AF3483" s="3">
        <f t="shared" si="1569"/>
        <v>4.67</v>
      </c>
      <c r="AG3483" s="2">
        <f t="shared" si="1554"/>
        <v>105.92076283713217</v>
      </c>
      <c r="AH3483" s="1">
        <f t="shared" si="1572"/>
        <v>0</v>
      </c>
    </row>
    <row r="3484" spans="6:34" ht="15" thickBot="1" x14ac:dyDescent="0.4">
      <c r="F3484" s="21">
        <f t="shared" si="1555"/>
        <v>345.40000000001004</v>
      </c>
      <c r="G3484" s="20">
        <f t="shared" si="1570"/>
        <v>356.63043478260749</v>
      </c>
      <c r="H3484" s="19">
        <f t="shared" si="1544"/>
        <v>6.6304347826074945</v>
      </c>
      <c r="I3484" s="18">
        <f t="shared" si="1545"/>
        <v>1.8944099378878556E-2</v>
      </c>
      <c r="J3484" s="17">
        <f t="shared" si="1546"/>
        <v>3935.0464558612857</v>
      </c>
      <c r="K3484" s="16">
        <f t="shared" si="1547"/>
        <v>32.161889288814081</v>
      </c>
      <c r="L3484" s="15">
        <f t="shared" si="1548"/>
        <v>1.3845347021276564E-7</v>
      </c>
      <c r="M3484" s="14">
        <f t="shared" si="1549"/>
        <v>3.2909005334872264E-10</v>
      </c>
      <c r="N3484" s="13">
        <f t="shared" si="1556"/>
        <v>0</v>
      </c>
      <c r="O3484" s="12">
        <f t="shared" si="1557"/>
        <v>0</v>
      </c>
      <c r="P3484" s="4">
        <f t="shared" si="1558"/>
        <v>1.2462128098967713E-9</v>
      </c>
      <c r="Q3484" s="11">
        <f t="shared" si="1550"/>
        <v>1.831413571056754E-8</v>
      </c>
      <c r="R3484" s="10">
        <f t="shared" si="1559"/>
        <v>0</v>
      </c>
      <c r="S3484" s="9">
        <f t="shared" si="1560"/>
        <v>0</v>
      </c>
      <c r="T3484" s="8">
        <f t="shared" si="1561"/>
        <v>37294.985922558852</v>
      </c>
      <c r="U3484" s="7">
        <f t="shared" si="1562"/>
        <v>-32.161889288814081</v>
      </c>
      <c r="V3484" s="9">
        <f t="shared" si="1563"/>
        <v>0</v>
      </c>
      <c r="W3484" s="8">
        <f t="shared" si="1564"/>
        <v>3935.0464558612857</v>
      </c>
      <c r="X3484" s="7">
        <f t="shared" si="1565"/>
        <v>-32.161889288814081</v>
      </c>
      <c r="Y3484" s="6">
        <f t="shared" si="1551"/>
        <v>0</v>
      </c>
      <c r="Z3484" s="4">
        <f t="shared" si="1552"/>
        <v>-1</v>
      </c>
      <c r="AA3484" s="4">
        <f t="shared" si="1566"/>
        <v>0</v>
      </c>
      <c r="AB3484" s="5">
        <f t="shared" si="1567"/>
        <v>0</v>
      </c>
      <c r="AC3484" s="418">
        <f t="shared" si="1571"/>
        <v>0</v>
      </c>
      <c r="AD3484" s="628">
        <f t="shared" si="1568"/>
        <v>0</v>
      </c>
      <c r="AE3484" s="4">
        <f t="shared" si="1553"/>
        <v>0</v>
      </c>
      <c r="AF3484" s="3">
        <f t="shared" si="1569"/>
        <v>4.67</v>
      </c>
      <c r="AG3484" s="2">
        <f t="shared" si="1554"/>
        <v>105.92076283713217</v>
      </c>
      <c r="AH3484" s="1">
        <f t="shared" si="1572"/>
        <v>0</v>
      </c>
    </row>
    <row r="3485" spans="6:34" ht="15" thickBot="1" x14ac:dyDescent="0.4">
      <c r="F3485" s="21">
        <f t="shared" si="1555"/>
        <v>345.50000000001006</v>
      </c>
      <c r="G3485" s="20">
        <f t="shared" si="1570"/>
        <v>356.63043478260749</v>
      </c>
      <c r="H3485" s="19">
        <f t="shared" si="1544"/>
        <v>6.6304347826074945</v>
      </c>
      <c r="I3485" s="18">
        <f t="shared" si="1545"/>
        <v>1.8944099378878556E-2</v>
      </c>
      <c r="J3485" s="17">
        <f t="shared" si="1546"/>
        <v>3935.0464558612857</v>
      </c>
      <c r="K3485" s="16">
        <f t="shared" si="1547"/>
        <v>32.161889288814081</v>
      </c>
      <c r="L3485" s="15">
        <f t="shared" si="1548"/>
        <v>1.3845347021276564E-7</v>
      </c>
      <c r="M3485" s="14">
        <f t="shared" si="1549"/>
        <v>3.2909005334872264E-10</v>
      </c>
      <c r="N3485" s="13">
        <f t="shared" si="1556"/>
        <v>0</v>
      </c>
      <c r="O3485" s="12">
        <f t="shared" si="1557"/>
        <v>0</v>
      </c>
      <c r="P3485" s="4">
        <f t="shared" si="1558"/>
        <v>1.2462128098967713E-9</v>
      </c>
      <c r="Q3485" s="11">
        <f t="shared" si="1550"/>
        <v>1.831413571056754E-8</v>
      </c>
      <c r="R3485" s="10">
        <f t="shared" si="1559"/>
        <v>0</v>
      </c>
      <c r="S3485" s="9">
        <f t="shared" si="1560"/>
        <v>0</v>
      </c>
      <c r="T3485" s="8">
        <f t="shared" si="1561"/>
        <v>37294.985922558852</v>
      </c>
      <c r="U3485" s="7">
        <f t="shared" si="1562"/>
        <v>-32.161889288814081</v>
      </c>
      <c r="V3485" s="9">
        <f t="shared" si="1563"/>
        <v>0</v>
      </c>
      <c r="W3485" s="8">
        <f t="shared" si="1564"/>
        <v>3935.0464558612857</v>
      </c>
      <c r="X3485" s="7">
        <f t="shared" si="1565"/>
        <v>-32.161889288814081</v>
      </c>
      <c r="Y3485" s="6">
        <f t="shared" si="1551"/>
        <v>0</v>
      </c>
      <c r="Z3485" s="4">
        <f t="shared" si="1552"/>
        <v>-1</v>
      </c>
      <c r="AA3485" s="4">
        <f t="shared" si="1566"/>
        <v>0</v>
      </c>
      <c r="AB3485" s="5">
        <f t="shared" si="1567"/>
        <v>0</v>
      </c>
      <c r="AC3485" s="418">
        <f t="shared" si="1571"/>
        <v>0</v>
      </c>
      <c r="AD3485" s="628">
        <f t="shared" si="1568"/>
        <v>0</v>
      </c>
      <c r="AE3485" s="4">
        <f t="shared" si="1553"/>
        <v>0</v>
      </c>
      <c r="AF3485" s="3">
        <f t="shared" si="1569"/>
        <v>4.67</v>
      </c>
      <c r="AG3485" s="2">
        <f t="shared" si="1554"/>
        <v>105.92076283713217</v>
      </c>
      <c r="AH3485" s="1">
        <f t="shared" si="1572"/>
        <v>0</v>
      </c>
    </row>
    <row r="3486" spans="6:34" ht="15" thickBot="1" x14ac:dyDescent="0.4">
      <c r="F3486" s="21">
        <f t="shared" si="1555"/>
        <v>345.60000000001008</v>
      </c>
      <c r="G3486" s="20">
        <f t="shared" si="1570"/>
        <v>356.63043478260749</v>
      </c>
      <c r="H3486" s="19">
        <f t="shared" ref="H3486:H3549" si="1573">G3486-(TotalWeightE-PropellantWeight)</f>
        <v>6.6304347826074945</v>
      </c>
      <c r="I3486" s="18">
        <f t="shared" ref="I3486:I3549" si="1574">(G3486-(TotalWeightE-PropellantWeight))/(PropellantWeight)</f>
        <v>1.8944099378878556E-2</v>
      </c>
      <c r="J3486" s="17">
        <f t="shared" ref="J3486:J3549" si="1575">W3486</f>
        <v>3935.0464558612857</v>
      </c>
      <c r="K3486" s="16">
        <f t="shared" ref="K3486:K3549" si="1576">$L$23*(20902231^2)/((20902231+W3486)^2)</f>
        <v>32.161889288814081</v>
      </c>
      <c r="L3486" s="15">
        <f t="shared" ref="L3486:L3549" si="1577">M3486/$L$22</f>
        <v>1.3845347021276564E-7</v>
      </c>
      <c r="M3486" s="14">
        <f t="shared" ref="M3486:M3549" si="1578">$L$22*(EXP(-K3486*(W3486-0)/($L$25*AF3486)))</f>
        <v>3.2909005334872264E-10</v>
      </c>
      <c r="N3486" s="13">
        <f t="shared" si="1556"/>
        <v>0</v>
      </c>
      <c r="O3486" s="12">
        <f t="shared" si="1557"/>
        <v>0</v>
      </c>
      <c r="P3486" s="4">
        <f t="shared" si="1558"/>
        <v>1.2462128098967713E-9</v>
      </c>
      <c r="Q3486" s="11">
        <f t="shared" ref="Q3486:Q3549" si="1579">(M3486*$L$25*AF3486)/144</f>
        <v>1.831413571056754E-8</v>
      </c>
      <c r="R3486" s="10">
        <f t="shared" si="1559"/>
        <v>0</v>
      </c>
      <c r="S3486" s="9">
        <f t="shared" si="1560"/>
        <v>0</v>
      </c>
      <c r="T3486" s="8">
        <f t="shared" si="1561"/>
        <v>37294.985922558852</v>
      </c>
      <c r="U3486" s="7">
        <f t="shared" si="1562"/>
        <v>-32.161889288814081</v>
      </c>
      <c r="V3486" s="9">
        <f t="shared" si="1563"/>
        <v>0</v>
      </c>
      <c r="W3486" s="8">
        <f t="shared" si="1564"/>
        <v>3935.0464558612857</v>
      </c>
      <c r="X3486" s="7">
        <f t="shared" si="1565"/>
        <v>-32.161889288814081</v>
      </c>
      <c r="Y3486" s="6">
        <f t="shared" ref="Y3486:Y3549" si="1580">SQRT((S3486^2)+(V3486^2))</f>
        <v>0</v>
      </c>
      <c r="Z3486" s="4">
        <f t="shared" ref="Z3486:Z3549" si="1581">X3486/K3486</f>
        <v>-1</v>
      </c>
      <c r="AA3486" s="4">
        <f t="shared" si="1566"/>
        <v>0</v>
      </c>
      <c r="AB3486" s="5">
        <f t="shared" si="1567"/>
        <v>0</v>
      </c>
      <c r="AC3486" s="418">
        <f t="shared" si="1571"/>
        <v>0</v>
      </c>
      <c r="AD3486" s="628">
        <f t="shared" si="1568"/>
        <v>0</v>
      </c>
      <c r="AE3486" s="4">
        <f t="shared" ref="AE3486:AE3549" si="1582">Y3486/AG3486</f>
        <v>0</v>
      </c>
      <c r="AF3486" s="3">
        <f t="shared" si="1569"/>
        <v>4.67</v>
      </c>
      <c r="AG3486" s="2">
        <f t="shared" ref="AG3486:AG3549" si="1583">SQRT($L$27*$L$25*AF3486)</f>
        <v>105.92076283713217</v>
      </c>
      <c r="AH3486" s="1">
        <f t="shared" si="1572"/>
        <v>0</v>
      </c>
    </row>
    <row r="3487" spans="6:34" ht="15" thickBot="1" x14ac:dyDescent="0.4">
      <c r="F3487" s="21">
        <f t="shared" ref="F3487:F3550" si="1584">F3486+$G$28</f>
        <v>345.70000000001011</v>
      </c>
      <c r="G3487" s="20">
        <f t="shared" si="1570"/>
        <v>356.63043478260749</v>
      </c>
      <c r="H3487" s="19">
        <f t="shared" si="1573"/>
        <v>6.6304347826074945</v>
      </c>
      <c r="I3487" s="18">
        <f t="shared" si="1574"/>
        <v>1.8944099378878556E-2</v>
      </c>
      <c r="J3487" s="17">
        <f t="shared" si="1575"/>
        <v>3935.0464558612857</v>
      </c>
      <c r="K3487" s="16">
        <f t="shared" si="1576"/>
        <v>32.161889288814081</v>
      </c>
      <c r="L3487" s="15">
        <f t="shared" si="1577"/>
        <v>1.3845347021276564E-7</v>
      </c>
      <c r="M3487" s="14">
        <f t="shared" si="1578"/>
        <v>3.2909005334872264E-10</v>
      </c>
      <c r="N3487" s="13">
        <f t="shared" ref="N3487:N3550" si="1585">IF(I3486&gt;0.02,(WeightFlowRate/$L$23)*ExhaustVelocityE+(ExitPressureE-Q3487)*ExitAreaE,0)</f>
        <v>0</v>
      </c>
      <c r="O3487" s="12">
        <f t="shared" ref="O3487:O3550" si="1586">N3487/WeightFlowRate</f>
        <v>0</v>
      </c>
      <c r="P3487" s="4">
        <f t="shared" ref="P3487:P3550" si="1587">Q3487/$L$21</f>
        <v>1.2462128098967713E-9</v>
      </c>
      <c r="Q3487" s="11">
        <f t="shared" si="1579"/>
        <v>1.831413571056754E-8</v>
      </c>
      <c r="R3487" s="10">
        <f t="shared" ref="R3487:R3550" si="1588">IF(W3487&lt;InitialAltitudeE,0,(((N3487-AB3487)*COS(ElevationAngleR)*$L$23)/(G3487)))</f>
        <v>0</v>
      </c>
      <c r="S3487" s="9">
        <f t="shared" ref="S3487:S3550" si="1589">IF(W3486&lt;InitialAltitudeE,0,S3486+(R3486*TimeStep))</f>
        <v>0</v>
      </c>
      <c r="T3487" s="8">
        <f t="shared" ref="T3487:T3550" si="1590">T3486+(S3487*TimeStep)</f>
        <v>37294.985922558852</v>
      </c>
      <c r="U3487" s="7">
        <f t="shared" ref="U3487:U3550" si="1591">IF(W3486&lt;InitialAltitudeE,-K3487,(((N3487-AB3487)*SIN(ElevationAngleR)*$L$23)/G3487)-K3487)</f>
        <v>-32.161889288814081</v>
      </c>
      <c r="V3487" s="9">
        <f t="shared" ref="V3487:V3550" si="1592">IF(W3486&lt;InitialAltitudeE,0,V3486+(U3486*TimeStep))</f>
        <v>0</v>
      </c>
      <c r="W3487" s="8">
        <f t="shared" ref="W3487:W3550" si="1593">IF(P3486&gt;0.913499,W3486,W3486+V3486*TimeStep)</f>
        <v>3935.0464558612857</v>
      </c>
      <c r="X3487" s="7">
        <f t="shared" ref="X3487:X3550" si="1594">IF(N3487&gt;0.002,SQRT((U3487^2)+(R3487^2)),-SQRT((U3487^2)+(R3487^2)))</f>
        <v>-32.161889288814081</v>
      </c>
      <c r="Y3487" s="6">
        <f t="shared" si="1580"/>
        <v>0</v>
      </c>
      <c r="Z3487" s="4">
        <f t="shared" si="1581"/>
        <v>-1</v>
      </c>
      <c r="AA3487" s="4">
        <f t="shared" ref="AA3487:AA3550" si="1595">N3487/G3487</f>
        <v>0</v>
      </c>
      <c r="AB3487" s="5">
        <f t="shared" ref="AB3487:AB3550" si="1596">0.5*M3487*(Y3486^2)*CrossSectionalAreaE*AH3487</f>
        <v>0</v>
      </c>
      <c r="AC3487" s="418">
        <f t="shared" si="1571"/>
        <v>0</v>
      </c>
      <c r="AD3487" s="628">
        <f t="shared" ref="AD3487:AD3550" si="1597">(1/2)*M3487*(Y3486^2)</f>
        <v>0</v>
      </c>
      <c r="AE3487" s="4">
        <f t="shared" si="1582"/>
        <v>0</v>
      </c>
      <c r="AF3487" s="3">
        <f t="shared" ref="AF3487:AF3550" si="1598">IF(AF3486&gt;4.67,$L$20+($L$26/1000)*W3487,4.67)</f>
        <v>4.67</v>
      </c>
      <c r="AG3487" s="2">
        <f t="shared" si="1583"/>
        <v>105.92076283713217</v>
      </c>
      <c r="AH3487" s="1">
        <f t="shared" si="1572"/>
        <v>0</v>
      </c>
    </row>
    <row r="3488" spans="6:34" ht="15" thickBot="1" x14ac:dyDescent="0.4">
      <c r="F3488" s="21">
        <f t="shared" si="1584"/>
        <v>345.80000000001013</v>
      </c>
      <c r="G3488" s="20">
        <f t="shared" ref="G3488:G3551" si="1599">IF(I3487&gt;0.02,G3487-((N3487/O3487)*TimeStep),G3487)</f>
        <v>356.63043478260749</v>
      </c>
      <c r="H3488" s="19">
        <f t="shared" si="1573"/>
        <v>6.6304347826074945</v>
      </c>
      <c r="I3488" s="18">
        <f t="shared" si="1574"/>
        <v>1.8944099378878556E-2</v>
      </c>
      <c r="J3488" s="17">
        <f t="shared" si="1575"/>
        <v>3935.0464558612857</v>
      </c>
      <c r="K3488" s="16">
        <f t="shared" si="1576"/>
        <v>32.161889288814081</v>
      </c>
      <c r="L3488" s="15">
        <f t="shared" si="1577"/>
        <v>1.3845347021276564E-7</v>
      </c>
      <c r="M3488" s="14">
        <f t="shared" si="1578"/>
        <v>3.2909005334872264E-10</v>
      </c>
      <c r="N3488" s="13">
        <f t="shared" si="1585"/>
        <v>0</v>
      </c>
      <c r="O3488" s="12">
        <f t="shared" si="1586"/>
        <v>0</v>
      </c>
      <c r="P3488" s="4">
        <f t="shared" si="1587"/>
        <v>1.2462128098967713E-9</v>
      </c>
      <c r="Q3488" s="11">
        <f t="shared" si="1579"/>
        <v>1.831413571056754E-8</v>
      </c>
      <c r="R3488" s="10">
        <f t="shared" si="1588"/>
        <v>0</v>
      </c>
      <c r="S3488" s="9">
        <f t="shared" si="1589"/>
        <v>0</v>
      </c>
      <c r="T3488" s="8">
        <f t="shared" si="1590"/>
        <v>37294.985922558852</v>
      </c>
      <c r="U3488" s="7">
        <f t="shared" si="1591"/>
        <v>-32.161889288814081</v>
      </c>
      <c r="V3488" s="9">
        <f t="shared" si="1592"/>
        <v>0</v>
      </c>
      <c r="W3488" s="8">
        <f t="shared" si="1593"/>
        <v>3935.0464558612857</v>
      </c>
      <c r="X3488" s="7">
        <f t="shared" si="1594"/>
        <v>-32.161889288814081</v>
      </c>
      <c r="Y3488" s="6">
        <f t="shared" si="1580"/>
        <v>0</v>
      </c>
      <c r="Z3488" s="4">
        <f t="shared" si="1581"/>
        <v>-1</v>
      </c>
      <c r="AA3488" s="4">
        <f t="shared" si="1595"/>
        <v>0</v>
      </c>
      <c r="AB3488" s="5">
        <f t="shared" si="1596"/>
        <v>0</v>
      </c>
      <c r="AC3488" s="418">
        <f t="shared" ref="AC3488:AC3551" si="1600">(AB3488/G3488)*F3488</f>
        <v>0</v>
      </c>
      <c r="AD3488" s="628">
        <f t="shared" si="1597"/>
        <v>0</v>
      </c>
      <c r="AE3488" s="4">
        <f t="shared" si="1582"/>
        <v>0</v>
      </c>
      <c r="AF3488" s="3">
        <f t="shared" si="1598"/>
        <v>4.67</v>
      </c>
      <c r="AG3488" s="2">
        <f t="shared" si="1583"/>
        <v>105.92076283713217</v>
      </c>
      <c r="AH3488" s="1">
        <f t="shared" si="1572"/>
        <v>0</v>
      </c>
    </row>
    <row r="3489" spans="6:34" ht="15" thickBot="1" x14ac:dyDescent="0.4">
      <c r="F3489" s="21">
        <f t="shared" si="1584"/>
        <v>345.90000000001015</v>
      </c>
      <c r="G3489" s="20">
        <f t="shared" si="1599"/>
        <v>356.63043478260749</v>
      </c>
      <c r="H3489" s="19">
        <f t="shared" si="1573"/>
        <v>6.6304347826074945</v>
      </c>
      <c r="I3489" s="18">
        <f t="shared" si="1574"/>
        <v>1.8944099378878556E-2</v>
      </c>
      <c r="J3489" s="17">
        <f t="shared" si="1575"/>
        <v>3935.0464558612857</v>
      </c>
      <c r="K3489" s="16">
        <f t="shared" si="1576"/>
        <v>32.161889288814081</v>
      </c>
      <c r="L3489" s="15">
        <f t="shared" si="1577"/>
        <v>1.3845347021276564E-7</v>
      </c>
      <c r="M3489" s="14">
        <f t="shared" si="1578"/>
        <v>3.2909005334872264E-10</v>
      </c>
      <c r="N3489" s="13">
        <f t="shared" si="1585"/>
        <v>0</v>
      </c>
      <c r="O3489" s="12">
        <f t="shared" si="1586"/>
        <v>0</v>
      </c>
      <c r="P3489" s="4">
        <f t="shared" si="1587"/>
        <v>1.2462128098967713E-9</v>
      </c>
      <c r="Q3489" s="11">
        <f t="shared" si="1579"/>
        <v>1.831413571056754E-8</v>
      </c>
      <c r="R3489" s="10">
        <f t="shared" si="1588"/>
        <v>0</v>
      </c>
      <c r="S3489" s="9">
        <f t="shared" si="1589"/>
        <v>0</v>
      </c>
      <c r="T3489" s="8">
        <f t="shared" si="1590"/>
        <v>37294.985922558852</v>
      </c>
      <c r="U3489" s="7">
        <f t="shared" si="1591"/>
        <v>-32.161889288814081</v>
      </c>
      <c r="V3489" s="9">
        <f t="shared" si="1592"/>
        <v>0</v>
      </c>
      <c r="W3489" s="8">
        <f t="shared" si="1593"/>
        <v>3935.0464558612857</v>
      </c>
      <c r="X3489" s="7">
        <f t="shared" si="1594"/>
        <v>-32.161889288814081</v>
      </c>
      <c r="Y3489" s="6">
        <f t="shared" si="1580"/>
        <v>0</v>
      </c>
      <c r="Z3489" s="4">
        <f t="shared" si="1581"/>
        <v>-1</v>
      </c>
      <c r="AA3489" s="4">
        <f t="shared" si="1595"/>
        <v>0</v>
      </c>
      <c r="AB3489" s="5">
        <f t="shared" si="1596"/>
        <v>0</v>
      </c>
      <c r="AC3489" s="418">
        <f t="shared" si="1600"/>
        <v>0</v>
      </c>
      <c r="AD3489" s="628">
        <f t="shared" si="1597"/>
        <v>0</v>
      </c>
      <c r="AE3489" s="4">
        <f t="shared" si="1582"/>
        <v>0</v>
      </c>
      <c r="AF3489" s="3">
        <f t="shared" si="1598"/>
        <v>4.67</v>
      </c>
      <c r="AG3489" s="2">
        <f t="shared" si="1583"/>
        <v>105.92076283713217</v>
      </c>
      <c r="AH3489" s="1">
        <f t="shared" si="1572"/>
        <v>0</v>
      </c>
    </row>
    <row r="3490" spans="6:34" ht="15" thickBot="1" x14ac:dyDescent="0.4">
      <c r="F3490" s="21">
        <f t="shared" si="1584"/>
        <v>346.00000000001017</v>
      </c>
      <c r="G3490" s="20">
        <f t="shared" si="1599"/>
        <v>356.63043478260749</v>
      </c>
      <c r="H3490" s="19">
        <f t="shared" si="1573"/>
        <v>6.6304347826074945</v>
      </c>
      <c r="I3490" s="18">
        <f t="shared" si="1574"/>
        <v>1.8944099378878556E-2</v>
      </c>
      <c r="J3490" s="17">
        <f t="shared" si="1575"/>
        <v>3935.0464558612857</v>
      </c>
      <c r="K3490" s="16">
        <f t="shared" si="1576"/>
        <v>32.161889288814081</v>
      </c>
      <c r="L3490" s="15">
        <f t="shared" si="1577"/>
        <v>1.3845347021276564E-7</v>
      </c>
      <c r="M3490" s="14">
        <f t="shared" si="1578"/>
        <v>3.2909005334872264E-10</v>
      </c>
      <c r="N3490" s="13">
        <f t="shared" si="1585"/>
        <v>0</v>
      </c>
      <c r="O3490" s="12">
        <f t="shared" si="1586"/>
        <v>0</v>
      </c>
      <c r="P3490" s="4">
        <f t="shared" si="1587"/>
        <v>1.2462128098967713E-9</v>
      </c>
      <c r="Q3490" s="11">
        <f t="shared" si="1579"/>
        <v>1.831413571056754E-8</v>
      </c>
      <c r="R3490" s="10">
        <f t="shared" si="1588"/>
        <v>0</v>
      </c>
      <c r="S3490" s="9">
        <f t="shared" si="1589"/>
        <v>0</v>
      </c>
      <c r="T3490" s="8">
        <f t="shared" si="1590"/>
        <v>37294.985922558852</v>
      </c>
      <c r="U3490" s="7">
        <f t="shared" si="1591"/>
        <v>-32.161889288814081</v>
      </c>
      <c r="V3490" s="9">
        <f t="shared" si="1592"/>
        <v>0</v>
      </c>
      <c r="W3490" s="8">
        <f t="shared" si="1593"/>
        <v>3935.0464558612857</v>
      </c>
      <c r="X3490" s="7">
        <f t="shared" si="1594"/>
        <v>-32.161889288814081</v>
      </c>
      <c r="Y3490" s="6">
        <f t="shared" si="1580"/>
        <v>0</v>
      </c>
      <c r="Z3490" s="4">
        <f t="shared" si="1581"/>
        <v>-1</v>
      </c>
      <c r="AA3490" s="4">
        <f t="shared" si="1595"/>
        <v>0</v>
      </c>
      <c r="AB3490" s="5">
        <f t="shared" si="1596"/>
        <v>0</v>
      </c>
      <c r="AC3490" s="418">
        <f t="shared" si="1600"/>
        <v>0</v>
      </c>
      <c r="AD3490" s="628">
        <f t="shared" si="1597"/>
        <v>0</v>
      </c>
      <c r="AE3490" s="4">
        <f t="shared" si="1582"/>
        <v>0</v>
      </c>
      <c r="AF3490" s="3">
        <f t="shared" si="1598"/>
        <v>4.67</v>
      </c>
      <c r="AG3490" s="2">
        <f t="shared" si="1583"/>
        <v>105.92076283713217</v>
      </c>
      <c r="AH3490" s="1">
        <f t="shared" si="1572"/>
        <v>0</v>
      </c>
    </row>
    <row r="3491" spans="6:34" ht="15" thickBot="1" x14ac:dyDescent="0.4">
      <c r="F3491" s="21">
        <f t="shared" si="1584"/>
        <v>346.1000000000102</v>
      </c>
      <c r="G3491" s="20">
        <f t="shared" si="1599"/>
        <v>356.63043478260749</v>
      </c>
      <c r="H3491" s="19">
        <f t="shared" si="1573"/>
        <v>6.6304347826074945</v>
      </c>
      <c r="I3491" s="18">
        <f t="shared" si="1574"/>
        <v>1.8944099378878556E-2</v>
      </c>
      <c r="J3491" s="17">
        <f t="shared" si="1575"/>
        <v>3935.0464558612857</v>
      </c>
      <c r="K3491" s="16">
        <f t="shared" si="1576"/>
        <v>32.161889288814081</v>
      </c>
      <c r="L3491" s="15">
        <f t="shared" si="1577"/>
        <v>1.3845347021276564E-7</v>
      </c>
      <c r="M3491" s="14">
        <f t="shared" si="1578"/>
        <v>3.2909005334872264E-10</v>
      </c>
      <c r="N3491" s="13">
        <f t="shared" si="1585"/>
        <v>0</v>
      </c>
      <c r="O3491" s="12">
        <f t="shared" si="1586"/>
        <v>0</v>
      </c>
      <c r="P3491" s="4">
        <f t="shared" si="1587"/>
        <v>1.2462128098967713E-9</v>
      </c>
      <c r="Q3491" s="11">
        <f t="shared" si="1579"/>
        <v>1.831413571056754E-8</v>
      </c>
      <c r="R3491" s="10">
        <f t="shared" si="1588"/>
        <v>0</v>
      </c>
      <c r="S3491" s="9">
        <f t="shared" si="1589"/>
        <v>0</v>
      </c>
      <c r="T3491" s="8">
        <f t="shared" si="1590"/>
        <v>37294.985922558852</v>
      </c>
      <c r="U3491" s="7">
        <f t="shared" si="1591"/>
        <v>-32.161889288814081</v>
      </c>
      <c r="V3491" s="9">
        <f t="shared" si="1592"/>
        <v>0</v>
      </c>
      <c r="W3491" s="8">
        <f t="shared" si="1593"/>
        <v>3935.0464558612857</v>
      </c>
      <c r="X3491" s="7">
        <f t="shared" si="1594"/>
        <v>-32.161889288814081</v>
      </c>
      <c r="Y3491" s="6">
        <f t="shared" si="1580"/>
        <v>0</v>
      </c>
      <c r="Z3491" s="4">
        <f t="shared" si="1581"/>
        <v>-1</v>
      </c>
      <c r="AA3491" s="4">
        <f t="shared" si="1595"/>
        <v>0</v>
      </c>
      <c r="AB3491" s="5">
        <f t="shared" si="1596"/>
        <v>0</v>
      </c>
      <c r="AC3491" s="418">
        <f t="shared" si="1600"/>
        <v>0</v>
      </c>
      <c r="AD3491" s="628">
        <f t="shared" si="1597"/>
        <v>0</v>
      </c>
      <c r="AE3491" s="4">
        <f t="shared" si="1582"/>
        <v>0</v>
      </c>
      <c r="AF3491" s="3">
        <f t="shared" si="1598"/>
        <v>4.67</v>
      </c>
      <c r="AG3491" s="2">
        <f t="shared" si="1583"/>
        <v>105.92076283713217</v>
      </c>
      <c r="AH3491" s="1">
        <f t="shared" si="1572"/>
        <v>0</v>
      </c>
    </row>
    <row r="3492" spans="6:34" ht="15" thickBot="1" x14ac:dyDescent="0.4">
      <c r="F3492" s="21">
        <f t="shared" si="1584"/>
        <v>346.20000000001022</v>
      </c>
      <c r="G3492" s="20">
        <f t="shared" si="1599"/>
        <v>356.63043478260749</v>
      </c>
      <c r="H3492" s="19">
        <f t="shared" si="1573"/>
        <v>6.6304347826074945</v>
      </c>
      <c r="I3492" s="18">
        <f t="shared" si="1574"/>
        <v>1.8944099378878556E-2</v>
      </c>
      <c r="J3492" s="17">
        <f t="shared" si="1575"/>
        <v>3935.0464558612857</v>
      </c>
      <c r="K3492" s="16">
        <f t="shared" si="1576"/>
        <v>32.161889288814081</v>
      </c>
      <c r="L3492" s="15">
        <f t="shared" si="1577"/>
        <v>1.3845347021276564E-7</v>
      </c>
      <c r="M3492" s="14">
        <f t="shared" si="1578"/>
        <v>3.2909005334872264E-10</v>
      </c>
      <c r="N3492" s="13">
        <f t="shared" si="1585"/>
        <v>0</v>
      </c>
      <c r="O3492" s="12">
        <f t="shared" si="1586"/>
        <v>0</v>
      </c>
      <c r="P3492" s="4">
        <f t="shared" si="1587"/>
        <v>1.2462128098967713E-9</v>
      </c>
      <c r="Q3492" s="11">
        <f t="shared" si="1579"/>
        <v>1.831413571056754E-8</v>
      </c>
      <c r="R3492" s="10">
        <f t="shared" si="1588"/>
        <v>0</v>
      </c>
      <c r="S3492" s="9">
        <f t="shared" si="1589"/>
        <v>0</v>
      </c>
      <c r="T3492" s="8">
        <f t="shared" si="1590"/>
        <v>37294.985922558852</v>
      </c>
      <c r="U3492" s="7">
        <f t="shared" si="1591"/>
        <v>-32.161889288814081</v>
      </c>
      <c r="V3492" s="9">
        <f t="shared" si="1592"/>
        <v>0</v>
      </c>
      <c r="W3492" s="8">
        <f t="shared" si="1593"/>
        <v>3935.0464558612857</v>
      </c>
      <c r="X3492" s="7">
        <f t="shared" si="1594"/>
        <v>-32.161889288814081</v>
      </c>
      <c r="Y3492" s="6">
        <f t="shared" si="1580"/>
        <v>0</v>
      </c>
      <c r="Z3492" s="4">
        <f t="shared" si="1581"/>
        <v>-1</v>
      </c>
      <c r="AA3492" s="4">
        <f t="shared" si="1595"/>
        <v>0</v>
      </c>
      <c r="AB3492" s="5">
        <f t="shared" si="1596"/>
        <v>0</v>
      </c>
      <c r="AC3492" s="418">
        <f t="shared" si="1600"/>
        <v>0</v>
      </c>
      <c r="AD3492" s="628">
        <f t="shared" si="1597"/>
        <v>0</v>
      </c>
      <c r="AE3492" s="4">
        <f t="shared" si="1582"/>
        <v>0</v>
      </c>
      <c r="AF3492" s="3">
        <f t="shared" si="1598"/>
        <v>4.67</v>
      </c>
      <c r="AG3492" s="2">
        <f t="shared" si="1583"/>
        <v>105.92076283713217</v>
      </c>
      <c r="AH3492" s="1">
        <f t="shared" si="1572"/>
        <v>0</v>
      </c>
    </row>
    <row r="3493" spans="6:34" ht="15" thickBot="1" x14ac:dyDescent="0.4">
      <c r="F3493" s="21">
        <f t="shared" si="1584"/>
        <v>346.30000000001024</v>
      </c>
      <c r="G3493" s="20">
        <f t="shared" si="1599"/>
        <v>356.63043478260749</v>
      </c>
      <c r="H3493" s="19">
        <f t="shared" si="1573"/>
        <v>6.6304347826074945</v>
      </c>
      <c r="I3493" s="18">
        <f t="shared" si="1574"/>
        <v>1.8944099378878556E-2</v>
      </c>
      <c r="J3493" s="17">
        <f t="shared" si="1575"/>
        <v>3935.0464558612857</v>
      </c>
      <c r="K3493" s="16">
        <f t="shared" si="1576"/>
        <v>32.161889288814081</v>
      </c>
      <c r="L3493" s="15">
        <f t="shared" si="1577"/>
        <v>1.3845347021276564E-7</v>
      </c>
      <c r="M3493" s="14">
        <f t="shared" si="1578"/>
        <v>3.2909005334872264E-10</v>
      </c>
      <c r="N3493" s="13">
        <f t="shared" si="1585"/>
        <v>0</v>
      </c>
      <c r="O3493" s="12">
        <f t="shared" si="1586"/>
        <v>0</v>
      </c>
      <c r="P3493" s="4">
        <f t="shared" si="1587"/>
        <v>1.2462128098967713E-9</v>
      </c>
      <c r="Q3493" s="11">
        <f t="shared" si="1579"/>
        <v>1.831413571056754E-8</v>
      </c>
      <c r="R3493" s="10">
        <f t="shared" si="1588"/>
        <v>0</v>
      </c>
      <c r="S3493" s="9">
        <f t="shared" si="1589"/>
        <v>0</v>
      </c>
      <c r="T3493" s="8">
        <f t="shared" si="1590"/>
        <v>37294.985922558852</v>
      </c>
      <c r="U3493" s="7">
        <f t="shared" si="1591"/>
        <v>-32.161889288814081</v>
      </c>
      <c r="V3493" s="9">
        <f t="shared" si="1592"/>
        <v>0</v>
      </c>
      <c r="W3493" s="8">
        <f t="shared" si="1593"/>
        <v>3935.0464558612857</v>
      </c>
      <c r="X3493" s="7">
        <f t="shared" si="1594"/>
        <v>-32.161889288814081</v>
      </c>
      <c r="Y3493" s="6">
        <f t="shared" si="1580"/>
        <v>0</v>
      </c>
      <c r="Z3493" s="4">
        <f t="shared" si="1581"/>
        <v>-1</v>
      </c>
      <c r="AA3493" s="4">
        <f t="shared" si="1595"/>
        <v>0</v>
      </c>
      <c r="AB3493" s="5">
        <f t="shared" si="1596"/>
        <v>0</v>
      </c>
      <c r="AC3493" s="418">
        <f t="shared" si="1600"/>
        <v>0</v>
      </c>
      <c r="AD3493" s="628">
        <f t="shared" si="1597"/>
        <v>0</v>
      </c>
      <c r="AE3493" s="4">
        <f t="shared" si="1582"/>
        <v>0</v>
      </c>
      <c r="AF3493" s="3">
        <f t="shared" si="1598"/>
        <v>4.67</v>
      </c>
      <c r="AG3493" s="2">
        <f t="shared" si="1583"/>
        <v>105.92076283713217</v>
      </c>
      <c r="AH3493" s="1">
        <f t="shared" si="1572"/>
        <v>0</v>
      </c>
    </row>
    <row r="3494" spans="6:34" ht="15" thickBot="1" x14ac:dyDescent="0.4">
      <c r="F3494" s="21">
        <f t="shared" si="1584"/>
        <v>346.40000000001027</v>
      </c>
      <c r="G3494" s="20">
        <f t="shared" si="1599"/>
        <v>356.63043478260749</v>
      </c>
      <c r="H3494" s="19">
        <f t="shared" si="1573"/>
        <v>6.6304347826074945</v>
      </c>
      <c r="I3494" s="18">
        <f t="shared" si="1574"/>
        <v>1.8944099378878556E-2</v>
      </c>
      <c r="J3494" s="17">
        <f t="shared" si="1575"/>
        <v>3935.0464558612857</v>
      </c>
      <c r="K3494" s="16">
        <f t="shared" si="1576"/>
        <v>32.161889288814081</v>
      </c>
      <c r="L3494" s="15">
        <f t="shared" si="1577"/>
        <v>1.3845347021276564E-7</v>
      </c>
      <c r="M3494" s="14">
        <f t="shared" si="1578"/>
        <v>3.2909005334872264E-10</v>
      </c>
      <c r="N3494" s="13">
        <f t="shared" si="1585"/>
        <v>0</v>
      </c>
      <c r="O3494" s="12">
        <f t="shared" si="1586"/>
        <v>0</v>
      </c>
      <c r="P3494" s="4">
        <f t="shared" si="1587"/>
        <v>1.2462128098967713E-9</v>
      </c>
      <c r="Q3494" s="11">
        <f t="shared" si="1579"/>
        <v>1.831413571056754E-8</v>
      </c>
      <c r="R3494" s="10">
        <f t="shared" si="1588"/>
        <v>0</v>
      </c>
      <c r="S3494" s="9">
        <f t="shared" si="1589"/>
        <v>0</v>
      </c>
      <c r="T3494" s="8">
        <f t="shared" si="1590"/>
        <v>37294.985922558852</v>
      </c>
      <c r="U3494" s="7">
        <f t="shared" si="1591"/>
        <v>-32.161889288814081</v>
      </c>
      <c r="V3494" s="9">
        <f t="shared" si="1592"/>
        <v>0</v>
      </c>
      <c r="W3494" s="8">
        <f t="shared" si="1593"/>
        <v>3935.0464558612857</v>
      </c>
      <c r="X3494" s="7">
        <f t="shared" si="1594"/>
        <v>-32.161889288814081</v>
      </c>
      <c r="Y3494" s="6">
        <f t="shared" si="1580"/>
        <v>0</v>
      </c>
      <c r="Z3494" s="4">
        <f t="shared" si="1581"/>
        <v>-1</v>
      </c>
      <c r="AA3494" s="4">
        <f t="shared" si="1595"/>
        <v>0</v>
      </c>
      <c r="AB3494" s="5">
        <f t="shared" si="1596"/>
        <v>0</v>
      </c>
      <c r="AC3494" s="418">
        <f t="shared" si="1600"/>
        <v>0</v>
      </c>
      <c r="AD3494" s="628">
        <f t="shared" si="1597"/>
        <v>0</v>
      </c>
      <c r="AE3494" s="4">
        <f t="shared" si="1582"/>
        <v>0</v>
      </c>
      <c r="AF3494" s="3">
        <f t="shared" si="1598"/>
        <v>4.67</v>
      </c>
      <c r="AG3494" s="2">
        <f t="shared" si="1583"/>
        <v>105.92076283713217</v>
      </c>
      <c r="AH3494" s="1">
        <f t="shared" si="1572"/>
        <v>0</v>
      </c>
    </row>
    <row r="3495" spans="6:34" ht="15" thickBot="1" x14ac:dyDescent="0.4">
      <c r="F3495" s="21">
        <f t="shared" si="1584"/>
        <v>346.50000000001029</v>
      </c>
      <c r="G3495" s="20">
        <f t="shared" si="1599"/>
        <v>356.63043478260749</v>
      </c>
      <c r="H3495" s="19">
        <f t="shared" si="1573"/>
        <v>6.6304347826074945</v>
      </c>
      <c r="I3495" s="18">
        <f t="shared" si="1574"/>
        <v>1.8944099378878556E-2</v>
      </c>
      <c r="J3495" s="17">
        <f t="shared" si="1575"/>
        <v>3935.0464558612857</v>
      </c>
      <c r="K3495" s="16">
        <f t="shared" si="1576"/>
        <v>32.161889288814081</v>
      </c>
      <c r="L3495" s="15">
        <f t="shared" si="1577"/>
        <v>1.3845347021276564E-7</v>
      </c>
      <c r="M3495" s="14">
        <f t="shared" si="1578"/>
        <v>3.2909005334872264E-10</v>
      </c>
      <c r="N3495" s="13">
        <f t="shared" si="1585"/>
        <v>0</v>
      </c>
      <c r="O3495" s="12">
        <f t="shared" si="1586"/>
        <v>0</v>
      </c>
      <c r="P3495" s="4">
        <f t="shared" si="1587"/>
        <v>1.2462128098967713E-9</v>
      </c>
      <c r="Q3495" s="11">
        <f t="shared" si="1579"/>
        <v>1.831413571056754E-8</v>
      </c>
      <c r="R3495" s="10">
        <f t="shared" si="1588"/>
        <v>0</v>
      </c>
      <c r="S3495" s="9">
        <f t="shared" si="1589"/>
        <v>0</v>
      </c>
      <c r="T3495" s="8">
        <f t="shared" si="1590"/>
        <v>37294.985922558852</v>
      </c>
      <c r="U3495" s="7">
        <f t="shared" si="1591"/>
        <v>-32.161889288814081</v>
      </c>
      <c r="V3495" s="9">
        <f t="shared" si="1592"/>
        <v>0</v>
      </c>
      <c r="W3495" s="8">
        <f t="shared" si="1593"/>
        <v>3935.0464558612857</v>
      </c>
      <c r="X3495" s="7">
        <f t="shared" si="1594"/>
        <v>-32.161889288814081</v>
      </c>
      <c r="Y3495" s="6">
        <f t="shared" si="1580"/>
        <v>0</v>
      </c>
      <c r="Z3495" s="4">
        <f t="shared" si="1581"/>
        <v>-1</v>
      </c>
      <c r="AA3495" s="4">
        <f t="shared" si="1595"/>
        <v>0</v>
      </c>
      <c r="AB3495" s="5">
        <f t="shared" si="1596"/>
        <v>0</v>
      </c>
      <c r="AC3495" s="418">
        <f t="shared" si="1600"/>
        <v>0</v>
      </c>
      <c r="AD3495" s="628">
        <f t="shared" si="1597"/>
        <v>0</v>
      </c>
      <c r="AE3495" s="4">
        <f t="shared" si="1582"/>
        <v>0</v>
      </c>
      <c r="AF3495" s="3">
        <f t="shared" si="1598"/>
        <v>4.67</v>
      </c>
      <c r="AG3495" s="2">
        <f t="shared" si="1583"/>
        <v>105.92076283713217</v>
      </c>
      <c r="AH3495" s="1">
        <f t="shared" si="1572"/>
        <v>0</v>
      </c>
    </row>
    <row r="3496" spans="6:34" ht="15" thickBot="1" x14ac:dyDescent="0.4">
      <c r="F3496" s="21">
        <f t="shared" si="1584"/>
        <v>346.60000000001031</v>
      </c>
      <c r="G3496" s="20">
        <f t="shared" si="1599"/>
        <v>356.63043478260749</v>
      </c>
      <c r="H3496" s="19">
        <f t="shared" si="1573"/>
        <v>6.6304347826074945</v>
      </c>
      <c r="I3496" s="18">
        <f t="shared" si="1574"/>
        <v>1.8944099378878556E-2</v>
      </c>
      <c r="J3496" s="17">
        <f t="shared" si="1575"/>
        <v>3935.0464558612857</v>
      </c>
      <c r="K3496" s="16">
        <f t="shared" si="1576"/>
        <v>32.161889288814081</v>
      </c>
      <c r="L3496" s="15">
        <f t="shared" si="1577"/>
        <v>1.3845347021276564E-7</v>
      </c>
      <c r="M3496" s="14">
        <f t="shared" si="1578"/>
        <v>3.2909005334872264E-10</v>
      </c>
      <c r="N3496" s="13">
        <f t="shared" si="1585"/>
        <v>0</v>
      </c>
      <c r="O3496" s="12">
        <f t="shared" si="1586"/>
        <v>0</v>
      </c>
      <c r="P3496" s="4">
        <f t="shared" si="1587"/>
        <v>1.2462128098967713E-9</v>
      </c>
      <c r="Q3496" s="11">
        <f t="shared" si="1579"/>
        <v>1.831413571056754E-8</v>
      </c>
      <c r="R3496" s="10">
        <f t="shared" si="1588"/>
        <v>0</v>
      </c>
      <c r="S3496" s="9">
        <f t="shared" si="1589"/>
        <v>0</v>
      </c>
      <c r="T3496" s="8">
        <f t="shared" si="1590"/>
        <v>37294.985922558852</v>
      </c>
      <c r="U3496" s="7">
        <f t="shared" si="1591"/>
        <v>-32.161889288814081</v>
      </c>
      <c r="V3496" s="9">
        <f t="shared" si="1592"/>
        <v>0</v>
      </c>
      <c r="W3496" s="8">
        <f t="shared" si="1593"/>
        <v>3935.0464558612857</v>
      </c>
      <c r="X3496" s="7">
        <f t="shared" si="1594"/>
        <v>-32.161889288814081</v>
      </c>
      <c r="Y3496" s="6">
        <f t="shared" si="1580"/>
        <v>0</v>
      </c>
      <c r="Z3496" s="4">
        <f t="shared" si="1581"/>
        <v>-1</v>
      </c>
      <c r="AA3496" s="4">
        <f t="shared" si="1595"/>
        <v>0</v>
      </c>
      <c r="AB3496" s="5">
        <f t="shared" si="1596"/>
        <v>0</v>
      </c>
      <c r="AC3496" s="418">
        <f t="shared" si="1600"/>
        <v>0</v>
      </c>
      <c r="AD3496" s="628">
        <f t="shared" si="1597"/>
        <v>0</v>
      </c>
      <c r="AE3496" s="4">
        <f t="shared" si="1582"/>
        <v>0</v>
      </c>
      <c r="AF3496" s="3">
        <f t="shared" si="1598"/>
        <v>4.67</v>
      </c>
      <c r="AG3496" s="2">
        <f t="shared" si="1583"/>
        <v>105.92076283713217</v>
      </c>
      <c r="AH3496" s="1">
        <f t="shared" si="1572"/>
        <v>0</v>
      </c>
    </row>
    <row r="3497" spans="6:34" ht="15" thickBot="1" x14ac:dyDescent="0.4">
      <c r="F3497" s="21">
        <f t="shared" si="1584"/>
        <v>346.70000000001033</v>
      </c>
      <c r="G3497" s="20">
        <f t="shared" si="1599"/>
        <v>356.63043478260749</v>
      </c>
      <c r="H3497" s="19">
        <f t="shared" si="1573"/>
        <v>6.6304347826074945</v>
      </c>
      <c r="I3497" s="18">
        <f t="shared" si="1574"/>
        <v>1.8944099378878556E-2</v>
      </c>
      <c r="J3497" s="17">
        <f t="shared" si="1575"/>
        <v>3935.0464558612857</v>
      </c>
      <c r="K3497" s="16">
        <f t="shared" si="1576"/>
        <v>32.161889288814081</v>
      </c>
      <c r="L3497" s="15">
        <f t="shared" si="1577"/>
        <v>1.3845347021276564E-7</v>
      </c>
      <c r="M3497" s="14">
        <f t="shared" si="1578"/>
        <v>3.2909005334872264E-10</v>
      </c>
      <c r="N3497" s="13">
        <f t="shared" si="1585"/>
        <v>0</v>
      </c>
      <c r="O3497" s="12">
        <f t="shared" si="1586"/>
        <v>0</v>
      </c>
      <c r="P3497" s="4">
        <f t="shared" si="1587"/>
        <v>1.2462128098967713E-9</v>
      </c>
      <c r="Q3497" s="11">
        <f t="shared" si="1579"/>
        <v>1.831413571056754E-8</v>
      </c>
      <c r="R3497" s="10">
        <f t="shared" si="1588"/>
        <v>0</v>
      </c>
      <c r="S3497" s="9">
        <f t="shared" si="1589"/>
        <v>0</v>
      </c>
      <c r="T3497" s="8">
        <f t="shared" si="1590"/>
        <v>37294.985922558852</v>
      </c>
      <c r="U3497" s="7">
        <f t="shared" si="1591"/>
        <v>-32.161889288814081</v>
      </c>
      <c r="V3497" s="9">
        <f t="shared" si="1592"/>
        <v>0</v>
      </c>
      <c r="W3497" s="8">
        <f t="shared" si="1593"/>
        <v>3935.0464558612857</v>
      </c>
      <c r="X3497" s="7">
        <f t="shared" si="1594"/>
        <v>-32.161889288814081</v>
      </c>
      <c r="Y3497" s="6">
        <f t="shared" si="1580"/>
        <v>0</v>
      </c>
      <c r="Z3497" s="4">
        <f t="shared" si="1581"/>
        <v>-1</v>
      </c>
      <c r="AA3497" s="4">
        <f t="shared" si="1595"/>
        <v>0</v>
      </c>
      <c r="AB3497" s="5">
        <f t="shared" si="1596"/>
        <v>0</v>
      </c>
      <c r="AC3497" s="418">
        <f t="shared" si="1600"/>
        <v>0</v>
      </c>
      <c r="AD3497" s="628">
        <f t="shared" si="1597"/>
        <v>0</v>
      </c>
      <c r="AE3497" s="4">
        <f t="shared" si="1582"/>
        <v>0</v>
      </c>
      <c r="AF3497" s="3">
        <f t="shared" si="1598"/>
        <v>4.67</v>
      </c>
      <c r="AG3497" s="2">
        <f t="shared" si="1583"/>
        <v>105.92076283713217</v>
      </c>
      <c r="AH3497" s="1">
        <f t="shared" si="1572"/>
        <v>0</v>
      </c>
    </row>
    <row r="3498" spans="6:34" ht="15" thickBot="1" x14ac:dyDescent="0.4">
      <c r="F3498" s="21">
        <f t="shared" si="1584"/>
        <v>346.80000000001036</v>
      </c>
      <c r="G3498" s="20">
        <f t="shared" si="1599"/>
        <v>356.63043478260749</v>
      </c>
      <c r="H3498" s="19">
        <f t="shared" si="1573"/>
        <v>6.6304347826074945</v>
      </c>
      <c r="I3498" s="18">
        <f t="shared" si="1574"/>
        <v>1.8944099378878556E-2</v>
      </c>
      <c r="J3498" s="17">
        <f t="shared" si="1575"/>
        <v>3935.0464558612857</v>
      </c>
      <c r="K3498" s="16">
        <f t="shared" si="1576"/>
        <v>32.161889288814081</v>
      </c>
      <c r="L3498" s="15">
        <f t="shared" si="1577"/>
        <v>1.3845347021276564E-7</v>
      </c>
      <c r="M3498" s="14">
        <f t="shared" si="1578"/>
        <v>3.2909005334872264E-10</v>
      </c>
      <c r="N3498" s="13">
        <f t="shared" si="1585"/>
        <v>0</v>
      </c>
      <c r="O3498" s="12">
        <f t="shared" si="1586"/>
        <v>0</v>
      </c>
      <c r="P3498" s="4">
        <f t="shared" si="1587"/>
        <v>1.2462128098967713E-9</v>
      </c>
      <c r="Q3498" s="11">
        <f t="shared" si="1579"/>
        <v>1.831413571056754E-8</v>
      </c>
      <c r="R3498" s="10">
        <f t="shared" si="1588"/>
        <v>0</v>
      </c>
      <c r="S3498" s="9">
        <f t="shared" si="1589"/>
        <v>0</v>
      </c>
      <c r="T3498" s="8">
        <f t="shared" si="1590"/>
        <v>37294.985922558852</v>
      </c>
      <c r="U3498" s="7">
        <f t="shared" si="1591"/>
        <v>-32.161889288814081</v>
      </c>
      <c r="V3498" s="9">
        <f t="shared" si="1592"/>
        <v>0</v>
      </c>
      <c r="W3498" s="8">
        <f t="shared" si="1593"/>
        <v>3935.0464558612857</v>
      </c>
      <c r="X3498" s="7">
        <f t="shared" si="1594"/>
        <v>-32.161889288814081</v>
      </c>
      <c r="Y3498" s="6">
        <f t="shared" si="1580"/>
        <v>0</v>
      </c>
      <c r="Z3498" s="4">
        <f t="shared" si="1581"/>
        <v>-1</v>
      </c>
      <c r="AA3498" s="4">
        <f t="shared" si="1595"/>
        <v>0</v>
      </c>
      <c r="AB3498" s="5">
        <f t="shared" si="1596"/>
        <v>0</v>
      </c>
      <c r="AC3498" s="418">
        <f t="shared" si="1600"/>
        <v>0</v>
      </c>
      <c r="AD3498" s="628">
        <f t="shared" si="1597"/>
        <v>0</v>
      </c>
      <c r="AE3498" s="4">
        <f t="shared" si="1582"/>
        <v>0</v>
      </c>
      <c r="AF3498" s="3">
        <f t="shared" si="1598"/>
        <v>4.67</v>
      </c>
      <c r="AG3498" s="2">
        <f t="shared" si="1583"/>
        <v>105.92076283713217</v>
      </c>
      <c r="AH3498" s="1">
        <f t="shared" si="1572"/>
        <v>0</v>
      </c>
    </row>
    <row r="3499" spans="6:34" ht="15" thickBot="1" x14ac:dyDescent="0.4">
      <c r="F3499" s="21">
        <f t="shared" si="1584"/>
        <v>346.90000000001038</v>
      </c>
      <c r="G3499" s="20">
        <f t="shared" si="1599"/>
        <v>356.63043478260749</v>
      </c>
      <c r="H3499" s="19">
        <f t="shared" si="1573"/>
        <v>6.6304347826074945</v>
      </c>
      <c r="I3499" s="18">
        <f t="shared" si="1574"/>
        <v>1.8944099378878556E-2</v>
      </c>
      <c r="J3499" s="17">
        <f t="shared" si="1575"/>
        <v>3935.0464558612857</v>
      </c>
      <c r="K3499" s="16">
        <f t="shared" si="1576"/>
        <v>32.161889288814081</v>
      </c>
      <c r="L3499" s="15">
        <f t="shared" si="1577"/>
        <v>1.3845347021276564E-7</v>
      </c>
      <c r="M3499" s="14">
        <f t="shared" si="1578"/>
        <v>3.2909005334872264E-10</v>
      </c>
      <c r="N3499" s="13">
        <f t="shared" si="1585"/>
        <v>0</v>
      </c>
      <c r="O3499" s="12">
        <f t="shared" si="1586"/>
        <v>0</v>
      </c>
      <c r="P3499" s="4">
        <f t="shared" si="1587"/>
        <v>1.2462128098967713E-9</v>
      </c>
      <c r="Q3499" s="11">
        <f t="shared" si="1579"/>
        <v>1.831413571056754E-8</v>
      </c>
      <c r="R3499" s="10">
        <f t="shared" si="1588"/>
        <v>0</v>
      </c>
      <c r="S3499" s="9">
        <f t="shared" si="1589"/>
        <v>0</v>
      </c>
      <c r="T3499" s="8">
        <f t="shared" si="1590"/>
        <v>37294.985922558852</v>
      </c>
      <c r="U3499" s="7">
        <f t="shared" si="1591"/>
        <v>-32.161889288814081</v>
      </c>
      <c r="V3499" s="9">
        <f t="shared" si="1592"/>
        <v>0</v>
      </c>
      <c r="W3499" s="8">
        <f t="shared" si="1593"/>
        <v>3935.0464558612857</v>
      </c>
      <c r="X3499" s="7">
        <f t="shared" si="1594"/>
        <v>-32.161889288814081</v>
      </c>
      <c r="Y3499" s="6">
        <f t="shared" si="1580"/>
        <v>0</v>
      </c>
      <c r="Z3499" s="4">
        <f t="shared" si="1581"/>
        <v>-1</v>
      </c>
      <c r="AA3499" s="4">
        <f t="shared" si="1595"/>
        <v>0</v>
      </c>
      <c r="AB3499" s="5">
        <f t="shared" si="1596"/>
        <v>0</v>
      </c>
      <c r="AC3499" s="418">
        <f t="shared" si="1600"/>
        <v>0</v>
      </c>
      <c r="AD3499" s="628">
        <f t="shared" si="1597"/>
        <v>0</v>
      </c>
      <c r="AE3499" s="4">
        <f t="shared" si="1582"/>
        <v>0</v>
      </c>
      <c r="AF3499" s="3">
        <f t="shared" si="1598"/>
        <v>4.67</v>
      </c>
      <c r="AG3499" s="2">
        <f t="shared" si="1583"/>
        <v>105.92076283713217</v>
      </c>
      <c r="AH3499" s="1">
        <f t="shared" si="1572"/>
        <v>0</v>
      </c>
    </row>
    <row r="3500" spans="6:34" ht="15" thickBot="1" x14ac:dyDescent="0.4">
      <c r="F3500" s="21">
        <f t="shared" si="1584"/>
        <v>347.0000000000104</v>
      </c>
      <c r="G3500" s="20">
        <f t="shared" si="1599"/>
        <v>356.63043478260749</v>
      </c>
      <c r="H3500" s="19">
        <f t="shared" si="1573"/>
        <v>6.6304347826074945</v>
      </c>
      <c r="I3500" s="18">
        <f t="shared" si="1574"/>
        <v>1.8944099378878556E-2</v>
      </c>
      <c r="J3500" s="17">
        <f t="shared" si="1575"/>
        <v>3935.0464558612857</v>
      </c>
      <c r="K3500" s="16">
        <f t="shared" si="1576"/>
        <v>32.161889288814081</v>
      </c>
      <c r="L3500" s="15">
        <f t="shared" si="1577"/>
        <v>1.3845347021276564E-7</v>
      </c>
      <c r="M3500" s="14">
        <f t="shared" si="1578"/>
        <v>3.2909005334872264E-10</v>
      </c>
      <c r="N3500" s="13">
        <f t="shared" si="1585"/>
        <v>0</v>
      </c>
      <c r="O3500" s="12">
        <f t="shared" si="1586"/>
        <v>0</v>
      </c>
      <c r="P3500" s="4">
        <f t="shared" si="1587"/>
        <v>1.2462128098967713E-9</v>
      </c>
      <c r="Q3500" s="11">
        <f t="shared" si="1579"/>
        <v>1.831413571056754E-8</v>
      </c>
      <c r="R3500" s="10">
        <f t="shared" si="1588"/>
        <v>0</v>
      </c>
      <c r="S3500" s="9">
        <f t="shared" si="1589"/>
        <v>0</v>
      </c>
      <c r="T3500" s="8">
        <f t="shared" si="1590"/>
        <v>37294.985922558852</v>
      </c>
      <c r="U3500" s="7">
        <f t="shared" si="1591"/>
        <v>-32.161889288814081</v>
      </c>
      <c r="V3500" s="9">
        <f t="shared" si="1592"/>
        <v>0</v>
      </c>
      <c r="W3500" s="8">
        <f t="shared" si="1593"/>
        <v>3935.0464558612857</v>
      </c>
      <c r="X3500" s="7">
        <f t="shared" si="1594"/>
        <v>-32.161889288814081</v>
      </c>
      <c r="Y3500" s="6">
        <f t="shared" si="1580"/>
        <v>0</v>
      </c>
      <c r="Z3500" s="4">
        <f t="shared" si="1581"/>
        <v>-1</v>
      </c>
      <c r="AA3500" s="4">
        <f t="shared" si="1595"/>
        <v>0</v>
      </c>
      <c r="AB3500" s="5">
        <f t="shared" si="1596"/>
        <v>0</v>
      </c>
      <c r="AC3500" s="418">
        <f t="shared" si="1600"/>
        <v>0</v>
      </c>
      <c r="AD3500" s="628">
        <f t="shared" si="1597"/>
        <v>0</v>
      </c>
      <c r="AE3500" s="4">
        <f t="shared" si="1582"/>
        <v>0</v>
      </c>
      <c r="AF3500" s="3">
        <f t="shared" si="1598"/>
        <v>4.67</v>
      </c>
      <c r="AG3500" s="2">
        <f t="shared" si="1583"/>
        <v>105.92076283713217</v>
      </c>
      <c r="AH3500" s="1">
        <f t="shared" si="1572"/>
        <v>0</v>
      </c>
    </row>
    <row r="3501" spans="6:34" ht="15" thickBot="1" x14ac:dyDescent="0.4">
      <c r="F3501" s="21">
        <f t="shared" si="1584"/>
        <v>347.10000000001043</v>
      </c>
      <c r="G3501" s="20">
        <f t="shared" si="1599"/>
        <v>356.63043478260749</v>
      </c>
      <c r="H3501" s="19">
        <f t="shared" si="1573"/>
        <v>6.6304347826074945</v>
      </c>
      <c r="I3501" s="18">
        <f t="shared" si="1574"/>
        <v>1.8944099378878556E-2</v>
      </c>
      <c r="J3501" s="17">
        <f t="shared" si="1575"/>
        <v>3935.0464558612857</v>
      </c>
      <c r="K3501" s="16">
        <f t="shared" si="1576"/>
        <v>32.161889288814081</v>
      </c>
      <c r="L3501" s="15">
        <f t="shared" si="1577"/>
        <v>1.3845347021276564E-7</v>
      </c>
      <c r="M3501" s="14">
        <f t="shared" si="1578"/>
        <v>3.2909005334872264E-10</v>
      </c>
      <c r="N3501" s="13">
        <f t="shared" si="1585"/>
        <v>0</v>
      </c>
      <c r="O3501" s="12">
        <f t="shared" si="1586"/>
        <v>0</v>
      </c>
      <c r="P3501" s="4">
        <f t="shared" si="1587"/>
        <v>1.2462128098967713E-9</v>
      </c>
      <c r="Q3501" s="11">
        <f t="shared" si="1579"/>
        <v>1.831413571056754E-8</v>
      </c>
      <c r="R3501" s="10">
        <f t="shared" si="1588"/>
        <v>0</v>
      </c>
      <c r="S3501" s="9">
        <f t="shared" si="1589"/>
        <v>0</v>
      </c>
      <c r="T3501" s="8">
        <f t="shared" si="1590"/>
        <v>37294.985922558852</v>
      </c>
      <c r="U3501" s="7">
        <f t="shared" si="1591"/>
        <v>-32.161889288814081</v>
      </c>
      <c r="V3501" s="9">
        <f t="shared" si="1592"/>
        <v>0</v>
      </c>
      <c r="W3501" s="8">
        <f t="shared" si="1593"/>
        <v>3935.0464558612857</v>
      </c>
      <c r="X3501" s="7">
        <f t="shared" si="1594"/>
        <v>-32.161889288814081</v>
      </c>
      <c r="Y3501" s="6">
        <f t="shared" si="1580"/>
        <v>0</v>
      </c>
      <c r="Z3501" s="4">
        <f t="shared" si="1581"/>
        <v>-1</v>
      </c>
      <c r="AA3501" s="4">
        <f t="shared" si="1595"/>
        <v>0</v>
      </c>
      <c r="AB3501" s="5">
        <f t="shared" si="1596"/>
        <v>0</v>
      </c>
      <c r="AC3501" s="418">
        <f t="shared" si="1600"/>
        <v>0</v>
      </c>
      <c r="AD3501" s="628">
        <f t="shared" si="1597"/>
        <v>0</v>
      </c>
      <c r="AE3501" s="4">
        <f t="shared" si="1582"/>
        <v>0</v>
      </c>
      <c r="AF3501" s="3">
        <f t="shared" si="1598"/>
        <v>4.67</v>
      </c>
      <c r="AG3501" s="2">
        <f t="shared" si="1583"/>
        <v>105.92076283713217</v>
      </c>
      <c r="AH3501" s="1">
        <f t="shared" si="1572"/>
        <v>0</v>
      </c>
    </row>
    <row r="3502" spans="6:34" ht="15" thickBot="1" x14ac:dyDescent="0.4">
      <c r="F3502" s="21">
        <f t="shared" si="1584"/>
        <v>347.20000000001045</v>
      </c>
      <c r="G3502" s="20">
        <f t="shared" si="1599"/>
        <v>356.63043478260749</v>
      </c>
      <c r="H3502" s="19">
        <f t="shared" si="1573"/>
        <v>6.6304347826074945</v>
      </c>
      <c r="I3502" s="18">
        <f t="shared" si="1574"/>
        <v>1.8944099378878556E-2</v>
      </c>
      <c r="J3502" s="17">
        <f t="shared" si="1575"/>
        <v>3935.0464558612857</v>
      </c>
      <c r="K3502" s="16">
        <f t="shared" si="1576"/>
        <v>32.161889288814081</v>
      </c>
      <c r="L3502" s="15">
        <f t="shared" si="1577"/>
        <v>1.3845347021276564E-7</v>
      </c>
      <c r="M3502" s="14">
        <f t="shared" si="1578"/>
        <v>3.2909005334872264E-10</v>
      </c>
      <c r="N3502" s="13">
        <f t="shared" si="1585"/>
        <v>0</v>
      </c>
      <c r="O3502" s="12">
        <f t="shared" si="1586"/>
        <v>0</v>
      </c>
      <c r="P3502" s="4">
        <f t="shared" si="1587"/>
        <v>1.2462128098967713E-9</v>
      </c>
      <c r="Q3502" s="11">
        <f t="shared" si="1579"/>
        <v>1.831413571056754E-8</v>
      </c>
      <c r="R3502" s="10">
        <f t="shared" si="1588"/>
        <v>0</v>
      </c>
      <c r="S3502" s="9">
        <f t="shared" si="1589"/>
        <v>0</v>
      </c>
      <c r="T3502" s="8">
        <f t="shared" si="1590"/>
        <v>37294.985922558852</v>
      </c>
      <c r="U3502" s="7">
        <f t="shared" si="1591"/>
        <v>-32.161889288814081</v>
      </c>
      <c r="V3502" s="9">
        <f t="shared" si="1592"/>
        <v>0</v>
      </c>
      <c r="W3502" s="8">
        <f t="shared" si="1593"/>
        <v>3935.0464558612857</v>
      </c>
      <c r="X3502" s="7">
        <f t="shared" si="1594"/>
        <v>-32.161889288814081</v>
      </c>
      <c r="Y3502" s="6">
        <f t="shared" si="1580"/>
        <v>0</v>
      </c>
      <c r="Z3502" s="4">
        <f t="shared" si="1581"/>
        <v>-1</v>
      </c>
      <c r="AA3502" s="4">
        <f t="shared" si="1595"/>
        <v>0</v>
      </c>
      <c r="AB3502" s="5">
        <f t="shared" si="1596"/>
        <v>0</v>
      </c>
      <c r="AC3502" s="418">
        <f t="shared" si="1600"/>
        <v>0</v>
      </c>
      <c r="AD3502" s="628">
        <f t="shared" si="1597"/>
        <v>0</v>
      </c>
      <c r="AE3502" s="4">
        <f t="shared" si="1582"/>
        <v>0</v>
      </c>
      <c r="AF3502" s="3">
        <f t="shared" si="1598"/>
        <v>4.67</v>
      </c>
      <c r="AG3502" s="2">
        <f t="shared" si="1583"/>
        <v>105.92076283713217</v>
      </c>
      <c r="AH3502" s="1">
        <f t="shared" si="1572"/>
        <v>0</v>
      </c>
    </row>
    <row r="3503" spans="6:34" ht="15" thickBot="1" x14ac:dyDescent="0.4">
      <c r="F3503" s="21">
        <f t="shared" si="1584"/>
        <v>347.30000000001047</v>
      </c>
      <c r="G3503" s="20">
        <f t="shared" si="1599"/>
        <v>356.63043478260749</v>
      </c>
      <c r="H3503" s="19">
        <f t="shared" si="1573"/>
        <v>6.6304347826074945</v>
      </c>
      <c r="I3503" s="18">
        <f t="shared" si="1574"/>
        <v>1.8944099378878556E-2</v>
      </c>
      <c r="J3503" s="17">
        <f t="shared" si="1575"/>
        <v>3935.0464558612857</v>
      </c>
      <c r="K3503" s="16">
        <f t="shared" si="1576"/>
        <v>32.161889288814081</v>
      </c>
      <c r="L3503" s="15">
        <f t="shared" si="1577"/>
        <v>1.3845347021276564E-7</v>
      </c>
      <c r="M3503" s="14">
        <f t="shared" si="1578"/>
        <v>3.2909005334872264E-10</v>
      </c>
      <c r="N3503" s="13">
        <f t="shared" si="1585"/>
        <v>0</v>
      </c>
      <c r="O3503" s="12">
        <f t="shared" si="1586"/>
        <v>0</v>
      </c>
      <c r="P3503" s="4">
        <f t="shared" si="1587"/>
        <v>1.2462128098967713E-9</v>
      </c>
      <c r="Q3503" s="11">
        <f t="shared" si="1579"/>
        <v>1.831413571056754E-8</v>
      </c>
      <c r="R3503" s="10">
        <f t="shared" si="1588"/>
        <v>0</v>
      </c>
      <c r="S3503" s="9">
        <f t="shared" si="1589"/>
        <v>0</v>
      </c>
      <c r="T3503" s="8">
        <f t="shared" si="1590"/>
        <v>37294.985922558852</v>
      </c>
      <c r="U3503" s="7">
        <f t="shared" si="1591"/>
        <v>-32.161889288814081</v>
      </c>
      <c r="V3503" s="9">
        <f t="shared" si="1592"/>
        <v>0</v>
      </c>
      <c r="W3503" s="8">
        <f t="shared" si="1593"/>
        <v>3935.0464558612857</v>
      </c>
      <c r="X3503" s="7">
        <f t="shared" si="1594"/>
        <v>-32.161889288814081</v>
      </c>
      <c r="Y3503" s="6">
        <f t="shared" si="1580"/>
        <v>0</v>
      </c>
      <c r="Z3503" s="4">
        <f t="shared" si="1581"/>
        <v>-1</v>
      </c>
      <c r="AA3503" s="4">
        <f t="shared" si="1595"/>
        <v>0</v>
      </c>
      <c r="AB3503" s="5">
        <f t="shared" si="1596"/>
        <v>0</v>
      </c>
      <c r="AC3503" s="418">
        <f t="shared" si="1600"/>
        <v>0</v>
      </c>
      <c r="AD3503" s="628">
        <f t="shared" si="1597"/>
        <v>0</v>
      </c>
      <c r="AE3503" s="4">
        <f t="shared" si="1582"/>
        <v>0</v>
      </c>
      <c r="AF3503" s="3">
        <f t="shared" si="1598"/>
        <v>4.67</v>
      </c>
      <c r="AG3503" s="2">
        <f t="shared" si="1583"/>
        <v>105.92076283713217</v>
      </c>
      <c r="AH3503" s="1">
        <f t="shared" si="1572"/>
        <v>0</v>
      </c>
    </row>
    <row r="3504" spans="6:34" ht="15" thickBot="1" x14ac:dyDescent="0.4">
      <c r="F3504" s="21">
        <f t="shared" si="1584"/>
        <v>347.40000000001049</v>
      </c>
      <c r="G3504" s="20">
        <f t="shared" si="1599"/>
        <v>356.63043478260749</v>
      </c>
      <c r="H3504" s="19">
        <f t="shared" si="1573"/>
        <v>6.6304347826074945</v>
      </c>
      <c r="I3504" s="18">
        <f t="shared" si="1574"/>
        <v>1.8944099378878556E-2</v>
      </c>
      <c r="J3504" s="17">
        <f t="shared" si="1575"/>
        <v>3935.0464558612857</v>
      </c>
      <c r="K3504" s="16">
        <f t="shared" si="1576"/>
        <v>32.161889288814081</v>
      </c>
      <c r="L3504" s="15">
        <f t="shared" si="1577"/>
        <v>1.3845347021276564E-7</v>
      </c>
      <c r="M3504" s="14">
        <f t="shared" si="1578"/>
        <v>3.2909005334872264E-10</v>
      </c>
      <c r="N3504" s="13">
        <f t="shared" si="1585"/>
        <v>0</v>
      </c>
      <c r="O3504" s="12">
        <f t="shared" si="1586"/>
        <v>0</v>
      </c>
      <c r="P3504" s="4">
        <f t="shared" si="1587"/>
        <v>1.2462128098967713E-9</v>
      </c>
      <c r="Q3504" s="11">
        <f t="shared" si="1579"/>
        <v>1.831413571056754E-8</v>
      </c>
      <c r="R3504" s="10">
        <f t="shared" si="1588"/>
        <v>0</v>
      </c>
      <c r="S3504" s="9">
        <f t="shared" si="1589"/>
        <v>0</v>
      </c>
      <c r="T3504" s="8">
        <f t="shared" si="1590"/>
        <v>37294.985922558852</v>
      </c>
      <c r="U3504" s="7">
        <f t="shared" si="1591"/>
        <v>-32.161889288814081</v>
      </c>
      <c r="V3504" s="9">
        <f t="shared" si="1592"/>
        <v>0</v>
      </c>
      <c r="W3504" s="8">
        <f t="shared" si="1593"/>
        <v>3935.0464558612857</v>
      </c>
      <c r="X3504" s="7">
        <f t="shared" si="1594"/>
        <v>-32.161889288814081</v>
      </c>
      <c r="Y3504" s="6">
        <f t="shared" si="1580"/>
        <v>0</v>
      </c>
      <c r="Z3504" s="4">
        <f t="shared" si="1581"/>
        <v>-1</v>
      </c>
      <c r="AA3504" s="4">
        <f t="shared" si="1595"/>
        <v>0</v>
      </c>
      <c r="AB3504" s="5">
        <f t="shared" si="1596"/>
        <v>0</v>
      </c>
      <c r="AC3504" s="418">
        <f t="shared" si="1600"/>
        <v>0</v>
      </c>
      <c r="AD3504" s="628">
        <f t="shared" si="1597"/>
        <v>0</v>
      </c>
      <c r="AE3504" s="4">
        <f t="shared" si="1582"/>
        <v>0</v>
      </c>
      <c r="AF3504" s="3">
        <f t="shared" si="1598"/>
        <v>4.67</v>
      </c>
      <c r="AG3504" s="2">
        <f t="shared" si="1583"/>
        <v>105.92076283713217</v>
      </c>
      <c r="AH3504" s="1">
        <f t="shared" si="1572"/>
        <v>0</v>
      </c>
    </row>
    <row r="3505" spans="6:34" ht="15" thickBot="1" x14ac:dyDescent="0.4">
      <c r="F3505" s="21">
        <f t="shared" si="1584"/>
        <v>347.50000000001052</v>
      </c>
      <c r="G3505" s="20">
        <f t="shared" si="1599"/>
        <v>356.63043478260749</v>
      </c>
      <c r="H3505" s="19">
        <f t="shared" si="1573"/>
        <v>6.6304347826074945</v>
      </c>
      <c r="I3505" s="18">
        <f t="shared" si="1574"/>
        <v>1.8944099378878556E-2</v>
      </c>
      <c r="J3505" s="17">
        <f t="shared" si="1575"/>
        <v>3935.0464558612857</v>
      </c>
      <c r="K3505" s="16">
        <f t="shared" si="1576"/>
        <v>32.161889288814081</v>
      </c>
      <c r="L3505" s="15">
        <f t="shared" si="1577"/>
        <v>1.3845347021276564E-7</v>
      </c>
      <c r="M3505" s="14">
        <f t="shared" si="1578"/>
        <v>3.2909005334872264E-10</v>
      </c>
      <c r="N3505" s="13">
        <f t="shared" si="1585"/>
        <v>0</v>
      </c>
      <c r="O3505" s="12">
        <f t="shared" si="1586"/>
        <v>0</v>
      </c>
      <c r="P3505" s="4">
        <f t="shared" si="1587"/>
        <v>1.2462128098967713E-9</v>
      </c>
      <c r="Q3505" s="11">
        <f t="shared" si="1579"/>
        <v>1.831413571056754E-8</v>
      </c>
      <c r="R3505" s="10">
        <f t="shared" si="1588"/>
        <v>0</v>
      </c>
      <c r="S3505" s="9">
        <f t="shared" si="1589"/>
        <v>0</v>
      </c>
      <c r="T3505" s="8">
        <f t="shared" si="1590"/>
        <v>37294.985922558852</v>
      </c>
      <c r="U3505" s="7">
        <f t="shared" si="1591"/>
        <v>-32.161889288814081</v>
      </c>
      <c r="V3505" s="9">
        <f t="shared" si="1592"/>
        <v>0</v>
      </c>
      <c r="W3505" s="8">
        <f t="shared" si="1593"/>
        <v>3935.0464558612857</v>
      </c>
      <c r="X3505" s="7">
        <f t="shared" si="1594"/>
        <v>-32.161889288814081</v>
      </c>
      <c r="Y3505" s="6">
        <f t="shared" si="1580"/>
        <v>0</v>
      </c>
      <c r="Z3505" s="4">
        <f t="shared" si="1581"/>
        <v>-1</v>
      </c>
      <c r="AA3505" s="4">
        <f t="shared" si="1595"/>
        <v>0</v>
      </c>
      <c r="AB3505" s="5">
        <f t="shared" si="1596"/>
        <v>0</v>
      </c>
      <c r="AC3505" s="418">
        <f t="shared" si="1600"/>
        <v>0</v>
      </c>
      <c r="AD3505" s="628">
        <f t="shared" si="1597"/>
        <v>0</v>
      </c>
      <c r="AE3505" s="4">
        <f t="shared" si="1582"/>
        <v>0</v>
      </c>
      <c r="AF3505" s="3">
        <f t="shared" si="1598"/>
        <v>4.67</v>
      </c>
      <c r="AG3505" s="2">
        <f t="shared" si="1583"/>
        <v>105.92076283713217</v>
      </c>
      <c r="AH3505" s="1">
        <f t="shared" si="1572"/>
        <v>0</v>
      </c>
    </row>
    <row r="3506" spans="6:34" ht="15" thickBot="1" x14ac:dyDescent="0.4">
      <c r="F3506" s="21">
        <f t="shared" si="1584"/>
        <v>347.60000000001054</v>
      </c>
      <c r="G3506" s="20">
        <f t="shared" si="1599"/>
        <v>356.63043478260749</v>
      </c>
      <c r="H3506" s="19">
        <f t="shared" si="1573"/>
        <v>6.6304347826074945</v>
      </c>
      <c r="I3506" s="18">
        <f t="shared" si="1574"/>
        <v>1.8944099378878556E-2</v>
      </c>
      <c r="J3506" s="17">
        <f t="shared" si="1575"/>
        <v>3935.0464558612857</v>
      </c>
      <c r="K3506" s="16">
        <f t="shared" si="1576"/>
        <v>32.161889288814081</v>
      </c>
      <c r="L3506" s="15">
        <f t="shared" si="1577"/>
        <v>1.3845347021276564E-7</v>
      </c>
      <c r="M3506" s="14">
        <f t="shared" si="1578"/>
        <v>3.2909005334872264E-10</v>
      </c>
      <c r="N3506" s="13">
        <f t="shared" si="1585"/>
        <v>0</v>
      </c>
      <c r="O3506" s="12">
        <f t="shared" si="1586"/>
        <v>0</v>
      </c>
      <c r="P3506" s="4">
        <f t="shared" si="1587"/>
        <v>1.2462128098967713E-9</v>
      </c>
      <c r="Q3506" s="11">
        <f t="shared" si="1579"/>
        <v>1.831413571056754E-8</v>
      </c>
      <c r="R3506" s="10">
        <f t="shared" si="1588"/>
        <v>0</v>
      </c>
      <c r="S3506" s="9">
        <f t="shared" si="1589"/>
        <v>0</v>
      </c>
      <c r="T3506" s="8">
        <f t="shared" si="1590"/>
        <v>37294.985922558852</v>
      </c>
      <c r="U3506" s="7">
        <f t="shared" si="1591"/>
        <v>-32.161889288814081</v>
      </c>
      <c r="V3506" s="9">
        <f t="shared" si="1592"/>
        <v>0</v>
      </c>
      <c r="W3506" s="8">
        <f t="shared" si="1593"/>
        <v>3935.0464558612857</v>
      </c>
      <c r="X3506" s="7">
        <f t="shared" si="1594"/>
        <v>-32.161889288814081</v>
      </c>
      <c r="Y3506" s="6">
        <f t="shared" si="1580"/>
        <v>0</v>
      </c>
      <c r="Z3506" s="4">
        <f t="shared" si="1581"/>
        <v>-1</v>
      </c>
      <c r="AA3506" s="4">
        <f t="shared" si="1595"/>
        <v>0</v>
      </c>
      <c r="AB3506" s="5">
        <f t="shared" si="1596"/>
        <v>0</v>
      </c>
      <c r="AC3506" s="418">
        <f t="shared" si="1600"/>
        <v>0</v>
      </c>
      <c r="AD3506" s="628">
        <f t="shared" si="1597"/>
        <v>0</v>
      </c>
      <c r="AE3506" s="4">
        <f t="shared" si="1582"/>
        <v>0</v>
      </c>
      <c r="AF3506" s="3">
        <f t="shared" si="1598"/>
        <v>4.67</v>
      </c>
      <c r="AG3506" s="2">
        <f t="shared" si="1583"/>
        <v>105.92076283713217</v>
      </c>
      <c r="AH3506" s="1">
        <f t="shared" si="1572"/>
        <v>0</v>
      </c>
    </row>
    <row r="3507" spans="6:34" ht="15" thickBot="1" x14ac:dyDescent="0.4">
      <c r="F3507" s="21">
        <f t="shared" si="1584"/>
        <v>347.70000000001056</v>
      </c>
      <c r="G3507" s="20">
        <f t="shared" si="1599"/>
        <v>356.63043478260749</v>
      </c>
      <c r="H3507" s="19">
        <f t="shared" si="1573"/>
        <v>6.6304347826074945</v>
      </c>
      <c r="I3507" s="18">
        <f t="shared" si="1574"/>
        <v>1.8944099378878556E-2</v>
      </c>
      <c r="J3507" s="17">
        <f t="shared" si="1575"/>
        <v>3935.0464558612857</v>
      </c>
      <c r="K3507" s="16">
        <f t="shared" si="1576"/>
        <v>32.161889288814081</v>
      </c>
      <c r="L3507" s="15">
        <f t="shared" si="1577"/>
        <v>1.3845347021276564E-7</v>
      </c>
      <c r="M3507" s="14">
        <f t="shared" si="1578"/>
        <v>3.2909005334872264E-10</v>
      </c>
      <c r="N3507" s="13">
        <f t="shared" si="1585"/>
        <v>0</v>
      </c>
      <c r="O3507" s="12">
        <f t="shared" si="1586"/>
        <v>0</v>
      </c>
      <c r="P3507" s="4">
        <f t="shared" si="1587"/>
        <v>1.2462128098967713E-9</v>
      </c>
      <c r="Q3507" s="11">
        <f t="shared" si="1579"/>
        <v>1.831413571056754E-8</v>
      </c>
      <c r="R3507" s="10">
        <f t="shared" si="1588"/>
        <v>0</v>
      </c>
      <c r="S3507" s="9">
        <f t="shared" si="1589"/>
        <v>0</v>
      </c>
      <c r="T3507" s="8">
        <f t="shared" si="1590"/>
        <v>37294.985922558852</v>
      </c>
      <c r="U3507" s="7">
        <f t="shared" si="1591"/>
        <v>-32.161889288814081</v>
      </c>
      <c r="V3507" s="9">
        <f t="shared" si="1592"/>
        <v>0</v>
      </c>
      <c r="W3507" s="8">
        <f t="shared" si="1593"/>
        <v>3935.0464558612857</v>
      </c>
      <c r="X3507" s="7">
        <f t="shared" si="1594"/>
        <v>-32.161889288814081</v>
      </c>
      <c r="Y3507" s="6">
        <f t="shared" si="1580"/>
        <v>0</v>
      </c>
      <c r="Z3507" s="4">
        <f t="shared" si="1581"/>
        <v>-1</v>
      </c>
      <c r="AA3507" s="4">
        <f t="shared" si="1595"/>
        <v>0</v>
      </c>
      <c r="AB3507" s="5">
        <f t="shared" si="1596"/>
        <v>0</v>
      </c>
      <c r="AC3507" s="418">
        <f t="shared" si="1600"/>
        <v>0</v>
      </c>
      <c r="AD3507" s="628">
        <f t="shared" si="1597"/>
        <v>0</v>
      </c>
      <c r="AE3507" s="4">
        <f t="shared" si="1582"/>
        <v>0</v>
      </c>
      <c r="AF3507" s="3">
        <f t="shared" si="1598"/>
        <v>4.67</v>
      </c>
      <c r="AG3507" s="2">
        <f t="shared" si="1583"/>
        <v>105.92076283713217</v>
      </c>
      <c r="AH3507" s="1">
        <f t="shared" si="1572"/>
        <v>0</v>
      </c>
    </row>
    <row r="3508" spans="6:34" ht="15" thickBot="1" x14ac:dyDescent="0.4">
      <c r="F3508" s="21">
        <f t="shared" si="1584"/>
        <v>347.80000000001058</v>
      </c>
      <c r="G3508" s="20">
        <f t="shared" si="1599"/>
        <v>356.63043478260749</v>
      </c>
      <c r="H3508" s="19">
        <f t="shared" si="1573"/>
        <v>6.6304347826074945</v>
      </c>
      <c r="I3508" s="18">
        <f t="shared" si="1574"/>
        <v>1.8944099378878556E-2</v>
      </c>
      <c r="J3508" s="17">
        <f t="shared" si="1575"/>
        <v>3935.0464558612857</v>
      </c>
      <c r="K3508" s="16">
        <f t="shared" si="1576"/>
        <v>32.161889288814081</v>
      </c>
      <c r="L3508" s="15">
        <f t="shared" si="1577"/>
        <v>1.3845347021276564E-7</v>
      </c>
      <c r="M3508" s="14">
        <f t="shared" si="1578"/>
        <v>3.2909005334872264E-10</v>
      </c>
      <c r="N3508" s="13">
        <f t="shared" si="1585"/>
        <v>0</v>
      </c>
      <c r="O3508" s="12">
        <f t="shared" si="1586"/>
        <v>0</v>
      </c>
      <c r="P3508" s="4">
        <f t="shared" si="1587"/>
        <v>1.2462128098967713E-9</v>
      </c>
      <c r="Q3508" s="11">
        <f t="shared" si="1579"/>
        <v>1.831413571056754E-8</v>
      </c>
      <c r="R3508" s="10">
        <f t="shared" si="1588"/>
        <v>0</v>
      </c>
      <c r="S3508" s="9">
        <f t="shared" si="1589"/>
        <v>0</v>
      </c>
      <c r="T3508" s="8">
        <f t="shared" si="1590"/>
        <v>37294.985922558852</v>
      </c>
      <c r="U3508" s="7">
        <f t="shared" si="1591"/>
        <v>-32.161889288814081</v>
      </c>
      <c r="V3508" s="9">
        <f t="shared" si="1592"/>
        <v>0</v>
      </c>
      <c r="W3508" s="8">
        <f t="shared" si="1593"/>
        <v>3935.0464558612857</v>
      </c>
      <c r="X3508" s="7">
        <f t="shared" si="1594"/>
        <v>-32.161889288814081</v>
      </c>
      <c r="Y3508" s="6">
        <f t="shared" si="1580"/>
        <v>0</v>
      </c>
      <c r="Z3508" s="4">
        <f t="shared" si="1581"/>
        <v>-1</v>
      </c>
      <c r="AA3508" s="4">
        <f t="shared" si="1595"/>
        <v>0</v>
      </c>
      <c r="AB3508" s="5">
        <f t="shared" si="1596"/>
        <v>0</v>
      </c>
      <c r="AC3508" s="418">
        <f t="shared" si="1600"/>
        <v>0</v>
      </c>
      <c r="AD3508" s="628">
        <f t="shared" si="1597"/>
        <v>0</v>
      </c>
      <c r="AE3508" s="4">
        <f t="shared" si="1582"/>
        <v>0</v>
      </c>
      <c r="AF3508" s="3">
        <f t="shared" si="1598"/>
        <v>4.67</v>
      </c>
      <c r="AG3508" s="2">
        <f t="shared" si="1583"/>
        <v>105.92076283713217</v>
      </c>
      <c r="AH3508" s="1">
        <f t="shared" si="1572"/>
        <v>0</v>
      </c>
    </row>
    <row r="3509" spans="6:34" ht="15" thickBot="1" x14ac:dyDescent="0.4">
      <c r="F3509" s="21">
        <f t="shared" si="1584"/>
        <v>347.90000000001061</v>
      </c>
      <c r="G3509" s="20">
        <f t="shared" si="1599"/>
        <v>356.63043478260749</v>
      </c>
      <c r="H3509" s="19">
        <f t="shared" si="1573"/>
        <v>6.6304347826074945</v>
      </c>
      <c r="I3509" s="18">
        <f t="shared" si="1574"/>
        <v>1.8944099378878556E-2</v>
      </c>
      <c r="J3509" s="17">
        <f t="shared" si="1575"/>
        <v>3935.0464558612857</v>
      </c>
      <c r="K3509" s="16">
        <f t="shared" si="1576"/>
        <v>32.161889288814081</v>
      </c>
      <c r="L3509" s="15">
        <f t="shared" si="1577"/>
        <v>1.3845347021276564E-7</v>
      </c>
      <c r="M3509" s="14">
        <f t="shared" si="1578"/>
        <v>3.2909005334872264E-10</v>
      </c>
      <c r="N3509" s="13">
        <f t="shared" si="1585"/>
        <v>0</v>
      </c>
      <c r="O3509" s="12">
        <f t="shared" si="1586"/>
        <v>0</v>
      </c>
      <c r="P3509" s="4">
        <f t="shared" si="1587"/>
        <v>1.2462128098967713E-9</v>
      </c>
      <c r="Q3509" s="11">
        <f t="shared" si="1579"/>
        <v>1.831413571056754E-8</v>
      </c>
      <c r="R3509" s="10">
        <f t="shared" si="1588"/>
        <v>0</v>
      </c>
      <c r="S3509" s="9">
        <f t="shared" si="1589"/>
        <v>0</v>
      </c>
      <c r="T3509" s="8">
        <f t="shared" si="1590"/>
        <v>37294.985922558852</v>
      </c>
      <c r="U3509" s="7">
        <f t="shared" si="1591"/>
        <v>-32.161889288814081</v>
      </c>
      <c r="V3509" s="9">
        <f t="shared" si="1592"/>
        <v>0</v>
      </c>
      <c r="W3509" s="8">
        <f t="shared" si="1593"/>
        <v>3935.0464558612857</v>
      </c>
      <c r="X3509" s="7">
        <f t="shared" si="1594"/>
        <v>-32.161889288814081</v>
      </c>
      <c r="Y3509" s="6">
        <f t="shared" si="1580"/>
        <v>0</v>
      </c>
      <c r="Z3509" s="4">
        <f t="shared" si="1581"/>
        <v>-1</v>
      </c>
      <c r="AA3509" s="4">
        <f t="shared" si="1595"/>
        <v>0</v>
      </c>
      <c r="AB3509" s="5">
        <f t="shared" si="1596"/>
        <v>0</v>
      </c>
      <c r="AC3509" s="418">
        <f t="shared" si="1600"/>
        <v>0</v>
      </c>
      <c r="AD3509" s="628">
        <f t="shared" si="1597"/>
        <v>0</v>
      </c>
      <c r="AE3509" s="4">
        <f t="shared" si="1582"/>
        <v>0</v>
      </c>
      <c r="AF3509" s="3">
        <f t="shared" si="1598"/>
        <v>4.67</v>
      </c>
      <c r="AG3509" s="2">
        <f t="shared" si="1583"/>
        <v>105.92076283713217</v>
      </c>
      <c r="AH3509" s="1">
        <f t="shared" si="1572"/>
        <v>0</v>
      </c>
    </row>
    <row r="3510" spans="6:34" ht="15" thickBot="1" x14ac:dyDescent="0.4">
      <c r="F3510" s="21">
        <f t="shared" si="1584"/>
        <v>348.00000000001063</v>
      </c>
      <c r="G3510" s="20">
        <f t="shared" si="1599"/>
        <v>356.63043478260749</v>
      </c>
      <c r="H3510" s="19">
        <f t="shared" si="1573"/>
        <v>6.6304347826074945</v>
      </c>
      <c r="I3510" s="18">
        <f t="shared" si="1574"/>
        <v>1.8944099378878556E-2</v>
      </c>
      <c r="J3510" s="17">
        <f t="shared" si="1575"/>
        <v>3935.0464558612857</v>
      </c>
      <c r="K3510" s="16">
        <f t="shared" si="1576"/>
        <v>32.161889288814081</v>
      </c>
      <c r="L3510" s="15">
        <f t="shared" si="1577"/>
        <v>1.3845347021276564E-7</v>
      </c>
      <c r="M3510" s="14">
        <f t="shared" si="1578"/>
        <v>3.2909005334872264E-10</v>
      </c>
      <c r="N3510" s="13">
        <f t="shared" si="1585"/>
        <v>0</v>
      </c>
      <c r="O3510" s="12">
        <f t="shared" si="1586"/>
        <v>0</v>
      </c>
      <c r="P3510" s="4">
        <f t="shared" si="1587"/>
        <v>1.2462128098967713E-9</v>
      </c>
      <c r="Q3510" s="11">
        <f t="shared" si="1579"/>
        <v>1.831413571056754E-8</v>
      </c>
      <c r="R3510" s="10">
        <f t="shared" si="1588"/>
        <v>0</v>
      </c>
      <c r="S3510" s="9">
        <f t="shared" si="1589"/>
        <v>0</v>
      </c>
      <c r="T3510" s="8">
        <f t="shared" si="1590"/>
        <v>37294.985922558852</v>
      </c>
      <c r="U3510" s="7">
        <f t="shared" si="1591"/>
        <v>-32.161889288814081</v>
      </c>
      <c r="V3510" s="9">
        <f t="shared" si="1592"/>
        <v>0</v>
      </c>
      <c r="W3510" s="8">
        <f t="shared" si="1593"/>
        <v>3935.0464558612857</v>
      </c>
      <c r="X3510" s="7">
        <f t="shared" si="1594"/>
        <v>-32.161889288814081</v>
      </c>
      <c r="Y3510" s="6">
        <f t="shared" si="1580"/>
        <v>0</v>
      </c>
      <c r="Z3510" s="4">
        <f t="shared" si="1581"/>
        <v>-1</v>
      </c>
      <c r="AA3510" s="4">
        <f t="shared" si="1595"/>
        <v>0</v>
      </c>
      <c r="AB3510" s="5">
        <f t="shared" si="1596"/>
        <v>0</v>
      </c>
      <c r="AC3510" s="418">
        <f t="shared" si="1600"/>
        <v>0</v>
      </c>
      <c r="AD3510" s="628">
        <f t="shared" si="1597"/>
        <v>0</v>
      </c>
      <c r="AE3510" s="4">
        <f t="shared" si="1582"/>
        <v>0</v>
      </c>
      <c r="AF3510" s="3">
        <f t="shared" si="1598"/>
        <v>4.67</v>
      </c>
      <c r="AG3510" s="2">
        <f t="shared" si="1583"/>
        <v>105.92076283713217</v>
      </c>
      <c r="AH3510" s="1">
        <f t="shared" si="1572"/>
        <v>0</v>
      </c>
    </row>
    <row r="3511" spans="6:34" ht="15" thickBot="1" x14ac:dyDescent="0.4">
      <c r="F3511" s="21">
        <f t="shared" si="1584"/>
        <v>348.10000000001065</v>
      </c>
      <c r="G3511" s="20">
        <f t="shared" si="1599"/>
        <v>356.63043478260749</v>
      </c>
      <c r="H3511" s="19">
        <f t="shared" si="1573"/>
        <v>6.6304347826074945</v>
      </c>
      <c r="I3511" s="18">
        <f t="shared" si="1574"/>
        <v>1.8944099378878556E-2</v>
      </c>
      <c r="J3511" s="17">
        <f t="shared" si="1575"/>
        <v>3935.0464558612857</v>
      </c>
      <c r="K3511" s="16">
        <f t="shared" si="1576"/>
        <v>32.161889288814081</v>
      </c>
      <c r="L3511" s="15">
        <f t="shared" si="1577"/>
        <v>1.3845347021276564E-7</v>
      </c>
      <c r="M3511" s="14">
        <f t="shared" si="1578"/>
        <v>3.2909005334872264E-10</v>
      </c>
      <c r="N3511" s="13">
        <f t="shared" si="1585"/>
        <v>0</v>
      </c>
      <c r="O3511" s="12">
        <f t="shared" si="1586"/>
        <v>0</v>
      </c>
      <c r="P3511" s="4">
        <f t="shared" si="1587"/>
        <v>1.2462128098967713E-9</v>
      </c>
      <c r="Q3511" s="11">
        <f t="shared" si="1579"/>
        <v>1.831413571056754E-8</v>
      </c>
      <c r="R3511" s="10">
        <f t="shared" si="1588"/>
        <v>0</v>
      </c>
      <c r="S3511" s="9">
        <f t="shared" si="1589"/>
        <v>0</v>
      </c>
      <c r="T3511" s="8">
        <f t="shared" si="1590"/>
        <v>37294.985922558852</v>
      </c>
      <c r="U3511" s="7">
        <f t="shared" si="1591"/>
        <v>-32.161889288814081</v>
      </c>
      <c r="V3511" s="9">
        <f t="shared" si="1592"/>
        <v>0</v>
      </c>
      <c r="W3511" s="8">
        <f t="shared" si="1593"/>
        <v>3935.0464558612857</v>
      </c>
      <c r="X3511" s="7">
        <f t="shared" si="1594"/>
        <v>-32.161889288814081</v>
      </c>
      <c r="Y3511" s="6">
        <f t="shared" si="1580"/>
        <v>0</v>
      </c>
      <c r="Z3511" s="4">
        <f t="shared" si="1581"/>
        <v>-1</v>
      </c>
      <c r="AA3511" s="4">
        <f t="shared" si="1595"/>
        <v>0</v>
      </c>
      <c r="AB3511" s="5">
        <f t="shared" si="1596"/>
        <v>0</v>
      </c>
      <c r="AC3511" s="418">
        <f t="shared" si="1600"/>
        <v>0</v>
      </c>
      <c r="AD3511" s="628">
        <f t="shared" si="1597"/>
        <v>0</v>
      </c>
      <c r="AE3511" s="4">
        <f t="shared" si="1582"/>
        <v>0</v>
      </c>
      <c r="AF3511" s="3">
        <f t="shared" si="1598"/>
        <v>4.67</v>
      </c>
      <c r="AG3511" s="2">
        <f t="shared" si="1583"/>
        <v>105.92076283713217</v>
      </c>
      <c r="AH3511" s="1">
        <f t="shared" si="1572"/>
        <v>0</v>
      </c>
    </row>
    <row r="3512" spans="6:34" ht="15" thickBot="1" x14ac:dyDescent="0.4">
      <c r="F3512" s="21">
        <f t="shared" si="1584"/>
        <v>348.20000000001068</v>
      </c>
      <c r="G3512" s="20">
        <f t="shared" si="1599"/>
        <v>356.63043478260749</v>
      </c>
      <c r="H3512" s="19">
        <f t="shared" si="1573"/>
        <v>6.6304347826074945</v>
      </c>
      <c r="I3512" s="18">
        <f t="shared" si="1574"/>
        <v>1.8944099378878556E-2</v>
      </c>
      <c r="J3512" s="17">
        <f t="shared" si="1575"/>
        <v>3935.0464558612857</v>
      </c>
      <c r="K3512" s="16">
        <f t="shared" si="1576"/>
        <v>32.161889288814081</v>
      </c>
      <c r="L3512" s="15">
        <f t="shared" si="1577"/>
        <v>1.3845347021276564E-7</v>
      </c>
      <c r="M3512" s="14">
        <f t="shared" si="1578"/>
        <v>3.2909005334872264E-10</v>
      </c>
      <c r="N3512" s="13">
        <f t="shared" si="1585"/>
        <v>0</v>
      </c>
      <c r="O3512" s="12">
        <f t="shared" si="1586"/>
        <v>0</v>
      </c>
      <c r="P3512" s="4">
        <f t="shared" si="1587"/>
        <v>1.2462128098967713E-9</v>
      </c>
      <c r="Q3512" s="11">
        <f t="shared" si="1579"/>
        <v>1.831413571056754E-8</v>
      </c>
      <c r="R3512" s="10">
        <f t="shared" si="1588"/>
        <v>0</v>
      </c>
      <c r="S3512" s="9">
        <f t="shared" si="1589"/>
        <v>0</v>
      </c>
      <c r="T3512" s="8">
        <f t="shared" si="1590"/>
        <v>37294.985922558852</v>
      </c>
      <c r="U3512" s="7">
        <f t="shared" si="1591"/>
        <v>-32.161889288814081</v>
      </c>
      <c r="V3512" s="9">
        <f t="shared" si="1592"/>
        <v>0</v>
      </c>
      <c r="W3512" s="8">
        <f t="shared" si="1593"/>
        <v>3935.0464558612857</v>
      </c>
      <c r="X3512" s="7">
        <f t="shared" si="1594"/>
        <v>-32.161889288814081</v>
      </c>
      <c r="Y3512" s="6">
        <f t="shared" si="1580"/>
        <v>0</v>
      </c>
      <c r="Z3512" s="4">
        <f t="shared" si="1581"/>
        <v>-1</v>
      </c>
      <c r="AA3512" s="4">
        <f t="shared" si="1595"/>
        <v>0</v>
      </c>
      <c r="AB3512" s="5">
        <f t="shared" si="1596"/>
        <v>0</v>
      </c>
      <c r="AC3512" s="418">
        <f t="shared" si="1600"/>
        <v>0</v>
      </c>
      <c r="AD3512" s="628">
        <f t="shared" si="1597"/>
        <v>0</v>
      </c>
      <c r="AE3512" s="4">
        <f t="shared" si="1582"/>
        <v>0</v>
      </c>
      <c r="AF3512" s="3">
        <f t="shared" si="1598"/>
        <v>4.67</v>
      </c>
      <c r="AG3512" s="2">
        <f t="shared" si="1583"/>
        <v>105.92076283713217</v>
      </c>
      <c r="AH3512" s="1">
        <f t="shared" si="1572"/>
        <v>0</v>
      </c>
    </row>
    <row r="3513" spans="6:34" ht="15" thickBot="1" x14ac:dyDescent="0.4">
      <c r="F3513" s="21">
        <f t="shared" si="1584"/>
        <v>348.3000000000107</v>
      </c>
      <c r="G3513" s="20">
        <f t="shared" si="1599"/>
        <v>356.63043478260749</v>
      </c>
      <c r="H3513" s="19">
        <f t="shared" si="1573"/>
        <v>6.6304347826074945</v>
      </c>
      <c r="I3513" s="18">
        <f t="shared" si="1574"/>
        <v>1.8944099378878556E-2</v>
      </c>
      <c r="J3513" s="17">
        <f t="shared" si="1575"/>
        <v>3935.0464558612857</v>
      </c>
      <c r="K3513" s="16">
        <f t="shared" si="1576"/>
        <v>32.161889288814081</v>
      </c>
      <c r="L3513" s="15">
        <f t="shared" si="1577"/>
        <v>1.3845347021276564E-7</v>
      </c>
      <c r="M3513" s="14">
        <f t="shared" si="1578"/>
        <v>3.2909005334872264E-10</v>
      </c>
      <c r="N3513" s="13">
        <f t="shared" si="1585"/>
        <v>0</v>
      </c>
      <c r="O3513" s="12">
        <f t="shared" si="1586"/>
        <v>0</v>
      </c>
      <c r="P3513" s="4">
        <f t="shared" si="1587"/>
        <v>1.2462128098967713E-9</v>
      </c>
      <c r="Q3513" s="11">
        <f t="shared" si="1579"/>
        <v>1.831413571056754E-8</v>
      </c>
      <c r="R3513" s="10">
        <f t="shared" si="1588"/>
        <v>0</v>
      </c>
      <c r="S3513" s="9">
        <f t="shared" si="1589"/>
        <v>0</v>
      </c>
      <c r="T3513" s="8">
        <f t="shared" si="1590"/>
        <v>37294.985922558852</v>
      </c>
      <c r="U3513" s="7">
        <f t="shared" si="1591"/>
        <v>-32.161889288814081</v>
      </c>
      <c r="V3513" s="9">
        <f t="shared" si="1592"/>
        <v>0</v>
      </c>
      <c r="W3513" s="8">
        <f t="shared" si="1593"/>
        <v>3935.0464558612857</v>
      </c>
      <c r="X3513" s="7">
        <f t="shared" si="1594"/>
        <v>-32.161889288814081</v>
      </c>
      <c r="Y3513" s="6">
        <f t="shared" si="1580"/>
        <v>0</v>
      </c>
      <c r="Z3513" s="4">
        <f t="shared" si="1581"/>
        <v>-1</v>
      </c>
      <c r="AA3513" s="4">
        <f t="shared" si="1595"/>
        <v>0</v>
      </c>
      <c r="AB3513" s="5">
        <f t="shared" si="1596"/>
        <v>0</v>
      </c>
      <c r="AC3513" s="418">
        <f t="shared" si="1600"/>
        <v>0</v>
      </c>
      <c r="AD3513" s="628">
        <f t="shared" si="1597"/>
        <v>0</v>
      </c>
      <c r="AE3513" s="4">
        <f t="shared" si="1582"/>
        <v>0</v>
      </c>
      <c r="AF3513" s="3">
        <f t="shared" si="1598"/>
        <v>4.67</v>
      </c>
      <c r="AG3513" s="2">
        <f t="shared" si="1583"/>
        <v>105.92076283713217</v>
      </c>
      <c r="AH3513" s="1">
        <f t="shared" si="1572"/>
        <v>0</v>
      </c>
    </row>
    <row r="3514" spans="6:34" ht="15" thickBot="1" x14ac:dyDescent="0.4">
      <c r="F3514" s="21">
        <f t="shared" si="1584"/>
        <v>348.40000000001072</v>
      </c>
      <c r="G3514" s="20">
        <f t="shared" si="1599"/>
        <v>356.63043478260749</v>
      </c>
      <c r="H3514" s="19">
        <f t="shared" si="1573"/>
        <v>6.6304347826074945</v>
      </c>
      <c r="I3514" s="18">
        <f t="shared" si="1574"/>
        <v>1.8944099378878556E-2</v>
      </c>
      <c r="J3514" s="17">
        <f t="shared" si="1575"/>
        <v>3935.0464558612857</v>
      </c>
      <c r="K3514" s="16">
        <f t="shared" si="1576"/>
        <v>32.161889288814081</v>
      </c>
      <c r="L3514" s="15">
        <f t="shared" si="1577"/>
        <v>1.3845347021276564E-7</v>
      </c>
      <c r="M3514" s="14">
        <f t="shared" si="1578"/>
        <v>3.2909005334872264E-10</v>
      </c>
      <c r="N3514" s="13">
        <f t="shared" si="1585"/>
        <v>0</v>
      </c>
      <c r="O3514" s="12">
        <f t="shared" si="1586"/>
        <v>0</v>
      </c>
      <c r="P3514" s="4">
        <f t="shared" si="1587"/>
        <v>1.2462128098967713E-9</v>
      </c>
      <c r="Q3514" s="11">
        <f t="shared" si="1579"/>
        <v>1.831413571056754E-8</v>
      </c>
      <c r="R3514" s="10">
        <f t="shared" si="1588"/>
        <v>0</v>
      </c>
      <c r="S3514" s="9">
        <f t="shared" si="1589"/>
        <v>0</v>
      </c>
      <c r="T3514" s="8">
        <f t="shared" si="1590"/>
        <v>37294.985922558852</v>
      </c>
      <c r="U3514" s="7">
        <f t="shared" si="1591"/>
        <v>-32.161889288814081</v>
      </c>
      <c r="V3514" s="9">
        <f t="shared" si="1592"/>
        <v>0</v>
      </c>
      <c r="W3514" s="8">
        <f t="shared" si="1593"/>
        <v>3935.0464558612857</v>
      </c>
      <c r="X3514" s="7">
        <f t="shared" si="1594"/>
        <v>-32.161889288814081</v>
      </c>
      <c r="Y3514" s="6">
        <f t="shared" si="1580"/>
        <v>0</v>
      </c>
      <c r="Z3514" s="4">
        <f t="shared" si="1581"/>
        <v>-1</v>
      </c>
      <c r="AA3514" s="4">
        <f t="shared" si="1595"/>
        <v>0</v>
      </c>
      <c r="AB3514" s="5">
        <f t="shared" si="1596"/>
        <v>0</v>
      </c>
      <c r="AC3514" s="418">
        <f t="shared" si="1600"/>
        <v>0</v>
      </c>
      <c r="AD3514" s="628">
        <f t="shared" si="1597"/>
        <v>0</v>
      </c>
      <c r="AE3514" s="4">
        <f t="shared" si="1582"/>
        <v>0</v>
      </c>
      <c r="AF3514" s="3">
        <f t="shared" si="1598"/>
        <v>4.67</v>
      </c>
      <c r="AG3514" s="2">
        <f t="shared" si="1583"/>
        <v>105.92076283713217</v>
      </c>
      <c r="AH3514" s="1">
        <f t="shared" si="1572"/>
        <v>0</v>
      </c>
    </row>
    <row r="3515" spans="6:34" ht="15" thickBot="1" x14ac:dyDescent="0.4">
      <c r="F3515" s="21">
        <f t="shared" si="1584"/>
        <v>348.50000000001074</v>
      </c>
      <c r="G3515" s="20">
        <f t="shared" si="1599"/>
        <v>356.63043478260749</v>
      </c>
      <c r="H3515" s="19">
        <f t="shared" si="1573"/>
        <v>6.6304347826074945</v>
      </c>
      <c r="I3515" s="18">
        <f t="shared" si="1574"/>
        <v>1.8944099378878556E-2</v>
      </c>
      <c r="J3515" s="17">
        <f t="shared" si="1575"/>
        <v>3935.0464558612857</v>
      </c>
      <c r="K3515" s="16">
        <f t="shared" si="1576"/>
        <v>32.161889288814081</v>
      </c>
      <c r="L3515" s="15">
        <f t="shared" si="1577"/>
        <v>1.3845347021276564E-7</v>
      </c>
      <c r="M3515" s="14">
        <f t="shared" si="1578"/>
        <v>3.2909005334872264E-10</v>
      </c>
      <c r="N3515" s="13">
        <f t="shared" si="1585"/>
        <v>0</v>
      </c>
      <c r="O3515" s="12">
        <f t="shared" si="1586"/>
        <v>0</v>
      </c>
      <c r="P3515" s="4">
        <f t="shared" si="1587"/>
        <v>1.2462128098967713E-9</v>
      </c>
      <c r="Q3515" s="11">
        <f t="shared" si="1579"/>
        <v>1.831413571056754E-8</v>
      </c>
      <c r="R3515" s="10">
        <f t="shared" si="1588"/>
        <v>0</v>
      </c>
      <c r="S3515" s="9">
        <f t="shared" si="1589"/>
        <v>0</v>
      </c>
      <c r="T3515" s="8">
        <f t="shared" si="1590"/>
        <v>37294.985922558852</v>
      </c>
      <c r="U3515" s="7">
        <f t="shared" si="1591"/>
        <v>-32.161889288814081</v>
      </c>
      <c r="V3515" s="9">
        <f t="shared" si="1592"/>
        <v>0</v>
      </c>
      <c r="W3515" s="8">
        <f t="shared" si="1593"/>
        <v>3935.0464558612857</v>
      </c>
      <c r="X3515" s="7">
        <f t="shared" si="1594"/>
        <v>-32.161889288814081</v>
      </c>
      <c r="Y3515" s="6">
        <f t="shared" si="1580"/>
        <v>0</v>
      </c>
      <c r="Z3515" s="4">
        <f t="shared" si="1581"/>
        <v>-1</v>
      </c>
      <c r="AA3515" s="4">
        <f t="shared" si="1595"/>
        <v>0</v>
      </c>
      <c r="AB3515" s="5">
        <f t="shared" si="1596"/>
        <v>0</v>
      </c>
      <c r="AC3515" s="418">
        <f t="shared" si="1600"/>
        <v>0</v>
      </c>
      <c r="AD3515" s="628">
        <f t="shared" si="1597"/>
        <v>0</v>
      </c>
      <c r="AE3515" s="4">
        <f t="shared" si="1582"/>
        <v>0</v>
      </c>
      <c r="AF3515" s="3">
        <f t="shared" si="1598"/>
        <v>4.67</v>
      </c>
      <c r="AG3515" s="2">
        <f t="shared" si="1583"/>
        <v>105.92076283713217</v>
      </c>
      <c r="AH3515" s="1">
        <f t="shared" si="1572"/>
        <v>0</v>
      </c>
    </row>
    <row r="3516" spans="6:34" ht="15" thickBot="1" x14ac:dyDescent="0.4">
      <c r="F3516" s="21">
        <f t="shared" si="1584"/>
        <v>348.60000000001077</v>
      </c>
      <c r="G3516" s="20">
        <f t="shared" si="1599"/>
        <v>356.63043478260749</v>
      </c>
      <c r="H3516" s="19">
        <f t="shared" si="1573"/>
        <v>6.6304347826074945</v>
      </c>
      <c r="I3516" s="18">
        <f t="shared" si="1574"/>
        <v>1.8944099378878556E-2</v>
      </c>
      <c r="J3516" s="17">
        <f t="shared" si="1575"/>
        <v>3935.0464558612857</v>
      </c>
      <c r="K3516" s="16">
        <f t="shared" si="1576"/>
        <v>32.161889288814081</v>
      </c>
      <c r="L3516" s="15">
        <f t="shared" si="1577"/>
        <v>1.3845347021276564E-7</v>
      </c>
      <c r="M3516" s="14">
        <f t="shared" si="1578"/>
        <v>3.2909005334872264E-10</v>
      </c>
      <c r="N3516" s="13">
        <f t="shared" si="1585"/>
        <v>0</v>
      </c>
      <c r="O3516" s="12">
        <f t="shared" si="1586"/>
        <v>0</v>
      </c>
      <c r="P3516" s="4">
        <f t="shared" si="1587"/>
        <v>1.2462128098967713E-9</v>
      </c>
      <c r="Q3516" s="11">
        <f t="shared" si="1579"/>
        <v>1.831413571056754E-8</v>
      </c>
      <c r="R3516" s="10">
        <f t="shared" si="1588"/>
        <v>0</v>
      </c>
      <c r="S3516" s="9">
        <f t="shared" si="1589"/>
        <v>0</v>
      </c>
      <c r="T3516" s="8">
        <f t="shared" si="1590"/>
        <v>37294.985922558852</v>
      </c>
      <c r="U3516" s="7">
        <f t="shared" si="1591"/>
        <v>-32.161889288814081</v>
      </c>
      <c r="V3516" s="9">
        <f t="shared" si="1592"/>
        <v>0</v>
      </c>
      <c r="W3516" s="8">
        <f t="shared" si="1593"/>
        <v>3935.0464558612857</v>
      </c>
      <c r="X3516" s="7">
        <f t="shared" si="1594"/>
        <v>-32.161889288814081</v>
      </c>
      <c r="Y3516" s="6">
        <f t="shared" si="1580"/>
        <v>0</v>
      </c>
      <c r="Z3516" s="4">
        <f t="shared" si="1581"/>
        <v>-1</v>
      </c>
      <c r="AA3516" s="4">
        <f t="shared" si="1595"/>
        <v>0</v>
      </c>
      <c r="AB3516" s="5">
        <f t="shared" si="1596"/>
        <v>0</v>
      </c>
      <c r="AC3516" s="418">
        <f t="shared" si="1600"/>
        <v>0</v>
      </c>
      <c r="AD3516" s="628">
        <f t="shared" si="1597"/>
        <v>0</v>
      </c>
      <c r="AE3516" s="4">
        <f t="shared" si="1582"/>
        <v>0</v>
      </c>
      <c r="AF3516" s="3">
        <f t="shared" si="1598"/>
        <v>4.67</v>
      </c>
      <c r="AG3516" s="2">
        <f t="shared" si="1583"/>
        <v>105.92076283713217</v>
      </c>
      <c r="AH3516" s="1">
        <f t="shared" si="1572"/>
        <v>0</v>
      </c>
    </row>
    <row r="3517" spans="6:34" ht="15" thickBot="1" x14ac:dyDescent="0.4">
      <c r="F3517" s="21">
        <f t="shared" si="1584"/>
        <v>348.70000000001079</v>
      </c>
      <c r="G3517" s="20">
        <f t="shared" si="1599"/>
        <v>356.63043478260749</v>
      </c>
      <c r="H3517" s="19">
        <f t="shared" si="1573"/>
        <v>6.6304347826074945</v>
      </c>
      <c r="I3517" s="18">
        <f t="shared" si="1574"/>
        <v>1.8944099378878556E-2</v>
      </c>
      <c r="J3517" s="17">
        <f t="shared" si="1575"/>
        <v>3935.0464558612857</v>
      </c>
      <c r="K3517" s="16">
        <f t="shared" si="1576"/>
        <v>32.161889288814081</v>
      </c>
      <c r="L3517" s="15">
        <f t="shared" si="1577"/>
        <v>1.3845347021276564E-7</v>
      </c>
      <c r="M3517" s="14">
        <f t="shared" si="1578"/>
        <v>3.2909005334872264E-10</v>
      </c>
      <c r="N3517" s="13">
        <f t="shared" si="1585"/>
        <v>0</v>
      </c>
      <c r="O3517" s="12">
        <f t="shared" si="1586"/>
        <v>0</v>
      </c>
      <c r="P3517" s="4">
        <f t="shared" si="1587"/>
        <v>1.2462128098967713E-9</v>
      </c>
      <c r="Q3517" s="11">
        <f t="shared" si="1579"/>
        <v>1.831413571056754E-8</v>
      </c>
      <c r="R3517" s="10">
        <f t="shared" si="1588"/>
        <v>0</v>
      </c>
      <c r="S3517" s="9">
        <f t="shared" si="1589"/>
        <v>0</v>
      </c>
      <c r="T3517" s="8">
        <f t="shared" si="1590"/>
        <v>37294.985922558852</v>
      </c>
      <c r="U3517" s="7">
        <f t="shared" si="1591"/>
        <v>-32.161889288814081</v>
      </c>
      <c r="V3517" s="9">
        <f t="shared" si="1592"/>
        <v>0</v>
      </c>
      <c r="W3517" s="8">
        <f t="shared" si="1593"/>
        <v>3935.0464558612857</v>
      </c>
      <c r="X3517" s="7">
        <f t="shared" si="1594"/>
        <v>-32.161889288814081</v>
      </c>
      <c r="Y3517" s="6">
        <f t="shared" si="1580"/>
        <v>0</v>
      </c>
      <c r="Z3517" s="4">
        <f t="shared" si="1581"/>
        <v>-1</v>
      </c>
      <c r="AA3517" s="4">
        <f t="shared" si="1595"/>
        <v>0</v>
      </c>
      <c r="AB3517" s="5">
        <f t="shared" si="1596"/>
        <v>0</v>
      </c>
      <c r="AC3517" s="418">
        <f t="shared" si="1600"/>
        <v>0</v>
      </c>
      <c r="AD3517" s="628">
        <f t="shared" si="1597"/>
        <v>0</v>
      </c>
      <c r="AE3517" s="4">
        <f t="shared" si="1582"/>
        <v>0</v>
      </c>
      <c r="AF3517" s="3">
        <f t="shared" si="1598"/>
        <v>4.67</v>
      </c>
      <c r="AG3517" s="2">
        <f t="shared" si="1583"/>
        <v>105.92076283713217</v>
      </c>
      <c r="AH3517" s="1">
        <f t="shared" si="1572"/>
        <v>0</v>
      </c>
    </row>
    <row r="3518" spans="6:34" ht="15" thickBot="1" x14ac:dyDescent="0.4">
      <c r="F3518" s="21">
        <f t="shared" si="1584"/>
        <v>348.80000000001081</v>
      </c>
      <c r="G3518" s="20">
        <f t="shared" si="1599"/>
        <v>356.63043478260749</v>
      </c>
      <c r="H3518" s="19">
        <f t="shared" si="1573"/>
        <v>6.6304347826074945</v>
      </c>
      <c r="I3518" s="18">
        <f t="shared" si="1574"/>
        <v>1.8944099378878556E-2</v>
      </c>
      <c r="J3518" s="17">
        <f t="shared" si="1575"/>
        <v>3935.0464558612857</v>
      </c>
      <c r="K3518" s="16">
        <f t="shared" si="1576"/>
        <v>32.161889288814081</v>
      </c>
      <c r="L3518" s="15">
        <f t="shared" si="1577"/>
        <v>1.3845347021276564E-7</v>
      </c>
      <c r="M3518" s="14">
        <f t="shared" si="1578"/>
        <v>3.2909005334872264E-10</v>
      </c>
      <c r="N3518" s="13">
        <f t="shared" si="1585"/>
        <v>0</v>
      </c>
      <c r="O3518" s="12">
        <f t="shared" si="1586"/>
        <v>0</v>
      </c>
      <c r="P3518" s="4">
        <f t="shared" si="1587"/>
        <v>1.2462128098967713E-9</v>
      </c>
      <c r="Q3518" s="11">
        <f t="shared" si="1579"/>
        <v>1.831413571056754E-8</v>
      </c>
      <c r="R3518" s="10">
        <f t="shared" si="1588"/>
        <v>0</v>
      </c>
      <c r="S3518" s="9">
        <f t="shared" si="1589"/>
        <v>0</v>
      </c>
      <c r="T3518" s="8">
        <f t="shared" si="1590"/>
        <v>37294.985922558852</v>
      </c>
      <c r="U3518" s="7">
        <f t="shared" si="1591"/>
        <v>-32.161889288814081</v>
      </c>
      <c r="V3518" s="9">
        <f t="shared" si="1592"/>
        <v>0</v>
      </c>
      <c r="W3518" s="8">
        <f t="shared" si="1593"/>
        <v>3935.0464558612857</v>
      </c>
      <c r="X3518" s="7">
        <f t="shared" si="1594"/>
        <v>-32.161889288814081</v>
      </c>
      <c r="Y3518" s="6">
        <f t="shared" si="1580"/>
        <v>0</v>
      </c>
      <c r="Z3518" s="4">
        <f t="shared" si="1581"/>
        <v>-1</v>
      </c>
      <c r="AA3518" s="4">
        <f t="shared" si="1595"/>
        <v>0</v>
      </c>
      <c r="AB3518" s="5">
        <f t="shared" si="1596"/>
        <v>0</v>
      </c>
      <c r="AC3518" s="418">
        <f t="shared" si="1600"/>
        <v>0</v>
      </c>
      <c r="AD3518" s="628">
        <f t="shared" si="1597"/>
        <v>0</v>
      </c>
      <c r="AE3518" s="4">
        <f t="shared" si="1582"/>
        <v>0</v>
      </c>
      <c r="AF3518" s="3">
        <f t="shared" si="1598"/>
        <v>4.67</v>
      </c>
      <c r="AG3518" s="2">
        <f t="shared" si="1583"/>
        <v>105.92076283713217</v>
      </c>
      <c r="AH3518" s="1">
        <f t="shared" si="1572"/>
        <v>0</v>
      </c>
    </row>
    <row r="3519" spans="6:34" ht="15" thickBot="1" x14ac:dyDescent="0.4">
      <c r="F3519" s="21">
        <f t="shared" si="1584"/>
        <v>348.90000000001083</v>
      </c>
      <c r="G3519" s="20">
        <f t="shared" si="1599"/>
        <v>356.63043478260749</v>
      </c>
      <c r="H3519" s="19">
        <f t="shared" si="1573"/>
        <v>6.6304347826074945</v>
      </c>
      <c r="I3519" s="18">
        <f t="shared" si="1574"/>
        <v>1.8944099378878556E-2</v>
      </c>
      <c r="J3519" s="17">
        <f t="shared" si="1575"/>
        <v>3935.0464558612857</v>
      </c>
      <c r="K3519" s="16">
        <f t="shared" si="1576"/>
        <v>32.161889288814081</v>
      </c>
      <c r="L3519" s="15">
        <f t="shared" si="1577"/>
        <v>1.3845347021276564E-7</v>
      </c>
      <c r="M3519" s="14">
        <f t="shared" si="1578"/>
        <v>3.2909005334872264E-10</v>
      </c>
      <c r="N3519" s="13">
        <f t="shared" si="1585"/>
        <v>0</v>
      </c>
      <c r="O3519" s="12">
        <f t="shared" si="1586"/>
        <v>0</v>
      </c>
      <c r="P3519" s="4">
        <f t="shared" si="1587"/>
        <v>1.2462128098967713E-9</v>
      </c>
      <c r="Q3519" s="11">
        <f t="shared" si="1579"/>
        <v>1.831413571056754E-8</v>
      </c>
      <c r="R3519" s="10">
        <f t="shared" si="1588"/>
        <v>0</v>
      </c>
      <c r="S3519" s="9">
        <f t="shared" si="1589"/>
        <v>0</v>
      </c>
      <c r="T3519" s="8">
        <f t="shared" si="1590"/>
        <v>37294.985922558852</v>
      </c>
      <c r="U3519" s="7">
        <f t="shared" si="1591"/>
        <v>-32.161889288814081</v>
      </c>
      <c r="V3519" s="9">
        <f t="shared" si="1592"/>
        <v>0</v>
      </c>
      <c r="W3519" s="8">
        <f t="shared" si="1593"/>
        <v>3935.0464558612857</v>
      </c>
      <c r="X3519" s="7">
        <f t="shared" si="1594"/>
        <v>-32.161889288814081</v>
      </c>
      <c r="Y3519" s="6">
        <f t="shared" si="1580"/>
        <v>0</v>
      </c>
      <c r="Z3519" s="4">
        <f t="shared" si="1581"/>
        <v>-1</v>
      </c>
      <c r="AA3519" s="4">
        <f t="shared" si="1595"/>
        <v>0</v>
      </c>
      <c r="AB3519" s="5">
        <f t="shared" si="1596"/>
        <v>0</v>
      </c>
      <c r="AC3519" s="418">
        <f t="shared" si="1600"/>
        <v>0</v>
      </c>
      <c r="AD3519" s="628">
        <f t="shared" si="1597"/>
        <v>0</v>
      </c>
      <c r="AE3519" s="4">
        <f t="shared" si="1582"/>
        <v>0</v>
      </c>
      <c r="AF3519" s="3">
        <f t="shared" si="1598"/>
        <v>4.67</v>
      </c>
      <c r="AG3519" s="2">
        <f t="shared" si="1583"/>
        <v>105.92076283713217</v>
      </c>
      <c r="AH3519" s="1">
        <f t="shared" si="1572"/>
        <v>0</v>
      </c>
    </row>
    <row r="3520" spans="6:34" ht="15" thickBot="1" x14ac:dyDescent="0.4">
      <c r="F3520" s="21">
        <f t="shared" si="1584"/>
        <v>349.00000000001086</v>
      </c>
      <c r="G3520" s="20">
        <f t="shared" si="1599"/>
        <v>356.63043478260749</v>
      </c>
      <c r="H3520" s="19">
        <f t="shared" si="1573"/>
        <v>6.6304347826074945</v>
      </c>
      <c r="I3520" s="18">
        <f t="shared" si="1574"/>
        <v>1.8944099378878556E-2</v>
      </c>
      <c r="J3520" s="17">
        <f t="shared" si="1575"/>
        <v>3935.0464558612857</v>
      </c>
      <c r="K3520" s="16">
        <f t="shared" si="1576"/>
        <v>32.161889288814081</v>
      </c>
      <c r="L3520" s="15">
        <f t="shared" si="1577"/>
        <v>1.3845347021276564E-7</v>
      </c>
      <c r="M3520" s="14">
        <f t="shared" si="1578"/>
        <v>3.2909005334872264E-10</v>
      </c>
      <c r="N3520" s="13">
        <f t="shared" si="1585"/>
        <v>0</v>
      </c>
      <c r="O3520" s="12">
        <f t="shared" si="1586"/>
        <v>0</v>
      </c>
      <c r="P3520" s="4">
        <f t="shared" si="1587"/>
        <v>1.2462128098967713E-9</v>
      </c>
      <c r="Q3520" s="11">
        <f t="shared" si="1579"/>
        <v>1.831413571056754E-8</v>
      </c>
      <c r="R3520" s="10">
        <f t="shared" si="1588"/>
        <v>0</v>
      </c>
      <c r="S3520" s="9">
        <f t="shared" si="1589"/>
        <v>0</v>
      </c>
      <c r="T3520" s="8">
        <f t="shared" si="1590"/>
        <v>37294.985922558852</v>
      </c>
      <c r="U3520" s="7">
        <f t="shared" si="1591"/>
        <v>-32.161889288814081</v>
      </c>
      <c r="V3520" s="9">
        <f t="shared" si="1592"/>
        <v>0</v>
      </c>
      <c r="W3520" s="8">
        <f t="shared" si="1593"/>
        <v>3935.0464558612857</v>
      </c>
      <c r="X3520" s="7">
        <f t="shared" si="1594"/>
        <v>-32.161889288814081</v>
      </c>
      <c r="Y3520" s="6">
        <f t="shared" si="1580"/>
        <v>0</v>
      </c>
      <c r="Z3520" s="4">
        <f t="shared" si="1581"/>
        <v>-1</v>
      </c>
      <c r="AA3520" s="4">
        <f t="shared" si="1595"/>
        <v>0</v>
      </c>
      <c r="AB3520" s="5">
        <f t="shared" si="1596"/>
        <v>0</v>
      </c>
      <c r="AC3520" s="418">
        <f t="shared" si="1600"/>
        <v>0</v>
      </c>
      <c r="AD3520" s="628">
        <f t="shared" si="1597"/>
        <v>0</v>
      </c>
      <c r="AE3520" s="4">
        <f t="shared" si="1582"/>
        <v>0</v>
      </c>
      <c r="AF3520" s="3">
        <f t="shared" si="1598"/>
        <v>4.67</v>
      </c>
      <c r="AG3520" s="2">
        <f t="shared" si="1583"/>
        <v>105.92076283713217</v>
      </c>
      <c r="AH3520" s="1">
        <f t="shared" si="1572"/>
        <v>0</v>
      </c>
    </row>
    <row r="3521" spans="6:34" ht="15" thickBot="1" x14ac:dyDescent="0.4">
      <c r="F3521" s="21">
        <f t="shared" si="1584"/>
        <v>349.10000000001088</v>
      </c>
      <c r="G3521" s="20">
        <f t="shared" si="1599"/>
        <v>356.63043478260749</v>
      </c>
      <c r="H3521" s="19">
        <f t="shared" si="1573"/>
        <v>6.6304347826074945</v>
      </c>
      <c r="I3521" s="18">
        <f t="shared" si="1574"/>
        <v>1.8944099378878556E-2</v>
      </c>
      <c r="J3521" s="17">
        <f t="shared" si="1575"/>
        <v>3935.0464558612857</v>
      </c>
      <c r="K3521" s="16">
        <f t="shared" si="1576"/>
        <v>32.161889288814081</v>
      </c>
      <c r="L3521" s="15">
        <f t="shared" si="1577"/>
        <v>1.3845347021276564E-7</v>
      </c>
      <c r="M3521" s="14">
        <f t="shared" si="1578"/>
        <v>3.2909005334872264E-10</v>
      </c>
      <c r="N3521" s="13">
        <f t="shared" si="1585"/>
        <v>0</v>
      </c>
      <c r="O3521" s="12">
        <f t="shared" si="1586"/>
        <v>0</v>
      </c>
      <c r="P3521" s="4">
        <f t="shared" si="1587"/>
        <v>1.2462128098967713E-9</v>
      </c>
      <c r="Q3521" s="11">
        <f t="shared" si="1579"/>
        <v>1.831413571056754E-8</v>
      </c>
      <c r="R3521" s="10">
        <f t="shared" si="1588"/>
        <v>0</v>
      </c>
      <c r="S3521" s="9">
        <f t="shared" si="1589"/>
        <v>0</v>
      </c>
      <c r="T3521" s="8">
        <f t="shared" si="1590"/>
        <v>37294.985922558852</v>
      </c>
      <c r="U3521" s="7">
        <f t="shared" si="1591"/>
        <v>-32.161889288814081</v>
      </c>
      <c r="V3521" s="9">
        <f t="shared" si="1592"/>
        <v>0</v>
      </c>
      <c r="W3521" s="8">
        <f t="shared" si="1593"/>
        <v>3935.0464558612857</v>
      </c>
      <c r="X3521" s="7">
        <f t="shared" si="1594"/>
        <v>-32.161889288814081</v>
      </c>
      <c r="Y3521" s="6">
        <f t="shared" si="1580"/>
        <v>0</v>
      </c>
      <c r="Z3521" s="4">
        <f t="shared" si="1581"/>
        <v>-1</v>
      </c>
      <c r="AA3521" s="4">
        <f t="shared" si="1595"/>
        <v>0</v>
      </c>
      <c r="AB3521" s="5">
        <f t="shared" si="1596"/>
        <v>0</v>
      </c>
      <c r="AC3521" s="418">
        <f t="shared" si="1600"/>
        <v>0</v>
      </c>
      <c r="AD3521" s="628">
        <f t="shared" si="1597"/>
        <v>0</v>
      </c>
      <c r="AE3521" s="4">
        <f t="shared" si="1582"/>
        <v>0</v>
      </c>
      <c r="AF3521" s="3">
        <f t="shared" si="1598"/>
        <v>4.67</v>
      </c>
      <c r="AG3521" s="2">
        <f t="shared" si="1583"/>
        <v>105.92076283713217</v>
      </c>
      <c r="AH3521" s="1">
        <f t="shared" si="1572"/>
        <v>0</v>
      </c>
    </row>
    <row r="3522" spans="6:34" ht="15" thickBot="1" x14ac:dyDescent="0.4">
      <c r="F3522" s="21">
        <f t="shared" si="1584"/>
        <v>349.2000000000109</v>
      </c>
      <c r="G3522" s="20">
        <f t="shared" si="1599"/>
        <v>356.63043478260749</v>
      </c>
      <c r="H3522" s="19">
        <f t="shared" si="1573"/>
        <v>6.6304347826074945</v>
      </c>
      <c r="I3522" s="18">
        <f t="shared" si="1574"/>
        <v>1.8944099378878556E-2</v>
      </c>
      <c r="J3522" s="17">
        <f t="shared" si="1575"/>
        <v>3935.0464558612857</v>
      </c>
      <c r="K3522" s="16">
        <f t="shared" si="1576"/>
        <v>32.161889288814081</v>
      </c>
      <c r="L3522" s="15">
        <f t="shared" si="1577"/>
        <v>1.3845347021276564E-7</v>
      </c>
      <c r="M3522" s="14">
        <f t="shared" si="1578"/>
        <v>3.2909005334872264E-10</v>
      </c>
      <c r="N3522" s="13">
        <f t="shared" si="1585"/>
        <v>0</v>
      </c>
      <c r="O3522" s="12">
        <f t="shared" si="1586"/>
        <v>0</v>
      </c>
      <c r="P3522" s="4">
        <f t="shared" si="1587"/>
        <v>1.2462128098967713E-9</v>
      </c>
      <c r="Q3522" s="11">
        <f t="shared" si="1579"/>
        <v>1.831413571056754E-8</v>
      </c>
      <c r="R3522" s="10">
        <f t="shared" si="1588"/>
        <v>0</v>
      </c>
      <c r="S3522" s="9">
        <f t="shared" si="1589"/>
        <v>0</v>
      </c>
      <c r="T3522" s="8">
        <f t="shared" si="1590"/>
        <v>37294.985922558852</v>
      </c>
      <c r="U3522" s="7">
        <f t="shared" si="1591"/>
        <v>-32.161889288814081</v>
      </c>
      <c r="V3522" s="9">
        <f t="shared" si="1592"/>
        <v>0</v>
      </c>
      <c r="W3522" s="8">
        <f t="shared" si="1593"/>
        <v>3935.0464558612857</v>
      </c>
      <c r="X3522" s="7">
        <f t="shared" si="1594"/>
        <v>-32.161889288814081</v>
      </c>
      <c r="Y3522" s="6">
        <f t="shared" si="1580"/>
        <v>0</v>
      </c>
      <c r="Z3522" s="4">
        <f t="shared" si="1581"/>
        <v>-1</v>
      </c>
      <c r="AA3522" s="4">
        <f t="shared" si="1595"/>
        <v>0</v>
      </c>
      <c r="AB3522" s="5">
        <f t="shared" si="1596"/>
        <v>0</v>
      </c>
      <c r="AC3522" s="418">
        <f t="shared" si="1600"/>
        <v>0</v>
      </c>
      <c r="AD3522" s="628">
        <f t="shared" si="1597"/>
        <v>0</v>
      </c>
      <c r="AE3522" s="4">
        <f t="shared" si="1582"/>
        <v>0</v>
      </c>
      <c r="AF3522" s="3">
        <f t="shared" si="1598"/>
        <v>4.67</v>
      </c>
      <c r="AG3522" s="2">
        <f t="shared" si="1583"/>
        <v>105.92076283713217</v>
      </c>
      <c r="AH3522" s="1">
        <f t="shared" si="1572"/>
        <v>0</v>
      </c>
    </row>
    <row r="3523" spans="6:34" ht="15" thickBot="1" x14ac:dyDescent="0.4">
      <c r="F3523" s="21">
        <f t="shared" si="1584"/>
        <v>349.30000000001093</v>
      </c>
      <c r="G3523" s="20">
        <f t="shared" si="1599"/>
        <v>356.63043478260749</v>
      </c>
      <c r="H3523" s="19">
        <f t="shared" si="1573"/>
        <v>6.6304347826074945</v>
      </c>
      <c r="I3523" s="18">
        <f t="shared" si="1574"/>
        <v>1.8944099378878556E-2</v>
      </c>
      <c r="J3523" s="17">
        <f t="shared" si="1575"/>
        <v>3935.0464558612857</v>
      </c>
      <c r="K3523" s="16">
        <f t="shared" si="1576"/>
        <v>32.161889288814081</v>
      </c>
      <c r="L3523" s="15">
        <f t="shared" si="1577"/>
        <v>1.3845347021276564E-7</v>
      </c>
      <c r="M3523" s="14">
        <f t="shared" si="1578"/>
        <v>3.2909005334872264E-10</v>
      </c>
      <c r="N3523" s="13">
        <f t="shared" si="1585"/>
        <v>0</v>
      </c>
      <c r="O3523" s="12">
        <f t="shared" si="1586"/>
        <v>0</v>
      </c>
      <c r="P3523" s="4">
        <f t="shared" si="1587"/>
        <v>1.2462128098967713E-9</v>
      </c>
      <c r="Q3523" s="11">
        <f t="shared" si="1579"/>
        <v>1.831413571056754E-8</v>
      </c>
      <c r="R3523" s="10">
        <f t="shared" si="1588"/>
        <v>0</v>
      </c>
      <c r="S3523" s="9">
        <f t="shared" si="1589"/>
        <v>0</v>
      </c>
      <c r="T3523" s="8">
        <f t="shared" si="1590"/>
        <v>37294.985922558852</v>
      </c>
      <c r="U3523" s="7">
        <f t="shared" si="1591"/>
        <v>-32.161889288814081</v>
      </c>
      <c r="V3523" s="9">
        <f t="shared" si="1592"/>
        <v>0</v>
      </c>
      <c r="W3523" s="8">
        <f t="shared" si="1593"/>
        <v>3935.0464558612857</v>
      </c>
      <c r="X3523" s="7">
        <f t="shared" si="1594"/>
        <v>-32.161889288814081</v>
      </c>
      <c r="Y3523" s="6">
        <f t="shared" si="1580"/>
        <v>0</v>
      </c>
      <c r="Z3523" s="4">
        <f t="shared" si="1581"/>
        <v>-1</v>
      </c>
      <c r="AA3523" s="4">
        <f t="shared" si="1595"/>
        <v>0</v>
      </c>
      <c r="AB3523" s="5">
        <f t="shared" si="1596"/>
        <v>0</v>
      </c>
      <c r="AC3523" s="418">
        <f t="shared" si="1600"/>
        <v>0</v>
      </c>
      <c r="AD3523" s="628">
        <f t="shared" si="1597"/>
        <v>0</v>
      </c>
      <c r="AE3523" s="4">
        <f t="shared" si="1582"/>
        <v>0</v>
      </c>
      <c r="AF3523" s="3">
        <f t="shared" si="1598"/>
        <v>4.67</v>
      </c>
      <c r="AG3523" s="2">
        <f t="shared" si="1583"/>
        <v>105.92076283713217</v>
      </c>
      <c r="AH3523" s="1">
        <f t="shared" si="1572"/>
        <v>0</v>
      </c>
    </row>
    <row r="3524" spans="6:34" ht="15" thickBot="1" x14ac:dyDescent="0.4">
      <c r="F3524" s="21">
        <f t="shared" si="1584"/>
        <v>349.40000000001095</v>
      </c>
      <c r="G3524" s="20">
        <f t="shared" si="1599"/>
        <v>356.63043478260749</v>
      </c>
      <c r="H3524" s="19">
        <f t="shared" si="1573"/>
        <v>6.6304347826074945</v>
      </c>
      <c r="I3524" s="18">
        <f t="shared" si="1574"/>
        <v>1.8944099378878556E-2</v>
      </c>
      <c r="J3524" s="17">
        <f t="shared" si="1575"/>
        <v>3935.0464558612857</v>
      </c>
      <c r="K3524" s="16">
        <f t="shared" si="1576"/>
        <v>32.161889288814081</v>
      </c>
      <c r="L3524" s="15">
        <f t="shared" si="1577"/>
        <v>1.3845347021276564E-7</v>
      </c>
      <c r="M3524" s="14">
        <f t="shared" si="1578"/>
        <v>3.2909005334872264E-10</v>
      </c>
      <c r="N3524" s="13">
        <f t="shared" si="1585"/>
        <v>0</v>
      </c>
      <c r="O3524" s="12">
        <f t="shared" si="1586"/>
        <v>0</v>
      </c>
      <c r="P3524" s="4">
        <f t="shared" si="1587"/>
        <v>1.2462128098967713E-9</v>
      </c>
      <c r="Q3524" s="11">
        <f t="shared" si="1579"/>
        <v>1.831413571056754E-8</v>
      </c>
      <c r="R3524" s="10">
        <f t="shared" si="1588"/>
        <v>0</v>
      </c>
      <c r="S3524" s="9">
        <f t="shared" si="1589"/>
        <v>0</v>
      </c>
      <c r="T3524" s="8">
        <f t="shared" si="1590"/>
        <v>37294.985922558852</v>
      </c>
      <c r="U3524" s="7">
        <f t="shared" si="1591"/>
        <v>-32.161889288814081</v>
      </c>
      <c r="V3524" s="9">
        <f t="shared" si="1592"/>
        <v>0</v>
      </c>
      <c r="W3524" s="8">
        <f t="shared" si="1593"/>
        <v>3935.0464558612857</v>
      </c>
      <c r="X3524" s="7">
        <f t="shared" si="1594"/>
        <v>-32.161889288814081</v>
      </c>
      <c r="Y3524" s="6">
        <f t="shared" si="1580"/>
        <v>0</v>
      </c>
      <c r="Z3524" s="4">
        <f t="shared" si="1581"/>
        <v>-1</v>
      </c>
      <c r="AA3524" s="4">
        <f t="shared" si="1595"/>
        <v>0</v>
      </c>
      <c r="AB3524" s="5">
        <f t="shared" si="1596"/>
        <v>0</v>
      </c>
      <c r="AC3524" s="418">
        <f t="shared" si="1600"/>
        <v>0</v>
      </c>
      <c r="AD3524" s="628">
        <f t="shared" si="1597"/>
        <v>0</v>
      </c>
      <c r="AE3524" s="4">
        <f t="shared" si="1582"/>
        <v>0</v>
      </c>
      <c r="AF3524" s="3">
        <f t="shared" si="1598"/>
        <v>4.67</v>
      </c>
      <c r="AG3524" s="2">
        <f t="shared" si="1583"/>
        <v>105.92076283713217</v>
      </c>
      <c r="AH3524" s="1">
        <f t="shared" si="1572"/>
        <v>0</v>
      </c>
    </row>
    <row r="3525" spans="6:34" ht="15" thickBot="1" x14ac:dyDescent="0.4">
      <c r="F3525" s="21">
        <f t="shared" si="1584"/>
        <v>349.50000000001097</v>
      </c>
      <c r="G3525" s="20">
        <f t="shared" si="1599"/>
        <v>356.63043478260749</v>
      </c>
      <c r="H3525" s="19">
        <f t="shared" si="1573"/>
        <v>6.6304347826074945</v>
      </c>
      <c r="I3525" s="18">
        <f t="shared" si="1574"/>
        <v>1.8944099378878556E-2</v>
      </c>
      <c r="J3525" s="17">
        <f t="shared" si="1575"/>
        <v>3935.0464558612857</v>
      </c>
      <c r="K3525" s="16">
        <f t="shared" si="1576"/>
        <v>32.161889288814081</v>
      </c>
      <c r="L3525" s="15">
        <f t="shared" si="1577"/>
        <v>1.3845347021276564E-7</v>
      </c>
      <c r="M3525" s="14">
        <f t="shared" si="1578"/>
        <v>3.2909005334872264E-10</v>
      </c>
      <c r="N3525" s="13">
        <f t="shared" si="1585"/>
        <v>0</v>
      </c>
      <c r="O3525" s="12">
        <f t="shared" si="1586"/>
        <v>0</v>
      </c>
      <c r="P3525" s="4">
        <f t="shared" si="1587"/>
        <v>1.2462128098967713E-9</v>
      </c>
      <c r="Q3525" s="11">
        <f t="shared" si="1579"/>
        <v>1.831413571056754E-8</v>
      </c>
      <c r="R3525" s="10">
        <f t="shared" si="1588"/>
        <v>0</v>
      </c>
      <c r="S3525" s="9">
        <f t="shared" si="1589"/>
        <v>0</v>
      </c>
      <c r="T3525" s="8">
        <f t="shared" si="1590"/>
        <v>37294.985922558852</v>
      </c>
      <c r="U3525" s="7">
        <f t="shared" si="1591"/>
        <v>-32.161889288814081</v>
      </c>
      <c r="V3525" s="9">
        <f t="shared" si="1592"/>
        <v>0</v>
      </c>
      <c r="W3525" s="8">
        <f t="shared" si="1593"/>
        <v>3935.0464558612857</v>
      </c>
      <c r="X3525" s="7">
        <f t="shared" si="1594"/>
        <v>-32.161889288814081</v>
      </c>
      <c r="Y3525" s="6">
        <f t="shared" si="1580"/>
        <v>0</v>
      </c>
      <c r="Z3525" s="4">
        <f t="shared" si="1581"/>
        <v>-1</v>
      </c>
      <c r="AA3525" s="4">
        <f t="shared" si="1595"/>
        <v>0</v>
      </c>
      <c r="AB3525" s="5">
        <f t="shared" si="1596"/>
        <v>0</v>
      </c>
      <c r="AC3525" s="418">
        <f t="shared" si="1600"/>
        <v>0</v>
      </c>
      <c r="AD3525" s="628">
        <f t="shared" si="1597"/>
        <v>0</v>
      </c>
      <c r="AE3525" s="4">
        <f t="shared" si="1582"/>
        <v>0</v>
      </c>
      <c r="AF3525" s="3">
        <f t="shared" si="1598"/>
        <v>4.67</v>
      </c>
      <c r="AG3525" s="2">
        <f t="shared" si="1583"/>
        <v>105.92076283713217</v>
      </c>
      <c r="AH3525" s="1">
        <f t="shared" si="1572"/>
        <v>0</v>
      </c>
    </row>
    <row r="3526" spans="6:34" ht="15" thickBot="1" x14ac:dyDescent="0.4">
      <c r="F3526" s="21">
        <f t="shared" si="1584"/>
        <v>349.60000000001099</v>
      </c>
      <c r="G3526" s="20">
        <f t="shared" si="1599"/>
        <v>356.63043478260749</v>
      </c>
      <c r="H3526" s="19">
        <f t="shared" si="1573"/>
        <v>6.6304347826074945</v>
      </c>
      <c r="I3526" s="18">
        <f t="shared" si="1574"/>
        <v>1.8944099378878556E-2</v>
      </c>
      <c r="J3526" s="17">
        <f t="shared" si="1575"/>
        <v>3935.0464558612857</v>
      </c>
      <c r="K3526" s="16">
        <f t="shared" si="1576"/>
        <v>32.161889288814081</v>
      </c>
      <c r="L3526" s="15">
        <f t="shared" si="1577"/>
        <v>1.3845347021276564E-7</v>
      </c>
      <c r="M3526" s="14">
        <f t="shared" si="1578"/>
        <v>3.2909005334872264E-10</v>
      </c>
      <c r="N3526" s="13">
        <f t="shared" si="1585"/>
        <v>0</v>
      </c>
      <c r="O3526" s="12">
        <f t="shared" si="1586"/>
        <v>0</v>
      </c>
      <c r="P3526" s="4">
        <f t="shared" si="1587"/>
        <v>1.2462128098967713E-9</v>
      </c>
      <c r="Q3526" s="11">
        <f t="shared" si="1579"/>
        <v>1.831413571056754E-8</v>
      </c>
      <c r="R3526" s="10">
        <f t="shared" si="1588"/>
        <v>0</v>
      </c>
      <c r="S3526" s="9">
        <f t="shared" si="1589"/>
        <v>0</v>
      </c>
      <c r="T3526" s="8">
        <f t="shared" si="1590"/>
        <v>37294.985922558852</v>
      </c>
      <c r="U3526" s="7">
        <f t="shared" si="1591"/>
        <v>-32.161889288814081</v>
      </c>
      <c r="V3526" s="9">
        <f t="shared" si="1592"/>
        <v>0</v>
      </c>
      <c r="W3526" s="8">
        <f t="shared" si="1593"/>
        <v>3935.0464558612857</v>
      </c>
      <c r="X3526" s="7">
        <f t="shared" si="1594"/>
        <v>-32.161889288814081</v>
      </c>
      <c r="Y3526" s="6">
        <f t="shared" si="1580"/>
        <v>0</v>
      </c>
      <c r="Z3526" s="4">
        <f t="shared" si="1581"/>
        <v>-1</v>
      </c>
      <c r="AA3526" s="4">
        <f t="shared" si="1595"/>
        <v>0</v>
      </c>
      <c r="AB3526" s="5">
        <f t="shared" si="1596"/>
        <v>0</v>
      </c>
      <c r="AC3526" s="418">
        <f t="shared" si="1600"/>
        <v>0</v>
      </c>
      <c r="AD3526" s="628">
        <f t="shared" si="1597"/>
        <v>0</v>
      </c>
      <c r="AE3526" s="4">
        <f t="shared" si="1582"/>
        <v>0</v>
      </c>
      <c r="AF3526" s="3">
        <f t="shared" si="1598"/>
        <v>4.67</v>
      </c>
      <c r="AG3526" s="2">
        <f t="shared" si="1583"/>
        <v>105.92076283713217</v>
      </c>
      <c r="AH3526" s="1">
        <f t="shared" si="1572"/>
        <v>0</v>
      </c>
    </row>
    <row r="3527" spans="6:34" ht="15" thickBot="1" x14ac:dyDescent="0.4">
      <c r="F3527" s="21">
        <f t="shared" si="1584"/>
        <v>349.70000000001102</v>
      </c>
      <c r="G3527" s="20">
        <f t="shared" si="1599"/>
        <v>356.63043478260749</v>
      </c>
      <c r="H3527" s="19">
        <f t="shared" si="1573"/>
        <v>6.6304347826074945</v>
      </c>
      <c r="I3527" s="18">
        <f t="shared" si="1574"/>
        <v>1.8944099378878556E-2</v>
      </c>
      <c r="J3527" s="17">
        <f t="shared" si="1575"/>
        <v>3935.0464558612857</v>
      </c>
      <c r="K3527" s="16">
        <f t="shared" si="1576"/>
        <v>32.161889288814081</v>
      </c>
      <c r="L3527" s="15">
        <f t="shared" si="1577"/>
        <v>1.3845347021276564E-7</v>
      </c>
      <c r="M3527" s="14">
        <f t="shared" si="1578"/>
        <v>3.2909005334872264E-10</v>
      </c>
      <c r="N3527" s="13">
        <f t="shared" si="1585"/>
        <v>0</v>
      </c>
      <c r="O3527" s="12">
        <f t="shared" si="1586"/>
        <v>0</v>
      </c>
      <c r="P3527" s="4">
        <f t="shared" si="1587"/>
        <v>1.2462128098967713E-9</v>
      </c>
      <c r="Q3527" s="11">
        <f t="shared" si="1579"/>
        <v>1.831413571056754E-8</v>
      </c>
      <c r="R3527" s="10">
        <f t="shared" si="1588"/>
        <v>0</v>
      </c>
      <c r="S3527" s="9">
        <f t="shared" si="1589"/>
        <v>0</v>
      </c>
      <c r="T3527" s="8">
        <f t="shared" si="1590"/>
        <v>37294.985922558852</v>
      </c>
      <c r="U3527" s="7">
        <f t="shared" si="1591"/>
        <v>-32.161889288814081</v>
      </c>
      <c r="V3527" s="9">
        <f t="shared" si="1592"/>
        <v>0</v>
      </c>
      <c r="W3527" s="8">
        <f t="shared" si="1593"/>
        <v>3935.0464558612857</v>
      </c>
      <c r="X3527" s="7">
        <f t="shared" si="1594"/>
        <v>-32.161889288814081</v>
      </c>
      <c r="Y3527" s="6">
        <f t="shared" si="1580"/>
        <v>0</v>
      </c>
      <c r="Z3527" s="4">
        <f t="shared" si="1581"/>
        <v>-1</v>
      </c>
      <c r="AA3527" s="4">
        <f t="shared" si="1595"/>
        <v>0</v>
      </c>
      <c r="AB3527" s="5">
        <f t="shared" si="1596"/>
        <v>0</v>
      </c>
      <c r="AC3527" s="418">
        <f t="shared" si="1600"/>
        <v>0</v>
      </c>
      <c r="AD3527" s="628">
        <f t="shared" si="1597"/>
        <v>0</v>
      </c>
      <c r="AE3527" s="4">
        <f t="shared" si="1582"/>
        <v>0</v>
      </c>
      <c r="AF3527" s="3">
        <f t="shared" si="1598"/>
        <v>4.67</v>
      </c>
      <c r="AG3527" s="2">
        <f t="shared" si="1583"/>
        <v>105.92076283713217</v>
      </c>
      <c r="AH3527" s="1">
        <f t="shared" si="1572"/>
        <v>0</v>
      </c>
    </row>
    <row r="3528" spans="6:34" ht="15" thickBot="1" x14ac:dyDescent="0.4">
      <c r="F3528" s="21">
        <f t="shared" si="1584"/>
        <v>349.80000000001104</v>
      </c>
      <c r="G3528" s="20">
        <f t="shared" si="1599"/>
        <v>356.63043478260749</v>
      </c>
      <c r="H3528" s="19">
        <f t="shared" si="1573"/>
        <v>6.6304347826074945</v>
      </c>
      <c r="I3528" s="18">
        <f t="shared" si="1574"/>
        <v>1.8944099378878556E-2</v>
      </c>
      <c r="J3528" s="17">
        <f t="shared" si="1575"/>
        <v>3935.0464558612857</v>
      </c>
      <c r="K3528" s="16">
        <f t="shared" si="1576"/>
        <v>32.161889288814081</v>
      </c>
      <c r="L3528" s="15">
        <f t="shared" si="1577"/>
        <v>1.3845347021276564E-7</v>
      </c>
      <c r="M3528" s="14">
        <f t="shared" si="1578"/>
        <v>3.2909005334872264E-10</v>
      </c>
      <c r="N3528" s="13">
        <f t="shared" si="1585"/>
        <v>0</v>
      </c>
      <c r="O3528" s="12">
        <f t="shared" si="1586"/>
        <v>0</v>
      </c>
      <c r="P3528" s="4">
        <f t="shared" si="1587"/>
        <v>1.2462128098967713E-9</v>
      </c>
      <c r="Q3528" s="11">
        <f t="shared" si="1579"/>
        <v>1.831413571056754E-8</v>
      </c>
      <c r="R3528" s="10">
        <f t="shared" si="1588"/>
        <v>0</v>
      </c>
      <c r="S3528" s="9">
        <f t="shared" si="1589"/>
        <v>0</v>
      </c>
      <c r="T3528" s="8">
        <f t="shared" si="1590"/>
        <v>37294.985922558852</v>
      </c>
      <c r="U3528" s="7">
        <f t="shared" si="1591"/>
        <v>-32.161889288814081</v>
      </c>
      <c r="V3528" s="9">
        <f t="shared" si="1592"/>
        <v>0</v>
      </c>
      <c r="W3528" s="8">
        <f t="shared" si="1593"/>
        <v>3935.0464558612857</v>
      </c>
      <c r="X3528" s="7">
        <f t="shared" si="1594"/>
        <v>-32.161889288814081</v>
      </c>
      <c r="Y3528" s="6">
        <f t="shared" si="1580"/>
        <v>0</v>
      </c>
      <c r="Z3528" s="4">
        <f t="shared" si="1581"/>
        <v>-1</v>
      </c>
      <c r="AA3528" s="4">
        <f t="shared" si="1595"/>
        <v>0</v>
      </c>
      <c r="AB3528" s="5">
        <f t="shared" si="1596"/>
        <v>0</v>
      </c>
      <c r="AC3528" s="418">
        <f t="shared" si="1600"/>
        <v>0</v>
      </c>
      <c r="AD3528" s="628">
        <f t="shared" si="1597"/>
        <v>0</v>
      </c>
      <c r="AE3528" s="4">
        <f t="shared" si="1582"/>
        <v>0</v>
      </c>
      <c r="AF3528" s="3">
        <f t="shared" si="1598"/>
        <v>4.67</v>
      </c>
      <c r="AG3528" s="2">
        <f t="shared" si="1583"/>
        <v>105.92076283713217</v>
      </c>
      <c r="AH3528" s="1">
        <f t="shared" si="1572"/>
        <v>0</v>
      </c>
    </row>
    <row r="3529" spans="6:34" ht="15" thickBot="1" x14ac:dyDescent="0.4">
      <c r="F3529" s="21">
        <f t="shared" si="1584"/>
        <v>349.90000000001106</v>
      </c>
      <c r="G3529" s="20">
        <f t="shared" si="1599"/>
        <v>356.63043478260749</v>
      </c>
      <c r="H3529" s="19">
        <f t="shared" si="1573"/>
        <v>6.6304347826074945</v>
      </c>
      <c r="I3529" s="18">
        <f t="shared" si="1574"/>
        <v>1.8944099378878556E-2</v>
      </c>
      <c r="J3529" s="17">
        <f t="shared" si="1575"/>
        <v>3935.0464558612857</v>
      </c>
      <c r="K3529" s="16">
        <f t="shared" si="1576"/>
        <v>32.161889288814081</v>
      </c>
      <c r="L3529" s="15">
        <f t="shared" si="1577"/>
        <v>1.3845347021276564E-7</v>
      </c>
      <c r="M3529" s="14">
        <f t="shared" si="1578"/>
        <v>3.2909005334872264E-10</v>
      </c>
      <c r="N3529" s="13">
        <f t="shared" si="1585"/>
        <v>0</v>
      </c>
      <c r="O3529" s="12">
        <f t="shared" si="1586"/>
        <v>0</v>
      </c>
      <c r="P3529" s="4">
        <f t="shared" si="1587"/>
        <v>1.2462128098967713E-9</v>
      </c>
      <c r="Q3529" s="11">
        <f t="shared" si="1579"/>
        <v>1.831413571056754E-8</v>
      </c>
      <c r="R3529" s="10">
        <f t="shared" si="1588"/>
        <v>0</v>
      </c>
      <c r="S3529" s="9">
        <f t="shared" si="1589"/>
        <v>0</v>
      </c>
      <c r="T3529" s="8">
        <f t="shared" si="1590"/>
        <v>37294.985922558852</v>
      </c>
      <c r="U3529" s="7">
        <f t="shared" si="1591"/>
        <v>-32.161889288814081</v>
      </c>
      <c r="V3529" s="9">
        <f t="shared" si="1592"/>
        <v>0</v>
      </c>
      <c r="W3529" s="8">
        <f t="shared" si="1593"/>
        <v>3935.0464558612857</v>
      </c>
      <c r="X3529" s="7">
        <f t="shared" si="1594"/>
        <v>-32.161889288814081</v>
      </c>
      <c r="Y3529" s="6">
        <f t="shared" si="1580"/>
        <v>0</v>
      </c>
      <c r="Z3529" s="4">
        <f t="shared" si="1581"/>
        <v>-1</v>
      </c>
      <c r="AA3529" s="4">
        <f t="shared" si="1595"/>
        <v>0</v>
      </c>
      <c r="AB3529" s="5">
        <f t="shared" si="1596"/>
        <v>0</v>
      </c>
      <c r="AC3529" s="418">
        <f t="shared" si="1600"/>
        <v>0</v>
      </c>
      <c r="AD3529" s="628">
        <f t="shared" si="1597"/>
        <v>0</v>
      </c>
      <c r="AE3529" s="4">
        <f t="shared" si="1582"/>
        <v>0</v>
      </c>
      <c r="AF3529" s="3">
        <f t="shared" si="1598"/>
        <v>4.67</v>
      </c>
      <c r="AG3529" s="2">
        <f t="shared" si="1583"/>
        <v>105.92076283713217</v>
      </c>
      <c r="AH3529" s="1">
        <f t="shared" si="1572"/>
        <v>0</v>
      </c>
    </row>
    <row r="3530" spans="6:34" ht="15" thickBot="1" x14ac:dyDescent="0.4">
      <c r="F3530" s="21">
        <f t="shared" si="1584"/>
        <v>350.00000000001108</v>
      </c>
      <c r="G3530" s="20">
        <f t="shared" si="1599"/>
        <v>356.63043478260749</v>
      </c>
      <c r="H3530" s="19">
        <f t="shared" si="1573"/>
        <v>6.6304347826074945</v>
      </c>
      <c r="I3530" s="18">
        <f t="shared" si="1574"/>
        <v>1.8944099378878556E-2</v>
      </c>
      <c r="J3530" s="17">
        <f t="shared" si="1575"/>
        <v>3935.0464558612857</v>
      </c>
      <c r="K3530" s="16">
        <f t="shared" si="1576"/>
        <v>32.161889288814081</v>
      </c>
      <c r="L3530" s="15">
        <f t="shared" si="1577"/>
        <v>1.3845347021276564E-7</v>
      </c>
      <c r="M3530" s="14">
        <f t="shared" si="1578"/>
        <v>3.2909005334872264E-10</v>
      </c>
      <c r="N3530" s="13">
        <f t="shared" si="1585"/>
        <v>0</v>
      </c>
      <c r="O3530" s="12">
        <f t="shared" si="1586"/>
        <v>0</v>
      </c>
      <c r="P3530" s="4">
        <f t="shared" si="1587"/>
        <v>1.2462128098967713E-9</v>
      </c>
      <c r="Q3530" s="11">
        <f t="shared" si="1579"/>
        <v>1.831413571056754E-8</v>
      </c>
      <c r="R3530" s="10">
        <f t="shared" si="1588"/>
        <v>0</v>
      </c>
      <c r="S3530" s="9">
        <f t="shared" si="1589"/>
        <v>0</v>
      </c>
      <c r="T3530" s="8">
        <f t="shared" si="1590"/>
        <v>37294.985922558852</v>
      </c>
      <c r="U3530" s="7">
        <f t="shared" si="1591"/>
        <v>-32.161889288814081</v>
      </c>
      <c r="V3530" s="9">
        <f t="shared" si="1592"/>
        <v>0</v>
      </c>
      <c r="W3530" s="8">
        <f t="shared" si="1593"/>
        <v>3935.0464558612857</v>
      </c>
      <c r="X3530" s="7">
        <f t="shared" si="1594"/>
        <v>-32.161889288814081</v>
      </c>
      <c r="Y3530" s="6">
        <f t="shared" si="1580"/>
        <v>0</v>
      </c>
      <c r="Z3530" s="4">
        <f t="shared" si="1581"/>
        <v>-1</v>
      </c>
      <c r="AA3530" s="4">
        <f t="shared" si="1595"/>
        <v>0</v>
      </c>
      <c r="AB3530" s="5">
        <f t="shared" si="1596"/>
        <v>0</v>
      </c>
      <c r="AC3530" s="418">
        <f t="shared" si="1600"/>
        <v>0</v>
      </c>
      <c r="AD3530" s="628">
        <f t="shared" si="1597"/>
        <v>0</v>
      </c>
      <c r="AE3530" s="4">
        <f t="shared" si="1582"/>
        <v>0</v>
      </c>
      <c r="AF3530" s="3">
        <f t="shared" si="1598"/>
        <v>4.67</v>
      </c>
      <c r="AG3530" s="2">
        <f t="shared" si="1583"/>
        <v>105.92076283713217</v>
      </c>
      <c r="AH3530" s="1">
        <f t="shared" si="1572"/>
        <v>0</v>
      </c>
    </row>
    <row r="3531" spans="6:34" ht="15" thickBot="1" x14ac:dyDescent="0.4">
      <c r="F3531" s="21">
        <f t="shared" si="1584"/>
        <v>350.10000000001111</v>
      </c>
      <c r="G3531" s="20">
        <f t="shared" si="1599"/>
        <v>356.63043478260749</v>
      </c>
      <c r="H3531" s="19">
        <f t="shared" si="1573"/>
        <v>6.6304347826074945</v>
      </c>
      <c r="I3531" s="18">
        <f t="shared" si="1574"/>
        <v>1.8944099378878556E-2</v>
      </c>
      <c r="J3531" s="17">
        <f t="shared" si="1575"/>
        <v>3935.0464558612857</v>
      </c>
      <c r="K3531" s="16">
        <f t="shared" si="1576"/>
        <v>32.161889288814081</v>
      </c>
      <c r="L3531" s="15">
        <f t="shared" si="1577"/>
        <v>1.3845347021276564E-7</v>
      </c>
      <c r="M3531" s="14">
        <f t="shared" si="1578"/>
        <v>3.2909005334872264E-10</v>
      </c>
      <c r="N3531" s="13">
        <f t="shared" si="1585"/>
        <v>0</v>
      </c>
      <c r="O3531" s="12">
        <f t="shared" si="1586"/>
        <v>0</v>
      </c>
      <c r="P3531" s="4">
        <f t="shared" si="1587"/>
        <v>1.2462128098967713E-9</v>
      </c>
      <c r="Q3531" s="11">
        <f t="shared" si="1579"/>
        <v>1.831413571056754E-8</v>
      </c>
      <c r="R3531" s="10">
        <f t="shared" si="1588"/>
        <v>0</v>
      </c>
      <c r="S3531" s="9">
        <f t="shared" si="1589"/>
        <v>0</v>
      </c>
      <c r="T3531" s="8">
        <f t="shared" si="1590"/>
        <v>37294.985922558852</v>
      </c>
      <c r="U3531" s="7">
        <f t="shared" si="1591"/>
        <v>-32.161889288814081</v>
      </c>
      <c r="V3531" s="9">
        <f t="shared" si="1592"/>
        <v>0</v>
      </c>
      <c r="W3531" s="8">
        <f t="shared" si="1593"/>
        <v>3935.0464558612857</v>
      </c>
      <c r="X3531" s="7">
        <f t="shared" si="1594"/>
        <v>-32.161889288814081</v>
      </c>
      <c r="Y3531" s="6">
        <f t="shared" si="1580"/>
        <v>0</v>
      </c>
      <c r="Z3531" s="4">
        <f t="shared" si="1581"/>
        <v>-1</v>
      </c>
      <c r="AA3531" s="4">
        <f t="shared" si="1595"/>
        <v>0</v>
      </c>
      <c r="AB3531" s="5">
        <f t="shared" si="1596"/>
        <v>0</v>
      </c>
      <c r="AC3531" s="418">
        <f t="shared" si="1600"/>
        <v>0</v>
      </c>
      <c r="AD3531" s="628">
        <f t="shared" si="1597"/>
        <v>0</v>
      </c>
      <c r="AE3531" s="4">
        <f t="shared" si="1582"/>
        <v>0</v>
      </c>
      <c r="AF3531" s="3">
        <f t="shared" si="1598"/>
        <v>4.67</v>
      </c>
      <c r="AG3531" s="2">
        <f t="shared" si="1583"/>
        <v>105.92076283713217</v>
      </c>
      <c r="AH3531" s="1">
        <f t="shared" si="1572"/>
        <v>0</v>
      </c>
    </row>
    <row r="3532" spans="6:34" ht="15" thickBot="1" x14ac:dyDescent="0.4">
      <c r="F3532" s="21">
        <f t="shared" si="1584"/>
        <v>350.20000000001113</v>
      </c>
      <c r="G3532" s="20">
        <f t="shared" si="1599"/>
        <v>356.63043478260749</v>
      </c>
      <c r="H3532" s="19">
        <f t="shared" si="1573"/>
        <v>6.6304347826074945</v>
      </c>
      <c r="I3532" s="18">
        <f t="shared" si="1574"/>
        <v>1.8944099378878556E-2</v>
      </c>
      <c r="J3532" s="17">
        <f t="shared" si="1575"/>
        <v>3935.0464558612857</v>
      </c>
      <c r="K3532" s="16">
        <f t="shared" si="1576"/>
        <v>32.161889288814081</v>
      </c>
      <c r="L3532" s="15">
        <f t="shared" si="1577"/>
        <v>1.3845347021276564E-7</v>
      </c>
      <c r="M3532" s="14">
        <f t="shared" si="1578"/>
        <v>3.2909005334872264E-10</v>
      </c>
      <c r="N3532" s="13">
        <f t="shared" si="1585"/>
        <v>0</v>
      </c>
      <c r="O3532" s="12">
        <f t="shared" si="1586"/>
        <v>0</v>
      </c>
      <c r="P3532" s="4">
        <f t="shared" si="1587"/>
        <v>1.2462128098967713E-9</v>
      </c>
      <c r="Q3532" s="11">
        <f t="shared" si="1579"/>
        <v>1.831413571056754E-8</v>
      </c>
      <c r="R3532" s="10">
        <f t="shared" si="1588"/>
        <v>0</v>
      </c>
      <c r="S3532" s="9">
        <f t="shared" si="1589"/>
        <v>0</v>
      </c>
      <c r="T3532" s="8">
        <f t="shared" si="1590"/>
        <v>37294.985922558852</v>
      </c>
      <c r="U3532" s="7">
        <f t="shared" si="1591"/>
        <v>-32.161889288814081</v>
      </c>
      <c r="V3532" s="9">
        <f t="shared" si="1592"/>
        <v>0</v>
      </c>
      <c r="W3532" s="8">
        <f t="shared" si="1593"/>
        <v>3935.0464558612857</v>
      </c>
      <c r="X3532" s="7">
        <f t="shared" si="1594"/>
        <v>-32.161889288814081</v>
      </c>
      <c r="Y3532" s="6">
        <f t="shared" si="1580"/>
        <v>0</v>
      </c>
      <c r="Z3532" s="4">
        <f t="shared" si="1581"/>
        <v>-1</v>
      </c>
      <c r="AA3532" s="4">
        <f t="shared" si="1595"/>
        <v>0</v>
      </c>
      <c r="AB3532" s="5">
        <f t="shared" si="1596"/>
        <v>0</v>
      </c>
      <c r="AC3532" s="418">
        <f t="shared" si="1600"/>
        <v>0</v>
      </c>
      <c r="AD3532" s="628">
        <f t="shared" si="1597"/>
        <v>0</v>
      </c>
      <c r="AE3532" s="4">
        <f t="shared" si="1582"/>
        <v>0</v>
      </c>
      <c r="AF3532" s="3">
        <f t="shared" si="1598"/>
        <v>4.67</v>
      </c>
      <c r="AG3532" s="2">
        <f t="shared" si="1583"/>
        <v>105.92076283713217</v>
      </c>
      <c r="AH3532" s="1">
        <f t="shared" si="1572"/>
        <v>0</v>
      </c>
    </row>
    <row r="3533" spans="6:34" ht="15" thickBot="1" x14ac:dyDescent="0.4">
      <c r="F3533" s="21">
        <f t="shared" si="1584"/>
        <v>350.30000000001115</v>
      </c>
      <c r="G3533" s="20">
        <f t="shared" si="1599"/>
        <v>356.63043478260749</v>
      </c>
      <c r="H3533" s="19">
        <f t="shared" si="1573"/>
        <v>6.6304347826074945</v>
      </c>
      <c r="I3533" s="18">
        <f t="shared" si="1574"/>
        <v>1.8944099378878556E-2</v>
      </c>
      <c r="J3533" s="17">
        <f t="shared" si="1575"/>
        <v>3935.0464558612857</v>
      </c>
      <c r="K3533" s="16">
        <f t="shared" si="1576"/>
        <v>32.161889288814081</v>
      </c>
      <c r="L3533" s="15">
        <f t="shared" si="1577"/>
        <v>1.3845347021276564E-7</v>
      </c>
      <c r="M3533" s="14">
        <f t="shared" si="1578"/>
        <v>3.2909005334872264E-10</v>
      </c>
      <c r="N3533" s="13">
        <f t="shared" si="1585"/>
        <v>0</v>
      </c>
      <c r="O3533" s="12">
        <f t="shared" si="1586"/>
        <v>0</v>
      </c>
      <c r="P3533" s="4">
        <f t="shared" si="1587"/>
        <v>1.2462128098967713E-9</v>
      </c>
      <c r="Q3533" s="11">
        <f t="shared" si="1579"/>
        <v>1.831413571056754E-8</v>
      </c>
      <c r="R3533" s="10">
        <f t="shared" si="1588"/>
        <v>0</v>
      </c>
      <c r="S3533" s="9">
        <f t="shared" si="1589"/>
        <v>0</v>
      </c>
      <c r="T3533" s="8">
        <f t="shared" si="1590"/>
        <v>37294.985922558852</v>
      </c>
      <c r="U3533" s="7">
        <f t="shared" si="1591"/>
        <v>-32.161889288814081</v>
      </c>
      <c r="V3533" s="9">
        <f t="shared" si="1592"/>
        <v>0</v>
      </c>
      <c r="W3533" s="8">
        <f t="shared" si="1593"/>
        <v>3935.0464558612857</v>
      </c>
      <c r="X3533" s="7">
        <f t="shared" si="1594"/>
        <v>-32.161889288814081</v>
      </c>
      <c r="Y3533" s="6">
        <f t="shared" si="1580"/>
        <v>0</v>
      </c>
      <c r="Z3533" s="4">
        <f t="shared" si="1581"/>
        <v>-1</v>
      </c>
      <c r="AA3533" s="4">
        <f t="shared" si="1595"/>
        <v>0</v>
      </c>
      <c r="AB3533" s="5">
        <f t="shared" si="1596"/>
        <v>0</v>
      </c>
      <c r="AC3533" s="418">
        <f t="shared" si="1600"/>
        <v>0</v>
      </c>
      <c r="AD3533" s="628">
        <f t="shared" si="1597"/>
        <v>0</v>
      </c>
      <c r="AE3533" s="4">
        <f t="shared" si="1582"/>
        <v>0</v>
      </c>
      <c r="AF3533" s="3">
        <f t="shared" si="1598"/>
        <v>4.67</v>
      </c>
      <c r="AG3533" s="2">
        <f t="shared" si="1583"/>
        <v>105.92076283713217</v>
      </c>
      <c r="AH3533" s="1">
        <f t="shared" si="1572"/>
        <v>0</v>
      </c>
    </row>
    <row r="3534" spans="6:34" ht="15" thickBot="1" x14ac:dyDescent="0.4">
      <c r="F3534" s="21">
        <f t="shared" si="1584"/>
        <v>350.40000000001118</v>
      </c>
      <c r="G3534" s="20">
        <f t="shared" si="1599"/>
        <v>356.63043478260749</v>
      </c>
      <c r="H3534" s="19">
        <f t="shared" si="1573"/>
        <v>6.6304347826074945</v>
      </c>
      <c r="I3534" s="18">
        <f t="shared" si="1574"/>
        <v>1.8944099378878556E-2</v>
      </c>
      <c r="J3534" s="17">
        <f t="shared" si="1575"/>
        <v>3935.0464558612857</v>
      </c>
      <c r="K3534" s="16">
        <f t="shared" si="1576"/>
        <v>32.161889288814081</v>
      </c>
      <c r="L3534" s="15">
        <f t="shared" si="1577"/>
        <v>1.3845347021276564E-7</v>
      </c>
      <c r="M3534" s="14">
        <f t="shared" si="1578"/>
        <v>3.2909005334872264E-10</v>
      </c>
      <c r="N3534" s="13">
        <f t="shared" si="1585"/>
        <v>0</v>
      </c>
      <c r="O3534" s="12">
        <f t="shared" si="1586"/>
        <v>0</v>
      </c>
      <c r="P3534" s="4">
        <f t="shared" si="1587"/>
        <v>1.2462128098967713E-9</v>
      </c>
      <c r="Q3534" s="11">
        <f t="shared" si="1579"/>
        <v>1.831413571056754E-8</v>
      </c>
      <c r="R3534" s="10">
        <f t="shared" si="1588"/>
        <v>0</v>
      </c>
      <c r="S3534" s="9">
        <f t="shared" si="1589"/>
        <v>0</v>
      </c>
      <c r="T3534" s="8">
        <f t="shared" si="1590"/>
        <v>37294.985922558852</v>
      </c>
      <c r="U3534" s="7">
        <f t="shared" si="1591"/>
        <v>-32.161889288814081</v>
      </c>
      <c r="V3534" s="9">
        <f t="shared" si="1592"/>
        <v>0</v>
      </c>
      <c r="W3534" s="8">
        <f t="shared" si="1593"/>
        <v>3935.0464558612857</v>
      </c>
      <c r="X3534" s="7">
        <f t="shared" si="1594"/>
        <v>-32.161889288814081</v>
      </c>
      <c r="Y3534" s="6">
        <f t="shared" si="1580"/>
        <v>0</v>
      </c>
      <c r="Z3534" s="4">
        <f t="shared" si="1581"/>
        <v>-1</v>
      </c>
      <c r="AA3534" s="4">
        <f t="shared" si="1595"/>
        <v>0</v>
      </c>
      <c r="AB3534" s="5">
        <f t="shared" si="1596"/>
        <v>0</v>
      </c>
      <c r="AC3534" s="418">
        <f t="shared" si="1600"/>
        <v>0</v>
      </c>
      <c r="AD3534" s="628">
        <f t="shared" si="1597"/>
        <v>0</v>
      </c>
      <c r="AE3534" s="4">
        <f t="shared" si="1582"/>
        <v>0</v>
      </c>
      <c r="AF3534" s="3">
        <f t="shared" si="1598"/>
        <v>4.67</v>
      </c>
      <c r="AG3534" s="2">
        <f t="shared" si="1583"/>
        <v>105.92076283713217</v>
      </c>
      <c r="AH3534" s="1">
        <f t="shared" si="1572"/>
        <v>0</v>
      </c>
    </row>
    <row r="3535" spans="6:34" ht="15" thickBot="1" x14ac:dyDescent="0.4">
      <c r="F3535" s="21">
        <f t="shared" si="1584"/>
        <v>350.5000000000112</v>
      </c>
      <c r="G3535" s="20">
        <f t="shared" si="1599"/>
        <v>356.63043478260749</v>
      </c>
      <c r="H3535" s="19">
        <f t="shared" si="1573"/>
        <v>6.6304347826074945</v>
      </c>
      <c r="I3535" s="18">
        <f t="shared" si="1574"/>
        <v>1.8944099378878556E-2</v>
      </c>
      <c r="J3535" s="17">
        <f t="shared" si="1575"/>
        <v>3935.0464558612857</v>
      </c>
      <c r="K3535" s="16">
        <f t="shared" si="1576"/>
        <v>32.161889288814081</v>
      </c>
      <c r="L3535" s="15">
        <f t="shared" si="1577"/>
        <v>1.3845347021276564E-7</v>
      </c>
      <c r="M3535" s="14">
        <f t="shared" si="1578"/>
        <v>3.2909005334872264E-10</v>
      </c>
      <c r="N3535" s="13">
        <f t="shared" si="1585"/>
        <v>0</v>
      </c>
      <c r="O3535" s="12">
        <f t="shared" si="1586"/>
        <v>0</v>
      </c>
      <c r="P3535" s="4">
        <f t="shared" si="1587"/>
        <v>1.2462128098967713E-9</v>
      </c>
      <c r="Q3535" s="11">
        <f t="shared" si="1579"/>
        <v>1.831413571056754E-8</v>
      </c>
      <c r="R3535" s="10">
        <f t="shared" si="1588"/>
        <v>0</v>
      </c>
      <c r="S3535" s="9">
        <f t="shared" si="1589"/>
        <v>0</v>
      </c>
      <c r="T3535" s="8">
        <f t="shared" si="1590"/>
        <v>37294.985922558852</v>
      </c>
      <c r="U3535" s="7">
        <f t="shared" si="1591"/>
        <v>-32.161889288814081</v>
      </c>
      <c r="V3535" s="9">
        <f t="shared" si="1592"/>
        <v>0</v>
      </c>
      <c r="W3535" s="8">
        <f t="shared" si="1593"/>
        <v>3935.0464558612857</v>
      </c>
      <c r="X3535" s="7">
        <f t="shared" si="1594"/>
        <v>-32.161889288814081</v>
      </c>
      <c r="Y3535" s="6">
        <f t="shared" si="1580"/>
        <v>0</v>
      </c>
      <c r="Z3535" s="4">
        <f t="shared" si="1581"/>
        <v>-1</v>
      </c>
      <c r="AA3535" s="4">
        <f t="shared" si="1595"/>
        <v>0</v>
      </c>
      <c r="AB3535" s="5">
        <f t="shared" si="1596"/>
        <v>0</v>
      </c>
      <c r="AC3535" s="418">
        <f t="shared" si="1600"/>
        <v>0</v>
      </c>
      <c r="AD3535" s="628">
        <f t="shared" si="1597"/>
        <v>0</v>
      </c>
      <c r="AE3535" s="4">
        <f t="shared" si="1582"/>
        <v>0</v>
      </c>
      <c r="AF3535" s="3">
        <f t="shared" si="1598"/>
        <v>4.67</v>
      </c>
      <c r="AG3535" s="2">
        <f t="shared" si="1583"/>
        <v>105.92076283713217</v>
      </c>
      <c r="AH3535" s="1">
        <f t="shared" si="1572"/>
        <v>0</v>
      </c>
    </row>
    <row r="3536" spans="6:34" ht="15" thickBot="1" x14ac:dyDescent="0.4">
      <c r="F3536" s="21">
        <f t="shared" si="1584"/>
        <v>350.60000000001122</v>
      </c>
      <c r="G3536" s="20">
        <f t="shared" si="1599"/>
        <v>356.63043478260749</v>
      </c>
      <c r="H3536" s="19">
        <f t="shared" si="1573"/>
        <v>6.6304347826074945</v>
      </c>
      <c r="I3536" s="18">
        <f t="shared" si="1574"/>
        <v>1.8944099378878556E-2</v>
      </c>
      <c r="J3536" s="17">
        <f t="shared" si="1575"/>
        <v>3935.0464558612857</v>
      </c>
      <c r="K3536" s="16">
        <f t="shared" si="1576"/>
        <v>32.161889288814081</v>
      </c>
      <c r="L3536" s="15">
        <f t="shared" si="1577"/>
        <v>1.3845347021276564E-7</v>
      </c>
      <c r="M3536" s="14">
        <f t="shared" si="1578"/>
        <v>3.2909005334872264E-10</v>
      </c>
      <c r="N3536" s="13">
        <f t="shared" si="1585"/>
        <v>0</v>
      </c>
      <c r="O3536" s="12">
        <f t="shared" si="1586"/>
        <v>0</v>
      </c>
      <c r="P3536" s="4">
        <f t="shared" si="1587"/>
        <v>1.2462128098967713E-9</v>
      </c>
      <c r="Q3536" s="11">
        <f t="shared" si="1579"/>
        <v>1.831413571056754E-8</v>
      </c>
      <c r="R3536" s="10">
        <f t="shared" si="1588"/>
        <v>0</v>
      </c>
      <c r="S3536" s="9">
        <f t="shared" si="1589"/>
        <v>0</v>
      </c>
      <c r="T3536" s="8">
        <f t="shared" si="1590"/>
        <v>37294.985922558852</v>
      </c>
      <c r="U3536" s="7">
        <f t="shared" si="1591"/>
        <v>-32.161889288814081</v>
      </c>
      <c r="V3536" s="9">
        <f t="shared" si="1592"/>
        <v>0</v>
      </c>
      <c r="W3536" s="8">
        <f t="shared" si="1593"/>
        <v>3935.0464558612857</v>
      </c>
      <c r="X3536" s="7">
        <f t="shared" si="1594"/>
        <v>-32.161889288814081</v>
      </c>
      <c r="Y3536" s="6">
        <f t="shared" si="1580"/>
        <v>0</v>
      </c>
      <c r="Z3536" s="4">
        <f t="shared" si="1581"/>
        <v>-1</v>
      </c>
      <c r="AA3536" s="4">
        <f t="shared" si="1595"/>
        <v>0</v>
      </c>
      <c r="AB3536" s="5">
        <f t="shared" si="1596"/>
        <v>0</v>
      </c>
      <c r="AC3536" s="418">
        <f t="shared" si="1600"/>
        <v>0</v>
      </c>
      <c r="AD3536" s="628">
        <f t="shared" si="1597"/>
        <v>0</v>
      </c>
      <c r="AE3536" s="4">
        <f t="shared" si="1582"/>
        <v>0</v>
      </c>
      <c r="AF3536" s="3">
        <f t="shared" si="1598"/>
        <v>4.67</v>
      </c>
      <c r="AG3536" s="2">
        <f t="shared" si="1583"/>
        <v>105.92076283713217</v>
      </c>
      <c r="AH3536" s="1">
        <f t="shared" si="1572"/>
        <v>0</v>
      </c>
    </row>
    <row r="3537" spans="6:34" ht="15" thickBot="1" x14ac:dyDescent="0.4">
      <c r="F3537" s="21">
        <f t="shared" si="1584"/>
        <v>350.70000000001124</v>
      </c>
      <c r="G3537" s="20">
        <f t="shared" si="1599"/>
        <v>356.63043478260749</v>
      </c>
      <c r="H3537" s="19">
        <f t="shared" si="1573"/>
        <v>6.6304347826074945</v>
      </c>
      <c r="I3537" s="18">
        <f t="shared" si="1574"/>
        <v>1.8944099378878556E-2</v>
      </c>
      <c r="J3537" s="17">
        <f t="shared" si="1575"/>
        <v>3935.0464558612857</v>
      </c>
      <c r="K3537" s="16">
        <f t="shared" si="1576"/>
        <v>32.161889288814081</v>
      </c>
      <c r="L3537" s="15">
        <f t="shared" si="1577"/>
        <v>1.3845347021276564E-7</v>
      </c>
      <c r="M3537" s="14">
        <f t="shared" si="1578"/>
        <v>3.2909005334872264E-10</v>
      </c>
      <c r="N3537" s="13">
        <f t="shared" si="1585"/>
        <v>0</v>
      </c>
      <c r="O3537" s="12">
        <f t="shared" si="1586"/>
        <v>0</v>
      </c>
      <c r="P3537" s="4">
        <f t="shared" si="1587"/>
        <v>1.2462128098967713E-9</v>
      </c>
      <c r="Q3537" s="11">
        <f t="shared" si="1579"/>
        <v>1.831413571056754E-8</v>
      </c>
      <c r="R3537" s="10">
        <f t="shared" si="1588"/>
        <v>0</v>
      </c>
      <c r="S3537" s="9">
        <f t="shared" si="1589"/>
        <v>0</v>
      </c>
      <c r="T3537" s="8">
        <f t="shared" si="1590"/>
        <v>37294.985922558852</v>
      </c>
      <c r="U3537" s="7">
        <f t="shared" si="1591"/>
        <v>-32.161889288814081</v>
      </c>
      <c r="V3537" s="9">
        <f t="shared" si="1592"/>
        <v>0</v>
      </c>
      <c r="W3537" s="8">
        <f t="shared" si="1593"/>
        <v>3935.0464558612857</v>
      </c>
      <c r="X3537" s="7">
        <f t="shared" si="1594"/>
        <v>-32.161889288814081</v>
      </c>
      <c r="Y3537" s="6">
        <f t="shared" si="1580"/>
        <v>0</v>
      </c>
      <c r="Z3537" s="4">
        <f t="shared" si="1581"/>
        <v>-1</v>
      </c>
      <c r="AA3537" s="4">
        <f t="shared" si="1595"/>
        <v>0</v>
      </c>
      <c r="AB3537" s="5">
        <f t="shared" si="1596"/>
        <v>0</v>
      </c>
      <c r="AC3537" s="418">
        <f t="shared" si="1600"/>
        <v>0</v>
      </c>
      <c r="AD3537" s="628">
        <f t="shared" si="1597"/>
        <v>0</v>
      </c>
      <c r="AE3537" s="4">
        <f t="shared" si="1582"/>
        <v>0</v>
      </c>
      <c r="AF3537" s="3">
        <f t="shared" si="1598"/>
        <v>4.67</v>
      </c>
      <c r="AG3537" s="2">
        <f t="shared" si="1583"/>
        <v>105.92076283713217</v>
      </c>
      <c r="AH3537" s="1">
        <f t="shared" si="1572"/>
        <v>0</v>
      </c>
    </row>
    <row r="3538" spans="6:34" ht="15" thickBot="1" x14ac:dyDescent="0.4">
      <c r="F3538" s="21">
        <f t="shared" si="1584"/>
        <v>350.80000000001127</v>
      </c>
      <c r="G3538" s="20">
        <f t="shared" si="1599"/>
        <v>356.63043478260749</v>
      </c>
      <c r="H3538" s="19">
        <f t="shared" si="1573"/>
        <v>6.6304347826074945</v>
      </c>
      <c r="I3538" s="18">
        <f t="shared" si="1574"/>
        <v>1.8944099378878556E-2</v>
      </c>
      <c r="J3538" s="17">
        <f t="shared" si="1575"/>
        <v>3935.0464558612857</v>
      </c>
      <c r="K3538" s="16">
        <f t="shared" si="1576"/>
        <v>32.161889288814081</v>
      </c>
      <c r="L3538" s="15">
        <f t="shared" si="1577"/>
        <v>1.3845347021276564E-7</v>
      </c>
      <c r="M3538" s="14">
        <f t="shared" si="1578"/>
        <v>3.2909005334872264E-10</v>
      </c>
      <c r="N3538" s="13">
        <f t="shared" si="1585"/>
        <v>0</v>
      </c>
      <c r="O3538" s="12">
        <f t="shared" si="1586"/>
        <v>0</v>
      </c>
      <c r="P3538" s="4">
        <f t="shared" si="1587"/>
        <v>1.2462128098967713E-9</v>
      </c>
      <c r="Q3538" s="11">
        <f t="shared" si="1579"/>
        <v>1.831413571056754E-8</v>
      </c>
      <c r="R3538" s="10">
        <f t="shared" si="1588"/>
        <v>0</v>
      </c>
      <c r="S3538" s="9">
        <f t="shared" si="1589"/>
        <v>0</v>
      </c>
      <c r="T3538" s="8">
        <f t="shared" si="1590"/>
        <v>37294.985922558852</v>
      </c>
      <c r="U3538" s="7">
        <f t="shared" si="1591"/>
        <v>-32.161889288814081</v>
      </c>
      <c r="V3538" s="9">
        <f t="shared" si="1592"/>
        <v>0</v>
      </c>
      <c r="W3538" s="8">
        <f t="shared" si="1593"/>
        <v>3935.0464558612857</v>
      </c>
      <c r="X3538" s="7">
        <f t="shared" si="1594"/>
        <v>-32.161889288814081</v>
      </c>
      <c r="Y3538" s="6">
        <f t="shared" si="1580"/>
        <v>0</v>
      </c>
      <c r="Z3538" s="4">
        <f t="shared" si="1581"/>
        <v>-1</v>
      </c>
      <c r="AA3538" s="4">
        <f t="shared" si="1595"/>
        <v>0</v>
      </c>
      <c r="AB3538" s="5">
        <f t="shared" si="1596"/>
        <v>0</v>
      </c>
      <c r="AC3538" s="418">
        <f t="shared" si="1600"/>
        <v>0</v>
      </c>
      <c r="AD3538" s="628">
        <f t="shared" si="1597"/>
        <v>0</v>
      </c>
      <c r="AE3538" s="4">
        <f t="shared" si="1582"/>
        <v>0</v>
      </c>
      <c r="AF3538" s="3">
        <f t="shared" si="1598"/>
        <v>4.67</v>
      </c>
      <c r="AG3538" s="2">
        <f t="shared" si="1583"/>
        <v>105.92076283713217</v>
      </c>
      <c r="AH3538" s="1">
        <f t="shared" si="1572"/>
        <v>0</v>
      </c>
    </row>
    <row r="3539" spans="6:34" ht="15" thickBot="1" x14ac:dyDescent="0.4">
      <c r="F3539" s="21">
        <f t="shared" si="1584"/>
        <v>350.90000000001129</v>
      </c>
      <c r="G3539" s="20">
        <f t="shared" si="1599"/>
        <v>356.63043478260749</v>
      </c>
      <c r="H3539" s="19">
        <f t="shared" si="1573"/>
        <v>6.6304347826074945</v>
      </c>
      <c r="I3539" s="18">
        <f t="shared" si="1574"/>
        <v>1.8944099378878556E-2</v>
      </c>
      <c r="J3539" s="17">
        <f t="shared" si="1575"/>
        <v>3935.0464558612857</v>
      </c>
      <c r="K3539" s="16">
        <f t="shared" si="1576"/>
        <v>32.161889288814081</v>
      </c>
      <c r="L3539" s="15">
        <f t="shared" si="1577"/>
        <v>1.3845347021276564E-7</v>
      </c>
      <c r="M3539" s="14">
        <f t="shared" si="1578"/>
        <v>3.2909005334872264E-10</v>
      </c>
      <c r="N3539" s="13">
        <f t="shared" si="1585"/>
        <v>0</v>
      </c>
      <c r="O3539" s="12">
        <f t="shared" si="1586"/>
        <v>0</v>
      </c>
      <c r="P3539" s="4">
        <f t="shared" si="1587"/>
        <v>1.2462128098967713E-9</v>
      </c>
      <c r="Q3539" s="11">
        <f t="shared" si="1579"/>
        <v>1.831413571056754E-8</v>
      </c>
      <c r="R3539" s="10">
        <f t="shared" si="1588"/>
        <v>0</v>
      </c>
      <c r="S3539" s="9">
        <f t="shared" si="1589"/>
        <v>0</v>
      </c>
      <c r="T3539" s="8">
        <f t="shared" si="1590"/>
        <v>37294.985922558852</v>
      </c>
      <c r="U3539" s="7">
        <f t="shared" si="1591"/>
        <v>-32.161889288814081</v>
      </c>
      <c r="V3539" s="9">
        <f t="shared" si="1592"/>
        <v>0</v>
      </c>
      <c r="W3539" s="8">
        <f t="shared" si="1593"/>
        <v>3935.0464558612857</v>
      </c>
      <c r="X3539" s="7">
        <f t="shared" si="1594"/>
        <v>-32.161889288814081</v>
      </c>
      <c r="Y3539" s="6">
        <f t="shared" si="1580"/>
        <v>0</v>
      </c>
      <c r="Z3539" s="4">
        <f t="shared" si="1581"/>
        <v>-1</v>
      </c>
      <c r="AA3539" s="4">
        <f t="shared" si="1595"/>
        <v>0</v>
      </c>
      <c r="AB3539" s="5">
        <f t="shared" si="1596"/>
        <v>0</v>
      </c>
      <c r="AC3539" s="418">
        <f t="shared" si="1600"/>
        <v>0</v>
      </c>
      <c r="AD3539" s="628">
        <f t="shared" si="1597"/>
        <v>0</v>
      </c>
      <c r="AE3539" s="4">
        <f t="shared" si="1582"/>
        <v>0</v>
      </c>
      <c r="AF3539" s="3">
        <f t="shared" si="1598"/>
        <v>4.67</v>
      </c>
      <c r="AG3539" s="2">
        <f t="shared" si="1583"/>
        <v>105.92076283713217</v>
      </c>
      <c r="AH3539" s="1">
        <f t="shared" si="1572"/>
        <v>0</v>
      </c>
    </row>
    <row r="3540" spans="6:34" ht="15" thickBot="1" x14ac:dyDescent="0.4">
      <c r="F3540" s="21">
        <f t="shared" si="1584"/>
        <v>351.00000000001131</v>
      </c>
      <c r="G3540" s="20">
        <f t="shared" si="1599"/>
        <v>356.63043478260749</v>
      </c>
      <c r="H3540" s="19">
        <f t="shared" si="1573"/>
        <v>6.6304347826074945</v>
      </c>
      <c r="I3540" s="18">
        <f t="shared" si="1574"/>
        <v>1.8944099378878556E-2</v>
      </c>
      <c r="J3540" s="17">
        <f t="shared" si="1575"/>
        <v>3935.0464558612857</v>
      </c>
      <c r="K3540" s="16">
        <f t="shared" si="1576"/>
        <v>32.161889288814081</v>
      </c>
      <c r="L3540" s="15">
        <f t="shared" si="1577"/>
        <v>1.3845347021276564E-7</v>
      </c>
      <c r="M3540" s="14">
        <f t="shared" si="1578"/>
        <v>3.2909005334872264E-10</v>
      </c>
      <c r="N3540" s="13">
        <f t="shared" si="1585"/>
        <v>0</v>
      </c>
      <c r="O3540" s="12">
        <f t="shared" si="1586"/>
        <v>0</v>
      </c>
      <c r="P3540" s="4">
        <f t="shared" si="1587"/>
        <v>1.2462128098967713E-9</v>
      </c>
      <c r="Q3540" s="11">
        <f t="shared" si="1579"/>
        <v>1.831413571056754E-8</v>
      </c>
      <c r="R3540" s="10">
        <f t="shared" si="1588"/>
        <v>0</v>
      </c>
      <c r="S3540" s="9">
        <f t="shared" si="1589"/>
        <v>0</v>
      </c>
      <c r="T3540" s="8">
        <f t="shared" si="1590"/>
        <v>37294.985922558852</v>
      </c>
      <c r="U3540" s="7">
        <f t="shared" si="1591"/>
        <v>-32.161889288814081</v>
      </c>
      <c r="V3540" s="9">
        <f t="shared" si="1592"/>
        <v>0</v>
      </c>
      <c r="W3540" s="8">
        <f t="shared" si="1593"/>
        <v>3935.0464558612857</v>
      </c>
      <c r="X3540" s="7">
        <f t="shared" si="1594"/>
        <v>-32.161889288814081</v>
      </c>
      <c r="Y3540" s="6">
        <f t="shared" si="1580"/>
        <v>0</v>
      </c>
      <c r="Z3540" s="4">
        <f t="shared" si="1581"/>
        <v>-1</v>
      </c>
      <c r="AA3540" s="4">
        <f t="shared" si="1595"/>
        <v>0</v>
      </c>
      <c r="AB3540" s="5">
        <f t="shared" si="1596"/>
        <v>0</v>
      </c>
      <c r="AC3540" s="418">
        <f t="shared" si="1600"/>
        <v>0</v>
      </c>
      <c r="AD3540" s="628">
        <f t="shared" si="1597"/>
        <v>0</v>
      </c>
      <c r="AE3540" s="4">
        <f t="shared" si="1582"/>
        <v>0</v>
      </c>
      <c r="AF3540" s="3">
        <f t="shared" si="1598"/>
        <v>4.67</v>
      </c>
      <c r="AG3540" s="2">
        <f t="shared" si="1583"/>
        <v>105.92076283713217</v>
      </c>
      <c r="AH3540" s="1">
        <f t="shared" si="1572"/>
        <v>0</v>
      </c>
    </row>
    <row r="3541" spans="6:34" ht="15" thickBot="1" x14ac:dyDescent="0.4">
      <c r="F3541" s="21">
        <f t="shared" si="1584"/>
        <v>351.10000000001133</v>
      </c>
      <c r="G3541" s="20">
        <f t="shared" si="1599"/>
        <v>356.63043478260749</v>
      </c>
      <c r="H3541" s="19">
        <f t="shared" si="1573"/>
        <v>6.6304347826074945</v>
      </c>
      <c r="I3541" s="18">
        <f t="shared" si="1574"/>
        <v>1.8944099378878556E-2</v>
      </c>
      <c r="J3541" s="17">
        <f t="shared" si="1575"/>
        <v>3935.0464558612857</v>
      </c>
      <c r="K3541" s="16">
        <f t="shared" si="1576"/>
        <v>32.161889288814081</v>
      </c>
      <c r="L3541" s="15">
        <f t="shared" si="1577"/>
        <v>1.3845347021276564E-7</v>
      </c>
      <c r="M3541" s="14">
        <f t="shared" si="1578"/>
        <v>3.2909005334872264E-10</v>
      </c>
      <c r="N3541" s="13">
        <f t="shared" si="1585"/>
        <v>0</v>
      </c>
      <c r="O3541" s="12">
        <f t="shared" si="1586"/>
        <v>0</v>
      </c>
      <c r="P3541" s="4">
        <f t="shared" si="1587"/>
        <v>1.2462128098967713E-9</v>
      </c>
      <c r="Q3541" s="11">
        <f t="shared" si="1579"/>
        <v>1.831413571056754E-8</v>
      </c>
      <c r="R3541" s="10">
        <f t="shared" si="1588"/>
        <v>0</v>
      </c>
      <c r="S3541" s="9">
        <f t="shared" si="1589"/>
        <v>0</v>
      </c>
      <c r="T3541" s="8">
        <f t="shared" si="1590"/>
        <v>37294.985922558852</v>
      </c>
      <c r="U3541" s="7">
        <f t="shared" si="1591"/>
        <v>-32.161889288814081</v>
      </c>
      <c r="V3541" s="9">
        <f t="shared" si="1592"/>
        <v>0</v>
      </c>
      <c r="W3541" s="8">
        <f t="shared" si="1593"/>
        <v>3935.0464558612857</v>
      </c>
      <c r="X3541" s="7">
        <f t="shared" si="1594"/>
        <v>-32.161889288814081</v>
      </c>
      <c r="Y3541" s="6">
        <f t="shared" si="1580"/>
        <v>0</v>
      </c>
      <c r="Z3541" s="4">
        <f t="shared" si="1581"/>
        <v>-1</v>
      </c>
      <c r="AA3541" s="4">
        <f t="shared" si="1595"/>
        <v>0</v>
      </c>
      <c r="AB3541" s="5">
        <f t="shared" si="1596"/>
        <v>0</v>
      </c>
      <c r="AC3541" s="418">
        <f t="shared" si="1600"/>
        <v>0</v>
      </c>
      <c r="AD3541" s="628">
        <f t="shared" si="1597"/>
        <v>0</v>
      </c>
      <c r="AE3541" s="4">
        <f t="shared" si="1582"/>
        <v>0</v>
      </c>
      <c r="AF3541" s="3">
        <f t="shared" si="1598"/>
        <v>4.67</v>
      </c>
      <c r="AG3541" s="2">
        <f t="shared" si="1583"/>
        <v>105.92076283713217</v>
      </c>
      <c r="AH3541" s="1">
        <f t="shared" ref="AH3541:AH3596" si="1601">DragCoefficient*AE3541^(3/2)</f>
        <v>0</v>
      </c>
    </row>
    <row r="3542" spans="6:34" ht="15" thickBot="1" x14ac:dyDescent="0.4">
      <c r="F3542" s="21">
        <f t="shared" si="1584"/>
        <v>351.20000000001136</v>
      </c>
      <c r="G3542" s="20">
        <f t="shared" si="1599"/>
        <v>356.63043478260749</v>
      </c>
      <c r="H3542" s="19">
        <f t="shared" si="1573"/>
        <v>6.6304347826074945</v>
      </c>
      <c r="I3542" s="18">
        <f t="shared" si="1574"/>
        <v>1.8944099378878556E-2</v>
      </c>
      <c r="J3542" s="17">
        <f t="shared" si="1575"/>
        <v>3935.0464558612857</v>
      </c>
      <c r="K3542" s="16">
        <f t="shared" si="1576"/>
        <v>32.161889288814081</v>
      </c>
      <c r="L3542" s="15">
        <f t="shared" si="1577"/>
        <v>1.3845347021276564E-7</v>
      </c>
      <c r="M3542" s="14">
        <f t="shared" si="1578"/>
        <v>3.2909005334872264E-10</v>
      </c>
      <c r="N3542" s="13">
        <f t="shared" si="1585"/>
        <v>0</v>
      </c>
      <c r="O3542" s="12">
        <f t="shared" si="1586"/>
        <v>0</v>
      </c>
      <c r="P3542" s="4">
        <f t="shared" si="1587"/>
        <v>1.2462128098967713E-9</v>
      </c>
      <c r="Q3542" s="11">
        <f t="shared" si="1579"/>
        <v>1.831413571056754E-8</v>
      </c>
      <c r="R3542" s="10">
        <f t="shared" si="1588"/>
        <v>0</v>
      </c>
      <c r="S3542" s="9">
        <f t="shared" si="1589"/>
        <v>0</v>
      </c>
      <c r="T3542" s="8">
        <f t="shared" si="1590"/>
        <v>37294.985922558852</v>
      </c>
      <c r="U3542" s="7">
        <f t="shared" si="1591"/>
        <v>-32.161889288814081</v>
      </c>
      <c r="V3542" s="9">
        <f t="shared" si="1592"/>
        <v>0</v>
      </c>
      <c r="W3542" s="8">
        <f t="shared" si="1593"/>
        <v>3935.0464558612857</v>
      </c>
      <c r="X3542" s="7">
        <f t="shared" si="1594"/>
        <v>-32.161889288814081</v>
      </c>
      <c r="Y3542" s="6">
        <f t="shared" si="1580"/>
        <v>0</v>
      </c>
      <c r="Z3542" s="4">
        <f t="shared" si="1581"/>
        <v>-1</v>
      </c>
      <c r="AA3542" s="4">
        <f t="shared" si="1595"/>
        <v>0</v>
      </c>
      <c r="AB3542" s="5">
        <f t="shared" si="1596"/>
        <v>0</v>
      </c>
      <c r="AC3542" s="418">
        <f t="shared" si="1600"/>
        <v>0</v>
      </c>
      <c r="AD3542" s="628">
        <f t="shared" si="1597"/>
        <v>0</v>
      </c>
      <c r="AE3542" s="4">
        <f t="shared" si="1582"/>
        <v>0</v>
      </c>
      <c r="AF3542" s="3">
        <f t="shared" si="1598"/>
        <v>4.67</v>
      </c>
      <c r="AG3542" s="2">
        <f t="shared" si="1583"/>
        <v>105.92076283713217</v>
      </c>
      <c r="AH3542" s="1">
        <f t="shared" si="1601"/>
        <v>0</v>
      </c>
    </row>
    <row r="3543" spans="6:34" ht="15" thickBot="1" x14ac:dyDescent="0.4">
      <c r="F3543" s="21">
        <f t="shared" si="1584"/>
        <v>351.30000000001138</v>
      </c>
      <c r="G3543" s="20">
        <f t="shared" si="1599"/>
        <v>356.63043478260749</v>
      </c>
      <c r="H3543" s="19">
        <f t="shared" si="1573"/>
        <v>6.6304347826074945</v>
      </c>
      <c r="I3543" s="18">
        <f t="shared" si="1574"/>
        <v>1.8944099378878556E-2</v>
      </c>
      <c r="J3543" s="17">
        <f t="shared" si="1575"/>
        <v>3935.0464558612857</v>
      </c>
      <c r="K3543" s="16">
        <f t="shared" si="1576"/>
        <v>32.161889288814081</v>
      </c>
      <c r="L3543" s="15">
        <f t="shared" si="1577"/>
        <v>1.3845347021276564E-7</v>
      </c>
      <c r="M3543" s="14">
        <f t="shared" si="1578"/>
        <v>3.2909005334872264E-10</v>
      </c>
      <c r="N3543" s="13">
        <f t="shared" si="1585"/>
        <v>0</v>
      </c>
      <c r="O3543" s="12">
        <f t="shared" si="1586"/>
        <v>0</v>
      </c>
      <c r="P3543" s="4">
        <f t="shared" si="1587"/>
        <v>1.2462128098967713E-9</v>
      </c>
      <c r="Q3543" s="11">
        <f t="shared" si="1579"/>
        <v>1.831413571056754E-8</v>
      </c>
      <c r="R3543" s="10">
        <f t="shared" si="1588"/>
        <v>0</v>
      </c>
      <c r="S3543" s="9">
        <f t="shared" si="1589"/>
        <v>0</v>
      </c>
      <c r="T3543" s="8">
        <f t="shared" si="1590"/>
        <v>37294.985922558852</v>
      </c>
      <c r="U3543" s="7">
        <f t="shared" si="1591"/>
        <v>-32.161889288814081</v>
      </c>
      <c r="V3543" s="9">
        <f t="shared" si="1592"/>
        <v>0</v>
      </c>
      <c r="W3543" s="8">
        <f t="shared" si="1593"/>
        <v>3935.0464558612857</v>
      </c>
      <c r="X3543" s="7">
        <f t="shared" si="1594"/>
        <v>-32.161889288814081</v>
      </c>
      <c r="Y3543" s="6">
        <f t="shared" si="1580"/>
        <v>0</v>
      </c>
      <c r="Z3543" s="4">
        <f t="shared" si="1581"/>
        <v>-1</v>
      </c>
      <c r="AA3543" s="4">
        <f t="shared" si="1595"/>
        <v>0</v>
      </c>
      <c r="AB3543" s="5">
        <f t="shared" si="1596"/>
        <v>0</v>
      </c>
      <c r="AC3543" s="418">
        <f t="shared" si="1600"/>
        <v>0</v>
      </c>
      <c r="AD3543" s="628">
        <f t="shared" si="1597"/>
        <v>0</v>
      </c>
      <c r="AE3543" s="4">
        <f t="shared" si="1582"/>
        <v>0</v>
      </c>
      <c r="AF3543" s="3">
        <f t="shared" si="1598"/>
        <v>4.67</v>
      </c>
      <c r="AG3543" s="2">
        <f t="shared" si="1583"/>
        <v>105.92076283713217</v>
      </c>
      <c r="AH3543" s="1">
        <f t="shared" si="1601"/>
        <v>0</v>
      </c>
    </row>
    <row r="3544" spans="6:34" ht="15" thickBot="1" x14ac:dyDescent="0.4">
      <c r="F3544" s="21">
        <f t="shared" si="1584"/>
        <v>351.4000000000114</v>
      </c>
      <c r="G3544" s="20">
        <f t="shared" si="1599"/>
        <v>356.63043478260749</v>
      </c>
      <c r="H3544" s="19">
        <f t="shared" si="1573"/>
        <v>6.6304347826074945</v>
      </c>
      <c r="I3544" s="18">
        <f t="shared" si="1574"/>
        <v>1.8944099378878556E-2</v>
      </c>
      <c r="J3544" s="17">
        <f t="shared" si="1575"/>
        <v>3935.0464558612857</v>
      </c>
      <c r="K3544" s="16">
        <f t="shared" si="1576"/>
        <v>32.161889288814081</v>
      </c>
      <c r="L3544" s="15">
        <f t="shared" si="1577"/>
        <v>1.3845347021276564E-7</v>
      </c>
      <c r="M3544" s="14">
        <f t="shared" si="1578"/>
        <v>3.2909005334872264E-10</v>
      </c>
      <c r="N3544" s="13">
        <f t="shared" si="1585"/>
        <v>0</v>
      </c>
      <c r="O3544" s="12">
        <f t="shared" si="1586"/>
        <v>0</v>
      </c>
      <c r="P3544" s="4">
        <f t="shared" si="1587"/>
        <v>1.2462128098967713E-9</v>
      </c>
      <c r="Q3544" s="11">
        <f t="shared" si="1579"/>
        <v>1.831413571056754E-8</v>
      </c>
      <c r="R3544" s="10">
        <f t="shared" si="1588"/>
        <v>0</v>
      </c>
      <c r="S3544" s="9">
        <f t="shared" si="1589"/>
        <v>0</v>
      </c>
      <c r="T3544" s="8">
        <f t="shared" si="1590"/>
        <v>37294.985922558852</v>
      </c>
      <c r="U3544" s="7">
        <f t="shared" si="1591"/>
        <v>-32.161889288814081</v>
      </c>
      <c r="V3544" s="9">
        <f t="shared" si="1592"/>
        <v>0</v>
      </c>
      <c r="W3544" s="8">
        <f t="shared" si="1593"/>
        <v>3935.0464558612857</v>
      </c>
      <c r="X3544" s="7">
        <f t="shared" si="1594"/>
        <v>-32.161889288814081</v>
      </c>
      <c r="Y3544" s="6">
        <f t="shared" si="1580"/>
        <v>0</v>
      </c>
      <c r="Z3544" s="4">
        <f t="shared" si="1581"/>
        <v>-1</v>
      </c>
      <c r="AA3544" s="4">
        <f t="shared" si="1595"/>
        <v>0</v>
      </c>
      <c r="AB3544" s="5">
        <f t="shared" si="1596"/>
        <v>0</v>
      </c>
      <c r="AC3544" s="418">
        <f t="shared" si="1600"/>
        <v>0</v>
      </c>
      <c r="AD3544" s="628">
        <f t="shared" si="1597"/>
        <v>0</v>
      </c>
      <c r="AE3544" s="4">
        <f t="shared" si="1582"/>
        <v>0</v>
      </c>
      <c r="AF3544" s="3">
        <f t="shared" si="1598"/>
        <v>4.67</v>
      </c>
      <c r="AG3544" s="2">
        <f t="shared" si="1583"/>
        <v>105.92076283713217</v>
      </c>
      <c r="AH3544" s="1">
        <f t="shared" si="1601"/>
        <v>0</v>
      </c>
    </row>
    <row r="3545" spans="6:34" ht="15" thickBot="1" x14ac:dyDescent="0.4">
      <c r="F3545" s="21">
        <f t="shared" si="1584"/>
        <v>351.50000000001143</v>
      </c>
      <c r="G3545" s="20">
        <f t="shared" si="1599"/>
        <v>356.63043478260749</v>
      </c>
      <c r="H3545" s="19">
        <f t="shared" si="1573"/>
        <v>6.6304347826074945</v>
      </c>
      <c r="I3545" s="18">
        <f t="shared" si="1574"/>
        <v>1.8944099378878556E-2</v>
      </c>
      <c r="J3545" s="17">
        <f t="shared" si="1575"/>
        <v>3935.0464558612857</v>
      </c>
      <c r="K3545" s="16">
        <f t="shared" si="1576"/>
        <v>32.161889288814081</v>
      </c>
      <c r="L3545" s="15">
        <f t="shared" si="1577"/>
        <v>1.3845347021276564E-7</v>
      </c>
      <c r="M3545" s="14">
        <f t="shared" si="1578"/>
        <v>3.2909005334872264E-10</v>
      </c>
      <c r="N3545" s="13">
        <f t="shared" si="1585"/>
        <v>0</v>
      </c>
      <c r="O3545" s="12">
        <f t="shared" si="1586"/>
        <v>0</v>
      </c>
      <c r="P3545" s="4">
        <f t="shared" si="1587"/>
        <v>1.2462128098967713E-9</v>
      </c>
      <c r="Q3545" s="11">
        <f t="shared" si="1579"/>
        <v>1.831413571056754E-8</v>
      </c>
      <c r="R3545" s="10">
        <f t="shared" si="1588"/>
        <v>0</v>
      </c>
      <c r="S3545" s="9">
        <f t="shared" si="1589"/>
        <v>0</v>
      </c>
      <c r="T3545" s="8">
        <f t="shared" si="1590"/>
        <v>37294.985922558852</v>
      </c>
      <c r="U3545" s="7">
        <f t="shared" si="1591"/>
        <v>-32.161889288814081</v>
      </c>
      <c r="V3545" s="9">
        <f t="shared" si="1592"/>
        <v>0</v>
      </c>
      <c r="W3545" s="8">
        <f t="shared" si="1593"/>
        <v>3935.0464558612857</v>
      </c>
      <c r="X3545" s="7">
        <f t="shared" si="1594"/>
        <v>-32.161889288814081</v>
      </c>
      <c r="Y3545" s="6">
        <f t="shared" si="1580"/>
        <v>0</v>
      </c>
      <c r="Z3545" s="4">
        <f t="shared" si="1581"/>
        <v>-1</v>
      </c>
      <c r="AA3545" s="4">
        <f t="shared" si="1595"/>
        <v>0</v>
      </c>
      <c r="AB3545" s="5">
        <f t="shared" si="1596"/>
        <v>0</v>
      </c>
      <c r="AC3545" s="418">
        <f t="shared" si="1600"/>
        <v>0</v>
      </c>
      <c r="AD3545" s="628">
        <f t="shared" si="1597"/>
        <v>0</v>
      </c>
      <c r="AE3545" s="4">
        <f t="shared" si="1582"/>
        <v>0</v>
      </c>
      <c r="AF3545" s="3">
        <f t="shared" si="1598"/>
        <v>4.67</v>
      </c>
      <c r="AG3545" s="2">
        <f t="shared" si="1583"/>
        <v>105.92076283713217</v>
      </c>
      <c r="AH3545" s="1">
        <f t="shared" si="1601"/>
        <v>0</v>
      </c>
    </row>
    <row r="3546" spans="6:34" ht="15" thickBot="1" x14ac:dyDescent="0.4">
      <c r="F3546" s="21">
        <f t="shared" si="1584"/>
        <v>351.60000000001145</v>
      </c>
      <c r="G3546" s="20">
        <f t="shared" si="1599"/>
        <v>356.63043478260749</v>
      </c>
      <c r="H3546" s="19">
        <f t="shared" si="1573"/>
        <v>6.6304347826074945</v>
      </c>
      <c r="I3546" s="18">
        <f t="shared" si="1574"/>
        <v>1.8944099378878556E-2</v>
      </c>
      <c r="J3546" s="17">
        <f t="shared" si="1575"/>
        <v>3935.0464558612857</v>
      </c>
      <c r="K3546" s="16">
        <f t="shared" si="1576"/>
        <v>32.161889288814081</v>
      </c>
      <c r="L3546" s="15">
        <f t="shared" si="1577"/>
        <v>1.3845347021276564E-7</v>
      </c>
      <c r="M3546" s="14">
        <f t="shared" si="1578"/>
        <v>3.2909005334872264E-10</v>
      </c>
      <c r="N3546" s="13">
        <f t="shared" si="1585"/>
        <v>0</v>
      </c>
      <c r="O3546" s="12">
        <f t="shared" si="1586"/>
        <v>0</v>
      </c>
      <c r="P3546" s="4">
        <f t="shared" si="1587"/>
        <v>1.2462128098967713E-9</v>
      </c>
      <c r="Q3546" s="11">
        <f t="shared" si="1579"/>
        <v>1.831413571056754E-8</v>
      </c>
      <c r="R3546" s="10">
        <f t="shared" si="1588"/>
        <v>0</v>
      </c>
      <c r="S3546" s="9">
        <f t="shared" si="1589"/>
        <v>0</v>
      </c>
      <c r="T3546" s="8">
        <f t="shared" si="1590"/>
        <v>37294.985922558852</v>
      </c>
      <c r="U3546" s="7">
        <f t="shared" si="1591"/>
        <v>-32.161889288814081</v>
      </c>
      <c r="V3546" s="9">
        <f t="shared" si="1592"/>
        <v>0</v>
      </c>
      <c r="W3546" s="8">
        <f t="shared" si="1593"/>
        <v>3935.0464558612857</v>
      </c>
      <c r="X3546" s="7">
        <f t="shared" si="1594"/>
        <v>-32.161889288814081</v>
      </c>
      <c r="Y3546" s="6">
        <f t="shared" si="1580"/>
        <v>0</v>
      </c>
      <c r="Z3546" s="4">
        <f t="shared" si="1581"/>
        <v>-1</v>
      </c>
      <c r="AA3546" s="4">
        <f t="shared" si="1595"/>
        <v>0</v>
      </c>
      <c r="AB3546" s="5">
        <f t="shared" si="1596"/>
        <v>0</v>
      </c>
      <c r="AC3546" s="418">
        <f t="shared" si="1600"/>
        <v>0</v>
      </c>
      <c r="AD3546" s="628">
        <f t="shared" si="1597"/>
        <v>0</v>
      </c>
      <c r="AE3546" s="4">
        <f t="shared" si="1582"/>
        <v>0</v>
      </c>
      <c r="AF3546" s="3">
        <f t="shared" si="1598"/>
        <v>4.67</v>
      </c>
      <c r="AG3546" s="2">
        <f t="shared" si="1583"/>
        <v>105.92076283713217</v>
      </c>
      <c r="AH3546" s="1">
        <f t="shared" si="1601"/>
        <v>0</v>
      </c>
    </row>
    <row r="3547" spans="6:34" ht="15" thickBot="1" x14ac:dyDescent="0.4">
      <c r="F3547" s="21">
        <f t="shared" si="1584"/>
        <v>351.70000000001147</v>
      </c>
      <c r="G3547" s="20">
        <f t="shared" si="1599"/>
        <v>356.63043478260749</v>
      </c>
      <c r="H3547" s="19">
        <f t="shared" si="1573"/>
        <v>6.6304347826074945</v>
      </c>
      <c r="I3547" s="18">
        <f t="shared" si="1574"/>
        <v>1.8944099378878556E-2</v>
      </c>
      <c r="J3547" s="17">
        <f t="shared" si="1575"/>
        <v>3935.0464558612857</v>
      </c>
      <c r="K3547" s="16">
        <f t="shared" si="1576"/>
        <v>32.161889288814081</v>
      </c>
      <c r="L3547" s="15">
        <f t="shared" si="1577"/>
        <v>1.3845347021276564E-7</v>
      </c>
      <c r="M3547" s="14">
        <f t="shared" si="1578"/>
        <v>3.2909005334872264E-10</v>
      </c>
      <c r="N3547" s="13">
        <f t="shared" si="1585"/>
        <v>0</v>
      </c>
      <c r="O3547" s="12">
        <f t="shared" si="1586"/>
        <v>0</v>
      </c>
      <c r="P3547" s="4">
        <f t="shared" si="1587"/>
        <v>1.2462128098967713E-9</v>
      </c>
      <c r="Q3547" s="11">
        <f t="shared" si="1579"/>
        <v>1.831413571056754E-8</v>
      </c>
      <c r="R3547" s="10">
        <f t="shared" si="1588"/>
        <v>0</v>
      </c>
      <c r="S3547" s="9">
        <f t="shared" si="1589"/>
        <v>0</v>
      </c>
      <c r="T3547" s="8">
        <f t="shared" si="1590"/>
        <v>37294.985922558852</v>
      </c>
      <c r="U3547" s="7">
        <f t="shared" si="1591"/>
        <v>-32.161889288814081</v>
      </c>
      <c r="V3547" s="9">
        <f t="shared" si="1592"/>
        <v>0</v>
      </c>
      <c r="W3547" s="8">
        <f t="shared" si="1593"/>
        <v>3935.0464558612857</v>
      </c>
      <c r="X3547" s="7">
        <f t="shared" si="1594"/>
        <v>-32.161889288814081</v>
      </c>
      <c r="Y3547" s="6">
        <f t="shared" si="1580"/>
        <v>0</v>
      </c>
      <c r="Z3547" s="4">
        <f t="shared" si="1581"/>
        <v>-1</v>
      </c>
      <c r="AA3547" s="4">
        <f t="shared" si="1595"/>
        <v>0</v>
      </c>
      <c r="AB3547" s="5">
        <f t="shared" si="1596"/>
        <v>0</v>
      </c>
      <c r="AC3547" s="418">
        <f t="shared" si="1600"/>
        <v>0</v>
      </c>
      <c r="AD3547" s="628">
        <f t="shared" si="1597"/>
        <v>0</v>
      </c>
      <c r="AE3547" s="4">
        <f t="shared" si="1582"/>
        <v>0</v>
      </c>
      <c r="AF3547" s="3">
        <f t="shared" si="1598"/>
        <v>4.67</v>
      </c>
      <c r="AG3547" s="2">
        <f t="shared" si="1583"/>
        <v>105.92076283713217</v>
      </c>
      <c r="AH3547" s="1">
        <f t="shared" si="1601"/>
        <v>0</v>
      </c>
    </row>
    <row r="3548" spans="6:34" ht="15" thickBot="1" x14ac:dyDescent="0.4">
      <c r="F3548" s="21">
        <f t="shared" si="1584"/>
        <v>351.80000000001149</v>
      </c>
      <c r="G3548" s="20">
        <f t="shared" si="1599"/>
        <v>356.63043478260749</v>
      </c>
      <c r="H3548" s="19">
        <f t="shared" si="1573"/>
        <v>6.6304347826074945</v>
      </c>
      <c r="I3548" s="18">
        <f t="shared" si="1574"/>
        <v>1.8944099378878556E-2</v>
      </c>
      <c r="J3548" s="17">
        <f t="shared" si="1575"/>
        <v>3935.0464558612857</v>
      </c>
      <c r="K3548" s="16">
        <f t="shared" si="1576"/>
        <v>32.161889288814081</v>
      </c>
      <c r="L3548" s="15">
        <f t="shared" si="1577"/>
        <v>1.3845347021276564E-7</v>
      </c>
      <c r="M3548" s="14">
        <f t="shared" si="1578"/>
        <v>3.2909005334872264E-10</v>
      </c>
      <c r="N3548" s="13">
        <f t="shared" si="1585"/>
        <v>0</v>
      </c>
      <c r="O3548" s="12">
        <f t="shared" si="1586"/>
        <v>0</v>
      </c>
      <c r="P3548" s="4">
        <f t="shared" si="1587"/>
        <v>1.2462128098967713E-9</v>
      </c>
      <c r="Q3548" s="11">
        <f t="shared" si="1579"/>
        <v>1.831413571056754E-8</v>
      </c>
      <c r="R3548" s="10">
        <f t="shared" si="1588"/>
        <v>0</v>
      </c>
      <c r="S3548" s="9">
        <f t="shared" si="1589"/>
        <v>0</v>
      </c>
      <c r="T3548" s="8">
        <f t="shared" si="1590"/>
        <v>37294.985922558852</v>
      </c>
      <c r="U3548" s="7">
        <f t="shared" si="1591"/>
        <v>-32.161889288814081</v>
      </c>
      <c r="V3548" s="9">
        <f t="shared" si="1592"/>
        <v>0</v>
      </c>
      <c r="W3548" s="8">
        <f t="shared" si="1593"/>
        <v>3935.0464558612857</v>
      </c>
      <c r="X3548" s="7">
        <f t="shared" si="1594"/>
        <v>-32.161889288814081</v>
      </c>
      <c r="Y3548" s="6">
        <f t="shared" si="1580"/>
        <v>0</v>
      </c>
      <c r="Z3548" s="4">
        <f t="shared" si="1581"/>
        <v>-1</v>
      </c>
      <c r="AA3548" s="4">
        <f t="shared" si="1595"/>
        <v>0</v>
      </c>
      <c r="AB3548" s="5">
        <f t="shared" si="1596"/>
        <v>0</v>
      </c>
      <c r="AC3548" s="418">
        <f t="shared" si="1600"/>
        <v>0</v>
      </c>
      <c r="AD3548" s="628">
        <f t="shared" si="1597"/>
        <v>0</v>
      </c>
      <c r="AE3548" s="4">
        <f t="shared" si="1582"/>
        <v>0</v>
      </c>
      <c r="AF3548" s="3">
        <f t="shared" si="1598"/>
        <v>4.67</v>
      </c>
      <c r="AG3548" s="2">
        <f t="shared" si="1583"/>
        <v>105.92076283713217</v>
      </c>
      <c r="AH3548" s="1">
        <f t="shared" si="1601"/>
        <v>0</v>
      </c>
    </row>
    <row r="3549" spans="6:34" ht="15" thickBot="1" x14ac:dyDescent="0.4">
      <c r="F3549" s="21">
        <f t="shared" si="1584"/>
        <v>351.90000000001152</v>
      </c>
      <c r="G3549" s="20">
        <f t="shared" si="1599"/>
        <v>356.63043478260749</v>
      </c>
      <c r="H3549" s="19">
        <f t="shared" si="1573"/>
        <v>6.6304347826074945</v>
      </c>
      <c r="I3549" s="18">
        <f t="shared" si="1574"/>
        <v>1.8944099378878556E-2</v>
      </c>
      <c r="J3549" s="17">
        <f t="shared" si="1575"/>
        <v>3935.0464558612857</v>
      </c>
      <c r="K3549" s="16">
        <f t="shared" si="1576"/>
        <v>32.161889288814081</v>
      </c>
      <c r="L3549" s="15">
        <f t="shared" si="1577"/>
        <v>1.3845347021276564E-7</v>
      </c>
      <c r="M3549" s="14">
        <f t="shared" si="1578"/>
        <v>3.2909005334872264E-10</v>
      </c>
      <c r="N3549" s="13">
        <f t="shared" si="1585"/>
        <v>0</v>
      </c>
      <c r="O3549" s="12">
        <f t="shared" si="1586"/>
        <v>0</v>
      </c>
      <c r="P3549" s="4">
        <f t="shared" si="1587"/>
        <v>1.2462128098967713E-9</v>
      </c>
      <c r="Q3549" s="11">
        <f t="shared" si="1579"/>
        <v>1.831413571056754E-8</v>
      </c>
      <c r="R3549" s="10">
        <f t="shared" si="1588"/>
        <v>0</v>
      </c>
      <c r="S3549" s="9">
        <f t="shared" si="1589"/>
        <v>0</v>
      </c>
      <c r="T3549" s="8">
        <f t="shared" si="1590"/>
        <v>37294.985922558852</v>
      </c>
      <c r="U3549" s="7">
        <f t="shared" si="1591"/>
        <v>-32.161889288814081</v>
      </c>
      <c r="V3549" s="9">
        <f t="shared" si="1592"/>
        <v>0</v>
      </c>
      <c r="W3549" s="8">
        <f t="shared" si="1593"/>
        <v>3935.0464558612857</v>
      </c>
      <c r="X3549" s="7">
        <f t="shared" si="1594"/>
        <v>-32.161889288814081</v>
      </c>
      <c r="Y3549" s="6">
        <f t="shared" si="1580"/>
        <v>0</v>
      </c>
      <c r="Z3549" s="4">
        <f t="shared" si="1581"/>
        <v>-1</v>
      </c>
      <c r="AA3549" s="4">
        <f t="shared" si="1595"/>
        <v>0</v>
      </c>
      <c r="AB3549" s="5">
        <f t="shared" si="1596"/>
        <v>0</v>
      </c>
      <c r="AC3549" s="418">
        <f t="shared" si="1600"/>
        <v>0</v>
      </c>
      <c r="AD3549" s="628">
        <f t="shared" si="1597"/>
        <v>0</v>
      </c>
      <c r="AE3549" s="4">
        <f t="shared" si="1582"/>
        <v>0</v>
      </c>
      <c r="AF3549" s="3">
        <f t="shared" si="1598"/>
        <v>4.67</v>
      </c>
      <c r="AG3549" s="2">
        <f t="shared" si="1583"/>
        <v>105.92076283713217</v>
      </c>
      <c r="AH3549" s="1">
        <f t="shared" si="1601"/>
        <v>0</v>
      </c>
    </row>
    <row r="3550" spans="6:34" ht="15" thickBot="1" x14ac:dyDescent="0.4">
      <c r="F3550" s="21">
        <f t="shared" si="1584"/>
        <v>352.00000000001154</v>
      </c>
      <c r="G3550" s="20">
        <f t="shared" si="1599"/>
        <v>356.63043478260749</v>
      </c>
      <c r="H3550" s="19">
        <f t="shared" ref="H3550:H3596" si="1602">G3550-(TotalWeightE-PropellantWeight)</f>
        <v>6.6304347826074945</v>
      </c>
      <c r="I3550" s="18">
        <f t="shared" ref="I3550:I3596" si="1603">(G3550-(TotalWeightE-PropellantWeight))/(PropellantWeight)</f>
        <v>1.8944099378878556E-2</v>
      </c>
      <c r="J3550" s="17">
        <f t="shared" ref="J3550:J3596" si="1604">W3550</f>
        <v>3935.0464558612857</v>
      </c>
      <c r="K3550" s="16">
        <f t="shared" ref="K3550:K3596" si="1605">$L$23*(20902231^2)/((20902231+W3550)^2)</f>
        <v>32.161889288814081</v>
      </c>
      <c r="L3550" s="15">
        <f t="shared" ref="L3550:L3596" si="1606">M3550/$L$22</f>
        <v>1.3845347021276564E-7</v>
      </c>
      <c r="M3550" s="14">
        <f t="shared" ref="M3550:M3596" si="1607">$L$22*(EXP(-K3550*(W3550-0)/($L$25*AF3550)))</f>
        <v>3.2909005334872264E-10</v>
      </c>
      <c r="N3550" s="13">
        <f t="shared" si="1585"/>
        <v>0</v>
      </c>
      <c r="O3550" s="12">
        <f t="shared" si="1586"/>
        <v>0</v>
      </c>
      <c r="P3550" s="4">
        <f t="shared" si="1587"/>
        <v>1.2462128098967713E-9</v>
      </c>
      <c r="Q3550" s="11">
        <f t="shared" ref="Q3550:Q3596" si="1608">(M3550*$L$25*AF3550)/144</f>
        <v>1.831413571056754E-8</v>
      </c>
      <c r="R3550" s="10">
        <f t="shared" si="1588"/>
        <v>0</v>
      </c>
      <c r="S3550" s="9">
        <f t="shared" si="1589"/>
        <v>0</v>
      </c>
      <c r="T3550" s="8">
        <f t="shared" si="1590"/>
        <v>37294.985922558852</v>
      </c>
      <c r="U3550" s="7">
        <f t="shared" si="1591"/>
        <v>-32.161889288814081</v>
      </c>
      <c r="V3550" s="9">
        <f t="shared" si="1592"/>
        <v>0</v>
      </c>
      <c r="W3550" s="8">
        <f t="shared" si="1593"/>
        <v>3935.0464558612857</v>
      </c>
      <c r="X3550" s="7">
        <f t="shared" si="1594"/>
        <v>-32.161889288814081</v>
      </c>
      <c r="Y3550" s="6">
        <f t="shared" ref="Y3550:Y3596" si="1609">SQRT((S3550^2)+(V3550^2))</f>
        <v>0</v>
      </c>
      <c r="Z3550" s="4">
        <f t="shared" ref="Z3550:Z3596" si="1610">X3550/K3550</f>
        <v>-1</v>
      </c>
      <c r="AA3550" s="4">
        <f t="shared" si="1595"/>
        <v>0</v>
      </c>
      <c r="AB3550" s="5">
        <f t="shared" si="1596"/>
        <v>0</v>
      </c>
      <c r="AC3550" s="418">
        <f t="shared" si="1600"/>
        <v>0</v>
      </c>
      <c r="AD3550" s="628">
        <f t="shared" si="1597"/>
        <v>0</v>
      </c>
      <c r="AE3550" s="4">
        <f t="shared" ref="AE3550:AE3596" si="1611">Y3550/AG3550</f>
        <v>0</v>
      </c>
      <c r="AF3550" s="3">
        <f t="shared" si="1598"/>
        <v>4.67</v>
      </c>
      <c r="AG3550" s="2">
        <f t="shared" ref="AG3550:AG3596" si="1612">SQRT($L$27*$L$25*AF3550)</f>
        <v>105.92076283713217</v>
      </c>
      <c r="AH3550" s="1">
        <f t="shared" si="1601"/>
        <v>0</v>
      </c>
    </row>
    <row r="3551" spans="6:34" ht="15" thickBot="1" x14ac:dyDescent="0.4">
      <c r="F3551" s="21">
        <f t="shared" ref="F3551:F3596" si="1613">F3550+$G$28</f>
        <v>352.10000000001156</v>
      </c>
      <c r="G3551" s="20">
        <f t="shared" si="1599"/>
        <v>356.63043478260749</v>
      </c>
      <c r="H3551" s="19">
        <f t="shared" si="1602"/>
        <v>6.6304347826074945</v>
      </c>
      <c r="I3551" s="18">
        <f t="shared" si="1603"/>
        <v>1.8944099378878556E-2</v>
      </c>
      <c r="J3551" s="17">
        <f t="shared" si="1604"/>
        <v>3935.0464558612857</v>
      </c>
      <c r="K3551" s="16">
        <f t="shared" si="1605"/>
        <v>32.161889288814081</v>
      </c>
      <c r="L3551" s="15">
        <f t="shared" si="1606"/>
        <v>1.3845347021276564E-7</v>
      </c>
      <c r="M3551" s="14">
        <f t="shared" si="1607"/>
        <v>3.2909005334872264E-10</v>
      </c>
      <c r="N3551" s="13">
        <f t="shared" ref="N3551:N3596" si="1614">IF(I3550&gt;0.02,(WeightFlowRate/$L$23)*ExhaustVelocityE+(ExitPressureE-Q3551)*ExitAreaE,0)</f>
        <v>0</v>
      </c>
      <c r="O3551" s="12">
        <f t="shared" ref="O3551:O3596" si="1615">N3551/WeightFlowRate</f>
        <v>0</v>
      </c>
      <c r="P3551" s="4">
        <f t="shared" ref="P3551:P3596" si="1616">Q3551/$L$21</f>
        <v>1.2462128098967713E-9</v>
      </c>
      <c r="Q3551" s="11">
        <f t="shared" si="1608"/>
        <v>1.831413571056754E-8</v>
      </c>
      <c r="R3551" s="10">
        <f t="shared" ref="R3551:R3596" si="1617">IF(W3551&lt;InitialAltitudeE,0,(((N3551-AB3551)*COS(ElevationAngleR)*$L$23)/(G3551)))</f>
        <v>0</v>
      </c>
      <c r="S3551" s="9">
        <f t="shared" ref="S3551:S3596" si="1618">IF(W3550&lt;InitialAltitudeE,0,S3550+(R3550*TimeStep))</f>
        <v>0</v>
      </c>
      <c r="T3551" s="8">
        <f t="shared" ref="T3551:T3596" si="1619">T3550+(S3551*TimeStep)</f>
        <v>37294.985922558852</v>
      </c>
      <c r="U3551" s="7">
        <f t="shared" ref="U3551:U3596" si="1620">IF(W3550&lt;InitialAltitudeE,-K3551,(((N3551-AB3551)*SIN(ElevationAngleR)*$L$23)/G3551)-K3551)</f>
        <v>-32.161889288814081</v>
      </c>
      <c r="V3551" s="9">
        <f t="shared" ref="V3551:V3596" si="1621">IF(W3550&lt;InitialAltitudeE,0,V3550+(U3550*TimeStep))</f>
        <v>0</v>
      </c>
      <c r="W3551" s="8">
        <f t="shared" ref="W3551:W3596" si="1622">IF(P3550&gt;0.913499,W3550,W3550+V3550*TimeStep)</f>
        <v>3935.0464558612857</v>
      </c>
      <c r="X3551" s="7">
        <f t="shared" ref="X3551:X3596" si="1623">IF(N3551&gt;0.002,SQRT((U3551^2)+(R3551^2)),-SQRT((U3551^2)+(R3551^2)))</f>
        <v>-32.161889288814081</v>
      </c>
      <c r="Y3551" s="6">
        <f t="shared" si="1609"/>
        <v>0</v>
      </c>
      <c r="Z3551" s="4">
        <f t="shared" si="1610"/>
        <v>-1</v>
      </c>
      <c r="AA3551" s="4">
        <f t="shared" ref="AA3551:AA3596" si="1624">N3551/G3551</f>
        <v>0</v>
      </c>
      <c r="AB3551" s="5">
        <f t="shared" ref="AB3551:AB3596" si="1625">0.5*M3551*(Y3550^2)*CrossSectionalAreaE*AH3551</f>
        <v>0</v>
      </c>
      <c r="AC3551" s="418">
        <f t="shared" si="1600"/>
        <v>0</v>
      </c>
      <c r="AD3551" s="628">
        <f t="shared" ref="AD3551:AD3596" si="1626">(1/2)*M3551*(Y3550^2)</f>
        <v>0</v>
      </c>
      <c r="AE3551" s="4">
        <f t="shared" si="1611"/>
        <v>0</v>
      </c>
      <c r="AF3551" s="3">
        <f t="shared" ref="AF3551:AF3596" si="1627">IF(AF3550&gt;4.67,$L$20+($L$26/1000)*W3551,4.67)</f>
        <v>4.67</v>
      </c>
      <c r="AG3551" s="2">
        <f t="shared" si="1612"/>
        <v>105.92076283713217</v>
      </c>
      <c r="AH3551" s="1">
        <f t="shared" si="1601"/>
        <v>0</v>
      </c>
    </row>
    <row r="3552" spans="6:34" ht="15" thickBot="1" x14ac:dyDescent="0.4">
      <c r="F3552" s="21">
        <f t="shared" si="1613"/>
        <v>352.20000000001158</v>
      </c>
      <c r="G3552" s="20">
        <f t="shared" ref="G3552:G3596" si="1628">IF(I3551&gt;0.02,G3551-((N3551/O3551)*TimeStep),G3551)</f>
        <v>356.63043478260749</v>
      </c>
      <c r="H3552" s="19">
        <f t="shared" si="1602"/>
        <v>6.6304347826074945</v>
      </c>
      <c r="I3552" s="18">
        <f t="shared" si="1603"/>
        <v>1.8944099378878556E-2</v>
      </c>
      <c r="J3552" s="17">
        <f t="shared" si="1604"/>
        <v>3935.0464558612857</v>
      </c>
      <c r="K3552" s="16">
        <f t="shared" si="1605"/>
        <v>32.161889288814081</v>
      </c>
      <c r="L3552" s="15">
        <f t="shared" si="1606"/>
        <v>1.3845347021276564E-7</v>
      </c>
      <c r="M3552" s="14">
        <f t="shared" si="1607"/>
        <v>3.2909005334872264E-10</v>
      </c>
      <c r="N3552" s="13">
        <f t="shared" si="1614"/>
        <v>0</v>
      </c>
      <c r="O3552" s="12">
        <f t="shared" si="1615"/>
        <v>0</v>
      </c>
      <c r="P3552" s="4">
        <f t="shared" si="1616"/>
        <v>1.2462128098967713E-9</v>
      </c>
      <c r="Q3552" s="11">
        <f t="shared" si="1608"/>
        <v>1.831413571056754E-8</v>
      </c>
      <c r="R3552" s="10">
        <f t="shared" si="1617"/>
        <v>0</v>
      </c>
      <c r="S3552" s="9">
        <f t="shared" si="1618"/>
        <v>0</v>
      </c>
      <c r="T3552" s="8">
        <f t="shared" si="1619"/>
        <v>37294.985922558852</v>
      </c>
      <c r="U3552" s="7">
        <f t="shared" si="1620"/>
        <v>-32.161889288814081</v>
      </c>
      <c r="V3552" s="9">
        <f t="shared" si="1621"/>
        <v>0</v>
      </c>
      <c r="W3552" s="8">
        <f t="shared" si="1622"/>
        <v>3935.0464558612857</v>
      </c>
      <c r="X3552" s="7">
        <f t="shared" si="1623"/>
        <v>-32.161889288814081</v>
      </c>
      <c r="Y3552" s="6">
        <f t="shared" si="1609"/>
        <v>0</v>
      </c>
      <c r="Z3552" s="4">
        <f t="shared" si="1610"/>
        <v>-1</v>
      </c>
      <c r="AA3552" s="4">
        <f t="shared" si="1624"/>
        <v>0</v>
      </c>
      <c r="AB3552" s="5">
        <f t="shared" si="1625"/>
        <v>0</v>
      </c>
      <c r="AC3552" s="418">
        <f t="shared" ref="AC3552:AC3596" si="1629">(AB3552/G3552)*F3552</f>
        <v>0</v>
      </c>
      <c r="AD3552" s="628">
        <f t="shared" si="1626"/>
        <v>0</v>
      </c>
      <c r="AE3552" s="4">
        <f t="shared" si="1611"/>
        <v>0</v>
      </c>
      <c r="AF3552" s="3">
        <f t="shared" si="1627"/>
        <v>4.67</v>
      </c>
      <c r="AG3552" s="2">
        <f t="shared" si="1612"/>
        <v>105.92076283713217</v>
      </c>
      <c r="AH3552" s="1">
        <f t="shared" si="1601"/>
        <v>0</v>
      </c>
    </row>
    <row r="3553" spans="6:34" ht="15" thickBot="1" x14ac:dyDescent="0.4">
      <c r="F3553" s="21">
        <f t="shared" si="1613"/>
        <v>352.30000000001161</v>
      </c>
      <c r="G3553" s="20">
        <f t="shared" si="1628"/>
        <v>356.63043478260749</v>
      </c>
      <c r="H3553" s="19">
        <f t="shared" si="1602"/>
        <v>6.6304347826074945</v>
      </c>
      <c r="I3553" s="18">
        <f t="shared" si="1603"/>
        <v>1.8944099378878556E-2</v>
      </c>
      <c r="J3553" s="17">
        <f t="shared" si="1604"/>
        <v>3935.0464558612857</v>
      </c>
      <c r="K3553" s="16">
        <f t="shared" si="1605"/>
        <v>32.161889288814081</v>
      </c>
      <c r="L3553" s="15">
        <f t="shared" si="1606"/>
        <v>1.3845347021276564E-7</v>
      </c>
      <c r="M3553" s="14">
        <f t="shared" si="1607"/>
        <v>3.2909005334872264E-10</v>
      </c>
      <c r="N3553" s="13">
        <f t="shared" si="1614"/>
        <v>0</v>
      </c>
      <c r="O3553" s="12">
        <f t="shared" si="1615"/>
        <v>0</v>
      </c>
      <c r="P3553" s="4">
        <f t="shared" si="1616"/>
        <v>1.2462128098967713E-9</v>
      </c>
      <c r="Q3553" s="11">
        <f t="shared" si="1608"/>
        <v>1.831413571056754E-8</v>
      </c>
      <c r="R3553" s="10">
        <f t="shared" si="1617"/>
        <v>0</v>
      </c>
      <c r="S3553" s="9">
        <f t="shared" si="1618"/>
        <v>0</v>
      </c>
      <c r="T3553" s="8">
        <f t="shared" si="1619"/>
        <v>37294.985922558852</v>
      </c>
      <c r="U3553" s="7">
        <f t="shared" si="1620"/>
        <v>-32.161889288814081</v>
      </c>
      <c r="V3553" s="9">
        <f t="shared" si="1621"/>
        <v>0</v>
      </c>
      <c r="W3553" s="8">
        <f t="shared" si="1622"/>
        <v>3935.0464558612857</v>
      </c>
      <c r="X3553" s="7">
        <f t="shared" si="1623"/>
        <v>-32.161889288814081</v>
      </c>
      <c r="Y3553" s="6">
        <f t="shared" si="1609"/>
        <v>0</v>
      </c>
      <c r="Z3553" s="4">
        <f t="shared" si="1610"/>
        <v>-1</v>
      </c>
      <c r="AA3553" s="4">
        <f t="shared" si="1624"/>
        <v>0</v>
      </c>
      <c r="AB3553" s="5">
        <f t="shared" si="1625"/>
        <v>0</v>
      </c>
      <c r="AC3553" s="418">
        <f t="shared" si="1629"/>
        <v>0</v>
      </c>
      <c r="AD3553" s="628">
        <f t="shared" si="1626"/>
        <v>0</v>
      </c>
      <c r="AE3553" s="4">
        <f t="shared" si="1611"/>
        <v>0</v>
      </c>
      <c r="AF3553" s="3">
        <f t="shared" si="1627"/>
        <v>4.67</v>
      </c>
      <c r="AG3553" s="2">
        <f t="shared" si="1612"/>
        <v>105.92076283713217</v>
      </c>
      <c r="AH3553" s="1">
        <f t="shared" si="1601"/>
        <v>0</v>
      </c>
    </row>
    <row r="3554" spans="6:34" ht="15" thickBot="1" x14ac:dyDescent="0.4">
      <c r="F3554" s="21">
        <f t="shared" si="1613"/>
        <v>352.40000000001163</v>
      </c>
      <c r="G3554" s="20">
        <f t="shared" si="1628"/>
        <v>356.63043478260749</v>
      </c>
      <c r="H3554" s="19">
        <f t="shared" si="1602"/>
        <v>6.6304347826074945</v>
      </c>
      <c r="I3554" s="18">
        <f t="shared" si="1603"/>
        <v>1.8944099378878556E-2</v>
      </c>
      <c r="J3554" s="17">
        <f t="shared" si="1604"/>
        <v>3935.0464558612857</v>
      </c>
      <c r="K3554" s="16">
        <f t="shared" si="1605"/>
        <v>32.161889288814081</v>
      </c>
      <c r="L3554" s="15">
        <f t="shared" si="1606"/>
        <v>1.3845347021276564E-7</v>
      </c>
      <c r="M3554" s="14">
        <f t="shared" si="1607"/>
        <v>3.2909005334872264E-10</v>
      </c>
      <c r="N3554" s="13">
        <f t="shared" si="1614"/>
        <v>0</v>
      </c>
      <c r="O3554" s="12">
        <f t="shared" si="1615"/>
        <v>0</v>
      </c>
      <c r="P3554" s="4">
        <f t="shared" si="1616"/>
        <v>1.2462128098967713E-9</v>
      </c>
      <c r="Q3554" s="11">
        <f t="shared" si="1608"/>
        <v>1.831413571056754E-8</v>
      </c>
      <c r="R3554" s="10">
        <f t="shared" si="1617"/>
        <v>0</v>
      </c>
      <c r="S3554" s="9">
        <f t="shared" si="1618"/>
        <v>0</v>
      </c>
      <c r="T3554" s="8">
        <f t="shared" si="1619"/>
        <v>37294.985922558852</v>
      </c>
      <c r="U3554" s="7">
        <f t="shared" si="1620"/>
        <v>-32.161889288814081</v>
      </c>
      <c r="V3554" s="9">
        <f t="shared" si="1621"/>
        <v>0</v>
      </c>
      <c r="W3554" s="8">
        <f t="shared" si="1622"/>
        <v>3935.0464558612857</v>
      </c>
      <c r="X3554" s="7">
        <f t="shared" si="1623"/>
        <v>-32.161889288814081</v>
      </c>
      <c r="Y3554" s="6">
        <f t="shared" si="1609"/>
        <v>0</v>
      </c>
      <c r="Z3554" s="4">
        <f t="shared" si="1610"/>
        <v>-1</v>
      </c>
      <c r="AA3554" s="4">
        <f t="shared" si="1624"/>
        <v>0</v>
      </c>
      <c r="AB3554" s="5">
        <f t="shared" si="1625"/>
        <v>0</v>
      </c>
      <c r="AC3554" s="418">
        <f t="shared" si="1629"/>
        <v>0</v>
      </c>
      <c r="AD3554" s="628">
        <f t="shared" si="1626"/>
        <v>0</v>
      </c>
      <c r="AE3554" s="4">
        <f t="shared" si="1611"/>
        <v>0</v>
      </c>
      <c r="AF3554" s="3">
        <f t="shared" si="1627"/>
        <v>4.67</v>
      </c>
      <c r="AG3554" s="2">
        <f t="shared" si="1612"/>
        <v>105.92076283713217</v>
      </c>
      <c r="AH3554" s="1">
        <f t="shared" si="1601"/>
        <v>0</v>
      </c>
    </row>
    <row r="3555" spans="6:34" ht="15" thickBot="1" x14ac:dyDescent="0.4">
      <c r="F3555" s="21">
        <f t="shared" si="1613"/>
        <v>352.50000000001165</v>
      </c>
      <c r="G3555" s="20">
        <f t="shared" si="1628"/>
        <v>356.63043478260749</v>
      </c>
      <c r="H3555" s="19">
        <f t="shared" si="1602"/>
        <v>6.6304347826074945</v>
      </c>
      <c r="I3555" s="18">
        <f t="shared" si="1603"/>
        <v>1.8944099378878556E-2</v>
      </c>
      <c r="J3555" s="17">
        <f t="shared" si="1604"/>
        <v>3935.0464558612857</v>
      </c>
      <c r="K3555" s="16">
        <f t="shared" si="1605"/>
        <v>32.161889288814081</v>
      </c>
      <c r="L3555" s="15">
        <f t="shared" si="1606"/>
        <v>1.3845347021276564E-7</v>
      </c>
      <c r="M3555" s="14">
        <f t="shared" si="1607"/>
        <v>3.2909005334872264E-10</v>
      </c>
      <c r="N3555" s="13">
        <f t="shared" si="1614"/>
        <v>0</v>
      </c>
      <c r="O3555" s="12">
        <f t="shared" si="1615"/>
        <v>0</v>
      </c>
      <c r="P3555" s="4">
        <f t="shared" si="1616"/>
        <v>1.2462128098967713E-9</v>
      </c>
      <c r="Q3555" s="11">
        <f t="shared" si="1608"/>
        <v>1.831413571056754E-8</v>
      </c>
      <c r="R3555" s="10">
        <f t="shared" si="1617"/>
        <v>0</v>
      </c>
      <c r="S3555" s="9">
        <f t="shared" si="1618"/>
        <v>0</v>
      </c>
      <c r="T3555" s="8">
        <f t="shared" si="1619"/>
        <v>37294.985922558852</v>
      </c>
      <c r="U3555" s="7">
        <f t="shared" si="1620"/>
        <v>-32.161889288814081</v>
      </c>
      <c r="V3555" s="9">
        <f t="shared" si="1621"/>
        <v>0</v>
      </c>
      <c r="W3555" s="8">
        <f t="shared" si="1622"/>
        <v>3935.0464558612857</v>
      </c>
      <c r="X3555" s="7">
        <f t="shared" si="1623"/>
        <v>-32.161889288814081</v>
      </c>
      <c r="Y3555" s="6">
        <f t="shared" si="1609"/>
        <v>0</v>
      </c>
      <c r="Z3555" s="4">
        <f t="shared" si="1610"/>
        <v>-1</v>
      </c>
      <c r="AA3555" s="4">
        <f t="shared" si="1624"/>
        <v>0</v>
      </c>
      <c r="AB3555" s="5">
        <f t="shared" si="1625"/>
        <v>0</v>
      </c>
      <c r="AC3555" s="418">
        <f t="shared" si="1629"/>
        <v>0</v>
      </c>
      <c r="AD3555" s="628">
        <f t="shared" si="1626"/>
        <v>0</v>
      </c>
      <c r="AE3555" s="4">
        <f t="shared" si="1611"/>
        <v>0</v>
      </c>
      <c r="AF3555" s="3">
        <f t="shared" si="1627"/>
        <v>4.67</v>
      </c>
      <c r="AG3555" s="2">
        <f t="shared" si="1612"/>
        <v>105.92076283713217</v>
      </c>
      <c r="AH3555" s="1">
        <f t="shared" si="1601"/>
        <v>0</v>
      </c>
    </row>
    <row r="3556" spans="6:34" ht="15" thickBot="1" x14ac:dyDescent="0.4">
      <c r="F3556" s="21">
        <f t="shared" si="1613"/>
        <v>352.60000000001168</v>
      </c>
      <c r="G3556" s="20">
        <f t="shared" si="1628"/>
        <v>356.63043478260749</v>
      </c>
      <c r="H3556" s="19">
        <f t="shared" si="1602"/>
        <v>6.6304347826074945</v>
      </c>
      <c r="I3556" s="18">
        <f t="shared" si="1603"/>
        <v>1.8944099378878556E-2</v>
      </c>
      <c r="J3556" s="17">
        <f t="shared" si="1604"/>
        <v>3935.0464558612857</v>
      </c>
      <c r="K3556" s="16">
        <f t="shared" si="1605"/>
        <v>32.161889288814081</v>
      </c>
      <c r="L3556" s="15">
        <f t="shared" si="1606"/>
        <v>1.3845347021276564E-7</v>
      </c>
      <c r="M3556" s="14">
        <f t="shared" si="1607"/>
        <v>3.2909005334872264E-10</v>
      </c>
      <c r="N3556" s="13">
        <f t="shared" si="1614"/>
        <v>0</v>
      </c>
      <c r="O3556" s="12">
        <f t="shared" si="1615"/>
        <v>0</v>
      </c>
      <c r="P3556" s="4">
        <f t="shared" si="1616"/>
        <v>1.2462128098967713E-9</v>
      </c>
      <c r="Q3556" s="11">
        <f t="shared" si="1608"/>
        <v>1.831413571056754E-8</v>
      </c>
      <c r="R3556" s="10">
        <f t="shared" si="1617"/>
        <v>0</v>
      </c>
      <c r="S3556" s="9">
        <f t="shared" si="1618"/>
        <v>0</v>
      </c>
      <c r="T3556" s="8">
        <f t="shared" si="1619"/>
        <v>37294.985922558852</v>
      </c>
      <c r="U3556" s="7">
        <f t="shared" si="1620"/>
        <v>-32.161889288814081</v>
      </c>
      <c r="V3556" s="9">
        <f t="shared" si="1621"/>
        <v>0</v>
      </c>
      <c r="W3556" s="8">
        <f t="shared" si="1622"/>
        <v>3935.0464558612857</v>
      </c>
      <c r="X3556" s="7">
        <f t="shared" si="1623"/>
        <v>-32.161889288814081</v>
      </c>
      <c r="Y3556" s="6">
        <f t="shared" si="1609"/>
        <v>0</v>
      </c>
      <c r="Z3556" s="4">
        <f t="shared" si="1610"/>
        <v>-1</v>
      </c>
      <c r="AA3556" s="4">
        <f t="shared" si="1624"/>
        <v>0</v>
      </c>
      <c r="AB3556" s="5">
        <f t="shared" si="1625"/>
        <v>0</v>
      </c>
      <c r="AC3556" s="418">
        <f t="shared" si="1629"/>
        <v>0</v>
      </c>
      <c r="AD3556" s="628">
        <f t="shared" si="1626"/>
        <v>0</v>
      </c>
      <c r="AE3556" s="4">
        <f t="shared" si="1611"/>
        <v>0</v>
      </c>
      <c r="AF3556" s="3">
        <f t="shared" si="1627"/>
        <v>4.67</v>
      </c>
      <c r="AG3556" s="2">
        <f t="shared" si="1612"/>
        <v>105.92076283713217</v>
      </c>
      <c r="AH3556" s="1">
        <f t="shared" si="1601"/>
        <v>0</v>
      </c>
    </row>
    <row r="3557" spans="6:34" ht="15" thickBot="1" x14ac:dyDescent="0.4">
      <c r="F3557" s="21">
        <f t="shared" si="1613"/>
        <v>352.7000000000117</v>
      </c>
      <c r="G3557" s="20">
        <f t="shared" si="1628"/>
        <v>356.63043478260749</v>
      </c>
      <c r="H3557" s="19">
        <f t="shared" si="1602"/>
        <v>6.6304347826074945</v>
      </c>
      <c r="I3557" s="18">
        <f t="shared" si="1603"/>
        <v>1.8944099378878556E-2</v>
      </c>
      <c r="J3557" s="17">
        <f t="shared" si="1604"/>
        <v>3935.0464558612857</v>
      </c>
      <c r="K3557" s="16">
        <f t="shared" si="1605"/>
        <v>32.161889288814081</v>
      </c>
      <c r="L3557" s="15">
        <f t="shared" si="1606"/>
        <v>1.3845347021276564E-7</v>
      </c>
      <c r="M3557" s="14">
        <f t="shared" si="1607"/>
        <v>3.2909005334872264E-10</v>
      </c>
      <c r="N3557" s="13">
        <f t="shared" si="1614"/>
        <v>0</v>
      </c>
      <c r="O3557" s="12">
        <f t="shared" si="1615"/>
        <v>0</v>
      </c>
      <c r="P3557" s="4">
        <f t="shared" si="1616"/>
        <v>1.2462128098967713E-9</v>
      </c>
      <c r="Q3557" s="11">
        <f t="shared" si="1608"/>
        <v>1.831413571056754E-8</v>
      </c>
      <c r="R3557" s="10">
        <f t="shared" si="1617"/>
        <v>0</v>
      </c>
      <c r="S3557" s="9">
        <f t="shared" si="1618"/>
        <v>0</v>
      </c>
      <c r="T3557" s="8">
        <f t="shared" si="1619"/>
        <v>37294.985922558852</v>
      </c>
      <c r="U3557" s="7">
        <f t="shared" si="1620"/>
        <v>-32.161889288814081</v>
      </c>
      <c r="V3557" s="9">
        <f t="shared" si="1621"/>
        <v>0</v>
      </c>
      <c r="W3557" s="8">
        <f t="shared" si="1622"/>
        <v>3935.0464558612857</v>
      </c>
      <c r="X3557" s="7">
        <f t="shared" si="1623"/>
        <v>-32.161889288814081</v>
      </c>
      <c r="Y3557" s="6">
        <f t="shared" si="1609"/>
        <v>0</v>
      </c>
      <c r="Z3557" s="4">
        <f t="shared" si="1610"/>
        <v>-1</v>
      </c>
      <c r="AA3557" s="4">
        <f t="shared" si="1624"/>
        <v>0</v>
      </c>
      <c r="AB3557" s="5">
        <f t="shared" si="1625"/>
        <v>0</v>
      </c>
      <c r="AC3557" s="418">
        <f t="shared" si="1629"/>
        <v>0</v>
      </c>
      <c r="AD3557" s="628">
        <f t="shared" si="1626"/>
        <v>0</v>
      </c>
      <c r="AE3557" s="4">
        <f t="shared" si="1611"/>
        <v>0</v>
      </c>
      <c r="AF3557" s="3">
        <f t="shared" si="1627"/>
        <v>4.67</v>
      </c>
      <c r="AG3557" s="2">
        <f t="shared" si="1612"/>
        <v>105.92076283713217</v>
      </c>
      <c r="AH3557" s="1">
        <f t="shared" si="1601"/>
        <v>0</v>
      </c>
    </row>
    <row r="3558" spans="6:34" ht="15" thickBot="1" x14ac:dyDescent="0.4">
      <c r="F3558" s="21">
        <f t="shared" si="1613"/>
        <v>352.80000000001172</v>
      </c>
      <c r="G3558" s="20">
        <f t="shared" si="1628"/>
        <v>356.63043478260749</v>
      </c>
      <c r="H3558" s="19">
        <f t="shared" si="1602"/>
        <v>6.6304347826074945</v>
      </c>
      <c r="I3558" s="18">
        <f t="shared" si="1603"/>
        <v>1.8944099378878556E-2</v>
      </c>
      <c r="J3558" s="17">
        <f t="shared" si="1604"/>
        <v>3935.0464558612857</v>
      </c>
      <c r="K3558" s="16">
        <f t="shared" si="1605"/>
        <v>32.161889288814081</v>
      </c>
      <c r="L3558" s="15">
        <f t="shared" si="1606"/>
        <v>1.3845347021276564E-7</v>
      </c>
      <c r="M3558" s="14">
        <f t="shared" si="1607"/>
        <v>3.2909005334872264E-10</v>
      </c>
      <c r="N3558" s="13">
        <f t="shared" si="1614"/>
        <v>0</v>
      </c>
      <c r="O3558" s="12">
        <f t="shared" si="1615"/>
        <v>0</v>
      </c>
      <c r="P3558" s="4">
        <f t="shared" si="1616"/>
        <v>1.2462128098967713E-9</v>
      </c>
      <c r="Q3558" s="11">
        <f t="shared" si="1608"/>
        <v>1.831413571056754E-8</v>
      </c>
      <c r="R3558" s="10">
        <f t="shared" si="1617"/>
        <v>0</v>
      </c>
      <c r="S3558" s="9">
        <f t="shared" si="1618"/>
        <v>0</v>
      </c>
      <c r="T3558" s="8">
        <f t="shared" si="1619"/>
        <v>37294.985922558852</v>
      </c>
      <c r="U3558" s="7">
        <f t="shared" si="1620"/>
        <v>-32.161889288814081</v>
      </c>
      <c r="V3558" s="9">
        <f t="shared" si="1621"/>
        <v>0</v>
      </c>
      <c r="W3558" s="8">
        <f t="shared" si="1622"/>
        <v>3935.0464558612857</v>
      </c>
      <c r="X3558" s="7">
        <f t="shared" si="1623"/>
        <v>-32.161889288814081</v>
      </c>
      <c r="Y3558" s="6">
        <f t="shared" si="1609"/>
        <v>0</v>
      </c>
      <c r="Z3558" s="4">
        <f t="shared" si="1610"/>
        <v>-1</v>
      </c>
      <c r="AA3558" s="4">
        <f t="shared" si="1624"/>
        <v>0</v>
      </c>
      <c r="AB3558" s="5">
        <f t="shared" si="1625"/>
        <v>0</v>
      </c>
      <c r="AC3558" s="418">
        <f t="shared" si="1629"/>
        <v>0</v>
      </c>
      <c r="AD3558" s="628">
        <f t="shared" si="1626"/>
        <v>0</v>
      </c>
      <c r="AE3558" s="4">
        <f t="shared" si="1611"/>
        <v>0</v>
      </c>
      <c r="AF3558" s="3">
        <f t="shared" si="1627"/>
        <v>4.67</v>
      </c>
      <c r="AG3558" s="2">
        <f t="shared" si="1612"/>
        <v>105.92076283713217</v>
      </c>
      <c r="AH3558" s="1">
        <f t="shared" si="1601"/>
        <v>0</v>
      </c>
    </row>
    <row r="3559" spans="6:34" ht="15" thickBot="1" x14ac:dyDescent="0.4">
      <c r="F3559" s="21">
        <f t="shared" si="1613"/>
        <v>352.90000000001174</v>
      </c>
      <c r="G3559" s="20">
        <f t="shared" si="1628"/>
        <v>356.63043478260749</v>
      </c>
      <c r="H3559" s="19">
        <f t="shared" si="1602"/>
        <v>6.6304347826074945</v>
      </c>
      <c r="I3559" s="18">
        <f t="shared" si="1603"/>
        <v>1.8944099378878556E-2</v>
      </c>
      <c r="J3559" s="17">
        <f t="shared" si="1604"/>
        <v>3935.0464558612857</v>
      </c>
      <c r="K3559" s="16">
        <f t="shared" si="1605"/>
        <v>32.161889288814081</v>
      </c>
      <c r="L3559" s="15">
        <f t="shared" si="1606"/>
        <v>1.3845347021276564E-7</v>
      </c>
      <c r="M3559" s="14">
        <f t="shared" si="1607"/>
        <v>3.2909005334872264E-10</v>
      </c>
      <c r="N3559" s="13">
        <f t="shared" si="1614"/>
        <v>0</v>
      </c>
      <c r="O3559" s="12">
        <f t="shared" si="1615"/>
        <v>0</v>
      </c>
      <c r="P3559" s="4">
        <f t="shared" si="1616"/>
        <v>1.2462128098967713E-9</v>
      </c>
      <c r="Q3559" s="11">
        <f t="shared" si="1608"/>
        <v>1.831413571056754E-8</v>
      </c>
      <c r="R3559" s="10">
        <f t="shared" si="1617"/>
        <v>0</v>
      </c>
      <c r="S3559" s="9">
        <f t="shared" si="1618"/>
        <v>0</v>
      </c>
      <c r="T3559" s="8">
        <f t="shared" si="1619"/>
        <v>37294.985922558852</v>
      </c>
      <c r="U3559" s="7">
        <f t="shared" si="1620"/>
        <v>-32.161889288814081</v>
      </c>
      <c r="V3559" s="9">
        <f t="shared" si="1621"/>
        <v>0</v>
      </c>
      <c r="W3559" s="8">
        <f t="shared" si="1622"/>
        <v>3935.0464558612857</v>
      </c>
      <c r="X3559" s="7">
        <f t="shared" si="1623"/>
        <v>-32.161889288814081</v>
      </c>
      <c r="Y3559" s="6">
        <f t="shared" si="1609"/>
        <v>0</v>
      </c>
      <c r="Z3559" s="4">
        <f t="shared" si="1610"/>
        <v>-1</v>
      </c>
      <c r="AA3559" s="4">
        <f t="shared" si="1624"/>
        <v>0</v>
      </c>
      <c r="AB3559" s="5">
        <f t="shared" si="1625"/>
        <v>0</v>
      </c>
      <c r="AC3559" s="418">
        <f t="shared" si="1629"/>
        <v>0</v>
      </c>
      <c r="AD3559" s="628">
        <f t="shared" si="1626"/>
        <v>0</v>
      </c>
      <c r="AE3559" s="4">
        <f t="shared" si="1611"/>
        <v>0</v>
      </c>
      <c r="AF3559" s="3">
        <f t="shared" si="1627"/>
        <v>4.67</v>
      </c>
      <c r="AG3559" s="2">
        <f t="shared" si="1612"/>
        <v>105.92076283713217</v>
      </c>
      <c r="AH3559" s="1">
        <f t="shared" si="1601"/>
        <v>0</v>
      </c>
    </row>
    <row r="3560" spans="6:34" ht="15" thickBot="1" x14ac:dyDescent="0.4">
      <c r="F3560" s="21">
        <f t="shared" si="1613"/>
        <v>353.00000000001177</v>
      </c>
      <c r="G3560" s="20">
        <f t="shared" si="1628"/>
        <v>356.63043478260749</v>
      </c>
      <c r="H3560" s="19">
        <f t="shared" si="1602"/>
        <v>6.6304347826074945</v>
      </c>
      <c r="I3560" s="18">
        <f t="shared" si="1603"/>
        <v>1.8944099378878556E-2</v>
      </c>
      <c r="J3560" s="17">
        <f t="shared" si="1604"/>
        <v>3935.0464558612857</v>
      </c>
      <c r="K3560" s="16">
        <f t="shared" si="1605"/>
        <v>32.161889288814081</v>
      </c>
      <c r="L3560" s="15">
        <f t="shared" si="1606"/>
        <v>1.3845347021276564E-7</v>
      </c>
      <c r="M3560" s="14">
        <f t="shared" si="1607"/>
        <v>3.2909005334872264E-10</v>
      </c>
      <c r="N3560" s="13">
        <f t="shared" si="1614"/>
        <v>0</v>
      </c>
      <c r="O3560" s="12">
        <f t="shared" si="1615"/>
        <v>0</v>
      </c>
      <c r="P3560" s="4">
        <f t="shared" si="1616"/>
        <v>1.2462128098967713E-9</v>
      </c>
      <c r="Q3560" s="11">
        <f t="shared" si="1608"/>
        <v>1.831413571056754E-8</v>
      </c>
      <c r="R3560" s="10">
        <f t="shared" si="1617"/>
        <v>0</v>
      </c>
      <c r="S3560" s="9">
        <f t="shared" si="1618"/>
        <v>0</v>
      </c>
      <c r="T3560" s="8">
        <f t="shared" si="1619"/>
        <v>37294.985922558852</v>
      </c>
      <c r="U3560" s="7">
        <f t="shared" si="1620"/>
        <v>-32.161889288814081</v>
      </c>
      <c r="V3560" s="9">
        <f t="shared" si="1621"/>
        <v>0</v>
      </c>
      <c r="W3560" s="8">
        <f t="shared" si="1622"/>
        <v>3935.0464558612857</v>
      </c>
      <c r="X3560" s="7">
        <f t="shared" si="1623"/>
        <v>-32.161889288814081</v>
      </c>
      <c r="Y3560" s="6">
        <f t="shared" si="1609"/>
        <v>0</v>
      </c>
      <c r="Z3560" s="4">
        <f t="shared" si="1610"/>
        <v>-1</v>
      </c>
      <c r="AA3560" s="4">
        <f t="shared" si="1624"/>
        <v>0</v>
      </c>
      <c r="AB3560" s="5">
        <f t="shared" si="1625"/>
        <v>0</v>
      </c>
      <c r="AC3560" s="418">
        <f t="shared" si="1629"/>
        <v>0</v>
      </c>
      <c r="AD3560" s="628">
        <f t="shared" si="1626"/>
        <v>0</v>
      </c>
      <c r="AE3560" s="4">
        <f t="shared" si="1611"/>
        <v>0</v>
      </c>
      <c r="AF3560" s="3">
        <f t="shared" si="1627"/>
        <v>4.67</v>
      </c>
      <c r="AG3560" s="2">
        <f t="shared" si="1612"/>
        <v>105.92076283713217</v>
      </c>
      <c r="AH3560" s="1">
        <f t="shared" si="1601"/>
        <v>0</v>
      </c>
    </row>
    <row r="3561" spans="6:34" ht="15" thickBot="1" x14ac:dyDescent="0.4">
      <c r="F3561" s="21">
        <f t="shared" si="1613"/>
        <v>353.10000000001179</v>
      </c>
      <c r="G3561" s="20">
        <f t="shared" si="1628"/>
        <v>356.63043478260749</v>
      </c>
      <c r="H3561" s="19">
        <f t="shared" si="1602"/>
        <v>6.6304347826074945</v>
      </c>
      <c r="I3561" s="18">
        <f t="shared" si="1603"/>
        <v>1.8944099378878556E-2</v>
      </c>
      <c r="J3561" s="17">
        <f t="shared" si="1604"/>
        <v>3935.0464558612857</v>
      </c>
      <c r="K3561" s="16">
        <f t="shared" si="1605"/>
        <v>32.161889288814081</v>
      </c>
      <c r="L3561" s="15">
        <f t="shared" si="1606"/>
        <v>1.3845347021276564E-7</v>
      </c>
      <c r="M3561" s="14">
        <f t="shared" si="1607"/>
        <v>3.2909005334872264E-10</v>
      </c>
      <c r="N3561" s="13">
        <f t="shared" si="1614"/>
        <v>0</v>
      </c>
      <c r="O3561" s="12">
        <f t="shared" si="1615"/>
        <v>0</v>
      </c>
      <c r="P3561" s="4">
        <f t="shared" si="1616"/>
        <v>1.2462128098967713E-9</v>
      </c>
      <c r="Q3561" s="11">
        <f t="shared" si="1608"/>
        <v>1.831413571056754E-8</v>
      </c>
      <c r="R3561" s="10">
        <f t="shared" si="1617"/>
        <v>0</v>
      </c>
      <c r="S3561" s="9">
        <f t="shared" si="1618"/>
        <v>0</v>
      </c>
      <c r="T3561" s="8">
        <f t="shared" si="1619"/>
        <v>37294.985922558852</v>
      </c>
      <c r="U3561" s="7">
        <f t="shared" si="1620"/>
        <v>-32.161889288814081</v>
      </c>
      <c r="V3561" s="9">
        <f t="shared" si="1621"/>
        <v>0</v>
      </c>
      <c r="W3561" s="8">
        <f t="shared" si="1622"/>
        <v>3935.0464558612857</v>
      </c>
      <c r="X3561" s="7">
        <f t="shared" si="1623"/>
        <v>-32.161889288814081</v>
      </c>
      <c r="Y3561" s="6">
        <f t="shared" si="1609"/>
        <v>0</v>
      </c>
      <c r="Z3561" s="4">
        <f t="shared" si="1610"/>
        <v>-1</v>
      </c>
      <c r="AA3561" s="4">
        <f t="shared" si="1624"/>
        <v>0</v>
      </c>
      <c r="AB3561" s="5">
        <f t="shared" si="1625"/>
        <v>0</v>
      </c>
      <c r="AC3561" s="418">
        <f t="shared" si="1629"/>
        <v>0</v>
      </c>
      <c r="AD3561" s="628">
        <f t="shared" si="1626"/>
        <v>0</v>
      </c>
      <c r="AE3561" s="4">
        <f t="shared" si="1611"/>
        <v>0</v>
      </c>
      <c r="AF3561" s="3">
        <f t="shared" si="1627"/>
        <v>4.67</v>
      </c>
      <c r="AG3561" s="2">
        <f t="shared" si="1612"/>
        <v>105.92076283713217</v>
      </c>
      <c r="AH3561" s="1">
        <f t="shared" si="1601"/>
        <v>0</v>
      </c>
    </row>
    <row r="3562" spans="6:34" ht="15" thickBot="1" x14ac:dyDescent="0.4">
      <c r="F3562" s="21">
        <f t="shared" si="1613"/>
        <v>353.20000000001181</v>
      </c>
      <c r="G3562" s="20">
        <f t="shared" si="1628"/>
        <v>356.63043478260749</v>
      </c>
      <c r="H3562" s="19">
        <f t="shared" si="1602"/>
        <v>6.6304347826074945</v>
      </c>
      <c r="I3562" s="18">
        <f t="shared" si="1603"/>
        <v>1.8944099378878556E-2</v>
      </c>
      <c r="J3562" s="17">
        <f t="shared" si="1604"/>
        <v>3935.0464558612857</v>
      </c>
      <c r="K3562" s="16">
        <f t="shared" si="1605"/>
        <v>32.161889288814081</v>
      </c>
      <c r="L3562" s="15">
        <f t="shared" si="1606"/>
        <v>1.3845347021276564E-7</v>
      </c>
      <c r="M3562" s="14">
        <f t="shared" si="1607"/>
        <v>3.2909005334872264E-10</v>
      </c>
      <c r="N3562" s="13">
        <f t="shared" si="1614"/>
        <v>0</v>
      </c>
      <c r="O3562" s="12">
        <f t="shared" si="1615"/>
        <v>0</v>
      </c>
      <c r="P3562" s="4">
        <f t="shared" si="1616"/>
        <v>1.2462128098967713E-9</v>
      </c>
      <c r="Q3562" s="11">
        <f t="shared" si="1608"/>
        <v>1.831413571056754E-8</v>
      </c>
      <c r="R3562" s="10">
        <f t="shared" si="1617"/>
        <v>0</v>
      </c>
      <c r="S3562" s="9">
        <f t="shared" si="1618"/>
        <v>0</v>
      </c>
      <c r="T3562" s="8">
        <f t="shared" si="1619"/>
        <v>37294.985922558852</v>
      </c>
      <c r="U3562" s="7">
        <f t="shared" si="1620"/>
        <v>-32.161889288814081</v>
      </c>
      <c r="V3562" s="9">
        <f t="shared" si="1621"/>
        <v>0</v>
      </c>
      <c r="W3562" s="8">
        <f t="shared" si="1622"/>
        <v>3935.0464558612857</v>
      </c>
      <c r="X3562" s="7">
        <f t="shared" si="1623"/>
        <v>-32.161889288814081</v>
      </c>
      <c r="Y3562" s="6">
        <f t="shared" si="1609"/>
        <v>0</v>
      </c>
      <c r="Z3562" s="4">
        <f t="shared" si="1610"/>
        <v>-1</v>
      </c>
      <c r="AA3562" s="4">
        <f t="shared" si="1624"/>
        <v>0</v>
      </c>
      <c r="AB3562" s="5">
        <f t="shared" si="1625"/>
        <v>0</v>
      </c>
      <c r="AC3562" s="418">
        <f t="shared" si="1629"/>
        <v>0</v>
      </c>
      <c r="AD3562" s="628">
        <f t="shared" si="1626"/>
        <v>0</v>
      </c>
      <c r="AE3562" s="4">
        <f t="shared" si="1611"/>
        <v>0</v>
      </c>
      <c r="AF3562" s="3">
        <f t="shared" si="1627"/>
        <v>4.67</v>
      </c>
      <c r="AG3562" s="2">
        <f t="shared" si="1612"/>
        <v>105.92076283713217</v>
      </c>
      <c r="AH3562" s="1">
        <f t="shared" si="1601"/>
        <v>0</v>
      </c>
    </row>
    <row r="3563" spans="6:34" ht="15" thickBot="1" x14ac:dyDescent="0.4">
      <c r="F3563" s="21">
        <f t="shared" si="1613"/>
        <v>353.30000000001183</v>
      </c>
      <c r="G3563" s="20">
        <f t="shared" si="1628"/>
        <v>356.63043478260749</v>
      </c>
      <c r="H3563" s="19">
        <f t="shared" si="1602"/>
        <v>6.6304347826074945</v>
      </c>
      <c r="I3563" s="18">
        <f t="shared" si="1603"/>
        <v>1.8944099378878556E-2</v>
      </c>
      <c r="J3563" s="17">
        <f t="shared" si="1604"/>
        <v>3935.0464558612857</v>
      </c>
      <c r="K3563" s="16">
        <f t="shared" si="1605"/>
        <v>32.161889288814081</v>
      </c>
      <c r="L3563" s="15">
        <f t="shared" si="1606"/>
        <v>1.3845347021276564E-7</v>
      </c>
      <c r="M3563" s="14">
        <f t="shared" si="1607"/>
        <v>3.2909005334872264E-10</v>
      </c>
      <c r="N3563" s="13">
        <f t="shared" si="1614"/>
        <v>0</v>
      </c>
      <c r="O3563" s="12">
        <f t="shared" si="1615"/>
        <v>0</v>
      </c>
      <c r="P3563" s="4">
        <f t="shared" si="1616"/>
        <v>1.2462128098967713E-9</v>
      </c>
      <c r="Q3563" s="11">
        <f t="shared" si="1608"/>
        <v>1.831413571056754E-8</v>
      </c>
      <c r="R3563" s="10">
        <f t="shared" si="1617"/>
        <v>0</v>
      </c>
      <c r="S3563" s="9">
        <f t="shared" si="1618"/>
        <v>0</v>
      </c>
      <c r="T3563" s="8">
        <f t="shared" si="1619"/>
        <v>37294.985922558852</v>
      </c>
      <c r="U3563" s="7">
        <f t="shared" si="1620"/>
        <v>-32.161889288814081</v>
      </c>
      <c r="V3563" s="9">
        <f t="shared" si="1621"/>
        <v>0</v>
      </c>
      <c r="W3563" s="8">
        <f t="shared" si="1622"/>
        <v>3935.0464558612857</v>
      </c>
      <c r="X3563" s="7">
        <f t="shared" si="1623"/>
        <v>-32.161889288814081</v>
      </c>
      <c r="Y3563" s="6">
        <f t="shared" si="1609"/>
        <v>0</v>
      </c>
      <c r="Z3563" s="4">
        <f t="shared" si="1610"/>
        <v>-1</v>
      </c>
      <c r="AA3563" s="4">
        <f t="shared" si="1624"/>
        <v>0</v>
      </c>
      <c r="AB3563" s="5">
        <f t="shared" si="1625"/>
        <v>0</v>
      </c>
      <c r="AC3563" s="418">
        <f t="shared" si="1629"/>
        <v>0</v>
      </c>
      <c r="AD3563" s="628">
        <f t="shared" si="1626"/>
        <v>0</v>
      </c>
      <c r="AE3563" s="4">
        <f t="shared" si="1611"/>
        <v>0</v>
      </c>
      <c r="AF3563" s="3">
        <f t="shared" si="1627"/>
        <v>4.67</v>
      </c>
      <c r="AG3563" s="2">
        <f t="shared" si="1612"/>
        <v>105.92076283713217</v>
      </c>
      <c r="AH3563" s="1">
        <f t="shared" si="1601"/>
        <v>0</v>
      </c>
    </row>
    <row r="3564" spans="6:34" ht="15" thickBot="1" x14ac:dyDescent="0.4">
      <c r="F3564" s="21">
        <f t="shared" si="1613"/>
        <v>353.40000000001186</v>
      </c>
      <c r="G3564" s="20">
        <f t="shared" si="1628"/>
        <v>356.63043478260749</v>
      </c>
      <c r="H3564" s="19">
        <f t="shared" si="1602"/>
        <v>6.6304347826074945</v>
      </c>
      <c r="I3564" s="18">
        <f t="shared" si="1603"/>
        <v>1.8944099378878556E-2</v>
      </c>
      <c r="J3564" s="17">
        <f t="shared" si="1604"/>
        <v>3935.0464558612857</v>
      </c>
      <c r="K3564" s="16">
        <f t="shared" si="1605"/>
        <v>32.161889288814081</v>
      </c>
      <c r="L3564" s="15">
        <f t="shared" si="1606"/>
        <v>1.3845347021276564E-7</v>
      </c>
      <c r="M3564" s="14">
        <f t="shared" si="1607"/>
        <v>3.2909005334872264E-10</v>
      </c>
      <c r="N3564" s="13">
        <f t="shared" si="1614"/>
        <v>0</v>
      </c>
      <c r="O3564" s="12">
        <f t="shared" si="1615"/>
        <v>0</v>
      </c>
      <c r="P3564" s="4">
        <f t="shared" si="1616"/>
        <v>1.2462128098967713E-9</v>
      </c>
      <c r="Q3564" s="11">
        <f t="shared" si="1608"/>
        <v>1.831413571056754E-8</v>
      </c>
      <c r="R3564" s="10">
        <f t="shared" si="1617"/>
        <v>0</v>
      </c>
      <c r="S3564" s="9">
        <f t="shared" si="1618"/>
        <v>0</v>
      </c>
      <c r="T3564" s="8">
        <f t="shared" si="1619"/>
        <v>37294.985922558852</v>
      </c>
      <c r="U3564" s="7">
        <f t="shared" si="1620"/>
        <v>-32.161889288814081</v>
      </c>
      <c r="V3564" s="9">
        <f t="shared" si="1621"/>
        <v>0</v>
      </c>
      <c r="W3564" s="8">
        <f t="shared" si="1622"/>
        <v>3935.0464558612857</v>
      </c>
      <c r="X3564" s="7">
        <f t="shared" si="1623"/>
        <v>-32.161889288814081</v>
      </c>
      <c r="Y3564" s="6">
        <f t="shared" si="1609"/>
        <v>0</v>
      </c>
      <c r="Z3564" s="4">
        <f t="shared" si="1610"/>
        <v>-1</v>
      </c>
      <c r="AA3564" s="4">
        <f t="shared" si="1624"/>
        <v>0</v>
      </c>
      <c r="AB3564" s="5">
        <f t="shared" si="1625"/>
        <v>0</v>
      </c>
      <c r="AC3564" s="418">
        <f t="shared" si="1629"/>
        <v>0</v>
      </c>
      <c r="AD3564" s="628">
        <f t="shared" si="1626"/>
        <v>0</v>
      </c>
      <c r="AE3564" s="4">
        <f t="shared" si="1611"/>
        <v>0</v>
      </c>
      <c r="AF3564" s="3">
        <f t="shared" si="1627"/>
        <v>4.67</v>
      </c>
      <c r="AG3564" s="2">
        <f t="shared" si="1612"/>
        <v>105.92076283713217</v>
      </c>
      <c r="AH3564" s="1">
        <f t="shared" si="1601"/>
        <v>0</v>
      </c>
    </row>
    <row r="3565" spans="6:34" ht="15" thickBot="1" x14ac:dyDescent="0.4">
      <c r="F3565" s="21">
        <f t="shared" si="1613"/>
        <v>353.50000000001188</v>
      </c>
      <c r="G3565" s="20">
        <f t="shared" si="1628"/>
        <v>356.63043478260749</v>
      </c>
      <c r="H3565" s="19">
        <f t="shared" si="1602"/>
        <v>6.6304347826074945</v>
      </c>
      <c r="I3565" s="18">
        <f t="shared" si="1603"/>
        <v>1.8944099378878556E-2</v>
      </c>
      <c r="J3565" s="17">
        <f t="shared" si="1604"/>
        <v>3935.0464558612857</v>
      </c>
      <c r="K3565" s="16">
        <f t="shared" si="1605"/>
        <v>32.161889288814081</v>
      </c>
      <c r="L3565" s="15">
        <f t="shared" si="1606"/>
        <v>1.3845347021276564E-7</v>
      </c>
      <c r="M3565" s="14">
        <f t="shared" si="1607"/>
        <v>3.2909005334872264E-10</v>
      </c>
      <c r="N3565" s="13">
        <f t="shared" si="1614"/>
        <v>0</v>
      </c>
      <c r="O3565" s="12">
        <f t="shared" si="1615"/>
        <v>0</v>
      </c>
      <c r="P3565" s="4">
        <f t="shared" si="1616"/>
        <v>1.2462128098967713E-9</v>
      </c>
      <c r="Q3565" s="11">
        <f t="shared" si="1608"/>
        <v>1.831413571056754E-8</v>
      </c>
      <c r="R3565" s="10">
        <f t="shared" si="1617"/>
        <v>0</v>
      </c>
      <c r="S3565" s="9">
        <f t="shared" si="1618"/>
        <v>0</v>
      </c>
      <c r="T3565" s="8">
        <f t="shared" si="1619"/>
        <v>37294.985922558852</v>
      </c>
      <c r="U3565" s="7">
        <f t="shared" si="1620"/>
        <v>-32.161889288814081</v>
      </c>
      <c r="V3565" s="9">
        <f t="shared" si="1621"/>
        <v>0</v>
      </c>
      <c r="W3565" s="8">
        <f t="shared" si="1622"/>
        <v>3935.0464558612857</v>
      </c>
      <c r="X3565" s="7">
        <f t="shared" si="1623"/>
        <v>-32.161889288814081</v>
      </c>
      <c r="Y3565" s="6">
        <f t="shared" si="1609"/>
        <v>0</v>
      </c>
      <c r="Z3565" s="4">
        <f t="shared" si="1610"/>
        <v>-1</v>
      </c>
      <c r="AA3565" s="4">
        <f t="shared" si="1624"/>
        <v>0</v>
      </c>
      <c r="AB3565" s="5">
        <f t="shared" si="1625"/>
        <v>0</v>
      </c>
      <c r="AC3565" s="418">
        <f t="shared" si="1629"/>
        <v>0</v>
      </c>
      <c r="AD3565" s="628">
        <f t="shared" si="1626"/>
        <v>0</v>
      </c>
      <c r="AE3565" s="4">
        <f t="shared" si="1611"/>
        <v>0</v>
      </c>
      <c r="AF3565" s="3">
        <f t="shared" si="1627"/>
        <v>4.67</v>
      </c>
      <c r="AG3565" s="2">
        <f t="shared" si="1612"/>
        <v>105.92076283713217</v>
      </c>
      <c r="AH3565" s="1">
        <f t="shared" si="1601"/>
        <v>0</v>
      </c>
    </row>
    <row r="3566" spans="6:34" ht="15" thickBot="1" x14ac:dyDescent="0.4">
      <c r="F3566" s="21">
        <f t="shared" si="1613"/>
        <v>353.6000000000119</v>
      </c>
      <c r="G3566" s="20">
        <f t="shared" si="1628"/>
        <v>356.63043478260749</v>
      </c>
      <c r="H3566" s="19">
        <f t="shared" si="1602"/>
        <v>6.6304347826074945</v>
      </c>
      <c r="I3566" s="18">
        <f t="shared" si="1603"/>
        <v>1.8944099378878556E-2</v>
      </c>
      <c r="J3566" s="17">
        <f t="shared" si="1604"/>
        <v>3935.0464558612857</v>
      </c>
      <c r="K3566" s="16">
        <f t="shared" si="1605"/>
        <v>32.161889288814081</v>
      </c>
      <c r="L3566" s="15">
        <f t="shared" si="1606"/>
        <v>1.3845347021276564E-7</v>
      </c>
      <c r="M3566" s="14">
        <f t="shared" si="1607"/>
        <v>3.2909005334872264E-10</v>
      </c>
      <c r="N3566" s="13">
        <f t="shared" si="1614"/>
        <v>0</v>
      </c>
      <c r="O3566" s="12">
        <f t="shared" si="1615"/>
        <v>0</v>
      </c>
      <c r="P3566" s="4">
        <f t="shared" si="1616"/>
        <v>1.2462128098967713E-9</v>
      </c>
      <c r="Q3566" s="11">
        <f t="shared" si="1608"/>
        <v>1.831413571056754E-8</v>
      </c>
      <c r="R3566" s="10">
        <f t="shared" si="1617"/>
        <v>0</v>
      </c>
      <c r="S3566" s="9">
        <f t="shared" si="1618"/>
        <v>0</v>
      </c>
      <c r="T3566" s="8">
        <f t="shared" si="1619"/>
        <v>37294.985922558852</v>
      </c>
      <c r="U3566" s="7">
        <f t="shared" si="1620"/>
        <v>-32.161889288814081</v>
      </c>
      <c r="V3566" s="9">
        <f t="shared" si="1621"/>
        <v>0</v>
      </c>
      <c r="W3566" s="8">
        <f t="shared" si="1622"/>
        <v>3935.0464558612857</v>
      </c>
      <c r="X3566" s="7">
        <f t="shared" si="1623"/>
        <v>-32.161889288814081</v>
      </c>
      <c r="Y3566" s="6">
        <f t="shared" si="1609"/>
        <v>0</v>
      </c>
      <c r="Z3566" s="4">
        <f t="shared" si="1610"/>
        <v>-1</v>
      </c>
      <c r="AA3566" s="4">
        <f t="shared" si="1624"/>
        <v>0</v>
      </c>
      <c r="AB3566" s="5">
        <f t="shared" si="1625"/>
        <v>0</v>
      </c>
      <c r="AC3566" s="418">
        <f t="shared" si="1629"/>
        <v>0</v>
      </c>
      <c r="AD3566" s="628">
        <f t="shared" si="1626"/>
        <v>0</v>
      </c>
      <c r="AE3566" s="4">
        <f t="shared" si="1611"/>
        <v>0</v>
      </c>
      <c r="AF3566" s="3">
        <f t="shared" si="1627"/>
        <v>4.67</v>
      </c>
      <c r="AG3566" s="2">
        <f t="shared" si="1612"/>
        <v>105.92076283713217</v>
      </c>
      <c r="AH3566" s="1">
        <f t="shared" si="1601"/>
        <v>0</v>
      </c>
    </row>
    <row r="3567" spans="6:34" ht="15" thickBot="1" x14ac:dyDescent="0.4">
      <c r="F3567" s="21">
        <f t="shared" si="1613"/>
        <v>353.70000000001193</v>
      </c>
      <c r="G3567" s="20">
        <f t="shared" si="1628"/>
        <v>356.63043478260749</v>
      </c>
      <c r="H3567" s="19">
        <f t="shared" si="1602"/>
        <v>6.6304347826074945</v>
      </c>
      <c r="I3567" s="18">
        <f t="shared" si="1603"/>
        <v>1.8944099378878556E-2</v>
      </c>
      <c r="J3567" s="17">
        <f t="shared" si="1604"/>
        <v>3935.0464558612857</v>
      </c>
      <c r="K3567" s="16">
        <f t="shared" si="1605"/>
        <v>32.161889288814081</v>
      </c>
      <c r="L3567" s="15">
        <f t="shared" si="1606"/>
        <v>1.3845347021276564E-7</v>
      </c>
      <c r="M3567" s="14">
        <f t="shared" si="1607"/>
        <v>3.2909005334872264E-10</v>
      </c>
      <c r="N3567" s="13">
        <f t="shared" si="1614"/>
        <v>0</v>
      </c>
      <c r="O3567" s="12">
        <f t="shared" si="1615"/>
        <v>0</v>
      </c>
      <c r="P3567" s="4">
        <f t="shared" si="1616"/>
        <v>1.2462128098967713E-9</v>
      </c>
      <c r="Q3567" s="11">
        <f t="shared" si="1608"/>
        <v>1.831413571056754E-8</v>
      </c>
      <c r="R3567" s="10">
        <f t="shared" si="1617"/>
        <v>0</v>
      </c>
      <c r="S3567" s="9">
        <f t="shared" si="1618"/>
        <v>0</v>
      </c>
      <c r="T3567" s="8">
        <f t="shared" si="1619"/>
        <v>37294.985922558852</v>
      </c>
      <c r="U3567" s="7">
        <f t="shared" si="1620"/>
        <v>-32.161889288814081</v>
      </c>
      <c r="V3567" s="9">
        <f t="shared" si="1621"/>
        <v>0</v>
      </c>
      <c r="W3567" s="8">
        <f t="shared" si="1622"/>
        <v>3935.0464558612857</v>
      </c>
      <c r="X3567" s="7">
        <f t="shared" si="1623"/>
        <v>-32.161889288814081</v>
      </c>
      <c r="Y3567" s="6">
        <f t="shared" si="1609"/>
        <v>0</v>
      </c>
      <c r="Z3567" s="4">
        <f t="shared" si="1610"/>
        <v>-1</v>
      </c>
      <c r="AA3567" s="4">
        <f t="shared" si="1624"/>
        <v>0</v>
      </c>
      <c r="AB3567" s="5">
        <f t="shared" si="1625"/>
        <v>0</v>
      </c>
      <c r="AC3567" s="418">
        <f t="shared" si="1629"/>
        <v>0</v>
      </c>
      <c r="AD3567" s="628">
        <f t="shared" si="1626"/>
        <v>0</v>
      </c>
      <c r="AE3567" s="4">
        <f t="shared" si="1611"/>
        <v>0</v>
      </c>
      <c r="AF3567" s="3">
        <f t="shared" si="1627"/>
        <v>4.67</v>
      </c>
      <c r="AG3567" s="2">
        <f t="shared" si="1612"/>
        <v>105.92076283713217</v>
      </c>
      <c r="AH3567" s="1">
        <f t="shared" si="1601"/>
        <v>0</v>
      </c>
    </row>
    <row r="3568" spans="6:34" ht="15" thickBot="1" x14ac:dyDescent="0.4">
      <c r="F3568" s="21">
        <f t="shared" si="1613"/>
        <v>353.80000000001195</v>
      </c>
      <c r="G3568" s="20">
        <f t="shared" si="1628"/>
        <v>356.63043478260749</v>
      </c>
      <c r="H3568" s="19">
        <f t="shared" si="1602"/>
        <v>6.6304347826074945</v>
      </c>
      <c r="I3568" s="18">
        <f t="shared" si="1603"/>
        <v>1.8944099378878556E-2</v>
      </c>
      <c r="J3568" s="17">
        <f t="shared" si="1604"/>
        <v>3935.0464558612857</v>
      </c>
      <c r="K3568" s="16">
        <f t="shared" si="1605"/>
        <v>32.161889288814081</v>
      </c>
      <c r="L3568" s="15">
        <f t="shared" si="1606"/>
        <v>1.3845347021276564E-7</v>
      </c>
      <c r="M3568" s="14">
        <f t="shared" si="1607"/>
        <v>3.2909005334872264E-10</v>
      </c>
      <c r="N3568" s="13">
        <f t="shared" si="1614"/>
        <v>0</v>
      </c>
      <c r="O3568" s="12">
        <f t="shared" si="1615"/>
        <v>0</v>
      </c>
      <c r="P3568" s="4">
        <f t="shared" si="1616"/>
        <v>1.2462128098967713E-9</v>
      </c>
      <c r="Q3568" s="11">
        <f t="shared" si="1608"/>
        <v>1.831413571056754E-8</v>
      </c>
      <c r="R3568" s="10">
        <f t="shared" si="1617"/>
        <v>0</v>
      </c>
      <c r="S3568" s="9">
        <f t="shared" si="1618"/>
        <v>0</v>
      </c>
      <c r="T3568" s="8">
        <f t="shared" si="1619"/>
        <v>37294.985922558852</v>
      </c>
      <c r="U3568" s="7">
        <f t="shared" si="1620"/>
        <v>-32.161889288814081</v>
      </c>
      <c r="V3568" s="9">
        <f t="shared" si="1621"/>
        <v>0</v>
      </c>
      <c r="W3568" s="8">
        <f t="shared" si="1622"/>
        <v>3935.0464558612857</v>
      </c>
      <c r="X3568" s="7">
        <f t="shared" si="1623"/>
        <v>-32.161889288814081</v>
      </c>
      <c r="Y3568" s="6">
        <f t="shared" si="1609"/>
        <v>0</v>
      </c>
      <c r="Z3568" s="4">
        <f t="shared" si="1610"/>
        <v>-1</v>
      </c>
      <c r="AA3568" s="4">
        <f t="shared" si="1624"/>
        <v>0</v>
      </c>
      <c r="AB3568" s="5">
        <f t="shared" si="1625"/>
        <v>0</v>
      </c>
      <c r="AC3568" s="418">
        <f t="shared" si="1629"/>
        <v>0</v>
      </c>
      <c r="AD3568" s="628">
        <f t="shared" si="1626"/>
        <v>0</v>
      </c>
      <c r="AE3568" s="4">
        <f t="shared" si="1611"/>
        <v>0</v>
      </c>
      <c r="AF3568" s="3">
        <f t="shared" si="1627"/>
        <v>4.67</v>
      </c>
      <c r="AG3568" s="2">
        <f t="shared" si="1612"/>
        <v>105.92076283713217</v>
      </c>
      <c r="AH3568" s="1">
        <f t="shared" si="1601"/>
        <v>0</v>
      </c>
    </row>
    <row r="3569" spans="6:34" ht="15" thickBot="1" x14ac:dyDescent="0.4">
      <c r="F3569" s="21">
        <f t="shared" si="1613"/>
        <v>353.90000000001197</v>
      </c>
      <c r="G3569" s="20">
        <f t="shared" si="1628"/>
        <v>356.63043478260749</v>
      </c>
      <c r="H3569" s="19">
        <f t="shared" si="1602"/>
        <v>6.6304347826074945</v>
      </c>
      <c r="I3569" s="18">
        <f t="shared" si="1603"/>
        <v>1.8944099378878556E-2</v>
      </c>
      <c r="J3569" s="17">
        <f t="shared" si="1604"/>
        <v>3935.0464558612857</v>
      </c>
      <c r="K3569" s="16">
        <f t="shared" si="1605"/>
        <v>32.161889288814081</v>
      </c>
      <c r="L3569" s="15">
        <f t="shared" si="1606"/>
        <v>1.3845347021276564E-7</v>
      </c>
      <c r="M3569" s="14">
        <f t="shared" si="1607"/>
        <v>3.2909005334872264E-10</v>
      </c>
      <c r="N3569" s="13">
        <f t="shared" si="1614"/>
        <v>0</v>
      </c>
      <c r="O3569" s="12">
        <f t="shared" si="1615"/>
        <v>0</v>
      </c>
      <c r="P3569" s="4">
        <f t="shared" si="1616"/>
        <v>1.2462128098967713E-9</v>
      </c>
      <c r="Q3569" s="11">
        <f t="shared" si="1608"/>
        <v>1.831413571056754E-8</v>
      </c>
      <c r="R3569" s="10">
        <f t="shared" si="1617"/>
        <v>0</v>
      </c>
      <c r="S3569" s="9">
        <f t="shared" si="1618"/>
        <v>0</v>
      </c>
      <c r="T3569" s="8">
        <f t="shared" si="1619"/>
        <v>37294.985922558852</v>
      </c>
      <c r="U3569" s="7">
        <f t="shared" si="1620"/>
        <v>-32.161889288814081</v>
      </c>
      <c r="V3569" s="9">
        <f t="shared" si="1621"/>
        <v>0</v>
      </c>
      <c r="W3569" s="8">
        <f t="shared" si="1622"/>
        <v>3935.0464558612857</v>
      </c>
      <c r="X3569" s="7">
        <f t="shared" si="1623"/>
        <v>-32.161889288814081</v>
      </c>
      <c r="Y3569" s="6">
        <f t="shared" si="1609"/>
        <v>0</v>
      </c>
      <c r="Z3569" s="4">
        <f t="shared" si="1610"/>
        <v>-1</v>
      </c>
      <c r="AA3569" s="4">
        <f t="shared" si="1624"/>
        <v>0</v>
      </c>
      <c r="AB3569" s="5">
        <f t="shared" si="1625"/>
        <v>0</v>
      </c>
      <c r="AC3569" s="418">
        <f t="shared" si="1629"/>
        <v>0</v>
      </c>
      <c r="AD3569" s="628">
        <f t="shared" si="1626"/>
        <v>0</v>
      </c>
      <c r="AE3569" s="4">
        <f t="shared" si="1611"/>
        <v>0</v>
      </c>
      <c r="AF3569" s="3">
        <f t="shared" si="1627"/>
        <v>4.67</v>
      </c>
      <c r="AG3569" s="2">
        <f t="shared" si="1612"/>
        <v>105.92076283713217</v>
      </c>
      <c r="AH3569" s="1">
        <f t="shared" si="1601"/>
        <v>0</v>
      </c>
    </row>
    <row r="3570" spans="6:34" ht="15" thickBot="1" x14ac:dyDescent="0.4">
      <c r="F3570" s="21">
        <f t="shared" si="1613"/>
        <v>354.00000000001199</v>
      </c>
      <c r="G3570" s="20">
        <f t="shared" si="1628"/>
        <v>356.63043478260749</v>
      </c>
      <c r="H3570" s="19">
        <f t="shared" si="1602"/>
        <v>6.6304347826074945</v>
      </c>
      <c r="I3570" s="18">
        <f t="shared" si="1603"/>
        <v>1.8944099378878556E-2</v>
      </c>
      <c r="J3570" s="17">
        <f t="shared" si="1604"/>
        <v>3935.0464558612857</v>
      </c>
      <c r="K3570" s="16">
        <f t="shared" si="1605"/>
        <v>32.161889288814081</v>
      </c>
      <c r="L3570" s="15">
        <f t="shared" si="1606"/>
        <v>1.3845347021276564E-7</v>
      </c>
      <c r="M3570" s="14">
        <f t="shared" si="1607"/>
        <v>3.2909005334872264E-10</v>
      </c>
      <c r="N3570" s="13">
        <f t="shared" si="1614"/>
        <v>0</v>
      </c>
      <c r="O3570" s="12">
        <f t="shared" si="1615"/>
        <v>0</v>
      </c>
      <c r="P3570" s="4">
        <f t="shared" si="1616"/>
        <v>1.2462128098967713E-9</v>
      </c>
      <c r="Q3570" s="11">
        <f t="shared" si="1608"/>
        <v>1.831413571056754E-8</v>
      </c>
      <c r="R3570" s="10">
        <f t="shared" si="1617"/>
        <v>0</v>
      </c>
      <c r="S3570" s="9">
        <f t="shared" si="1618"/>
        <v>0</v>
      </c>
      <c r="T3570" s="8">
        <f t="shared" si="1619"/>
        <v>37294.985922558852</v>
      </c>
      <c r="U3570" s="7">
        <f t="shared" si="1620"/>
        <v>-32.161889288814081</v>
      </c>
      <c r="V3570" s="9">
        <f t="shared" si="1621"/>
        <v>0</v>
      </c>
      <c r="W3570" s="8">
        <f t="shared" si="1622"/>
        <v>3935.0464558612857</v>
      </c>
      <c r="X3570" s="7">
        <f t="shared" si="1623"/>
        <v>-32.161889288814081</v>
      </c>
      <c r="Y3570" s="6">
        <f t="shared" si="1609"/>
        <v>0</v>
      </c>
      <c r="Z3570" s="4">
        <f t="shared" si="1610"/>
        <v>-1</v>
      </c>
      <c r="AA3570" s="4">
        <f t="shared" si="1624"/>
        <v>0</v>
      </c>
      <c r="AB3570" s="5">
        <f t="shared" si="1625"/>
        <v>0</v>
      </c>
      <c r="AC3570" s="418">
        <f t="shared" si="1629"/>
        <v>0</v>
      </c>
      <c r="AD3570" s="628">
        <f t="shared" si="1626"/>
        <v>0</v>
      </c>
      <c r="AE3570" s="4">
        <f t="shared" si="1611"/>
        <v>0</v>
      </c>
      <c r="AF3570" s="3">
        <f t="shared" si="1627"/>
        <v>4.67</v>
      </c>
      <c r="AG3570" s="2">
        <f t="shared" si="1612"/>
        <v>105.92076283713217</v>
      </c>
      <c r="AH3570" s="1">
        <f t="shared" si="1601"/>
        <v>0</v>
      </c>
    </row>
    <row r="3571" spans="6:34" ht="15" thickBot="1" x14ac:dyDescent="0.4">
      <c r="F3571" s="21">
        <f t="shared" si="1613"/>
        <v>354.10000000001202</v>
      </c>
      <c r="G3571" s="20">
        <f t="shared" si="1628"/>
        <v>356.63043478260749</v>
      </c>
      <c r="H3571" s="19">
        <f t="shared" si="1602"/>
        <v>6.6304347826074945</v>
      </c>
      <c r="I3571" s="18">
        <f t="shared" si="1603"/>
        <v>1.8944099378878556E-2</v>
      </c>
      <c r="J3571" s="17">
        <f t="shared" si="1604"/>
        <v>3935.0464558612857</v>
      </c>
      <c r="K3571" s="16">
        <f t="shared" si="1605"/>
        <v>32.161889288814081</v>
      </c>
      <c r="L3571" s="15">
        <f t="shared" si="1606"/>
        <v>1.3845347021276564E-7</v>
      </c>
      <c r="M3571" s="14">
        <f t="shared" si="1607"/>
        <v>3.2909005334872264E-10</v>
      </c>
      <c r="N3571" s="13">
        <f t="shared" si="1614"/>
        <v>0</v>
      </c>
      <c r="O3571" s="12">
        <f t="shared" si="1615"/>
        <v>0</v>
      </c>
      <c r="P3571" s="4">
        <f t="shared" si="1616"/>
        <v>1.2462128098967713E-9</v>
      </c>
      <c r="Q3571" s="11">
        <f t="shared" si="1608"/>
        <v>1.831413571056754E-8</v>
      </c>
      <c r="R3571" s="10">
        <f t="shared" si="1617"/>
        <v>0</v>
      </c>
      <c r="S3571" s="9">
        <f t="shared" si="1618"/>
        <v>0</v>
      </c>
      <c r="T3571" s="8">
        <f t="shared" si="1619"/>
        <v>37294.985922558852</v>
      </c>
      <c r="U3571" s="7">
        <f t="shared" si="1620"/>
        <v>-32.161889288814081</v>
      </c>
      <c r="V3571" s="9">
        <f t="shared" si="1621"/>
        <v>0</v>
      </c>
      <c r="W3571" s="8">
        <f t="shared" si="1622"/>
        <v>3935.0464558612857</v>
      </c>
      <c r="X3571" s="7">
        <f t="shared" si="1623"/>
        <v>-32.161889288814081</v>
      </c>
      <c r="Y3571" s="6">
        <f t="shared" si="1609"/>
        <v>0</v>
      </c>
      <c r="Z3571" s="4">
        <f t="shared" si="1610"/>
        <v>-1</v>
      </c>
      <c r="AA3571" s="4">
        <f t="shared" si="1624"/>
        <v>0</v>
      </c>
      <c r="AB3571" s="5">
        <f t="shared" si="1625"/>
        <v>0</v>
      </c>
      <c r="AC3571" s="418">
        <f t="shared" si="1629"/>
        <v>0</v>
      </c>
      <c r="AD3571" s="628">
        <f t="shared" si="1626"/>
        <v>0</v>
      </c>
      <c r="AE3571" s="4">
        <f t="shared" si="1611"/>
        <v>0</v>
      </c>
      <c r="AF3571" s="3">
        <f t="shared" si="1627"/>
        <v>4.67</v>
      </c>
      <c r="AG3571" s="2">
        <f t="shared" si="1612"/>
        <v>105.92076283713217</v>
      </c>
      <c r="AH3571" s="1">
        <f t="shared" si="1601"/>
        <v>0</v>
      </c>
    </row>
    <row r="3572" spans="6:34" ht="15" thickBot="1" x14ac:dyDescent="0.4">
      <c r="F3572" s="21">
        <f t="shared" si="1613"/>
        <v>354.20000000001204</v>
      </c>
      <c r="G3572" s="20">
        <f t="shared" si="1628"/>
        <v>356.63043478260749</v>
      </c>
      <c r="H3572" s="19">
        <f t="shared" si="1602"/>
        <v>6.6304347826074945</v>
      </c>
      <c r="I3572" s="18">
        <f t="shared" si="1603"/>
        <v>1.8944099378878556E-2</v>
      </c>
      <c r="J3572" s="17">
        <f t="shared" si="1604"/>
        <v>3935.0464558612857</v>
      </c>
      <c r="K3572" s="16">
        <f t="shared" si="1605"/>
        <v>32.161889288814081</v>
      </c>
      <c r="L3572" s="15">
        <f t="shared" si="1606"/>
        <v>1.3845347021276564E-7</v>
      </c>
      <c r="M3572" s="14">
        <f t="shared" si="1607"/>
        <v>3.2909005334872264E-10</v>
      </c>
      <c r="N3572" s="13">
        <f t="shared" si="1614"/>
        <v>0</v>
      </c>
      <c r="O3572" s="12">
        <f t="shared" si="1615"/>
        <v>0</v>
      </c>
      <c r="P3572" s="4">
        <f t="shared" si="1616"/>
        <v>1.2462128098967713E-9</v>
      </c>
      <c r="Q3572" s="11">
        <f t="shared" si="1608"/>
        <v>1.831413571056754E-8</v>
      </c>
      <c r="R3572" s="10">
        <f t="shared" si="1617"/>
        <v>0</v>
      </c>
      <c r="S3572" s="9">
        <f t="shared" si="1618"/>
        <v>0</v>
      </c>
      <c r="T3572" s="8">
        <f t="shared" si="1619"/>
        <v>37294.985922558852</v>
      </c>
      <c r="U3572" s="7">
        <f t="shared" si="1620"/>
        <v>-32.161889288814081</v>
      </c>
      <c r="V3572" s="9">
        <f t="shared" si="1621"/>
        <v>0</v>
      </c>
      <c r="W3572" s="8">
        <f t="shared" si="1622"/>
        <v>3935.0464558612857</v>
      </c>
      <c r="X3572" s="7">
        <f t="shared" si="1623"/>
        <v>-32.161889288814081</v>
      </c>
      <c r="Y3572" s="6">
        <f t="shared" si="1609"/>
        <v>0</v>
      </c>
      <c r="Z3572" s="4">
        <f t="shared" si="1610"/>
        <v>-1</v>
      </c>
      <c r="AA3572" s="4">
        <f t="shared" si="1624"/>
        <v>0</v>
      </c>
      <c r="AB3572" s="5">
        <f t="shared" si="1625"/>
        <v>0</v>
      </c>
      <c r="AC3572" s="418">
        <f t="shared" si="1629"/>
        <v>0</v>
      </c>
      <c r="AD3572" s="628">
        <f t="shared" si="1626"/>
        <v>0</v>
      </c>
      <c r="AE3572" s="4">
        <f t="shared" si="1611"/>
        <v>0</v>
      </c>
      <c r="AF3572" s="3">
        <f t="shared" si="1627"/>
        <v>4.67</v>
      </c>
      <c r="AG3572" s="2">
        <f t="shared" si="1612"/>
        <v>105.92076283713217</v>
      </c>
      <c r="AH3572" s="1">
        <f t="shared" si="1601"/>
        <v>0</v>
      </c>
    </row>
    <row r="3573" spans="6:34" ht="15" thickBot="1" x14ac:dyDescent="0.4">
      <c r="F3573" s="21">
        <f t="shared" si="1613"/>
        <v>354.30000000001206</v>
      </c>
      <c r="G3573" s="20">
        <f t="shared" si="1628"/>
        <v>356.63043478260749</v>
      </c>
      <c r="H3573" s="19">
        <f t="shared" si="1602"/>
        <v>6.6304347826074945</v>
      </c>
      <c r="I3573" s="18">
        <f t="shared" si="1603"/>
        <v>1.8944099378878556E-2</v>
      </c>
      <c r="J3573" s="17">
        <f t="shared" si="1604"/>
        <v>3935.0464558612857</v>
      </c>
      <c r="K3573" s="16">
        <f t="shared" si="1605"/>
        <v>32.161889288814081</v>
      </c>
      <c r="L3573" s="15">
        <f t="shared" si="1606"/>
        <v>1.3845347021276564E-7</v>
      </c>
      <c r="M3573" s="14">
        <f t="shared" si="1607"/>
        <v>3.2909005334872264E-10</v>
      </c>
      <c r="N3573" s="13">
        <f t="shared" si="1614"/>
        <v>0</v>
      </c>
      <c r="O3573" s="12">
        <f t="shared" si="1615"/>
        <v>0</v>
      </c>
      <c r="P3573" s="4">
        <f t="shared" si="1616"/>
        <v>1.2462128098967713E-9</v>
      </c>
      <c r="Q3573" s="11">
        <f t="shared" si="1608"/>
        <v>1.831413571056754E-8</v>
      </c>
      <c r="R3573" s="10">
        <f t="shared" si="1617"/>
        <v>0</v>
      </c>
      <c r="S3573" s="9">
        <f t="shared" si="1618"/>
        <v>0</v>
      </c>
      <c r="T3573" s="8">
        <f t="shared" si="1619"/>
        <v>37294.985922558852</v>
      </c>
      <c r="U3573" s="7">
        <f t="shared" si="1620"/>
        <v>-32.161889288814081</v>
      </c>
      <c r="V3573" s="9">
        <f t="shared" si="1621"/>
        <v>0</v>
      </c>
      <c r="W3573" s="8">
        <f t="shared" si="1622"/>
        <v>3935.0464558612857</v>
      </c>
      <c r="X3573" s="7">
        <f t="shared" si="1623"/>
        <v>-32.161889288814081</v>
      </c>
      <c r="Y3573" s="6">
        <f t="shared" si="1609"/>
        <v>0</v>
      </c>
      <c r="Z3573" s="4">
        <f t="shared" si="1610"/>
        <v>-1</v>
      </c>
      <c r="AA3573" s="4">
        <f t="shared" si="1624"/>
        <v>0</v>
      </c>
      <c r="AB3573" s="5">
        <f t="shared" si="1625"/>
        <v>0</v>
      </c>
      <c r="AC3573" s="418">
        <f t="shared" si="1629"/>
        <v>0</v>
      </c>
      <c r="AD3573" s="628">
        <f t="shared" si="1626"/>
        <v>0</v>
      </c>
      <c r="AE3573" s="4">
        <f t="shared" si="1611"/>
        <v>0</v>
      </c>
      <c r="AF3573" s="3">
        <f t="shared" si="1627"/>
        <v>4.67</v>
      </c>
      <c r="AG3573" s="2">
        <f t="shared" si="1612"/>
        <v>105.92076283713217</v>
      </c>
      <c r="AH3573" s="1">
        <f t="shared" si="1601"/>
        <v>0</v>
      </c>
    </row>
    <row r="3574" spans="6:34" ht="15" thickBot="1" x14ac:dyDescent="0.4">
      <c r="F3574" s="21">
        <f t="shared" si="1613"/>
        <v>354.40000000001208</v>
      </c>
      <c r="G3574" s="20">
        <f t="shared" si="1628"/>
        <v>356.63043478260749</v>
      </c>
      <c r="H3574" s="19">
        <f t="shared" si="1602"/>
        <v>6.6304347826074945</v>
      </c>
      <c r="I3574" s="18">
        <f t="shared" si="1603"/>
        <v>1.8944099378878556E-2</v>
      </c>
      <c r="J3574" s="17">
        <f t="shared" si="1604"/>
        <v>3935.0464558612857</v>
      </c>
      <c r="K3574" s="16">
        <f t="shared" si="1605"/>
        <v>32.161889288814081</v>
      </c>
      <c r="L3574" s="15">
        <f t="shared" si="1606"/>
        <v>1.3845347021276564E-7</v>
      </c>
      <c r="M3574" s="14">
        <f t="shared" si="1607"/>
        <v>3.2909005334872264E-10</v>
      </c>
      <c r="N3574" s="13">
        <f t="shared" si="1614"/>
        <v>0</v>
      </c>
      <c r="O3574" s="12">
        <f t="shared" si="1615"/>
        <v>0</v>
      </c>
      <c r="P3574" s="4">
        <f t="shared" si="1616"/>
        <v>1.2462128098967713E-9</v>
      </c>
      <c r="Q3574" s="11">
        <f t="shared" si="1608"/>
        <v>1.831413571056754E-8</v>
      </c>
      <c r="R3574" s="10">
        <f t="shared" si="1617"/>
        <v>0</v>
      </c>
      <c r="S3574" s="9">
        <f t="shared" si="1618"/>
        <v>0</v>
      </c>
      <c r="T3574" s="8">
        <f t="shared" si="1619"/>
        <v>37294.985922558852</v>
      </c>
      <c r="U3574" s="7">
        <f t="shared" si="1620"/>
        <v>-32.161889288814081</v>
      </c>
      <c r="V3574" s="9">
        <f t="shared" si="1621"/>
        <v>0</v>
      </c>
      <c r="W3574" s="8">
        <f t="shared" si="1622"/>
        <v>3935.0464558612857</v>
      </c>
      <c r="X3574" s="7">
        <f t="shared" si="1623"/>
        <v>-32.161889288814081</v>
      </c>
      <c r="Y3574" s="6">
        <f t="shared" si="1609"/>
        <v>0</v>
      </c>
      <c r="Z3574" s="4">
        <f t="shared" si="1610"/>
        <v>-1</v>
      </c>
      <c r="AA3574" s="4">
        <f t="shared" si="1624"/>
        <v>0</v>
      </c>
      <c r="AB3574" s="5">
        <f t="shared" si="1625"/>
        <v>0</v>
      </c>
      <c r="AC3574" s="418">
        <f t="shared" si="1629"/>
        <v>0</v>
      </c>
      <c r="AD3574" s="628">
        <f t="shared" si="1626"/>
        <v>0</v>
      </c>
      <c r="AE3574" s="4">
        <f t="shared" si="1611"/>
        <v>0</v>
      </c>
      <c r="AF3574" s="3">
        <f t="shared" si="1627"/>
        <v>4.67</v>
      </c>
      <c r="AG3574" s="2">
        <f t="shared" si="1612"/>
        <v>105.92076283713217</v>
      </c>
      <c r="AH3574" s="1">
        <f t="shared" si="1601"/>
        <v>0</v>
      </c>
    </row>
    <row r="3575" spans="6:34" ht="15" thickBot="1" x14ac:dyDescent="0.4">
      <c r="F3575" s="21">
        <f t="shared" si="1613"/>
        <v>354.50000000001211</v>
      </c>
      <c r="G3575" s="20">
        <f t="shared" si="1628"/>
        <v>356.63043478260749</v>
      </c>
      <c r="H3575" s="19">
        <f t="shared" si="1602"/>
        <v>6.6304347826074945</v>
      </c>
      <c r="I3575" s="18">
        <f t="shared" si="1603"/>
        <v>1.8944099378878556E-2</v>
      </c>
      <c r="J3575" s="17">
        <f t="shared" si="1604"/>
        <v>3935.0464558612857</v>
      </c>
      <c r="K3575" s="16">
        <f t="shared" si="1605"/>
        <v>32.161889288814081</v>
      </c>
      <c r="L3575" s="15">
        <f t="shared" si="1606"/>
        <v>1.3845347021276564E-7</v>
      </c>
      <c r="M3575" s="14">
        <f t="shared" si="1607"/>
        <v>3.2909005334872264E-10</v>
      </c>
      <c r="N3575" s="13">
        <f t="shared" si="1614"/>
        <v>0</v>
      </c>
      <c r="O3575" s="12">
        <f t="shared" si="1615"/>
        <v>0</v>
      </c>
      <c r="P3575" s="4">
        <f t="shared" si="1616"/>
        <v>1.2462128098967713E-9</v>
      </c>
      <c r="Q3575" s="11">
        <f t="shared" si="1608"/>
        <v>1.831413571056754E-8</v>
      </c>
      <c r="R3575" s="10">
        <f t="shared" si="1617"/>
        <v>0</v>
      </c>
      <c r="S3575" s="9">
        <f t="shared" si="1618"/>
        <v>0</v>
      </c>
      <c r="T3575" s="8">
        <f t="shared" si="1619"/>
        <v>37294.985922558852</v>
      </c>
      <c r="U3575" s="7">
        <f t="shared" si="1620"/>
        <v>-32.161889288814081</v>
      </c>
      <c r="V3575" s="9">
        <f t="shared" si="1621"/>
        <v>0</v>
      </c>
      <c r="W3575" s="8">
        <f t="shared" si="1622"/>
        <v>3935.0464558612857</v>
      </c>
      <c r="X3575" s="7">
        <f t="shared" si="1623"/>
        <v>-32.161889288814081</v>
      </c>
      <c r="Y3575" s="6">
        <f t="shared" si="1609"/>
        <v>0</v>
      </c>
      <c r="Z3575" s="4">
        <f t="shared" si="1610"/>
        <v>-1</v>
      </c>
      <c r="AA3575" s="4">
        <f t="shared" si="1624"/>
        <v>0</v>
      </c>
      <c r="AB3575" s="5">
        <f t="shared" si="1625"/>
        <v>0</v>
      </c>
      <c r="AC3575" s="418">
        <f t="shared" si="1629"/>
        <v>0</v>
      </c>
      <c r="AD3575" s="628">
        <f t="shared" si="1626"/>
        <v>0</v>
      </c>
      <c r="AE3575" s="4">
        <f t="shared" si="1611"/>
        <v>0</v>
      </c>
      <c r="AF3575" s="3">
        <f t="shared" si="1627"/>
        <v>4.67</v>
      </c>
      <c r="AG3575" s="2">
        <f t="shared" si="1612"/>
        <v>105.92076283713217</v>
      </c>
      <c r="AH3575" s="1">
        <f t="shared" si="1601"/>
        <v>0</v>
      </c>
    </row>
    <row r="3576" spans="6:34" ht="15" thickBot="1" x14ac:dyDescent="0.4">
      <c r="F3576" s="21">
        <f t="shared" si="1613"/>
        <v>354.60000000001213</v>
      </c>
      <c r="G3576" s="20">
        <f t="shared" si="1628"/>
        <v>356.63043478260749</v>
      </c>
      <c r="H3576" s="19">
        <f t="shared" si="1602"/>
        <v>6.6304347826074945</v>
      </c>
      <c r="I3576" s="18">
        <f t="shared" si="1603"/>
        <v>1.8944099378878556E-2</v>
      </c>
      <c r="J3576" s="17">
        <f t="shared" si="1604"/>
        <v>3935.0464558612857</v>
      </c>
      <c r="K3576" s="16">
        <f t="shared" si="1605"/>
        <v>32.161889288814081</v>
      </c>
      <c r="L3576" s="15">
        <f t="shared" si="1606"/>
        <v>1.3845347021276564E-7</v>
      </c>
      <c r="M3576" s="14">
        <f t="shared" si="1607"/>
        <v>3.2909005334872264E-10</v>
      </c>
      <c r="N3576" s="13">
        <f t="shared" si="1614"/>
        <v>0</v>
      </c>
      <c r="O3576" s="12">
        <f t="shared" si="1615"/>
        <v>0</v>
      </c>
      <c r="P3576" s="4">
        <f t="shared" si="1616"/>
        <v>1.2462128098967713E-9</v>
      </c>
      <c r="Q3576" s="11">
        <f t="shared" si="1608"/>
        <v>1.831413571056754E-8</v>
      </c>
      <c r="R3576" s="10">
        <f t="shared" si="1617"/>
        <v>0</v>
      </c>
      <c r="S3576" s="9">
        <f t="shared" si="1618"/>
        <v>0</v>
      </c>
      <c r="T3576" s="8">
        <f t="shared" si="1619"/>
        <v>37294.985922558852</v>
      </c>
      <c r="U3576" s="7">
        <f t="shared" si="1620"/>
        <v>-32.161889288814081</v>
      </c>
      <c r="V3576" s="9">
        <f t="shared" si="1621"/>
        <v>0</v>
      </c>
      <c r="W3576" s="8">
        <f t="shared" si="1622"/>
        <v>3935.0464558612857</v>
      </c>
      <c r="X3576" s="7">
        <f t="shared" si="1623"/>
        <v>-32.161889288814081</v>
      </c>
      <c r="Y3576" s="6">
        <f t="shared" si="1609"/>
        <v>0</v>
      </c>
      <c r="Z3576" s="4">
        <f t="shared" si="1610"/>
        <v>-1</v>
      </c>
      <c r="AA3576" s="4">
        <f t="shared" si="1624"/>
        <v>0</v>
      </c>
      <c r="AB3576" s="5">
        <f t="shared" si="1625"/>
        <v>0</v>
      </c>
      <c r="AC3576" s="418">
        <f t="shared" si="1629"/>
        <v>0</v>
      </c>
      <c r="AD3576" s="628">
        <f t="shared" si="1626"/>
        <v>0</v>
      </c>
      <c r="AE3576" s="4">
        <f t="shared" si="1611"/>
        <v>0</v>
      </c>
      <c r="AF3576" s="3">
        <f t="shared" si="1627"/>
        <v>4.67</v>
      </c>
      <c r="AG3576" s="2">
        <f t="shared" si="1612"/>
        <v>105.92076283713217</v>
      </c>
      <c r="AH3576" s="1">
        <f t="shared" si="1601"/>
        <v>0</v>
      </c>
    </row>
    <row r="3577" spans="6:34" ht="15" thickBot="1" x14ac:dyDescent="0.4">
      <c r="F3577" s="21">
        <f t="shared" si="1613"/>
        <v>354.70000000001215</v>
      </c>
      <c r="G3577" s="20">
        <f t="shared" si="1628"/>
        <v>356.63043478260749</v>
      </c>
      <c r="H3577" s="19">
        <f t="shared" si="1602"/>
        <v>6.6304347826074945</v>
      </c>
      <c r="I3577" s="18">
        <f t="shared" si="1603"/>
        <v>1.8944099378878556E-2</v>
      </c>
      <c r="J3577" s="17">
        <f t="shared" si="1604"/>
        <v>3935.0464558612857</v>
      </c>
      <c r="K3577" s="16">
        <f t="shared" si="1605"/>
        <v>32.161889288814081</v>
      </c>
      <c r="L3577" s="15">
        <f t="shared" si="1606"/>
        <v>1.3845347021276564E-7</v>
      </c>
      <c r="M3577" s="14">
        <f t="shared" si="1607"/>
        <v>3.2909005334872264E-10</v>
      </c>
      <c r="N3577" s="13">
        <f t="shared" si="1614"/>
        <v>0</v>
      </c>
      <c r="O3577" s="12">
        <f t="shared" si="1615"/>
        <v>0</v>
      </c>
      <c r="P3577" s="4">
        <f t="shared" si="1616"/>
        <v>1.2462128098967713E-9</v>
      </c>
      <c r="Q3577" s="11">
        <f t="shared" si="1608"/>
        <v>1.831413571056754E-8</v>
      </c>
      <c r="R3577" s="10">
        <f t="shared" si="1617"/>
        <v>0</v>
      </c>
      <c r="S3577" s="9">
        <f t="shared" si="1618"/>
        <v>0</v>
      </c>
      <c r="T3577" s="8">
        <f t="shared" si="1619"/>
        <v>37294.985922558852</v>
      </c>
      <c r="U3577" s="7">
        <f t="shared" si="1620"/>
        <v>-32.161889288814081</v>
      </c>
      <c r="V3577" s="9">
        <f t="shared" si="1621"/>
        <v>0</v>
      </c>
      <c r="W3577" s="8">
        <f t="shared" si="1622"/>
        <v>3935.0464558612857</v>
      </c>
      <c r="X3577" s="7">
        <f t="shared" si="1623"/>
        <v>-32.161889288814081</v>
      </c>
      <c r="Y3577" s="6">
        <f t="shared" si="1609"/>
        <v>0</v>
      </c>
      <c r="Z3577" s="4">
        <f t="shared" si="1610"/>
        <v>-1</v>
      </c>
      <c r="AA3577" s="4">
        <f t="shared" si="1624"/>
        <v>0</v>
      </c>
      <c r="AB3577" s="5">
        <f t="shared" si="1625"/>
        <v>0</v>
      </c>
      <c r="AC3577" s="418">
        <f t="shared" si="1629"/>
        <v>0</v>
      </c>
      <c r="AD3577" s="628">
        <f t="shared" si="1626"/>
        <v>0</v>
      </c>
      <c r="AE3577" s="4">
        <f t="shared" si="1611"/>
        <v>0</v>
      </c>
      <c r="AF3577" s="3">
        <f t="shared" si="1627"/>
        <v>4.67</v>
      </c>
      <c r="AG3577" s="2">
        <f t="shared" si="1612"/>
        <v>105.92076283713217</v>
      </c>
      <c r="AH3577" s="1">
        <f t="shared" si="1601"/>
        <v>0</v>
      </c>
    </row>
    <row r="3578" spans="6:34" ht="15" thickBot="1" x14ac:dyDescent="0.4">
      <c r="F3578" s="21">
        <f t="shared" si="1613"/>
        <v>354.80000000001218</v>
      </c>
      <c r="G3578" s="20">
        <f t="shared" si="1628"/>
        <v>356.63043478260749</v>
      </c>
      <c r="H3578" s="19">
        <f t="shared" si="1602"/>
        <v>6.6304347826074945</v>
      </c>
      <c r="I3578" s="18">
        <f t="shared" si="1603"/>
        <v>1.8944099378878556E-2</v>
      </c>
      <c r="J3578" s="17">
        <f t="shared" si="1604"/>
        <v>3935.0464558612857</v>
      </c>
      <c r="K3578" s="16">
        <f t="shared" si="1605"/>
        <v>32.161889288814081</v>
      </c>
      <c r="L3578" s="15">
        <f t="shared" si="1606"/>
        <v>1.3845347021276564E-7</v>
      </c>
      <c r="M3578" s="14">
        <f t="shared" si="1607"/>
        <v>3.2909005334872264E-10</v>
      </c>
      <c r="N3578" s="13">
        <f t="shared" si="1614"/>
        <v>0</v>
      </c>
      <c r="O3578" s="12">
        <f t="shared" si="1615"/>
        <v>0</v>
      </c>
      <c r="P3578" s="4">
        <f t="shared" si="1616"/>
        <v>1.2462128098967713E-9</v>
      </c>
      <c r="Q3578" s="11">
        <f t="shared" si="1608"/>
        <v>1.831413571056754E-8</v>
      </c>
      <c r="R3578" s="10">
        <f t="shared" si="1617"/>
        <v>0</v>
      </c>
      <c r="S3578" s="9">
        <f t="shared" si="1618"/>
        <v>0</v>
      </c>
      <c r="T3578" s="8">
        <f t="shared" si="1619"/>
        <v>37294.985922558852</v>
      </c>
      <c r="U3578" s="7">
        <f t="shared" si="1620"/>
        <v>-32.161889288814081</v>
      </c>
      <c r="V3578" s="9">
        <f t="shared" si="1621"/>
        <v>0</v>
      </c>
      <c r="W3578" s="8">
        <f t="shared" si="1622"/>
        <v>3935.0464558612857</v>
      </c>
      <c r="X3578" s="7">
        <f t="shared" si="1623"/>
        <v>-32.161889288814081</v>
      </c>
      <c r="Y3578" s="6">
        <f t="shared" si="1609"/>
        <v>0</v>
      </c>
      <c r="Z3578" s="4">
        <f t="shared" si="1610"/>
        <v>-1</v>
      </c>
      <c r="AA3578" s="4">
        <f t="shared" si="1624"/>
        <v>0</v>
      </c>
      <c r="AB3578" s="5">
        <f t="shared" si="1625"/>
        <v>0</v>
      </c>
      <c r="AC3578" s="418">
        <f t="shared" si="1629"/>
        <v>0</v>
      </c>
      <c r="AD3578" s="628">
        <f t="shared" si="1626"/>
        <v>0</v>
      </c>
      <c r="AE3578" s="4">
        <f t="shared" si="1611"/>
        <v>0</v>
      </c>
      <c r="AF3578" s="3">
        <f t="shared" si="1627"/>
        <v>4.67</v>
      </c>
      <c r="AG3578" s="2">
        <f t="shared" si="1612"/>
        <v>105.92076283713217</v>
      </c>
      <c r="AH3578" s="1">
        <f t="shared" si="1601"/>
        <v>0</v>
      </c>
    </row>
    <row r="3579" spans="6:34" ht="15" thickBot="1" x14ac:dyDescent="0.4">
      <c r="F3579" s="21">
        <f t="shared" si="1613"/>
        <v>354.9000000000122</v>
      </c>
      <c r="G3579" s="20">
        <f t="shared" si="1628"/>
        <v>356.63043478260749</v>
      </c>
      <c r="H3579" s="19">
        <f t="shared" si="1602"/>
        <v>6.6304347826074945</v>
      </c>
      <c r="I3579" s="18">
        <f t="shared" si="1603"/>
        <v>1.8944099378878556E-2</v>
      </c>
      <c r="J3579" s="17">
        <f t="shared" si="1604"/>
        <v>3935.0464558612857</v>
      </c>
      <c r="K3579" s="16">
        <f t="shared" si="1605"/>
        <v>32.161889288814081</v>
      </c>
      <c r="L3579" s="15">
        <f t="shared" si="1606"/>
        <v>1.3845347021276564E-7</v>
      </c>
      <c r="M3579" s="14">
        <f t="shared" si="1607"/>
        <v>3.2909005334872264E-10</v>
      </c>
      <c r="N3579" s="13">
        <f t="shared" si="1614"/>
        <v>0</v>
      </c>
      <c r="O3579" s="12">
        <f t="shared" si="1615"/>
        <v>0</v>
      </c>
      <c r="P3579" s="4">
        <f t="shared" si="1616"/>
        <v>1.2462128098967713E-9</v>
      </c>
      <c r="Q3579" s="11">
        <f t="shared" si="1608"/>
        <v>1.831413571056754E-8</v>
      </c>
      <c r="R3579" s="10">
        <f t="shared" si="1617"/>
        <v>0</v>
      </c>
      <c r="S3579" s="9">
        <f t="shared" si="1618"/>
        <v>0</v>
      </c>
      <c r="T3579" s="8">
        <f t="shared" si="1619"/>
        <v>37294.985922558852</v>
      </c>
      <c r="U3579" s="7">
        <f t="shared" si="1620"/>
        <v>-32.161889288814081</v>
      </c>
      <c r="V3579" s="9">
        <f t="shared" si="1621"/>
        <v>0</v>
      </c>
      <c r="W3579" s="8">
        <f t="shared" si="1622"/>
        <v>3935.0464558612857</v>
      </c>
      <c r="X3579" s="7">
        <f t="shared" si="1623"/>
        <v>-32.161889288814081</v>
      </c>
      <c r="Y3579" s="6">
        <f t="shared" si="1609"/>
        <v>0</v>
      </c>
      <c r="Z3579" s="4">
        <f t="shared" si="1610"/>
        <v>-1</v>
      </c>
      <c r="AA3579" s="4">
        <f t="shared" si="1624"/>
        <v>0</v>
      </c>
      <c r="AB3579" s="5">
        <f t="shared" si="1625"/>
        <v>0</v>
      </c>
      <c r="AC3579" s="418">
        <f t="shared" si="1629"/>
        <v>0</v>
      </c>
      <c r="AD3579" s="628">
        <f t="shared" si="1626"/>
        <v>0</v>
      </c>
      <c r="AE3579" s="4">
        <f t="shared" si="1611"/>
        <v>0</v>
      </c>
      <c r="AF3579" s="3">
        <f t="shared" si="1627"/>
        <v>4.67</v>
      </c>
      <c r="AG3579" s="2">
        <f t="shared" si="1612"/>
        <v>105.92076283713217</v>
      </c>
      <c r="AH3579" s="1">
        <f t="shared" si="1601"/>
        <v>0</v>
      </c>
    </row>
    <row r="3580" spans="6:34" ht="15" thickBot="1" x14ac:dyDescent="0.4">
      <c r="F3580" s="21">
        <f t="shared" si="1613"/>
        <v>355.00000000001222</v>
      </c>
      <c r="G3580" s="20">
        <f t="shared" si="1628"/>
        <v>356.63043478260749</v>
      </c>
      <c r="H3580" s="19">
        <f t="shared" si="1602"/>
        <v>6.6304347826074945</v>
      </c>
      <c r="I3580" s="18">
        <f t="shared" si="1603"/>
        <v>1.8944099378878556E-2</v>
      </c>
      <c r="J3580" s="17">
        <f t="shared" si="1604"/>
        <v>3935.0464558612857</v>
      </c>
      <c r="K3580" s="16">
        <f t="shared" si="1605"/>
        <v>32.161889288814081</v>
      </c>
      <c r="L3580" s="15">
        <f t="shared" si="1606"/>
        <v>1.3845347021276564E-7</v>
      </c>
      <c r="M3580" s="14">
        <f t="shared" si="1607"/>
        <v>3.2909005334872264E-10</v>
      </c>
      <c r="N3580" s="13">
        <f t="shared" si="1614"/>
        <v>0</v>
      </c>
      <c r="O3580" s="12">
        <f t="shared" si="1615"/>
        <v>0</v>
      </c>
      <c r="P3580" s="4">
        <f t="shared" si="1616"/>
        <v>1.2462128098967713E-9</v>
      </c>
      <c r="Q3580" s="11">
        <f t="shared" si="1608"/>
        <v>1.831413571056754E-8</v>
      </c>
      <c r="R3580" s="10">
        <f t="shared" si="1617"/>
        <v>0</v>
      </c>
      <c r="S3580" s="9">
        <f t="shared" si="1618"/>
        <v>0</v>
      </c>
      <c r="T3580" s="8">
        <f t="shared" si="1619"/>
        <v>37294.985922558852</v>
      </c>
      <c r="U3580" s="7">
        <f t="shared" si="1620"/>
        <v>-32.161889288814081</v>
      </c>
      <c r="V3580" s="9">
        <f t="shared" si="1621"/>
        <v>0</v>
      </c>
      <c r="W3580" s="8">
        <f t="shared" si="1622"/>
        <v>3935.0464558612857</v>
      </c>
      <c r="X3580" s="7">
        <f t="shared" si="1623"/>
        <v>-32.161889288814081</v>
      </c>
      <c r="Y3580" s="6">
        <f t="shared" si="1609"/>
        <v>0</v>
      </c>
      <c r="Z3580" s="4">
        <f t="shared" si="1610"/>
        <v>-1</v>
      </c>
      <c r="AA3580" s="4">
        <f t="shared" si="1624"/>
        <v>0</v>
      </c>
      <c r="AB3580" s="5">
        <f t="shared" si="1625"/>
        <v>0</v>
      </c>
      <c r="AC3580" s="418">
        <f t="shared" si="1629"/>
        <v>0</v>
      </c>
      <c r="AD3580" s="628">
        <f t="shared" si="1626"/>
        <v>0</v>
      </c>
      <c r="AE3580" s="4">
        <f t="shared" si="1611"/>
        <v>0</v>
      </c>
      <c r="AF3580" s="3">
        <f t="shared" si="1627"/>
        <v>4.67</v>
      </c>
      <c r="AG3580" s="2">
        <f t="shared" si="1612"/>
        <v>105.92076283713217</v>
      </c>
      <c r="AH3580" s="1">
        <f t="shared" si="1601"/>
        <v>0</v>
      </c>
    </row>
    <row r="3581" spans="6:34" ht="15" thickBot="1" x14ac:dyDescent="0.4">
      <c r="F3581" s="21">
        <f t="shared" si="1613"/>
        <v>355.10000000001224</v>
      </c>
      <c r="G3581" s="20">
        <f t="shared" si="1628"/>
        <v>356.63043478260749</v>
      </c>
      <c r="H3581" s="19">
        <f t="shared" si="1602"/>
        <v>6.6304347826074945</v>
      </c>
      <c r="I3581" s="18">
        <f t="shared" si="1603"/>
        <v>1.8944099378878556E-2</v>
      </c>
      <c r="J3581" s="17">
        <f t="shared" si="1604"/>
        <v>3935.0464558612857</v>
      </c>
      <c r="K3581" s="16">
        <f t="shared" si="1605"/>
        <v>32.161889288814081</v>
      </c>
      <c r="L3581" s="15">
        <f t="shared" si="1606"/>
        <v>1.3845347021276564E-7</v>
      </c>
      <c r="M3581" s="14">
        <f t="shared" si="1607"/>
        <v>3.2909005334872264E-10</v>
      </c>
      <c r="N3581" s="13">
        <f t="shared" si="1614"/>
        <v>0</v>
      </c>
      <c r="O3581" s="12">
        <f t="shared" si="1615"/>
        <v>0</v>
      </c>
      <c r="P3581" s="4">
        <f t="shared" si="1616"/>
        <v>1.2462128098967713E-9</v>
      </c>
      <c r="Q3581" s="11">
        <f t="shared" si="1608"/>
        <v>1.831413571056754E-8</v>
      </c>
      <c r="R3581" s="10">
        <f t="shared" si="1617"/>
        <v>0</v>
      </c>
      <c r="S3581" s="9">
        <f t="shared" si="1618"/>
        <v>0</v>
      </c>
      <c r="T3581" s="8">
        <f t="shared" si="1619"/>
        <v>37294.985922558852</v>
      </c>
      <c r="U3581" s="7">
        <f t="shared" si="1620"/>
        <v>-32.161889288814081</v>
      </c>
      <c r="V3581" s="9">
        <f t="shared" si="1621"/>
        <v>0</v>
      </c>
      <c r="W3581" s="8">
        <f t="shared" si="1622"/>
        <v>3935.0464558612857</v>
      </c>
      <c r="X3581" s="7">
        <f t="shared" si="1623"/>
        <v>-32.161889288814081</v>
      </c>
      <c r="Y3581" s="6">
        <f t="shared" si="1609"/>
        <v>0</v>
      </c>
      <c r="Z3581" s="4">
        <f t="shared" si="1610"/>
        <v>-1</v>
      </c>
      <c r="AA3581" s="4">
        <f t="shared" si="1624"/>
        <v>0</v>
      </c>
      <c r="AB3581" s="5">
        <f t="shared" si="1625"/>
        <v>0</v>
      </c>
      <c r="AC3581" s="418">
        <f t="shared" si="1629"/>
        <v>0</v>
      </c>
      <c r="AD3581" s="628">
        <f t="shared" si="1626"/>
        <v>0</v>
      </c>
      <c r="AE3581" s="4">
        <f t="shared" si="1611"/>
        <v>0</v>
      </c>
      <c r="AF3581" s="3">
        <f t="shared" si="1627"/>
        <v>4.67</v>
      </c>
      <c r="AG3581" s="2">
        <f t="shared" si="1612"/>
        <v>105.92076283713217</v>
      </c>
      <c r="AH3581" s="1">
        <f t="shared" si="1601"/>
        <v>0</v>
      </c>
    </row>
    <row r="3582" spans="6:34" ht="15" thickBot="1" x14ac:dyDescent="0.4">
      <c r="F3582" s="21">
        <f t="shared" si="1613"/>
        <v>355.20000000001227</v>
      </c>
      <c r="G3582" s="20">
        <f t="shared" si="1628"/>
        <v>356.63043478260749</v>
      </c>
      <c r="H3582" s="19">
        <f t="shared" si="1602"/>
        <v>6.6304347826074945</v>
      </c>
      <c r="I3582" s="18">
        <f t="shared" si="1603"/>
        <v>1.8944099378878556E-2</v>
      </c>
      <c r="J3582" s="17">
        <f t="shared" si="1604"/>
        <v>3935.0464558612857</v>
      </c>
      <c r="K3582" s="16">
        <f t="shared" si="1605"/>
        <v>32.161889288814081</v>
      </c>
      <c r="L3582" s="15">
        <f t="shared" si="1606"/>
        <v>1.3845347021276564E-7</v>
      </c>
      <c r="M3582" s="14">
        <f t="shared" si="1607"/>
        <v>3.2909005334872264E-10</v>
      </c>
      <c r="N3582" s="13">
        <f t="shared" si="1614"/>
        <v>0</v>
      </c>
      <c r="O3582" s="12">
        <f t="shared" si="1615"/>
        <v>0</v>
      </c>
      <c r="P3582" s="4">
        <f t="shared" si="1616"/>
        <v>1.2462128098967713E-9</v>
      </c>
      <c r="Q3582" s="11">
        <f t="shared" si="1608"/>
        <v>1.831413571056754E-8</v>
      </c>
      <c r="R3582" s="10">
        <f t="shared" si="1617"/>
        <v>0</v>
      </c>
      <c r="S3582" s="9">
        <f t="shared" si="1618"/>
        <v>0</v>
      </c>
      <c r="T3582" s="8">
        <f t="shared" si="1619"/>
        <v>37294.985922558852</v>
      </c>
      <c r="U3582" s="7">
        <f t="shared" si="1620"/>
        <v>-32.161889288814081</v>
      </c>
      <c r="V3582" s="9">
        <f t="shared" si="1621"/>
        <v>0</v>
      </c>
      <c r="W3582" s="8">
        <f t="shared" si="1622"/>
        <v>3935.0464558612857</v>
      </c>
      <c r="X3582" s="7">
        <f t="shared" si="1623"/>
        <v>-32.161889288814081</v>
      </c>
      <c r="Y3582" s="6">
        <f t="shared" si="1609"/>
        <v>0</v>
      </c>
      <c r="Z3582" s="4">
        <f t="shared" si="1610"/>
        <v>-1</v>
      </c>
      <c r="AA3582" s="4">
        <f t="shared" si="1624"/>
        <v>0</v>
      </c>
      <c r="AB3582" s="5">
        <f t="shared" si="1625"/>
        <v>0</v>
      </c>
      <c r="AC3582" s="418">
        <f t="shared" si="1629"/>
        <v>0</v>
      </c>
      <c r="AD3582" s="628">
        <f t="shared" si="1626"/>
        <v>0</v>
      </c>
      <c r="AE3582" s="4">
        <f t="shared" si="1611"/>
        <v>0</v>
      </c>
      <c r="AF3582" s="3">
        <f t="shared" si="1627"/>
        <v>4.67</v>
      </c>
      <c r="AG3582" s="2">
        <f t="shared" si="1612"/>
        <v>105.92076283713217</v>
      </c>
      <c r="AH3582" s="1">
        <f t="shared" si="1601"/>
        <v>0</v>
      </c>
    </row>
    <row r="3583" spans="6:34" ht="15" thickBot="1" x14ac:dyDescent="0.4">
      <c r="F3583" s="21">
        <f t="shared" si="1613"/>
        <v>355.30000000001229</v>
      </c>
      <c r="G3583" s="20">
        <f t="shared" si="1628"/>
        <v>356.63043478260749</v>
      </c>
      <c r="H3583" s="19">
        <f t="shared" si="1602"/>
        <v>6.6304347826074945</v>
      </c>
      <c r="I3583" s="18">
        <f t="shared" si="1603"/>
        <v>1.8944099378878556E-2</v>
      </c>
      <c r="J3583" s="17">
        <f t="shared" si="1604"/>
        <v>3935.0464558612857</v>
      </c>
      <c r="K3583" s="16">
        <f t="shared" si="1605"/>
        <v>32.161889288814081</v>
      </c>
      <c r="L3583" s="15">
        <f t="shared" si="1606"/>
        <v>1.3845347021276564E-7</v>
      </c>
      <c r="M3583" s="14">
        <f t="shared" si="1607"/>
        <v>3.2909005334872264E-10</v>
      </c>
      <c r="N3583" s="13">
        <f t="shared" si="1614"/>
        <v>0</v>
      </c>
      <c r="O3583" s="12">
        <f t="shared" si="1615"/>
        <v>0</v>
      </c>
      <c r="P3583" s="4">
        <f t="shared" si="1616"/>
        <v>1.2462128098967713E-9</v>
      </c>
      <c r="Q3583" s="11">
        <f t="shared" si="1608"/>
        <v>1.831413571056754E-8</v>
      </c>
      <c r="R3583" s="10">
        <f t="shared" si="1617"/>
        <v>0</v>
      </c>
      <c r="S3583" s="9">
        <f t="shared" si="1618"/>
        <v>0</v>
      </c>
      <c r="T3583" s="8">
        <f t="shared" si="1619"/>
        <v>37294.985922558852</v>
      </c>
      <c r="U3583" s="7">
        <f t="shared" si="1620"/>
        <v>-32.161889288814081</v>
      </c>
      <c r="V3583" s="9">
        <f t="shared" si="1621"/>
        <v>0</v>
      </c>
      <c r="W3583" s="8">
        <f t="shared" si="1622"/>
        <v>3935.0464558612857</v>
      </c>
      <c r="X3583" s="7">
        <f t="shared" si="1623"/>
        <v>-32.161889288814081</v>
      </c>
      <c r="Y3583" s="6">
        <f t="shared" si="1609"/>
        <v>0</v>
      </c>
      <c r="Z3583" s="4">
        <f t="shared" si="1610"/>
        <v>-1</v>
      </c>
      <c r="AA3583" s="4">
        <f t="shared" si="1624"/>
        <v>0</v>
      </c>
      <c r="AB3583" s="5">
        <f t="shared" si="1625"/>
        <v>0</v>
      </c>
      <c r="AC3583" s="418">
        <f t="shared" si="1629"/>
        <v>0</v>
      </c>
      <c r="AD3583" s="628">
        <f t="shared" si="1626"/>
        <v>0</v>
      </c>
      <c r="AE3583" s="4">
        <f t="shared" si="1611"/>
        <v>0</v>
      </c>
      <c r="AF3583" s="3">
        <f t="shared" si="1627"/>
        <v>4.67</v>
      </c>
      <c r="AG3583" s="2">
        <f t="shared" si="1612"/>
        <v>105.92076283713217</v>
      </c>
      <c r="AH3583" s="1">
        <f t="shared" si="1601"/>
        <v>0</v>
      </c>
    </row>
    <row r="3584" spans="6:34" ht="15" thickBot="1" x14ac:dyDescent="0.4">
      <c r="F3584" s="21">
        <f t="shared" si="1613"/>
        <v>355.40000000001231</v>
      </c>
      <c r="G3584" s="20">
        <f t="shared" si="1628"/>
        <v>356.63043478260749</v>
      </c>
      <c r="H3584" s="19">
        <f t="shared" si="1602"/>
        <v>6.6304347826074945</v>
      </c>
      <c r="I3584" s="18">
        <f t="shared" si="1603"/>
        <v>1.8944099378878556E-2</v>
      </c>
      <c r="J3584" s="17">
        <f t="shared" si="1604"/>
        <v>3935.0464558612857</v>
      </c>
      <c r="K3584" s="16">
        <f t="shared" si="1605"/>
        <v>32.161889288814081</v>
      </c>
      <c r="L3584" s="15">
        <f t="shared" si="1606"/>
        <v>1.3845347021276564E-7</v>
      </c>
      <c r="M3584" s="14">
        <f t="shared" si="1607"/>
        <v>3.2909005334872264E-10</v>
      </c>
      <c r="N3584" s="13">
        <f t="shared" si="1614"/>
        <v>0</v>
      </c>
      <c r="O3584" s="12">
        <f t="shared" si="1615"/>
        <v>0</v>
      </c>
      <c r="P3584" s="4">
        <f t="shared" si="1616"/>
        <v>1.2462128098967713E-9</v>
      </c>
      <c r="Q3584" s="11">
        <f t="shared" si="1608"/>
        <v>1.831413571056754E-8</v>
      </c>
      <c r="R3584" s="10">
        <f t="shared" si="1617"/>
        <v>0</v>
      </c>
      <c r="S3584" s="9">
        <f t="shared" si="1618"/>
        <v>0</v>
      </c>
      <c r="T3584" s="8">
        <f t="shared" si="1619"/>
        <v>37294.985922558852</v>
      </c>
      <c r="U3584" s="7">
        <f t="shared" si="1620"/>
        <v>-32.161889288814081</v>
      </c>
      <c r="V3584" s="9">
        <f t="shared" si="1621"/>
        <v>0</v>
      </c>
      <c r="W3584" s="8">
        <f t="shared" si="1622"/>
        <v>3935.0464558612857</v>
      </c>
      <c r="X3584" s="7">
        <f t="shared" si="1623"/>
        <v>-32.161889288814081</v>
      </c>
      <c r="Y3584" s="6">
        <f t="shared" si="1609"/>
        <v>0</v>
      </c>
      <c r="Z3584" s="4">
        <f t="shared" si="1610"/>
        <v>-1</v>
      </c>
      <c r="AA3584" s="4">
        <f t="shared" si="1624"/>
        <v>0</v>
      </c>
      <c r="AB3584" s="5">
        <f t="shared" si="1625"/>
        <v>0</v>
      </c>
      <c r="AC3584" s="418">
        <f t="shared" si="1629"/>
        <v>0</v>
      </c>
      <c r="AD3584" s="628">
        <f t="shared" si="1626"/>
        <v>0</v>
      </c>
      <c r="AE3584" s="4">
        <f t="shared" si="1611"/>
        <v>0</v>
      </c>
      <c r="AF3584" s="3">
        <f t="shared" si="1627"/>
        <v>4.67</v>
      </c>
      <c r="AG3584" s="2">
        <f t="shared" si="1612"/>
        <v>105.92076283713217</v>
      </c>
      <c r="AH3584" s="1">
        <f t="shared" si="1601"/>
        <v>0</v>
      </c>
    </row>
    <row r="3585" spans="6:34" ht="15" thickBot="1" x14ac:dyDescent="0.4">
      <c r="F3585" s="21">
        <f t="shared" si="1613"/>
        <v>355.50000000001234</v>
      </c>
      <c r="G3585" s="20">
        <f t="shared" si="1628"/>
        <v>356.63043478260749</v>
      </c>
      <c r="H3585" s="19">
        <f t="shared" si="1602"/>
        <v>6.6304347826074945</v>
      </c>
      <c r="I3585" s="18">
        <f t="shared" si="1603"/>
        <v>1.8944099378878556E-2</v>
      </c>
      <c r="J3585" s="17">
        <f t="shared" si="1604"/>
        <v>3935.0464558612857</v>
      </c>
      <c r="K3585" s="16">
        <f t="shared" si="1605"/>
        <v>32.161889288814081</v>
      </c>
      <c r="L3585" s="15">
        <f t="shared" si="1606"/>
        <v>1.3845347021276564E-7</v>
      </c>
      <c r="M3585" s="14">
        <f t="shared" si="1607"/>
        <v>3.2909005334872264E-10</v>
      </c>
      <c r="N3585" s="13">
        <f t="shared" si="1614"/>
        <v>0</v>
      </c>
      <c r="O3585" s="12">
        <f t="shared" si="1615"/>
        <v>0</v>
      </c>
      <c r="P3585" s="4">
        <f t="shared" si="1616"/>
        <v>1.2462128098967713E-9</v>
      </c>
      <c r="Q3585" s="11">
        <f t="shared" si="1608"/>
        <v>1.831413571056754E-8</v>
      </c>
      <c r="R3585" s="10">
        <f t="shared" si="1617"/>
        <v>0</v>
      </c>
      <c r="S3585" s="9">
        <f t="shared" si="1618"/>
        <v>0</v>
      </c>
      <c r="T3585" s="8">
        <f t="shared" si="1619"/>
        <v>37294.985922558852</v>
      </c>
      <c r="U3585" s="7">
        <f t="shared" si="1620"/>
        <v>-32.161889288814081</v>
      </c>
      <c r="V3585" s="9">
        <f t="shared" si="1621"/>
        <v>0</v>
      </c>
      <c r="W3585" s="8">
        <f t="shared" si="1622"/>
        <v>3935.0464558612857</v>
      </c>
      <c r="X3585" s="7">
        <f t="shared" si="1623"/>
        <v>-32.161889288814081</v>
      </c>
      <c r="Y3585" s="6">
        <f t="shared" si="1609"/>
        <v>0</v>
      </c>
      <c r="Z3585" s="4">
        <f t="shared" si="1610"/>
        <v>-1</v>
      </c>
      <c r="AA3585" s="4">
        <f t="shared" si="1624"/>
        <v>0</v>
      </c>
      <c r="AB3585" s="5">
        <f t="shared" si="1625"/>
        <v>0</v>
      </c>
      <c r="AC3585" s="418">
        <f t="shared" si="1629"/>
        <v>0</v>
      </c>
      <c r="AD3585" s="628">
        <f t="shared" si="1626"/>
        <v>0</v>
      </c>
      <c r="AE3585" s="4">
        <f t="shared" si="1611"/>
        <v>0</v>
      </c>
      <c r="AF3585" s="3">
        <f t="shared" si="1627"/>
        <v>4.67</v>
      </c>
      <c r="AG3585" s="2">
        <f t="shared" si="1612"/>
        <v>105.92076283713217</v>
      </c>
      <c r="AH3585" s="1">
        <f t="shared" si="1601"/>
        <v>0</v>
      </c>
    </row>
    <row r="3586" spans="6:34" ht="15" thickBot="1" x14ac:dyDescent="0.4">
      <c r="F3586" s="21">
        <f t="shared" si="1613"/>
        <v>355.60000000001236</v>
      </c>
      <c r="G3586" s="20">
        <f t="shared" si="1628"/>
        <v>356.63043478260749</v>
      </c>
      <c r="H3586" s="19">
        <f t="shared" si="1602"/>
        <v>6.6304347826074945</v>
      </c>
      <c r="I3586" s="18">
        <f t="shared" si="1603"/>
        <v>1.8944099378878556E-2</v>
      </c>
      <c r="J3586" s="17">
        <f t="shared" si="1604"/>
        <v>3935.0464558612857</v>
      </c>
      <c r="K3586" s="16">
        <f t="shared" si="1605"/>
        <v>32.161889288814081</v>
      </c>
      <c r="L3586" s="15">
        <f t="shared" si="1606"/>
        <v>1.3845347021276564E-7</v>
      </c>
      <c r="M3586" s="14">
        <f t="shared" si="1607"/>
        <v>3.2909005334872264E-10</v>
      </c>
      <c r="N3586" s="13">
        <f t="shared" si="1614"/>
        <v>0</v>
      </c>
      <c r="O3586" s="12">
        <f t="shared" si="1615"/>
        <v>0</v>
      </c>
      <c r="P3586" s="4">
        <f t="shared" si="1616"/>
        <v>1.2462128098967713E-9</v>
      </c>
      <c r="Q3586" s="11">
        <f t="shared" si="1608"/>
        <v>1.831413571056754E-8</v>
      </c>
      <c r="R3586" s="10">
        <f t="shared" si="1617"/>
        <v>0</v>
      </c>
      <c r="S3586" s="9">
        <f t="shared" si="1618"/>
        <v>0</v>
      </c>
      <c r="T3586" s="8">
        <f t="shared" si="1619"/>
        <v>37294.985922558852</v>
      </c>
      <c r="U3586" s="7">
        <f t="shared" si="1620"/>
        <v>-32.161889288814081</v>
      </c>
      <c r="V3586" s="9">
        <f t="shared" si="1621"/>
        <v>0</v>
      </c>
      <c r="W3586" s="8">
        <f t="shared" si="1622"/>
        <v>3935.0464558612857</v>
      </c>
      <c r="X3586" s="7">
        <f t="shared" si="1623"/>
        <v>-32.161889288814081</v>
      </c>
      <c r="Y3586" s="6">
        <f t="shared" si="1609"/>
        <v>0</v>
      </c>
      <c r="Z3586" s="4">
        <f t="shared" si="1610"/>
        <v>-1</v>
      </c>
      <c r="AA3586" s="4">
        <f t="shared" si="1624"/>
        <v>0</v>
      </c>
      <c r="AB3586" s="5">
        <f t="shared" si="1625"/>
        <v>0</v>
      </c>
      <c r="AC3586" s="418">
        <f t="shared" si="1629"/>
        <v>0</v>
      </c>
      <c r="AD3586" s="628">
        <f t="shared" si="1626"/>
        <v>0</v>
      </c>
      <c r="AE3586" s="4">
        <f t="shared" si="1611"/>
        <v>0</v>
      </c>
      <c r="AF3586" s="3">
        <f t="shared" si="1627"/>
        <v>4.67</v>
      </c>
      <c r="AG3586" s="2">
        <f t="shared" si="1612"/>
        <v>105.92076283713217</v>
      </c>
      <c r="AH3586" s="1">
        <f t="shared" si="1601"/>
        <v>0</v>
      </c>
    </row>
    <row r="3587" spans="6:34" ht="15" thickBot="1" x14ac:dyDescent="0.4">
      <c r="F3587" s="21">
        <f t="shared" si="1613"/>
        <v>355.70000000001238</v>
      </c>
      <c r="G3587" s="20">
        <f t="shared" si="1628"/>
        <v>356.63043478260749</v>
      </c>
      <c r="H3587" s="19">
        <f t="shared" si="1602"/>
        <v>6.6304347826074945</v>
      </c>
      <c r="I3587" s="18">
        <f t="shared" si="1603"/>
        <v>1.8944099378878556E-2</v>
      </c>
      <c r="J3587" s="17">
        <f t="shared" si="1604"/>
        <v>3935.0464558612857</v>
      </c>
      <c r="K3587" s="16">
        <f t="shared" si="1605"/>
        <v>32.161889288814081</v>
      </c>
      <c r="L3587" s="15">
        <f t="shared" si="1606"/>
        <v>1.3845347021276564E-7</v>
      </c>
      <c r="M3587" s="14">
        <f t="shared" si="1607"/>
        <v>3.2909005334872264E-10</v>
      </c>
      <c r="N3587" s="13">
        <f t="shared" si="1614"/>
        <v>0</v>
      </c>
      <c r="O3587" s="12">
        <f t="shared" si="1615"/>
        <v>0</v>
      </c>
      <c r="P3587" s="4">
        <f t="shared" si="1616"/>
        <v>1.2462128098967713E-9</v>
      </c>
      <c r="Q3587" s="11">
        <f t="shared" si="1608"/>
        <v>1.831413571056754E-8</v>
      </c>
      <c r="R3587" s="10">
        <f t="shared" si="1617"/>
        <v>0</v>
      </c>
      <c r="S3587" s="9">
        <f t="shared" si="1618"/>
        <v>0</v>
      </c>
      <c r="T3587" s="8">
        <f t="shared" si="1619"/>
        <v>37294.985922558852</v>
      </c>
      <c r="U3587" s="7">
        <f t="shared" si="1620"/>
        <v>-32.161889288814081</v>
      </c>
      <c r="V3587" s="9">
        <f t="shared" si="1621"/>
        <v>0</v>
      </c>
      <c r="W3587" s="8">
        <f t="shared" si="1622"/>
        <v>3935.0464558612857</v>
      </c>
      <c r="X3587" s="7">
        <f t="shared" si="1623"/>
        <v>-32.161889288814081</v>
      </c>
      <c r="Y3587" s="6">
        <f t="shared" si="1609"/>
        <v>0</v>
      </c>
      <c r="Z3587" s="4">
        <f t="shared" si="1610"/>
        <v>-1</v>
      </c>
      <c r="AA3587" s="4">
        <f t="shared" si="1624"/>
        <v>0</v>
      </c>
      <c r="AB3587" s="5">
        <f t="shared" si="1625"/>
        <v>0</v>
      </c>
      <c r="AC3587" s="418">
        <f t="shared" si="1629"/>
        <v>0</v>
      </c>
      <c r="AD3587" s="628">
        <f t="shared" si="1626"/>
        <v>0</v>
      </c>
      <c r="AE3587" s="4">
        <f t="shared" si="1611"/>
        <v>0</v>
      </c>
      <c r="AF3587" s="3">
        <f t="shared" si="1627"/>
        <v>4.67</v>
      </c>
      <c r="AG3587" s="2">
        <f t="shared" si="1612"/>
        <v>105.92076283713217</v>
      </c>
      <c r="AH3587" s="1">
        <f t="shared" si="1601"/>
        <v>0</v>
      </c>
    </row>
    <row r="3588" spans="6:34" ht="15" thickBot="1" x14ac:dyDescent="0.4">
      <c r="F3588" s="21">
        <f t="shared" si="1613"/>
        <v>355.8000000000124</v>
      </c>
      <c r="G3588" s="20">
        <f t="shared" si="1628"/>
        <v>356.63043478260749</v>
      </c>
      <c r="H3588" s="19">
        <f t="shared" si="1602"/>
        <v>6.6304347826074945</v>
      </c>
      <c r="I3588" s="18">
        <f t="shared" si="1603"/>
        <v>1.8944099378878556E-2</v>
      </c>
      <c r="J3588" s="17">
        <f t="shared" si="1604"/>
        <v>3935.0464558612857</v>
      </c>
      <c r="K3588" s="16">
        <f t="shared" si="1605"/>
        <v>32.161889288814081</v>
      </c>
      <c r="L3588" s="15">
        <f t="shared" si="1606"/>
        <v>1.3845347021276564E-7</v>
      </c>
      <c r="M3588" s="14">
        <f t="shared" si="1607"/>
        <v>3.2909005334872264E-10</v>
      </c>
      <c r="N3588" s="13">
        <f t="shared" si="1614"/>
        <v>0</v>
      </c>
      <c r="O3588" s="12">
        <f t="shared" si="1615"/>
        <v>0</v>
      </c>
      <c r="P3588" s="4">
        <f t="shared" si="1616"/>
        <v>1.2462128098967713E-9</v>
      </c>
      <c r="Q3588" s="11">
        <f t="shared" si="1608"/>
        <v>1.831413571056754E-8</v>
      </c>
      <c r="R3588" s="10">
        <f t="shared" si="1617"/>
        <v>0</v>
      </c>
      <c r="S3588" s="9">
        <f t="shared" si="1618"/>
        <v>0</v>
      </c>
      <c r="T3588" s="8">
        <f t="shared" si="1619"/>
        <v>37294.985922558852</v>
      </c>
      <c r="U3588" s="7">
        <f t="shared" si="1620"/>
        <v>-32.161889288814081</v>
      </c>
      <c r="V3588" s="9">
        <f t="shared" si="1621"/>
        <v>0</v>
      </c>
      <c r="W3588" s="8">
        <f t="shared" si="1622"/>
        <v>3935.0464558612857</v>
      </c>
      <c r="X3588" s="7">
        <f t="shared" si="1623"/>
        <v>-32.161889288814081</v>
      </c>
      <c r="Y3588" s="6">
        <f t="shared" si="1609"/>
        <v>0</v>
      </c>
      <c r="Z3588" s="4">
        <f t="shared" si="1610"/>
        <v>-1</v>
      </c>
      <c r="AA3588" s="4">
        <f t="shared" si="1624"/>
        <v>0</v>
      </c>
      <c r="AB3588" s="5">
        <f t="shared" si="1625"/>
        <v>0</v>
      </c>
      <c r="AC3588" s="418">
        <f t="shared" si="1629"/>
        <v>0</v>
      </c>
      <c r="AD3588" s="628">
        <f t="shared" si="1626"/>
        <v>0</v>
      </c>
      <c r="AE3588" s="4">
        <f t="shared" si="1611"/>
        <v>0</v>
      </c>
      <c r="AF3588" s="3">
        <f t="shared" si="1627"/>
        <v>4.67</v>
      </c>
      <c r="AG3588" s="2">
        <f t="shared" si="1612"/>
        <v>105.92076283713217</v>
      </c>
      <c r="AH3588" s="1">
        <f t="shared" si="1601"/>
        <v>0</v>
      </c>
    </row>
    <row r="3589" spans="6:34" ht="15" thickBot="1" x14ac:dyDescent="0.4">
      <c r="F3589" s="21">
        <f t="shared" si="1613"/>
        <v>355.90000000001243</v>
      </c>
      <c r="G3589" s="20">
        <f t="shared" si="1628"/>
        <v>356.63043478260749</v>
      </c>
      <c r="H3589" s="19">
        <f t="shared" si="1602"/>
        <v>6.6304347826074945</v>
      </c>
      <c r="I3589" s="18">
        <f t="shared" si="1603"/>
        <v>1.8944099378878556E-2</v>
      </c>
      <c r="J3589" s="17">
        <f t="shared" si="1604"/>
        <v>3935.0464558612857</v>
      </c>
      <c r="K3589" s="16">
        <f t="shared" si="1605"/>
        <v>32.161889288814081</v>
      </c>
      <c r="L3589" s="15">
        <f t="shared" si="1606"/>
        <v>1.3845347021276564E-7</v>
      </c>
      <c r="M3589" s="14">
        <f t="shared" si="1607"/>
        <v>3.2909005334872264E-10</v>
      </c>
      <c r="N3589" s="13">
        <f t="shared" si="1614"/>
        <v>0</v>
      </c>
      <c r="O3589" s="12">
        <f t="shared" si="1615"/>
        <v>0</v>
      </c>
      <c r="P3589" s="4">
        <f t="shared" si="1616"/>
        <v>1.2462128098967713E-9</v>
      </c>
      <c r="Q3589" s="11">
        <f t="shared" si="1608"/>
        <v>1.831413571056754E-8</v>
      </c>
      <c r="R3589" s="10">
        <f t="shared" si="1617"/>
        <v>0</v>
      </c>
      <c r="S3589" s="9">
        <f t="shared" si="1618"/>
        <v>0</v>
      </c>
      <c r="T3589" s="8">
        <f t="shared" si="1619"/>
        <v>37294.985922558852</v>
      </c>
      <c r="U3589" s="7">
        <f t="shared" si="1620"/>
        <v>-32.161889288814081</v>
      </c>
      <c r="V3589" s="9">
        <f t="shared" si="1621"/>
        <v>0</v>
      </c>
      <c r="W3589" s="8">
        <f t="shared" si="1622"/>
        <v>3935.0464558612857</v>
      </c>
      <c r="X3589" s="7">
        <f t="shared" si="1623"/>
        <v>-32.161889288814081</v>
      </c>
      <c r="Y3589" s="6">
        <f t="shared" si="1609"/>
        <v>0</v>
      </c>
      <c r="Z3589" s="4">
        <f t="shared" si="1610"/>
        <v>-1</v>
      </c>
      <c r="AA3589" s="4">
        <f t="shared" si="1624"/>
        <v>0</v>
      </c>
      <c r="AB3589" s="5">
        <f t="shared" si="1625"/>
        <v>0</v>
      </c>
      <c r="AC3589" s="418">
        <f t="shared" si="1629"/>
        <v>0</v>
      </c>
      <c r="AD3589" s="628">
        <f t="shared" si="1626"/>
        <v>0</v>
      </c>
      <c r="AE3589" s="4">
        <f t="shared" si="1611"/>
        <v>0</v>
      </c>
      <c r="AF3589" s="3">
        <f t="shared" si="1627"/>
        <v>4.67</v>
      </c>
      <c r="AG3589" s="2">
        <f t="shared" si="1612"/>
        <v>105.92076283713217</v>
      </c>
      <c r="AH3589" s="1">
        <f t="shared" si="1601"/>
        <v>0</v>
      </c>
    </row>
    <row r="3590" spans="6:34" ht="15" thickBot="1" x14ac:dyDescent="0.4">
      <c r="F3590" s="21">
        <f t="shared" si="1613"/>
        <v>356.00000000001245</v>
      </c>
      <c r="G3590" s="20">
        <f t="shared" si="1628"/>
        <v>356.63043478260749</v>
      </c>
      <c r="H3590" s="19">
        <f t="shared" si="1602"/>
        <v>6.6304347826074945</v>
      </c>
      <c r="I3590" s="18">
        <f t="shared" si="1603"/>
        <v>1.8944099378878556E-2</v>
      </c>
      <c r="J3590" s="17">
        <f t="shared" si="1604"/>
        <v>3935.0464558612857</v>
      </c>
      <c r="K3590" s="16">
        <f t="shared" si="1605"/>
        <v>32.161889288814081</v>
      </c>
      <c r="L3590" s="15">
        <f t="shared" si="1606"/>
        <v>1.3845347021276564E-7</v>
      </c>
      <c r="M3590" s="14">
        <f t="shared" si="1607"/>
        <v>3.2909005334872264E-10</v>
      </c>
      <c r="N3590" s="13">
        <f t="shared" si="1614"/>
        <v>0</v>
      </c>
      <c r="O3590" s="12">
        <f t="shared" si="1615"/>
        <v>0</v>
      </c>
      <c r="P3590" s="4">
        <f t="shared" si="1616"/>
        <v>1.2462128098967713E-9</v>
      </c>
      <c r="Q3590" s="11">
        <f t="shared" si="1608"/>
        <v>1.831413571056754E-8</v>
      </c>
      <c r="R3590" s="10">
        <f t="shared" si="1617"/>
        <v>0</v>
      </c>
      <c r="S3590" s="9">
        <f t="shared" si="1618"/>
        <v>0</v>
      </c>
      <c r="T3590" s="8">
        <f t="shared" si="1619"/>
        <v>37294.985922558852</v>
      </c>
      <c r="U3590" s="7">
        <f t="shared" si="1620"/>
        <v>-32.161889288814081</v>
      </c>
      <c r="V3590" s="9">
        <f t="shared" si="1621"/>
        <v>0</v>
      </c>
      <c r="W3590" s="8">
        <f t="shared" si="1622"/>
        <v>3935.0464558612857</v>
      </c>
      <c r="X3590" s="7">
        <f t="shared" si="1623"/>
        <v>-32.161889288814081</v>
      </c>
      <c r="Y3590" s="6">
        <f t="shared" si="1609"/>
        <v>0</v>
      </c>
      <c r="Z3590" s="4">
        <f t="shared" si="1610"/>
        <v>-1</v>
      </c>
      <c r="AA3590" s="4">
        <f t="shared" si="1624"/>
        <v>0</v>
      </c>
      <c r="AB3590" s="5">
        <f t="shared" si="1625"/>
        <v>0</v>
      </c>
      <c r="AC3590" s="418">
        <f t="shared" si="1629"/>
        <v>0</v>
      </c>
      <c r="AD3590" s="628">
        <f t="shared" si="1626"/>
        <v>0</v>
      </c>
      <c r="AE3590" s="4">
        <f t="shared" si="1611"/>
        <v>0</v>
      </c>
      <c r="AF3590" s="3">
        <f t="shared" si="1627"/>
        <v>4.67</v>
      </c>
      <c r="AG3590" s="2">
        <f t="shared" si="1612"/>
        <v>105.92076283713217</v>
      </c>
      <c r="AH3590" s="1">
        <f t="shared" si="1601"/>
        <v>0</v>
      </c>
    </row>
    <row r="3591" spans="6:34" ht="15" thickBot="1" x14ac:dyDescent="0.4">
      <c r="F3591" s="21">
        <f t="shared" si="1613"/>
        <v>356.10000000001247</v>
      </c>
      <c r="G3591" s="20">
        <f t="shared" si="1628"/>
        <v>356.63043478260749</v>
      </c>
      <c r="H3591" s="19">
        <f t="shared" si="1602"/>
        <v>6.6304347826074945</v>
      </c>
      <c r="I3591" s="18">
        <f t="shared" si="1603"/>
        <v>1.8944099378878556E-2</v>
      </c>
      <c r="J3591" s="17">
        <f t="shared" si="1604"/>
        <v>3935.0464558612857</v>
      </c>
      <c r="K3591" s="16">
        <f t="shared" si="1605"/>
        <v>32.161889288814081</v>
      </c>
      <c r="L3591" s="15">
        <f t="shared" si="1606"/>
        <v>1.3845347021276564E-7</v>
      </c>
      <c r="M3591" s="14">
        <f t="shared" si="1607"/>
        <v>3.2909005334872264E-10</v>
      </c>
      <c r="N3591" s="13">
        <f t="shared" si="1614"/>
        <v>0</v>
      </c>
      <c r="O3591" s="12">
        <f t="shared" si="1615"/>
        <v>0</v>
      </c>
      <c r="P3591" s="4">
        <f t="shared" si="1616"/>
        <v>1.2462128098967713E-9</v>
      </c>
      <c r="Q3591" s="11">
        <f t="shared" si="1608"/>
        <v>1.831413571056754E-8</v>
      </c>
      <c r="R3591" s="10">
        <f t="shared" si="1617"/>
        <v>0</v>
      </c>
      <c r="S3591" s="9">
        <f t="shared" si="1618"/>
        <v>0</v>
      </c>
      <c r="T3591" s="8">
        <f t="shared" si="1619"/>
        <v>37294.985922558852</v>
      </c>
      <c r="U3591" s="7">
        <f t="shared" si="1620"/>
        <v>-32.161889288814081</v>
      </c>
      <c r="V3591" s="9">
        <f t="shared" si="1621"/>
        <v>0</v>
      </c>
      <c r="W3591" s="8">
        <f t="shared" si="1622"/>
        <v>3935.0464558612857</v>
      </c>
      <c r="X3591" s="7">
        <f t="shared" si="1623"/>
        <v>-32.161889288814081</v>
      </c>
      <c r="Y3591" s="6">
        <f t="shared" si="1609"/>
        <v>0</v>
      </c>
      <c r="Z3591" s="4">
        <f t="shared" si="1610"/>
        <v>-1</v>
      </c>
      <c r="AA3591" s="4">
        <f t="shared" si="1624"/>
        <v>0</v>
      </c>
      <c r="AB3591" s="5">
        <f t="shared" si="1625"/>
        <v>0</v>
      </c>
      <c r="AC3591" s="418">
        <f t="shared" si="1629"/>
        <v>0</v>
      </c>
      <c r="AD3591" s="628">
        <f t="shared" si="1626"/>
        <v>0</v>
      </c>
      <c r="AE3591" s="4">
        <f t="shared" si="1611"/>
        <v>0</v>
      </c>
      <c r="AF3591" s="3">
        <f t="shared" si="1627"/>
        <v>4.67</v>
      </c>
      <c r="AG3591" s="2">
        <f t="shared" si="1612"/>
        <v>105.92076283713217</v>
      </c>
      <c r="AH3591" s="1">
        <f t="shared" si="1601"/>
        <v>0</v>
      </c>
    </row>
    <row r="3592" spans="6:34" ht="15" thickBot="1" x14ac:dyDescent="0.4">
      <c r="F3592" s="21">
        <f t="shared" si="1613"/>
        <v>356.20000000001249</v>
      </c>
      <c r="G3592" s="20">
        <f t="shared" si="1628"/>
        <v>356.63043478260749</v>
      </c>
      <c r="H3592" s="19">
        <f t="shared" si="1602"/>
        <v>6.6304347826074945</v>
      </c>
      <c r="I3592" s="18">
        <f t="shared" si="1603"/>
        <v>1.8944099378878556E-2</v>
      </c>
      <c r="J3592" s="17">
        <f t="shared" si="1604"/>
        <v>3935.0464558612857</v>
      </c>
      <c r="K3592" s="16">
        <f t="shared" si="1605"/>
        <v>32.161889288814081</v>
      </c>
      <c r="L3592" s="15">
        <f t="shared" si="1606"/>
        <v>1.3845347021276564E-7</v>
      </c>
      <c r="M3592" s="14">
        <f t="shared" si="1607"/>
        <v>3.2909005334872264E-10</v>
      </c>
      <c r="N3592" s="13">
        <f t="shared" si="1614"/>
        <v>0</v>
      </c>
      <c r="O3592" s="12">
        <f t="shared" si="1615"/>
        <v>0</v>
      </c>
      <c r="P3592" s="4">
        <f t="shared" si="1616"/>
        <v>1.2462128098967713E-9</v>
      </c>
      <c r="Q3592" s="11">
        <f t="shared" si="1608"/>
        <v>1.831413571056754E-8</v>
      </c>
      <c r="R3592" s="10">
        <f t="shared" si="1617"/>
        <v>0</v>
      </c>
      <c r="S3592" s="9">
        <f t="shared" si="1618"/>
        <v>0</v>
      </c>
      <c r="T3592" s="8">
        <f t="shared" si="1619"/>
        <v>37294.985922558852</v>
      </c>
      <c r="U3592" s="7">
        <f t="shared" si="1620"/>
        <v>-32.161889288814081</v>
      </c>
      <c r="V3592" s="9">
        <f t="shared" si="1621"/>
        <v>0</v>
      </c>
      <c r="W3592" s="8">
        <f t="shared" si="1622"/>
        <v>3935.0464558612857</v>
      </c>
      <c r="X3592" s="7">
        <f t="shared" si="1623"/>
        <v>-32.161889288814081</v>
      </c>
      <c r="Y3592" s="6">
        <f t="shared" si="1609"/>
        <v>0</v>
      </c>
      <c r="Z3592" s="4">
        <f t="shared" si="1610"/>
        <v>-1</v>
      </c>
      <c r="AA3592" s="4">
        <f t="shared" si="1624"/>
        <v>0</v>
      </c>
      <c r="AB3592" s="5">
        <f t="shared" si="1625"/>
        <v>0</v>
      </c>
      <c r="AC3592" s="418">
        <f t="shared" si="1629"/>
        <v>0</v>
      </c>
      <c r="AD3592" s="628">
        <f t="shared" si="1626"/>
        <v>0</v>
      </c>
      <c r="AE3592" s="4">
        <f t="shared" si="1611"/>
        <v>0</v>
      </c>
      <c r="AF3592" s="3">
        <f t="shared" si="1627"/>
        <v>4.67</v>
      </c>
      <c r="AG3592" s="2">
        <f t="shared" si="1612"/>
        <v>105.92076283713217</v>
      </c>
      <c r="AH3592" s="1">
        <f t="shared" si="1601"/>
        <v>0</v>
      </c>
    </row>
    <row r="3593" spans="6:34" ht="15" thickBot="1" x14ac:dyDescent="0.4">
      <c r="F3593" s="21">
        <f t="shared" si="1613"/>
        <v>356.30000000001252</v>
      </c>
      <c r="G3593" s="20">
        <f t="shared" si="1628"/>
        <v>356.63043478260749</v>
      </c>
      <c r="H3593" s="19">
        <f t="shared" si="1602"/>
        <v>6.6304347826074945</v>
      </c>
      <c r="I3593" s="18">
        <f t="shared" si="1603"/>
        <v>1.8944099378878556E-2</v>
      </c>
      <c r="J3593" s="17">
        <f t="shared" si="1604"/>
        <v>3935.0464558612857</v>
      </c>
      <c r="K3593" s="16">
        <f t="shared" si="1605"/>
        <v>32.161889288814081</v>
      </c>
      <c r="L3593" s="15">
        <f t="shared" si="1606"/>
        <v>1.3845347021276564E-7</v>
      </c>
      <c r="M3593" s="14">
        <f t="shared" si="1607"/>
        <v>3.2909005334872264E-10</v>
      </c>
      <c r="N3593" s="13">
        <f t="shared" si="1614"/>
        <v>0</v>
      </c>
      <c r="O3593" s="12">
        <f t="shared" si="1615"/>
        <v>0</v>
      </c>
      <c r="P3593" s="4">
        <f t="shared" si="1616"/>
        <v>1.2462128098967713E-9</v>
      </c>
      <c r="Q3593" s="11">
        <f t="shared" si="1608"/>
        <v>1.831413571056754E-8</v>
      </c>
      <c r="R3593" s="10">
        <f t="shared" si="1617"/>
        <v>0</v>
      </c>
      <c r="S3593" s="9">
        <f t="shared" si="1618"/>
        <v>0</v>
      </c>
      <c r="T3593" s="8">
        <f t="shared" si="1619"/>
        <v>37294.985922558852</v>
      </c>
      <c r="U3593" s="7">
        <f t="shared" si="1620"/>
        <v>-32.161889288814081</v>
      </c>
      <c r="V3593" s="9">
        <f t="shared" si="1621"/>
        <v>0</v>
      </c>
      <c r="W3593" s="8">
        <f t="shared" si="1622"/>
        <v>3935.0464558612857</v>
      </c>
      <c r="X3593" s="7">
        <f t="shared" si="1623"/>
        <v>-32.161889288814081</v>
      </c>
      <c r="Y3593" s="6">
        <f t="shared" si="1609"/>
        <v>0</v>
      </c>
      <c r="Z3593" s="4">
        <f t="shared" si="1610"/>
        <v>-1</v>
      </c>
      <c r="AA3593" s="4">
        <f t="shared" si="1624"/>
        <v>0</v>
      </c>
      <c r="AB3593" s="5">
        <f t="shared" si="1625"/>
        <v>0</v>
      </c>
      <c r="AC3593" s="418">
        <f t="shared" si="1629"/>
        <v>0</v>
      </c>
      <c r="AD3593" s="628">
        <f t="shared" si="1626"/>
        <v>0</v>
      </c>
      <c r="AE3593" s="4">
        <f t="shared" si="1611"/>
        <v>0</v>
      </c>
      <c r="AF3593" s="3">
        <f t="shared" si="1627"/>
        <v>4.67</v>
      </c>
      <c r="AG3593" s="2">
        <f t="shared" si="1612"/>
        <v>105.92076283713217</v>
      </c>
      <c r="AH3593" s="1">
        <f t="shared" si="1601"/>
        <v>0</v>
      </c>
    </row>
    <row r="3594" spans="6:34" ht="15" thickBot="1" x14ac:dyDescent="0.4">
      <c r="F3594" s="21">
        <f t="shared" si="1613"/>
        <v>356.40000000001254</v>
      </c>
      <c r="G3594" s="20">
        <f t="shared" si="1628"/>
        <v>356.63043478260749</v>
      </c>
      <c r="H3594" s="19">
        <f t="shared" si="1602"/>
        <v>6.6304347826074945</v>
      </c>
      <c r="I3594" s="18">
        <f t="shared" si="1603"/>
        <v>1.8944099378878556E-2</v>
      </c>
      <c r="J3594" s="17">
        <f t="shared" si="1604"/>
        <v>3935.0464558612857</v>
      </c>
      <c r="K3594" s="16">
        <f t="shared" si="1605"/>
        <v>32.161889288814081</v>
      </c>
      <c r="L3594" s="15">
        <f t="shared" si="1606"/>
        <v>1.3845347021276564E-7</v>
      </c>
      <c r="M3594" s="14">
        <f t="shared" si="1607"/>
        <v>3.2909005334872264E-10</v>
      </c>
      <c r="N3594" s="13">
        <f t="shared" si="1614"/>
        <v>0</v>
      </c>
      <c r="O3594" s="12">
        <f t="shared" si="1615"/>
        <v>0</v>
      </c>
      <c r="P3594" s="4">
        <f t="shared" si="1616"/>
        <v>1.2462128098967713E-9</v>
      </c>
      <c r="Q3594" s="11">
        <f t="shared" si="1608"/>
        <v>1.831413571056754E-8</v>
      </c>
      <c r="R3594" s="10">
        <f t="shared" si="1617"/>
        <v>0</v>
      </c>
      <c r="S3594" s="9">
        <f t="shared" si="1618"/>
        <v>0</v>
      </c>
      <c r="T3594" s="8">
        <f t="shared" si="1619"/>
        <v>37294.985922558852</v>
      </c>
      <c r="U3594" s="7">
        <f t="shared" si="1620"/>
        <v>-32.161889288814081</v>
      </c>
      <c r="V3594" s="9">
        <f t="shared" si="1621"/>
        <v>0</v>
      </c>
      <c r="W3594" s="8">
        <f t="shared" si="1622"/>
        <v>3935.0464558612857</v>
      </c>
      <c r="X3594" s="7">
        <f t="shared" si="1623"/>
        <v>-32.161889288814081</v>
      </c>
      <c r="Y3594" s="6">
        <f t="shared" si="1609"/>
        <v>0</v>
      </c>
      <c r="Z3594" s="4">
        <f t="shared" si="1610"/>
        <v>-1</v>
      </c>
      <c r="AA3594" s="4">
        <f t="shared" si="1624"/>
        <v>0</v>
      </c>
      <c r="AB3594" s="5">
        <f t="shared" si="1625"/>
        <v>0</v>
      </c>
      <c r="AC3594" s="418">
        <f t="shared" si="1629"/>
        <v>0</v>
      </c>
      <c r="AD3594" s="628">
        <f t="shared" si="1626"/>
        <v>0</v>
      </c>
      <c r="AE3594" s="4">
        <f t="shared" si="1611"/>
        <v>0</v>
      </c>
      <c r="AF3594" s="3">
        <f t="shared" si="1627"/>
        <v>4.67</v>
      </c>
      <c r="AG3594" s="2">
        <f t="shared" si="1612"/>
        <v>105.92076283713217</v>
      </c>
      <c r="AH3594" s="1">
        <f t="shared" si="1601"/>
        <v>0</v>
      </c>
    </row>
    <row r="3595" spans="6:34" ht="15" thickBot="1" x14ac:dyDescent="0.4">
      <c r="F3595" s="21">
        <f t="shared" si="1613"/>
        <v>356.50000000001256</v>
      </c>
      <c r="G3595" s="20">
        <f t="shared" si="1628"/>
        <v>356.63043478260749</v>
      </c>
      <c r="H3595" s="19">
        <f t="shared" si="1602"/>
        <v>6.6304347826074945</v>
      </c>
      <c r="I3595" s="18">
        <f t="shared" si="1603"/>
        <v>1.8944099378878556E-2</v>
      </c>
      <c r="J3595" s="17">
        <f t="shared" si="1604"/>
        <v>3935.0464558612857</v>
      </c>
      <c r="K3595" s="16">
        <f t="shared" si="1605"/>
        <v>32.161889288814081</v>
      </c>
      <c r="L3595" s="15">
        <f t="shared" si="1606"/>
        <v>1.3845347021276564E-7</v>
      </c>
      <c r="M3595" s="14">
        <f t="shared" si="1607"/>
        <v>3.2909005334872264E-10</v>
      </c>
      <c r="N3595" s="13">
        <f t="shared" si="1614"/>
        <v>0</v>
      </c>
      <c r="O3595" s="12">
        <f t="shared" si="1615"/>
        <v>0</v>
      </c>
      <c r="P3595" s="4">
        <f t="shared" si="1616"/>
        <v>1.2462128098967713E-9</v>
      </c>
      <c r="Q3595" s="11">
        <f t="shared" si="1608"/>
        <v>1.831413571056754E-8</v>
      </c>
      <c r="R3595" s="10">
        <f t="shared" si="1617"/>
        <v>0</v>
      </c>
      <c r="S3595" s="9">
        <f t="shared" si="1618"/>
        <v>0</v>
      </c>
      <c r="T3595" s="8">
        <f t="shared" si="1619"/>
        <v>37294.985922558852</v>
      </c>
      <c r="U3595" s="7">
        <f t="shared" si="1620"/>
        <v>-32.161889288814081</v>
      </c>
      <c r="V3595" s="9">
        <f t="shared" si="1621"/>
        <v>0</v>
      </c>
      <c r="W3595" s="8">
        <f t="shared" si="1622"/>
        <v>3935.0464558612857</v>
      </c>
      <c r="X3595" s="7">
        <f t="shared" si="1623"/>
        <v>-32.161889288814081</v>
      </c>
      <c r="Y3595" s="6">
        <f t="shared" si="1609"/>
        <v>0</v>
      </c>
      <c r="Z3595" s="4">
        <f t="shared" si="1610"/>
        <v>-1</v>
      </c>
      <c r="AA3595" s="4">
        <f t="shared" si="1624"/>
        <v>0</v>
      </c>
      <c r="AB3595" s="5">
        <f t="shared" si="1625"/>
        <v>0</v>
      </c>
      <c r="AC3595" s="418">
        <f t="shared" si="1629"/>
        <v>0</v>
      </c>
      <c r="AD3595" s="628">
        <f t="shared" si="1626"/>
        <v>0</v>
      </c>
      <c r="AE3595" s="4">
        <f t="shared" si="1611"/>
        <v>0</v>
      </c>
      <c r="AF3595" s="3">
        <f t="shared" si="1627"/>
        <v>4.67</v>
      </c>
      <c r="AG3595" s="2">
        <f t="shared" si="1612"/>
        <v>105.92076283713217</v>
      </c>
      <c r="AH3595" s="1">
        <f t="shared" si="1601"/>
        <v>0</v>
      </c>
    </row>
    <row r="3596" spans="6:34" ht="15" thickBot="1" x14ac:dyDescent="0.4">
      <c r="F3596" s="21">
        <f t="shared" si="1613"/>
        <v>356.60000000001259</v>
      </c>
      <c r="G3596" s="20">
        <f t="shared" si="1628"/>
        <v>356.63043478260749</v>
      </c>
      <c r="H3596" s="19">
        <f t="shared" si="1602"/>
        <v>6.6304347826074945</v>
      </c>
      <c r="I3596" s="18">
        <f t="shared" si="1603"/>
        <v>1.8944099378878556E-2</v>
      </c>
      <c r="J3596" s="17">
        <f t="shared" si="1604"/>
        <v>3935.0464558612857</v>
      </c>
      <c r="K3596" s="16">
        <f t="shared" si="1605"/>
        <v>32.161889288814081</v>
      </c>
      <c r="L3596" s="15">
        <f t="shared" si="1606"/>
        <v>1.3845347021276564E-7</v>
      </c>
      <c r="M3596" s="14">
        <f t="shared" si="1607"/>
        <v>3.2909005334872264E-10</v>
      </c>
      <c r="N3596" s="13">
        <f t="shared" si="1614"/>
        <v>0</v>
      </c>
      <c r="O3596" s="12">
        <f t="shared" si="1615"/>
        <v>0</v>
      </c>
      <c r="P3596" s="4">
        <f t="shared" si="1616"/>
        <v>1.2462128098967713E-9</v>
      </c>
      <c r="Q3596" s="11">
        <f t="shared" si="1608"/>
        <v>1.831413571056754E-8</v>
      </c>
      <c r="R3596" s="10">
        <f t="shared" si="1617"/>
        <v>0</v>
      </c>
      <c r="S3596" s="9">
        <f t="shared" si="1618"/>
        <v>0</v>
      </c>
      <c r="T3596" s="8">
        <f t="shared" si="1619"/>
        <v>37294.985922558852</v>
      </c>
      <c r="U3596" s="7">
        <f t="shared" si="1620"/>
        <v>-32.161889288814081</v>
      </c>
      <c r="V3596" s="9">
        <f t="shared" si="1621"/>
        <v>0</v>
      </c>
      <c r="W3596" s="8">
        <f t="shared" si="1622"/>
        <v>3935.0464558612857</v>
      </c>
      <c r="X3596" s="7">
        <f t="shared" si="1623"/>
        <v>-32.161889288814081</v>
      </c>
      <c r="Y3596" s="6">
        <f t="shared" si="1609"/>
        <v>0</v>
      </c>
      <c r="Z3596" s="4">
        <f t="shared" si="1610"/>
        <v>-1</v>
      </c>
      <c r="AA3596" s="4">
        <f t="shared" si="1624"/>
        <v>0</v>
      </c>
      <c r="AB3596" s="5">
        <f t="shared" si="1625"/>
        <v>0</v>
      </c>
      <c r="AC3596" s="418">
        <f t="shared" si="1629"/>
        <v>0</v>
      </c>
      <c r="AD3596" s="628">
        <f t="shared" si="1626"/>
        <v>0</v>
      </c>
      <c r="AE3596" s="4">
        <f t="shared" si="1611"/>
        <v>0</v>
      </c>
      <c r="AF3596" s="3">
        <f t="shared" si="1627"/>
        <v>4.67</v>
      </c>
      <c r="AG3596" s="2">
        <f t="shared" si="1612"/>
        <v>105.92076283713217</v>
      </c>
      <c r="AH3596" s="1">
        <f t="shared" si="1601"/>
        <v>0</v>
      </c>
    </row>
  </sheetData>
  <mergeCells count="8">
    <mergeCell ref="L27:M27"/>
    <mergeCell ref="A2:B2"/>
    <mergeCell ref="F11:G11"/>
    <mergeCell ref="J2:K2"/>
    <mergeCell ref="L15:M15"/>
    <mergeCell ref="F9:G9"/>
    <mergeCell ref="F20:G20"/>
    <mergeCell ref="L16:M16"/>
  </mergeCells>
  <conditionalFormatting sqref="X30">
    <cfRule type="iconSet" priority="36">
      <iconSet iconSet="3Arrows">
        <cfvo type="percent" val="0"/>
        <cfvo type="percent" val="33"/>
        <cfvo type="percent" val="67"/>
      </iconSet>
    </cfRule>
    <cfRule type="colorScale" priority="37">
      <colorScale>
        <cfvo type="min"/>
        <cfvo type="percentile" val="50"/>
        <cfvo type="max"/>
        <color rgb="FFF8696B"/>
        <color rgb="FFFFEB84"/>
        <color rgb="FF63BE7B"/>
      </colorScale>
    </cfRule>
  </conditionalFormatting>
  <conditionalFormatting sqref="X32">
    <cfRule type="iconSet" priority="35">
      <iconSet iconSet="3Arrows">
        <cfvo type="percent" val="0"/>
        <cfvo type="percent" val="33"/>
        <cfvo type="percent" val="67"/>
      </iconSet>
    </cfRule>
  </conditionalFormatting>
  <conditionalFormatting sqref="M30">
    <cfRule type="dataBar" priority="34">
      <dataBar>
        <cfvo type="min"/>
        <cfvo type="max"/>
        <color rgb="FF008AEF"/>
      </dataBar>
      <extLst>
        <ext xmlns:x14="http://schemas.microsoft.com/office/spreadsheetml/2009/9/main" uri="{B025F937-C7B1-47D3-B67F-A62EFF666E3E}">
          <x14:id>{46977899-758E-4A2B-B849-4540171F0722}</x14:id>
        </ext>
      </extLst>
    </cfRule>
  </conditionalFormatting>
  <conditionalFormatting sqref="R30">
    <cfRule type="colorScale" priority="33">
      <colorScale>
        <cfvo type="min"/>
        <cfvo type="percentile" val="50"/>
        <cfvo type="max"/>
        <color rgb="FFF8696B"/>
        <color rgb="FFFCFCFF"/>
        <color rgb="FF5A8AC6"/>
      </colorScale>
    </cfRule>
  </conditionalFormatting>
  <conditionalFormatting sqref="U30">
    <cfRule type="colorScale" priority="32">
      <colorScale>
        <cfvo type="min"/>
        <cfvo type="percentile" val="50"/>
        <cfvo type="max"/>
        <color rgb="FFF8696B"/>
        <color rgb="FFFCFCFF"/>
        <color rgb="FF5A8AC6"/>
      </colorScale>
    </cfRule>
  </conditionalFormatting>
  <conditionalFormatting sqref="A8">
    <cfRule type="containsText" dxfId="73" priority="19" operator="containsText" text="Green">
      <formula>NOT(ISERROR(SEARCH("Green",A8)))</formula>
    </cfRule>
  </conditionalFormatting>
  <conditionalFormatting sqref="A9">
    <cfRule type="containsText" dxfId="72" priority="18" operator="containsText" text="Red">
      <formula>NOT(ISERROR(SEARCH("Red",A9)))</formula>
    </cfRule>
  </conditionalFormatting>
  <conditionalFormatting sqref="W30:W155">
    <cfRule type="cellIs" dxfId="71" priority="17" operator="between">
      <formula>2100</formula>
      <formula>2140</formula>
    </cfRule>
  </conditionalFormatting>
  <conditionalFormatting sqref="AH30:AH912">
    <cfRule type="dataBar" priority="14">
      <dataBar>
        <cfvo type="min"/>
        <cfvo type="max"/>
        <color rgb="FF008AEF"/>
      </dataBar>
      <extLst>
        <ext xmlns:x14="http://schemas.microsoft.com/office/spreadsheetml/2009/9/main" uri="{B025F937-C7B1-47D3-B67F-A62EFF666E3E}">
          <x14:id>{1475FDC0-0724-4AF9-8B87-A160D1BE6A4C}</x14:id>
        </ext>
      </extLst>
    </cfRule>
  </conditionalFormatting>
  <conditionalFormatting sqref="G30:G3596">
    <cfRule type="dataBar" priority="38">
      <dataBar>
        <cfvo type="min"/>
        <cfvo type="max"/>
        <color rgb="FF63C384"/>
      </dataBar>
      <extLst>
        <ext xmlns:x14="http://schemas.microsoft.com/office/spreadsheetml/2009/9/main" uri="{B025F937-C7B1-47D3-B67F-A62EFF666E3E}">
          <x14:id>{4DF781E7-A86B-4CF7-9BF9-C1636DF24D74}</x14:id>
        </ext>
      </extLst>
    </cfRule>
  </conditionalFormatting>
  <conditionalFormatting sqref="J30:J3596">
    <cfRule type="dataBar" priority="39">
      <dataBar>
        <cfvo type="min"/>
        <cfvo type="max"/>
        <color rgb="FF008AEF"/>
      </dataBar>
      <extLst>
        <ext xmlns:x14="http://schemas.microsoft.com/office/spreadsheetml/2009/9/main" uri="{B025F937-C7B1-47D3-B67F-A62EFF666E3E}">
          <x14:id>{E1EE4D8C-A96F-4698-9463-AE3C29D32123}</x14:id>
        </ext>
      </extLst>
    </cfRule>
  </conditionalFormatting>
  <conditionalFormatting sqref="I30:I3596">
    <cfRule type="dataBar" priority="40">
      <dataBar>
        <cfvo type="min"/>
        <cfvo type="max"/>
        <color rgb="FFFF555A"/>
      </dataBar>
      <extLst>
        <ext xmlns:x14="http://schemas.microsoft.com/office/spreadsheetml/2009/9/main" uri="{B025F937-C7B1-47D3-B67F-A62EFF666E3E}">
          <x14:id>{555BA689-C77C-430E-B074-AD68E0E40AE1}</x14:id>
        </ext>
      </extLst>
    </cfRule>
  </conditionalFormatting>
  <conditionalFormatting sqref="M30:M3596">
    <cfRule type="dataBar" priority="41">
      <dataBar>
        <cfvo type="min"/>
        <cfvo type="max"/>
        <color rgb="FF3366FF"/>
      </dataBar>
      <extLst>
        <ext xmlns:x14="http://schemas.microsoft.com/office/spreadsheetml/2009/9/main" uri="{B025F937-C7B1-47D3-B67F-A62EFF666E3E}">
          <x14:id>{9C08450A-927F-4A22-9C87-AAACEF7751B4}</x14:id>
        </ext>
      </extLst>
    </cfRule>
    <cfRule type="dataBar" priority="42">
      <dataBar>
        <cfvo type="min"/>
        <cfvo type="max"/>
        <color rgb="FF008AEF"/>
      </dataBar>
      <extLst>
        <ext xmlns:x14="http://schemas.microsoft.com/office/spreadsheetml/2009/9/main" uri="{B025F937-C7B1-47D3-B67F-A62EFF666E3E}">
          <x14:id>{9EB63F50-265C-4EA7-9FEC-A11C54E3EB1B}</x14:id>
        </ext>
      </extLst>
    </cfRule>
  </conditionalFormatting>
  <conditionalFormatting sqref="M30:M3596">
    <cfRule type="dataBar" priority="43">
      <dataBar>
        <cfvo type="min"/>
        <cfvo type="max"/>
        <color rgb="FF008AEF"/>
      </dataBar>
      <extLst>
        <ext xmlns:x14="http://schemas.microsoft.com/office/spreadsheetml/2009/9/main" uri="{B025F937-C7B1-47D3-B67F-A62EFF666E3E}">
          <x14:id>{3A00C7E9-C267-4A44-9064-63ACF5E35863}</x14:id>
        </ext>
      </extLst>
    </cfRule>
  </conditionalFormatting>
  <conditionalFormatting sqref="Y30:Y3596">
    <cfRule type="dataBar" priority="44">
      <dataBar>
        <cfvo type="min"/>
        <cfvo type="max"/>
        <color rgb="FFFF555A"/>
      </dataBar>
      <extLst>
        <ext xmlns:x14="http://schemas.microsoft.com/office/spreadsheetml/2009/9/main" uri="{B025F937-C7B1-47D3-B67F-A62EFF666E3E}">
          <x14:id>{3515A102-6FED-430F-A502-91A59481F186}</x14:id>
        </ext>
      </extLst>
    </cfRule>
  </conditionalFormatting>
  <conditionalFormatting sqref="T30:T3596">
    <cfRule type="dataBar" priority="45">
      <dataBar>
        <cfvo type="min"/>
        <cfvo type="max"/>
        <color rgb="FFFFB628"/>
      </dataBar>
      <extLst>
        <ext xmlns:x14="http://schemas.microsoft.com/office/spreadsheetml/2009/9/main" uri="{B025F937-C7B1-47D3-B67F-A62EFF666E3E}">
          <x14:id>{29DFA8E9-BB94-409A-BA48-FFCDF03F2668}</x14:id>
        </ext>
      </extLst>
    </cfRule>
  </conditionalFormatting>
  <conditionalFormatting sqref="Z30:AA3596">
    <cfRule type="colorScale" priority="48">
      <colorScale>
        <cfvo type="min"/>
        <cfvo type="percentile" val="50"/>
        <cfvo type="max"/>
        <color rgb="FF63BE7B"/>
        <color rgb="FFFFEB84"/>
        <color rgb="FFF8696B"/>
      </colorScale>
    </cfRule>
  </conditionalFormatting>
  <conditionalFormatting sqref="Z30:AA3596">
    <cfRule type="colorScale" priority="49">
      <colorScale>
        <cfvo type="min"/>
        <cfvo type="percentile" val="50"/>
        <cfvo type="max"/>
        <color rgb="FF63BE7B"/>
        <color rgb="FFFCFCFF"/>
        <color rgb="FFF8696B"/>
      </colorScale>
    </cfRule>
  </conditionalFormatting>
  <conditionalFormatting sqref="X31:X3596">
    <cfRule type="colorScale" priority="50">
      <colorScale>
        <cfvo type="min"/>
        <cfvo type="percentile" val="50"/>
        <cfvo type="max"/>
        <color rgb="FFF8696B"/>
        <color rgb="FFFFEB84"/>
        <color rgb="FF63BE7B"/>
      </colorScale>
    </cfRule>
  </conditionalFormatting>
  <conditionalFormatting sqref="X31:X3596">
    <cfRule type="iconSet" priority="51">
      <iconSet iconSet="3Arrows">
        <cfvo type="percent" val="0"/>
        <cfvo type="percent" val="33"/>
        <cfvo type="percent" val="67"/>
      </iconSet>
    </cfRule>
  </conditionalFormatting>
  <conditionalFormatting sqref="M31:M3596">
    <cfRule type="dataBar" priority="52">
      <dataBar>
        <cfvo type="min"/>
        <cfvo type="max"/>
        <color rgb="FF008AEF"/>
      </dataBar>
      <extLst>
        <ext xmlns:x14="http://schemas.microsoft.com/office/spreadsheetml/2009/9/main" uri="{B025F937-C7B1-47D3-B67F-A62EFF666E3E}">
          <x14:id>{B501D9C2-6D9D-496C-A338-095BD69D27E8}</x14:id>
        </ext>
      </extLst>
    </cfRule>
  </conditionalFormatting>
  <conditionalFormatting sqref="R31:R3596">
    <cfRule type="colorScale" priority="53">
      <colorScale>
        <cfvo type="min"/>
        <cfvo type="percentile" val="50"/>
        <cfvo type="max"/>
        <color rgb="FFF8696B"/>
        <color rgb="FFFCFCFF"/>
        <color rgb="FF5A8AC6"/>
      </colorScale>
    </cfRule>
  </conditionalFormatting>
  <conditionalFormatting sqref="U31:U3596">
    <cfRule type="colorScale" priority="54">
      <colorScale>
        <cfvo type="min"/>
        <cfvo type="percentile" val="50"/>
        <cfvo type="max"/>
        <color rgb="FFF8696B"/>
        <color rgb="FFFCFCFF"/>
        <color rgb="FF5A8AC6"/>
      </colorScale>
    </cfRule>
  </conditionalFormatting>
  <conditionalFormatting sqref="Q30:Q3596">
    <cfRule type="dataBar" priority="55">
      <dataBar>
        <cfvo type="min"/>
        <cfvo type="max"/>
        <color rgb="FFD6007B"/>
      </dataBar>
      <extLst>
        <ext xmlns:x14="http://schemas.microsoft.com/office/spreadsheetml/2009/9/main" uri="{B025F937-C7B1-47D3-B67F-A62EFF666E3E}">
          <x14:id>{2F44B699-1564-4372-AD6D-1D7B92DB2D9D}</x14:id>
        </ext>
      </extLst>
    </cfRule>
  </conditionalFormatting>
  <conditionalFormatting sqref="L30:L3596">
    <cfRule type="dataBar" priority="56">
      <dataBar>
        <cfvo type="min"/>
        <cfvo type="max"/>
        <color rgb="FF638EC6"/>
      </dataBar>
      <extLst>
        <ext xmlns:x14="http://schemas.microsoft.com/office/spreadsheetml/2009/9/main" uri="{B025F937-C7B1-47D3-B67F-A62EFF666E3E}">
          <x14:id>{556140A7-8D6F-4DB3-910B-A5358A320B76}</x14:id>
        </ext>
      </extLst>
    </cfRule>
  </conditionalFormatting>
  <conditionalFormatting sqref="H30:H3596">
    <cfRule type="dataBar" priority="57">
      <dataBar>
        <cfvo type="min"/>
        <cfvo type="max"/>
        <color rgb="FF00CCFF"/>
      </dataBar>
      <extLst>
        <ext xmlns:x14="http://schemas.microsoft.com/office/spreadsheetml/2009/9/main" uri="{B025F937-C7B1-47D3-B67F-A62EFF666E3E}">
          <x14:id>{AB13B2EC-3456-4C05-AFE9-29117AFFF071}</x14:id>
        </ext>
      </extLst>
    </cfRule>
  </conditionalFormatting>
  <conditionalFormatting sqref="H30:H3596">
    <cfRule type="dataBar" priority="58">
      <dataBar>
        <cfvo type="min"/>
        <cfvo type="max"/>
        <color rgb="FF00CCFF"/>
      </dataBar>
      <extLst>
        <ext xmlns:x14="http://schemas.microsoft.com/office/spreadsheetml/2009/9/main" uri="{B025F937-C7B1-47D3-B67F-A62EFF666E3E}">
          <x14:id>{88710C17-64FB-4191-9D18-A382F02BE536}</x14:id>
        </ext>
      </extLst>
    </cfRule>
    <cfRule type="dataBar" priority="59">
      <dataBar>
        <cfvo type="min"/>
        <cfvo type="max"/>
        <color rgb="FF00CCFF"/>
      </dataBar>
      <extLst>
        <ext xmlns:x14="http://schemas.microsoft.com/office/spreadsheetml/2009/9/main" uri="{B025F937-C7B1-47D3-B67F-A62EFF666E3E}">
          <x14:id>{AAE11B1A-36A6-4D2F-8788-4DC97E870889}</x14:id>
        </ext>
      </extLst>
    </cfRule>
  </conditionalFormatting>
  <conditionalFormatting sqref="W30:W3596">
    <cfRule type="dataBar" priority="61">
      <dataBar>
        <cfvo type="min"/>
        <cfvo type="max"/>
        <color rgb="FFFFB628"/>
      </dataBar>
      <extLst>
        <ext xmlns:x14="http://schemas.microsoft.com/office/spreadsheetml/2009/9/main" uri="{B025F937-C7B1-47D3-B67F-A62EFF666E3E}">
          <x14:id>{4B45B9D0-4BFC-4480-B8A1-6451C89C43EF}</x14:id>
        </ext>
      </extLst>
    </cfRule>
  </conditionalFormatting>
  <conditionalFormatting sqref="P30:P3596">
    <cfRule type="dataBar" priority="62">
      <dataBar>
        <cfvo type="min"/>
        <cfvo type="max"/>
        <color rgb="FFFF0066"/>
      </dataBar>
      <extLst>
        <ext xmlns:x14="http://schemas.microsoft.com/office/spreadsheetml/2009/9/main" uri="{B025F937-C7B1-47D3-B67F-A62EFF666E3E}">
          <x14:id>{531077E6-E10B-4882-B896-E9F157159E01}</x14:id>
        </ext>
      </extLst>
    </cfRule>
  </conditionalFormatting>
  <conditionalFormatting sqref="AH30:AH3596">
    <cfRule type="dataBar" priority="63">
      <dataBar>
        <cfvo type="min"/>
        <cfvo type="max"/>
        <color rgb="FF008AEF"/>
      </dataBar>
      <extLst>
        <ext xmlns:x14="http://schemas.microsoft.com/office/spreadsheetml/2009/9/main" uri="{B025F937-C7B1-47D3-B67F-A62EFF666E3E}">
          <x14:id>{838C0291-58FF-4C46-918F-92DE0AEC5F87}</x14:id>
        </ext>
      </extLst>
    </cfRule>
  </conditionalFormatting>
  <conditionalFormatting sqref="AE30:AE291">
    <cfRule type="colorScale" priority="8">
      <colorScale>
        <cfvo type="min"/>
        <cfvo type="max"/>
        <color rgb="FFFCFCFF"/>
        <color rgb="FFF8696B"/>
      </colorScale>
    </cfRule>
  </conditionalFormatting>
  <conditionalFormatting sqref="AB30:AB3596 AD30:AD3596">
    <cfRule type="colorScale" priority="109">
      <colorScale>
        <cfvo type="min"/>
        <cfvo type="percentile" val="50"/>
        <cfvo type="max"/>
        <color rgb="FF63BE7B"/>
        <color rgb="FFFFEB84"/>
        <color rgb="FFF8696B"/>
      </colorScale>
    </cfRule>
  </conditionalFormatting>
  <conditionalFormatting sqref="AB30:AB3596">
    <cfRule type="dataBar" priority="113">
      <dataBar>
        <cfvo type="min"/>
        <cfvo type="max"/>
        <color rgb="FFFFB628"/>
      </dataBar>
      <extLst>
        <ext xmlns:x14="http://schemas.microsoft.com/office/spreadsheetml/2009/9/main" uri="{B025F937-C7B1-47D3-B67F-A62EFF666E3E}">
          <x14:id>{1FCE3F35-10C9-456B-8299-6FFB3B3B8746}</x14:id>
        </ext>
      </extLst>
    </cfRule>
  </conditionalFormatting>
  <conditionalFormatting sqref="L17">
    <cfRule type="cellIs" dxfId="70" priority="5" operator="equal">
      <formula>328083.99</formula>
    </cfRule>
    <cfRule type="cellIs" dxfId="69" priority="6" operator="lessThan">
      <formula>328083.99</formula>
    </cfRule>
    <cfRule type="cellIs" dxfId="68" priority="7" operator="greaterThan">
      <formula>328083.99</formula>
    </cfRule>
  </conditionalFormatting>
  <conditionalFormatting sqref="F9:G9">
    <cfRule type="cellIs" dxfId="67" priority="1" operator="equal">
      <formula>30</formula>
    </cfRule>
    <cfRule type="cellIs" dxfId="66" priority="2" operator="lessThan">
      <formula>30</formula>
    </cfRule>
    <cfRule type="cellIs" dxfId="65" priority="3" operator="equal">
      <formula>30</formula>
    </cfRule>
    <cfRule type="cellIs" dxfId="64" priority="4" operator="greaterThan">
      <formula>30</formula>
    </cfRule>
  </conditionalFormatting>
  <hyperlinks>
    <hyperlink ref="AS33" r:id="rId1" xr:uid="{00000000-0004-0000-0000-000000000000}"/>
    <hyperlink ref="AS36" r:id="rId2" xr:uid="{00000000-0004-0000-0000-000001000000}"/>
  </hyperlinks>
  <pageMargins left="0.7" right="0.7" top="0.75" bottom="0.75" header="0.3" footer="0.3"/>
  <pageSetup orientation="portrait" r:id="rId3"/>
  <drawing r:id="rId4"/>
  <legacyDrawing r:id="rId5"/>
  <extLst>
    <ext xmlns:x14="http://schemas.microsoft.com/office/spreadsheetml/2009/9/main" uri="{78C0D931-6437-407d-A8EE-F0AAD7539E65}">
      <x14:conditionalFormattings>
        <x14:conditionalFormatting xmlns:xm="http://schemas.microsoft.com/office/excel/2006/main">
          <x14:cfRule type="dataBar" id="{46977899-758E-4A2B-B849-4540171F0722}">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1475FDC0-0724-4AF9-8B87-A160D1BE6A4C}">
            <x14:dataBar minLength="0" maxLength="100" border="1" negativeBarBorderColorSameAsPositive="0">
              <x14:cfvo type="autoMin"/>
              <x14:cfvo type="autoMax"/>
              <x14:borderColor rgb="FF008AEF"/>
              <x14:negativeFillColor rgb="FFFF0000"/>
              <x14:negativeBorderColor rgb="FFFF0000"/>
              <x14:axisColor rgb="FF000000"/>
            </x14:dataBar>
          </x14:cfRule>
          <xm:sqref>AH30:AH912</xm:sqref>
        </x14:conditionalFormatting>
        <x14:conditionalFormatting xmlns:xm="http://schemas.microsoft.com/office/excel/2006/main">
          <x14:cfRule type="dataBar" id="{4DF781E7-A86B-4CF7-9BF9-C1636DF24D74}">
            <x14:dataBar minLength="0" maxLength="100" border="1" negativeBarBorderColorSameAsPositive="0">
              <x14:cfvo type="autoMin"/>
              <x14:cfvo type="autoMax"/>
              <x14:borderColor rgb="FF63C384"/>
              <x14:negativeFillColor rgb="FFFF0000"/>
              <x14:negativeBorderColor rgb="FFFF0000"/>
              <x14:axisColor rgb="FF000000"/>
            </x14:dataBar>
          </x14:cfRule>
          <xm:sqref>G30:G3596</xm:sqref>
        </x14:conditionalFormatting>
        <x14:conditionalFormatting xmlns:xm="http://schemas.microsoft.com/office/excel/2006/main">
          <x14:cfRule type="dataBar" id="{E1EE4D8C-A96F-4698-9463-AE3C29D32123}">
            <x14:dataBar minLength="0" maxLength="100" border="1" negativeBarBorderColorSameAsPositive="0">
              <x14:cfvo type="autoMin"/>
              <x14:cfvo type="autoMax"/>
              <x14:borderColor rgb="FF008AEF"/>
              <x14:negativeFillColor rgb="FFFF0000"/>
              <x14:negativeBorderColor rgb="FFFF0000"/>
              <x14:axisColor rgb="FF000000"/>
            </x14:dataBar>
          </x14:cfRule>
          <xm:sqref>J30:J3596</xm:sqref>
        </x14:conditionalFormatting>
        <x14:conditionalFormatting xmlns:xm="http://schemas.microsoft.com/office/excel/2006/main">
          <x14:cfRule type="dataBar" id="{555BA689-C77C-430E-B074-AD68E0E40AE1}">
            <x14:dataBar minLength="0" maxLength="100" border="1" negativeBarBorderColorSameAsPositive="0">
              <x14:cfvo type="autoMin"/>
              <x14:cfvo type="autoMax"/>
              <x14:borderColor rgb="FFFF555A"/>
              <x14:negativeFillColor rgb="FFFF0000"/>
              <x14:negativeBorderColor rgb="FFFF0000"/>
              <x14:axisColor rgb="FF000000"/>
            </x14:dataBar>
          </x14:cfRule>
          <xm:sqref>I30:I3596</xm:sqref>
        </x14:conditionalFormatting>
        <x14:conditionalFormatting xmlns:xm="http://schemas.microsoft.com/office/excel/2006/main">
          <x14:cfRule type="dataBar" id="{9C08450A-927F-4A22-9C87-AAACEF7751B4}">
            <x14:dataBar minLength="0" maxLength="100" border="1">
              <x14:cfvo type="autoMin"/>
              <x14:cfvo type="autoMax"/>
              <x14:borderColor rgb="FF3366FF"/>
              <x14:negativeFillColor rgb="FFFF0000"/>
              <x14:axisColor rgb="FF000000"/>
            </x14:dataBar>
          </x14:cfRule>
          <x14:cfRule type="dataBar" id="{9EB63F50-265C-4EA7-9FEC-A11C54E3EB1B}">
            <x14:dataBar minLength="0" maxLength="100" gradient="0">
              <x14:cfvo type="autoMin"/>
              <x14:cfvo type="autoMax"/>
              <x14:negativeFillColor rgb="FFFF0000"/>
              <x14:axisColor rgb="FF000000"/>
            </x14:dataBar>
          </x14:cfRule>
          <xm:sqref>M30:M3596</xm:sqref>
        </x14:conditionalFormatting>
        <x14:conditionalFormatting xmlns:xm="http://schemas.microsoft.com/office/excel/2006/main">
          <x14:cfRule type="dataBar" id="{3A00C7E9-C267-4A44-9064-63ACF5E35863}">
            <x14:dataBar minLength="0" maxLength="100" border="1" negativeBarBorderColorSameAsPositive="0">
              <x14:cfvo type="autoMin"/>
              <x14:cfvo type="autoMax"/>
              <x14:borderColor rgb="FF008AEF"/>
              <x14:negativeFillColor rgb="FFFF0000"/>
              <x14:negativeBorderColor rgb="FFFF0000"/>
              <x14:axisColor rgb="FF000000"/>
            </x14:dataBar>
          </x14:cfRule>
          <xm:sqref>M30:M3596</xm:sqref>
        </x14:conditionalFormatting>
        <x14:conditionalFormatting xmlns:xm="http://schemas.microsoft.com/office/excel/2006/main">
          <x14:cfRule type="dataBar" id="{3515A102-6FED-430F-A502-91A59481F186}">
            <x14:dataBar minLength="0" maxLength="100" gradient="0">
              <x14:cfvo type="autoMin"/>
              <x14:cfvo type="autoMax"/>
              <x14:negativeFillColor rgb="FFFF0000"/>
              <x14:axisColor rgb="FF000000"/>
            </x14:dataBar>
          </x14:cfRule>
          <xm:sqref>Y30:Y3596</xm:sqref>
        </x14:conditionalFormatting>
        <x14:conditionalFormatting xmlns:xm="http://schemas.microsoft.com/office/excel/2006/main">
          <x14:cfRule type="dataBar" id="{29DFA8E9-BB94-409A-BA48-FFCDF03F2668}">
            <x14:dataBar minLength="0" maxLength="100" border="1" negativeBarBorderColorSameAsPositive="0">
              <x14:cfvo type="autoMin"/>
              <x14:cfvo type="autoMax"/>
              <x14:borderColor rgb="FFFFB628"/>
              <x14:negativeFillColor rgb="FFFF0000"/>
              <x14:negativeBorderColor rgb="FFFF0000"/>
              <x14:axisColor rgb="FF000000"/>
            </x14:dataBar>
          </x14:cfRule>
          <xm:sqref>T30:T3596</xm:sqref>
        </x14:conditionalFormatting>
        <x14:conditionalFormatting xmlns:xm="http://schemas.microsoft.com/office/excel/2006/main">
          <x14:cfRule type="dataBar" id="{B501D9C2-6D9D-496C-A338-095BD69D27E8}">
            <x14:dataBar minLength="0" maxLength="100" gradient="0">
              <x14:cfvo type="autoMin"/>
              <x14:cfvo type="autoMax"/>
              <x14:negativeFillColor rgb="FFFF0000"/>
              <x14:axisColor rgb="FF000000"/>
            </x14:dataBar>
          </x14:cfRule>
          <xm:sqref>M31:M3596</xm:sqref>
        </x14:conditionalFormatting>
        <x14:conditionalFormatting xmlns:xm="http://schemas.microsoft.com/office/excel/2006/main">
          <x14:cfRule type="dataBar" id="{2F44B699-1564-4372-AD6D-1D7B92DB2D9D}">
            <x14:dataBar minLength="0" maxLength="100" border="1" negativeBarBorderColorSameAsPositive="0">
              <x14:cfvo type="autoMin"/>
              <x14:cfvo type="autoMax"/>
              <x14:borderColor rgb="FFD6007B"/>
              <x14:negativeFillColor rgb="FFFF0000"/>
              <x14:negativeBorderColor rgb="FFFF0000"/>
              <x14:axisColor rgb="FF000000"/>
            </x14:dataBar>
          </x14:cfRule>
          <xm:sqref>Q30:Q3596</xm:sqref>
        </x14:conditionalFormatting>
        <x14:conditionalFormatting xmlns:xm="http://schemas.microsoft.com/office/excel/2006/main">
          <x14:cfRule type="dataBar" id="{556140A7-8D6F-4DB3-910B-A5358A320B76}">
            <x14:dataBar minLength="0" maxLength="100" border="1" negativeBarBorderColorSameAsPositive="0">
              <x14:cfvo type="autoMin"/>
              <x14:cfvo type="autoMax"/>
              <x14:borderColor rgb="FF638EC6"/>
              <x14:negativeFillColor rgb="FFFF0000"/>
              <x14:negativeBorderColor rgb="FFFF0000"/>
              <x14:axisColor rgb="FF000000"/>
            </x14:dataBar>
          </x14:cfRule>
          <xm:sqref>L30:L3596</xm:sqref>
        </x14:conditionalFormatting>
        <x14:conditionalFormatting xmlns:xm="http://schemas.microsoft.com/office/excel/2006/main">
          <x14:cfRule type="dataBar" id="{AB13B2EC-3456-4C05-AFE9-29117AFFF071}">
            <x14:dataBar minLength="0" maxLength="100">
              <x14:cfvo type="autoMin"/>
              <x14:cfvo type="autoMax"/>
              <x14:negativeFillColor rgb="FFFF0000"/>
              <x14:axisColor rgb="FF000000"/>
            </x14:dataBar>
          </x14:cfRule>
          <xm:sqref>H30:H3596</xm:sqref>
        </x14:conditionalFormatting>
        <x14:conditionalFormatting xmlns:xm="http://schemas.microsoft.com/office/excel/2006/main">
          <x14:cfRule type="dataBar" id="{88710C17-64FB-4191-9D18-A382F02BE536}">
            <x14:dataBar minLength="0" maxLength="100" border="1">
              <x14:cfvo type="autoMin"/>
              <x14:cfvo type="autoMax"/>
              <x14:borderColor rgb="FF00CCFF"/>
              <x14:negativeFillColor rgb="FFFF0000"/>
              <x14:axisColor rgb="FF000000"/>
            </x14:dataBar>
          </x14:cfRule>
          <x14:cfRule type="dataBar" id="{AAE11B1A-36A6-4D2F-8788-4DC97E870889}">
            <x14:dataBar minLength="0" maxLength="100" border="1" gradient="0">
              <x14:cfvo type="autoMin"/>
              <x14:cfvo type="autoMax"/>
              <x14:borderColor rgb="FF00CCFF"/>
              <x14:negativeFillColor rgb="FFFF0000"/>
              <x14:axisColor rgb="FF000000"/>
            </x14:dataBar>
          </x14:cfRule>
          <xm:sqref>H30:H3596</xm:sqref>
        </x14:conditionalFormatting>
        <x14:conditionalFormatting xmlns:xm="http://schemas.microsoft.com/office/excel/2006/main">
          <x14:cfRule type="dataBar" id="{4B45B9D0-4BFC-4480-B8A1-6451C89C43EF}">
            <x14:dataBar minLength="0" maxLength="100" border="1" negativeBarBorderColorSameAsPositive="0">
              <x14:cfvo type="autoMin"/>
              <x14:cfvo type="autoMax"/>
              <x14:borderColor rgb="FFFFB628"/>
              <x14:negativeFillColor rgb="FFFF0000"/>
              <x14:negativeBorderColor rgb="FFFF0000"/>
              <x14:axisColor rgb="FF000000"/>
            </x14:dataBar>
          </x14:cfRule>
          <xm:sqref>W30:W3596</xm:sqref>
        </x14:conditionalFormatting>
        <x14:conditionalFormatting xmlns:xm="http://schemas.microsoft.com/office/excel/2006/main">
          <x14:cfRule type="dataBar" id="{531077E6-E10B-4882-B896-E9F157159E01}">
            <x14:dataBar minLength="0" maxLength="100" border="1">
              <x14:cfvo type="autoMin"/>
              <x14:cfvo type="autoMax"/>
              <x14:borderColor rgb="FFFF0066"/>
              <x14:negativeFillColor rgb="FFFF0000"/>
              <x14:axisColor rgb="FF000000"/>
            </x14:dataBar>
          </x14:cfRule>
          <xm:sqref>P30:P3596</xm:sqref>
        </x14:conditionalFormatting>
        <x14:conditionalFormatting xmlns:xm="http://schemas.microsoft.com/office/excel/2006/main">
          <x14:cfRule type="dataBar" id="{838C0291-58FF-4C46-918F-92DE0AEC5F87}">
            <x14:dataBar minLength="0" maxLength="100" border="1" negativeBarBorderColorSameAsPositive="0">
              <x14:cfvo type="autoMin"/>
              <x14:cfvo type="autoMax"/>
              <x14:borderColor rgb="FF008AEF"/>
              <x14:negativeFillColor rgb="FFFF0000"/>
              <x14:negativeBorderColor rgb="FFFF0000"/>
              <x14:axisColor rgb="FF000000"/>
            </x14:dataBar>
          </x14:cfRule>
          <xm:sqref>AH30:AH3596</xm:sqref>
        </x14:conditionalFormatting>
        <x14:conditionalFormatting xmlns:xm="http://schemas.microsoft.com/office/excel/2006/main">
          <x14:cfRule type="dataBar" id="{1FCE3F35-10C9-456B-8299-6FFB3B3B8746}">
            <x14:dataBar minLength="0" maxLength="100" border="1" negativeBarBorderColorSameAsPositive="0">
              <x14:cfvo type="autoMin"/>
              <x14:cfvo type="autoMax"/>
              <x14:borderColor rgb="FFFFB628"/>
              <x14:negativeFillColor rgb="FFFF0000"/>
              <x14:negativeBorderColor rgb="FFFF0000"/>
              <x14:axisColor rgb="FF000000"/>
            </x14:dataBar>
          </x14:cfRule>
          <xm:sqref>AB30:AB3596</xm:sqref>
        </x14:conditionalFormatting>
        <x14:conditionalFormatting xmlns:xm="http://schemas.microsoft.com/office/excel/2006/main">
          <x14:cfRule type="iconSet" priority="64" id="{363079E6-6981-46F4-BBDD-AFCC23DBAE93}">
            <x14:iconSet iconSet="3Arrows" custom="1">
              <x14:cfvo type="percent">
                <xm:f>0</xm:f>
              </x14:cfvo>
              <x14:cfvo type="num">
                <xm:f>0</xm:f>
              </x14:cfvo>
              <x14:cfvo type="num" gte="0">
                <xm:f>0</xm:f>
              </x14:cfvo>
              <x14:cfIcon iconSet="3Arrows" iconId="0"/>
              <x14:cfIcon iconSet="3Arrows" iconId="0"/>
              <x14:cfIcon iconSet="3Arrows" iconId="2"/>
            </x14:iconSet>
          </x14:cfRule>
          <xm:sqref>X31:X3596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21F90-032E-4162-B193-A861A4938A52}">
  <dimension ref="C1:Y34"/>
  <sheetViews>
    <sheetView topLeftCell="F13" workbookViewId="0">
      <selection activeCell="S27" sqref="S27"/>
    </sheetView>
  </sheetViews>
  <sheetFormatPr defaultRowHeight="14.5" x14ac:dyDescent="0.35"/>
  <cols>
    <col min="8" max="16" width="10.08984375" customWidth="1"/>
    <col min="18" max="18" width="16.36328125" bestFit="1" customWidth="1"/>
    <col min="21" max="21" width="16.36328125" bestFit="1" customWidth="1"/>
  </cols>
  <sheetData>
    <row r="1" spans="3:25" x14ac:dyDescent="0.35">
      <c r="H1" t="s">
        <v>932</v>
      </c>
      <c r="U1" t="s">
        <v>945</v>
      </c>
    </row>
    <row r="3" spans="3:25" x14ac:dyDescent="0.35">
      <c r="C3" t="s">
        <v>18</v>
      </c>
      <c r="D3">
        <v>3250</v>
      </c>
      <c r="H3" t="s">
        <v>933</v>
      </c>
      <c r="I3" t="s">
        <v>934</v>
      </c>
      <c r="J3" t="s">
        <v>935</v>
      </c>
      <c r="K3" t="s">
        <v>936</v>
      </c>
      <c r="L3" t="s">
        <v>937</v>
      </c>
      <c r="M3" t="s">
        <v>938</v>
      </c>
      <c r="N3" t="s">
        <v>939</v>
      </c>
      <c r="O3" t="s">
        <v>940</v>
      </c>
      <c r="P3" t="s">
        <v>941</v>
      </c>
      <c r="U3" t="s">
        <v>932</v>
      </c>
      <c r="Y3" t="s">
        <v>942</v>
      </c>
    </row>
    <row r="4" spans="3:25" x14ac:dyDescent="0.35">
      <c r="C4" t="s">
        <v>707</v>
      </c>
      <c r="D4">
        <v>300</v>
      </c>
      <c r="H4" t="s">
        <v>928</v>
      </c>
      <c r="I4">
        <v>0.7</v>
      </c>
    </row>
    <row r="5" spans="3:25" x14ac:dyDescent="0.35">
      <c r="C5" t="s">
        <v>922</v>
      </c>
      <c r="D5">
        <v>12</v>
      </c>
      <c r="U5" t="s">
        <v>16</v>
      </c>
      <c r="W5">
        <f>1-(1+O6)/((W12/W11)^2-1)</f>
        <v>8.8607648467203814E-3</v>
      </c>
      <c r="Y5">
        <f>1-(1+O6)/((Y12/Y11)^2-1)</f>
        <v>0.69952833412421067</v>
      </c>
    </row>
    <row r="6" spans="3:25" x14ac:dyDescent="0.35">
      <c r="C6" t="s">
        <v>709</v>
      </c>
      <c r="D6">
        <v>12</v>
      </c>
      <c r="H6" t="s">
        <v>926</v>
      </c>
      <c r="I6">
        <v>9.20574707526121E-2</v>
      </c>
      <c r="K6" t="s">
        <v>927</v>
      </c>
      <c r="L6">
        <v>0.30679000000000001</v>
      </c>
      <c r="N6" t="s">
        <v>438</v>
      </c>
      <c r="O6">
        <f>1/I4/I4</f>
        <v>2.0408163265306123</v>
      </c>
      <c r="U6" t="s">
        <v>930</v>
      </c>
      <c r="W6">
        <f>W11*SQRT(2*W7*(W9-W8)/32.172)/12</f>
        <v>1.8743997031579588E-2</v>
      </c>
      <c r="Y6">
        <f>Y11*SQRT(2*Y7*(Y9-Y8)/32)/12</f>
        <v>8.8280139310277048E-2</v>
      </c>
    </row>
    <row r="7" spans="3:25" x14ac:dyDescent="0.35">
      <c r="C7" t="s">
        <v>457</v>
      </c>
      <c r="D7">
        <v>5854</v>
      </c>
      <c r="U7" t="s">
        <v>740</v>
      </c>
      <c r="W7">
        <f>48.38/32.172/12^3</f>
        <v>8.7025006792195662E-4</v>
      </c>
      <c r="Y7">
        <f>66.83/32.172</f>
        <v>2.0772721621285593</v>
      </c>
    </row>
    <row r="8" spans="3:25" x14ac:dyDescent="0.35">
      <c r="C8" t="s">
        <v>923</v>
      </c>
      <c r="D8">
        <v>1.43</v>
      </c>
      <c r="H8" t="s">
        <v>925</v>
      </c>
      <c r="K8">
        <f>1-(1+O6)/((L6/I6)^2-1)</f>
        <v>0.69911288944616068</v>
      </c>
      <c r="U8" t="s">
        <v>946</v>
      </c>
      <c r="W8">
        <v>0.20300000000000001</v>
      </c>
      <c r="Y8">
        <v>37.35</v>
      </c>
    </row>
    <row r="9" spans="3:25" x14ac:dyDescent="0.35">
      <c r="U9" t="s">
        <v>947</v>
      </c>
      <c r="W9">
        <f>W10/W5</f>
        <v>40628.546883652612</v>
      </c>
      <c r="Y9">
        <f>Y10/Y5</f>
        <v>514.63247796918711</v>
      </c>
    </row>
    <row r="10" spans="3:25" x14ac:dyDescent="0.35">
      <c r="H10" t="s">
        <v>929</v>
      </c>
      <c r="I10">
        <v>571</v>
      </c>
      <c r="U10" t="s">
        <v>31</v>
      </c>
      <c r="W10">
        <v>360</v>
      </c>
      <c r="Y10">
        <v>360</v>
      </c>
    </row>
    <row r="11" spans="3:25" x14ac:dyDescent="0.35">
      <c r="U11" t="s">
        <v>926</v>
      </c>
      <c r="W11">
        <v>0.15171582821946686</v>
      </c>
      <c r="Y11">
        <v>0.13457667726620906</v>
      </c>
    </row>
    <row r="12" spans="3:25" x14ac:dyDescent="0.35">
      <c r="K12" t="s">
        <v>931</v>
      </c>
      <c r="L12">
        <f>SQRT(I6/3.14)*2</f>
        <v>0.34244804478799945</v>
      </c>
      <c r="U12" t="s">
        <v>927</v>
      </c>
      <c r="W12">
        <v>0.30599999999999999</v>
      </c>
      <c r="Y12">
        <v>0.44877121616780158</v>
      </c>
    </row>
    <row r="13" spans="3:25" x14ac:dyDescent="0.35">
      <c r="H13" t="s">
        <v>930</v>
      </c>
      <c r="I13">
        <f>I6*SQRT(2*'Prop System 15% FC'!E7*(I10-0.203)/32)</f>
        <v>3.8244837524987183</v>
      </c>
    </row>
    <row r="14" spans="3:25" x14ac:dyDescent="0.35">
      <c r="U14" t="s">
        <v>948</v>
      </c>
      <c r="W14">
        <v>0.39</v>
      </c>
    </row>
    <row r="15" spans="3:25" x14ac:dyDescent="0.35">
      <c r="U15" t="s">
        <v>949</v>
      </c>
    </row>
    <row r="16" spans="3:25" x14ac:dyDescent="0.35">
      <c r="H16" t="s">
        <v>942</v>
      </c>
    </row>
    <row r="17" spans="8:22" x14ac:dyDescent="0.35">
      <c r="H17" t="s">
        <v>933</v>
      </c>
      <c r="I17" t="s">
        <v>934</v>
      </c>
      <c r="J17" t="s">
        <v>935</v>
      </c>
      <c r="K17" t="s">
        <v>936</v>
      </c>
      <c r="L17" t="s">
        <v>937</v>
      </c>
      <c r="M17" t="s">
        <v>938</v>
      </c>
      <c r="N17" t="s">
        <v>939</v>
      </c>
    </row>
    <row r="18" spans="8:22" x14ac:dyDescent="0.35">
      <c r="H18" t="s">
        <v>942</v>
      </c>
      <c r="R18" s="1133" t="s">
        <v>860</v>
      </c>
      <c r="S18" s="1133"/>
      <c r="U18" s="1134" t="s">
        <v>513</v>
      </c>
      <c r="V18" s="1134"/>
    </row>
    <row r="19" spans="8:22" x14ac:dyDescent="0.35">
      <c r="H19" t="s">
        <v>16</v>
      </c>
      <c r="J19">
        <f>1-(1+O6)/((M20/M19)^2-1)</f>
        <v>0.66590549581564695</v>
      </c>
      <c r="L19" t="s">
        <v>926</v>
      </c>
      <c r="M19">
        <v>0.18918849320983855</v>
      </c>
      <c r="R19" s="47" t="s">
        <v>951</v>
      </c>
      <c r="S19" s="1135">
        <f>'Prop System 15% FC'!E24</f>
        <v>4.5215220973741062</v>
      </c>
      <c r="U19" s="47" t="s">
        <v>951</v>
      </c>
      <c r="V19" s="1135">
        <f>'Prop System 15% FC'!E23</f>
        <v>9.6089126852345892</v>
      </c>
    </row>
    <row r="20" spans="8:22" x14ac:dyDescent="0.35">
      <c r="H20" t="s">
        <v>930</v>
      </c>
      <c r="J20">
        <f>M19*SQRT(2*J21*(I10-J22)/32)</f>
        <v>8.9320000000000022</v>
      </c>
      <c r="L20" t="s">
        <v>927</v>
      </c>
      <c r="M20">
        <v>0.60129999999999995</v>
      </c>
      <c r="R20" s="47" t="s">
        <v>950</v>
      </c>
      <c r="S20" s="47">
        <v>300</v>
      </c>
      <c r="U20" s="47" t="s">
        <v>950</v>
      </c>
      <c r="V20" s="47">
        <f>S20</f>
        <v>300</v>
      </c>
    </row>
    <row r="21" spans="8:22" x14ac:dyDescent="0.35">
      <c r="H21" t="s">
        <v>740</v>
      </c>
      <c r="J21">
        <v>66.83</v>
      </c>
      <c r="R21" s="47" t="s">
        <v>843</v>
      </c>
      <c r="S21" s="47">
        <v>75</v>
      </c>
      <c r="U21" s="47" t="s">
        <v>843</v>
      </c>
      <c r="V21" s="47">
        <v>100</v>
      </c>
    </row>
    <row r="22" spans="8:22" x14ac:dyDescent="0.35">
      <c r="H22" t="s">
        <v>943</v>
      </c>
      <c r="J22">
        <v>37.35</v>
      </c>
      <c r="R22" s="47" t="s">
        <v>955</v>
      </c>
      <c r="S22" s="47">
        <f>S20+S21</f>
        <v>375</v>
      </c>
      <c r="U22" s="47" t="s">
        <v>955</v>
      </c>
      <c r="V22" s="47">
        <f>V20+V21</f>
        <v>400</v>
      </c>
    </row>
    <row r="23" spans="8:22" x14ac:dyDescent="0.35">
      <c r="H23" t="s">
        <v>944</v>
      </c>
      <c r="J23">
        <f>400/J19</f>
        <v>600.6858368244167</v>
      </c>
      <c r="R23" s="47" t="s">
        <v>952</v>
      </c>
      <c r="S23" s="47">
        <v>0.75</v>
      </c>
      <c r="U23" s="47" t="s">
        <v>952</v>
      </c>
      <c r="V23" s="47">
        <v>0.75</v>
      </c>
    </row>
    <row r="24" spans="8:22" x14ac:dyDescent="0.35">
      <c r="R24" s="47" t="s">
        <v>956</v>
      </c>
      <c r="S24" s="47">
        <f>(S23/2)^2*PI()</f>
        <v>0.44178646691106466</v>
      </c>
      <c r="U24" s="47" t="s">
        <v>956</v>
      </c>
      <c r="V24" s="47">
        <f>(V23/2)^2*PI()</f>
        <v>0.44178646691106466</v>
      </c>
    </row>
    <row r="25" spans="8:22" x14ac:dyDescent="0.35">
      <c r="R25" s="47" t="s">
        <v>954</v>
      </c>
      <c r="S25" s="47">
        <v>0.20300000000000001</v>
      </c>
      <c r="U25" s="47" t="s">
        <v>954</v>
      </c>
      <c r="V25" s="47">
        <v>37.35</v>
      </c>
    </row>
    <row r="26" spans="8:22" x14ac:dyDescent="0.35">
      <c r="R26" s="47" t="s">
        <v>19</v>
      </c>
      <c r="S26" s="47">
        <f>'Prop System 15% FC'!E7/12^3</f>
        <v>2.7997685185185188E-2</v>
      </c>
      <c r="U26" s="47" t="s">
        <v>19</v>
      </c>
      <c r="V26" s="47">
        <f>'Prop System 15% FC'!E9/12^3</f>
        <v>3.8674768518518518E-2</v>
      </c>
    </row>
    <row r="27" spans="8:22" x14ac:dyDescent="0.35">
      <c r="R27" s="47" t="s">
        <v>953</v>
      </c>
      <c r="S27" s="47">
        <f>S29*SQRT(2*S26*(S31-S25)*12*'Prop System 15% FC'!T5)</f>
        <v>12.387496479228417</v>
      </c>
      <c r="U27" s="47" t="s">
        <v>953</v>
      </c>
      <c r="V27" s="47">
        <f>V29*SQRT(2*V26*(V31-V25)*12*'Prop System 15% FC'!T5)</f>
        <v>12.878971922619153</v>
      </c>
    </row>
    <row r="28" spans="8:22" x14ac:dyDescent="0.35">
      <c r="R28" s="47" t="s">
        <v>957</v>
      </c>
      <c r="S28" s="47">
        <f>SQRT(S29/PI())*2</f>
        <v>0.3568248232305542</v>
      </c>
      <c r="U28" s="47" t="s">
        <v>957</v>
      </c>
      <c r="V28" s="47">
        <f>SQRT(V29/PI())*2</f>
        <v>0.3568248232305542</v>
      </c>
    </row>
    <row r="29" spans="8:22" x14ac:dyDescent="0.35">
      <c r="R29" s="47" t="s">
        <v>958</v>
      </c>
      <c r="S29" s="47">
        <v>0.1</v>
      </c>
      <c r="U29" s="47" t="s">
        <v>958</v>
      </c>
      <c r="V29" s="47">
        <v>0.1</v>
      </c>
    </row>
    <row r="30" spans="8:22" x14ac:dyDescent="0.35">
      <c r="R30" s="47" t="s">
        <v>927</v>
      </c>
      <c r="S30" s="47">
        <v>0.441</v>
      </c>
      <c r="U30" s="47" t="s">
        <v>927</v>
      </c>
      <c r="V30" s="47">
        <v>0.441</v>
      </c>
    </row>
    <row r="31" spans="8:22" x14ac:dyDescent="0.35">
      <c r="R31" s="47" t="s">
        <v>944</v>
      </c>
      <c r="S31" s="47">
        <v>710.03514149436012</v>
      </c>
      <c r="U31" s="47" t="s">
        <v>944</v>
      </c>
      <c r="V31" s="47">
        <f>V22/V32</f>
        <v>592.80050770800358</v>
      </c>
    </row>
    <row r="32" spans="8:22" x14ac:dyDescent="0.35">
      <c r="R32" s="47" t="s">
        <v>16</v>
      </c>
      <c r="S32" s="47">
        <f>1-(1+S33)/((S30/S29)^2-1)</f>
        <v>0.67476325475252197</v>
      </c>
      <c r="U32" s="47" t="s">
        <v>16</v>
      </c>
      <c r="V32" s="47">
        <f>1-(1+V33)/((V30/V29)^2-1)</f>
        <v>0.67476325475252197</v>
      </c>
    </row>
    <row r="33" spans="18:22" x14ac:dyDescent="0.35">
      <c r="R33" s="47" t="s">
        <v>959</v>
      </c>
      <c r="S33" s="47">
        <v>5</v>
      </c>
      <c r="U33" s="47" t="s">
        <v>959</v>
      </c>
      <c r="V33" s="47">
        <v>5</v>
      </c>
    </row>
    <row r="34" spans="18:22" x14ac:dyDescent="0.35">
      <c r="R34" s="85" t="s">
        <v>960</v>
      </c>
      <c r="S34">
        <f>S30/S29</f>
        <v>4.41</v>
      </c>
      <c r="U34" s="47" t="s">
        <v>960</v>
      </c>
      <c r="V34" s="47">
        <f>V30/V29</f>
        <v>4.41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94DF1-4115-48BB-9666-6FA3E7076B9A}">
  <dimension ref="A1:AL402"/>
  <sheetViews>
    <sheetView topLeftCell="A103" zoomScale="98" zoomScaleNormal="98" workbookViewId="0">
      <selection activeCell="B408" sqref="B408"/>
    </sheetView>
  </sheetViews>
  <sheetFormatPr defaultColWidth="8.6328125" defaultRowHeight="14.5" x14ac:dyDescent="0.35"/>
  <cols>
    <col min="2" max="2" width="16" customWidth="1"/>
    <col min="3" max="3" width="8.6328125" customWidth="1"/>
    <col min="4" max="4" width="28.90625" customWidth="1"/>
    <col min="5" max="5" width="25.6328125" customWidth="1"/>
    <col min="6" max="6" width="29.6328125" customWidth="1"/>
    <col min="7" max="7" width="25.6328125" customWidth="1"/>
    <col min="8" max="8" width="30.453125" bestFit="1" customWidth="1"/>
    <col min="9" max="9" width="20.36328125" bestFit="1" customWidth="1"/>
    <col min="10" max="10" width="20.08984375" bestFit="1" customWidth="1"/>
    <col min="11" max="12" width="15.6328125" customWidth="1"/>
    <col min="13" max="15" width="25.6328125" customWidth="1"/>
    <col min="16" max="19" width="10.6328125" customWidth="1"/>
    <col min="20" max="20" width="22.36328125" customWidth="1"/>
    <col min="21" max="21" width="23.36328125" customWidth="1"/>
    <col min="22" max="22" width="8.54296875" customWidth="1"/>
    <col min="28" max="29" width="17.6328125" customWidth="1"/>
    <col min="34" max="34" width="8.6328125" customWidth="1"/>
    <col min="35" max="38" width="17.6328125" customWidth="1"/>
  </cols>
  <sheetData>
    <row r="1" spans="1:37" x14ac:dyDescent="0.35">
      <c r="D1" s="1298" t="s">
        <v>511</v>
      </c>
      <c r="E1" s="1298"/>
      <c r="F1" s="580">
        <f>(E22/T5)*E18+(E12-E13)*E89</f>
        <v>3250</v>
      </c>
    </row>
    <row r="2" spans="1:37" ht="15" thickBot="1" x14ac:dyDescent="0.4">
      <c r="K2" s="98"/>
      <c r="L2" s="98"/>
      <c r="M2" s="98"/>
      <c r="N2" s="98"/>
      <c r="O2" s="98"/>
      <c r="P2" s="98"/>
      <c r="Q2" s="98"/>
    </row>
    <row r="3" spans="1:37" ht="15" thickBot="1" x14ac:dyDescent="0.4">
      <c r="A3" s="1249" t="s">
        <v>78</v>
      </c>
      <c r="B3" s="1251"/>
      <c r="D3" s="1181" t="s">
        <v>510</v>
      </c>
      <c r="E3" s="1185"/>
      <c r="F3" s="1182"/>
      <c r="H3" s="1225" t="s">
        <v>719</v>
      </c>
      <c r="I3" s="1226"/>
      <c r="J3" s="1213"/>
      <c r="S3" s="1181" t="s">
        <v>70</v>
      </c>
      <c r="T3" s="1185"/>
      <c r="U3" s="1182"/>
      <c r="X3" s="1319" t="s">
        <v>509</v>
      </c>
      <c r="Y3" s="1320"/>
      <c r="Z3" s="1320"/>
      <c r="AA3" s="1320"/>
      <c r="AB3" s="1320"/>
      <c r="AC3" s="1321"/>
      <c r="AE3" s="1324" t="s">
        <v>508</v>
      </c>
      <c r="AF3" s="1325"/>
      <c r="AG3" s="1325"/>
      <c r="AH3" s="1325"/>
      <c r="AI3" s="1325"/>
      <c r="AJ3" s="1326"/>
    </row>
    <row r="4" spans="1:37" ht="15" thickBot="1" x14ac:dyDescent="0.4">
      <c r="A4" s="579"/>
      <c r="B4" s="533" t="s">
        <v>73</v>
      </c>
      <c r="C4" s="578"/>
      <c r="D4" s="60"/>
      <c r="E4" s="577" t="s">
        <v>43</v>
      </c>
      <c r="F4" s="572" t="s">
        <v>42</v>
      </c>
      <c r="H4" s="483" t="s">
        <v>17</v>
      </c>
      <c r="I4" s="1309">
        <f>(F22*F18+(E12-E13)*F89)/(F22*U5)</f>
        <v>229.98570274156285</v>
      </c>
      <c r="J4" s="1310"/>
      <c r="R4" s="576"/>
      <c r="S4" s="60" t="s">
        <v>507</v>
      </c>
      <c r="T4" s="534">
        <v>1545.3489999999999</v>
      </c>
      <c r="U4" s="575">
        <v>8314.4719999999998</v>
      </c>
      <c r="X4" s="574"/>
      <c r="Y4" s="573"/>
      <c r="Z4" s="573"/>
      <c r="AA4" s="573"/>
      <c r="AB4" s="467" t="s">
        <v>506</v>
      </c>
      <c r="AC4" s="572" t="s">
        <v>505</v>
      </c>
      <c r="AE4" s="574"/>
      <c r="AF4" s="573"/>
      <c r="AG4" s="573"/>
      <c r="AH4" s="573"/>
      <c r="AI4" s="467" t="s">
        <v>506</v>
      </c>
      <c r="AJ4" s="572" t="s">
        <v>505</v>
      </c>
    </row>
    <row r="5" spans="1:37" ht="17" thickBot="1" x14ac:dyDescent="0.5">
      <c r="A5" s="571" t="s">
        <v>504</v>
      </c>
      <c r="B5" s="191" t="s">
        <v>503</v>
      </c>
      <c r="D5" s="457" t="s">
        <v>502</v>
      </c>
      <c r="E5" s="5">
        <f>ThrustE</f>
        <v>3250</v>
      </c>
      <c r="F5" s="570">
        <f>E5/0.224808943871</f>
        <v>14456.720199997544</v>
      </c>
      <c r="G5" s="389"/>
      <c r="S5" s="44" t="s">
        <v>38</v>
      </c>
      <c r="T5" s="569">
        <v>32.171999999999997</v>
      </c>
      <c r="U5" s="568">
        <v>9.8066352000000006</v>
      </c>
      <c r="X5" s="48" t="s">
        <v>501</v>
      </c>
      <c r="Y5" s="47"/>
      <c r="Z5" s="47"/>
      <c r="AA5" s="47"/>
      <c r="AB5" s="298">
        <f>E57</f>
        <v>3.5260396511408851</v>
      </c>
      <c r="AC5" s="558">
        <f>AB5*7.48051948</f>
        <v>26.376608297611796</v>
      </c>
      <c r="AE5" s="48" t="s">
        <v>501</v>
      </c>
      <c r="AF5" s="47"/>
      <c r="AG5" s="47"/>
      <c r="AH5" s="47"/>
      <c r="AI5" s="298">
        <f>E58</f>
        <v>2.2919397639168193</v>
      </c>
      <c r="AJ5" s="558">
        <f>AI5*7.48051948</f>
        <v>17.144900050966367</v>
      </c>
    </row>
    <row r="6" spans="1:37" x14ac:dyDescent="0.35">
      <c r="A6" s="567"/>
      <c r="B6" s="112" t="s">
        <v>500</v>
      </c>
      <c r="D6" s="457" t="s">
        <v>194</v>
      </c>
      <c r="E6" s="1299" t="s">
        <v>681</v>
      </c>
      <c r="F6" s="1300"/>
      <c r="G6" s="389"/>
      <c r="U6" s="75"/>
      <c r="X6" s="48" t="s">
        <v>499</v>
      </c>
      <c r="Y6" s="47"/>
      <c r="Z6" s="47"/>
      <c r="AA6" s="47"/>
      <c r="AB6" s="1327">
        <v>0</v>
      </c>
      <c r="AC6" s="1328"/>
      <c r="AE6" s="48" t="s">
        <v>499</v>
      </c>
      <c r="AF6" s="47"/>
      <c r="AG6" s="47"/>
      <c r="AH6" s="47"/>
      <c r="AI6" s="1327">
        <v>0.03</v>
      </c>
      <c r="AJ6" s="1328"/>
    </row>
    <row r="7" spans="1:37" ht="15" thickBot="1" x14ac:dyDescent="0.4">
      <c r="A7" s="566" t="s">
        <v>61</v>
      </c>
      <c r="B7" s="105" t="s">
        <v>60</v>
      </c>
      <c r="D7" s="457" t="s">
        <v>498</v>
      </c>
      <c r="E7" s="562">
        <v>48.38</v>
      </c>
      <c r="F7" s="561">
        <f>E7*16.02</f>
        <v>775.04759999999999</v>
      </c>
      <c r="G7" s="389"/>
      <c r="U7" s="75"/>
      <c r="X7" s="48" t="s">
        <v>497</v>
      </c>
      <c r="Y7" s="47"/>
      <c r="Z7" s="47"/>
      <c r="AA7" s="47"/>
      <c r="AB7" s="298">
        <f>AB5*AB6</f>
        <v>0</v>
      </c>
      <c r="AC7" s="558">
        <f>AB7*7.48051948</f>
        <v>0</v>
      </c>
      <c r="AE7" s="48" t="s">
        <v>497</v>
      </c>
      <c r="AF7" s="47"/>
      <c r="AG7" s="47"/>
      <c r="AH7" s="47"/>
      <c r="AI7" s="298">
        <f>AI5*AI6</f>
        <v>6.8758192917504582E-2</v>
      </c>
      <c r="AJ7" s="558">
        <f>AI7*7.48051948</f>
        <v>0.51434700152899104</v>
      </c>
    </row>
    <row r="8" spans="1:37" ht="15" thickBot="1" x14ac:dyDescent="0.4">
      <c r="A8" s="565" t="s">
        <v>58</v>
      </c>
      <c r="B8" s="105" t="s">
        <v>57</v>
      </c>
      <c r="D8" s="457" t="s">
        <v>192</v>
      </c>
      <c r="E8" s="1299" t="s">
        <v>496</v>
      </c>
      <c r="F8" s="1300"/>
      <c r="G8" s="389"/>
      <c r="H8" s="1225" t="s">
        <v>495</v>
      </c>
      <c r="I8" s="1226"/>
      <c r="J8" s="1213"/>
      <c r="M8" s="1222" t="s">
        <v>494</v>
      </c>
      <c r="N8" s="1223"/>
      <c r="O8" s="1224"/>
      <c r="U8" s="75"/>
      <c r="X8" s="48" t="s">
        <v>493</v>
      </c>
      <c r="Y8" s="47"/>
      <c r="Z8" s="47"/>
      <c r="AA8" s="47"/>
      <c r="AB8" s="1327">
        <v>0.05</v>
      </c>
      <c r="AC8" s="1328"/>
      <c r="AE8" s="48" t="s">
        <v>493</v>
      </c>
      <c r="AF8" s="47"/>
      <c r="AG8" s="47"/>
      <c r="AH8" s="47"/>
      <c r="AI8" s="1327">
        <v>0</v>
      </c>
      <c r="AJ8" s="1328"/>
    </row>
    <row r="9" spans="1:37" x14ac:dyDescent="0.35">
      <c r="A9" s="564"/>
      <c r="B9" s="563" t="s">
        <v>492</v>
      </c>
      <c r="D9" s="457" t="s">
        <v>491</v>
      </c>
      <c r="E9" s="562">
        <v>66.83</v>
      </c>
      <c r="F9" s="561">
        <f>E9*16.02</f>
        <v>1070.6165999999998</v>
      </c>
      <c r="G9" s="389"/>
      <c r="H9" s="60" t="s">
        <v>18</v>
      </c>
      <c r="I9" s="33">
        <f>(E22/T5)*E18+(E12-I10)*E89</f>
        <v>3551.2963550479412</v>
      </c>
      <c r="J9" s="553">
        <f>I9/0.224808943871</f>
        <v>15796.953154522838</v>
      </c>
      <c r="M9" s="60" t="s">
        <v>18</v>
      </c>
      <c r="N9" s="33">
        <f>(E41/T5)*E36+(E12-N10)*E89</f>
        <v>3551.4944591317471</v>
      </c>
      <c r="O9" s="553">
        <f>N9/0.224808943871</f>
        <v>15797.834365387473</v>
      </c>
      <c r="U9" s="75"/>
      <c r="X9" s="48" t="s">
        <v>490</v>
      </c>
      <c r="Y9" s="47"/>
      <c r="Z9" s="47"/>
      <c r="AA9" s="47"/>
      <c r="AB9" s="298">
        <f>AB8*AB5</f>
        <v>0.17630198255704427</v>
      </c>
      <c r="AC9" s="558">
        <f>AB9*7.48051948</f>
        <v>1.3188304148805898</v>
      </c>
      <c r="AE9" s="48" t="s">
        <v>490</v>
      </c>
      <c r="AF9" s="47"/>
      <c r="AG9" s="47"/>
      <c r="AH9" s="47"/>
      <c r="AI9" s="298">
        <f>AI8*AI5</f>
        <v>0</v>
      </c>
      <c r="AJ9" s="558">
        <f>AI9*7.48051948</f>
        <v>0</v>
      </c>
    </row>
    <row r="10" spans="1:37" ht="17" thickBot="1" x14ac:dyDescent="0.4">
      <c r="A10" s="465" t="s">
        <v>64</v>
      </c>
      <c r="B10" s="560" t="s">
        <v>63</v>
      </c>
      <c r="D10" s="457" t="s">
        <v>489</v>
      </c>
      <c r="E10" s="1299" t="s">
        <v>682</v>
      </c>
      <c r="F10" s="1300"/>
      <c r="G10" s="389"/>
      <c r="H10" s="48" t="s">
        <v>15</v>
      </c>
      <c r="I10" s="549">
        <v>0.1</v>
      </c>
      <c r="J10" s="550">
        <f>I10*6894.75729</f>
        <v>689.475729</v>
      </c>
      <c r="M10" s="48" t="s">
        <v>15</v>
      </c>
      <c r="N10" s="549">
        <v>0.1</v>
      </c>
      <c r="O10" s="550">
        <f>N10*6894.75729</f>
        <v>689.475729</v>
      </c>
      <c r="U10" s="75"/>
      <c r="X10" s="48" t="s">
        <v>488</v>
      </c>
      <c r="Y10" s="47"/>
      <c r="Z10" s="47"/>
      <c r="AA10" s="47"/>
      <c r="AB10" s="1327">
        <v>0.05</v>
      </c>
      <c r="AC10" s="1328"/>
      <c r="AE10" s="48" t="s">
        <v>488</v>
      </c>
      <c r="AF10" s="47"/>
      <c r="AG10" s="47"/>
      <c r="AH10" s="47"/>
      <c r="AI10" s="1327">
        <v>0.05</v>
      </c>
      <c r="AJ10" s="1328"/>
    </row>
    <row r="11" spans="1:37" ht="16.5" customHeight="1" x14ac:dyDescent="0.35">
      <c r="D11" s="457" t="s">
        <v>487</v>
      </c>
      <c r="E11" s="557">
        <v>400</v>
      </c>
      <c r="F11" s="550">
        <f>E11*6894.75729</f>
        <v>2757902.9159999997</v>
      </c>
      <c r="G11" s="389"/>
      <c r="H11" s="48" t="s">
        <v>17</v>
      </c>
      <c r="I11" s="1317">
        <f>I9/E22</f>
        <v>251.32251128031584</v>
      </c>
      <c r="J11" s="1318"/>
      <c r="M11" s="48" t="s">
        <v>17</v>
      </c>
      <c r="N11" s="1317">
        <f>N9/E41</f>
        <v>247.43535088652354</v>
      </c>
      <c r="O11" s="1318"/>
      <c r="X11" s="48" t="s">
        <v>486</v>
      </c>
      <c r="Y11" s="47"/>
      <c r="Z11" s="47"/>
      <c r="AA11" s="47"/>
      <c r="AB11" s="298">
        <f>AB10*AB5</f>
        <v>0.17630198255704427</v>
      </c>
      <c r="AC11" s="558">
        <f>AB11*7.48051948</f>
        <v>1.3188304148805898</v>
      </c>
      <c r="AE11" s="48" t="s">
        <v>486</v>
      </c>
      <c r="AF11" s="47"/>
      <c r="AG11" s="47"/>
      <c r="AH11" s="47"/>
      <c r="AI11" s="298">
        <f>AI10*AI5</f>
        <v>0.11459698819584097</v>
      </c>
      <c r="AJ11" s="558">
        <f>AI11*7.48051948</f>
        <v>0.85724500254831837</v>
      </c>
      <c r="AK11" s="559"/>
    </row>
    <row r="12" spans="1:37" ht="16.5" x14ac:dyDescent="0.45">
      <c r="D12" s="457" t="s">
        <v>485</v>
      </c>
      <c r="E12" s="557">
        <v>12</v>
      </c>
      <c r="F12" s="550">
        <f>E12*6894.75729</f>
        <v>82737.087479999987</v>
      </c>
      <c r="G12" s="389"/>
      <c r="H12" s="48" t="s">
        <v>457</v>
      </c>
      <c r="I12" s="234">
        <f>(E11*E88*T5)/E22</f>
        <v>5216.8358714043989</v>
      </c>
      <c r="J12" s="546">
        <f>I12/3.28083989501</f>
        <v>1590.0915736055745</v>
      </c>
      <c r="M12" s="48" t="s">
        <v>457</v>
      </c>
      <c r="N12" s="234">
        <f>(E11*E88*T5)/E41</f>
        <v>5135.8615059221647</v>
      </c>
      <c r="O12" s="546">
        <f>N12/3.28083989501</f>
        <v>1565.4105870065659</v>
      </c>
      <c r="X12" s="48" t="s">
        <v>484</v>
      </c>
      <c r="Y12" s="47"/>
      <c r="Z12" s="47"/>
      <c r="AA12" s="47"/>
      <c r="AB12" s="298">
        <f>AB11+AB9+AB7+AB5</f>
        <v>3.8786436162549736</v>
      </c>
      <c r="AC12" s="558">
        <f>AB12*7.48051948</f>
        <v>29.014269127372973</v>
      </c>
      <c r="AE12" s="48" t="s">
        <v>484</v>
      </c>
      <c r="AF12" s="47"/>
      <c r="AG12" s="47"/>
      <c r="AH12" s="47"/>
      <c r="AI12" s="298">
        <f>AI11+AI9+AI7+AI5</f>
        <v>2.4752949450301647</v>
      </c>
      <c r="AJ12" s="558">
        <f>AI12*7.48051948</f>
        <v>18.516492055043674</v>
      </c>
    </row>
    <row r="13" spans="1:37" ht="16.5" x14ac:dyDescent="0.45">
      <c r="D13" s="457" t="s">
        <v>15</v>
      </c>
      <c r="E13" s="557">
        <v>12</v>
      </c>
      <c r="F13" s="550">
        <f>E13*6894.75729</f>
        <v>82737.087479999987</v>
      </c>
      <c r="G13" s="389"/>
      <c r="H13" s="48" t="s">
        <v>473</v>
      </c>
      <c r="I13" s="1227">
        <f>I9/(E88*E11)</f>
        <v>1.549895</v>
      </c>
      <c r="J13" s="1228"/>
      <c r="M13" s="48" t="s">
        <v>473</v>
      </c>
      <c r="N13" s="1227">
        <f>N9/(E88*E11)</f>
        <v>1.549981458717683</v>
      </c>
      <c r="O13" s="1228"/>
      <c r="X13" s="48"/>
      <c r="Y13" s="47"/>
      <c r="Z13" s="47"/>
      <c r="AA13" s="47"/>
      <c r="AB13" s="47"/>
      <c r="AC13" s="110"/>
      <c r="AE13" s="48"/>
      <c r="AF13" s="47"/>
      <c r="AG13" s="47"/>
      <c r="AH13" s="47"/>
      <c r="AI13" s="47"/>
      <c r="AJ13" s="110"/>
    </row>
    <row r="14" spans="1:37" ht="17" thickBot="1" x14ac:dyDescent="0.4">
      <c r="D14" s="457" t="s">
        <v>483</v>
      </c>
      <c r="E14" s="1235">
        <v>230</v>
      </c>
      <c r="F14" s="1236"/>
      <c r="G14" s="389"/>
      <c r="H14" s="44" t="s">
        <v>221</v>
      </c>
      <c r="I14" s="339">
        <f>I12*I13</f>
        <v>8085.5478329103207</v>
      </c>
      <c r="J14" s="526">
        <f>I14/3.28083989501</f>
        <v>2464.4749794734116</v>
      </c>
      <c r="M14" s="44" t="s">
        <v>221</v>
      </c>
      <c r="N14" s="339">
        <f>N13*N12</f>
        <v>7960.4901087212329</v>
      </c>
      <c r="O14" s="526">
        <f>N14/3.28083989501</f>
        <v>2426.3573851405417</v>
      </c>
      <c r="X14" s="48" t="s">
        <v>312</v>
      </c>
      <c r="Y14" s="47"/>
      <c r="Z14" s="47"/>
      <c r="AA14" s="47"/>
      <c r="AB14" s="1258" t="s">
        <v>720</v>
      </c>
      <c r="AC14" s="1259"/>
      <c r="AE14" s="48" t="s">
        <v>312</v>
      </c>
      <c r="AF14" s="47"/>
      <c r="AG14" s="47"/>
      <c r="AH14" s="47"/>
      <c r="AI14" s="1258" t="s">
        <v>720</v>
      </c>
      <c r="AJ14" s="1259"/>
    </row>
    <row r="15" spans="1:37" x14ac:dyDescent="0.35">
      <c r="D15" s="457" t="s">
        <v>962</v>
      </c>
      <c r="E15" s="1311">
        <v>2.2370000000000001</v>
      </c>
      <c r="F15" s="1312"/>
      <c r="G15" s="389"/>
      <c r="X15" s="48" t="s">
        <v>309</v>
      </c>
      <c r="Y15" s="47"/>
      <c r="Z15" s="47"/>
      <c r="AA15" s="47"/>
      <c r="AB15" s="556">
        <v>9.7500000000000003E-2</v>
      </c>
      <c r="AC15" s="555">
        <f>AB15*1728</f>
        <v>168.48000000000002</v>
      </c>
      <c r="AE15" s="48" t="s">
        <v>309</v>
      </c>
      <c r="AF15" s="47"/>
      <c r="AG15" s="47"/>
      <c r="AH15" s="47"/>
      <c r="AI15" s="556">
        <v>9.7500000000000003E-2</v>
      </c>
      <c r="AJ15" s="555">
        <f>AI15*1728</f>
        <v>168.48000000000002</v>
      </c>
    </row>
    <row r="16" spans="1:37" ht="15" thickBot="1" x14ac:dyDescent="0.4">
      <c r="D16" s="457" t="s">
        <v>961</v>
      </c>
      <c r="E16" s="1183">
        <v>2.1251500000000014</v>
      </c>
      <c r="F16" s="1184"/>
      <c r="G16" s="389"/>
      <c r="X16" s="48" t="s">
        <v>88</v>
      </c>
      <c r="Y16" s="47"/>
      <c r="Z16" s="47"/>
      <c r="AA16" s="47"/>
      <c r="AB16" s="1329">
        <v>10000000</v>
      </c>
      <c r="AC16" s="1330"/>
      <c r="AE16" s="48" t="s">
        <v>88</v>
      </c>
      <c r="AF16" s="47"/>
      <c r="AG16" s="47"/>
      <c r="AH16" s="47"/>
      <c r="AI16" s="1329">
        <v>10000000</v>
      </c>
      <c r="AJ16" s="1330"/>
    </row>
    <row r="17" spans="1:36" ht="15" thickBot="1" x14ac:dyDescent="0.4">
      <c r="D17" s="457" t="s">
        <v>482</v>
      </c>
      <c r="E17" s="554">
        <v>5854.54</v>
      </c>
      <c r="F17" s="546">
        <f>E17/3.28083989501</f>
        <v>1784.4637920016987</v>
      </c>
      <c r="G17" s="389"/>
      <c r="H17" s="1225" t="s">
        <v>480</v>
      </c>
      <c r="I17" s="1226"/>
      <c r="J17" s="1213"/>
      <c r="M17" s="1225" t="s">
        <v>479</v>
      </c>
      <c r="N17" s="1226"/>
      <c r="O17" s="1213"/>
      <c r="X17" s="48" t="s">
        <v>306</v>
      </c>
      <c r="Y17" s="47"/>
      <c r="Z17" s="47"/>
      <c r="AA17" s="47"/>
      <c r="AB17" s="1258">
        <v>0.33</v>
      </c>
      <c r="AC17" s="1259"/>
      <c r="AE17" s="48" t="s">
        <v>306</v>
      </c>
      <c r="AF17" s="47"/>
      <c r="AG17" s="47"/>
      <c r="AH17" s="47"/>
      <c r="AI17" s="1258">
        <v>0.33</v>
      </c>
      <c r="AJ17" s="1259"/>
    </row>
    <row r="18" spans="1:36" ht="16.5" x14ac:dyDescent="0.45">
      <c r="D18" s="457" t="s">
        <v>481</v>
      </c>
      <c r="E18" s="234">
        <f>E14*T5</f>
        <v>7399.5599999999995</v>
      </c>
      <c r="F18" s="546">
        <f>E18/3.28083989501</f>
        <v>2255.3858880021467</v>
      </c>
      <c r="G18" s="39"/>
      <c r="H18" s="60" t="s">
        <v>18</v>
      </c>
      <c r="I18" s="33">
        <f>(E22/T5)*E18+(E12-I19)*E89</f>
        <v>3250</v>
      </c>
      <c r="J18" s="553">
        <f>I18/0.224808943871</f>
        <v>14456.720199997544</v>
      </c>
      <c r="K18" s="39"/>
      <c r="L18" s="39"/>
      <c r="M18" s="60" t="s">
        <v>18</v>
      </c>
      <c r="N18" s="552">
        <f>(E41/T5)*E36+(E12-N19)*E89</f>
        <v>3181.938022301516</v>
      </c>
      <c r="O18" s="551">
        <f>N18/0.224808943871</f>
        <v>14153.96544066048</v>
      </c>
      <c r="P18" s="39"/>
      <c r="Q18" s="39"/>
      <c r="X18" s="48" t="s">
        <v>304</v>
      </c>
      <c r="Y18" s="47"/>
      <c r="Z18" s="47"/>
      <c r="AA18" s="47"/>
      <c r="AB18" s="1243">
        <v>0.7</v>
      </c>
      <c r="AC18" s="1244"/>
      <c r="AE18" s="48" t="s">
        <v>304</v>
      </c>
      <c r="AF18" s="47"/>
      <c r="AG18" s="47"/>
      <c r="AH18" s="47"/>
      <c r="AI18" s="1243">
        <v>0.7</v>
      </c>
      <c r="AJ18" s="1244"/>
    </row>
    <row r="19" spans="1:36" ht="16.5" x14ac:dyDescent="0.45">
      <c r="D19" s="457" t="s">
        <v>478</v>
      </c>
      <c r="E19" s="1281">
        <v>1.4184000000000001</v>
      </c>
      <c r="F19" s="1282"/>
      <c r="G19" s="39"/>
      <c r="H19" s="48" t="s">
        <v>15</v>
      </c>
      <c r="I19" s="549">
        <v>12</v>
      </c>
      <c r="J19" s="550">
        <f>I19*6894.75729</f>
        <v>82737.087479999987</v>
      </c>
      <c r="M19" s="48" t="s">
        <v>15</v>
      </c>
      <c r="N19" s="549">
        <v>14.696</v>
      </c>
      <c r="O19" s="548">
        <f>N19*6894.75729</f>
        <v>101325.35313383999</v>
      </c>
      <c r="X19" s="48" t="s">
        <v>204</v>
      </c>
      <c r="Y19" s="47"/>
      <c r="Z19" s="47"/>
      <c r="AA19" s="47"/>
      <c r="AB19" s="1315">
        <v>45000</v>
      </c>
      <c r="AC19" s="1316"/>
      <c r="AE19" s="48" t="s">
        <v>204</v>
      </c>
      <c r="AF19" s="47"/>
      <c r="AG19" s="47"/>
      <c r="AH19" s="47"/>
      <c r="AI19" s="1315">
        <v>45000</v>
      </c>
      <c r="AJ19" s="1316"/>
    </row>
    <row r="20" spans="1:36" ht="16.5" x14ac:dyDescent="0.45">
      <c r="A20" s="547"/>
      <c r="D20" s="457" t="s">
        <v>477</v>
      </c>
      <c r="E20" s="540">
        <f>DryMassE</f>
        <v>350</v>
      </c>
      <c r="F20" s="539">
        <f t="shared" ref="F20:F26" si="0">E20/2.2046226218</f>
        <v>158.75732950351241</v>
      </c>
      <c r="H20" s="48" t="s">
        <v>17</v>
      </c>
      <c r="I20" s="1317">
        <f>I18/E22</f>
        <v>230</v>
      </c>
      <c r="J20" s="1318"/>
      <c r="M20" s="48" t="s">
        <v>17</v>
      </c>
      <c r="N20" s="1317">
        <f>N18/E41</f>
        <v>221.68806965837916</v>
      </c>
      <c r="O20" s="1318"/>
      <c r="X20" s="48" t="s">
        <v>203</v>
      </c>
      <c r="Y20" s="47"/>
      <c r="Z20" s="47"/>
      <c r="AA20" s="47"/>
      <c r="AB20" s="1315">
        <v>40000</v>
      </c>
      <c r="AC20" s="1316"/>
      <c r="AE20" s="48" t="s">
        <v>203</v>
      </c>
      <c r="AF20" s="47"/>
      <c r="AG20" s="47"/>
      <c r="AH20" s="47"/>
      <c r="AI20" s="1315">
        <v>40000</v>
      </c>
      <c r="AJ20" s="1316"/>
    </row>
    <row r="21" spans="1:36" x14ac:dyDescent="0.35">
      <c r="D21" s="457" t="s">
        <v>476</v>
      </c>
      <c r="E21" s="540">
        <f>PropellantWeight</f>
        <v>350</v>
      </c>
      <c r="F21" s="539">
        <f t="shared" si="0"/>
        <v>158.75732950351241</v>
      </c>
      <c r="H21" s="48" t="s">
        <v>457</v>
      </c>
      <c r="I21" s="234">
        <f>(E11*E88*T5)/E22</f>
        <v>5216.8358714043989</v>
      </c>
      <c r="J21" s="546">
        <f>I21/3.28083989501</f>
        <v>1590.0915736055745</v>
      </c>
      <c r="M21" s="48" t="s">
        <v>457</v>
      </c>
      <c r="N21" s="234">
        <f>(E11*E88*T5)/E41</f>
        <v>5135.8615059221647</v>
      </c>
      <c r="O21" s="530">
        <f>N21/3.28083989501</f>
        <v>1565.4105870065659</v>
      </c>
      <c r="X21" s="48" t="s">
        <v>202</v>
      </c>
      <c r="Y21" s="47"/>
      <c r="Z21" s="47"/>
      <c r="AA21" s="47"/>
      <c r="AB21" s="1183">
        <v>1.5</v>
      </c>
      <c r="AC21" s="1184"/>
      <c r="AE21" s="48" t="s">
        <v>202</v>
      </c>
      <c r="AF21" s="47"/>
      <c r="AG21" s="47"/>
      <c r="AH21" s="47"/>
      <c r="AI21" s="1183">
        <v>1.5</v>
      </c>
      <c r="AJ21" s="1184"/>
    </row>
    <row r="22" spans="1:36" ht="16.5" x14ac:dyDescent="0.45">
      <c r="D22" s="457" t="s">
        <v>475</v>
      </c>
      <c r="E22" s="520">
        <f>E5/E14</f>
        <v>14.130434782608695</v>
      </c>
      <c r="F22" s="544">
        <f t="shared" si="0"/>
        <v>6.4094574023157183</v>
      </c>
      <c r="H22" s="48" t="s">
        <v>473</v>
      </c>
      <c r="I22" s="1227">
        <f>I18/(E88*E11)</f>
        <v>1.4184000000000001</v>
      </c>
      <c r="J22" s="1228"/>
      <c r="K22" s="545"/>
      <c r="M22" s="48" t="s">
        <v>473</v>
      </c>
      <c r="N22" s="1227">
        <f>N18/(E88*E11)</f>
        <v>1.3886956587176831</v>
      </c>
      <c r="O22" s="1228"/>
      <c r="X22" s="48" t="s">
        <v>201</v>
      </c>
      <c r="Y22" s="47"/>
      <c r="Z22" s="47"/>
      <c r="AA22" s="47"/>
      <c r="AB22" s="1183">
        <v>1.25</v>
      </c>
      <c r="AC22" s="1184"/>
      <c r="AE22" s="48" t="s">
        <v>201</v>
      </c>
      <c r="AF22" s="47"/>
      <c r="AG22" s="47"/>
      <c r="AH22" s="47"/>
      <c r="AI22" s="1183">
        <v>1.25</v>
      </c>
      <c r="AJ22" s="1184"/>
    </row>
    <row r="23" spans="1:36" ht="17" thickBot="1" x14ac:dyDescent="0.4">
      <c r="D23" s="457" t="s">
        <v>474</v>
      </c>
      <c r="E23" s="520">
        <f>(E22*E16)/(E16+1)</f>
        <v>9.6089126852345892</v>
      </c>
      <c r="F23" s="544">
        <f t="shared" si="0"/>
        <v>4.3585294781150505</v>
      </c>
      <c r="H23" s="44" t="s">
        <v>221</v>
      </c>
      <c r="I23" s="339">
        <f>I21*I22</f>
        <v>7399.5599999999995</v>
      </c>
      <c r="J23" s="526">
        <f>I23/3.28083989501</f>
        <v>2255.3858880021467</v>
      </c>
      <c r="K23" s="543"/>
      <c r="M23" s="44" t="s">
        <v>221</v>
      </c>
      <c r="N23" s="339">
        <f>N21*N22</f>
        <v>7132.1485770493728</v>
      </c>
      <c r="O23" s="538">
        <f>N23/3.28083989501</f>
        <v>2173.8788862867182</v>
      </c>
      <c r="X23" s="48" t="s">
        <v>200</v>
      </c>
      <c r="Y23" s="47"/>
      <c r="Z23" s="47"/>
      <c r="AA23" s="47"/>
      <c r="AB23" s="1260">
        <f>AB19/AB21</f>
        <v>30000</v>
      </c>
      <c r="AC23" s="1261"/>
      <c r="AE23" s="48" t="s">
        <v>200</v>
      </c>
      <c r="AF23" s="47"/>
      <c r="AG23" s="47"/>
      <c r="AH23" s="47"/>
      <c r="AI23" s="1260">
        <f>AI19/AI21</f>
        <v>30000</v>
      </c>
      <c r="AJ23" s="1261"/>
    </row>
    <row r="24" spans="1:36" ht="17" thickBot="1" x14ac:dyDescent="0.4">
      <c r="D24" s="457" t="s">
        <v>472</v>
      </c>
      <c r="E24" s="520">
        <f>E22/(E16+1)</f>
        <v>4.5215220973741062</v>
      </c>
      <c r="F24" s="544">
        <f t="shared" si="0"/>
        <v>2.0509279242006668</v>
      </c>
      <c r="X24" s="48" t="s">
        <v>199</v>
      </c>
      <c r="Y24" s="47"/>
      <c r="Z24" s="47"/>
      <c r="AA24" s="47"/>
      <c r="AB24" s="1260">
        <f>AB20/AB22</f>
        <v>32000</v>
      </c>
      <c r="AC24" s="1261"/>
      <c r="AE24" s="48" t="s">
        <v>199</v>
      </c>
      <c r="AF24" s="47"/>
      <c r="AG24" s="47"/>
      <c r="AH24" s="47"/>
      <c r="AI24" s="1260">
        <f>AI20/AI22</f>
        <v>32000</v>
      </c>
      <c r="AJ24" s="1261"/>
    </row>
    <row r="25" spans="1:36" ht="17" thickBot="1" x14ac:dyDescent="0.5">
      <c r="D25" s="457" t="s">
        <v>471</v>
      </c>
      <c r="E25" s="540">
        <f>E21/(1+E16)</f>
        <v>111.99462425803556</v>
      </c>
      <c r="F25" s="539">
        <f t="shared" si="0"/>
        <v>50.799907045585755</v>
      </c>
      <c r="G25" s="389"/>
      <c r="H25" s="1225" t="s">
        <v>717</v>
      </c>
      <c r="I25" s="1226"/>
      <c r="J25" s="1213"/>
      <c r="X25" s="48" t="s">
        <v>198</v>
      </c>
      <c r="Y25" s="47"/>
      <c r="Z25" s="47"/>
      <c r="AA25" s="47"/>
      <c r="AB25" s="1260">
        <f>MIN(AB23:AB24)</f>
        <v>30000</v>
      </c>
      <c r="AC25" s="1261"/>
      <c r="AE25" s="48" t="s">
        <v>198</v>
      </c>
      <c r="AF25" s="47"/>
      <c r="AG25" s="47"/>
      <c r="AH25" s="47"/>
      <c r="AI25" s="1260">
        <f>MIN(AI23:AI24)</f>
        <v>30000</v>
      </c>
      <c r="AJ25" s="1261"/>
    </row>
    <row r="26" spans="1:36" ht="17" thickBot="1" x14ac:dyDescent="0.5">
      <c r="D26" s="457" t="s">
        <v>470</v>
      </c>
      <c r="E26" s="540">
        <f>E21*(E16/(E16+1))</f>
        <v>238.00537574196446</v>
      </c>
      <c r="F26" s="539">
        <f t="shared" si="0"/>
        <v>107.95742245792665</v>
      </c>
      <c r="G26" s="389"/>
      <c r="H26" s="623" t="s">
        <v>718</v>
      </c>
      <c r="I26" s="677">
        <f>J26*3.28083989501</f>
        <v>8892.1646567363878</v>
      </c>
      <c r="J26" s="678">
        <f>SQRT(((2*E64*F72*F65)/(E64-1))*(1-(F12/F11)^((E64-1)/E64)))</f>
        <v>2710.331787375831</v>
      </c>
      <c r="X26" s="48" t="s">
        <v>468</v>
      </c>
      <c r="Y26" s="47"/>
      <c r="Z26" s="47"/>
      <c r="AA26" s="47"/>
      <c r="AB26" s="1315">
        <v>850</v>
      </c>
      <c r="AC26" s="1316"/>
      <c r="AE26" s="48" t="s">
        <v>467</v>
      </c>
      <c r="AF26" s="47"/>
      <c r="AG26" s="47"/>
      <c r="AH26" s="47"/>
      <c r="AI26" s="1315">
        <v>850</v>
      </c>
      <c r="AJ26" s="1316"/>
    </row>
    <row r="27" spans="1:36" x14ac:dyDescent="0.35">
      <c r="D27" s="457" t="s">
        <v>469</v>
      </c>
      <c r="E27" s="542">
        <f>E25/E7</f>
        <v>2.3148950859453401</v>
      </c>
      <c r="F27" s="541">
        <f>E27*0.0283168</f>
        <v>6.5550421169697004E-2</v>
      </c>
      <c r="G27" s="389"/>
      <c r="X27" s="48"/>
      <c r="Y27" s="47"/>
      <c r="Z27" s="47"/>
      <c r="AA27" s="47"/>
      <c r="AB27" s="47"/>
      <c r="AC27" s="110"/>
      <c r="AE27" s="48"/>
      <c r="AF27" s="47"/>
      <c r="AG27" s="47"/>
      <c r="AH27" s="47"/>
      <c r="AI27" s="47"/>
      <c r="AJ27" s="110"/>
    </row>
    <row r="28" spans="1:36" x14ac:dyDescent="0.35">
      <c r="D28" s="457" t="s">
        <v>466</v>
      </c>
      <c r="E28" s="542">
        <f>E26/E9</f>
        <v>3.5613553156062316</v>
      </c>
      <c r="F28" s="541">
        <f>E28*0.0283168</f>
        <v>0.10084618620095853</v>
      </c>
      <c r="G28" s="389"/>
      <c r="X28" s="1292" t="s">
        <v>290</v>
      </c>
      <c r="Y28" s="1293"/>
      <c r="Z28" s="1293"/>
      <c r="AA28" s="1293"/>
      <c r="AB28" s="47"/>
      <c r="AC28" s="110"/>
      <c r="AE28" s="1292" t="s">
        <v>290</v>
      </c>
      <c r="AF28" s="1293"/>
      <c r="AG28" s="1293"/>
      <c r="AH28" s="1293"/>
      <c r="AI28" s="47"/>
      <c r="AJ28" s="110"/>
    </row>
    <row r="29" spans="1:36" x14ac:dyDescent="0.35">
      <c r="D29" s="457" t="s">
        <v>465</v>
      </c>
      <c r="E29" s="540">
        <f>E20+E21</f>
        <v>700</v>
      </c>
      <c r="F29" s="539">
        <f>E29/2.2046226218</f>
        <v>317.51465900702482</v>
      </c>
      <c r="X29" s="48" t="s">
        <v>288</v>
      </c>
      <c r="Y29" s="47"/>
      <c r="Z29" s="47"/>
      <c r="AA29" s="47"/>
      <c r="AB29" s="315">
        <v>3.875</v>
      </c>
      <c r="AC29" s="314">
        <f>AB29/12</f>
        <v>0.32291666666666669</v>
      </c>
      <c r="AE29" s="48" t="s">
        <v>288</v>
      </c>
      <c r="AF29" s="47"/>
      <c r="AG29" s="47"/>
      <c r="AH29" s="47"/>
      <c r="AI29" s="315">
        <f>4-0.125</f>
        <v>3.875</v>
      </c>
      <c r="AJ29" s="314">
        <f>AI29/12</f>
        <v>0.32291666666666669</v>
      </c>
    </row>
    <row r="30" spans="1:36" x14ac:dyDescent="0.35">
      <c r="D30" s="457" t="s">
        <v>56</v>
      </c>
      <c r="E30" s="1487">
        <f>E21/E22</f>
        <v>24.76923076923077</v>
      </c>
      <c r="F30" s="1488"/>
      <c r="X30" s="48" t="s">
        <v>287</v>
      </c>
      <c r="Y30" s="47"/>
      <c r="Z30" s="47"/>
      <c r="AA30" s="47"/>
      <c r="AB30" s="532">
        <v>2</v>
      </c>
      <c r="AC30" s="314">
        <f>AB30/12</f>
        <v>0.16666666666666666</v>
      </c>
      <c r="AE30" s="48" t="s">
        <v>287</v>
      </c>
      <c r="AF30" s="47"/>
      <c r="AG30" s="47"/>
      <c r="AH30" s="47"/>
      <c r="AI30" s="532">
        <v>2</v>
      </c>
      <c r="AJ30" s="314">
        <f>AI30/12</f>
        <v>0.16666666666666666</v>
      </c>
    </row>
    <row r="31" spans="1:36" ht="17" thickBot="1" x14ac:dyDescent="0.5">
      <c r="D31" s="619" t="s">
        <v>702</v>
      </c>
      <c r="E31" s="620">
        <f>T5*E14*LN(E29/E20)</f>
        <v>5128.9841513841484</v>
      </c>
      <c r="F31" s="621">
        <f>E31/3.28083989501</f>
        <v>1563.3143693433767</v>
      </c>
      <c r="G31" s="389"/>
      <c r="X31" s="48" t="s">
        <v>286</v>
      </c>
      <c r="Y31" s="47"/>
      <c r="Z31" s="47"/>
      <c r="AA31" s="47"/>
      <c r="AB31" s="319">
        <f>(2*PI()*AB29^(2)*AB30)/(3)</f>
        <v>62.897302918745652</v>
      </c>
      <c r="AC31" s="318">
        <f>AB31*0.0005787037</f>
        <v>3.6398901919098905E-2</v>
      </c>
      <c r="AE31" s="48" t="s">
        <v>286</v>
      </c>
      <c r="AF31" s="47"/>
      <c r="AG31" s="47"/>
      <c r="AH31" s="47"/>
      <c r="AI31" s="319">
        <f>(2*PI()*AI29^(2)*AI30)/(3)</f>
        <v>62.897302918745652</v>
      </c>
      <c r="AJ31" s="318">
        <f>AI31*0.0005787037</f>
        <v>3.6398901919098905E-2</v>
      </c>
    </row>
    <row r="32" spans="1:36" ht="17" thickBot="1" x14ac:dyDescent="0.5">
      <c r="D32" s="641"/>
      <c r="E32" s="642"/>
      <c r="F32" s="643"/>
      <c r="X32" s="48" t="s">
        <v>285</v>
      </c>
      <c r="Y32" s="47"/>
      <c r="Z32" s="47"/>
      <c r="AA32" s="47"/>
      <c r="AB32" s="319">
        <f>(2*PI()*AB29^3)/3</f>
        <v>121.8635244050697</v>
      </c>
      <c r="AC32" s="318">
        <f>AB32*0.0005787037</f>
        <v>7.052287246825413E-2</v>
      </c>
      <c r="AE32" s="48" t="s">
        <v>285</v>
      </c>
      <c r="AF32" s="47"/>
      <c r="AG32" s="47"/>
      <c r="AH32" s="47"/>
      <c r="AI32" s="319">
        <f>(2*PI()*AI29^3)/3</f>
        <v>121.8635244050697</v>
      </c>
      <c r="AJ32" s="318">
        <f>AI32*0.0005787037</f>
        <v>7.052287246825413E-2</v>
      </c>
    </row>
    <row r="33" spans="4:36" ht="17" thickBot="1" x14ac:dyDescent="0.5">
      <c r="F33" s="537"/>
      <c r="H33" s="1225" t="s">
        <v>463</v>
      </c>
      <c r="I33" s="1226"/>
      <c r="J33" s="1213"/>
      <c r="T33" s="536" t="s">
        <v>462</v>
      </c>
      <c r="U33" s="535"/>
      <c r="X33" s="48" t="s">
        <v>284</v>
      </c>
      <c r="Y33" s="47"/>
      <c r="Z33" s="47"/>
      <c r="AA33" s="47"/>
      <c r="AB33" s="1322">
        <f>AB29/AB30</f>
        <v>1.9375</v>
      </c>
      <c r="AC33" s="1323"/>
      <c r="AE33" s="48" t="s">
        <v>284</v>
      </c>
      <c r="AF33" s="47"/>
      <c r="AG33" s="47"/>
      <c r="AH33" s="47"/>
      <c r="AI33" s="1322">
        <f>AI29/AI30</f>
        <v>1.9375</v>
      </c>
      <c r="AJ33" s="1323"/>
    </row>
    <row r="34" spans="4:36" ht="17" thickBot="1" x14ac:dyDescent="0.4">
      <c r="D34" s="1181" t="s">
        <v>464</v>
      </c>
      <c r="E34" s="1185"/>
      <c r="F34" s="1182"/>
      <c r="H34" s="473" t="s">
        <v>460</v>
      </c>
      <c r="I34" s="534">
        <f>SQRT(((2*E64^2)/(E64-1))*U38^U40*(1-(E12/E11)^U35))</f>
        <v>1.5185184515547872</v>
      </c>
      <c r="J34" s="533">
        <f>(E14*T5)/I35</f>
        <v>1.2636664400200646</v>
      </c>
      <c r="T34" s="473" t="s">
        <v>459</v>
      </c>
      <c r="U34" s="533">
        <f>SQRT((2*T5*E64)/(E64-1))</f>
        <v>22.713010414853926</v>
      </c>
      <c r="W34" s="389"/>
      <c r="X34" s="48" t="s">
        <v>283</v>
      </c>
      <c r="Y34" s="47"/>
      <c r="Z34" s="47"/>
      <c r="AA34" s="47"/>
      <c r="AB34" s="532">
        <v>2.5</v>
      </c>
      <c r="AC34" s="314">
        <f>AB34/12</f>
        <v>0.20833333333333334</v>
      </c>
      <c r="AE34" s="48" t="s">
        <v>283</v>
      </c>
      <c r="AF34" s="47"/>
      <c r="AG34" s="47"/>
      <c r="AH34" s="47"/>
      <c r="AI34" s="532">
        <v>2.5</v>
      </c>
      <c r="AJ34" s="314">
        <f>AI34/12</f>
        <v>0.20833333333333334</v>
      </c>
    </row>
    <row r="35" spans="4:36" ht="16.5" x14ac:dyDescent="0.45">
      <c r="D35" s="346" t="s">
        <v>461</v>
      </c>
      <c r="E35" s="1303">
        <v>226.43</v>
      </c>
      <c r="F35" s="1304"/>
      <c r="G35" s="389"/>
      <c r="H35" s="111" t="s">
        <v>457</v>
      </c>
      <c r="I35" s="234">
        <f>(SQRT(T5*E64*E72*E65))/(U37)</f>
        <v>5855.6275340211687</v>
      </c>
      <c r="J35" s="529">
        <f>I35/3.28083989501</f>
        <v>1784.7952723713513</v>
      </c>
      <c r="T35" s="528" t="s">
        <v>209</v>
      </c>
      <c r="U35" s="527">
        <f>(E64-1)/E64</f>
        <v>0.12472647702407008</v>
      </c>
      <c r="X35" s="48" t="s">
        <v>282</v>
      </c>
      <c r="Y35" s="47"/>
      <c r="Z35" s="47"/>
      <c r="AA35" s="47"/>
      <c r="AB35" s="1258">
        <v>1.2</v>
      </c>
      <c r="AC35" s="1259"/>
      <c r="AE35" s="48" t="s">
        <v>282</v>
      </c>
      <c r="AF35" s="47"/>
      <c r="AG35" s="47"/>
      <c r="AH35" s="47"/>
      <c r="AI35" s="1258">
        <v>1.2</v>
      </c>
      <c r="AJ35" s="1259"/>
    </row>
    <row r="36" spans="4:36" ht="16.5" x14ac:dyDescent="0.45">
      <c r="D36" s="346" t="s">
        <v>458</v>
      </c>
      <c r="E36" s="531">
        <v>7285.15</v>
      </c>
      <c r="F36" s="530">
        <f>E36/3.28083989501</f>
        <v>2220.5137200021136</v>
      </c>
      <c r="G36" s="389"/>
      <c r="H36" s="111" t="s">
        <v>455</v>
      </c>
      <c r="I36" s="1227">
        <f>(U38^U39*(E11/E12)^(1/E64))/(SQRT(U40*(1-(E12/E11)^U35)))</f>
        <v>5.7538727709482762</v>
      </c>
      <c r="J36" s="1228"/>
      <c r="T36" s="111" t="s">
        <v>221</v>
      </c>
      <c r="U36" s="191">
        <f>(2/(E64+1))^(E64/(E64-1))</f>
        <v>0.57590244181935313</v>
      </c>
      <c r="X36" s="48" t="s">
        <v>280</v>
      </c>
      <c r="Y36" s="47"/>
      <c r="Z36" s="47"/>
      <c r="AA36" s="47"/>
      <c r="AB36" s="1252">
        <f>(AB35*AB26*AB29)/(AB25*AB18)</f>
        <v>0.18821428571428572</v>
      </c>
      <c r="AC36" s="1253"/>
      <c r="AE36" s="48" t="s">
        <v>280</v>
      </c>
      <c r="AF36" s="47"/>
      <c r="AG36" s="47"/>
      <c r="AH36" s="47"/>
      <c r="AI36" s="1252">
        <f>(AI35*AI26*AI29)/(AI25*AI18)</f>
        <v>0.18821428571428572</v>
      </c>
      <c r="AJ36" s="1253"/>
    </row>
    <row r="37" spans="4:36" ht="17" thickBot="1" x14ac:dyDescent="0.5">
      <c r="D37" s="346" t="s">
        <v>456</v>
      </c>
      <c r="E37" s="1245">
        <v>1.3824000000000001</v>
      </c>
      <c r="F37" s="1246"/>
      <c r="G37" s="389"/>
      <c r="H37" s="465" t="s">
        <v>221</v>
      </c>
      <c r="I37" s="339">
        <f>U34*SQRT(E72*E65*(1-(E12/E11)^U35))</f>
        <v>8891.8784558434036</v>
      </c>
      <c r="J37" s="526">
        <f>I37/3.28083989501</f>
        <v>2710.2445533436494</v>
      </c>
      <c r="T37" s="516" t="s">
        <v>453</v>
      </c>
      <c r="U37" s="518">
        <f>E64*SQRT((2/(E64+1))^((E64+1)/(E64-1)))</f>
        <v>0.68100538510444886</v>
      </c>
      <c r="X37" s="48" t="s">
        <v>277</v>
      </c>
      <c r="Y37" s="47"/>
      <c r="Z37" s="47"/>
      <c r="AA37" s="47"/>
      <c r="AB37" s="1252">
        <f>(AB26*AB34)/(2*AB25*AB18)</f>
        <v>5.0595238095238096E-2</v>
      </c>
      <c r="AC37" s="1253"/>
      <c r="AE37" s="48" t="s">
        <v>277</v>
      </c>
      <c r="AF37" s="47"/>
      <c r="AG37" s="47"/>
      <c r="AH37" s="47"/>
      <c r="AI37" s="1252">
        <f>(AI26*AI34)/(2*AI25*AI18)</f>
        <v>5.0595238095238096E-2</v>
      </c>
      <c r="AJ37" s="1253"/>
    </row>
    <row r="38" spans="4:36" ht="17" thickBot="1" x14ac:dyDescent="0.5">
      <c r="D38" s="346" t="s">
        <v>454</v>
      </c>
      <c r="E38" s="1231">
        <f>E37/E19</f>
        <v>0.97461928934010145</v>
      </c>
      <c r="F38" s="1232"/>
      <c r="G38" s="389"/>
      <c r="T38" s="525" t="s">
        <v>451</v>
      </c>
      <c r="U38" s="524">
        <f>2/(E64+1)</f>
        <v>0.93348891481913654</v>
      </c>
      <c r="X38" s="48" t="s">
        <v>272</v>
      </c>
      <c r="Y38" s="47"/>
      <c r="Z38" s="47"/>
      <c r="AA38" s="47"/>
      <c r="AB38" s="1252">
        <f>(AB36+AB37)/2</f>
        <v>0.1194047619047619</v>
      </c>
      <c r="AC38" s="1253"/>
      <c r="AE38" s="48" t="s">
        <v>272</v>
      </c>
      <c r="AF38" s="47"/>
      <c r="AG38" s="47"/>
      <c r="AH38" s="47"/>
      <c r="AI38" s="1252">
        <f>(AI36+AI37)/2</f>
        <v>0.1194047619047619</v>
      </c>
      <c r="AJ38" s="1253"/>
    </row>
    <row r="39" spans="4:36" ht="17" thickBot="1" x14ac:dyDescent="0.5">
      <c r="D39" s="346" t="s">
        <v>452</v>
      </c>
      <c r="E39" s="1231">
        <f>E35/E14</f>
        <v>0.98447826086956525</v>
      </c>
      <c r="F39" s="1232"/>
      <c r="G39" s="389"/>
      <c r="H39" s="1225" t="s">
        <v>449</v>
      </c>
      <c r="I39" s="1226"/>
      <c r="J39" s="1213"/>
      <c r="T39" s="516" t="s">
        <v>448</v>
      </c>
      <c r="U39" s="518">
        <f>1/(E64-1)</f>
        <v>7.0175438596491189</v>
      </c>
      <c r="W39" s="389"/>
      <c r="X39" s="48" t="s">
        <v>270</v>
      </c>
      <c r="Y39" s="47"/>
      <c r="Z39" s="47"/>
      <c r="AA39" s="47"/>
      <c r="AB39" s="1252">
        <f>(AB26*AB29*AB35+0.5)/(2*AB25)</f>
        <v>6.5883333333333335E-2</v>
      </c>
      <c r="AC39" s="1253"/>
      <c r="AE39" s="48" t="s">
        <v>270</v>
      </c>
      <c r="AF39" s="47"/>
      <c r="AG39" s="47"/>
      <c r="AH39" s="47"/>
      <c r="AI39" s="1252">
        <f>(AI26*AI29*AI35+0.5)/(2*AI25)</f>
        <v>6.5883333333333335E-2</v>
      </c>
      <c r="AJ39" s="1253"/>
    </row>
    <row r="40" spans="4:36" ht="17" thickBot="1" x14ac:dyDescent="0.5">
      <c r="D40" s="346" t="s">
        <v>450</v>
      </c>
      <c r="E40" s="1231">
        <f>1/E39</f>
        <v>1.015766462041249</v>
      </c>
      <c r="F40" s="1232"/>
      <c r="H40" s="433" t="s">
        <v>446</v>
      </c>
      <c r="I40" s="523">
        <f>E88*E11*SQRT((T5*E64*U38^U40)/(E72*E65))</f>
        <v>12.588942623854216</v>
      </c>
      <c r="J40" s="522">
        <f>I40/2.2046226218</f>
        <v>5.7102483206743875</v>
      </c>
      <c r="K40" s="389"/>
      <c r="O40" s="389"/>
      <c r="P40" s="389"/>
      <c r="Q40" s="389"/>
      <c r="T40" s="516" t="s">
        <v>445</v>
      </c>
      <c r="U40" s="518">
        <f>(E64+1)/(E64-1)</f>
        <v>15.035087719298238</v>
      </c>
      <c r="X40" s="48" t="s">
        <v>268</v>
      </c>
      <c r="Y40" s="47"/>
      <c r="Z40" s="47"/>
      <c r="AA40" s="47"/>
      <c r="AB40" s="1290">
        <f>(SQRT(AB29^(2)-AB30^(2)))/AB29</f>
        <v>0.85651084176462922</v>
      </c>
      <c r="AC40" s="1291"/>
      <c r="AE40" s="48" t="s">
        <v>268</v>
      </c>
      <c r="AF40" s="47"/>
      <c r="AG40" s="47"/>
      <c r="AH40" s="47"/>
      <c r="AI40" s="1290">
        <f>(SQRT(AI29^(2)-AI30^(2)))/AI29</f>
        <v>0.85651084176462922</v>
      </c>
      <c r="AJ40" s="1291"/>
    </row>
    <row r="41" spans="4:36" ht="16.5" x14ac:dyDescent="0.45">
      <c r="D41" s="346" t="s">
        <v>447</v>
      </c>
      <c r="E41" s="520">
        <f>E22*E40</f>
        <v>14.35322174623504</v>
      </c>
      <c r="F41" s="519">
        <f>E41/2.2046226218</f>
        <v>6.5105118691543309</v>
      </c>
      <c r="H41" s="75"/>
      <c r="I41" s="511"/>
      <c r="J41" s="510"/>
      <c r="T41" s="516" t="s">
        <v>443</v>
      </c>
      <c r="U41" s="521">
        <f>(E64+1)/(2*(E64-1))</f>
        <v>7.5175438596491189</v>
      </c>
      <c r="X41" s="48" t="s">
        <v>265</v>
      </c>
      <c r="Y41" s="47"/>
      <c r="Z41" s="47"/>
      <c r="AA41" s="47"/>
      <c r="AB41" s="294">
        <f>AB29^(2)+((PI()*AB30^(2)*LN((1+AB40)/(1-AB40)))/(2*AB40))</f>
        <v>33.796680090542807</v>
      </c>
      <c r="AC41" s="293">
        <f>AB41*0.0069444444</f>
        <v>0.2346991657933615</v>
      </c>
      <c r="AE41" s="48" t="s">
        <v>265</v>
      </c>
      <c r="AF41" s="47"/>
      <c r="AG41" s="47"/>
      <c r="AH41" s="47"/>
      <c r="AI41" s="294">
        <f>AI29^(2)+((PI()*AI30^(2)*LN((1+AI40)/(1-AI40)))/(2*AI40))</f>
        <v>33.796680090542807</v>
      </c>
      <c r="AJ41" s="293">
        <f>AI41*0.0069444444</f>
        <v>0.2346991657933615</v>
      </c>
    </row>
    <row r="42" spans="4:36" ht="16.5" x14ac:dyDescent="0.45">
      <c r="D42" s="346" t="s">
        <v>444</v>
      </c>
      <c r="E42" s="520">
        <f>(E41*E16)/(E16+1)</f>
        <v>9.7604112423440164</v>
      </c>
      <c r="F42" s="519">
        <f>E42/2.2046226218</f>
        <v>4.4272480676874162</v>
      </c>
      <c r="H42" s="75"/>
      <c r="I42" s="511"/>
      <c r="J42" s="510"/>
      <c r="T42" s="516" t="s">
        <v>441</v>
      </c>
      <c r="U42" s="518">
        <f>2/(E64-1)</f>
        <v>14.035087719298238</v>
      </c>
      <c r="X42" s="48" t="s">
        <v>262</v>
      </c>
      <c r="Y42" s="47"/>
      <c r="Z42" s="47"/>
      <c r="AA42" s="47"/>
      <c r="AB42" s="294">
        <f>2*PI()*AB29^(2)</f>
        <v>94.345954378118478</v>
      </c>
      <c r="AC42" s="293">
        <f>AB42*0.0069444444</f>
        <v>0.65518023454378038</v>
      </c>
      <c r="AE42" s="48" t="s">
        <v>262</v>
      </c>
      <c r="AF42" s="47"/>
      <c r="AG42" s="47"/>
      <c r="AH42" s="47"/>
      <c r="AI42" s="294">
        <f>2*PI()*AI29^(2)</f>
        <v>94.345954378118478</v>
      </c>
      <c r="AJ42" s="293">
        <f>AI42*0.0069444444</f>
        <v>0.65518023454378038</v>
      </c>
    </row>
    <row r="43" spans="4:36" ht="16.5" x14ac:dyDescent="0.45">
      <c r="D43" s="346" t="s">
        <v>442</v>
      </c>
      <c r="E43" s="520">
        <f>E41/(E16+1)</f>
        <v>4.5928105038910241</v>
      </c>
      <c r="F43" s="519">
        <f>E43/2.2046226218</f>
        <v>2.0832638014669147</v>
      </c>
      <c r="H43" s="75"/>
      <c r="I43" s="511"/>
      <c r="J43" s="510"/>
      <c r="T43" s="516" t="s">
        <v>440</v>
      </c>
      <c r="U43" s="515">
        <f>(E64+1)/2</f>
        <v>1.07125</v>
      </c>
      <c r="X43" s="48" t="s">
        <v>261</v>
      </c>
      <c r="Y43" s="47"/>
      <c r="Z43" s="47"/>
      <c r="AA43" s="47"/>
      <c r="AB43" s="1301">
        <f>2*AB33+(1/(SQRT(AB33^(2)-1)))*LN((AB33+SQRT(AB33^(2)-1))/(AB33-SQRT(AB33^(2)-1)))</f>
        <v>5.4177601311695955</v>
      </c>
      <c r="AC43" s="1302"/>
      <c r="AE43" s="48" t="s">
        <v>261</v>
      </c>
      <c r="AF43" s="47"/>
      <c r="AG43" s="47"/>
      <c r="AH43" s="47"/>
      <c r="AI43" s="1301">
        <f>2*AI33+(1/(SQRT(AI33^(2)-1)))*LN((AI33+SQRT(AI33^(2)-1))/(AI33-SQRT(AI33^(2)-1)))</f>
        <v>5.4177601311695955</v>
      </c>
      <c r="AJ43" s="1302"/>
    </row>
    <row r="44" spans="4:36" ht="17" thickBot="1" x14ac:dyDescent="0.5">
      <c r="D44" s="517" t="s">
        <v>56</v>
      </c>
      <c r="E44" s="1247">
        <f>E21/E41</f>
        <v>24.38476923076923</v>
      </c>
      <c r="F44" s="1248"/>
      <c r="H44" s="75"/>
      <c r="I44" s="511"/>
      <c r="J44" s="510"/>
      <c r="T44" s="465" t="s">
        <v>438</v>
      </c>
      <c r="U44" s="512">
        <f>(E64-1)/2</f>
        <v>7.1250000000000036E-2</v>
      </c>
      <c r="W44" s="39" t="s">
        <v>437</v>
      </c>
      <c r="X44" s="48" t="s">
        <v>260</v>
      </c>
      <c r="Y44" s="47"/>
      <c r="Z44" s="47"/>
      <c r="AA44" s="47"/>
      <c r="AB44" s="1256">
        <f>(PI()*AB29^(2)*AB38*AB43*AB15)/(2*AB33)</f>
        <v>0.76783448829797429</v>
      </c>
      <c r="AC44" s="1257"/>
      <c r="AE44" s="48" t="s">
        <v>260</v>
      </c>
      <c r="AF44" s="47"/>
      <c r="AG44" s="47"/>
      <c r="AH44" s="47"/>
      <c r="AI44" s="1256">
        <f>(PI()*AI29^(2)*AI38*AI43*AI15)/(2*AI33)</f>
        <v>0.76783448829797429</v>
      </c>
      <c r="AJ44" s="1257"/>
    </row>
    <row r="45" spans="4:36" ht="17" thickBot="1" x14ac:dyDescent="0.5">
      <c r="D45" s="500" t="s">
        <v>439</v>
      </c>
      <c r="E45" s="514">
        <f>E41*E35</f>
        <v>3250</v>
      </c>
      <c r="F45" s="513">
        <f>E45/0.224808943871</f>
        <v>14456.720199997544</v>
      </c>
      <c r="H45" s="75"/>
      <c r="I45" s="511"/>
      <c r="J45" s="510"/>
      <c r="X45" s="48" t="s">
        <v>259</v>
      </c>
      <c r="Y45" s="47"/>
      <c r="Z45" s="47"/>
      <c r="AA45" s="47"/>
      <c r="AB45" s="1256">
        <f>2*PI()*AB29^(2)*AB39*AB15</f>
        <v>0.60604303119214131</v>
      </c>
      <c r="AC45" s="1257"/>
      <c r="AE45" s="48" t="s">
        <v>259</v>
      </c>
      <c r="AF45" s="47"/>
      <c r="AG45" s="47"/>
      <c r="AH45" s="47"/>
      <c r="AI45" s="1256">
        <f>2*PI()*AI29^(2)*AI39*AI15</f>
        <v>0.60604303119214131</v>
      </c>
      <c r="AJ45" s="1257"/>
    </row>
    <row r="46" spans="4:36" ht="16.5" x14ac:dyDescent="0.45">
      <c r="H46" s="75"/>
      <c r="I46" s="511"/>
      <c r="J46" s="510"/>
      <c r="X46" s="48" t="s">
        <v>258</v>
      </c>
      <c r="Y46" s="47"/>
      <c r="Z46" s="47"/>
      <c r="AA46" s="47"/>
      <c r="AB46" s="1258">
        <v>7.4999999999999997E-2</v>
      </c>
      <c r="AC46" s="1259"/>
      <c r="AE46" s="48" t="s">
        <v>258</v>
      </c>
      <c r="AF46" s="47"/>
      <c r="AG46" s="47"/>
      <c r="AH46" s="47"/>
      <c r="AI46" s="1258">
        <v>7.4999999999999997E-2</v>
      </c>
      <c r="AJ46" s="1259"/>
    </row>
    <row r="47" spans="4:36" ht="17" thickBot="1" x14ac:dyDescent="0.5">
      <c r="H47" s="75"/>
      <c r="I47" s="511"/>
      <c r="J47" s="510"/>
      <c r="U47" s="75"/>
      <c r="X47" s="48" t="s">
        <v>256</v>
      </c>
      <c r="Y47" s="47"/>
      <c r="Z47" s="47"/>
      <c r="AA47" s="47"/>
      <c r="AB47" s="1260">
        <f>(AB46*2*AB16*AB38^(2))/(AB34^(2))</f>
        <v>3421.7993197278911</v>
      </c>
      <c r="AC47" s="1261"/>
      <c r="AE47" s="48" t="s">
        <v>256</v>
      </c>
      <c r="AF47" s="47"/>
      <c r="AG47" s="47"/>
      <c r="AH47" s="47"/>
      <c r="AI47" s="1260">
        <f>(AI46*2*AI16*AI38^(2))/(AI34^(2))</f>
        <v>3421.7993197278911</v>
      </c>
      <c r="AJ47" s="1261"/>
    </row>
    <row r="48" spans="4:36" ht="17" thickBot="1" x14ac:dyDescent="0.5">
      <c r="D48" s="1249" t="s">
        <v>436</v>
      </c>
      <c r="E48" s="1250"/>
      <c r="F48" s="1251"/>
      <c r="H48" s="75"/>
      <c r="I48" s="511"/>
      <c r="J48" s="510"/>
      <c r="X48" s="48" t="s">
        <v>255</v>
      </c>
      <c r="Y48" s="47"/>
      <c r="Z48" s="47"/>
      <c r="AA48" s="47"/>
      <c r="AB48" s="1260">
        <f>(0.342*AB16*AB39^(2))/(AB29^(2))</f>
        <v>988.63008033298672</v>
      </c>
      <c r="AC48" s="1261"/>
      <c r="AE48" s="48" t="s">
        <v>255</v>
      </c>
      <c r="AF48" s="47"/>
      <c r="AG48" s="47"/>
      <c r="AH48" s="47"/>
      <c r="AI48" s="1260">
        <f>(0.342*AI16*AI39^(2))/(AI29^(2))</f>
        <v>988.63008033298672</v>
      </c>
      <c r="AJ48" s="1261"/>
    </row>
    <row r="49" spans="4:38" ht="16.5" x14ac:dyDescent="0.45">
      <c r="D49" s="509" t="s">
        <v>435</v>
      </c>
      <c r="E49" s="1233">
        <v>0.9</v>
      </c>
      <c r="F49" s="1234"/>
      <c r="G49" s="497"/>
      <c r="J49" s="496"/>
      <c r="X49" s="48"/>
      <c r="Y49" s="47"/>
      <c r="Z49" s="47"/>
      <c r="AA49" s="47"/>
      <c r="AB49" s="47"/>
      <c r="AC49" s="110"/>
      <c r="AE49" s="48"/>
      <c r="AF49" s="47"/>
      <c r="AG49" s="47"/>
      <c r="AH49" s="47"/>
      <c r="AI49" s="47"/>
      <c r="AJ49" s="110"/>
    </row>
    <row r="50" spans="4:38" x14ac:dyDescent="0.35">
      <c r="D50" s="509" t="s">
        <v>434</v>
      </c>
      <c r="E50" s="30">
        <f>E49*E17</f>
        <v>5269.0860000000002</v>
      </c>
      <c r="F50" s="508">
        <f>E50/3.28083989501</f>
        <v>1606.017412801529</v>
      </c>
      <c r="G50" s="497"/>
      <c r="H50" t="s">
        <v>924</v>
      </c>
      <c r="J50" s="496"/>
      <c r="X50" s="1292" t="s">
        <v>254</v>
      </c>
      <c r="Y50" s="1293"/>
      <c r="Z50" s="1293"/>
      <c r="AA50" s="1293"/>
      <c r="AB50" s="47"/>
      <c r="AC50" s="110"/>
      <c r="AE50" s="1292" t="s">
        <v>254</v>
      </c>
      <c r="AF50" s="1293"/>
      <c r="AG50" s="1293"/>
      <c r="AH50" s="1293"/>
      <c r="AI50" s="47"/>
      <c r="AJ50" s="110"/>
    </row>
    <row r="51" spans="4:38" ht="16.5" x14ac:dyDescent="0.45">
      <c r="D51" s="346" t="s">
        <v>433</v>
      </c>
      <c r="E51" s="507">
        <f>(E11*E88*T5)/(E50)</f>
        <v>13.990312371529606</v>
      </c>
      <c r="F51" s="505">
        <f t="shared" ref="F51:F56" si="1">E51/2.2046226218</f>
        <v>6.3458989457828334</v>
      </c>
      <c r="G51" s="497"/>
      <c r="H51" s="1132">
        <f>(2/(E64+1))^(1/(E64-1))*(E11/E12)^(1/E64)/SQRT((E64+1)/(E64-1)*(1-(E12/E11)^((E64-1)/E64)))</f>
        <v>5.7538727709482762</v>
      </c>
      <c r="J51" s="496"/>
      <c r="X51" s="48" t="s">
        <v>253</v>
      </c>
      <c r="Y51" s="47"/>
      <c r="Z51" s="47"/>
      <c r="AA51" s="47"/>
      <c r="AB51" s="298">
        <f>AB12-(2*AC31)</f>
        <v>3.8058458124167758</v>
      </c>
      <c r="AC51" s="297">
        <f>AB51*1728</f>
        <v>6576.5015638561881</v>
      </c>
      <c r="AE51" s="48" t="s">
        <v>253</v>
      </c>
      <c r="AF51" s="47"/>
      <c r="AG51" s="47"/>
      <c r="AH51" s="47"/>
      <c r="AI51" s="298">
        <f>AI12-(2*AJ31)</f>
        <v>2.4024971411919669</v>
      </c>
      <c r="AJ51" s="297">
        <f>AI51*1728</f>
        <v>4151.5150599797189</v>
      </c>
    </row>
    <row r="52" spans="4:38" ht="16.5" x14ac:dyDescent="0.45">
      <c r="D52" s="346" t="s">
        <v>432</v>
      </c>
      <c r="E52" s="506">
        <f>(E51*E16)/(E16+1)</f>
        <v>9.5136272935238786</v>
      </c>
      <c r="F52" s="505">
        <f t="shared" si="1"/>
        <v>4.3153087514616546</v>
      </c>
      <c r="G52" s="497"/>
      <c r="J52" s="496"/>
      <c r="X52" s="48" t="s">
        <v>252</v>
      </c>
      <c r="Y52" s="47"/>
      <c r="Z52" s="47"/>
      <c r="AA52" s="47"/>
      <c r="AB52" s="298">
        <f>AB12-(2*AC32)</f>
        <v>3.7375978713184654</v>
      </c>
      <c r="AC52" s="297">
        <f>AB52*1728</f>
        <v>6458.5691216383084</v>
      </c>
      <c r="AE52" s="48" t="s">
        <v>252</v>
      </c>
      <c r="AF52" s="47"/>
      <c r="AG52" s="47"/>
      <c r="AH52" s="47"/>
      <c r="AI52" s="298">
        <f>AI12-(2*AJ32)</f>
        <v>2.3342492000936566</v>
      </c>
      <c r="AJ52" s="297">
        <f>AI52*1728</f>
        <v>4033.5826177618387</v>
      </c>
    </row>
    <row r="53" spans="4:38" ht="16.5" x14ac:dyDescent="0.45">
      <c r="D53" s="346" t="s">
        <v>431</v>
      </c>
      <c r="E53" s="506">
        <f>E51/(E16+1)</f>
        <v>4.4766850780057279</v>
      </c>
      <c r="F53" s="505">
        <f t="shared" si="1"/>
        <v>2.0305901943211784</v>
      </c>
      <c r="G53" s="497"/>
      <c r="J53" s="496"/>
      <c r="X53" s="48" t="s">
        <v>251</v>
      </c>
      <c r="Y53" s="47"/>
      <c r="Z53" s="47"/>
      <c r="AA53" s="47"/>
      <c r="AB53" s="296">
        <f>AB51/(PI()*AC29^(2))</f>
        <v>11.617706357425375</v>
      </c>
      <c r="AC53" s="295">
        <f>AB53*12</f>
        <v>139.41247628910449</v>
      </c>
      <c r="AE53" s="48" t="s">
        <v>251</v>
      </c>
      <c r="AF53" s="47"/>
      <c r="AG53" s="47"/>
      <c r="AH53" s="47"/>
      <c r="AI53" s="296">
        <f>AI51/(PI()*AJ29^(2))</f>
        <v>7.3338510508910844</v>
      </c>
      <c r="AJ53" s="295">
        <f>AI53*12</f>
        <v>88.006212610693012</v>
      </c>
    </row>
    <row r="54" spans="4:38" ht="16.5" x14ac:dyDescent="0.45">
      <c r="D54" s="346" t="s">
        <v>430</v>
      </c>
      <c r="E54" s="504">
        <f>E51*E30</f>
        <v>346.52927566404105</v>
      </c>
      <c r="F54" s="501">
        <f t="shared" si="1"/>
        <v>157.18303542631327</v>
      </c>
      <c r="G54" s="497"/>
      <c r="J54" s="496"/>
      <c r="X54" s="48" t="s">
        <v>248</v>
      </c>
      <c r="Y54" s="47"/>
      <c r="Z54" s="47"/>
      <c r="AA54" s="47"/>
      <c r="AB54" s="296">
        <f>AB52/(PI()*AC29^(2))</f>
        <v>11.409373025425376</v>
      </c>
      <c r="AC54" s="295">
        <f>AB54*12</f>
        <v>136.91247630510452</v>
      </c>
      <c r="AE54" s="48" t="s">
        <v>248</v>
      </c>
      <c r="AF54" s="47"/>
      <c r="AG54" s="47"/>
      <c r="AH54" s="47"/>
      <c r="AI54" s="296">
        <f>AI52/(PI()*AJ29^(2))</f>
        <v>7.1255177188910848</v>
      </c>
      <c r="AJ54" s="295">
        <f>AI54*12</f>
        <v>85.506212626693014</v>
      </c>
    </row>
    <row r="55" spans="4:38" ht="16.5" x14ac:dyDescent="0.45">
      <c r="D55" s="346" t="s">
        <v>429</v>
      </c>
      <c r="E55" s="503">
        <f>E54*(E16/(E16+1))</f>
        <v>235.64522988574535</v>
      </c>
      <c r="F55" s="501">
        <f t="shared" si="1"/>
        <v>106.88687830543486</v>
      </c>
      <c r="G55" s="497"/>
      <c r="J55" s="496"/>
      <c r="X55" s="48" t="s">
        <v>196</v>
      </c>
      <c r="Y55" s="47"/>
      <c r="Z55" s="47"/>
      <c r="AA55" s="47"/>
      <c r="AB55" s="1294">
        <f>(AB26*AB29)/(AB25*AB18)</f>
        <v>0.15684523809523809</v>
      </c>
      <c r="AC55" s="1295"/>
      <c r="AE55" s="48" t="s">
        <v>196</v>
      </c>
      <c r="AF55" s="47"/>
      <c r="AG55" s="47"/>
      <c r="AH55" s="47"/>
      <c r="AI55" s="1294">
        <f>(AI26*AI29)/(AI25*AI18)</f>
        <v>0.15684523809523809</v>
      </c>
      <c r="AJ55" s="1295"/>
    </row>
    <row r="56" spans="4:38" ht="16.5" x14ac:dyDescent="0.45">
      <c r="D56" s="346" t="s">
        <v>428</v>
      </c>
      <c r="E56" s="503">
        <f>E54/(1+E16)</f>
        <v>110.88404577829573</v>
      </c>
      <c r="F56" s="501">
        <f t="shared" si="1"/>
        <v>50.296157120878419</v>
      </c>
      <c r="G56" s="497"/>
      <c r="J56" s="496"/>
      <c r="X56" s="48" t="s">
        <v>245</v>
      </c>
      <c r="Y56" s="47"/>
      <c r="Z56" s="47"/>
      <c r="AA56" s="47"/>
      <c r="AB56" s="294">
        <f>2*PI()*AB29*AC53</f>
        <v>3394.3233877967418</v>
      </c>
      <c r="AC56" s="293">
        <f>AB56*0.0069444444</f>
        <v>23.571690042174112</v>
      </c>
      <c r="AE56" s="48" t="s">
        <v>245</v>
      </c>
      <c r="AF56" s="47"/>
      <c r="AG56" s="47"/>
      <c r="AH56" s="47"/>
      <c r="AI56" s="294">
        <f>2*PI()*AI29*AJ53</f>
        <v>2142.7174503121128</v>
      </c>
      <c r="AJ56" s="293">
        <f>AI56*0.0069444444</f>
        <v>14.87998219860223</v>
      </c>
    </row>
    <row r="57" spans="4:38" ht="16.5" x14ac:dyDescent="0.45">
      <c r="D57" s="346" t="s">
        <v>427</v>
      </c>
      <c r="E57" s="502">
        <f>E55/E9</f>
        <v>3.5260396511408851</v>
      </c>
      <c r="F57" s="501">
        <f>E57*0.0283168</f>
        <v>9.9846159593426215E-2</v>
      </c>
      <c r="G57" s="497"/>
      <c r="J57" s="496"/>
      <c r="S57" s="389"/>
      <c r="X57" s="48" t="s">
        <v>243</v>
      </c>
      <c r="Y57" s="47"/>
      <c r="Z57" s="47"/>
      <c r="AA57" s="47"/>
      <c r="AB57" s="294">
        <f>2*PI()*AB29*AC54</f>
        <v>3333.4550305229982</v>
      </c>
      <c r="AC57" s="293">
        <f>AB57*0.0069444444</f>
        <v>23.148993119367265</v>
      </c>
      <c r="AE57" s="48" t="s">
        <v>243</v>
      </c>
      <c r="AF57" s="47"/>
      <c r="AG57" s="47"/>
      <c r="AH57" s="47"/>
      <c r="AI57" s="294">
        <f>2*PI()*AI29*AJ54</f>
        <v>2081.8490930383682</v>
      </c>
      <c r="AJ57" s="293">
        <f>AI57*0.0069444444</f>
        <v>14.457285275795376</v>
      </c>
    </row>
    <row r="58" spans="4:38" ht="17" thickBot="1" x14ac:dyDescent="0.5">
      <c r="D58" s="500" t="s">
        <v>426</v>
      </c>
      <c r="E58" s="499">
        <f>E56/E7</f>
        <v>2.2919397639168193</v>
      </c>
      <c r="F58" s="498">
        <f>E58*0.0283168</f>
        <v>6.4900399906879791E-2</v>
      </c>
      <c r="H58" t="s">
        <v>425</v>
      </c>
      <c r="S58" s="389"/>
      <c r="X58" s="48" t="s">
        <v>241</v>
      </c>
      <c r="Y58" s="47"/>
      <c r="Z58" s="47"/>
      <c r="AA58" s="47"/>
      <c r="AB58" s="1336">
        <f>AB56*AB55*AB15</f>
        <v>51.907387343293479</v>
      </c>
      <c r="AC58" s="1337"/>
      <c r="AE58" s="48" t="s">
        <v>241</v>
      </c>
      <c r="AF58" s="47"/>
      <c r="AG58" s="47"/>
      <c r="AH58" s="47"/>
      <c r="AI58" s="1336">
        <f>AI56*AI55*AI15</f>
        <v>32.767315294839925</v>
      </c>
      <c r="AJ58" s="1337"/>
    </row>
    <row r="59" spans="4:38" ht="16.5" x14ac:dyDescent="0.45">
      <c r="X59" s="48" t="s">
        <v>239</v>
      </c>
      <c r="Y59" s="47"/>
      <c r="Z59" s="47"/>
      <c r="AA59" s="47"/>
      <c r="AB59" s="1336">
        <f>AB57*AB55*AB15</f>
        <v>50.976563424359512</v>
      </c>
      <c r="AC59" s="1337"/>
      <c r="AE59" s="48" t="s">
        <v>239</v>
      </c>
      <c r="AF59" s="47"/>
      <c r="AG59" s="47"/>
      <c r="AH59" s="47"/>
      <c r="AI59" s="1336">
        <f>AI57*AI55*AI15</f>
        <v>31.83649137590594</v>
      </c>
      <c r="AJ59" s="1337"/>
    </row>
    <row r="60" spans="4:38" ht="17" thickBot="1" x14ac:dyDescent="0.5">
      <c r="E60" s="474"/>
      <c r="F60" s="495"/>
      <c r="X60" s="48" t="s">
        <v>238</v>
      </c>
      <c r="Y60" s="47"/>
      <c r="Z60" s="47"/>
      <c r="AA60" s="47"/>
      <c r="AB60" s="1332">
        <f>(AB16*AB55^(3))/(4*(1-AB17^(2))*AB29^(3))</f>
        <v>186.04262470476894</v>
      </c>
      <c r="AC60" s="1333"/>
      <c r="AE60" s="48" t="s">
        <v>238</v>
      </c>
      <c r="AF60" s="47"/>
      <c r="AG60" s="47"/>
      <c r="AH60" s="47"/>
      <c r="AI60" s="1332">
        <f>(AI16*AI55^(3))/(4*(1-AI17^(2))*AI29^(3))</f>
        <v>186.04262470476894</v>
      </c>
      <c r="AJ60" s="1333"/>
    </row>
    <row r="61" spans="4:38" ht="15" thickBot="1" x14ac:dyDescent="0.4">
      <c r="D61" s="1181" t="s">
        <v>424</v>
      </c>
      <c r="E61" s="1185"/>
      <c r="F61" s="1182"/>
      <c r="G61" s="389"/>
      <c r="X61" s="221"/>
      <c r="Y61" s="88"/>
      <c r="Z61" s="88"/>
      <c r="AA61" s="88"/>
      <c r="AB61" s="88"/>
      <c r="AC61" s="105"/>
      <c r="AE61" s="221"/>
      <c r="AF61" s="88"/>
      <c r="AG61" s="88"/>
      <c r="AH61" s="88"/>
      <c r="AI61" s="88"/>
      <c r="AJ61" s="105"/>
    </row>
    <row r="62" spans="4:38" x14ac:dyDescent="0.35">
      <c r="D62" s="60" t="s">
        <v>423</v>
      </c>
      <c r="E62" s="494">
        <v>1.3697999999999999</v>
      </c>
      <c r="F62" s="493">
        <f>E62*4.1868</f>
        <v>5.7350786399999993</v>
      </c>
      <c r="G62" s="389"/>
      <c r="X62" s="291" t="s">
        <v>237</v>
      </c>
      <c r="Y62" s="290"/>
      <c r="Z62" s="290"/>
      <c r="AA62" s="290"/>
      <c r="AB62" s="1288">
        <f>AB58+(AB44*2)</f>
        <v>53.443056319889429</v>
      </c>
      <c r="AC62" s="1289"/>
      <c r="AE62" s="291" t="s">
        <v>237</v>
      </c>
      <c r="AF62" s="290"/>
      <c r="AG62" s="290"/>
      <c r="AH62" s="290"/>
      <c r="AI62" s="1288">
        <f>AI58+(AI44*2)</f>
        <v>34.302984271435875</v>
      </c>
      <c r="AJ62" s="1289"/>
      <c r="AL62" s="705">
        <f>SUM(AB62, AI62)</f>
        <v>87.746040591325311</v>
      </c>
    </row>
    <row r="63" spans="4:38" x14ac:dyDescent="0.35">
      <c r="D63" s="48" t="s">
        <v>422</v>
      </c>
      <c r="E63" s="492">
        <v>1.1656</v>
      </c>
      <c r="F63" s="491">
        <f>E63*4.1868</f>
        <v>4.8801340799999995</v>
      </c>
      <c r="G63" s="389"/>
      <c r="X63" s="48" t="s">
        <v>235</v>
      </c>
      <c r="Y63" s="47"/>
      <c r="Z63" s="47"/>
      <c r="AA63" s="47"/>
      <c r="AB63" s="1254">
        <f>AB59+(AB45*2)</f>
        <v>52.188649486743792</v>
      </c>
      <c r="AC63" s="1255"/>
      <c r="AE63" s="48" t="s">
        <v>235</v>
      </c>
      <c r="AF63" s="47"/>
      <c r="AG63" s="47"/>
      <c r="AH63" s="47"/>
      <c r="AI63" s="1254">
        <f>AI59+(AI45*2)</f>
        <v>33.048577438290224</v>
      </c>
      <c r="AJ63" s="1255"/>
    </row>
    <row r="64" spans="4:38" x14ac:dyDescent="0.35">
      <c r="D64" s="48" t="s">
        <v>421</v>
      </c>
      <c r="E64" s="1183">
        <v>1.1425000000000001</v>
      </c>
      <c r="F64" s="1184"/>
      <c r="G64" s="389"/>
      <c r="X64" s="48" t="s">
        <v>233</v>
      </c>
      <c r="Y64" s="47"/>
      <c r="Z64" s="47"/>
      <c r="AA64" s="47"/>
      <c r="AB64" s="285">
        <f>AB53+(2*AC30)</f>
        <v>11.951039690758709</v>
      </c>
      <c r="AC64" s="410">
        <f>AB64*12</f>
        <v>143.41247628910452</v>
      </c>
      <c r="AE64" s="48" t="s">
        <v>233</v>
      </c>
      <c r="AF64" s="47"/>
      <c r="AG64" s="47"/>
      <c r="AH64" s="47"/>
      <c r="AI64" s="285">
        <f>AI53+(2*AJ30)</f>
        <v>7.6671843842244174</v>
      </c>
      <c r="AJ64" s="410">
        <f>AI64*12</f>
        <v>92.006212610693012</v>
      </c>
    </row>
    <row r="65" spans="4:37" ht="17" thickBot="1" x14ac:dyDescent="0.5">
      <c r="D65" s="48" t="s">
        <v>420</v>
      </c>
      <c r="E65" s="292">
        <v>6125.4</v>
      </c>
      <c r="F65" s="169">
        <f>E65*0.555556</f>
        <v>3403.0027224</v>
      </c>
      <c r="G65" s="389"/>
      <c r="X65" s="44" t="s">
        <v>231</v>
      </c>
      <c r="Y65" s="43"/>
      <c r="Z65" s="88"/>
      <c r="AA65" s="88"/>
      <c r="AB65" s="682">
        <f>AB54+(2*AC29)</f>
        <v>12.05520635875871</v>
      </c>
      <c r="AC65" s="683">
        <f>AB65*12</f>
        <v>144.66247630510452</v>
      </c>
      <c r="AE65" s="44" t="s">
        <v>231</v>
      </c>
      <c r="AF65" s="43"/>
      <c r="AG65" s="43"/>
      <c r="AH65" s="43"/>
      <c r="AI65" s="283">
        <f>AI54+(2*AJ29)</f>
        <v>7.7713510522244178</v>
      </c>
      <c r="AJ65" s="488">
        <f>AI65*12</f>
        <v>93.256212626693014</v>
      </c>
    </row>
    <row r="66" spans="4:37" x14ac:dyDescent="0.35">
      <c r="D66" s="48" t="s">
        <v>419</v>
      </c>
      <c r="E66" s="490">
        <v>21.88</v>
      </c>
      <c r="F66" s="489">
        <f>E66</f>
        <v>21.88</v>
      </c>
      <c r="X66" s="291" t="s">
        <v>723</v>
      </c>
      <c r="Y66" s="684"/>
      <c r="Z66" s="291"/>
      <c r="AA66" s="290"/>
      <c r="AB66" s="685">
        <f>AB53+AC30</f>
        <v>11.784373024092041</v>
      </c>
      <c r="AC66" s="686">
        <f>AB66*12</f>
        <v>141.41247628910449</v>
      </c>
      <c r="AE66" s="291" t="s">
        <v>724</v>
      </c>
      <c r="AF66" s="290"/>
      <c r="AG66" s="290"/>
      <c r="AH66" s="290"/>
      <c r="AI66" s="685">
        <f>AI53+AJ30</f>
        <v>7.5005177175577513</v>
      </c>
      <c r="AJ66" s="687">
        <f>AI66*12</f>
        <v>90.006212610693012</v>
      </c>
    </row>
    <row r="67" spans="4:37" ht="15" thickBot="1" x14ac:dyDescent="0.4">
      <c r="D67" s="48" t="s">
        <v>418</v>
      </c>
      <c r="E67" s="1227">
        <f>E62/E63</f>
        <v>1.1751887439945092</v>
      </c>
      <c r="F67" s="1228"/>
      <c r="X67" s="44" t="s">
        <v>417</v>
      </c>
      <c r="Y67" s="43"/>
      <c r="Z67" s="43"/>
      <c r="AA67" s="43"/>
      <c r="AB67" s="283">
        <f>AB54+AC29</f>
        <v>11.732289692092042</v>
      </c>
      <c r="AC67" s="488">
        <f>AB67*12</f>
        <v>140.78747630510452</v>
      </c>
      <c r="AE67" s="44" t="s">
        <v>417</v>
      </c>
      <c r="AF67" s="43"/>
      <c r="AG67" s="43"/>
      <c r="AH67" s="43"/>
      <c r="AI67" s="283">
        <f>AI54+AJ29</f>
        <v>7.4484343855577517</v>
      </c>
      <c r="AJ67" s="488">
        <f>AI67*12</f>
        <v>89.381212626693014</v>
      </c>
      <c r="AK67" s="486"/>
    </row>
    <row r="68" spans="4:37" ht="15" thickBot="1" x14ac:dyDescent="0.4">
      <c r="D68" s="221" t="s">
        <v>416</v>
      </c>
      <c r="E68" s="487">
        <f>(4*E67)/(9*E67-5)</f>
        <v>0.8429279099104644</v>
      </c>
      <c r="F68" s="484">
        <f>(F70*F62)/G315</f>
        <v>3.9236019711858251E-6</v>
      </c>
      <c r="H68" s="1222" t="s">
        <v>409</v>
      </c>
      <c r="I68" s="1223"/>
      <c r="J68" s="1224"/>
      <c r="X68" s="1225" t="s">
        <v>412</v>
      </c>
      <c r="Y68" s="1226"/>
      <c r="Z68" s="1226"/>
      <c r="AA68" s="1212"/>
      <c r="AB68" s="480">
        <f>(AB5+AB7+AB9)*E9</f>
        <v>247.42749138003262</v>
      </c>
      <c r="AC68" s="478">
        <f>AB68/2.2046226218</f>
        <v>112.23122222070661</v>
      </c>
      <c r="AE68" s="1222" t="s">
        <v>411</v>
      </c>
      <c r="AF68" s="1223"/>
      <c r="AG68" s="1223"/>
      <c r="AH68" s="1331"/>
      <c r="AI68" s="479">
        <f>(AI5+AI7+AI9)*E7</f>
        <v>114.2105671516446</v>
      </c>
      <c r="AJ68" s="478">
        <f>AI68/2.2046226218</f>
        <v>51.80504183450477</v>
      </c>
    </row>
    <row r="69" spans="4:37" x14ac:dyDescent="0.35">
      <c r="D69" s="221" t="s">
        <v>142</v>
      </c>
      <c r="E69" s="1237">
        <v>0.61919999999999997</v>
      </c>
      <c r="F69" s="1238"/>
      <c r="H69" s="473" t="s">
        <v>408</v>
      </c>
      <c r="I69" s="472">
        <f>E11*U36</f>
        <v>230.36097672774125</v>
      </c>
      <c r="J69" s="471">
        <f>I69*6894.75729</f>
        <v>1588283.0236251142</v>
      </c>
      <c r="X69" s="681" t="s">
        <v>722</v>
      </c>
      <c r="Y69" s="290"/>
      <c r="Z69" s="290"/>
      <c r="AA69" s="290"/>
      <c r="AB69" s="679">
        <f>AC69/12</f>
        <v>8.3333333333333329E-2</v>
      </c>
      <c r="AC69" s="680">
        <v>1</v>
      </c>
    </row>
    <row r="70" spans="4:37" x14ac:dyDescent="0.35">
      <c r="D70" s="221" t="s">
        <v>415</v>
      </c>
      <c r="E70" s="485">
        <f>0.00000000466*E97^(0.5)*E65^(0.6)</f>
        <v>3.5958846545003532E-7</v>
      </c>
      <c r="F70" s="484">
        <f>(0.00000000466)*E97^(0.5)*F65^(0.6)</f>
        <v>2.5272165547080344E-7</v>
      </c>
      <c r="H70" s="111" t="s">
        <v>404</v>
      </c>
      <c r="I70" s="234">
        <f>SQRT(((2*T5*E64)/(E64+1))*E72*E65)</f>
        <v>3852.8186980473383</v>
      </c>
      <c r="J70" s="468">
        <f>I70/3.28083989501</f>
        <v>1174.3391391659466</v>
      </c>
      <c r="X70" s="629" t="s">
        <v>721</v>
      </c>
      <c r="Y70" s="47"/>
      <c r="Z70" s="47"/>
      <c r="AA70" s="47"/>
      <c r="AB70" s="711">
        <f>SUM(AB69,AB66,AI66)</f>
        <v>19.368224074983125</v>
      </c>
      <c r="AC70" s="712">
        <f>AB70*12</f>
        <v>232.4186888997975</v>
      </c>
    </row>
    <row r="71" spans="4:37" ht="15" thickBot="1" x14ac:dyDescent="0.4">
      <c r="D71" s="221" t="s">
        <v>413</v>
      </c>
      <c r="E71" s="482">
        <f>6.996*10^-5</f>
        <v>6.9960000000000015E-5</v>
      </c>
      <c r="F71" s="481">
        <f>1.067*10^-4</f>
        <v>1.0670000000000001E-4</v>
      </c>
      <c r="H71" s="465" t="s">
        <v>399</v>
      </c>
      <c r="I71" s="134">
        <f>E65*(I69/E11)^(U35)</f>
        <v>5717.9929988331387</v>
      </c>
      <c r="J71" s="464">
        <f>I71*0.555556</f>
        <v>3176.6653184597435</v>
      </c>
      <c r="X71" s="1344" t="s">
        <v>735</v>
      </c>
      <c r="Y71" s="1345"/>
      <c r="Z71" s="1345"/>
      <c r="AA71" s="1346"/>
      <c r="AB71" s="709">
        <f>SUM(AB62,AI62)</f>
        <v>87.746040591325311</v>
      </c>
      <c r="AC71" s="710">
        <f>AB71/2.2046226218</f>
        <v>39.80093451081602</v>
      </c>
    </row>
    <row r="72" spans="4:37" ht="15" thickBot="1" x14ac:dyDescent="0.4">
      <c r="D72" s="44" t="s">
        <v>410</v>
      </c>
      <c r="E72" s="477">
        <f>T4/E66</f>
        <v>70.628382084095065</v>
      </c>
      <c r="F72" s="476">
        <f>U4/F66</f>
        <v>380.00329067641684</v>
      </c>
      <c r="H72" s="516"/>
      <c r="I72" s="301"/>
      <c r="J72" s="706"/>
      <c r="X72" s="1347" t="s">
        <v>736</v>
      </c>
      <c r="Y72" s="1348"/>
      <c r="Z72" s="1348"/>
      <c r="AA72" s="1349"/>
      <c r="AB72" s="707">
        <f>AB71+(0.1*AB71)</f>
        <v>96.520644650457839</v>
      </c>
      <c r="AC72" s="708"/>
    </row>
    <row r="73" spans="4:37" ht="15" thickBot="1" x14ac:dyDescent="0.4">
      <c r="D73" s="221"/>
      <c r="E73" s="482"/>
      <c r="F73" s="481"/>
      <c r="T73" s="475"/>
    </row>
    <row r="74" spans="4:37" ht="15" thickBot="1" x14ac:dyDescent="0.4">
      <c r="G74" s="389"/>
      <c r="X74" s="1334" t="s">
        <v>407</v>
      </c>
      <c r="Y74" s="1335"/>
      <c r="Z74" s="1335"/>
      <c r="AA74" s="1335"/>
      <c r="AB74" s="290"/>
      <c r="AC74" s="470"/>
      <c r="AE74" s="1225" t="s">
        <v>406</v>
      </c>
      <c r="AF74" s="1226"/>
      <c r="AG74" s="1226"/>
      <c r="AH74" s="1212"/>
      <c r="AI74" s="345"/>
      <c r="AJ74" s="469"/>
    </row>
    <row r="75" spans="4:37" ht="17" thickBot="1" x14ac:dyDescent="0.5">
      <c r="F75" s="474"/>
      <c r="H75" s="1225" t="s">
        <v>392</v>
      </c>
      <c r="I75" s="1226"/>
      <c r="J75" s="1213"/>
      <c r="X75" s="466" t="s">
        <v>403</v>
      </c>
      <c r="Y75" s="467"/>
      <c r="Z75" s="467"/>
      <c r="AA75" s="467"/>
      <c r="AB75" s="1258" t="s">
        <v>402</v>
      </c>
      <c r="AC75" s="1259"/>
      <c r="AE75" s="1375" t="s">
        <v>401</v>
      </c>
      <c r="AF75" s="1376"/>
      <c r="AG75" s="1376"/>
      <c r="AH75" s="1377"/>
      <c r="AI75" s="63"/>
      <c r="AJ75" s="62"/>
    </row>
    <row r="76" spans="4:37" ht="17" thickBot="1" x14ac:dyDescent="0.5">
      <c r="D76" s="1181" t="s">
        <v>405</v>
      </c>
      <c r="E76" s="1185"/>
      <c r="F76" s="1182"/>
      <c r="H76" s="460" t="s">
        <v>389</v>
      </c>
      <c r="I76" s="459">
        <f>E88*(E104*I83+(1/3)*SQRT(E88/PI())*_xlfn.COT(E98)*(I83^(1/3)-1))</f>
        <v>348.34883529005231</v>
      </c>
      <c r="J76" s="458">
        <f>I76*0.000016387064</f>
        <v>5.7084146582235453E-3</v>
      </c>
      <c r="X76" s="457" t="s">
        <v>398</v>
      </c>
      <c r="Y76" s="456"/>
      <c r="Z76" s="456"/>
      <c r="AA76" s="456"/>
      <c r="AB76" s="463">
        <v>536.66999999999996</v>
      </c>
      <c r="AC76" s="462">
        <f>AB76-459.67</f>
        <v>76.999999999999943</v>
      </c>
      <c r="AE76" s="60" t="s">
        <v>376</v>
      </c>
      <c r="AF76" s="59"/>
      <c r="AG76" s="59"/>
      <c r="AH76" s="59"/>
      <c r="AI76" s="365">
        <f>1-0.07</f>
        <v>0.92999999999999994</v>
      </c>
      <c r="AJ76" s="440">
        <f>AI76/12</f>
        <v>7.7499999999999999E-2</v>
      </c>
    </row>
    <row r="77" spans="4:37" ht="15" thickBot="1" x14ac:dyDescent="0.4">
      <c r="D77" s="466" t="s">
        <v>400</v>
      </c>
      <c r="E77" s="1239">
        <v>4.42</v>
      </c>
      <c r="F77" s="1240"/>
      <c r="G77" s="461"/>
      <c r="X77" s="457" t="s">
        <v>396</v>
      </c>
      <c r="Y77" s="456"/>
      <c r="Z77" s="456"/>
      <c r="AA77" s="456"/>
      <c r="AB77" s="246">
        <f>AI128</f>
        <v>3349.6340948109478</v>
      </c>
      <c r="AC77" s="452">
        <f>AB77*144</f>
        <v>482347.30965277646</v>
      </c>
      <c r="AE77" s="48" t="s">
        <v>373</v>
      </c>
      <c r="AF77" s="47"/>
      <c r="AG77" s="47"/>
      <c r="AH77" s="47"/>
      <c r="AI77" s="224">
        <f>(PI()/4)*AI76^2</f>
        <v>0.67929087152245293</v>
      </c>
      <c r="AJ77" s="439">
        <f>(PI()/4)*AJ76^2</f>
        <v>4.717297718905924E-3</v>
      </c>
      <c r="AK77" s="625"/>
    </row>
    <row r="78" spans="4:37" ht="17" thickBot="1" x14ac:dyDescent="0.4">
      <c r="D78" s="264" t="s">
        <v>397</v>
      </c>
      <c r="E78" s="1241">
        <v>15</v>
      </c>
      <c r="F78" s="1242"/>
      <c r="G78" s="461"/>
      <c r="H78" s="1222" t="s">
        <v>716</v>
      </c>
      <c r="I78" s="1223"/>
      <c r="J78" s="1224"/>
      <c r="X78" s="457" t="s">
        <v>394</v>
      </c>
      <c r="Y78" s="456"/>
      <c r="Z78" s="456"/>
      <c r="AA78" s="456"/>
      <c r="AB78" s="246">
        <f>AI125</f>
        <v>665.41024404093037</v>
      </c>
      <c r="AC78" s="452">
        <f>AB78*144</f>
        <v>95819.075141893976</v>
      </c>
      <c r="AE78" s="48" t="s">
        <v>370</v>
      </c>
      <c r="AF78" s="47"/>
      <c r="AG78" s="47"/>
      <c r="AH78" s="47"/>
      <c r="AI78" s="438">
        <f>AJ78/12</f>
        <v>2.5399680486757532</v>
      </c>
      <c r="AJ78" s="437">
        <f>E23/(E9*AJ77)</f>
        <v>30.479616584109039</v>
      </c>
    </row>
    <row r="79" spans="4:37" ht="17" thickBot="1" x14ac:dyDescent="0.4">
      <c r="D79" s="264" t="s">
        <v>395</v>
      </c>
      <c r="E79" s="1243">
        <v>0.8</v>
      </c>
      <c r="F79" s="1244"/>
      <c r="H79" s="623" t="s">
        <v>414</v>
      </c>
      <c r="I79" s="675">
        <f>(E22*E17)/(E11*T5)</f>
        <v>6.4285089248549907</v>
      </c>
      <c r="J79" s="676">
        <f>I79*0.00064516</f>
        <v>4.147416817959446E-3</v>
      </c>
      <c r="X79" s="457" t="s">
        <v>391</v>
      </c>
      <c r="Y79" s="456"/>
      <c r="Z79" s="456"/>
      <c r="AA79" s="456"/>
      <c r="AB79" s="1258">
        <v>1.67</v>
      </c>
      <c r="AC79" s="1259"/>
      <c r="AE79" s="48" t="s">
        <v>367</v>
      </c>
      <c r="AF79" s="47"/>
      <c r="AG79" s="47"/>
      <c r="AH79" s="47"/>
      <c r="AI79" s="330">
        <f>AJ79/144</f>
        <v>6.6948692656625592</v>
      </c>
      <c r="AJ79" s="428">
        <f>(0.5*E9*AJ78^2)/32.2</f>
        <v>964.06117425540856</v>
      </c>
    </row>
    <row r="80" spans="4:37" ht="17" thickBot="1" x14ac:dyDescent="0.5">
      <c r="D80" s="48" t="s">
        <v>393</v>
      </c>
      <c r="E80" s="1229">
        <f>'Wall Angles Curve Fit'!H6</f>
        <v>22.045423027230015</v>
      </c>
      <c r="F80" s="1230"/>
      <c r="G80" s="381"/>
      <c r="H80" s="623" t="s">
        <v>414</v>
      </c>
      <c r="I80" s="675">
        <f>J80/0.00064516</f>
        <v>3.7787301055793114</v>
      </c>
      <c r="J80" s="676">
        <f>(F22/F11)*SQRT((F72*F65)/(E67))</f>
        <v>2.4378855149155484E-3</v>
      </c>
      <c r="X80" s="457" t="s">
        <v>388</v>
      </c>
      <c r="Y80" s="456"/>
      <c r="Z80" s="456"/>
      <c r="AA80" s="456"/>
      <c r="AB80" s="455">
        <f>AB76*(AB78/AB77)^((AB79-1)/AB79)</f>
        <v>280.61026647954475</v>
      </c>
      <c r="AC80" s="454">
        <f>AB80-459.67</f>
        <v>-179.05973352045527</v>
      </c>
      <c r="AE80" s="48" t="s">
        <v>364</v>
      </c>
      <c r="AF80" s="47"/>
      <c r="AG80" s="47"/>
      <c r="AH80" s="47"/>
      <c r="AI80" s="434">
        <f>'Feed Pressure Drop'!B28</f>
        <v>41.945858675808111</v>
      </c>
      <c r="AJ80" s="428">
        <f>AI80*144</f>
        <v>6040.2036493163678</v>
      </c>
    </row>
    <row r="81" spans="2:38" ht="17" thickBot="1" x14ac:dyDescent="0.5">
      <c r="D81" s="48" t="s">
        <v>390</v>
      </c>
      <c r="E81" s="1229">
        <f>'Wall Angles Curve Fit'!I6</f>
        <v>12.994196456924618</v>
      </c>
      <c r="F81" s="1230"/>
      <c r="X81" s="48" t="s">
        <v>386</v>
      </c>
      <c r="Y81" s="47"/>
      <c r="Z81" s="47"/>
      <c r="AA81" s="47"/>
      <c r="AB81" s="246">
        <f>MAX(AI83,AI95)</f>
        <v>645.41024404093037</v>
      </c>
      <c r="AC81" s="452">
        <f>AB81*144</f>
        <v>92939.075141893976</v>
      </c>
      <c r="AE81" s="48" t="s">
        <v>357</v>
      </c>
      <c r="AF81" s="47"/>
      <c r="AG81" s="47"/>
      <c r="AH81" s="47"/>
      <c r="AI81" s="330">
        <f>G114</f>
        <v>55.133623226976191</v>
      </c>
      <c r="AJ81" s="428">
        <f>AI81*144</f>
        <v>7939.2417446845711</v>
      </c>
    </row>
    <row r="82" spans="2:38" ht="17" thickBot="1" x14ac:dyDescent="0.5">
      <c r="D82" s="48" t="s">
        <v>387</v>
      </c>
      <c r="E82" s="453">
        <f>0.382*E91*SIN(E80)</f>
        <v>-2.7982271050440669E-2</v>
      </c>
      <c r="F82" s="392">
        <f t="shared" ref="F82:F87" si="2">(E82*0.0254)</f>
        <v>-7.1074968468119292E-4</v>
      </c>
      <c r="H82" s="1225" t="s">
        <v>683</v>
      </c>
      <c r="I82" s="1226"/>
      <c r="J82" s="1213"/>
      <c r="L82" s="389"/>
      <c r="X82" s="48" t="s">
        <v>384</v>
      </c>
      <c r="Y82" s="47"/>
      <c r="Z82" s="47"/>
      <c r="AA82" s="47"/>
      <c r="AB82" s="1183">
        <v>4.0030000000000001</v>
      </c>
      <c r="AC82" s="1184"/>
      <c r="AD82" s="451"/>
      <c r="AE82" s="221" t="s">
        <v>867</v>
      </c>
      <c r="AF82" s="88"/>
      <c r="AG82" s="88"/>
      <c r="AH82" s="88"/>
      <c r="AI82" s="856">
        <v>40</v>
      </c>
      <c r="AJ82" s="428">
        <f>AI82*144</f>
        <v>5760</v>
      </c>
      <c r="AK82" s="448"/>
    </row>
    <row r="83" spans="2:38" ht="17" thickBot="1" x14ac:dyDescent="0.5">
      <c r="D83" s="48" t="s">
        <v>385</v>
      </c>
      <c r="E83" s="312">
        <f>E91+0.382*E91*(1-COS(E80))</f>
        <v>2.3812087003473801</v>
      </c>
      <c r="F83" s="392">
        <f t="shared" si="2"/>
        <v>6.0482700988823454E-2</v>
      </c>
      <c r="H83" s="623" t="s">
        <v>362</v>
      </c>
      <c r="I83" s="1313">
        <f>(1/E97)*SQRT(((1+((E64-1)/2)*E97)/((E64+1)/2))^U40)</f>
        <v>3.8397974322747452</v>
      </c>
      <c r="J83" s="1314"/>
      <c r="M83" s="389"/>
      <c r="N83" s="389"/>
      <c r="O83" s="389"/>
      <c r="P83" s="389"/>
      <c r="X83" s="48" t="s">
        <v>382</v>
      </c>
      <c r="Y83" s="47"/>
      <c r="Z83" s="47"/>
      <c r="AA83" s="47"/>
      <c r="AB83" s="380">
        <f>SUM(AB5,AI5)</f>
        <v>5.8179794150577049</v>
      </c>
      <c r="AC83" s="447">
        <f>AB83*1728</f>
        <v>10053.468429219714</v>
      </c>
      <c r="AD83" s="347"/>
      <c r="AE83" s="221" t="s">
        <v>355</v>
      </c>
      <c r="AF83" s="88"/>
      <c r="AG83" s="88"/>
      <c r="AH83" s="88"/>
      <c r="AI83" s="450">
        <f>E11+SUM(AI79:AI82)</f>
        <v>543.77435116844686</v>
      </c>
      <c r="AJ83" s="449">
        <f>AI83*144</f>
        <v>78303.506568256344</v>
      </c>
    </row>
    <row r="84" spans="2:38" ht="17" thickBot="1" x14ac:dyDescent="0.5">
      <c r="B84" s="443"/>
      <c r="D84" s="264" t="s">
        <v>383</v>
      </c>
      <c r="E84" s="406">
        <f>0.382*E91</f>
        <v>0.51582305597764666</v>
      </c>
      <c r="F84" s="392">
        <f t="shared" si="2"/>
        <v>1.3101905621832225E-2</v>
      </c>
      <c r="H84" s="623" t="s">
        <v>362</v>
      </c>
      <c r="I84" s="1305">
        <f>8*E90^(-0.6)+1.25</f>
        <v>5.657674928672491</v>
      </c>
      <c r="J84" s="1306"/>
      <c r="X84" s="48" t="s">
        <v>380</v>
      </c>
      <c r="Y84" s="47"/>
      <c r="Z84" s="47"/>
      <c r="AA84" s="47"/>
      <c r="AB84" s="1350">
        <f>T4/AB82</f>
        <v>386.04771421433924</v>
      </c>
      <c r="AC84" s="1351"/>
      <c r="AE84" s="446"/>
      <c r="AF84" s="445"/>
      <c r="AG84" s="445"/>
      <c r="AH84" s="445"/>
      <c r="AI84" s="445"/>
      <c r="AJ84" s="444"/>
    </row>
    <row r="85" spans="2:38" ht="17" thickBot="1" x14ac:dyDescent="0.5">
      <c r="D85" s="48" t="s">
        <v>381</v>
      </c>
      <c r="E85" s="406">
        <f>1.5*E91</f>
        <v>2.0254832041007065</v>
      </c>
      <c r="F85" s="392">
        <f t="shared" si="2"/>
        <v>5.1447273384157943E-2</v>
      </c>
      <c r="H85" s="623" t="s">
        <v>362</v>
      </c>
      <c r="I85" s="1305">
        <f>((2/(E64+1)*(E11/294.3216)^((E64-1)/E64))^((E64+1)/(2*(E64-1))))/(SQRT((2/(E64-1))*((E11/294.3216)^((E64-1)/E64)-1)))</f>
        <v>1.0741048412681071</v>
      </c>
      <c r="J85" s="1306"/>
      <c r="L85" s="389"/>
      <c r="X85" s="48" t="s">
        <v>377</v>
      </c>
      <c r="Y85" s="47"/>
      <c r="Z85" s="47"/>
      <c r="AA85" s="47"/>
      <c r="AB85" s="442">
        <v>536.66999999999996</v>
      </c>
      <c r="AC85" s="441">
        <f>AB85-459.667</f>
        <v>77.002999999999986</v>
      </c>
      <c r="AE85" s="1356" t="s">
        <v>379</v>
      </c>
      <c r="AF85" s="1357"/>
      <c r="AG85" s="1357"/>
      <c r="AH85" s="1358"/>
      <c r="AI85" s="63"/>
      <c r="AJ85" s="62"/>
    </row>
    <row r="86" spans="2:38" ht="17" thickBot="1" x14ac:dyDescent="0.4">
      <c r="D86" s="48" t="s">
        <v>378</v>
      </c>
      <c r="E86" s="406">
        <f>AVERAGE(E84:E85)</f>
        <v>1.2706531300391766</v>
      </c>
      <c r="F86" s="392">
        <f t="shared" si="2"/>
        <v>3.2274589502995082E-2</v>
      </c>
      <c r="H86" s="623" t="s">
        <v>362</v>
      </c>
      <c r="I86" s="1305">
        <f>((2/(E64+1))^(1/(E64-1))*(E11/E12)^(1/E64))/(SQRT(((E64+1)/(E64-1))*(1-(E12/E11)^((E64-1)/E64))))</f>
        <v>5.7538727709482762</v>
      </c>
      <c r="J86" s="1306"/>
      <c r="L86" s="389"/>
      <c r="M86" s="389"/>
      <c r="N86" s="389"/>
      <c r="O86" s="389"/>
      <c r="P86" s="389"/>
      <c r="X86" s="48" t="s">
        <v>374</v>
      </c>
      <c r="Y86" s="47"/>
      <c r="Z86" s="47"/>
      <c r="AA86" s="47"/>
      <c r="AB86" s="1205">
        <v>0.95</v>
      </c>
      <c r="AC86" s="1285"/>
      <c r="AE86" s="60" t="s">
        <v>376</v>
      </c>
      <c r="AF86" s="59"/>
      <c r="AG86" s="59"/>
      <c r="AH86" s="59"/>
      <c r="AI86" s="365">
        <v>0.68</v>
      </c>
      <c r="AJ86" s="440">
        <f>AI86/12</f>
        <v>5.6666666666666671E-2</v>
      </c>
    </row>
    <row r="87" spans="2:38" ht="17" thickBot="1" x14ac:dyDescent="0.5">
      <c r="D87" s="48" t="s">
        <v>375</v>
      </c>
      <c r="E87" s="406">
        <f>E79*((E91*(SQRT(E77)-1)+E84*(_xlfn.SEC(E78*PI()/180)-1))/(TAN(E78*PI()/180)))</f>
        <v>4.4986553916775414</v>
      </c>
      <c r="F87" s="392">
        <f t="shared" si="2"/>
        <v>0.11426584694860954</v>
      </c>
      <c r="L87" s="389"/>
      <c r="M87" s="389"/>
      <c r="N87" s="389"/>
      <c r="O87" s="389"/>
      <c r="P87" s="389"/>
      <c r="X87" s="221" t="s">
        <v>371</v>
      </c>
      <c r="Y87" s="88"/>
      <c r="Z87" s="88"/>
      <c r="AA87" s="88"/>
      <c r="AB87" s="1354">
        <v>0.05</v>
      </c>
      <c r="AC87" s="1355"/>
      <c r="AE87" s="48" t="s">
        <v>373</v>
      </c>
      <c r="AF87" s="47"/>
      <c r="AG87" s="47"/>
      <c r="AH87" s="47"/>
      <c r="AI87" s="224">
        <f>(PI()/4)*AI86^2</f>
        <v>0.36316811075498018</v>
      </c>
      <c r="AJ87" s="439">
        <f>(PI()/4)*AJ86^2</f>
        <v>2.5220007691318064E-3</v>
      </c>
    </row>
    <row r="88" spans="2:38" ht="17" thickBot="1" x14ac:dyDescent="0.5">
      <c r="D88" s="48" t="s">
        <v>372</v>
      </c>
      <c r="E88" s="436">
        <f>E5/(E19*E11)</f>
        <v>5.7282853919909753</v>
      </c>
      <c r="F88" s="435">
        <f>(E88*0.00064516)</f>
        <v>3.6956606034968973E-3</v>
      </c>
      <c r="M88" s="389"/>
      <c r="N88" s="389"/>
      <c r="O88" s="389"/>
      <c r="P88" s="389"/>
      <c r="X88" s="280" t="s">
        <v>368</v>
      </c>
      <c r="Y88" s="63"/>
      <c r="Z88" s="63"/>
      <c r="AA88" s="62"/>
      <c r="AB88" s="1352">
        <f>((1+$AB$87)*$AC$81*$AB$83*$AB$86)/($AB$84*$AB$80)</f>
        <v>4.9789628922708413</v>
      </c>
      <c r="AC88" s="1353"/>
      <c r="AE88" s="48" t="s">
        <v>370</v>
      </c>
      <c r="AF88" s="47"/>
      <c r="AG88" s="47"/>
      <c r="AH88" s="47"/>
      <c r="AI88" s="438">
        <f>AJ88/12</f>
        <v>3.0881069507245393</v>
      </c>
      <c r="AJ88" s="437">
        <f>E24/(E7*AJ87)</f>
        <v>37.057283408694474</v>
      </c>
    </row>
    <row r="89" spans="2:38" ht="17" thickBot="1" x14ac:dyDescent="0.5">
      <c r="D89" s="48" t="s">
        <v>369</v>
      </c>
      <c r="E89" s="436">
        <f>E88*E77</f>
        <v>25.31902143260011</v>
      </c>
      <c r="F89" s="435">
        <f>(E89*0.00064516)</f>
        <v>1.6334819867456288E-2</v>
      </c>
      <c r="G89" t="s">
        <v>921</v>
      </c>
      <c r="X89" s="338" t="s">
        <v>365</v>
      </c>
      <c r="Y89" s="337"/>
      <c r="Z89" s="337"/>
      <c r="AA89" s="698"/>
      <c r="AB89" s="1352">
        <f>((1+$AB$87)*$AC$81*$AB$83*$AB$86)/($AB$84*AB76)</f>
        <v>2.6033653902619589</v>
      </c>
      <c r="AC89" s="1353"/>
      <c r="AE89" s="48" t="s">
        <v>367</v>
      </c>
      <c r="AF89" s="47"/>
      <c r="AG89" s="47"/>
      <c r="AH89" s="47"/>
      <c r="AI89" s="330">
        <f>AJ89/144</f>
        <v>7.1641498696008892</v>
      </c>
      <c r="AJ89" s="428">
        <f>(0.5*E7*AJ88^2)/32.2</f>
        <v>1031.6375812225281</v>
      </c>
    </row>
    <row r="90" spans="2:38" ht="16.5" x14ac:dyDescent="0.45">
      <c r="D90" s="48" t="s">
        <v>366</v>
      </c>
      <c r="E90" s="260">
        <f>SQRT((4*E88)/PI())</f>
        <v>2.7006442721342756</v>
      </c>
      <c r="F90" s="392">
        <f>(E90*0.0254)</f>
        <v>6.85963645122106E-2</v>
      </c>
      <c r="AA90" s="369"/>
      <c r="AB90" s="369"/>
      <c r="AE90" s="48" t="s">
        <v>364</v>
      </c>
      <c r="AF90" s="47"/>
      <c r="AG90" s="47"/>
      <c r="AH90" s="47"/>
      <c r="AI90" s="434">
        <f>'Feed Pressure Drop'!B50</f>
        <v>19.792420909079805</v>
      </c>
      <c r="AJ90" s="428">
        <f>AI90*144</f>
        <v>2850.1086109074918</v>
      </c>
      <c r="AK90" s="430"/>
    </row>
    <row r="91" spans="2:38" ht="16.5" x14ac:dyDescent="0.45">
      <c r="D91" s="48" t="s">
        <v>363</v>
      </c>
      <c r="E91" s="260">
        <f>E90/2</f>
        <v>1.3503221360671378</v>
      </c>
      <c r="F91" s="392">
        <f>(E91*0.0254)</f>
        <v>3.42981822561053E-2</v>
      </c>
      <c r="AE91" s="48" t="s">
        <v>361</v>
      </c>
      <c r="AF91" s="47"/>
      <c r="AG91" s="47"/>
      <c r="AH91" s="47"/>
      <c r="AI91" s="1220">
        <v>0</v>
      </c>
      <c r="AJ91" s="1286"/>
      <c r="AK91" s="430"/>
    </row>
    <row r="92" spans="2:38" ht="16.5" x14ac:dyDescent="0.45">
      <c r="D92" s="48" t="s">
        <v>360</v>
      </c>
      <c r="E92" s="260">
        <f>SQRT((4*E89)/PI())</f>
        <v>5.6777794358343643</v>
      </c>
      <c r="F92" s="392">
        <f>(E92*0.0254)</f>
        <v>0.14421559767019285</v>
      </c>
      <c r="AA92" s="369"/>
      <c r="AB92" s="369"/>
      <c r="AE92" s="48" t="s">
        <v>359</v>
      </c>
      <c r="AF92" s="47"/>
      <c r="AG92" s="47"/>
      <c r="AH92" s="47"/>
      <c r="AI92" s="330">
        <f>AI91*E11</f>
        <v>0</v>
      </c>
      <c r="AJ92" s="428">
        <f>AI92*144</f>
        <v>0</v>
      </c>
    </row>
    <row r="93" spans="2:38" ht="17" thickBot="1" x14ac:dyDescent="0.5">
      <c r="D93" s="44" t="s">
        <v>358</v>
      </c>
      <c r="E93" s="432">
        <f>E92/2</f>
        <v>2.8388897179171821</v>
      </c>
      <c r="F93" s="431">
        <f>(E93*0.0254)</f>
        <v>7.2107798835096423E-2</v>
      </c>
      <c r="G93" s="389"/>
      <c r="AA93" s="369"/>
      <c r="AB93" s="369"/>
      <c r="AE93" s="48" t="s">
        <v>357</v>
      </c>
      <c r="AF93" s="47"/>
      <c r="AG93" s="47"/>
      <c r="AH93" s="47"/>
      <c r="AI93" s="330">
        <f>E114</f>
        <v>178.45367326224962</v>
      </c>
      <c r="AJ93" s="428">
        <f>AI93*144</f>
        <v>25697.328949763945</v>
      </c>
      <c r="AK93" s="425"/>
    </row>
    <row r="94" spans="2:38" ht="15" thickBot="1" x14ac:dyDescent="0.4">
      <c r="F94" s="429"/>
      <c r="AA94" s="369"/>
      <c r="AB94" s="369"/>
      <c r="AE94" s="221" t="s">
        <v>867</v>
      </c>
      <c r="AF94" s="88"/>
      <c r="AG94" s="88"/>
      <c r="AH94" s="88"/>
      <c r="AI94" s="856">
        <v>40</v>
      </c>
      <c r="AJ94" s="428">
        <f>AI94*144</f>
        <v>5760</v>
      </c>
    </row>
    <row r="95" spans="2:38" ht="15" thickBot="1" x14ac:dyDescent="0.4">
      <c r="D95" s="1181" t="s">
        <v>356</v>
      </c>
      <c r="E95" s="1185"/>
      <c r="F95" s="1182"/>
      <c r="G95" s="389"/>
      <c r="AA95" s="369"/>
      <c r="AB95" s="369"/>
      <c r="AE95" s="44" t="s">
        <v>355</v>
      </c>
      <c r="AF95" s="43"/>
      <c r="AG95" s="43"/>
      <c r="AH95" s="43"/>
      <c r="AI95" s="427">
        <f>E11+SUM(AI89:AI90,AI92:AI94)</f>
        <v>645.41024404093037</v>
      </c>
      <c r="AJ95" s="426">
        <f>AI95*144</f>
        <v>92939.075141893976</v>
      </c>
      <c r="AK95" s="63"/>
      <c r="AL95" s="62"/>
    </row>
    <row r="96" spans="2:38" ht="15" thickBot="1" x14ac:dyDescent="0.4">
      <c r="D96" s="60" t="s">
        <v>354</v>
      </c>
      <c r="E96" s="622">
        <v>50</v>
      </c>
      <c r="F96" s="424">
        <f>E96*0.0254</f>
        <v>1.27</v>
      </c>
      <c r="AB96" s="369"/>
      <c r="AC96" s="369"/>
      <c r="AH96" s="423"/>
      <c r="AI96" s="422"/>
    </row>
    <row r="97" spans="4:38" ht="15" thickBot="1" x14ac:dyDescent="0.4">
      <c r="D97" s="48" t="s">
        <v>353</v>
      </c>
      <c r="E97" s="1281">
        <v>0.16993323548613343</v>
      </c>
      <c r="F97" s="1282"/>
      <c r="H97" s="1225" t="s">
        <v>206</v>
      </c>
      <c r="I97" s="1226"/>
      <c r="J97" s="1226"/>
      <c r="K97" s="1213"/>
      <c r="AB97" s="369"/>
      <c r="AC97" s="369"/>
      <c r="AE97" s="1225" t="s">
        <v>352</v>
      </c>
      <c r="AF97" s="1226"/>
      <c r="AG97" s="1226"/>
      <c r="AH97" s="1212"/>
      <c r="AI97" s="421"/>
      <c r="AJ97" s="420"/>
      <c r="AK97" s="1262" t="s">
        <v>192</v>
      </c>
      <c r="AL97" s="1263"/>
    </row>
    <row r="98" spans="4:38" ht="15" thickBot="1" x14ac:dyDescent="0.4">
      <c r="D98" s="48" t="s">
        <v>351</v>
      </c>
      <c r="E98" s="1283">
        <v>15</v>
      </c>
      <c r="F98" s="1284"/>
      <c r="G98" s="39" t="s">
        <v>349</v>
      </c>
      <c r="H98" s="60" t="s">
        <v>90</v>
      </c>
      <c r="I98" s="59"/>
      <c r="J98" s="1307" t="s">
        <v>89</v>
      </c>
      <c r="K98" s="1308"/>
      <c r="AB98" s="369"/>
      <c r="AC98" s="369"/>
      <c r="AE98" s="280"/>
      <c r="AF98" s="63"/>
      <c r="AG98" s="63"/>
      <c r="AH98" s="63"/>
      <c r="AI98" s="1264" t="s">
        <v>194</v>
      </c>
      <c r="AJ98" s="1264"/>
      <c r="AK98" s="418">
        <f>AL98/0.3048</f>
        <v>32.808398950131235</v>
      </c>
      <c r="AL98" s="194">
        <v>10</v>
      </c>
    </row>
    <row r="99" spans="4:38" x14ac:dyDescent="0.35">
      <c r="D99" s="48" t="s">
        <v>350</v>
      </c>
      <c r="E99" s="1301">
        <f>(1/E97)*SQRT(((1+(0.5*(E64-1)*E97^2))*(2/(E64+1)))^((E64+1)/(E64-1)))</f>
        <v>3.5622674218548793</v>
      </c>
      <c r="F99" s="1302"/>
      <c r="G99" s="416"/>
      <c r="H99" s="48" t="s">
        <v>205</v>
      </c>
      <c r="I99" s="261"/>
      <c r="J99" s="260">
        <f>E103</f>
        <v>5.0971878874531473</v>
      </c>
      <c r="K99" s="259">
        <f>J99*25.4</f>
        <v>129.46857234130994</v>
      </c>
      <c r="L99" s="370"/>
      <c r="AB99" s="369"/>
      <c r="AC99" s="369"/>
      <c r="AE99" s="60" t="s">
        <v>339</v>
      </c>
      <c r="AF99" s="59"/>
      <c r="AG99" s="59"/>
      <c r="AH99" s="59"/>
      <c r="AI99" s="418">
        <f>AJ99/0.3048</f>
        <v>32.808398950131235</v>
      </c>
      <c r="AJ99" s="419">
        <v>10</v>
      </c>
      <c r="AK99" s="405">
        <f>E42/(E9*AK98)</f>
        <v>4.4515537134018493E-3</v>
      </c>
      <c r="AL99" s="414">
        <f>AK99*144</f>
        <v>0.64102373472986629</v>
      </c>
    </row>
    <row r="100" spans="4:38" ht="17.5" x14ac:dyDescent="0.45">
      <c r="D100" s="48" t="s">
        <v>348</v>
      </c>
      <c r="E100" s="417">
        <f>E96*E88</f>
        <v>286.41426959954879</v>
      </c>
      <c r="F100" s="398">
        <f>(E100*0.000016387064)</f>
        <v>4.69348896644106E-3</v>
      </c>
      <c r="H100" s="48" t="s">
        <v>204</v>
      </c>
      <c r="I100" s="47"/>
      <c r="J100" s="258">
        <v>140000</v>
      </c>
      <c r="K100" s="256">
        <f>J100*6894.75729</f>
        <v>965266020.5999999</v>
      </c>
      <c r="AB100" s="369"/>
      <c r="AC100" s="369"/>
      <c r="AE100" s="48" t="s">
        <v>341</v>
      </c>
      <c r="AF100" s="47"/>
      <c r="AG100" s="47"/>
      <c r="AH100" s="47"/>
      <c r="AI100" s="405">
        <f>E43/(E7*AI99)</f>
        <v>2.8935275766556099E-3</v>
      </c>
      <c r="AJ100" s="404">
        <f>AI100*144</f>
        <v>0.4166679710384078</v>
      </c>
      <c r="AK100" s="408">
        <f>2*SQRT(AK99/PI())</f>
        <v>7.5285418398358478E-2</v>
      </c>
      <c r="AL100" s="410">
        <f>AK100*12</f>
        <v>0.90342502078030174</v>
      </c>
    </row>
    <row r="101" spans="4:38" ht="17.5" x14ac:dyDescent="0.45">
      <c r="D101" s="48" t="s">
        <v>347</v>
      </c>
      <c r="E101" s="413">
        <f>E88*E99</f>
        <v>20.40568443497666</v>
      </c>
      <c r="F101" s="412">
        <f>(E101*0.00064516)</f>
        <v>1.3164931370069542E-2</v>
      </c>
      <c r="H101" s="48" t="s">
        <v>203</v>
      </c>
      <c r="I101" s="47"/>
      <c r="J101" s="258">
        <v>125000</v>
      </c>
      <c r="K101" s="256">
        <f>J101*6894.75729</f>
        <v>861844661.25</v>
      </c>
      <c r="AB101" s="369"/>
      <c r="AC101" s="369"/>
      <c r="AE101" s="48" t="s">
        <v>346</v>
      </c>
      <c r="AF101" s="47"/>
      <c r="AG101" s="47"/>
      <c r="AH101" s="47"/>
      <c r="AI101" s="408">
        <f>2*SQRT(AI100/PI())</f>
        <v>6.0697230038772178E-2</v>
      </c>
      <c r="AJ101" s="411">
        <f>AI101*12</f>
        <v>0.72836676046526616</v>
      </c>
      <c r="AK101" s="47"/>
      <c r="AL101" s="110"/>
    </row>
    <row r="102" spans="4:38" ht="16.5" x14ac:dyDescent="0.45">
      <c r="D102" s="48" t="s">
        <v>345</v>
      </c>
      <c r="E102" s="393">
        <f>E103/2</f>
        <v>2.5485939437265737</v>
      </c>
      <c r="F102" s="392">
        <f>(E102*0.0254)</f>
        <v>6.4734286170654964E-2</v>
      </c>
      <c r="H102" s="48" t="s">
        <v>202</v>
      </c>
      <c r="I102" s="47"/>
      <c r="J102" s="231">
        <v>1.5</v>
      </c>
      <c r="K102" s="415"/>
      <c r="AB102" s="369"/>
      <c r="AC102" s="369"/>
      <c r="AE102" s="48"/>
      <c r="AF102" s="47"/>
      <c r="AG102" s="47"/>
      <c r="AH102" s="47"/>
      <c r="AI102" s="330"/>
      <c r="AJ102" s="409"/>
      <c r="AK102" s="315">
        <v>0.93</v>
      </c>
      <c r="AL102" s="407">
        <f>AK102/12</f>
        <v>7.7499999999999999E-2</v>
      </c>
    </row>
    <row r="103" spans="4:38" ht="16.5" x14ac:dyDescent="0.45">
      <c r="D103" s="48" t="s">
        <v>344</v>
      </c>
      <c r="E103" s="406">
        <f>SQRT((E101*4)/PI())</f>
        <v>5.0971878874531473</v>
      </c>
      <c r="F103" s="392">
        <f>(E103*0.0254)</f>
        <v>0.12946857234130993</v>
      </c>
      <c r="H103" s="48" t="s">
        <v>201</v>
      </c>
      <c r="I103" s="47"/>
      <c r="J103" s="231">
        <v>1.25</v>
      </c>
      <c r="K103" s="415"/>
      <c r="AB103" s="369"/>
      <c r="AC103" s="369"/>
      <c r="AE103" s="48" t="s">
        <v>343</v>
      </c>
      <c r="AF103" s="47"/>
      <c r="AG103" s="47"/>
      <c r="AH103" s="47"/>
      <c r="AI103" s="315">
        <v>0.68</v>
      </c>
      <c r="AJ103" s="408">
        <f>AI103/12</f>
        <v>5.6666666666666671E-2</v>
      </c>
      <c r="AK103" s="404">
        <f>(PI()/4)*AK102^(2)</f>
        <v>0.67929087152245315</v>
      </c>
      <c r="AL103" s="403">
        <f>AK103/144</f>
        <v>4.7172977189059249E-3</v>
      </c>
    </row>
    <row r="104" spans="4:38" ht="17" thickBot="1" x14ac:dyDescent="0.5">
      <c r="D104" s="48" t="s">
        <v>342</v>
      </c>
      <c r="E104" s="406">
        <f>E105+E107</f>
        <v>15.914807705742199</v>
      </c>
      <c r="F104" s="392">
        <f>(E104*0.0254)</f>
        <v>0.40423611572585183</v>
      </c>
      <c r="G104" s="389"/>
      <c r="H104" s="48" t="s">
        <v>200</v>
      </c>
      <c r="I104" s="257"/>
      <c r="J104" s="246">
        <f>J100/J102</f>
        <v>93333.333333333328</v>
      </c>
      <c r="K104" s="256">
        <f>J104*6894.75729</f>
        <v>643510680.39999998</v>
      </c>
      <c r="AB104" s="369"/>
      <c r="AC104" s="369"/>
      <c r="AE104" s="48" t="s">
        <v>341</v>
      </c>
      <c r="AF104" s="47"/>
      <c r="AG104" s="47"/>
      <c r="AH104" s="47"/>
      <c r="AI104" s="404">
        <f>(PI()/4)*AI103^(2)</f>
        <v>0.36316811075498018</v>
      </c>
      <c r="AJ104" s="405">
        <f>AI104/144</f>
        <v>2.5220007691318068E-3</v>
      </c>
      <c r="AK104" s="401">
        <f>E42/(E9*AL103)</f>
        <v>30.960172302014211</v>
      </c>
      <c r="AL104" s="400">
        <f>AK104*0.3048</f>
        <v>9.436660517653932</v>
      </c>
    </row>
    <row r="105" spans="4:38" ht="15" thickBot="1" x14ac:dyDescent="0.4">
      <c r="D105" s="48" t="s">
        <v>340</v>
      </c>
      <c r="E105" s="393">
        <f>(E91*(SQRT(E99)-1)+E85*(_xlfn.SEC(RADIANS(E98))-1))/(TAN(RADIANS(E98)))</f>
        <v>4.7386711901035934</v>
      </c>
      <c r="F105" s="392">
        <f>(E105*0.0254)</f>
        <v>0.12036224822863127</v>
      </c>
      <c r="G105" s="389"/>
      <c r="H105" s="48" t="s">
        <v>199</v>
      </c>
      <c r="I105" s="257"/>
      <c r="J105" s="246">
        <f>J101/J103</f>
        <v>100000</v>
      </c>
      <c r="K105" s="256">
        <f>J105*6894.75729</f>
        <v>689475729</v>
      </c>
      <c r="AE105" s="44" t="s">
        <v>339</v>
      </c>
      <c r="AF105" s="43"/>
      <c r="AG105" s="43"/>
      <c r="AH105" s="43"/>
      <c r="AI105" s="401">
        <f>E43/(E7*AJ104)</f>
        <v>37.641545660909465</v>
      </c>
      <c r="AJ105" s="402">
        <f>AI105*0.3048</f>
        <v>11.473143117445206</v>
      </c>
      <c r="AK105" s="395">
        <f>(E9*AK104*AL103)</f>
        <v>9.7604112423440146</v>
      </c>
      <c r="AL105" s="394">
        <f>AK105*0.45359237</f>
        <v>4.4272480675894661</v>
      </c>
    </row>
    <row r="106" spans="4:38" ht="18" thickBot="1" x14ac:dyDescent="0.5">
      <c r="D106" s="48" t="s">
        <v>338</v>
      </c>
      <c r="E106" s="399">
        <f>(PI()/3)*E105*((E102^2)+(E91^2)+E102*E91)</f>
        <v>58.357554659207835</v>
      </c>
      <c r="F106" s="398">
        <f>(E106*0.000016387064)</f>
        <v>9.5630898308393696E-4</v>
      </c>
      <c r="G106" s="389"/>
      <c r="H106" s="48" t="s">
        <v>198</v>
      </c>
      <c r="I106" s="47"/>
      <c r="J106" s="246">
        <f>MIN(J104:J105)</f>
        <v>93333.333333333328</v>
      </c>
      <c r="K106" s="256">
        <f>J106*6894.75729</f>
        <v>643510680.39999998</v>
      </c>
      <c r="AE106" s="280" t="s">
        <v>36</v>
      </c>
      <c r="AF106" s="63"/>
      <c r="AG106" s="63"/>
      <c r="AH106" s="63"/>
      <c r="AI106" s="397">
        <f>(E7*AI105*AJ104)</f>
        <v>4.5928105038910241</v>
      </c>
      <c r="AJ106" s="396">
        <f>AI106*0.45359237</f>
        <v>2.083263801420824</v>
      </c>
    </row>
    <row r="107" spans="4:38" ht="15" thickBot="1" x14ac:dyDescent="0.4">
      <c r="D107" s="48" t="s">
        <v>337</v>
      </c>
      <c r="E107" s="393">
        <f>E108/(E99*E88)</f>
        <v>11.176136515638605</v>
      </c>
      <c r="F107" s="392">
        <f>(E107*0.0254)</f>
        <v>0.28387386749722054</v>
      </c>
      <c r="G107" s="389"/>
      <c r="H107" s="48" t="s">
        <v>197</v>
      </c>
      <c r="I107" s="47"/>
      <c r="J107" s="246">
        <f>E11</f>
        <v>400</v>
      </c>
      <c r="K107" s="256">
        <f>J107*6894.75729</f>
        <v>2757902.9159999997</v>
      </c>
    </row>
    <row r="108" spans="4:38" ht="18" thickBot="1" x14ac:dyDescent="0.5">
      <c r="D108" s="44" t="s">
        <v>336</v>
      </c>
      <c r="E108" s="391">
        <f>E100-E106</f>
        <v>228.05671494034095</v>
      </c>
      <c r="F108" s="390">
        <f>(E108*0.000016387064)</f>
        <v>3.7371799833571234E-3</v>
      </c>
      <c r="H108" s="44" t="s">
        <v>196</v>
      </c>
      <c r="I108" s="43"/>
      <c r="J108" s="255">
        <f>(J107*J99)/(2*J106)</f>
        <v>1.0922545473113887E-2</v>
      </c>
      <c r="K108" s="254">
        <f>J108*25.4</f>
        <v>0.27743265501709274</v>
      </c>
      <c r="X108" s="1181" t="s">
        <v>335</v>
      </c>
      <c r="Y108" s="1185"/>
      <c r="Z108" s="1185"/>
      <c r="AA108" s="1185"/>
      <c r="AB108" s="63"/>
      <c r="AC108" s="345"/>
      <c r="AD108" s="63"/>
      <c r="AE108" s="63"/>
      <c r="AF108" s="63"/>
      <c r="AG108" s="63"/>
      <c r="AH108" s="63"/>
      <c r="AI108" s="63"/>
      <c r="AJ108" s="62"/>
    </row>
    <row r="109" spans="4:38" x14ac:dyDescent="0.35">
      <c r="E109" s="388"/>
      <c r="F109" s="387"/>
      <c r="X109" s="291" t="s">
        <v>334</v>
      </c>
      <c r="Y109" s="290"/>
      <c r="Z109" s="290"/>
      <c r="AA109" s="290"/>
      <c r="AB109" s="386">
        <f>(AB88*$AB$84*$AB$76)/($AC$77)</f>
        <v>2.1385890219421713</v>
      </c>
      <c r="AC109" s="385">
        <f t="shared" ref="AC109:AC117" si="3">AB109*1728</f>
        <v>3695.481829916072</v>
      </c>
      <c r="AD109" s="290"/>
      <c r="AE109" s="290" t="s">
        <v>333</v>
      </c>
      <c r="AF109" s="290"/>
      <c r="AG109" s="290"/>
      <c r="AH109" s="290"/>
      <c r="AI109" s="384">
        <f t="shared" ref="AI109:AI117" si="4">((1+$AB$87)*$AC$81*($AB$83+AB109)*$AB$86)/($AB$84*$AB$80)</f>
        <v>6.8091438919680094</v>
      </c>
      <c r="AJ109" s="383">
        <f t="shared" ref="AJ109:AJ117" si="5">AI109/2.2046226218</f>
        <v>3.0885757156971261</v>
      </c>
    </row>
    <row r="110" spans="4:38" ht="15" thickBot="1" x14ac:dyDescent="0.4">
      <c r="E110" s="337"/>
      <c r="F110" s="382"/>
      <c r="X110" s="48" t="s">
        <v>332</v>
      </c>
      <c r="Y110" s="47"/>
      <c r="Z110" s="47"/>
      <c r="AA110" s="47"/>
      <c r="AB110" s="380">
        <f t="shared" ref="AB110:AB117" si="6">(AI109*$AB$84*$AB$76)/($AC$77)</f>
        <v>2.9246975105584392</v>
      </c>
      <c r="AC110" s="379">
        <f t="shared" si="3"/>
        <v>5053.8772982449827</v>
      </c>
      <c r="AD110" s="47"/>
      <c r="AE110" s="47" t="s">
        <v>331</v>
      </c>
      <c r="AF110" s="47"/>
      <c r="AG110" s="47"/>
      <c r="AH110" s="47"/>
      <c r="AI110" s="378">
        <f t="shared" si="4"/>
        <v>7.4818869037410574</v>
      </c>
      <c r="AJ110" s="377">
        <f t="shared" si="5"/>
        <v>3.3937268128149518</v>
      </c>
    </row>
    <row r="111" spans="4:38" ht="15" thickBot="1" x14ac:dyDescent="0.4">
      <c r="D111" s="1142" t="s">
        <v>872</v>
      </c>
      <c r="E111" s="1143"/>
      <c r="F111" s="1143"/>
      <c r="G111" s="1144"/>
      <c r="H111" s="1225" t="s">
        <v>818</v>
      </c>
      <c r="I111" s="1226"/>
      <c r="J111" s="1226"/>
      <c r="K111" s="1226"/>
      <c r="L111" s="1213"/>
      <c r="X111" s="48" t="s">
        <v>330</v>
      </c>
      <c r="Y111" s="47"/>
      <c r="Z111" s="47"/>
      <c r="AA111" s="47"/>
      <c r="AB111" s="380">
        <f t="shared" si="6"/>
        <v>3.2136574507499138</v>
      </c>
      <c r="AC111" s="379">
        <f t="shared" si="3"/>
        <v>5553.2000748958508</v>
      </c>
      <c r="AD111" s="47"/>
      <c r="AE111" s="47" t="s">
        <v>329</v>
      </c>
      <c r="AF111" s="47"/>
      <c r="AG111" s="47"/>
      <c r="AH111" s="47"/>
      <c r="AI111" s="378">
        <f t="shared" si="4"/>
        <v>7.7291756472939399</v>
      </c>
      <c r="AJ111" s="377">
        <f t="shared" si="5"/>
        <v>3.5058951000799077</v>
      </c>
    </row>
    <row r="112" spans="4:38" ht="15" thickBot="1" x14ac:dyDescent="0.4">
      <c r="D112" s="237"/>
      <c r="E112" s="40" t="s">
        <v>194</v>
      </c>
      <c r="F112" s="40" t="s">
        <v>186</v>
      </c>
      <c r="G112" s="41" t="s">
        <v>192</v>
      </c>
      <c r="H112" s="733"/>
      <c r="I112" s="1277" t="s">
        <v>909</v>
      </c>
      <c r="J112" s="1278"/>
      <c r="K112" s="1277" t="s">
        <v>910</v>
      </c>
      <c r="L112" s="1278"/>
      <c r="X112" s="48" t="s">
        <v>328</v>
      </c>
      <c r="Y112" s="47"/>
      <c r="Z112" s="47"/>
      <c r="AA112" s="47"/>
      <c r="AB112" s="380">
        <f t="shared" si="6"/>
        <v>3.3198741476112286</v>
      </c>
      <c r="AC112" s="379">
        <f t="shared" si="3"/>
        <v>5736.7425270722033</v>
      </c>
      <c r="AD112" s="47"/>
      <c r="AE112" s="47" t="s">
        <v>327</v>
      </c>
      <c r="AF112" s="47"/>
      <c r="AG112" s="47"/>
      <c r="AH112" s="47"/>
      <c r="AI112" s="378">
        <f t="shared" si="4"/>
        <v>7.8200747300310383</v>
      </c>
      <c r="AJ112" s="377">
        <f t="shared" si="5"/>
        <v>3.5471262304503668</v>
      </c>
    </row>
    <row r="113" spans="4:37" x14ac:dyDescent="0.35">
      <c r="D113" s="60" t="s">
        <v>190</v>
      </c>
      <c r="E113" s="909">
        <v>0.44613418315562403</v>
      </c>
      <c r="F113" s="758">
        <v>0.4</v>
      </c>
      <c r="G113" s="908">
        <v>0.13783405806744048</v>
      </c>
      <c r="H113" s="291" t="s">
        <v>773</v>
      </c>
      <c r="I113" s="1117">
        <f>I114/I115</f>
        <v>1.0146565954198854</v>
      </c>
      <c r="J113" s="59"/>
      <c r="K113" s="609">
        <f>K114/K115</f>
        <v>1.0170708902270069</v>
      </c>
      <c r="L113" s="119"/>
      <c r="X113" s="48" t="s">
        <v>326</v>
      </c>
      <c r="Y113" s="47"/>
      <c r="Z113" s="47"/>
      <c r="AA113" s="47"/>
      <c r="AB113" s="380">
        <f t="shared" si="6"/>
        <v>3.3589175758617071</v>
      </c>
      <c r="AC113" s="379">
        <f t="shared" si="3"/>
        <v>5804.2095710890299</v>
      </c>
      <c r="AD113" s="47"/>
      <c r="AE113" s="47" t="s">
        <v>325</v>
      </c>
      <c r="AF113" s="47"/>
      <c r="AG113" s="47"/>
      <c r="AH113" s="47"/>
      <c r="AI113" s="378">
        <f t="shared" si="4"/>
        <v>7.8534876671657159</v>
      </c>
      <c r="AJ113" s="377">
        <f t="shared" si="5"/>
        <v>3.5622820837942815</v>
      </c>
    </row>
    <row r="114" spans="4:37" x14ac:dyDescent="0.35">
      <c r="D114" s="48" t="s">
        <v>189</v>
      </c>
      <c r="E114" s="907">
        <f>E113*E11</f>
        <v>178.45367326224962</v>
      </c>
      <c r="F114" s="688"/>
      <c r="G114" s="735">
        <f>G113*E11</f>
        <v>55.133623226976191</v>
      </c>
      <c r="H114" s="48" t="s">
        <v>774</v>
      </c>
      <c r="I114" s="1111">
        <f>G115*I117</f>
        <v>487.61758804585224</v>
      </c>
      <c r="J114" s="47"/>
      <c r="K114" s="1111">
        <f>G115*K117</f>
        <v>487.61758804585224</v>
      </c>
      <c r="L114" s="110"/>
      <c r="X114" s="48" t="s">
        <v>324</v>
      </c>
      <c r="Y114" s="47"/>
      <c r="Z114" s="47"/>
      <c r="AA114" s="47"/>
      <c r="AB114" s="380">
        <f t="shared" si="6"/>
        <v>3.3732692675881086</v>
      </c>
      <c r="AC114" s="379">
        <f t="shared" si="3"/>
        <v>5829.0092943922518</v>
      </c>
      <c r="AD114" s="47"/>
      <c r="AE114" s="47" t="s">
        <v>323</v>
      </c>
      <c r="AF114" s="47"/>
      <c r="AG114" s="47"/>
      <c r="AH114" s="47"/>
      <c r="AI114" s="378">
        <f t="shared" si="4"/>
        <v>7.865769687339613</v>
      </c>
      <c r="AJ114" s="377">
        <f t="shared" si="5"/>
        <v>3.5678531144334702</v>
      </c>
    </row>
    <row r="115" spans="4:37" x14ac:dyDescent="0.35">
      <c r="D115" s="48" t="s">
        <v>172</v>
      </c>
      <c r="E115" s="243">
        <f>E24</f>
        <v>4.5215220973741062</v>
      </c>
      <c r="F115" s="689"/>
      <c r="G115" s="759">
        <f>E23</f>
        <v>9.6089126852345892</v>
      </c>
      <c r="H115" s="48" t="s">
        <v>775</v>
      </c>
      <c r="I115" s="1111">
        <f>I116*E119</f>
        <v>480.5740092233533</v>
      </c>
      <c r="J115" s="47"/>
      <c r="K115" s="1111">
        <f>K116*E139</f>
        <v>479.43323590454702</v>
      </c>
      <c r="L115" s="110"/>
      <c r="N115">
        <v>50</v>
      </c>
      <c r="X115" s="48" t="s">
        <v>322</v>
      </c>
      <c r="Y115" s="47"/>
      <c r="Z115" s="47"/>
      <c r="AA115" s="47"/>
      <c r="AB115" s="380">
        <f t="shared" si="6"/>
        <v>3.3785447022678778</v>
      </c>
      <c r="AC115" s="379">
        <f t="shared" si="3"/>
        <v>5838.1252455188933</v>
      </c>
      <c r="AD115" s="47"/>
      <c r="AE115" s="47" t="s">
        <v>321</v>
      </c>
      <c r="AF115" s="47"/>
      <c r="AG115" s="47"/>
      <c r="AH115" s="47"/>
      <c r="AI115" s="378">
        <f t="shared" si="4"/>
        <v>7.8702843464054721</v>
      </c>
      <c r="AJ115" s="377">
        <f t="shared" si="5"/>
        <v>3.5699009293389405</v>
      </c>
    </row>
    <row r="116" spans="4:37" ht="15" thickBot="1" x14ac:dyDescent="0.4">
      <c r="D116" s="221" t="s">
        <v>278</v>
      </c>
      <c r="E116" s="240">
        <v>0.6</v>
      </c>
      <c r="F116" s="690"/>
      <c r="G116" s="772">
        <v>0.6</v>
      </c>
      <c r="H116" s="48" t="s">
        <v>776</v>
      </c>
      <c r="I116" s="1112">
        <f>E130</f>
        <v>111.87988629396068</v>
      </c>
      <c r="J116" s="1113">
        <f>I116/3.28084</f>
        <v>34.100988251167593</v>
      </c>
      <c r="K116" s="1114">
        <f>E140</f>
        <v>111.74701870471041</v>
      </c>
      <c r="L116" s="52">
        <f>K116/3.28084</f>
        <v>34.060490211260046</v>
      </c>
      <c r="X116" s="48" t="s">
        <v>320</v>
      </c>
      <c r="Y116" s="47"/>
      <c r="Z116" s="47"/>
      <c r="AA116" s="47"/>
      <c r="AB116" s="380">
        <f t="shared" si="6"/>
        <v>3.3804838611901196</v>
      </c>
      <c r="AC116" s="379">
        <f t="shared" si="3"/>
        <v>5841.4761121365264</v>
      </c>
      <c r="AD116" s="47"/>
      <c r="AE116" s="47" t="s">
        <v>319</v>
      </c>
      <c r="AF116" s="47"/>
      <c r="AG116" s="47"/>
      <c r="AH116" s="47"/>
      <c r="AI116" s="378">
        <f t="shared" si="4"/>
        <v>7.8719438573159222</v>
      </c>
      <c r="AJ116" s="377">
        <f t="shared" si="5"/>
        <v>3.5706536708258692</v>
      </c>
    </row>
    <row r="117" spans="4:37" ht="15" thickBot="1" x14ac:dyDescent="0.4">
      <c r="D117" s="237"/>
      <c r="E117" s="40" t="s">
        <v>766</v>
      </c>
      <c r="F117" s="40" t="s">
        <v>186</v>
      </c>
      <c r="G117" s="41" t="s">
        <v>318</v>
      </c>
      <c r="H117" s="48" t="s">
        <v>796</v>
      </c>
      <c r="I117" s="1112">
        <f>G135</f>
        <v>50.746385571298141</v>
      </c>
      <c r="J117" s="1113">
        <f>I117/3.28084</f>
        <v>15.467497827171742</v>
      </c>
      <c r="K117" s="1114">
        <f>I137</f>
        <v>50.746385571298141</v>
      </c>
      <c r="L117" s="52">
        <f>K117/3.28084</f>
        <v>15.467497827171742</v>
      </c>
      <c r="X117" s="376" t="s">
        <v>317</v>
      </c>
      <c r="Y117" s="43"/>
      <c r="Z117" s="43"/>
      <c r="AA117" s="43"/>
      <c r="AB117" s="375">
        <f t="shared" si="6"/>
        <v>3.3811966626091441</v>
      </c>
      <c r="AC117" s="374">
        <f t="shared" si="3"/>
        <v>5842.7078329886008</v>
      </c>
      <c r="AD117" s="43"/>
      <c r="AE117" s="373" t="s">
        <v>316</v>
      </c>
      <c r="AF117" s="43"/>
      <c r="AG117" s="43"/>
      <c r="AH117" s="43"/>
      <c r="AI117" s="372">
        <f t="shared" si="4"/>
        <v>7.8725538649425726</v>
      </c>
      <c r="AJ117" s="371">
        <f t="shared" si="5"/>
        <v>3.5709303656309657</v>
      </c>
    </row>
    <row r="118" spans="4:37" x14ac:dyDescent="0.35">
      <c r="D118" s="60" t="s">
        <v>184</v>
      </c>
      <c r="E118" s="37">
        <f>1-F118</f>
        <v>0.95</v>
      </c>
      <c r="F118" s="236">
        <v>0.05</v>
      </c>
      <c r="G118" s="773">
        <v>1</v>
      </c>
      <c r="H118" s="48" t="s">
        <v>777</v>
      </c>
      <c r="I118" s="1096">
        <f>I119/I120</f>
        <v>0.45409242504540775</v>
      </c>
      <c r="J118" s="47"/>
      <c r="K118" s="47"/>
      <c r="L118" s="110"/>
      <c r="AI118" s="369"/>
      <c r="AJ118" s="368"/>
    </row>
    <row r="119" spans="4:37" ht="15" thickBot="1" x14ac:dyDescent="0.4">
      <c r="D119" s="48" t="s">
        <v>172</v>
      </c>
      <c r="E119" s="243">
        <f>E118*E115</f>
        <v>4.2954459925054005</v>
      </c>
      <c r="F119" s="243">
        <f>E115*F118</f>
        <v>0.22607610486870533</v>
      </c>
      <c r="G119" s="759">
        <f>G118*G115</f>
        <v>9.6089126852345892</v>
      </c>
      <c r="H119" s="48" t="s">
        <v>778</v>
      </c>
      <c r="I119" s="1115">
        <f>G132*G126+G133*G129</f>
        <v>2.04</v>
      </c>
      <c r="J119" s="47"/>
      <c r="K119" s="47"/>
      <c r="L119" s="110"/>
      <c r="X119" s="901"/>
      <c r="Y119" s="886"/>
      <c r="Z119" s="886"/>
      <c r="AA119" s="902"/>
      <c r="AB119" s="85"/>
      <c r="AC119" s="903"/>
      <c r="AI119" s="369"/>
      <c r="AJ119" s="368"/>
    </row>
    <row r="120" spans="4:37" ht="15" thickBot="1" x14ac:dyDescent="0.4">
      <c r="D120" s="48" t="s">
        <v>769</v>
      </c>
      <c r="E120" s="759" t="s">
        <v>768</v>
      </c>
      <c r="F120" s="760" t="s">
        <v>768</v>
      </c>
      <c r="G120" s="774">
        <v>0</v>
      </c>
      <c r="H120" s="48" t="s">
        <v>797</v>
      </c>
      <c r="I120" s="1093">
        <f>PI()*I121</f>
        <v>4.4924774946334036</v>
      </c>
      <c r="J120" s="47"/>
      <c r="K120" s="47"/>
      <c r="L120" s="110"/>
      <c r="N120">
        <f>((G115)/(G116*SQRT(2*E9*T5*N115*144)))*144</f>
        <v>0.41445700289928566</v>
      </c>
      <c r="X120" s="1274" t="s">
        <v>315</v>
      </c>
      <c r="Y120" s="1275"/>
      <c r="Z120" s="1275"/>
      <c r="AA120" s="1276"/>
      <c r="AB120" s="63"/>
      <c r="AC120" s="62"/>
      <c r="AE120" s="1369" t="s">
        <v>314</v>
      </c>
      <c r="AF120" s="1370"/>
      <c r="AG120" s="1370"/>
      <c r="AH120" s="1371"/>
      <c r="AI120" s="367" t="s">
        <v>43</v>
      </c>
      <c r="AJ120" s="366" t="s">
        <v>42</v>
      </c>
    </row>
    <row r="121" spans="4:37" ht="15" thickBot="1" x14ac:dyDescent="0.4">
      <c r="D121" s="48" t="s">
        <v>767</v>
      </c>
      <c r="E121" s="759" t="s">
        <v>768</v>
      </c>
      <c r="F121" s="760" t="s">
        <v>768</v>
      </c>
      <c r="G121" s="760">
        <f>G120*G115</f>
        <v>0</v>
      </c>
      <c r="H121" s="48" t="s">
        <v>798</v>
      </c>
      <c r="I121" s="1093">
        <v>1.43</v>
      </c>
      <c r="J121" s="47"/>
      <c r="K121" s="47"/>
      <c r="L121" s="110"/>
      <c r="X121" s="60" t="s">
        <v>725</v>
      </c>
      <c r="Y121" s="59"/>
      <c r="Z121" s="59"/>
      <c r="AA121" s="59"/>
      <c r="AB121" s="365">
        <v>5</v>
      </c>
      <c r="AC121" s="364">
        <f>2/12</f>
        <v>0.16666666666666666</v>
      </c>
      <c r="AE121" s="761"/>
      <c r="AF121" s="762"/>
      <c r="AG121" s="762"/>
      <c r="AH121" s="762"/>
      <c r="AI121" s="763"/>
      <c r="AJ121" s="366"/>
    </row>
    <row r="122" spans="4:37" ht="15" thickBot="1" x14ac:dyDescent="0.4">
      <c r="D122" s="48" t="s">
        <v>266</v>
      </c>
      <c r="E122" s="1148">
        <f>G115/(F119+E119)</f>
        <v>2.1251500000000019</v>
      </c>
      <c r="F122" s="1160"/>
      <c r="G122" s="1160"/>
      <c r="H122" s="781" t="s">
        <v>802</v>
      </c>
      <c r="I122" s="436">
        <f>(PI()/4)*(I121^2)</f>
        <v>1.6060607043314417</v>
      </c>
      <c r="J122" s="47"/>
      <c r="K122" s="47"/>
      <c r="L122" s="110"/>
      <c r="X122" s="48" t="s">
        <v>312</v>
      </c>
      <c r="Y122" s="47"/>
      <c r="Z122" s="47"/>
      <c r="AA122" s="47"/>
      <c r="AB122" s="1367" t="s">
        <v>311</v>
      </c>
      <c r="AC122" s="1368"/>
      <c r="AE122" s="761"/>
      <c r="AF122" s="762"/>
      <c r="AG122" s="762"/>
      <c r="AH122" s="762"/>
      <c r="AI122" s="763"/>
      <c r="AJ122" s="366"/>
    </row>
    <row r="123" spans="4:37" ht="16.5" x14ac:dyDescent="0.45">
      <c r="D123" s="48" t="s">
        <v>263</v>
      </c>
      <c r="E123" s="1148">
        <f>G115/(E115-F119)</f>
        <v>2.2370000000000019</v>
      </c>
      <c r="F123" s="1160"/>
      <c r="G123" s="1160"/>
      <c r="H123" s="48" t="s">
        <v>799</v>
      </c>
      <c r="I123" s="1098">
        <f>I124/I121</f>
        <v>3.5644670541630403</v>
      </c>
      <c r="J123" s="47"/>
      <c r="K123" s="47"/>
      <c r="L123" s="110"/>
      <c r="X123" s="48" t="s">
        <v>309</v>
      </c>
      <c r="Y123" s="47"/>
      <c r="Z123" s="47"/>
      <c r="AA123" s="47"/>
      <c r="AB123" s="360">
        <v>0.28999999999999998</v>
      </c>
      <c r="AC123" s="359">
        <f>AB123*1728</f>
        <v>501.11999999999995</v>
      </c>
      <c r="AE123" s="60" t="s">
        <v>313</v>
      </c>
      <c r="AF123" s="59"/>
      <c r="AG123" s="59"/>
      <c r="AH123" s="363"/>
      <c r="AI123" s="362">
        <v>20</v>
      </c>
      <c r="AJ123" s="361">
        <f>(AI123*6894.75729)*10^-3</f>
        <v>137.89514579999999</v>
      </c>
    </row>
    <row r="124" spans="4:37" ht="17" thickBot="1" x14ac:dyDescent="0.5">
      <c r="D124" s="619" t="s">
        <v>171</v>
      </c>
      <c r="E124" s="765">
        <f>((E119)/(E116*SQRT(2*E7*T5*E114*144)))*144</f>
        <v>0.11526263742301604</v>
      </c>
      <c r="F124" s="765">
        <f>(F119/(E116*SQRT(2*E7*T5*E114*144)))*144</f>
        <v>6.0664546012113721E-3</v>
      </c>
      <c r="G124" s="775">
        <f>((G119+G121)/(G116*SQRT(2*E9*T5*G114*144)))*144</f>
        <v>0.3946900855811718</v>
      </c>
      <c r="H124" s="48" t="s">
        <v>800</v>
      </c>
      <c r="I124" s="1115">
        <f>E103</f>
        <v>5.0971878874531473</v>
      </c>
      <c r="J124" s="47"/>
      <c r="K124" s="47"/>
      <c r="L124" s="110"/>
      <c r="X124" s="48" t="s">
        <v>88</v>
      </c>
      <c r="Y124" s="47"/>
      <c r="Z124" s="47"/>
      <c r="AA124" s="47"/>
      <c r="AB124" s="342">
        <v>28000000</v>
      </c>
      <c r="AC124" s="357">
        <v>193000000</v>
      </c>
      <c r="AE124" s="48" t="s">
        <v>310</v>
      </c>
      <c r="AF124" s="47"/>
      <c r="AG124" s="47"/>
      <c r="AH124" s="47"/>
      <c r="AI124" s="330">
        <f>MAX(AI95,AI83)</f>
        <v>645.41024404093037</v>
      </c>
      <c r="AJ124" s="358">
        <f>(AI124*6894.75729)*10^-3</f>
        <v>4449.9469851418835</v>
      </c>
    </row>
    <row r="125" spans="4:37" ht="18" thickBot="1" x14ac:dyDescent="0.5">
      <c r="D125" s="1222" t="s">
        <v>766</v>
      </c>
      <c r="E125" s="1224"/>
      <c r="F125" s="1174" t="s">
        <v>770</v>
      </c>
      <c r="G125" s="1175"/>
      <c r="H125" s="48" t="s">
        <v>779</v>
      </c>
      <c r="I125" s="1116">
        <v>0.88400000000000001</v>
      </c>
      <c r="J125" s="47"/>
      <c r="K125" s="47"/>
      <c r="L125" s="110"/>
      <c r="X125" s="48" t="s">
        <v>306</v>
      </c>
      <c r="Y125" s="47"/>
      <c r="Z125" s="47"/>
      <c r="AA125" s="47"/>
      <c r="AB125" s="1205">
        <v>0.26500000000000001</v>
      </c>
      <c r="AC125" s="1285"/>
      <c r="AE125" s="48" t="s">
        <v>308</v>
      </c>
      <c r="AF125" s="88"/>
      <c r="AG125" s="47"/>
      <c r="AH125" s="47"/>
      <c r="AI125" s="330">
        <f>AI124+AI123</f>
        <v>665.41024404093037</v>
      </c>
      <c r="AJ125" s="358">
        <f>(AI125*6894.75729)*10^-3</f>
        <v>4587.8421309418836</v>
      </c>
      <c r="AK125" s="347"/>
    </row>
    <row r="126" spans="4:37" ht="16.5" x14ac:dyDescent="0.45">
      <c r="D126" s="466" t="s">
        <v>771</v>
      </c>
      <c r="E126" s="766">
        <f>SQRT((4/PI())*(E124+I122))</f>
        <v>1.4804245836912648</v>
      </c>
      <c r="F126" s="784" t="s">
        <v>784</v>
      </c>
      <c r="G126" s="776">
        <v>0.10199999999999999</v>
      </c>
      <c r="H126" s="48" t="s">
        <v>780</v>
      </c>
      <c r="I126" s="1095">
        <v>0.66700000000000004</v>
      </c>
      <c r="J126" s="47"/>
      <c r="K126" s="47"/>
      <c r="L126" s="110"/>
      <c r="X126" s="48" t="s">
        <v>304</v>
      </c>
      <c r="Y126" s="47"/>
      <c r="Z126" s="47"/>
      <c r="AA126" s="47"/>
      <c r="AB126" s="1220">
        <v>0.8</v>
      </c>
      <c r="AC126" s="1286"/>
      <c r="AE126" s="222" t="s">
        <v>307</v>
      </c>
      <c r="AF126" s="356"/>
      <c r="AG126" s="48"/>
      <c r="AH126" s="47"/>
      <c r="AI126" s="355">
        <f>AJ126/3.78541</f>
        <v>11.428570000000006</v>
      </c>
      <c r="AJ126" s="354">
        <v>43.261823163700022</v>
      </c>
    </row>
    <row r="127" spans="4:37" ht="17" thickBot="1" x14ac:dyDescent="0.5">
      <c r="D127" s="457" t="s">
        <v>772</v>
      </c>
      <c r="E127" s="768">
        <v>1.48</v>
      </c>
      <c r="F127" s="787" t="s">
        <v>785</v>
      </c>
      <c r="G127" s="703">
        <v>0.2</v>
      </c>
      <c r="H127" s="48" t="s">
        <v>781</v>
      </c>
      <c r="I127" s="1093">
        <f>(E127/2)-(I121/2)</f>
        <v>2.5000000000000022E-2</v>
      </c>
      <c r="J127" s="47"/>
      <c r="K127" s="47"/>
      <c r="L127" s="110"/>
      <c r="X127" s="48" t="s">
        <v>204</v>
      </c>
      <c r="Y127" s="47"/>
      <c r="Z127" s="47"/>
      <c r="AA127" s="47"/>
      <c r="AB127" s="342">
        <v>84000</v>
      </c>
      <c r="AC127" s="329">
        <f>(AB127*6894.75729)*10^-6</f>
        <v>579.15961235999998</v>
      </c>
      <c r="AE127" s="353" t="s">
        <v>305</v>
      </c>
      <c r="AF127" s="352"/>
      <c r="AG127" s="351"/>
      <c r="AH127" s="350"/>
      <c r="AI127" s="349">
        <f>SUM(AC12,AJ12)</f>
        <v>47.530761182416647</v>
      </c>
      <c r="AJ127" s="348">
        <f>AI127*3.78541</f>
        <v>179.92341868753181</v>
      </c>
    </row>
    <row r="128" spans="4:37" ht="17" thickBot="1" x14ac:dyDescent="0.5">
      <c r="D128" s="457" t="s">
        <v>805</v>
      </c>
      <c r="E128" s="700">
        <f>(PI()/4)*(E127^2)</f>
        <v>1.7203361371057706</v>
      </c>
      <c r="F128" s="787" t="s">
        <v>786</v>
      </c>
      <c r="G128" s="736">
        <f>G127/G126</f>
        <v>1.9607843137254903</v>
      </c>
      <c r="H128" s="48" t="s">
        <v>782</v>
      </c>
      <c r="I128" s="1093">
        <f>PI()*(I121/G132)</f>
        <v>0.2246238747316702</v>
      </c>
      <c r="J128" s="47"/>
      <c r="K128" s="47"/>
      <c r="L128" s="110"/>
      <c r="X128" s="48" t="s">
        <v>203</v>
      </c>
      <c r="Y128" s="47"/>
      <c r="Z128" s="47"/>
      <c r="AA128" s="47"/>
      <c r="AB128" s="342">
        <v>42000</v>
      </c>
      <c r="AC128" s="329">
        <f>(AB128*6894.75729)*10^-6</f>
        <v>289.57980617999999</v>
      </c>
      <c r="AE128" s="300" t="s">
        <v>303</v>
      </c>
      <c r="AF128" s="345"/>
      <c r="AG128" s="345"/>
      <c r="AH128" s="345"/>
      <c r="AI128" s="344">
        <f>(AI125*AI126+AI124*AI127)/AI126</f>
        <v>3349.6340948109478</v>
      </c>
      <c r="AJ128" s="343">
        <f>(AI128*6894.75729)*10^-6</f>
        <v>23.094914094030329</v>
      </c>
    </row>
    <row r="129" spans="2:36" x14ac:dyDescent="0.35">
      <c r="D129" s="48" t="s">
        <v>804</v>
      </c>
      <c r="E129" s="414">
        <f>E128-I122</f>
        <v>0.11427543277432894</v>
      </c>
      <c r="F129" s="790" t="s">
        <v>787</v>
      </c>
      <c r="G129" s="703">
        <v>0</v>
      </c>
      <c r="H129" s="48" t="s">
        <v>783</v>
      </c>
      <c r="I129" s="1096">
        <f>((G126+G129)/I128)*100</f>
        <v>45.409242504540771</v>
      </c>
      <c r="J129" s="47"/>
      <c r="K129" s="47"/>
      <c r="L129" s="110"/>
      <c r="X129" s="48" t="s">
        <v>202</v>
      </c>
      <c r="Y129" s="47"/>
      <c r="Z129" s="47"/>
      <c r="AA129" s="47"/>
      <c r="AB129" s="1205">
        <v>1.5</v>
      </c>
      <c r="AC129" s="1285"/>
      <c r="AE129" s="291" t="s">
        <v>302</v>
      </c>
      <c r="AF129" s="290"/>
      <c r="AG129" s="290"/>
      <c r="AH129" s="290"/>
      <c r="AI129" s="1270">
        <f>AI124/14.696</f>
        <v>43.917409093694225</v>
      </c>
      <c r="AJ129" s="1271"/>
    </row>
    <row r="130" spans="2:36" ht="15" thickBot="1" x14ac:dyDescent="0.4">
      <c r="D130" s="221" t="s">
        <v>776</v>
      </c>
      <c r="E130" s="789">
        <f>(E119/(E7*E129))*144</f>
        <v>111.87988629396068</v>
      </c>
      <c r="F130" s="788" t="s">
        <v>788</v>
      </c>
      <c r="G130" s="703">
        <v>0</v>
      </c>
      <c r="H130" s="44" t="s">
        <v>801</v>
      </c>
      <c r="I130" s="299">
        <f>G126/I128</f>
        <v>0.4540924250454077</v>
      </c>
      <c r="J130" s="43"/>
      <c r="K130" s="43"/>
      <c r="L130" s="99"/>
      <c r="X130" s="48" t="s">
        <v>201</v>
      </c>
      <c r="Y130" s="47"/>
      <c r="Z130" s="47"/>
      <c r="AA130" s="47"/>
      <c r="AB130" s="1205">
        <v>1.25</v>
      </c>
      <c r="AC130" s="1285"/>
      <c r="AE130" s="44" t="s">
        <v>301</v>
      </c>
      <c r="AF130" s="43"/>
      <c r="AG130" s="43"/>
      <c r="AH130" s="43"/>
      <c r="AI130" s="341">
        <f>AI127/E30</f>
        <v>1.9189437744453925</v>
      </c>
      <c r="AJ130" s="340">
        <f>AI130*0.133681</f>
        <v>0.2565263227116345</v>
      </c>
    </row>
    <row r="131" spans="2:36" ht="15" thickBot="1" x14ac:dyDescent="0.4">
      <c r="B131" s="1099"/>
      <c r="D131" s="1225" t="s">
        <v>275</v>
      </c>
      <c r="E131" s="1213"/>
      <c r="F131" s="783" t="s">
        <v>789</v>
      </c>
      <c r="G131" s="1104">
        <v>0</v>
      </c>
      <c r="H131" s="1279" t="s">
        <v>908</v>
      </c>
      <c r="I131" s="1280"/>
      <c r="J131" t="s">
        <v>963</v>
      </c>
      <c r="X131" s="48" t="s">
        <v>200</v>
      </c>
      <c r="Y131" s="47"/>
      <c r="Z131" s="47"/>
      <c r="AA131" s="47"/>
      <c r="AB131" s="330">
        <f>AB127/AB129</f>
        <v>56000</v>
      </c>
      <c r="AC131" s="329">
        <f>(AB131*6894.75729)*10^-6</f>
        <v>386.10640823999995</v>
      </c>
      <c r="AE131" s="338" t="s">
        <v>300</v>
      </c>
      <c r="AF131" s="337"/>
      <c r="AG131" s="337"/>
      <c r="AH131" s="337"/>
      <c r="AI131" s="1272">
        <f>AI129*AJ130*60</f>
        <v>675.95828746967265</v>
      </c>
      <c r="AJ131" s="1273"/>
    </row>
    <row r="132" spans="2:36" ht="15" thickBot="1" x14ac:dyDescent="0.4">
      <c r="D132" s="300" t="s">
        <v>806</v>
      </c>
      <c r="E132" s="798">
        <v>10</v>
      </c>
      <c r="F132" s="797" t="s">
        <v>790</v>
      </c>
      <c r="G132" s="1094">
        <v>20</v>
      </c>
      <c r="H132" s="60" t="s">
        <v>907</v>
      </c>
      <c r="I132" s="1105">
        <f>G134+G136</f>
        <v>0.40800000000000003</v>
      </c>
      <c r="X132" s="48" t="s">
        <v>199</v>
      </c>
      <c r="Y132" s="47"/>
      <c r="Z132" s="47"/>
      <c r="AA132" s="47"/>
      <c r="AB132" s="330">
        <f>AB128/AB130</f>
        <v>33600</v>
      </c>
      <c r="AC132" s="329">
        <f>(AB132*6894.75729)*10^-6</f>
        <v>231.66384494399998</v>
      </c>
    </row>
    <row r="133" spans="2:36" ht="17" thickBot="1" x14ac:dyDescent="0.5">
      <c r="D133" s="48" t="s">
        <v>810</v>
      </c>
      <c r="E133" s="794">
        <v>2.8000000000000001E-2</v>
      </c>
      <c r="F133" s="791" t="s">
        <v>791</v>
      </c>
      <c r="G133" s="1094">
        <v>0</v>
      </c>
      <c r="H133" s="1106" t="s">
        <v>911</v>
      </c>
      <c r="I133" s="1107">
        <f>G134/I132</f>
        <v>1</v>
      </c>
      <c r="X133" s="48" t="s">
        <v>198</v>
      </c>
      <c r="Y133" s="47"/>
      <c r="Z133" s="47"/>
      <c r="AA133" s="47"/>
      <c r="AB133" s="330">
        <f>MIN(AB132)</f>
        <v>33600</v>
      </c>
      <c r="AC133" s="329">
        <f>(AB133*6894.75729)*10^-6</f>
        <v>231.66384494399998</v>
      </c>
      <c r="AE133" s="1225" t="s">
        <v>297</v>
      </c>
      <c r="AF133" s="1226"/>
      <c r="AG133" s="1226"/>
      <c r="AH133" s="1212"/>
      <c r="AI133" s="334" t="s">
        <v>43</v>
      </c>
      <c r="AJ133" s="333" t="s">
        <v>42</v>
      </c>
    </row>
    <row r="134" spans="2:36" ht="15" thickBot="1" x14ac:dyDescent="0.4">
      <c r="D134" s="48" t="s">
        <v>809</v>
      </c>
      <c r="E134" s="764">
        <f>(PI()/4)*E133^(2)</f>
        <v>6.1575216010359955E-4</v>
      </c>
      <c r="F134" s="792" t="s">
        <v>792</v>
      </c>
      <c r="G134" s="1100">
        <f>G126*G127*G132</f>
        <v>0.40800000000000003</v>
      </c>
      <c r="H134" s="48" t="s">
        <v>912</v>
      </c>
      <c r="I134" s="1107">
        <f>G136/I132</f>
        <v>0</v>
      </c>
      <c r="X134" s="48" t="s">
        <v>293</v>
      </c>
      <c r="Y134" s="47"/>
      <c r="Z134" s="47"/>
      <c r="AA134" s="47"/>
      <c r="AB134" s="330">
        <f>AB77</f>
        <v>3349.6340948109478</v>
      </c>
      <c r="AC134" s="329">
        <f>(AB134*6894.75729)*10^-6</f>
        <v>23.094914094030329</v>
      </c>
      <c r="AE134" s="1372" t="s">
        <v>192</v>
      </c>
      <c r="AF134" s="1373"/>
      <c r="AG134" s="1373"/>
      <c r="AH134" s="1373"/>
      <c r="AI134" s="1373"/>
      <c r="AJ134" s="1374"/>
    </row>
    <row r="135" spans="2:36" ht="16.5" x14ac:dyDescent="0.45">
      <c r="D135" s="221" t="s">
        <v>807</v>
      </c>
      <c r="E135" s="795">
        <f>E132*E134</f>
        <v>6.1575216010359953E-3</v>
      </c>
      <c r="F135" s="792" t="s">
        <v>793</v>
      </c>
      <c r="G135" s="1101">
        <f>(G119/(G134*E9))*144</f>
        <v>50.746385571298141</v>
      </c>
      <c r="H135" s="48" t="s">
        <v>913</v>
      </c>
      <c r="I135" s="1108">
        <f>I133*G115</f>
        <v>9.6089126852345892</v>
      </c>
      <c r="X135" s="48"/>
      <c r="Y135" s="47"/>
      <c r="Z135" s="47"/>
      <c r="AA135" s="47"/>
      <c r="AB135" s="47"/>
      <c r="AC135" s="110"/>
      <c r="AE135" s="60" t="s">
        <v>281</v>
      </c>
      <c r="AF135" s="59"/>
      <c r="AG135" s="59"/>
      <c r="AH135" s="59"/>
      <c r="AI135" s="313">
        <f>AB11*(12)^3</f>
        <v>304.64982585857251</v>
      </c>
      <c r="AJ135" s="309">
        <f>AI135/61023.7</f>
        <v>4.9923198012997005E-3</v>
      </c>
    </row>
    <row r="136" spans="2:36" ht="16.5" x14ac:dyDescent="0.45">
      <c r="D136" s="221" t="s">
        <v>808</v>
      </c>
      <c r="E136" s="796">
        <f>(F119/(E135*E7))*144</f>
        <v>109.28117250115005</v>
      </c>
      <c r="F136" s="792" t="s">
        <v>794</v>
      </c>
      <c r="G136" s="1102">
        <f>G133*G129*G130</f>
        <v>0</v>
      </c>
      <c r="H136" s="48" t="s">
        <v>767</v>
      </c>
      <c r="I136" s="1108">
        <f>I134*G115</f>
        <v>0</v>
      </c>
      <c r="K136" s="583"/>
      <c r="X136" s="1267" t="s">
        <v>290</v>
      </c>
      <c r="Y136" s="1268"/>
      <c r="Z136" s="1268"/>
      <c r="AA136" s="1269"/>
      <c r="AB136" s="47"/>
      <c r="AC136" s="110"/>
      <c r="AE136" s="48" t="s">
        <v>279</v>
      </c>
      <c r="AF136" s="47"/>
      <c r="AG136" s="47"/>
      <c r="AH136" s="47"/>
      <c r="AI136" s="246">
        <f>AI83</f>
        <v>543.77435116844686</v>
      </c>
      <c r="AJ136" s="256">
        <f>AI136*6894.76</f>
        <v>3749193.6454621609</v>
      </c>
    </row>
    <row r="137" spans="2:36" ht="17" thickBot="1" x14ac:dyDescent="0.5">
      <c r="D137" s="221" t="s">
        <v>900</v>
      </c>
      <c r="E137" s="227">
        <f>E135+E129</f>
        <v>0.12043295437536494</v>
      </c>
      <c r="F137" s="793" t="s">
        <v>795</v>
      </c>
      <c r="G137" s="1103">
        <v>0</v>
      </c>
      <c r="H137" s="48" t="s">
        <v>914</v>
      </c>
      <c r="I137" s="1109">
        <f>(144*I135)/(G134*E9)</f>
        <v>50.746385571298141</v>
      </c>
      <c r="X137" s="48" t="s">
        <v>288</v>
      </c>
      <c r="Y137" s="47"/>
      <c r="Z137" s="47"/>
      <c r="AA137" s="47"/>
      <c r="AB137" s="321">
        <f>AB121</f>
        <v>5</v>
      </c>
      <c r="AC137" s="314">
        <f>AB137/12</f>
        <v>0.41666666666666669</v>
      </c>
      <c r="AE137" s="48" t="s">
        <v>276</v>
      </c>
      <c r="AF137" s="47"/>
      <c r="AG137" s="47"/>
      <c r="AH137" s="47"/>
      <c r="AI137" s="310">
        <f>AB12*(12)^3</f>
        <v>6702.2961688885944</v>
      </c>
      <c r="AJ137" s="309">
        <f>AI137/61023.7</f>
        <v>0.10983103562859339</v>
      </c>
    </row>
    <row r="138" spans="2:36" ht="15" thickBot="1" x14ac:dyDescent="0.4">
      <c r="D138" s="221" t="s">
        <v>901</v>
      </c>
      <c r="E138" s="1118">
        <f>E129/E137</f>
        <v>0.94887178818312257</v>
      </c>
      <c r="F138" s="1150" t="s">
        <v>811</v>
      </c>
      <c r="G138" s="1150"/>
      <c r="H138" s="44" t="s">
        <v>915</v>
      </c>
      <c r="I138" s="1110">
        <f>0</f>
        <v>0</v>
      </c>
      <c r="X138" s="48" t="s">
        <v>287</v>
      </c>
      <c r="Y138" s="47"/>
      <c r="Z138" s="47"/>
      <c r="AA138" s="47"/>
      <c r="AB138" s="315">
        <v>2</v>
      </c>
      <c r="AC138" s="314">
        <f>AB138/12</f>
        <v>0.16666666666666666</v>
      </c>
      <c r="AE138" s="48" t="s">
        <v>271</v>
      </c>
      <c r="AF138" s="47"/>
      <c r="AG138" s="47"/>
      <c r="AH138" s="47"/>
      <c r="AI138" s="1265">
        <f>AI137/AI135</f>
        <v>21.999999999999996</v>
      </c>
      <c r="AJ138" s="1266"/>
    </row>
    <row r="139" spans="2:36" ht="16.5" x14ac:dyDescent="0.45">
      <c r="D139" s="221" t="s">
        <v>899</v>
      </c>
      <c r="E139" s="1097">
        <f>E138*E115</f>
        <v>4.2903447578448706</v>
      </c>
      <c r="F139" s="890" t="s">
        <v>812</v>
      </c>
      <c r="G139" s="800">
        <v>0.37175999999999998</v>
      </c>
      <c r="X139" s="48" t="s">
        <v>286</v>
      </c>
      <c r="Y139" s="47"/>
      <c r="Z139" s="47"/>
      <c r="AA139" s="47"/>
      <c r="AB139" s="319">
        <f>(2*PI()*AB137^(2)*AB138)/(3)</f>
        <v>104.71975511965978</v>
      </c>
      <c r="AC139" s="318">
        <f>AB139*0.0005787037</f>
        <v>6.0601709750841053E-2</v>
      </c>
      <c r="AE139" s="48" t="s">
        <v>269</v>
      </c>
      <c r="AF139" s="47"/>
      <c r="AG139" s="47"/>
      <c r="AH139" s="47"/>
      <c r="AI139" s="310">
        <f>AB5*(12)^3</f>
        <v>6092.9965171714493</v>
      </c>
      <c r="AJ139" s="309">
        <f>AI139/61023.7</f>
        <v>9.9846396025993989E-2</v>
      </c>
    </row>
    <row r="140" spans="2:36" ht="16.5" x14ac:dyDescent="0.45">
      <c r="D140" s="221" t="s">
        <v>902</v>
      </c>
      <c r="E140" s="1121">
        <f>(144*E139)/(E129*E7)</f>
        <v>111.74701870471041</v>
      </c>
      <c r="F140" s="890" t="s">
        <v>813</v>
      </c>
      <c r="G140" s="785">
        <f>G139/G142</f>
        <v>5.9839466906958263</v>
      </c>
      <c r="X140" s="48" t="s">
        <v>285</v>
      </c>
      <c r="Y140" s="47"/>
      <c r="Z140" s="47"/>
      <c r="AA140" s="47"/>
      <c r="AB140" s="319">
        <f>(2*PI()*AB137^3)/3</f>
        <v>261.79938779914943</v>
      </c>
      <c r="AC140" s="318">
        <f>AB140*0.0005787037</f>
        <v>0.15150427437710262</v>
      </c>
      <c r="AE140" s="48" t="s">
        <v>267</v>
      </c>
      <c r="AF140" s="47"/>
      <c r="AG140" s="47"/>
      <c r="AH140" s="47"/>
      <c r="AI140" s="308">
        <f>AI135*(E9/(12^3))*(AI138-1)</f>
        <v>247.42749138003262</v>
      </c>
      <c r="AJ140" s="307">
        <f>AI140*0.453592</f>
        <v>112.23113067005175</v>
      </c>
    </row>
    <row r="141" spans="2:36" ht="16.5" x14ac:dyDescent="0.45">
      <c r="D141" s="346"/>
      <c r="E141" s="1119"/>
      <c r="F141" s="890" t="s">
        <v>814</v>
      </c>
      <c r="G141" s="801">
        <f>9/32</f>
        <v>0.28125</v>
      </c>
      <c r="I141" t="s">
        <v>837</v>
      </c>
      <c r="J141">
        <v>55</v>
      </c>
      <c r="X141" s="48" t="s">
        <v>284</v>
      </c>
      <c r="Y141" s="47"/>
      <c r="Z141" s="47"/>
      <c r="AA141" s="47"/>
      <c r="AB141" s="216">
        <f>AB137/AB138</f>
        <v>2.5</v>
      </c>
      <c r="AC141" s="171"/>
      <c r="AE141" s="48" t="s">
        <v>264</v>
      </c>
      <c r="AF141" s="47"/>
      <c r="AG141" s="47"/>
      <c r="AH141" s="47"/>
      <c r="AI141" s="320">
        <f>AI136/AI138</f>
        <v>24.717015962202133</v>
      </c>
      <c r="AJ141" s="256">
        <f>AI141*6894.76</f>
        <v>170417.89297555279</v>
      </c>
    </row>
    <row r="142" spans="2:36" ht="15" thickBot="1" x14ac:dyDescent="0.4">
      <c r="D142" s="346"/>
      <c r="E142" s="1119"/>
      <c r="F142" s="890" t="s">
        <v>815</v>
      </c>
      <c r="G142" s="786">
        <f>(PI()/4)*G141^(2)</f>
        <v>6.2126221909368465E-2</v>
      </c>
      <c r="I142" t="s">
        <v>964</v>
      </c>
      <c r="J142">
        <f>SQRT(2*J141/E9*144*T5)*G116</f>
        <v>52.394070298308201</v>
      </c>
      <c r="X142" s="48" t="s">
        <v>283</v>
      </c>
      <c r="Y142" s="47"/>
      <c r="Z142" s="47"/>
      <c r="AA142" s="47"/>
      <c r="AB142" s="315">
        <v>2.25</v>
      </c>
      <c r="AC142" s="314">
        <f>AB142/12</f>
        <v>0.1875</v>
      </c>
      <c r="AE142" s="221"/>
      <c r="AF142" s="88"/>
      <c r="AG142" s="88"/>
      <c r="AH142" s="88"/>
      <c r="AI142" s="88"/>
      <c r="AJ142" s="105"/>
    </row>
    <row r="143" spans="2:36" ht="15" thickBot="1" x14ac:dyDescent="0.4">
      <c r="D143" s="346"/>
      <c r="E143" s="1119"/>
      <c r="F143" s="890" t="s">
        <v>816</v>
      </c>
      <c r="G143" s="799">
        <f>4*G124</f>
        <v>1.5787603423246872</v>
      </c>
      <c r="X143" s="48" t="s">
        <v>282</v>
      </c>
      <c r="Y143" s="47"/>
      <c r="Z143" s="47"/>
      <c r="AA143" s="47"/>
      <c r="AB143" s="1367">
        <v>1.2</v>
      </c>
      <c r="AC143" s="1368"/>
      <c r="AE143" s="1341"/>
      <c r="AF143" s="1342"/>
      <c r="AG143" s="1342"/>
      <c r="AH143" s="1343"/>
      <c r="AI143" s="317" t="s">
        <v>43</v>
      </c>
      <c r="AJ143" s="316" t="s">
        <v>42</v>
      </c>
    </row>
    <row r="144" spans="2:36" ht="17" thickBot="1" x14ac:dyDescent="0.5">
      <c r="D144" s="500"/>
      <c r="E144" s="1120"/>
      <c r="F144" s="890" t="s">
        <v>817</v>
      </c>
      <c r="G144" s="786">
        <f>SQRT((4/PI())*G143)</f>
        <v>1.4177940963015097</v>
      </c>
      <c r="I144" t="s">
        <v>837</v>
      </c>
      <c r="J144">
        <v>175.5003068368294</v>
      </c>
      <c r="X144" s="48" t="s">
        <v>280</v>
      </c>
      <c r="Y144" s="47"/>
      <c r="Z144" s="47"/>
      <c r="AA144" s="47"/>
      <c r="AB144" s="312">
        <f>(AB143*AB134*AB137)/(AB133*AB126)</f>
        <v>0.74768618187744362</v>
      </c>
      <c r="AC144" s="311"/>
      <c r="AE144" s="1338" t="s">
        <v>194</v>
      </c>
      <c r="AF144" s="1339"/>
      <c r="AG144" s="1339"/>
      <c r="AH144" s="1339"/>
      <c r="AI144" s="1339"/>
      <c r="AJ144" s="1340"/>
    </row>
    <row r="145" spans="4:36" ht="17" thickBot="1" x14ac:dyDescent="0.5">
      <c r="D145" s="1142" t="s">
        <v>726</v>
      </c>
      <c r="E145" s="1143"/>
      <c r="F145" s="1143"/>
      <c r="G145" s="1144"/>
      <c r="I145" t="s">
        <v>964</v>
      </c>
      <c r="J145">
        <f>(2*J144/E7*144*T5)^(1/2)*0.6</f>
        <v>109.99996128778753</v>
      </c>
      <c r="X145" s="48" t="s">
        <v>277</v>
      </c>
      <c r="Y145" s="47"/>
      <c r="Z145" s="47"/>
      <c r="AA145" s="47"/>
      <c r="AB145" s="1252">
        <f>(AB134*AB142)/(2*AB133*AB126)</f>
        <v>0.14019115910202068</v>
      </c>
      <c r="AC145" s="1253"/>
      <c r="AE145" s="60" t="s">
        <v>281</v>
      </c>
      <c r="AF145" s="59"/>
      <c r="AG145" s="59"/>
      <c r="AH145" s="59"/>
      <c r="AI145" s="313">
        <f>AI11*(12^3)</f>
        <v>198.0235956024132</v>
      </c>
      <c r="AJ145" s="309">
        <f>AI145/61023.7</f>
        <v>3.2450276794493485E-3</v>
      </c>
    </row>
    <row r="146" spans="4:36" ht="16.5" x14ac:dyDescent="0.45">
      <c r="D146" s="701" t="s">
        <v>727</v>
      </c>
      <c r="E146" s="1161">
        <f>F118*E115*(1+E122)</f>
        <v>0.70652173913043492</v>
      </c>
      <c r="F146" s="1162"/>
      <c r="G146" s="1163"/>
      <c r="X146" s="48" t="s">
        <v>272</v>
      </c>
      <c r="Y146" s="47"/>
      <c r="Z146" s="47"/>
      <c r="AA146" s="47"/>
      <c r="AB146" s="1252">
        <f>(AB144+AB145)/2</f>
        <v>0.44393867048973212</v>
      </c>
      <c r="AC146" s="1253"/>
      <c r="AE146" s="48" t="s">
        <v>279</v>
      </c>
      <c r="AF146" s="47"/>
      <c r="AG146" s="47"/>
      <c r="AH146" s="47"/>
      <c r="AI146" s="246">
        <f>AI95</f>
        <v>645.41024404093037</v>
      </c>
      <c r="AJ146" s="256">
        <f>AI146*6894.76</f>
        <v>4449948.734203645</v>
      </c>
    </row>
    <row r="147" spans="4:36" ht="16.5" x14ac:dyDescent="0.45">
      <c r="D147" s="702" t="s">
        <v>728</v>
      </c>
      <c r="E147" s="1164">
        <f>(1-F118)*E115*(1+E115*E123)</f>
        <v>47.742357030531956</v>
      </c>
      <c r="F147" s="1165"/>
      <c r="G147" s="1166"/>
      <c r="X147" s="48" t="s">
        <v>270</v>
      </c>
      <c r="Y147" s="47"/>
      <c r="Z147" s="47"/>
      <c r="AA147" s="47"/>
      <c r="AB147" s="1252">
        <f>(AB134*AB137*AB143+0.5)/(2*AB133)</f>
        <v>0.29908191322716793</v>
      </c>
      <c r="AC147" s="1253"/>
      <c r="AE147" s="48" t="s">
        <v>276</v>
      </c>
      <c r="AF147" s="47"/>
      <c r="AG147" s="47"/>
      <c r="AH147" s="47"/>
      <c r="AI147" s="310">
        <f>AI12*(12^3)</f>
        <v>4277.3096650121242</v>
      </c>
      <c r="AJ147" s="309">
        <f>AI147/61023.7</f>
        <v>7.0092597876105917E-2</v>
      </c>
    </row>
    <row r="148" spans="4:36" x14ac:dyDescent="0.35">
      <c r="D148" s="702" t="s">
        <v>729</v>
      </c>
      <c r="E148" s="1164">
        <f>E147+E146</f>
        <v>48.448878769662393</v>
      </c>
      <c r="F148" s="1165"/>
      <c r="G148" s="1166"/>
      <c r="X148" s="48" t="s">
        <v>268</v>
      </c>
      <c r="Y148" s="47"/>
      <c r="Z148" s="47"/>
      <c r="AA148" s="47"/>
      <c r="AB148" s="1290">
        <f>(SQRT(AB137^(2)-AB138^(2)))/AB137</f>
        <v>0.91651513899116799</v>
      </c>
      <c r="AC148" s="1291"/>
      <c r="AE148" s="48" t="s">
        <v>271</v>
      </c>
      <c r="AF148" s="47"/>
      <c r="AG148" s="47"/>
      <c r="AH148" s="47"/>
      <c r="AI148" s="1265">
        <f>AI147/AI145</f>
        <v>21.599999999999998</v>
      </c>
      <c r="AJ148" s="1266"/>
    </row>
    <row r="149" spans="4:36" ht="16.5" x14ac:dyDescent="0.45">
      <c r="D149" s="702" t="s">
        <v>730</v>
      </c>
      <c r="E149" s="1165">
        <f>E146/E148</f>
        <v>1.4582829511688164E-2</v>
      </c>
      <c r="F149" s="1165"/>
      <c r="G149" s="1167"/>
      <c r="X149" s="48" t="s">
        <v>265</v>
      </c>
      <c r="Y149" s="47"/>
      <c r="Z149" s="47"/>
      <c r="AA149" s="47"/>
      <c r="AB149" s="294">
        <f>AB137^(2)+((PI()*AB138^(2)*LN((1+AB148)/(1-AB148)))/(2*AB148))</f>
        <v>46.482438262572131</v>
      </c>
      <c r="AC149" s="293">
        <f>AB149*0.0069444444</f>
        <v>0.3227947080908648</v>
      </c>
      <c r="AE149" s="48" t="s">
        <v>269</v>
      </c>
      <c r="AF149" s="47"/>
      <c r="AG149" s="47"/>
      <c r="AH149" s="47"/>
      <c r="AI149" s="310">
        <f>AI5*(12^3)</f>
        <v>3960.4719120482637</v>
      </c>
      <c r="AJ149" s="309">
        <f>AI149/61023.7</f>
        <v>6.490055358898697E-2</v>
      </c>
    </row>
    <row r="150" spans="4:36" ht="16.5" x14ac:dyDescent="0.45">
      <c r="D150" s="264" t="s">
        <v>731</v>
      </c>
      <c r="E150" s="1148">
        <f>F118*E122+(1-F118)*E123</f>
        <v>2.2314075000000018</v>
      </c>
      <c r="F150" s="1160"/>
      <c r="G150" s="1149"/>
      <c r="X150" s="48" t="s">
        <v>262</v>
      </c>
      <c r="Y150" s="47"/>
      <c r="Z150" s="47"/>
      <c r="AA150" s="47"/>
      <c r="AB150" s="294">
        <f>2*PI()*AB137^(2)</f>
        <v>157.07963267948966</v>
      </c>
      <c r="AC150" s="293">
        <f>AB150*0.0069444444</f>
        <v>1.090830775515139</v>
      </c>
      <c r="AE150" s="48" t="s">
        <v>267</v>
      </c>
      <c r="AF150" s="47"/>
      <c r="AG150" s="47"/>
      <c r="AH150" s="47"/>
      <c r="AI150" s="308">
        <f>AI145*(E7/(12^3))*(AI148-1)</f>
        <v>114.2105671516446</v>
      </c>
      <c r="AJ150" s="307">
        <f>AI150*0.453592</f>
        <v>51.804999575448775</v>
      </c>
    </row>
    <row r="151" spans="4:36" ht="17" thickBot="1" x14ac:dyDescent="0.5">
      <c r="D151" s="264" t="s">
        <v>732</v>
      </c>
      <c r="E151" s="1168">
        <v>257.08</v>
      </c>
      <c r="F151" s="1169"/>
      <c r="G151" s="1170"/>
      <c r="H151" s="647"/>
      <c r="X151" s="48" t="s">
        <v>261</v>
      </c>
      <c r="Y151" s="47"/>
      <c r="Z151" s="47"/>
      <c r="AA151" s="47"/>
      <c r="AB151" s="303">
        <f>2*AB141+(1/(SQRT(AB141^(2)-1)))*LN((AB141+SQRT(AB141^(2)-1))/(AB141-SQRT(AB141^(2)-1)))</f>
        <v>6.3676144956619289</v>
      </c>
      <c r="AC151" s="302"/>
      <c r="AE151" s="44" t="s">
        <v>264</v>
      </c>
      <c r="AF151" s="43"/>
      <c r="AG151" s="43"/>
      <c r="AH151" s="43"/>
      <c r="AI151" s="306">
        <f>AI146/AI148</f>
        <v>29.880103890783815</v>
      </c>
      <c r="AJ151" s="624">
        <f>AI151*6894.76</f>
        <v>206016.14510202062</v>
      </c>
    </row>
    <row r="152" spans="4:36" ht="16.5" x14ac:dyDescent="0.45">
      <c r="D152" s="264" t="s">
        <v>733</v>
      </c>
      <c r="E152" s="1168">
        <v>256.48</v>
      </c>
      <c r="F152" s="1169"/>
      <c r="G152" s="1170"/>
      <c r="H152" s="70"/>
      <c r="X152" s="48" t="s">
        <v>260</v>
      </c>
      <c r="Y152" s="47"/>
      <c r="Z152" s="47"/>
      <c r="AA152" s="47"/>
      <c r="AB152" s="1256">
        <f>(PI()*AB137^(2)*AB146*AB151*AB123)/(2*AB141)</f>
        <v>12.877086550986045</v>
      </c>
      <c r="AC152" s="1257"/>
    </row>
    <row r="153" spans="4:36" ht="17" thickBot="1" x14ac:dyDescent="0.5">
      <c r="D153" s="44" t="s">
        <v>734</v>
      </c>
      <c r="E153" s="1171">
        <f>E149*E151+(1-E149)*E152</f>
        <v>256.48874969770702</v>
      </c>
      <c r="F153" s="1172"/>
      <c r="G153" s="1173"/>
      <c r="X153" s="48" t="s">
        <v>259</v>
      </c>
      <c r="Y153" s="47"/>
      <c r="Z153" s="47"/>
      <c r="AA153" s="47"/>
      <c r="AB153" s="1256">
        <f>2*PI()*AB137^(2)*AB147*AB123</f>
        <v>13.624106350532735</v>
      </c>
      <c r="AC153" s="1257"/>
    </row>
    <row r="154" spans="4:36" ht="17" thickBot="1" x14ac:dyDescent="0.5">
      <c r="D154" s="337"/>
      <c r="E154" s="699"/>
      <c r="F154" s="699"/>
      <c r="G154" s="699"/>
      <c r="X154" s="48" t="s">
        <v>258</v>
      </c>
      <c r="Y154" s="47"/>
      <c r="Z154" s="47"/>
      <c r="AA154" s="47"/>
      <c r="AB154" s="1258">
        <v>7.4999999999999997E-2</v>
      </c>
      <c r="AC154" s="1259"/>
    </row>
    <row r="155" spans="4:36" ht="17" thickBot="1" x14ac:dyDescent="0.5">
      <c r="D155" s="1152" t="s">
        <v>299</v>
      </c>
      <c r="E155" s="1153"/>
      <c r="F155" s="1153"/>
      <c r="G155" s="1154"/>
      <c r="X155" s="48" t="s">
        <v>256</v>
      </c>
      <c r="Y155" s="47"/>
      <c r="Z155" s="47"/>
      <c r="AA155" s="47"/>
      <c r="AB155" s="1260">
        <f>(AB154*2*AB124*AB146^(2))/(AB142^(2))</f>
        <v>163504.68765550657</v>
      </c>
      <c r="AC155" s="1261"/>
    </row>
    <row r="156" spans="4:36" ht="16.5" x14ac:dyDescent="0.45">
      <c r="D156" s="291" t="s">
        <v>298</v>
      </c>
      <c r="E156" s="336">
        <v>60</v>
      </c>
      <c r="F156" s="691"/>
      <c r="G156" s="335">
        <v>60</v>
      </c>
      <c r="X156" s="48" t="s">
        <v>255</v>
      </c>
      <c r="Y156" s="47"/>
      <c r="Z156" s="47"/>
      <c r="AA156" s="47"/>
      <c r="AB156" s="1260">
        <f>(0.342*AB124*AB147^(2))/(AB137^(2))</f>
        <v>34262.924483548471</v>
      </c>
      <c r="AC156" s="1261"/>
    </row>
    <row r="157" spans="4:36" x14ac:dyDescent="0.35">
      <c r="D157" s="48" t="s">
        <v>296</v>
      </c>
      <c r="E157" s="332">
        <f>RADIANS(E156)</f>
        <v>1.0471975511965976</v>
      </c>
      <c r="F157" s="692"/>
      <c r="G157" s="331">
        <f>RADIANS(G156)</f>
        <v>1.0471975511965976</v>
      </c>
      <c r="X157" s="48"/>
      <c r="Y157" s="47"/>
      <c r="Z157" s="47"/>
      <c r="AA157" s="47"/>
      <c r="AB157" s="47"/>
      <c r="AC157" s="110"/>
    </row>
    <row r="158" spans="4:36" ht="15" thickBot="1" x14ac:dyDescent="0.4">
      <c r="D158" s="44" t="s">
        <v>295</v>
      </c>
      <c r="E158" s="1155" t="e">
        <f>DEGREES(ATAN((G119*#REF!*SIN(G157)-E119*#REF!*SIN(E157))/(G119*#REF!*COS(G157)+E119*#REF!*COS(E157))))</f>
        <v>#REF!</v>
      </c>
      <c r="F158" s="1156"/>
      <c r="G158" s="1157"/>
      <c r="X158" s="1292" t="s">
        <v>254</v>
      </c>
      <c r="Y158" s="1293"/>
      <c r="Z158" s="1293"/>
      <c r="AA158" s="1293"/>
      <c r="AB158" s="47"/>
      <c r="AC158" s="110"/>
    </row>
    <row r="159" spans="4:36" ht="17" thickBot="1" x14ac:dyDescent="0.5">
      <c r="D159" s="1142" t="s">
        <v>294</v>
      </c>
      <c r="E159" s="1143"/>
      <c r="F159" s="1143"/>
      <c r="G159" s="1144"/>
      <c r="X159" s="48" t="s">
        <v>253</v>
      </c>
      <c r="Y159" s="47"/>
      <c r="Z159" s="47"/>
      <c r="AA159" s="47"/>
      <c r="AB159" s="298">
        <f>AB117-(AC139*2)</f>
        <v>3.2599932431074619</v>
      </c>
      <c r="AC159" s="297">
        <f>AB159*1728</f>
        <v>5633.268324089694</v>
      </c>
    </row>
    <row r="160" spans="4:36" ht="16.5" x14ac:dyDescent="0.45">
      <c r="D160" s="291" t="s">
        <v>292</v>
      </c>
      <c r="E160" s="328">
        <f>RADIANS(E161)</f>
        <v>1.0471975511965976</v>
      </c>
      <c r="F160" s="691"/>
      <c r="G160" s="327" t="e">
        <f>ASIN((E119*#REF!*SIN(E160))/(G119*#REF!))</f>
        <v>#REF!</v>
      </c>
      <c r="X160" s="48" t="s">
        <v>252</v>
      </c>
      <c r="Y160" s="47"/>
      <c r="Z160" s="47"/>
      <c r="AA160" s="47"/>
      <c r="AB160" s="298">
        <f>AB117-(AC140*2)</f>
        <v>3.0781881138549387</v>
      </c>
      <c r="AC160" s="297">
        <f>AB160*1728</f>
        <v>5319.1090607413344</v>
      </c>
    </row>
    <row r="161" spans="4:29" ht="17" thickBot="1" x14ac:dyDescent="0.5">
      <c r="D161" s="44" t="s">
        <v>291</v>
      </c>
      <c r="E161" s="326">
        <v>60</v>
      </c>
      <c r="F161" s="697"/>
      <c r="G161" s="325" t="e">
        <f>DEGREES(G160)</f>
        <v>#REF!</v>
      </c>
      <c r="X161" s="48" t="s">
        <v>251</v>
      </c>
      <c r="Y161" s="47"/>
      <c r="Z161" s="47"/>
      <c r="AA161" s="47"/>
      <c r="AB161" s="296">
        <f>AB159/(PI()*AC137^(2))</f>
        <v>5.9770833302791457</v>
      </c>
      <c r="AC161" s="295">
        <f>AB161*12</f>
        <v>71.724999963349745</v>
      </c>
    </row>
    <row r="162" spans="4:29" ht="17" thickBot="1" x14ac:dyDescent="0.5">
      <c r="D162" s="237" t="s">
        <v>289</v>
      </c>
      <c r="E162" s="324">
        <f>(E129*144)/E124</f>
        <v>142.7666647875736</v>
      </c>
      <c r="F162" s="323" t="e">
        <f>(F129*144)/F124</f>
        <v>#VALUE!</v>
      </c>
      <c r="G162" s="322">
        <f>(G129*144)/G124</f>
        <v>0</v>
      </c>
      <c r="X162" s="48" t="s">
        <v>248</v>
      </c>
      <c r="Y162" s="47"/>
      <c r="Z162" s="47"/>
      <c r="AA162" s="47"/>
      <c r="AB162" s="296">
        <f>AB160/(PI()*AC137^(2))</f>
        <v>5.6437499990791453</v>
      </c>
      <c r="AC162" s="295">
        <f>AB162*12</f>
        <v>67.724999988949747</v>
      </c>
    </row>
    <row r="163" spans="4:29" ht="16.5" x14ac:dyDescent="0.45">
      <c r="E163" s="219"/>
      <c r="F163" s="219"/>
      <c r="G163" s="219"/>
      <c r="X163" s="48" t="s">
        <v>196</v>
      </c>
      <c r="Y163" s="47"/>
      <c r="Z163" s="47"/>
      <c r="AA163" s="47"/>
      <c r="AB163" s="1294">
        <f>(AB134*AB137)/(AB133*AB126)</f>
        <v>0.62307181823120306</v>
      </c>
      <c r="AC163" s="1295"/>
    </row>
    <row r="164" spans="4:29" ht="17" thickBot="1" x14ac:dyDescent="0.5">
      <c r="E164" s="219"/>
      <c r="F164" s="219"/>
      <c r="G164" s="219"/>
      <c r="X164" s="48" t="s">
        <v>245</v>
      </c>
      <c r="Y164" s="47"/>
      <c r="Z164" s="47"/>
      <c r="AA164" s="47"/>
      <c r="AB164" s="294">
        <f>2*PI()*AB137*AC161</f>
        <v>2253.3073296358775</v>
      </c>
      <c r="AC164" s="293">
        <f>AB164*0.0069444444</f>
        <v>15.647967466768824</v>
      </c>
    </row>
    <row r="165" spans="4:29" ht="17" thickBot="1" x14ac:dyDescent="0.5">
      <c r="D165" s="1142" t="s">
        <v>873</v>
      </c>
      <c r="E165" s="1143"/>
      <c r="F165" s="1143"/>
      <c r="G165" s="1144"/>
      <c r="H165" s="1287" t="s">
        <v>818</v>
      </c>
      <c r="I165" s="1226"/>
      <c r="J165" s="1213"/>
      <c r="X165" s="48" t="s">
        <v>243</v>
      </c>
      <c r="Y165" s="47"/>
      <c r="Z165" s="47"/>
      <c r="AA165" s="47"/>
      <c r="AB165" s="294">
        <f>2*PI()*AB137*AC162</f>
        <v>2127.6436242965333</v>
      </c>
      <c r="AC165" s="293">
        <f>AB165*0.0069444444</f>
        <v>14.775302851941765</v>
      </c>
    </row>
    <row r="166" spans="4:29" ht="17" thickBot="1" x14ac:dyDescent="0.5">
      <c r="D166" s="237"/>
      <c r="E166" s="40" t="s">
        <v>194</v>
      </c>
      <c r="F166" s="40" t="s">
        <v>274</v>
      </c>
      <c r="G166" s="40" t="s">
        <v>192</v>
      </c>
      <c r="H166" s="291" t="s">
        <v>773</v>
      </c>
      <c r="I166" s="429">
        <f>I167/I168</f>
        <v>0.92634329607878374</v>
      </c>
      <c r="K166">
        <f>K167/K168</f>
        <v>0.97457927327347704</v>
      </c>
      <c r="X166" s="48" t="s">
        <v>241</v>
      </c>
      <c r="Y166" s="47"/>
      <c r="Z166" s="47"/>
      <c r="AA166" s="47"/>
      <c r="AB166" s="1336">
        <f>AB164*AB163*AB123</f>
        <v>407.15196552387766</v>
      </c>
      <c r="AC166" s="1337"/>
    </row>
    <row r="167" spans="4:29" ht="16.5" x14ac:dyDescent="0.45">
      <c r="D167" s="60" t="s">
        <v>190</v>
      </c>
      <c r="E167" s="236">
        <v>0.25</v>
      </c>
      <c r="F167" s="693"/>
      <c r="G167" s="247">
        <v>0.2</v>
      </c>
      <c r="H167" s="48" t="s">
        <v>774</v>
      </c>
      <c r="I167" s="802">
        <f>G169*I170</f>
        <v>476.62385911958648</v>
      </c>
      <c r="K167">
        <f>G169*K170</f>
        <v>391.87566567111782</v>
      </c>
      <c r="X167" s="48" t="s">
        <v>239</v>
      </c>
      <c r="Y167" s="47"/>
      <c r="Z167" s="47"/>
      <c r="AA167" s="47"/>
      <c r="AB167" s="1336">
        <f>AB165*AB163*AB123</f>
        <v>384.44568664615559</v>
      </c>
      <c r="AC167" s="1337"/>
    </row>
    <row r="168" spans="4:29" ht="16.5" x14ac:dyDescent="0.45">
      <c r="D168" s="48" t="s">
        <v>189</v>
      </c>
      <c r="E168" s="246">
        <f>E167*E11</f>
        <v>100</v>
      </c>
      <c r="F168" s="694"/>
      <c r="G168" s="244">
        <f>G167*E11</f>
        <v>80</v>
      </c>
      <c r="H168" s="48" t="s">
        <v>775</v>
      </c>
      <c r="I168" s="802">
        <f>I169*E173</f>
        <v>514.52184210447456</v>
      </c>
      <c r="K168">
        <f>E195*K169</f>
        <v>402.09727050203071</v>
      </c>
      <c r="X168" s="48" t="s">
        <v>238</v>
      </c>
      <c r="Y168" s="47"/>
      <c r="Z168" s="47"/>
      <c r="AA168" s="47"/>
      <c r="AB168" s="1332">
        <f>(AB124*AB163^(3))/(4*(1-AB125^(2))*AB137^(3))</f>
        <v>14568.823691635367</v>
      </c>
      <c r="AC168" s="1333"/>
    </row>
    <row r="169" spans="4:29" ht="15" thickBot="1" x14ac:dyDescent="0.4">
      <c r="D169" s="48" t="s">
        <v>172</v>
      </c>
      <c r="E169" s="243">
        <f>E24</f>
        <v>4.5215220973741062</v>
      </c>
      <c r="F169" s="695"/>
      <c r="G169" s="241">
        <f>E23</f>
        <v>9.6089126852345892</v>
      </c>
      <c r="H169" s="48" t="s">
        <v>776</v>
      </c>
      <c r="I169" s="803">
        <f>E186</f>
        <v>119.78310121980371</v>
      </c>
      <c r="J169" s="804">
        <f>I169/3.28084</f>
        <v>36.509888083479751</v>
      </c>
      <c r="K169" s="1124">
        <f>E196</f>
        <v>105.89103848832247</v>
      </c>
      <c r="X169" s="221"/>
      <c r="Y169" s="88"/>
      <c r="Z169" s="88"/>
      <c r="AA169" s="88"/>
      <c r="AB169" s="88"/>
      <c r="AC169" s="105"/>
    </row>
    <row r="170" spans="4:29" ht="15" thickBot="1" x14ac:dyDescent="0.4">
      <c r="D170" s="221" t="s">
        <v>278</v>
      </c>
      <c r="E170" s="240">
        <v>0.7</v>
      </c>
      <c r="F170" s="696"/>
      <c r="G170" s="238">
        <v>0.7</v>
      </c>
      <c r="H170" s="48" t="s">
        <v>796</v>
      </c>
      <c r="I170" s="803">
        <f>(G189+G191)/2</f>
        <v>49.602267679254112</v>
      </c>
      <c r="J170" s="804">
        <f>I170/3.28084</f>
        <v>15.11877070483599</v>
      </c>
      <c r="K170" s="1124">
        <f>AVERAGE(I193,I191)</f>
        <v>40.782519157790709</v>
      </c>
      <c r="X170" s="291" t="s">
        <v>237</v>
      </c>
      <c r="Y170" s="290"/>
      <c r="Z170" s="290"/>
      <c r="AA170" s="290"/>
      <c r="AB170" s="1288">
        <f>AB166+(AB152*2)</f>
        <v>432.90613862584974</v>
      </c>
      <c r="AC170" s="1289"/>
    </row>
    <row r="171" spans="4:29" ht="15" thickBot="1" x14ac:dyDescent="0.4">
      <c r="D171" s="237"/>
      <c r="E171" s="40" t="s">
        <v>275</v>
      </c>
      <c r="F171" s="40" t="s">
        <v>274</v>
      </c>
      <c r="G171" s="40" t="s">
        <v>273</v>
      </c>
      <c r="H171" s="48" t="s">
        <v>777</v>
      </c>
      <c r="I171" s="779">
        <f>I172/I173</f>
        <v>0.70169646020960075</v>
      </c>
      <c r="X171" s="48" t="s">
        <v>235</v>
      </c>
      <c r="Y171" s="47"/>
      <c r="Z171" s="47"/>
      <c r="AA171" s="47"/>
      <c r="AB171" s="1254">
        <f>AB167+(AB153*2)</f>
        <v>411.69389934722108</v>
      </c>
      <c r="AC171" s="1255"/>
    </row>
    <row r="172" spans="4:29" x14ac:dyDescent="0.35">
      <c r="D172" s="60" t="s">
        <v>184</v>
      </c>
      <c r="E172" s="37">
        <f>100%-F172</f>
        <v>0.95</v>
      </c>
      <c r="F172" s="236">
        <v>0.05</v>
      </c>
      <c r="G172" s="235">
        <v>0.7</v>
      </c>
      <c r="H172" s="48" t="s">
        <v>778</v>
      </c>
      <c r="I172" s="732">
        <f>(G184+G187)*G182</f>
        <v>4.96</v>
      </c>
      <c r="X172" s="48" t="s">
        <v>233</v>
      </c>
      <c r="Y172" s="47"/>
      <c r="Z172" s="47"/>
      <c r="AA172" s="47"/>
      <c r="AB172" s="285">
        <f>AB161+(2*AC138)</f>
        <v>6.3104166636124788</v>
      </c>
      <c r="AC172" s="284">
        <f>AB172*12</f>
        <v>75.724999963349745</v>
      </c>
    </row>
    <row r="173" spans="4:29" ht="15" thickBot="1" x14ac:dyDescent="0.4">
      <c r="D173" s="48" t="s">
        <v>172</v>
      </c>
      <c r="E173" s="243">
        <f>E172*E169</f>
        <v>4.2954459925054005</v>
      </c>
      <c r="F173" s="243">
        <f>E169*F172</f>
        <v>0.22607610486870533</v>
      </c>
      <c r="G173" s="241">
        <f>G172*G169</f>
        <v>6.7262388796642121</v>
      </c>
      <c r="H173" s="48" t="s">
        <v>797</v>
      </c>
      <c r="I173" s="777">
        <f>PI()*I174</f>
        <v>7.0685834705770345</v>
      </c>
      <c r="X173" s="44" t="s">
        <v>231</v>
      </c>
      <c r="Y173" s="43"/>
      <c r="Z173" s="43"/>
      <c r="AA173" s="43"/>
      <c r="AB173" s="283">
        <f>AB162+(2*AC137)</f>
        <v>6.4770833324124784</v>
      </c>
      <c r="AC173" s="282">
        <f>AB173*12</f>
        <v>77.724999988949747</v>
      </c>
    </row>
    <row r="174" spans="4:29" x14ac:dyDescent="0.35">
      <c r="D174" s="48" t="s">
        <v>769</v>
      </c>
      <c r="E174" s="759" t="s">
        <v>768</v>
      </c>
      <c r="F174" s="760" t="s">
        <v>768</v>
      </c>
      <c r="G174" s="881">
        <v>0.3</v>
      </c>
      <c r="H174" s="48" t="s">
        <v>798</v>
      </c>
      <c r="I174" s="777">
        <v>2.25</v>
      </c>
    </row>
    <row r="175" spans="4:29" x14ac:dyDescent="0.35">
      <c r="D175" s="48" t="s">
        <v>767</v>
      </c>
      <c r="E175" s="759"/>
      <c r="F175" s="760"/>
      <c r="G175" s="882">
        <f>G174*G169</f>
        <v>2.8826738055703767</v>
      </c>
      <c r="H175" s="781" t="s">
        <v>802</v>
      </c>
      <c r="I175" s="782">
        <f>(PI()/4)*(I174^2)</f>
        <v>3.9760782021995817</v>
      </c>
    </row>
    <row r="176" spans="4:29" x14ac:dyDescent="0.35">
      <c r="D176" s="48" t="s">
        <v>266</v>
      </c>
      <c r="E176" s="1148">
        <f>G169/(E173+F173)</f>
        <v>2.1251500000000019</v>
      </c>
      <c r="F176" s="1160"/>
      <c r="G176" s="1149"/>
      <c r="H176" s="48" t="s">
        <v>799</v>
      </c>
      <c r="I176" s="429">
        <f>I177/I174</f>
        <v>2.5022222222222221</v>
      </c>
    </row>
    <row r="177" spans="4:9" x14ac:dyDescent="0.35">
      <c r="D177" s="48" t="s">
        <v>263</v>
      </c>
      <c r="E177" s="1148">
        <f>G169/(E169-F173)</f>
        <v>2.2370000000000019</v>
      </c>
      <c r="F177" s="1160"/>
      <c r="G177" s="1149"/>
      <c r="H177" s="48" t="s">
        <v>800</v>
      </c>
      <c r="I177" s="732">
        <v>5.63</v>
      </c>
    </row>
    <row r="178" spans="4:9" x14ac:dyDescent="0.35">
      <c r="D178" s="48" t="s">
        <v>171</v>
      </c>
      <c r="E178" s="305">
        <f>(E173/(E170*SQRT(2*T5*E7*E168*144)))*144</f>
        <v>0.1319789014485005</v>
      </c>
      <c r="F178" s="305">
        <f>(F173/(E170*SQRT(2*T5*E7*E168*144)))*144</f>
        <v>6.9462579709737111E-3</v>
      </c>
      <c r="G178" s="304">
        <f>(G173/(G170*SQRT(2*T5*E9*G168*144)))*144</f>
        <v>0.19659421820531289</v>
      </c>
      <c r="H178" s="48" t="s">
        <v>779</v>
      </c>
      <c r="I178" s="778">
        <v>0.88400000000000001</v>
      </c>
    </row>
    <row r="179" spans="4:9" x14ac:dyDescent="0.35">
      <c r="D179" s="221" t="s">
        <v>880</v>
      </c>
      <c r="E179" s="305"/>
      <c r="F179" s="305"/>
      <c r="G179" s="885">
        <f>(G175/(G170*SQRT(2*T5*E9*G168*144)))*144</f>
        <v>8.4254664945134089E-2</v>
      </c>
      <c r="H179" s="48" t="s">
        <v>780</v>
      </c>
      <c r="I179" s="98">
        <v>0.66700000000000004</v>
      </c>
    </row>
    <row r="180" spans="4:9" ht="15" thickBot="1" x14ac:dyDescent="0.4">
      <c r="D180" s="221" t="s">
        <v>163</v>
      </c>
      <c r="E180" s="883">
        <f>E173/E7</f>
        <v>8.8785572395729651E-2</v>
      </c>
      <c r="F180" s="883">
        <f>F173/E7</f>
        <v>4.67292486293314E-3</v>
      </c>
      <c r="G180" s="884">
        <f>G173/E9</f>
        <v>0.10064699804974132</v>
      </c>
      <c r="H180" s="48" t="s">
        <v>781</v>
      </c>
      <c r="I180" s="777">
        <f>(E183/2)-(I174/2)</f>
        <v>1.4999999999999902E-2</v>
      </c>
    </row>
    <row r="181" spans="4:9" ht="15" thickBot="1" x14ac:dyDescent="0.4">
      <c r="D181" s="1225" t="s">
        <v>766</v>
      </c>
      <c r="E181" s="1213"/>
      <c r="F181" s="1158" t="s">
        <v>770</v>
      </c>
      <c r="G181" s="1159"/>
      <c r="H181" s="48" t="s">
        <v>782</v>
      </c>
      <c r="I181" s="777">
        <f>PI()*(I174/G182)</f>
        <v>0.35342917352885173</v>
      </c>
    </row>
    <row r="182" spans="4:9" x14ac:dyDescent="0.35">
      <c r="D182" s="887" t="s">
        <v>771</v>
      </c>
      <c r="E182" s="888">
        <f>SQRT((4/PI())*(E178+I175))</f>
        <v>2.2870375502809166</v>
      </c>
      <c r="F182" s="891" t="s">
        <v>875</v>
      </c>
      <c r="G182" s="798">
        <v>20</v>
      </c>
      <c r="H182" s="890" t="s">
        <v>783</v>
      </c>
      <c r="I182" s="779">
        <f>((G184+G187)/I181)*100</f>
        <v>70.169646020960073</v>
      </c>
    </row>
    <row r="183" spans="4:9" x14ac:dyDescent="0.35">
      <c r="D183" s="457" t="s">
        <v>772</v>
      </c>
      <c r="E183" s="238">
        <v>2.2799999999999998</v>
      </c>
      <c r="F183" s="892" t="s">
        <v>874</v>
      </c>
      <c r="G183" s="893">
        <f>SQRT(G178/((PI()/4)*G182))</f>
        <v>0.11187303805772368</v>
      </c>
      <c r="H183" s="890" t="s">
        <v>881</v>
      </c>
      <c r="I183" s="780">
        <f>G184/I181</f>
        <v>0.43007202399943273</v>
      </c>
    </row>
    <row r="184" spans="4:9" x14ac:dyDescent="0.35">
      <c r="D184" s="457" t="s">
        <v>805</v>
      </c>
      <c r="E184" s="889">
        <f>(PI()/4)*E183^(2)</f>
        <v>4.0828138126052949</v>
      </c>
      <c r="F184" s="894" t="s">
        <v>878</v>
      </c>
      <c r="G184" s="895">
        <v>0.152</v>
      </c>
      <c r="H184" s="900" t="s">
        <v>882</v>
      </c>
      <c r="I184" s="780">
        <f>G187/I181</f>
        <v>0.27162443621016807</v>
      </c>
    </row>
    <row r="185" spans="4:9" ht="16.25" customHeight="1" x14ac:dyDescent="0.35">
      <c r="D185" s="48" t="s">
        <v>804</v>
      </c>
      <c r="E185" s="889">
        <f>E184-I175</f>
        <v>0.10673561040571311</v>
      </c>
      <c r="F185" s="894" t="s">
        <v>876</v>
      </c>
      <c r="G185" s="896">
        <v>20</v>
      </c>
    </row>
    <row r="186" spans="4:9" ht="15" thickBot="1" x14ac:dyDescent="0.4">
      <c r="D186" s="44" t="s">
        <v>776</v>
      </c>
      <c r="E186" s="789">
        <f>(E173/(E7*E185))*144</f>
        <v>119.78310121980371</v>
      </c>
      <c r="F186" s="894" t="s">
        <v>877</v>
      </c>
      <c r="G186" s="897">
        <f>SQRT(G179/((PI()/4)*G185))</f>
        <v>7.3238095017742033E-2</v>
      </c>
      <c r="H186" s="1296" t="s">
        <v>906</v>
      </c>
      <c r="I186" s="1297"/>
    </row>
    <row r="187" spans="4:9" ht="15" thickBot="1" x14ac:dyDescent="0.4">
      <c r="D187" s="1225" t="s">
        <v>275</v>
      </c>
      <c r="E187" s="1213"/>
      <c r="F187" s="898" t="s">
        <v>879</v>
      </c>
      <c r="G187" s="767">
        <v>9.6000000000000002E-2</v>
      </c>
      <c r="H187" t="s">
        <v>905</v>
      </c>
      <c r="I187" s="1125">
        <f>G188+G190</f>
        <v>0.5076813728201105</v>
      </c>
    </row>
    <row r="188" spans="4:9" x14ac:dyDescent="0.35">
      <c r="D188" s="300" t="s">
        <v>806</v>
      </c>
      <c r="E188" s="798">
        <v>20</v>
      </c>
      <c r="F188" s="792" t="s">
        <v>792</v>
      </c>
      <c r="G188" s="769">
        <f>(PI()/4)*(G184^(2))*G182</f>
        <v>0.36291678334269284</v>
      </c>
      <c r="H188" t="s">
        <v>903</v>
      </c>
      <c r="I188" s="1123">
        <f>G188/I187</f>
        <v>0.71485148514851482</v>
      </c>
    </row>
    <row r="189" spans="4:9" x14ac:dyDescent="0.35">
      <c r="D189" s="48" t="s">
        <v>810</v>
      </c>
      <c r="E189" s="794">
        <v>3.5999999999999997E-2</v>
      </c>
      <c r="F189" s="792" t="s">
        <v>793</v>
      </c>
      <c r="G189" s="771">
        <f>(G173/(G188*E9))*144</f>
        <v>39.935236903819991</v>
      </c>
      <c r="H189" t="s">
        <v>904</v>
      </c>
      <c r="I189" s="1123">
        <f>G190/I187</f>
        <v>0.28514851485148518</v>
      </c>
    </row>
    <row r="190" spans="4:9" x14ac:dyDescent="0.35">
      <c r="D190" s="48" t="s">
        <v>809</v>
      </c>
      <c r="E190" s="764">
        <f>(PI()/4)*E189^(2)</f>
        <v>1.0178760197630929E-3</v>
      </c>
      <c r="F190" s="792" t="s">
        <v>794</v>
      </c>
      <c r="G190" s="770">
        <f>G185*(PI()/4)*(G187^2)</f>
        <v>0.14476458947741766</v>
      </c>
      <c r="H190" t="s">
        <v>916</v>
      </c>
      <c r="I190" s="1122">
        <f>I188*G169</f>
        <v>6.8689455037023492</v>
      </c>
    </row>
    <row r="191" spans="4:9" ht="15" thickBot="1" x14ac:dyDescent="0.4">
      <c r="D191" s="221" t="s">
        <v>807</v>
      </c>
      <c r="E191" s="795">
        <f>E188*E190</f>
        <v>2.0357520395261858E-2</v>
      </c>
      <c r="F191" s="1127" t="s">
        <v>795</v>
      </c>
      <c r="G191" s="899">
        <f>(G175/(G190*E7))*144</f>
        <v>59.269298454688226</v>
      </c>
      <c r="H191" t="s">
        <v>914</v>
      </c>
      <c r="I191" s="1124">
        <f>(144*I190)/(E9*G188)</f>
        <v>40.782519157790709</v>
      </c>
    </row>
    <row r="192" spans="4:9" ht="15" thickBot="1" x14ac:dyDescent="0.4">
      <c r="D192" s="221" t="s">
        <v>808</v>
      </c>
      <c r="E192" s="796">
        <f>(F173/(E191*E7))*144</f>
        <v>33.054181805903411</v>
      </c>
      <c r="F192" s="1150" t="s">
        <v>811</v>
      </c>
      <c r="G192" s="1151"/>
      <c r="H192" t="s">
        <v>917</v>
      </c>
      <c r="I192" s="1126">
        <f>G169*I189</f>
        <v>2.7399671815322395</v>
      </c>
    </row>
    <row r="193" spans="4:9" x14ac:dyDescent="0.35">
      <c r="D193" s="221" t="s">
        <v>918</v>
      </c>
      <c r="E193" s="227">
        <f>E191+E185</f>
        <v>0.12709313080097498</v>
      </c>
      <c r="F193" s="291" t="s">
        <v>812</v>
      </c>
      <c r="G193" s="1130">
        <v>0.37175999999999998</v>
      </c>
      <c r="H193" t="s">
        <v>915</v>
      </c>
      <c r="I193" s="1124">
        <f>(144*I192)/(E9*G190)</f>
        <v>40.782519157790709</v>
      </c>
    </row>
    <row r="194" spans="4:9" x14ac:dyDescent="0.35">
      <c r="D194" s="221" t="s">
        <v>919</v>
      </c>
      <c r="E194" s="1118">
        <f>E185/E193</f>
        <v>0.8398220244716349</v>
      </c>
      <c r="F194" s="48" t="s">
        <v>813</v>
      </c>
      <c r="G194" s="785">
        <f>G193/G196</f>
        <v>5.9839466906958263</v>
      </c>
    </row>
    <row r="195" spans="4:9" x14ac:dyDescent="0.35">
      <c r="D195" s="221" t="s">
        <v>863</v>
      </c>
      <c r="E195" s="1128">
        <f>E194*E169</f>
        <v>3.7972738415099547</v>
      </c>
      <c r="F195" s="48" t="s">
        <v>814</v>
      </c>
      <c r="G195" s="801">
        <f>9/32</f>
        <v>0.28125</v>
      </c>
    </row>
    <row r="196" spans="4:9" x14ac:dyDescent="0.35">
      <c r="D196" s="221" t="s">
        <v>920</v>
      </c>
      <c r="E196" s="1129">
        <f>(144*E195)/(E185*E7)</f>
        <v>105.89103848832247</v>
      </c>
      <c r="F196" s="48" t="s">
        <v>815</v>
      </c>
      <c r="G196" s="786">
        <f>(PI()/4)*G195^(2)</f>
        <v>6.2126221909368465E-2</v>
      </c>
    </row>
    <row r="197" spans="4:9" x14ac:dyDescent="0.35">
      <c r="D197" s="346"/>
      <c r="E197" s="1119"/>
      <c r="F197" s="48" t="s">
        <v>816</v>
      </c>
      <c r="G197" s="799">
        <f>4*G180</f>
        <v>0.40258799219896529</v>
      </c>
    </row>
    <row r="198" spans="4:9" ht="15" thickBot="1" x14ac:dyDescent="0.4">
      <c r="D198" s="346"/>
      <c r="E198" s="1119"/>
      <c r="F198" s="44" t="s">
        <v>817</v>
      </c>
      <c r="G198" s="1131">
        <f>SQRT((4/PI())*G197)</f>
        <v>0.71595457391042194</v>
      </c>
    </row>
    <row r="199" spans="4:9" x14ac:dyDescent="0.35">
      <c r="D199" s="346"/>
      <c r="E199" s="1119"/>
      <c r="F199" s="780"/>
      <c r="G199" s="777"/>
    </row>
    <row r="200" spans="4:9" ht="15" thickBot="1" x14ac:dyDescent="0.4">
      <c r="D200" s="500"/>
      <c r="E200" s="1120"/>
      <c r="F200" s="780"/>
      <c r="G200" s="777"/>
    </row>
    <row r="201" spans="4:9" x14ac:dyDescent="0.35">
      <c r="E201" s="777"/>
      <c r="F201" s="780"/>
      <c r="G201" s="777"/>
    </row>
    <row r="202" spans="4:9" ht="15" thickBot="1" x14ac:dyDescent="0.4">
      <c r="E202" s="777"/>
      <c r="F202" s="780"/>
      <c r="G202" s="777"/>
    </row>
    <row r="203" spans="4:9" ht="15" thickBot="1" x14ac:dyDescent="0.4">
      <c r="D203" s="1142" t="s">
        <v>160</v>
      </c>
      <c r="E203" s="1143"/>
      <c r="F203" s="1143"/>
      <c r="G203" s="1143"/>
      <c r="H203" s="1144"/>
    </row>
    <row r="204" spans="4:9" ht="15" thickBot="1" x14ac:dyDescent="0.4">
      <c r="D204" s="968"/>
      <c r="E204" s="1211" t="s">
        <v>43</v>
      </c>
      <c r="F204" s="1212"/>
      <c r="G204" s="1211" t="s">
        <v>42</v>
      </c>
      <c r="H204" s="1213"/>
    </row>
    <row r="205" spans="4:9" x14ac:dyDescent="0.35">
      <c r="D205" s="60" t="s">
        <v>250</v>
      </c>
      <c r="E205" s="1176" t="s">
        <v>249</v>
      </c>
      <c r="F205" s="1177"/>
      <c r="G205" s="1177"/>
      <c r="H205" s="1178"/>
    </row>
    <row r="206" spans="4:9" x14ac:dyDescent="0.35">
      <c r="D206" s="48" t="s">
        <v>247</v>
      </c>
      <c r="E206" s="1214">
        <f>E22/E101</f>
        <v>0.69247541427173198</v>
      </c>
      <c r="F206" s="1215"/>
      <c r="G206" s="1216">
        <f>F22/F101</f>
        <v>486.85839843325073</v>
      </c>
      <c r="H206" s="1217"/>
    </row>
    <row r="207" spans="4:9" x14ac:dyDescent="0.35">
      <c r="D207" s="48" t="s">
        <v>246</v>
      </c>
      <c r="E207" s="1220">
        <v>0.4</v>
      </c>
      <c r="F207" s="1221"/>
      <c r="G207" s="1218">
        <f>E207</f>
        <v>0.4</v>
      </c>
      <c r="H207" s="1219"/>
    </row>
    <row r="208" spans="4:9" x14ac:dyDescent="0.35">
      <c r="D208" s="48" t="s">
        <v>244</v>
      </c>
      <c r="E208" s="1197">
        <f>AVERAGE(0.80272,1.2913)</f>
        <v>1.04701</v>
      </c>
      <c r="F208" s="1198"/>
      <c r="G208" s="1199">
        <f>E208*4.1868</f>
        <v>4.3836214679999994</v>
      </c>
      <c r="H208" s="1200"/>
    </row>
    <row r="209" spans="4:8" x14ac:dyDescent="0.35">
      <c r="D209" s="48" t="s">
        <v>242</v>
      </c>
      <c r="E209" s="1197">
        <f>AVERAGE(0.80933,1.1392)</f>
        <v>0.97426499999999994</v>
      </c>
      <c r="F209" s="1198"/>
      <c r="G209" s="1199">
        <f>E209*4.1868</f>
        <v>4.0790527019999994</v>
      </c>
      <c r="H209" s="1200"/>
    </row>
    <row r="210" spans="4:8" x14ac:dyDescent="0.35">
      <c r="D210" s="48" t="s">
        <v>240</v>
      </c>
      <c r="E210" s="1197">
        <f>AVERAGE(0.6672,0.667,0.6535,1.3815)</f>
        <v>0.84230000000000005</v>
      </c>
      <c r="F210" s="1198"/>
      <c r="G210" s="1199">
        <f>E210*4.1868</f>
        <v>3.52654164</v>
      </c>
      <c r="H210" s="1200"/>
    </row>
    <row r="211" spans="4:8" x14ac:dyDescent="0.35">
      <c r="D211" s="48" t="s">
        <v>157</v>
      </c>
      <c r="E211" s="150">
        <f>E65</f>
        <v>6125.4</v>
      </c>
      <c r="F211" s="218">
        <f>E211-459.67</f>
        <v>5665.73</v>
      </c>
      <c r="G211" s="148">
        <f>H339</f>
        <v>3445.4357025568806</v>
      </c>
      <c r="H211" s="147">
        <f>G211-273.15</f>
        <v>3172.2857025568806</v>
      </c>
    </row>
    <row r="212" spans="4:8" x14ac:dyDescent="0.35">
      <c r="D212" s="48" t="s">
        <v>156</v>
      </c>
      <c r="E212" s="292">
        <v>5793.6002875128906</v>
      </c>
      <c r="F212" s="218">
        <f>E212-459.67</f>
        <v>5333.9302875128906</v>
      </c>
      <c r="G212" s="148">
        <f>E212*0.555556</f>
        <v>3218.6694013295119</v>
      </c>
      <c r="H212" s="147">
        <f>G212-273.15</f>
        <v>2945.5194013295118</v>
      </c>
    </row>
    <row r="213" spans="4:8" x14ac:dyDescent="0.35">
      <c r="D213" s="48" t="s">
        <v>155</v>
      </c>
      <c r="E213" s="292">
        <v>536.67000000000007</v>
      </c>
      <c r="F213" s="218">
        <f>E213-459.67</f>
        <v>77.000000000000057</v>
      </c>
      <c r="G213" s="148">
        <f>E213*0.555556</f>
        <v>298.15023852000007</v>
      </c>
      <c r="H213" s="147">
        <f>G213-273.15</f>
        <v>25.000238520000096</v>
      </c>
    </row>
    <row r="214" spans="4:8" x14ac:dyDescent="0.35">
      <c r="D214" s="48" t="s">
        <v>236</v>
      </c>
      <c r="E214" s="1201">
        <f>H214/2.32601</f>
        <v>3525.3502779437749</v>
      </c>
      <c r="F214" s="1202"/>
      <c r="G214" s="289">
        <v>8.1999999999999993</v>
      </c>
      <c r="H214" s="288">
        <f>G214*1000</f>
        <v>8200</v>
      </c>
    </row>
    <row r="215" spans="4:8" x14ac:dyDescent="0.35">
      <c r="D215" s="48" t="s">
        <v>234</v>
      </c>
      <c r="E215" s="1203">
        <f>(E209*(E211-E212))/(E208*(E212-E213)+E214)</f>
        <v>3.5800887074693165E-2</v>
      </c>
      <c r="F215" s="1204"/>
      <c r="G215" s="287">
        <f>(G209*(G211-G212))/(G208*(G212-G213)+G214)</f>
        <v>7.2204896524082851E-2</v>
      </c>
      <c r="H215" s="286">
        <f>G215*1000</f>
        <v>72.204896524082855</v>
      </c>
    </row>
    <row r="216" spans="4:8" x14ac:dyDescent="0.35">
      <c r="D216" s="48" t="s">
        <v>232</v>
      </c>
      <c r="E216" s="1205">
        <v>1</v>
      </c>
      <c r="F216" s="1206"/>
      <c r="G216" s="1207">
        <f>E216</f>
        <v>1</v>
      </c>
      <c r="H216" s="1208"/>
    </row>
    <row r="217" spans="4:8" x14ac:dyDescent="0.35">
      <c r="D217" s="48" t="s">
        <v>230</v>
      </c>
      <c r="E217" s="1194">
        <f>$E$97*$E$330</f>
        <v>692.07920326224905</v>
      </c>
      <c r="F217" s="1195"/>
      <c r="G217" s="1209">
        <f>$E$97*$F$330</f>
        <v>210.94573821788723</v>
      </c>
      <c r="H217" s="1210"/>
    </row>
    <row r="218" spans="4:8" x14ac:dyDescent="0.35">
      <c r="D218" s="48" t="s">
        <v>229</v>
      </c>
      <c r="E218" s="1194">
        <f>$E$97*$E$330</f>
        <v>692.07920326224905</v>
      </c>
      <c r="F218" s="1195"/>
      <c r="G218" s="1209">
        <f>$E$97*$F$330</f>
        <v>210.94573821788723</v>
      </c>
      <c r="H218" s="1210"/>
    </row>
    <row r="219" spans="4:8" x14ac:dyDescent="0.35">
      <c r="D219" s="48" t="s">
        <v>228</v>
      </c>
      <c r="E219" s="1194">
        <f>$E$97*$E$330</f>
        <v>692.07920326224905</v>
      </c>
      <c r="F219" s="1195"/>
      <c r="G219" s="1209">
        <f>$E$97*$F$330</f>
        <v>210.94573821788723</v>
      </c>
      <c r="H219" s="1210"/>
    </row>
    <row r="220" spans="4:8" ht="16.5" x14ac:dyDescent="0.45">
      <c r="D220" s="48" t="s">
        <v>227</v>
      </c>
      <c r="E220" s="1192">
        <f>(2*E217)/(E218*E216)</f>
        <v>2</v>
      </c>
      <c r="F220" s="1196"/>
      <c r="G220" s="1192">
        <f>(2*G217)/(G218*G216)</f>
        <v>2</v>
      </c>
      <c r="H220" s="1193"/>
    </row>
    <row r="221" spans="4:8" ht="16.5" x14ac:dyDescent="0.45">
      <c r="D221" s="48" t="s">
        <v>226</v>
      </c>
      <c r="E221" s="1192">
        <f>(E219/E217)-1</f>
        <v>0</v>
      </c>
      <c r="F221" s="1196"/>
      <c r="G221" s="1192">
        <f>(G219/G217)-1</f>
        <v>0</v>
      </c>
      <c r="H221" s="1193"/>
    </row>
    <row r="222" spans="4:8" x14ac:dyDescent="0.35">
      <c r="D222" s="48" t="s">
        <v>225</v>
      </c>
      <c r="E222" s="1359">
        <f>E206*(1/E207)*(E215/(E220*(1+E221^(E209/E210))))</f>
        <v>3.0989042635429554E-2</v>
      </c>
      <c r="F222" s="1360"/>
      <c r="G222" s="1363">
        <f>(E222*0.453592)/0.00064516</f>
        <v>21.787435406859945</v>
      </c>
      <c r="H222" s="1364"/>
    </row>
    <row r="223" spans="4:8" x14ac:dyDescent="0.35">
      <c r="D223" s="48" t="s">
        <v>150</v>
      </c>
      <c r="E223" s="1361">
        <f>E222*G343</f>
        <v>0.63237488758786575</v>
      </c>
      <c r="F223" s="1362"/>
      <c r="G223" s="1365">
        <f>G222*H343</f>
        <v>0.286840190010755</v>
      </c>
      <c r="H223" s="1366"/>
    </row>
    <row r="224" spans="4:8" ht="15" thickBot="1" x14ac:dyDescent="0.4">
      <c r="D224" s="44" t="s">
        <v>149</v>
      </c>
      <c r="E224" s="281"/>
      <c r="F224" s="1139">
        <f>E223/E115</f>
        <v>0.13985885150381555</v>
      </c>
      <c r="G224" s="1140"/>
      <c r="H224" s="1141"/>
    </row>
    <row r="225" spans="4:8" ht="15" thickBot="1" x14ac:dyDescent="0.4">
      <c r="F225" s="920"/>
      <c r="G225" s="920"/>
    </row>
    <row r="226" spans="4:8" ht="15" thickBot="1" x14ac:dyDescent="0.4"/>
    <row r="227" spans="4:8" ht="15" thickBot="1" x14ac:dyDescent="0.4">
      <c r="D227" s="1142" t="s">
        <v>224</v>
      </c>
      <c r="E227" s="1143"/>
      <c r="F227" s="1143"/>
      <c r="G227" s="1143"/>
      <c r="H227" s="1144"/>
    </row>
    <row r="228" spans="4:8" ht="15" thickBot="1" x14ac:dyDescent="0.4">
      <c r="D228" s="968"/>
      <c r="E228" s="1211" t="s">
        <v>43</v>
      </c>
      <c r="F228" s="1212"/>
      <c r="G228" s="1211" t="s">
        <v>42</v>
      </c>
      <c r="H228" s="1213"/>
    </row>
    <row r="229" spans="4:8" ht="15" thickBot="1" x14ac:dyDescent="0.4">
      <c r="D229" s="280" t="s">
        <v>90</v>
      </c>
      <c r="E229" s="1145" t="s">
        <v>223</v>
      </c>
      <c r="F229" s="1146"/>
      <c r="G229" s="1146"/>
      <c r="H229" s="1147"/>
    </row>
    <row r="230" spans="4:8" x14ac:dyDescent="0.35">
      <c r="D230" s="1136" t="s">
        <v>222</v>
      </c>
      <c r="E230" s="1137"/>
      <c r="F230" s="1137"/>
      <c r="G230" s="1137"/>
      <c r="H230" s="1138"/>
    </row>
    <row r="231" spans="4:8" x14ac:dyDescent="0.35">
      <c r="D231" s="48" t="s">
        <v>221</v>
      </c>
      <c r="E231" s="953">
        <v>1.05</v>
      </c>
      <c r="F231" s="954"/>
      <c r="G231" s="955">
        <f>E231</f>
        <v>1.05</v>
      </c>
      <c r="H231" s="956"/>
    </row>
    <row r="232" spans="4:8" x14ac:dyDescent="0.35">
      <c r="D232" s="48" t="s">
        <v>220</v>
      </c>
      <c r="E232" s="953">
        <v>0.3</v>
      </c>
      <c r="F232" s="954"/>
      <c r="G232" s="955">
        <f>E232</f>
        <v>0.3</v>
      </c>
      <c r="H232" s="956"/>
    </row>
    <row r="233" spans="4:8" x14ac:dyDescent="0.35">
      <c r="D233" s="48" t="s">
        <v>219</v>
      </c>
      <c r="E233" s="953">
        <v>0.41</v>
      </c>
      <c r="F233" s="954"/>
      <c r="G233" s="955">
        <f>E233</f>
        <v>0.41</v>
      </c>
      <c r="H233" s="956"/>
    </row>
    <row r="234" spans="4:8" x14ac:dyDescent="0.35">
      <c r="D234" s="48" t="s">
        <v>218</v>
      </c>
      <c r="E234" s="957">
        <v>0.45</v>
      </c>
      <c r="F234" s="958"/>
      <c r="G234" s="279">
        <f>E234*4.1868</f>
        <v>1.8840600000000001</v>
      </c>
      <c r="H234" s="278">
        <f>E234*4186.800000009</f>
        <v>1884.0600000040499</v>
      </c>
    </row>
    <row r="235" spans="4:8" x14ac:dyDescent="0.35">
      <c r="D235" s="48" t="s">
        <v>217</v>
      </c>
      <c r="E235" s="277">
        <f>F235/(12^3)</f>
        <v>6.3657407407407413E-2</v>
      </c>
      <c r="F235" s="276">
        <v>110</v>
      </c>
      <c r="G235" s="275">
        <f>F235*16.018463374</f>
        <v>1762.03097114</v>
      </c>
      <c r="H235" s="274">
        <f>F235*0.016018463</f>
        <v>1.7620309300000001</v>
      </c>
    </row>
    <row r="236" spans="4:8" x14ac:dyDescent="0.35">
      <c r="D236" s="48" t="s">
        <v>216</v>
      </c>
      <c r="E236" s="273">
        <f>F236*((12)/(144*3600))</f>
        <v>3.2407407407407401E-5</v>
      </c>
      <c r="F236" s="272">
        <v>1.4</v>
      </c>
      <c r="G236" s="938">
        <f>F236*1.730734666</f>
        <v>2.4230285324</v>
      </c>
      <c r="H236" s="939"/>
    </row>
    <row r="237" spans="4:8" x14ac:dyDescent="0.35">
      <c r="D237" s="48" t="s">
        <v>215</v>
      </c>
      <c r="E237" s="940">
        <f>E30</f>
        <v>24.76923076923077</v>
      </c>
      <c r="F237" s="942"/>
      <c r="G237" s="940">
        <f>E237</f>
        <v>24.76923076923077</v>
      </c>
      <c r="H237" s="941"/>
    </row>
    <row r="238" spans="4:8" x14ac:dyDescent="0.35">
      <c r="D238" s="48" t="s">
        <v>214</v>
      </c>
      <c r="E238" s="986">
        <v>686</v>
      </c>
      <c r="F238" s="986"/>
      <c r="G238" s="271">
        <f>E238*4.1868</f>
        <v>2872.1448</v>
      </c>
      <c r="H238" s="270">
        <f>E238*4186.800000009</f>
        <v>2872144.8000061736</v>
      </c>
    </row>
    <row r="239" spans="4:8" x14ac:dyDescent="0.35">
      <c r="D239" s="48" t="s">
        <v>213</v>
      </c>
      <c r="E239" s="268">
        <f>G339</f>
        <v>6201.7793031789415</v>
      </c>
      <c r="F239" s="267">
        <f>E239-459.67</f>
        <v>5742.1093031789414</v>
      </c>
      <c r="G239" s="266">
        <f>H239+273.15</f>
        <v>3445.4329462105234</v>
      </c>
      <c r="H239" s="269">
        <f>(F239-32)*(5/9)</f>
        <v>3172.2829462105233</v>
      </c>
    </row>
    <row r="240" spans="4:8" x14ac:dyDescent="0.35">
      <c r="D240" s="48" t="s">
        <v>212</v>
      </c>
      <c r="E240" s="268">
        <f>F240+459.67</f>
        <v>1391.67</v>
      </c>
      <c r="F240" s="267">
        <f>H240*(9/5)+32</f>
        <v>932</v>
      </c>
      <c r="G240" s="266">
        <f>H240+273.15</f>
        <v>773.15</v>
      </c>
      <c r="H240" s="265">
        <v>500</v>
      </c>
    </row>
    <row r="241" spans="4:11" x14ac:dyDescent="0.35">
      <c r="D241" s="48" t="s">
        <v>211</v>
      </c>
      <c r="E241" s="947">
        <f>E11</f>
        <v>400</v>
      </c>
      <c r="F241" s="948"/>
      <c r="G241" s="949">
        <f>F11</f>
        <v>2757902.9159999997</v>
      </c>
      <c r="H241" s="950"/>
    </row>
    <row r="242" spans="4:11" x14ac:dyDescent="0.35">
      <c r="D242" s="48" t="s">
        <v>207</v>
      </c>
      <c r="E242" s="943">
        <f>E231*(((2*E236*E237)/(E232*E233*E234*E235))*LN(1+((E232*E233*E234*(E239-E240))/(E238))))^(0.5)*(E241/100)^(0.4)</f>
        <v>0.7066753582878198</v>
      </c>
      <c r="F242" s="944"/>
      <c r="G242" s="945">
        <f>CONVERT(E242,"in","mm")</f>
        <v>17.949554100510625</v>
      </c>
      <c r="H242" s="946"/>
    </row>
    <row r="243" spans="4:11" x14ac:dyDescent="0.35">
      <c r="D243" s="981" t="s">
        <v>210</v>
      </c>
      <c r="E243" s="982"/>
      <c r="F243" s="982"/>
      <c r="G243" s="982"/>
      <c r="H243" s="983"/>
    </row>
    <row r="244" spans="4:11" x14ac:dyDescent="0.35">
      <c r="D244" s="264" t="s">
        <v>209</v>
      </c>
      <c r="E244" s="953">
        <f>0.0335</f>
        <v>3.3500000000000002E-2</v>
      </c>
      <c r="F244" s="954"/>
      <c r="G244" s="955">
        <f>E244</f>
        <v>3.3500000000000002E-2</v>
      </c>
      <c r="H244" s="956"/>
    </row>
    <row r="245" spans="4:11" x14ac:dyDescent="0.35">
      <c r="D245" s="263" t="s">
        <v>208</v>
      </c>
      <c r="E245" s="953">
        <v>1.01</v>
      </c>
      <c r="F245" s="954"/>
      <c r="G245" s="955">
        <f>E245</f>
        <v>1.01</v>
      </c>
      <c r="H245" s="956"/>
    </row>
    <row r="246" spans="4:11" ht="15" thickBot="1" x14ac:dyDescent="0.4">
      <c r="D246" s="262" t="s">
        <v>207</v>
      </c>
      <c r="E246" s="951">
        <f>E244*E237^(0.5)*EXP(-0.0247*E245)</f>
        <v>0.16261729111368772</v>
      </c>
      <c r="F246" s="952"/>
      <c r="G246" s="984">
        <f>CONVERT(E246,"in","mm")</f>
        <v>4.130479194287668</v>
      </c>
      <c r="H246" s="985"/>
      <c r="K246" t="s">
        <v>425</v>
      </c>
    </row>
    <row r="247" spans="4:11" ht="15" thickBot="1" x14ac:dyDescent="0.4">
      <c r="D247" s="253"/>
      <c r="E247" s="970"/>
      <c r="F247" s="970"/>
      <c r="G247" s="970"/>
    </row>
    <row r="248" spans="4:11" ht="15" thickBot="1" x14ac:dyDescent="0.4">
      <c r="D248" s="926" t="s">
        <v>206</v>
      </c>
      <c r="E248" s="927"/>
      <c r="F248" s="927"/>
      <c r="G248" s="928"/>
      <c r="H248" s="970"/>
    </row>
    <row r="249" spans="4:11" x14ac:dyDescent="0.35">
      <c r="D249" s="60" t="s">
        <v>90</v>
      </c>
      <c r="E249" s="59"/>
      <c r="F249" s="929" t="str">
        <f>E229</f>
        <v>Silica Cloth/Fabri - Phenolic Resin</v>
      </c>
      <c r="G249" s="930"/>
    </row>
    <row r="250" spans="4:11" x14ac:dyDescent="0.35">
      <c r="D250" s="48" t="s">
        <v>205</v>
      </c>
      <c r="E250" s="261"/>
      <c r="F250" s="961">
        <f>E103</f>
        <v>5.0971878874531473</v>
      </c>
      <c r="G250" s="259">
        <f>F250*25.4</f>
        <v>129.46857234130994</v>
      </c>
    </row>
    <row r="251" spans="4:11" ht="16.5" x14ac:dyDescent="0.45">
      <c r="D251" s="48" t="s">
        <v>204</v>
      </c>
      <c r="E251" s="47"/>
      <c r="F251" s="966">
        <v>140000</v>
      </c>
      <c r="G251" s="256">
        <f>F251*6894.75729</f>
        <v>965266020.5999999</v>
      </c>
    </row>
    <row r="252" spans="4:11" ht="16.5" x14ac:dyDescent="0.45">
      <c r="D252" s="48" t="s">
        <v>203</v>
      </c>
      <c r="E252" s="47"/>
      <c r="F252" s="966">
        <v>125000</v>
      </c>
      <c r="G252" s="256">
        <f>F252*6894.75729</f>
        <v>861844661.25</v>
      </c>
    </row>
    <row r="253" spans="4:11" x14ac:dyDescent="0.35">
      <c r="D253" s="48" t="s">
        <v>202</v>
      </c>
      <c r="E253" s="47"/>
      <c r="F253" s="910">
        <v>1.5</v>
      </c>
      <c r="G253" s="911"/>
      <c r="H253" s="970"/>
    </row>
    <row r="254" spans="4:11" x14ac:dyDescent="0.35">
      <c r="D254" s="48" t="s">
        <v>201</v>
      </c>
      <c r="E254" s="47"/>
      <c r="F254" s="910">
        <v>1.25</v>
      </c>
      <c r="G254" s="911"/>
      <c r="H254" s="970"/>
    </row>
    <row r="255" spans="4:11" x14ac:dyDescent="0.35">
      <c r="D255" s="48" t="s">
        <v>200</v>
      </c>
      <c r="E255" s="257"/>
      <c r="F255" s="246">
        <f>F251/F253</f>
        <v>93333.333333333328</v>
      </c>
      <c r="G255" s="256">
        <f>F255*6894.75729</f>
        <v>643510680.39999998</v>
      </c>
      <c r="H255" s="970"/>
    </row>
    <row r="256" spans="4:11" x14ac:dyDescent="0.35">
      <c r="D256" s="48" t="s">
        <v>199</v>
      </c>
      <c r="E256" s="257"/>
      <c r="F256" s="246">
        <f>F252/F254</f>
        <v>100000</v>
      </c>
      <c r="G256" s="256">
        <f>F256*6894.75729</f>
        <v>689475729</v>
      </c>
      <c r="H256" s="970"/>
    </row>
    <row r="257" spans="4:8" ht="16.5" x14ac:dyDescent="0.45">
      <c r="D257" s="48" t="s">
        <v>198</v>
      </c>
      <c r="E257" s="47"/>
      <c r="F257" s="246">
        <f>MIN(F255:F256)</f>
        <v>93333.333333333328</v>
      </c>
      <c r="G257" s="256">
        <f>F257*6894.75729</f>
        <v>643510680.39999998</v>
      </c>
      <c r="H257" s="970"/>
    </row>
    <row r="258" spans="4:8" x14ac:dyDescent="0.35">
      <c r="D258" s="48" t="s">
        <v>197</v>
      </c>
      <c r="E258" s="47"/>
      <c r="F258" s="246">
        <f>E11</f>
        <v>400</v>
      </c>
      <c r="G258" s="256">
        <f>F258*6894.75729</f>
        <v>2757902.9159999997</v>
      </c>
      <c r="H258" s="970"/>
    </row>
    <row r="259" spans="4:8" ht="17" thickBot="1" x14ac:dyDescent="0.5">
      <c r="D259" s="44" t="s">
        <v>196</v>
      </c>
      <c r="E259" s="43"/>
      <c r="F259" s="255">
        <f>(F258*F250)/(2*F257)</f>
        <v>1.0922545473113887E-2</v>
      </c>
      <c r="G259" s="254">
        <f>F259*25.4</f>
        <v>0.27743265501709274</v>
      </c>
      <c r="H259" s="970"/>
    </row>
    <row r="260" spans="4:8" ht="15" thickBot="1" x14ac:dyDescent="0.4">
      <c r="D260" s="253"/>
      <c r="E260" s="970"/>
      <c r="F260" s="920"/>
      <c r="G260" s="921"/>
      <c r="H260" s="970"/>
    </row>
    <row r="261" spans="4:8" ht="15" thickBot="1" x14ac:dyDescent="0.4">
      <c r="D261" s="253"/>
      <c r="H261" s="970"/>
    </row>
    <row r="262" spans="4:8" ht="15" thickBot="1" x14ac:dyDescent="0.4">
      <c r="D262" s="919" t="s">
        <v>195</v>
      </c>
      <c r="E262" s="920"/>
      <c r="H262" s="970"/>
    </row>
    <row r="263" spans="4:8" ht="15" thickBot="1" x14ac:dyDescent="0.4">
      <c r="D263" s="237"/>
      <c r="E263" s="40" t="s">
        <v>194</v>
      </c>
      <c r="F263" s="40" t="s">
        <v>193</v>
      </c>
      <c r="G263" s="40" t="s">
        <v>192</v>
      </c>
      <c r="H263" s="970"/>
    </row>
    <row r="264" spans="4:8" x14ac:dyDescent="0.35">
      <c r="D264" s="252" t="s">
        <v>191</v>
      </c>
      <c r="E264" s="251">
        <v>0.65393000000000001</v>
      </c>
      <c r="F264" s="250"/>
      <c r="G264" s="249">
        <f>E9</f>
        <v>66.83</v>
      </c>
    </row>
    <row r="265" spans="4:8" x14ac:dyDescent="0.35">
      <c r="D265" s="60" t="s">
        <v>190</v>
      </c>
      <c r="E265" s="236">
        <v>0.15</v>
      </c>
      <c r="F265" s="248"/>
      <c r="G265" s="959">
        <v>0.2</v>
      </c>
    </row>
    <row r="266" spans="4:8" x14ac:dyDescent="0.35">
      <c r="D266" s="48" t="s">
        <v>189</v>
      </c>
      <c r="E266" s="246">
        <f>E265*E11</f>
        <v>60</v>
      </c>
      <c r="F266" s="245"/>
      <c r="G266" s="244">
        <f>G265*E11</f>
        <v>80</v>
      </c>
    </row>
    <row r="267" spans="4:8" x14ac:dyDescent="0.35">
      <c r="D267" s="48" t="s">
        <v>172</v>
      </c>
      <c r="E267" s="243">
        <f>E24</f>
        <v>4.5215220973741062</v>
      </c>
      <c r="F267" s="242"/>
      <c r="G267" s="241">
        <f>E23</f>
        <v>9.6089126852345892</v>
      </c>
    </row>
    <row r="268" spans="4:8" ht="15" thickBot="1" x14ac:dyDescent="0.4">
      <c r="D268" s="221" t="s">
        <v>188</v>
      </c>
      <c r="E268" s="240">
        <v>1.7</v>
      </c>
      <c r="F268" s="239"/>
      <c r="G268" s="238">
        <v>0.8</v>
      </c>
    </row>
    <row r="269" spans="4:8" ht="15" thickBot="1" x14ac:dyDescent="0.4">
      <c r="D269" s="237"/>
      <c r="E269" s="40" t="s">
        <v>187</v>
      </c>
      <c r="F269" s="40" t="s">
        <v>186</v>
      </c>
      <c r="G269" s="40" t="s">
        <v>185</v>
      </c>
    </row>
    <row r="270" spans="4:8" x14ac:dyDescent="0.35">
      <c r="D270" s="60" t="s">
        <v>184</v>
      </c>
      <c r="E270" s="236">
        <v>0.9</v>
      </c>
      <c r="F270" s="37">
        <f>1-E270</f>
        <v>9.9999999999999978E-2</v>
      </c>
      <c r="G270" s="235">
        <v>1</v>
      </c>
    </row>
    <row r="271" spans="4:8" x14ac:dyDescent="0.35">
      <c r="D271" s="48" t="s">
        <v>183</v>
      </c>
      <c r="E271" s="977">
        <f>(144*E282)/(E283*E264)</f>
        <v>707.16048441860642</v>
      </c>
      <c r="F271" s="233">
        <f>(144*F282)/(F283*E26)</f>
        <v>1.9429538267119246</v>
      </c>
      <c r="G271" s="232">
        <v>60</v>
      </c>
    </row>
    <row r="272" spans="4:8" x14ac:dyDescent="0.35">
      <c r="D272" s="48" t="s">
        <v>182</v>
      </c>
      <c r="E272" s="990">
        <f>E271/G271</f>
        <v>11.78600807364344</v>
      </c>
      <c r="F272" s="991"/>
      <c r="G272" s="992"/>
    </row>
    <row r="273" spans="4:7" x14ac:dyDescent="0.35">
      <c r="D273" s="48" t="s">
        <v>181</v>
      </c>
      <c r="E273" s="974">
        <v>1.75</v>
      </c>
      <c r="F273" s="975"/>
      <c r="G273" s="976"/>
    </row>
    <row r="274" spans="4:7" x14ac:dyDescent="0.35">
      <c r="D274" s="48" t="s">
        <v>180</v>
      </c>
      <c r="E274" s="971">
        <f>E276/PI()</f>
        <v>4.7223010190704109</v>
      </c>
      <c r="F274" s="972"/>
      <c r="G274" s="973"/>
    </row>
    <row r="275" spans="4:7" x14ac:dyDescent="0.35">
      <c r="D275" s="48" t="s">
        <v>179</v>
      </c>
      <c r="E275" s="971">
        <f>PI()*E273</f>
        <v>5.497787143782138</v>
      </c>
      <c r="F275" s="972"/>
      <c r="G275" s="973"/>
    </row>
    <row r="276" spans="4:7" x14ac:dyDescent="0.35">
      <c r="D276" s="48" t="s">
        <v>178</v>
      </c>
      <c r="E276" s="971">
        <f>E277-E275</f>
        <v>14.835546189551195</v>
      </c>
      <c r="F276" s="972"/>
      <c r="G276" s="973"/>
    </row>
    <row r="277" spans="4:7" x14ac:dyDescent="0.35">
      <c r="D277" s="48" t="s">
        <v>177</v>
      </c>
      <c r="E277" s="971">
        <f>E281/E278</f>
        <v>20.333333333333332</v>
      </c>
      <c r="F277" s="972"/>
      <c r="G277" s="973"/>
    </row>
    <row r="278" spans="4:7" x14ac:dyDescent="0.35">
      <c r="D278" s="48" t="s">
        <v>176</v>
      </c>
      <c r="E278" s="987">
        <v>3</v>
      </c>
      <c r="F278" s="988"/>
      <c r="G278" s="989"/>
    </row>
    <row r="279" spans="4:7" x14ac:dyDescent="0.35">
      <c r="D279" s="48" t="s">
        <v>175</v>
      </c>
      <c r="E279" s="999">
        <f>E278*E275</f>
        <v>16.493361431346415</v>
      </c>
      <c r="F279" s="1000"/>
      <c r="G279" s="1001"/>
    </row>
    <row r="280" spans="4:7" x14ac:dyDescent="0.35">
      <c r="D280" s="48" t="s">
        <v>174</v>
      </c>
      <c r="E280" s="999">
        <f>E278*E276</f>
        <v>44.506638568653585</v>
      </c>
      <c r="F280" s="1000"/>
      <c r="G280" s="1001"/>
    </row>
    <row r="281" spans="4:7" x14ac:dyDescent="0.35">
      <c r="D281" s="48" t="s">
        <v>173</v>
      </c>
      <c r="E281" s="214">
        <f>ROUNDDOWN(E278*E101,0)</f>
        <v>61</v>
      </c>
      <c r="F281" s="910">
        <v>39</v>
      </c>
      <c r="G281" s="191">
        <f>ROUNDDOWN(E278*E101,0)</f>
        <v>61</v>
      </c>
    </row>
    <row r="282" spans="4:7" x14ac:dyDescent="0.35">
      <c r="D282" s="60" t="s">
        <v>172</v>
      </c>
      <c r="E282" s="230">
        <f>E270*E267</f>
        <v>4.0693698876366957</v>
      </c>
      <c r="F282" s="230">
        <f>E267*F270</f>
        <v>0.45215220973741049</v>
      </c>
      <c r="G282" s="229">
        <f>G270*G267</f>
        <v>9.6089126852345892</v>
      </c>
    </row>
    <row r="283" spans="4:7" x14ac:dyDescent="0.35">
      <c r="D283" s="48" t="s">
        <v>171</v>
      </c>
      <c r="E283" s="228">
        <f>E282*SQRT((2.238*E268)/(E264*E266))</f>
        <v>1.267186136197614</v>
      </c>
      <c r="F283" s="228">
        <f>F282*SQRT((2.238*E268)/(E264*E266))</f>
        <v>0.14079845957751264</v>
      </c>
      <c r="G283" s="227">
        <f>(144*G282)/(G264*G271)</f>
        <v>0.34507542188482737</v>
      </c>
    </row>
    <row r="284" spans="4:7" x14ac:dyDescent="0.35">
      <c r="D284" s="48" t="s">
        <v>170</v>
      </c>
      <c r="E284" s="228">
        <f>E283/E281</f>
        <v>2.0773543216354329E-2</v>
      </c>
      <c r="F284" s="228">
        <f>F283/F281</f>
        <v>3.6102169122439139E-3</v>
      </c>
      <c r="G284" s="227">
        <f>G283/G281</f>
        <v>5.6569741292594655E-3</v>
      </c>
    </row>
    <row r="285" spans="4:7" x14ac:dyDescent="0.35">
      <c r="D285" s="48" t="s">
        <v>169</v>
      </c>
      <c r="E285" s="1002">
        <v>2.5000000000000001E-2</v>
      </c>
      <c r="F285" s="1003"/>
      <c r="G285" s="1004"/>
    </row>
    <row r="286" spans="4:7" x14ac:dyDescent="0.35">
      <c r="D286" s="48" t="s">
        <v>168</v>
      </c>
      <c r="E286" s="993">
        <f>SQRT((4*G283)/(PI()*G281))</f>
        <v>8.4868622970547342E-2</v>
      </c>
      <c r="F286" s="994"/>
      <c r="G286" s="995"/>
    </row>
    <row r="287" spans="4:7" x14ac:dyDescent="0.35">
      <c r="D287" s="48" t="s">
        <v>167</v>
      </c>
      <c r="E287" s="993">
        <f>E286+(2*E285)</f>
        <v>0.13486862297054736</v>
      </c>
      <c r="F287" s="994"/>
      <c r="G287" s="995"/>
    </row>
    <row r="288" spans="4:7" x14ac:dyDescent="0.35">
      <c r="D288" s="48" t="s">
        <v>166</v>
      </c>
      <c r="E288" s="1005">
        <f>E284+((PI()/4)*E287^2)</f>
        <v>3.5059578815221253E-2</v>
      </c>
      <c r="F288" s="1006"/>
      <c r="G288" s="1007"/>
    </row>
    <row r="289" spans="4:8" x14ac:dyDescent="0.35">
      <c r="D289" s="48" t="s">
        <v>165</v>
      </c>
      <c r="E289" s="993">
        <f>SQRT(E288/(PI()/4))</f>
        <v>0.21128000892015047</v>
      </c>
      <c r="F289" s="994"/>
      <c r="G289" s="995"/>
    </row>
    <row r="290" spans="4:8" x14ac:dyDescent="0.35">
      <c r="D290" s="48" t="s">
        <v>164</v>
      </c>
      <c r="E290" s="993">
        <f>(E289-E287)/2</f>
        <v>3.8205692974801558E-2</v>
      </c>
      <c r="F290" s="994"/>
      <c r="G290" s="995"/>
    </row>
    <row r="291" spans="4:8" x14ac:dyDescent="0.35">
      <c r="D291" s="48" t="s">
        <v>163</v>
      </c>
      <c r="E291" s="226">
        <f>E282/E264</f>
        <v>6.2229441800142151</v>
      </c>
      <c r="F291" s="226">
        <f>F282/E264</f>
        <v>0.69143824222380146</v>
      </c>
      <c r="G291" s="225">
        <f>G282/G264</f>
        <v>0.14378142578534475</v>
      </c>
    </row>
    <row r="292" spans="4:8" x14ac:dyDescent="0.35">
      <c r="D292" s="221" t="s">
        <v>162</v>
      </c>
      <c r="E292" s="224">
        <f>4*(E283)</f>
        <v>5.068744544790456</v>
      </c>
      <c r="F292" s="224">
        <f>4*F283</f>
        <v>0.56319383831005054</v>
      </c>
      <c r="G292" s="224">
        <f>4*G283</f>
        <v>1.3803016875393095</v>
      </c>
    </row>
    <row r="293" spans="4:8" ht="15" thickBot="1" x14ac:dyDescent="0.4">
      <c r="D293" s="44" t="s">
        <v>161</v>
      </c>
      <c r="E293" s="996">
        <f>SQRT((4*F283)/(PI()*F281))</f>
        <v>6.7798753216712082E-2</v>
      </c>
      <c r="F293" s="997"/>
      <c r="G293" s="998"/>
    </row>
    <row r="294" spans="4:8" ht="15" thickBot="1" x14ac:dyDescent="0.4">
      <c r="G294" s="219"/>
    </row>
    <row r="295" spans="4:8" ht="15" thickBot="1" x14ac:dyDescent="0.4">
      <c r="D295" s="919" t="s">
        <v>160</v>
      </c>
      <c r="E295" s="920"/>
      <c r="F295" s="920"/>
      <c r="G295" s="920"/>
      <c r="H295" s="921"/>
    </row>
    <row r="296" spans="4:8" ht="15" thickBot="1" x14ac:dyDescent="0.4">
      <c r="D296" s="968"/>
      <c r="E296" s="931" t="s">
        <v>43</v>
      </c>
      <c r="F296" s="932"/>
      <c r="G296" s="931" t="s">
        <v>42</v>
      </c>
      <c r="H296" s="921"/>
    </row>
    <row r="297" spans="4:8" x14ac:dyDescent="0.35">
      <c r="D297" s="60" t="s">
        <v>159</v>
      </c>
      <c r="E297" s="933" t="s">
        <v>158</v>
      </c>
      <c r="F297" s="934"/>
      <c r="G297" s="934"/>
      <c r="H297" s="935"/>
    </row>
    <row r="298" spans="4:8" x14ac:dyDescent="0.35">
      <c r="D298" s="48" t="s">
        <v>157</v>
      </c>
      <c r="E298" s="150">
        <f>G339</f>
        <v>6201.7793031789415</v>
      </c>
      <c r="F298" s="218">
        <f>E298-459.67</f>
        <v>5742.1093031789414</v>
      </c>
      <c r="G298" s="223">
        <f>H339</f>
        <v>3445.4357025568806</v>
      </c>
      <c r="H298" s="147">
        <f>G298-273.15</f>
        <v>3172.2857025568806</v>
      </c>
    </row>
    <row r="299" spans="4:8" x14ac:dyDescent="0.35">
      <c r="D299" s="48" t="s">
        <v>156</v>
      </c>
      <c r="E299" s="150">
        <f>E318</f>
        <v>2459.67</v>
      </c>
      <c r="F299" s="218">
        <f>E299-459.67</f>
        <v>2000</v>
      </c>
      <c r="G299" s="223">
        <f>G314</f>
        <v>3403.0027224</v>
      </c>
      <c r="H299" s="147">
        <f>G299-273.15</f>
        <v>3129.8527223999999</v>
      </c>
    </row>
    <row r="300" spans="4:8" x14ac:dyDescent="0.35">
      <c r="D300" s="48" t="s">
        <v>155</v>
      </c>
      <c r="E300" s="150">
        <f>E359</f>
        <v>687.3743882132751</v>
      </c>
      <c r="F300" s="218">
        <f>E300-459.67</f>
        <v>227.70438821327508</v>
      </c>
      <c r="G300" s="223">
        <f>G359</f>
        <v>381.86372137821434</v>
      </c>
      <c r="H300" s="147">
        <f>G300-273.15</f>
        <v>108.71372137821436</v>
      </c>
    </row>
    <row r="301" spans="4:8" x14ac:dyDescent="0.35">
      <c r="D301" s="222" t="s">
        <v>154</v>
      </c>
      <c r="E301" s="1010">
        <f>G336</f>
        <v>6.3348465919337398E-3</v>
      </c>
      <c r="F301" s="1011"/>
      <c r="G301" s="1012">
        <f>H336</f>
        <v>12.466382196909349</v>
      </c>
      <c r="H301" s="1013"/>
    </row>
    <row r="302" spans="4:8" x14ac:dyDescent="0.35">
      <c r="D302" s="48" t="s">
        <v>153</v>
      </c>
      <c r="E302" s="1014">
        <f>AVERAGE(0.80933,1.1392)</f>
        <v>0.97426499999999994</v>
      </c>
      <c r="F302" s="1015"/>
      <c r="G302" s="936">
        <f>E302*4.1868</f>
        <v>4.0790527019999994</v>
      </c>
      <c r="H302" s="937"/>
    </row>
    <row r="303" spans="4:8" x14ac:dyDescent="0.35">
      <c r="D303" s="48" t="s">
        <v>152</v>
      </c>
      <c r="E303" s="1016">
        <v>0.7</v>
      </c>
      <c r="F303" s="1017"/>
      <c r="G303" s="1018">
        <f>E303</f>
        <v>0.7</v>
      </c>
      <c r="H303" s="1019"/>
    </row>
    <row r="304" spans="4:8" x14ac:dyDescent="0.35">
      <c r="D304" s="48" t="s">
        <v>151</v>
      </c>
      <c r="E304" s="913">
        <f>-((E301)/(LN((E298-E299)/(E298-E300))*E302*E303))</f>
        <v>2.3957921328562417E-2</v>
      </c>
      <c r="F304" s="914"/>
      <c r="G304" s="915">
        <f>E304*0.453592/0.00064516</f>
        <v>16.844071937605065</v>
      </c>
      <c r="H304" s="916"/>
    </row>
    <row r="305" spans="4:8" x14ac:dyDescent="0.35">
      <c r="D305" s="221" t="s">
        <v>150</v>
      </c>
      <c r="E305" s="1008">
        <f>E304*G343</f>
        <v>0.48889499379587986</v>
      </c>
      <c r="F305" s="1009"/>
      <c r="G305" s="917">
        <f>G304*H343</f>
        <v>0.22175885802586062</v>
      </c>
      <c r="H305" s="918"/>
    </row>
    <row r="306" spans="4:8" ht="15" thickBot="1" x14ac:dyDescent="0.4">
      <c r="D306" s="44" t="s">
        <v>149</v>
      </c>
      <c r="E306" s="220"/>
      <c r="F306" s="978">
        <f>E305/E267</f>
        <v>0.10812619805171532</v>
      </c>
      <c r="G306" s="979"/>
      <c r="H306" s="980"/>
    </row>
    <row r="307" spans="4:8" ht="15" thickBot="1" x14ac:dyDescent="0.4">
      <c r="G307" s="219"/>
    </row>
    <row r="308" spans="4:8" ht="15" thickBot="1" x14ac:dyDescent="0.4">
      <c r="D308" s="919" t="s">
        <v>100</v>
      </c>
      <c r="E308" s="920"/>
      <c r="F308" s="920"/>
      <c r="G308" s="920"/>
      <c r="H308" s="921"/>
    </row>
    <row r="309" spans="4:8" ht="15" thickBot="1" x14ac:dyDescent="0.4">
      <c r="D309" s="968"/>
      <c r="E309" s="912" t="s">
        <v>43</v>
      </c>
      <c r="F309" s="912"/>
      <c r="G309" s="931" t="s">
        <v>42</v>
      </c>
      <c r="H309" s="921"/>
    </row>
    <row r="310" spans="4:8" x14ac:dyDescent="0.35">
      <c r="D310" s="60" t="s">
        <v>99</v>
      </c>
      <c r="E310" s="933" t="s">
        <v>148</v>
      </c>
      <c r="F310" s="934"/>
      <c r="G310" s="934"/>
      <c r="H310" s="935"/>
    </row>
    <row r="311" spans="4:8" x14ac:dyDescent="0.35">
      <c r="D311" s="48" t="s">
        <v>90</v>
      </c>
      <c r="E311" s="953" t="s">
        <v>89</v>
      </c>
      <c r="F311" s="1021"/>
      <c r="G311" s="1021"/>
      <c r="H311" s="967"/>
    </row>
    <row r="312" spans="4:8" x14ac:dyDescent="0.35">
      <c r="D312" s="48" t="s">
        <v>147</v>
      </c>
      <c r="E312" s="953">
        <v>1</v>
      </c>
      <c r="F312" s="954"/>
      <c r="G312" s="953">
        <f>E312</f>
        <v>1</v>
      </c>
      <c r="H312" s="967"/>
    </row>
    <row r="313" spans="4:8" ht="16.5" x14ac:dyDescent="0.35">
      <c r="D313" s="208" t="s">
        <v>146</v>
      </c>
      <c r="E313" s="922">
        <v>1</v>
      </c>
      <c r="F313" s="923"/>
      <c r="G313" s="924">
        <f>E313</f>
        <v>1</v>
      </c>
      <c r="H313" s="925"/>
    </row>
    <row r="314" spans="4:8" ht="16.5" x14ac:dyDescent="0.35">
      <c r="D314" s="208" t="s">
        <v>145</v>
      </c>
      <c r="E314" s="150">
        <f>IF(ISBLANK(E313),E65,E65*(E313)^(2))</f>
        <v>6125.4</v>
      </c>
      <c r="F314" s="218">
        <f>E314-459.67</f>
        <v>5665.73</v>
      </c>
      <c r="G314" s="148">
        <f>IF(ISBLANK(G313),F65,F65*(G313)^(2))</f>
        <v>3403.0027224</v>
      </c>
      <c r="H314" s="147">
        <f>G314-273.15</f>
        <v>3129.8527223999999</v>
      </c>
    </row>
    <row r="315" spans="4:8" x14ac:dyDescent="0.35">
      <c r="D315" s="208" t="s">
        <v>144</v>
      </c>
      <c r="E315" s="217">
        <v>0.31730000000000003</v>
      </c>
      <c r="F315" s="964"/>
      <c r="G315" s="215">
        <v>0.36940000000000001</v>
      </c>
      <c r="H315" s="211"/>
    </row>
    <row r="316" spans="4:8" ht="16.5" x14ac:dyDescent="0.45">
      <c r="D316" s="208" t="s">
        <v>143</v>
      </c>
      <c r="E316" s="214">
        <f>(E71*E62)/E315</f>
        <v>3.0202082571698709E-4</v>
      </c>
      <c r="F316" s="213" t="s">
        <v>141</v>
      </c>
      <c r="G316" s="212">
        <f>((F62*1000)*F71)/G315</f>
        <v>1.6565589899512723</v>
      </c>
      <c r="H316" s="211" t="s">
        <v>141</v>
      </c>
    </row>
    <row r="317" spans="4:8" ht="16.5" x14ac:dyDescent="0.45">
      <c r="D317" s="208" t="s">
        <v>142</v>
      </c>
      <c r="E317" s="214">
        <f>E69</f>
        <v>0.61919999999999997</v>
      </c>
      <c r="F317" s="213" t="s">
        <v>141</v>
      </c>
      <c r="G317" s="212">
        <f>E317</f>
        <v>0.61919999999999997</v>
      </c>
      <c r="H317" s="211" t="s">
        <v>141</v>
      </c>
    </row>
    <row r="318" spans="4:8" ht="16.5" x14ac:dyDescent="0.35">
      <c r="D318" s="208" t="s">
        <v>140</v>
      </c>
      <c r="E318" s="150">
        <f>F318+459.67</f>
        <v>2459.67</v>
      </c>
      <c r="F318" s="149">
        <v>2000</v>
      </c>
      <c r="G318" s="148">
        <f>E318*0.5555</f>
        <v>1366.346685</v>
      </c>
      <c r="H318" s="147">
        <f>G318-273.15</f>
        <v>1093.1966849999999</v>
      </c>
    </row>
    <row r="319" spans="4:8" x14ac:dyDescent="0.35">
      <c r="D319" s="208" t="s">
        <v>139</v>
      </c>
      <c r="E319" s="924">
        <f>E317^(0.5)</f>
        <v>0.78689262291624007</v>
      </c>
      <c r="F319" s="1020"/>
      <c r="G319" s="924">
        <f>E319</f>
        <v>0.78689262291624007</v>
      </c>
      <c r="H319" s="925"/>
    </row>
    <row r="320" spans="4:8" x14ac:dyDescent="0.35">
      <c r="D320" s="208" t="s">
        <v>138</v>
      </c>
      <c r="E320" s="924">
        <f>E317^(0.33)</f>
        <v>0.85369789926260764</v>
      </c>
      <c r="F320" s="1020"/>
      <c r="G320" s="924">
        <f>E320</f>
        <v>0.85369789926260764</v>
      </c>
      <c r="H320" s="925"/>
    </row>
    <row r="321" spans="4:10" x14ac:dyDescent="0.35">
      <c r="D321" s="208" t="s">
        <v>137</v>
      </c>
      <c r="E321" s="922">
        <v>1</v>
      </c>
      <c r="F321" s="923"/>
      <c r="G321" s="1028">
        <f>E321</f>
        <v>1</v>
      </c>
      <c r="H321" s="1029"/>
    </row>
    <row r="322" spans="4:10" ht="16.5" x14ac:dyDescent="0.35">
      <c r="D322" s="208" t="s">
        <v>136</v>
      </c>
      <c r="E322" s="1030">
        <f>(E67*E72)/((E67-1)*778)</f>
        <v>0.60897727276545655</v>
      </c>
      <c r="F322" s="1031"/>
      <c r="G322" s="936">
        <f>((E67*F72)/(E67-1))/1000</f>
        <v>2.5491112025884228</v>
      </c>
      <c r="H322" s="937"/>
    </row>
    <row r="323" spans="4:10" x14ac:dyDescent="0.35">
      <c r="D323" s="208" t="s">
        <v>135</v>
      </c>
      <c r="E323" s="210">
        <f>4.328*10^-5</f>
        <v>4.3280000000000006E-5</v>
      </c>
      <c r="F323" s="144">
        <f>E323/12</f>
        <v>3.6066666666666671E-6</v>
      </c>
      <c r="G323" s="1032">
        <f>1.033*10^-4</f>
        <v>1.0329999999999999E-4</v>
      </c>
      <c r="H323" s="1033"/>
    </row>
    <row r="324" spans="4:10" x14ac:dyDescent="0.35">
      <c r="D324" s="208" t="s">
        <v>134</v>
      </c>
      <c r="E324" s="144">
        <f>(46.6*10^-10)*E312^(0.5)*E65^(0.6)</f>
        <v>8.7230143959294035E-7</v>
      </c>
      <c r="F324" s="209">
        <f>E324*12</f>
        <v>1.0467617275115284E-5</v>
      </c>
      <c r="G324" s="1034">
        <f>(46.6*10^-10)*G312^(0.5)*F65^(0.6)</f>
        <v>6.1306044288043027E-7</v>
      </c>
      <c r="H324" s="1035"/>
    </row>
    <row r="325" spans="4:10" x14ac:dyDescent="0.35">
      <c r="D325" s="208" t="s">
        <v>133</v>
      </c>
      <c r="E325" s="924">
        <f>E318/E314</f>
        <v>0.40155255167009507</v>
      </c>
      <c r="F325" s="1020"/>
      <c r="G325" s="924">
        <f>G318/G314</f>
        <v>0.40151207520526783</v>
      </c>
      <c r="H325" s="925"/>
    </row>
    <row r="326" spans="4:10" x14ac:dyDescent="0.35">
      <c r="D326" s="208" t="s">
        <v>132</v>
      </c>
      <c r="E326" s="207">
        <f>F326/3600/144</f>
        <v>3.7808641975308637E-4</v>
      </c>
      <c r="F326" s="206">
        <v>196</v>
      </c>
      <c r="G326" s="1022">
        <f>F326*0.144227889</f>
        <v>28.268666243999998</v>
      </c>
      <c r="H326" s="1023"/>
    </row>
    <row r="327" spans="4:10" ht="15" thickBot="1" x14ac:dyDescent="0.4">
      <c r="D327" s="205" t="s">
        <v>131</v>
      </c>
      <c r="E327" s="204">
        <v>0.02</v>
      </c>
      <c r="F327" s="203">
        <f>CONVERT(E327,"in","ft")</f>
        <v>1.6666666666666668E-3</v>
      </c>
      <c r="G327" s="202">
        <f>CONVERT(E327,"in","mm")</f>
        <v>0.50800000000000001</v>
      </c>
      <c r="H327" s="201">
        <f>CONVERT(G327,"mm","m")</f>
        <v>5.0799999999999999E-4</v>
      </c>
    </row>
    <row r="328" spans="4:10" ht="15" thickBot="1" x14ac:dyDescent="0.4">
      <c r="D328" s="200"/>
      <c r="E328" s="199" t="s">
        <v>43</v>
      </c>
      <c r="F328" s="198" t="s">
        <v>42</v>
      </c>
      <c r="G328" s="197" t="s">
        <v>43</v>
      </c>
      <c r="H328" s="76" t="s">
        <v>42</v>
      </c>
      <c r="I328" s="960" t="s">
        <v>43</v>
      </c>
      <c r="J328" s="76" t="s">
        <v>42</v>
      </c>
    </row>
    <row r="329" spans="4:10" ht="15" thickBot="1" x14ac:dyDescent="0.4">
      <c r="D329" s="128"/>
      <c r="E329" s="1024" t="s">
        <v>130</v>
      </c>
      <c r="F329" s="1025"/>
      <c r="G329" s="1026" t="s">
        <v>94</v>
      </c>
      <c r="H329" s="1027"/>
      <c r="I329" s="962" t="s">
        <v>91</v>
      </c>
      <c r="J329" s="963"/>
    </row>
    <row r="330" spans="4:10" x14ac:dyDescent="0.35">
      <c r="D330" s="196" t="s">
        <v>129</v>
      </c>
      <c r="E330" s="195">
        <v>4072.6536000000001</v>
      </c>
      <c r="F330" s="194">
        <f>1241.3448</f>
        <v>1241.3448000000001</v>
      </c>
      <c r="G330" s="195">
        <v>3944.4178000000002</v>
      </c>
      <c r="H330" s="194">
        <v>1202.2584999999999</v>
      </c>
      <c r="I330" s="195">
        <v>3370.3236000000002</v>
      </c>
      <c r="J330" s="194">
        <v>1027.2746</v>
      </c>
    </row>
    <row r="331" spans="4:10" x14ac:dyDescent="0.35">
      <c r="D331" s="160" t="s">
        <v>128</v>
      </c>
      <c r="E331" s="195">
        <v>0</v>
      </c>
      <c r="F331" s="194">
        <f>E331/3.28083989501</f>
        <v>0</v>
      </c>
      <c r="G331" s="193">
        <f>G330</f>
        <v>3944.4178000000002</v>
      </c>
      <c r="H331" s="192">
        <f>H330</f>
        <v>1202.2584999999999</v>
      </c>
      <c r="I331" s="193">
        <f>E36</f>
        <v>7285.15</v>
      </c>
      <c r="J331" s="192">
        <f>F36</f>
        <v>2220.5137200021136</v>
      </c>
    </row>
    <row r="332" spans="4:10" x14ac:dyDescent="0.35">
      <c r="D332" s="160" t="s">
        <v>127</v>
      </c>
      <c r="E332" s="111">
        <v>0</v>
      </c>
      <c r="F332" s="191">
        <f>F331/F330</f>
        <v>0</v>
      </c>
      <c r="G332" s="111">
        <f>G331/G330</f>
        <v>1</v>
      </c>
      <c r="H332" s="191">
        <f>H331/H330</f>
        <v>1</v>
      </c>
      <c r="I332" s="190">
        <f>I331/I330</f>
        <v>2.1615580177523603</v>
      </c>
      <c r="J332" s="189">
        <f>J331/J330</f>
        <v>2.1615580877811187</v>
      </c>
    </row>
    <row r="333" spans="4:10" x14ac:dyDescent="0.35">
      <c r="D333" s="160" t="s">
        <v>126</v>
      </c>
      <c r="E333" s="188">
        <f>1/(((0.5*$E$325*(1+(($E$67-1)/2)*E332^2)+0.5)^0.68)*((1+(($E$67-1)/2)*E332^2)^0.12))</f>
        <v>1.2735207171355558</v>
      </c>
      <c r="F333" s="969">
        <f>E333</f>
        <v>1.2735207171355558</v>
      </c>
      <c r="G333" s="188">
        <f>1/(((0.5*$E$325*(1+(($E$67-1)/2)*G332^2)+0.5)^0.68)*((1+(($E$67-1)/2)*G332^2)^0.12))</f>
        <v>1.2396812008794493</v>
      </c>
      <c r="H333" s="969">
        <f>G333</f>
        <v>1.2396812008794493</v>
      </c>
      <c r="I333" s="187">
        <f>1/(((0.5*$E$325*(1+(($E$67-1)/2)*I332^2)+0.5)^0.68)*((1+(($E$67-1)/2)*I332^2)^0.12))</f>
        <v>1.1333976499746636</v>
      </c>
      <c r="J333" s="965">
        <f>I333</f>
        <v>1.1333976499746636</v>
      </c>
    </row>
    <row r="334" spans="4:10" x14ac:dyDescent="0.35">
      <c r="D334" s="160" t="s">
        <v>125</v>
      </c>
      <c r="E334" s="186">
        <f>0.0947/(12^3)</f>
        <v>5.4803240740740741E-5</v>
      </c>
      <c r="F334" s="184">
        <v>1.5168999999999999</v>
      </c>
      <c r="G334" s="186">
        <f>0.0583/(12^3)</f>
        <v>3.3738425925925925E-5</v>
      </c>
      <c r="H334" s="184">
        <v>0.93459999999999999</v>
      </c>
      <c r="I334" s="185">
        <f>0.0047/(12^3)</f>
        <v>2.7199074074074075E-6</v>
      </c>
      <c r="J334" s="184">
        <v>7.5999999999999998E-2</v>
      </c>
    </row>
    <row r="335" spans="4:10" ht="16.5" x14ac:dyDescent="0.35">
      <c r="D335" s="183" t="s">
        <v>124</v>
      </c>
      <c r="E335" s="182">
        <f>(E334*E330*12)^0.8</f>
        <v>2.1993379477443509</v>
      </c>
      <c r="F335" s="180">
        <f>(F334*F330)^0.8</f>
        <v>416.75373864508134</v>
      </c>
      <c r="G335" s="182">
        <f>(G334*G330*12)^0.8</f>
        <v>1.4542235657124296</v>
      </c>
      <c r="H335" s="180">
        <f>(H334*H330)^0.8</f>
        <v>275.73945085100303</v>
      </c>
      <c r="I335" s="181">
        <f>(I334*I330*12)^0.8</f>
        <v>0.17105098279883194</v>
      </c>
      <c r="J335" s="180">
        <f>(J334*J330)^0.8</f>
        <v>32.658791779641646</v>
      </c>
    </row>
    <row r="336" spans="4:10" ht="16.5" x14ac:dyDescent="0.35">
      <c r="D336" s="160" t="s">
        <v>123</v>
      </c>
      <c r="E336" s="179">
        <f>((0.026/$E$90^0.2)*(($E$323^0.2*$E$322)/($E$317^0.6))*((($E$11*$T$5)/($E$50))^0.8)*(($E$90/($E$86))^0.1))*(($E$88/$E$101)^0.9)*E333</f>
        <v>2.0743318413788399E-3</v>
      </c>
      <c r="F336" s="177">
        <f>((0.026/$F$90^0.2)*(($G$323^0.2*$G$322)/($G$317^0.6))*((($F$11)/($F$50))^0.8)*(($F$90/($F$86))^0.1))*(($F$88/$F$101)^0.9)*F333</f>
        <v>4.0820899389694079</v>
      </c>
      <c r="G336" s="179">
        <f>((0.026/$E$90^0.2)*(($E$323^0.2*$E$322)/($E$317^0.6))*((($E$11*$T$5)/($E$50))^0.8)*(($E$90/($E$86))^0.1))*(($E$88/$E$88)^0.9)*G333</f>
        <v>6.3348465919337398E-3</v>
      </c>
      <c r="H336" s="177">
        <f>((0.026/$F$90^0.2)*(($G$323^0.2*$G$322)/($G$317^0.6))*((($F$11)/($F$50))^0.8)*(($F$90/($F$86))^0.1))*(($F$88/$F$88)^0.9)*H333</f>
        <v>12.466382196909349</v>
      </c>
      <c r="I336" s="178">
        <f>((0.026/$E$90^0.2)*(($E$323^0.2*$E$322)/($E$317^0.6))*((($E$11*$T$5)/($E$50))^0.8)*(($E$90/($E$86))^0.1))*(($E$88/$E$89)^0.9)*I333</f>
        <v>1.5202966980112078E-3</v>
      </c>
      <c r="J336" s="177">
        <f>((0.026/$F$90^0.2)*(($G$323^0.2*$G$322)/($G$317^0.6))*((($F$11)/($F$50))^0.8)*(($F$90/($F$86))^0.1))*(($F$88/F89)^0.9)*J333</f>
        <v>2.99180089289607</v>
      </c>
    </row>
    <row r="337" spans="4:10" x14ac:dyDescent="0.35">
      <c r="D337" s="176" t="s">
        <v>122</v>
      </c>
      <c r="E337" s="175">
        <f>(1+$E$319*((C54-1)/2)*E332^(2))/(1+((C54-1)/2)*E332^(2))</f>
        <v>1</v>
      </c>
      <c r="F337" s="174">
        <f>E337</f>
        <v>1</v>
      </c>
      <c r="G337" s="173">
        <f>(1+$E$319*((E67-1)/2)*G332^(2))/(1+((E67-1)/2)*G332^(2))</f>
        <v>0.98283642565255847</v>
      </c>
      <c r="H337" s="172">
        <f>G337</f>
        <v>0.98283642565255847</v>
      </c>
      <c r="I337" s="1020">
        <f>(1+$E$319*((G66-1)/2)*I332^(2))/(1+((G66-1)/2)*I332^(2))</f>
        <v>0.62740099371337155</v>
      </c>
      <c r="J337" s="965">
        <f>I337</f>
        <v>0.62740099371337155</v>
      </c>
    </row>
    <row r="338" spans="4:10" x14ac:dyDescent="0.35">
      <c r="D338" s="176" t="s">
        <v>122</v>
      </c>
      <c r="E338" s="175">
        <f>(1+$E$320*((C55-1)/2)*E332^(2))/(1+((C55-1)/2)*E332^(2))</f>
        <v>1</v>
      </c>
      <c r="F338" s="174">
        <f>E338</f>
        <v>1</v>
      </c>
      <c r="G338" s="173">
        <f>(1+$E$320*((E68-1)/2)*G332^(2))/(1+((E68-1)/2)*G332^(2))</f>
        <v>1.0124692759948644</v>
      </c>
      <c r="H338" s="172">
        <f>G338</f>
        <v>1.0124692759948644</v>
      </c>
      <c r="I338" s="1020">
        <f>(1+$E$320*((G67-1)/2)*I332^(2))/(1+((G67-1)/2)*I332^(2))</f>
        <v>0.74420398721826908</v>
      </c>
      <c r="J338" s="965">
        <f>I338</f>
        <v>0.74420398721826908</v>
      </c>
    </row>
    <row r="339" spans="4:10" ht="16.5" x14ac:dyDescent="0.35">
      <c r="D339" s="160" t="s">
        <v>121</v>
      </c>
      <c r="E339" s="170">
        <f>$E$65*E338</f>
        <v>6125.4</v>
      </c>
      <c r="F339" s="169">
        <f>$F$65*F338</f>
        <v>3403.0027224</v>
      </c>
      <c r="G339" s="170">
        <f>$E$65*G338</f>
        <v>6201.7793031789415</v>
      </c>
      <c r="H339" s="169">
        <f>$F$65*H338</f>
        <v>3445.4357025568806</v>
      </c>
      <c r="I339" s="1071">
        <f>$E$65*I338</f>
        <v>4558.5471033067852</v>
      </c>
      <c r="J339" s="169">
        <f>$F$65*J338</f>
        <v>2532.5281945247043</v>
      </c>
    </row>
    <row r="340" spans="4:10" x14ac:dyDescent="0.35">
      <c r="D340" s="160" t="s">
        <v>120</v>
      </c>
      <c r="E340" s="168">
        <f>E336*(E339-$E$318)</f>
        <v>7.603940460897654</v>
      </c>
      <c r="F340" s="167">
        <f>F336*(F339-$G$318)</f>
        <v>8313.8131194118414</v>
      </c>
      <c r="G340" s="168">
        <f>G336*(G339-$E$318)</f>
        <v>23.705688365886658</v>
      </c>
      <c r="H340" s="167">
        <f>H336*(H339-$G$318)</f>
        <v>25918.718314260845</v>
      </c>
      <c r="I340" s="166">
        <f>I336*(I339-$E$318)</f>
        <v>3.190915929688634</v>
      </c>
      <c r="J340" s="165">
        <f>J336*(J339-$G$318)</f>
        <v>3488.9828814748971</v>
      </c>
    </row>
    <row r="341" spans="4:10" ht="16.5" x14ac:dyDescent="0.35">
      <c r="D341" s="160" t="s">
        <v>119</v>
      </c>
      <c r="E341" s="164">
        <f>$E$318-E340*($E$327/$E$326)</f>
        <v>2057.4370678643527</v>
      </c>
      <c r="F341" s="163">
        <f>$G$318-F340*($H$327/$G$326)</f>
        <v>1366.197282229165</v>
      </c>
      <c r="G341" s="164">
        <f>$E$318-G340*($E$327/$E$326)</f>
        <v>1205.6874644004445</v>
      </c>
      <c r="H341" s="163">
        <f>$G$318-H340*($H$327/$G$326)</f>
        <v>1365.8809145674654</v>
      </c>
      <c r="I341" s="162">
        <f>$E$318-I340*($E$327/$E$326)</f>
        <v>2290.877059392797</v>
      </c>
      <c r="J341" s="161">
        <f>$G$318-J340*($H$327/$G$326)</f>
        <v>1366.2839864882098</v>
      </c>
    </row>
    <row r="342" spans="4:10" ht="16.5" x14ac:dyDescent="0.35">
      <c r="D342" s="160" t="s">
        <v>118</v>
      </c>
      <c r="E342" s="159">
        <f>E340/(E341-$E$345)</f>
        <v>4.095522833881534E-3</v>
      </c>
      <c r="F342" s="156">
        <f>F340/(F341-$G$345)</f>
        <v>6.626355725764201</v>
      </c>
      <c r="G342" s="158">
        <f>G340/(G341-$E$345)</f>
        <v>2.3590156414645017E-2</v>
      </c>
      <c r="H342" s="156">
        <f>H340/(H341-$G$345)</f>
        <v>20.663197817480835</v>
      </c>
      <c r="I342" s="157">
        <f>I340/(I341-$E$345)</f>
        <v>1.526690438730167E-3</v>
      </c>
      <c r="J342" s="156">
        <f>J340/(J341-$G$345)</f>
        <v>2.7806307162399011</v>
      </c>
    </row>
    <row r="343" spans="4:10" ht="15" thickBot="1" x14ac:dyDescent="0.4">
      <c r="D343" s="155" t="s">
        <v>117</v>
      </c>
      <c r="E343" s="154">
        <f>PI()*E103*E107</f>
        <v>178.9666929890563</v>
      </c>
      <c r="F343" s="152">
        <f>PI()*F103*F107</f>
        <v>0.11546215164881955</v>
      </c>
      <c r="G343" s="154">
        <f>PI()*(E103/2+E90/2)*SQRT(((E103/2-E90/2)*COS(RADIANS(E98)))^2+((E103-E90)/2)^2)</f>
        <v>20.406402838172095</v>
      </c>
      <c r="H343" s="152">
        <f>PI()*(F103/2+F90/2)*SQRT(((F103/2-F90/2)*COS(RADIANS(E98)))^2+((F103-F90)/2)^2)</f>
        <v>1.3165394855075101E-2</v>
      </c>
      <c r="I343" s="153">
        <f>PI()*(E92/2+E90/2)*SQRT(((E92/2-E90/2)*COS(RADIANS(E78)))^2+((E92-E90)/2)^2)</f>
        <v>27.23755417224411</v>
      </c>
      <c r="J343" s="152">
        <f>PI()*(F92/2+F90/2)*SQRT(((F92/2-F90/2)*COS(RADIANS(E78)))^2+((F92-F90)/2)^2)</f>
        <v>1.7572580449765011E-2</v>
      </c>
    </row>
    <row r="344" spans="4:10" x14ac:dyDescent="0.35">
      <c r="D344" s="151" t="s">
        <v>116</v>
      </c>
      <c r="E344" s="1050">
        <v>15</v>
      </c>
      <c r="F344" s="1051"/>
      <c r="G344" s="1051"/>
      <c r="H344" s="1052"/>
    </row>
    <row r="345" spans="4:10" ht="16.5" x14ac:dyDescent="0.35">
      <c r="D345" s="136" t="s">
        <v>115</v>
      </c>
      <c r="E345" s="150">
        <f>F345+459.67</f>
        <v>200.79000000000002</v>
      </c>
      <c r="F345" s="149">
        <v>-258.88</v>
      </c>
      <c r="G345" s="148">
        <f>E345*0.5555</f>
        <v>111.53884500000001</v>
      </c>
      <c r="H345" s="147">
        <f>G345-273.15</f>
        <v>-161.61115499999997</v>
      </c>
    </row>
    <row r="346" spans="4:10" ht="16.5" x14ac:dyDescent="0.35">
      <c r="D346" s="136" t="s">
        <v>114</v>
      </c>
      <c r="E346" s="150">
        <f>F346+459.67</f>
        <v>343.02</v>
      </c>
      <c r="F346" s="149">
        <v>-116.65</v>
      </c>
      <c r="G346" s="148">
        <f>E346*0.5555</f>
        <v>190.54760999999999</v>
      </c>
      <c r="H346" s="147">
        <f>G346-273.15</f>
        <v>-82.602389999999986</v>
      </c>
    </row>
    <row r="347" spans="4:10" x14ac:dyDescent="0.35">
      <c r="D347" s="136" t="s">
        <v>113</v>
      </c>
      <c r="E347" s="146">
        <f>F347/(12^3)</f>
        <v>2.7997685185185188E-2</v>
      </c>
      <c r="F347" s="145">
        <f>E7</f>
        <v>48.38</v>
      </c>
      <c r="G347" s="1053">
        <f>F7</f>
        <v>775.04759999999999</v>
      </c>
      <c r="H347" s="1054"/>
    </row>
    <row r="348" spans="4:10" x14ac:dyDescent="0.35">
      <c r="D348" s="136" t="s">
        <v>112</v>
      </c>
      <c r="E348" s="955">
        <v>2.1399999999999999E-2</v>
      </c>
      <c r="F348" s="1055"/>
      <c r="G348" s="1055"/>
      <c r="H348" s="956"/>
    </row>
    <row r="349" spans="4:10" x14ac:dyDescent="0.35">
      <c r="D349" s="136" t="s">
        <v>111</v>
      </c>
      <c r="E349" s="144">
        <f>F349*12</f>
        <v>9.814680000000001E-4</v>
      </c>
      <c r="F349" s="143">
        <f>8.1789*10^-5</f>
        <v>8.1789000000000013E-5</v>
      </c>
      <c r="G349" s="1056">
        <f>F349*1.4881639</f>
        <v>1.2171543721710002E-4</v>
      </c>
      <c r="H349" s="1057"/>
    </row>
    <row r="350" spans="4:10" ht="16.5" x14ac:dyDescent="0.35">
      <c r="D350" s="136" t="s">
        <v>110</v>
      </c>
      <c r="E350" s="144">
        <f>F350*12</f>
        <v>1.6032000000000004E-4</v>
      </c>
      <c r="F350" s="143">
        <f>1.336*10^-5</f>
        <v>1.3360000000000003E-5</v>
      </c>
      <c r="G350" s="1056">
        <f>F350*1.4881639</f>
        <v>1.9881869704000005E-5</v>
      </c>
      <c r="H350" s="1057"/>
    </row>
    <row r="351" spans="4:10" ht="16.5" x14ac:dyDescent="0.35">
      <c r="D351" s="136" t="s">
        <v>109</v>
      </c>
      <c r="E351" s="1058">
        <v>0.82396999999999998</v>
      </c>
      <c r="F351" s="1059"/>
      <c r="G351" s="1060">
        <f>E351*4186.800000009</f>
        <v>3449.7975960074155</v>
      </c>
      <c r="H351" s="1061"/>
    </row>
    <row r="352" spans="4:10" x14ac:dyDescent="0.35">
      <c r="D352" s="136" t="s">
        <v>108</v>
      </c>
      <c r="E352" s="142">
        <f>F352/144</f>
        <v>2.5057594124999997E-6</v>
      </c>
      <c r="F352" s="141">
        <f>G352*0.001925964</f>
        <v>3.6082935539999997E-4</v>
      </c>
      <c r="G352" s="1036">
        <v>0.18734999999999999</v>
      </c>
      <c r="H352" s="1037"/>
    </row>
    <row r="353" spans="4:8" x14ac:dyDescent="0.35">
      <c r="D353" s="136" t="s">
        <v>107</v>
      </c>
      <c r="E353" s="1038">
        <f>(($E$348*((E43*2.20462*4)^0.8)*((1/(E349))^0.8)*(((E351*E349)/(E352))^0.4)*(((E349)/(E350))^0.14))*(E344^-0.8)*(1/(G342/E352)))^(1/1.8)</f>
        <v>0.10284501739384225</v>
      </c>
      <c r="F353" s="1039"/>
      <c r="G353" s="1040">
        <f>CONVERT(E353,"in","mm")</f>
        <v>2.6122634418035933</v>
      </c>
      <c r="H353" s="1041"/>
    </row>
    <row r="354" spans="4:8" x14ac:dyDescent="0.35">
      <c r="D354" s="136" t="s">
        <v>106</v>
      </c>
      <c r="E354" s="140">
        <f>PI()*(E353/2)^2</f>
        <v>8.3072330312673245E-3</v>
      </c>
      <c r="F354" s="139">
        <f>E354/144</f>
        <v>5.7689118272689754E-5</v>
      </c>
      <c r="G354" s="138">
        <f>PI()*(G353/2)^2</f>
        <v>5.3594944624524281</v>
      </c>
      <c r="H354" s="137">
        <f>G354/(1000^2)</f>
        <v>5.359494462452428E-6</v>
      </c>
    </row>
    <row r="355" spans="4:8" ht="16.5" x14ac:dyDescent="0.35">
      <c r="D355" s="136" t="s">
        <v>105</v>
      </c>
      <c r="E355" s="1042">
        <f>E43/(E7*F354*E344)</f>
        <v>109.70527308043449</v>
      </c>
      <c r="F355" s="1043"/>
      <c r="G355" s="1044">
        <f>F43/(F7*H354*E344)</f>
        <v>33.434959872454009</v>
      </c>
      <c r="H355" s="1045"/>
    </row>
    <row r="356" spans="4:8" x14ac:dyDescent="0.35">
      <c r="D356" s="136" t="s">
        <v>104</v>
      </c>
      <c r="E356" s="1046">
        <f>E24*E351*(E346-E345)</f>
        <v>529.89188355480633</v>
      </c>
      <c r="F356" s="1047"/>
      <c r="G356" s="1048">
        <f>E356*1.05505585</f>
        <v>559.06553161201725</v>
      </c>
      <c r="H356" s="1049"/>
    </row>
    <row r="357" spans="4:8" ht="16.5" x14ac:dyDescent="0.35">
      <c r="D357" s="136" t="s">
        <v>103</v>
      </c>
      <c r="E357" s="1046">
        <f>E343*E340+(G343+I343)*((G340+I340)/2*0.75)</f>
        <v>1841.3998250167456</v>
      </c>
      <c r="F357" s="1047"/>
      <c r="G357" s="1048">
        <f>F343*F340+(H343+J343)*((H340+J340)/2*0.75)</f>
        <v>1298.9056985959664</v>
      </c>
      <c r="H357" s="1049"/>
    </row>
    <row r="358" spans="4:8" ht="16.5" x14ac:dyDescent="0.35">
      <c r="D358" s="136" t="s">
        <v>102</v>
      </c>
      <c r="E358" s="1070">
        <f>E357/(E43*E351)</f>
        <v>486.58438821327513</v>
      </c>
      <c r="F358" s="1071"/>
      <c r="G358" s="1072">
        <f>E358*0.555556</f>
        <v>270.3248763782143</v>
      </c>
      <c r="H358" s="1073"/>
    </row>
    <row r="359" spans="4:8" ht="17" thickBot="1" x14ac:dyDescent="0.4">
      <c r="D359" s="135" t="s">
        <v>101</v>
      </c>
      <c r="E359" s="134">
        <f>E345+E358</f>
        <v>687.3743882132751</v>
      </c>
      <c r="F359" s="133">
        <f>E359-459.67</f>
        <v>227.70438821327508</v>
      </c>
      <c r="G359" s="132">
        <f>G345+G358</f>
        <v>381.86372137821434</v>
      </c>
      <c r="H359" s="131">
        <f>G359-273.15</f>
        <v>108.71372137821436</v>
      </c>
    </row>
    <row r="360" spans="4:8" ht="15" thickBot="1" x14ac:dyDescent="0.4">
      <c r="F360" s="920"/>
      <c r="G360" s="920"/>
    </row>
    <row r="361" spans="4:8" ht="15" thickBot="1" x14ac:dyDescent="0.4"/>
    <row r="362" spans="4:8" ht="15" thickBot="1" x14ac:dyDescent="0.4">
      <c r="D362" s="919" t="s">
        <v>100</v>
      </c>
      <c r="E362" s="920"/>
      <c r="F362" s="920"/>
      <c r="G362" s="920"/>
      <c r="H362" s="921"/>
    </row>
    <row r="363" spans="4:8" ht="15" thickBot="1" x14ac:dyDescent="0.4">
      <c r="D363" s="968"/>
      <c r="E363" s="912" t="s">
        <v>43</v>
      </c>
      <c r="F363" s="912"/>
      <c r="G363" s="931" t="s">
        <v>42</v>
      </c>
      <c r="H363" s="921"/>
    </row>
    <row r="364" spans="4:8" x14ac:dyDescent="0.35">
      <c r="D364" s="60" t="s">
        <v>99</v>
      </c>
      <c r="E364" s="933" t="s">
        <v>98</v>
      </c>
      <c r="F364" s="934"/>
      <c r="G364" s="934"/>
      <c r="H364" s="935"/>
    </row>
    <row r="365" spans="4:8" x14ac:dyDescent="0.35">
      <c r="D365" s="60" t="s">
        <v>92</v>
      </c>
      <c r="E365" s="953" t="s">
        <v>97</v>
      </c>
      <c r="F365" s="1021"/>
      <c r="G365" s="1021"/>
      <c r="H365" s="967"/>
    </row>
    <row r="366" spans="4:8" x14ac:dyDescent="0.35">
      <c r="D366" s="48" t="s">
        <v>90</v>
      </c>
      <c r="E366" s="953" t="s">
        <v>89</v>
      </c>
      <c r="F366" s="1021"/>
      <c r="G366" s="1021"/>
      <c r="H366" s="967"/>
    </row>
    <row r="367" spans="4:8" x14ac:dyDescent="0.35">
      <c r="D367" s="48" t="s">
        <v>88</v>
      </c>
      <c r="E367" s="1062">
        <f>14.3*10^6</f>
        <v>14300000</v>
      </c>
      <c r="F367" s="1063"/>
      <c r="G367" s="1064">
        <f>E367*6894.75729</f>
        <v>98595029247</v>
      </c>
      <c r="H367" s="1065"/>
    </row>
    <row r="368" spans="4:8" x14ac:dyDescent="0.35">
      <c r="D368" s="48" t="s">
        <v>87</v>
      </c>
      <c r="E368" s="1066">
        <f>8.91*10^-6</f>
        <v>8.9099999999999994E-6</v>
      </c>
      <c r="F368" s="1067"/>
      <c r="G368" s="1068">
        <f>E368*1.8</f>
        <v>1.6037999999999998E-5</v>
      </c>
      <c r="H368" s="1069"/>
    </row>
    <row r="369" spans="4:8" x14ac:dyDescent="0.35">
      <c r="D369" s="48" t="s">
        <v>86</v>
      </c>
      <c r="E369" s="1084">
        <f>196/3600/144</f>
        <v>3.7808641975308637E-4</v>
      </c>
      <c r="F369" s="1085"/>
      <c r="G369" s="1022">
        <f>E369*144*519.220399911</f>
        <v>28.268666217376659</v>
      </c>
      <c r="H369" s="1023"/>
    </row>
    <row r="370" spans="4:8" x14ac:dyDescent="0.35">
      <c r="D370" s="48" t="s">
        <v>85</v>
      </c>
      <c r="E370" s="922">
        <v>0.40200000000000002</v>
      </c>
      <c r="F370" s="923"/>
      <c r="G370" s="955">
        <f>E370</f>
        <v>0.40200000000000002</v>
      </c>
      <c r="H370" s="956"/>
    </row>
    <row r="371" spans="4:8" x14ac:dyDescent="0.35">
      <c r="D371" s="48" t="s">
        <v>84</v>
      </c>
      <c r="E371" s="1002">
        <v>6.8000000000000005E-2</v>
      </c>
      <c r="F371" s="1086"/>
      <c r="G371" s="1087">
        <f>CONVERT(E371,"in","mm")</f>
        <v>1.7271999999999998</v>
      </c>
      <c r="H371" s="1088"/>
    </row>
    <row r="372" spans="4:8" x14ac:dyDescent="0.35">
      <c r="D372" s="48" t="s">
        <v>83</v>
      </c>
      <c r="E372" s="1074">
        <f>E340</f>
        <v>7.603940460897654</v>
      </c>
      <c r="F372" s="1075"/>
      <c r="G372" s="1076">
        <f>E372*1634.246178451</f>
        <v>12426.710639390927</v>
      </c>
      <c r="H372" s="1077"/>
    </row>
    <row r="373" spans="4:8" x14ac:dyDescent="0.35">
      <c r="D373" s="48" t="s">
        <v>82</v>
      </c>
      <c r="E373" s="1078">
        <f>E102</f>
        <v>2.5485939437265737</v>
      </c>
      <c r="F373" s="1079"/>
      <c r="G373" s="1080">
        <f>CONVERT(E373,"in","mm")</f>
        <v>64.734286170654983</v>
      </c>
      <c r="H373" s="1081"/>
    </row>
    <row r="374" spans="4:8" ht="16.5" x14ac:dyDescent="0.45">
      <c r="D374" s="48" t="s">
        <v>96</v>
      </c>
      <c r="E374" s="1082">
        <f>$E$11+$AI$93+$AI$92</f>
        <v>578.45367326224959</v>
      </c>
      <c r="F374" s="1083"/>
      <c r="G374" s="1064">
        <f>E374*6894.75729</f>
        <v>3988297.6806521732</v>
      </c>
      <c r="H374" s="1065"/>
    </row>
    <row r="375" spans="4:8" ht="16.5" x14ac:dyDescent="0.45">
      <c r="D375" s="48" t="s">
        <v>95</v>
      </c>
      <c r="E375" s="1082">
        <f>E11</f>
        <v>400</v>
      </c>
      <c r="F375" s="1083"/>
      <c r="G375" s="1064">
        <f>E375*6894.75729</f>
        <v>2757902.9159999997</v>
      </c>
      <c r="H375" s="1065"/>
    </row>
    <row r="376" spans="4:8" ht="15" thickBot="1" x14ac:dyDescent="0.4">
      <c r="D376" s="44" t="s">
        <v>79</v>
      </c>
      <c r="E376" s="1089">
        <f>(((E374-E375)*E373)/E371)+((E367*E368*E372*E371)/(2*(1-E370)*E369))</f>
        <v>152381.46292414831</v>
      </c>
      <c r="F376" s="1090"/>
      <c r="G376" s="1091">
        <f>(((G374-G375)*G373)/G371)+((G367*G368*G372*G371)/(2*(1-G370)*G369))</f>
        <v>1049961411.7900733</v>
      </c>
      <c r="H376" s="1092"/>
    </row>
    <row r="377" spans="4:8" ht="15" thickBot="1" x14ac:dyDescent="0.4">
      <c r="D377" s="130"/>
      <c r="E377" s="129"/>
      <c r="F377" s="129"/>
      <c r="G377" s="129"/>
      <c r="H377" s="129"/>
    </row>
    <row r="378" spans="4:8" x14ac:dyDescent="0.35">
      <c r="D378" s="60" t="s">
        <v>92</v>
      </c>
      <c r="E378" s="953" t="s">
        <v>94</v>
      </c>
      <c r="F378" s="1021"/>
      <c r="G378" s="1021"/>
      <c r="H378" s="967"/>
    </row>
    <row r="379" spans="4:8" x14ac:dyDescent="0.35">
      <c r="D379" s="48" t="s">
        <v>90</v>
      </c>
      <c r="E379" s="953" t="s">
        <v>89</v>
      </c>
      <c r="F379" s="1021"/>
      <c r="G379" s="1021"/>
      <c r="H379" s="967"/>
    </row>
    <row r="380" spans="4:8" x14ac:dyDescent="0.35">
      <c r="D380" s="48" t="s">
        <v>88</v>
      </c>
      <c r="E380" s="1062">
        <f>14.3*10^6</f>
        <v>14300000</v>
      </c>
      <c r="F380" s="1063"/>
      <c r="G380" s="1064">
        <f>E380*6894.75729</f>
        <v>98595029247</v>
      </c>
      <c r="H380" s="1065"/>
    </row>
    <row r="381" spans="4:8" x14ac:dyDescent="0.35">
      <c r="D381" s="48" t="s">
        <v>87</v>
      </c>
      <c r="E381" s="1066">
        <f>8.91*10^-6</f>
        <v>8.9099999999999994E-6</v>
      </c>
      <c r="F381" s="1067"/>
      <c r="G381" s="1068">
        <f>E381*1.8</f>
        <v>1.6037999999999998E-5</v>
      </c>
      <c r="H381" s="1069"/>
    </row>
    <row r="382" spans="4:8" x14ac:dyDescent="0.35">
      <c r="D382" s="48" t="s">
        <v>86</v>
      </c>
      <c r="E382" s="1084">
        <f>196/3600/144</f>
        <v>3.7808641975308637E-4</v>
      </c>
      <c r="F382" s="1085"/>
      <c r="G382" s="1022">
        <f>E382*144*519.220399911</f>
        <v>28.268666217376659</v>
      </c>
      <c r="H382" s="1023"/>
    </row>
    <row r="383" spans="4:8" x14ac:dyDescent="0.35">
      <c r="D383" s="48" t="s">
        <v>85</v>
      </c>
      <c r="E383" s="922">
        <v>0.40200000000000002</v>
      </c>
      <c r="F383" s="923"/>
      <c r="G383" s="955">
        <f>E383</f>
        <v>0.40200000000000002</v>
      </c>
      <c r="H383" s="956"/>
    </row>
    <row r="384" spans="4:8" x14ac:dyDescent="0.35">
      <c r="D384" s="48" t="s">
        <v>84</v>
      </c>
      <c r="E384" s="1002">
        <v>1.0999999999999999E-2</v>
      </c>
      <c r="F384" s="1086"/>
      <c r="G384" s="1087">
        <f>CONVERT(E384,"in","mm")</f>
        <v>0.27940000000000004</v>
      </c>
      <c r="H384" s="1088"/>
    </row>
    <row r="385" spans="4:8" x14ac:dyDescent="0.35">
      <c r="D385" s="48" t="s">
        <v>83</v>
      </c>
      <c r="E385" s="1074">
        <f>G340</f>
        <v>23.705688365886658</v>
      </c>
      <c r="F385" s="1075"/>
      <c r="G385" s="1076">
        <f>E385*1634.246178451</f>
        <v>38740.930619500607</v>
      </c>
      <c r="H385" s="1077"/>
    </row>
    <row r="386" spans="4:8" x14ac:dyDescent="0.35">
      <c r="D386" s="48" t="s">
        <v>82</v>
      </c>
      <c r="E386" s="1078">
        <f>E91</f>
        <v>1.3503221360671378</v>
      </c>
      <c r="F386" s="1079"/>
      <c r="G386" s="1080">
        <f>CONVERT(E386,"in","mm")</f>
        <v>34.298182256105299</v>
      </c>
      <c r="H386" s="1081"/>
    </row>
    <row r="387" spans="4:8" x14ac:dyDescent="0.35">
      <c r="D387" s="48" t="s">
        <v>81</v>
      </c>
      <c r="E387" s="735">
        <f>$E$11+$AI$93+$AI$92</f>
        <v>578.45367326224959</v>
      </c>
      <c r="F387" s="866"/>
      <c r="G387" s="748">
        <f>E387*6894.75729</f>
        <v>3988297.6806521732</v>
      </c>
      <c r="H387" s="749"/>
    </row>
    <row r="388" spans="4:8" x14ac:dyDescent="0.35">
      <c r="D388" s="48" t="s">
        <v>93</v>
      </c>
      <c r="E388" s="879">
        <v>173.64259999999999</v>
      </c>
      <c r="F388" s="880"/>
      <c r="G388" s="748">
        <f>E388*6894.75729</f>
        <v>1197223.5822045538</v>
      </c>
      <c r="H388" s="749"/>
    </row>
    <row r="389" spans="4:8" ht="15" thickBot="1" x14ac:dyDescent="0.4">
      <c r="D389" s="44" t="s">
        <v>79</v>
      </c>
      <c r="E389" s="867">
        <f>(((E387-E388)*E386)/E384)+((E380*E381*E385*E384)/(2*(1-E383)*E382))</f>
        <v>123167.73084974336</v>
      </c>
      <c r="F389" s="868"/>
      <c r="G389" s="756">
        <f>(((G387-G388)*G386)/G384)+((G380*G381*G385*G384)/(2*(1-G383)*G382))</f>
        <v>848872819.42464733</v>
      </c>
      <c r="H389" s="757"/>
    </row>
    <row r="390" spans="4:8" ht="15" thickBot="1" x14ac:dyDescent="0.4">
      <c r="D390" s="128"/>
      <c r="E390" s="127"/>
      <c r="F390" s="127"/>
      <c r="G390" s="127"/>
      <c r="H390" s="126"/>
    </row>
    <row r="391" spans="4:8" x14ac:dyDescent="0.35">
      <c r="D391" s="60" t="s">
        <v>92</v>
      </c>
      <c r="E391" s="737" t="s">
        <v>91</v>
      </c>
      <c r="F391" s="744"/>
      <c r="G391" s="744"/>
      <c r="H391" s="738"/>
    </row>
    <row r="392" spans="4:8" x14ac:dyDescent="0.35">
      <c r="D392" s="48" t="s">
        <v>90</v>
      </c>
      <c r="E392" s="739" t="s">
        <v>89</v>
      </c>
      <c r="F392" s="745"/>
      <c r="G392" s="745"/>
      <c r="H392" s="740"/>
    </row>
    <row r="393" spans="4:8" x14ac:dyDescent="0.35">
      <c r="D393" s="48" t="s">
        <v>88</v>
      </c>
      <c r="E393" s="877">
        <f>14.3*10^6</f>
        <v>14300000</v>
      </c>
      <c r="F393" s="878"/>
      <c r="G393" s="748">
        <f>E393*6894.75729</f>
        <v>98595029247</v>
      </c>
      <c r="H393" s="749"/>
    </row>
    <row r="394" spans="4:8" x14ac:dyDescent="0.35">
      <c r="D394" s="48" t="s">
        <v>87</v>
      </c>
      <c r="E394" s="869">
        <f>8.91*10^-6</f>
        <v>8.9099999999999994E-6</v>
      </c>
      <c r="F394" s="870"/>
      <c r="G394" s="746">
        <f>E394*1.8</f>
        <v>1.6037999999999998E-5</v>
      </c>
      <c r="H394" s="747"/>
    </row>
    <row r="395" spans="4:8" x14ac:dyDescent="0.35">
      <c r="D395" s="48" t="s">
        <v>86</v>
      </c>
      <c r="E395" s="871">
        <f>196/3600/144</f>
        <v>3.7808641975308637E-4</v>
      </c>
      <c r="F395" s="872"/>
      <c r="G395" s="741">
        <f>E395*144*519.220399911</f>
        <v>28.268666217376659</v>
      </c>
      <c r="H395" s="742"/>
    </row>
    <row r="396" spans="4:8" x14ac:dyDescent="0.35">
      <c r="D396" s="48" t="s">
        <v>85</v>
      </c>
      <c r="E396" s="873">
        <v>0.40200000000000002</v>
      </c>
      <c r="F396" s="874"/>
      <c r="G396" s="704">
        <f>E396</f>
        <v>0.40200000000000002</v>
      </c>
      <c r="H396" s="743"/>
    </row>
    <row r="397" spans="4:8" x14ac:dyDescent="0.35">
      <c r="D397" s="48" t="s">
        <v>84</v>
      </c>
      <c r="E397" s="875">
        <v>6.8000000000000005E-2</v>
      </c>
      <c r="F397" s="876"/>
      <c r="G397" s="754">
        <f>CONVERT(E397,"in","mm")</f>
        <v>1.7271999999999998</v>
      </c>
      <c r="H397" s="755"/>
    </row>
    <row r="398" spans="4:8" x14ac:dyDescent="0.35">
      <c r="D398" s="48" t="s">
        <v>83</v>
      </c>
      <c r="E398" s="862">
        <f>I340</f>
        <v>3.190915929688634</v>
      </c>
      <c r="F398" s="863"/>
      <c r="G398" s="750">
        <f>E398*1634.246178451</f>
        <v>5214.74216385207</v>
      </c>
      <c r="H398" s="751"/>
    </row>
    <row r="399" spans="4:8" x14ac:dyDescent="0.35">
      <c r="D399" s="48" t="s">
        <v>82</v>
      </c>
      <c r="E399" s="864">
        <f>E93</f>
        <v>2.8388897179171821</v>
      </c>
      <c r="F399" s="865"/>
      <c r="G399" s="752">
        <f>CONVERT(E399,"in","mm")</f>
        <v>72.107798835096432</v>
      </c>
      <c r="H399" s="753"/>
    </row>
    <row r="400" spans="4:8" x14ac:dyDescent="0.35">
      <c r="D400" s="48" t="s">
        <v>81</v>
      </c>
      <c r="E400" s="735">
        <f>$E$11+$AI$93+$AI$92</f>
        <v>578.45367326224959</v>
      </c>
      <c r="F400" s="866"/>
      <c r="G400" s="748">
        <f>E400*6894.75729</f>
        <v>3988297.6806521732</v>
      </c>
      <c r="H400" s="749"/>
    </row>
    <row r="401" spans="4:8" x14ac:dyDescent="0.35">
      <c r="D401" s="48" t="s">
        <v>80</v>
      </c>
      <c r="E401" s="735">
        <f>E12</f>
        <v>12</v>
      </c>
      <c r="F401" s="866"/>
      <c r="G401" s="748">
        <f>E401*6894.75729</f>
        <v>82737.087479999987</v>
      </c>
      <c r="H401" s="749"/>
    </row>
    <row r="402" spans="4:8" ht="15" thickBot="1" x14ac:dyDescent="0.4">
      <c r="D402" s="44" t="s">
        <v>79</v>
      </c>
      <c r="E402" s="867">
        <f>(((E400-E401)*E399)/E397)+((E393*E394*E398*E397)/(2*(1-E396)*E395))</f>
        <v>84787.159980578872</v>
      </c>
      <c r="F402" s="868"/>
      <c r="G402" s="756">
        <f>(((G400-G401)*G399)/G397)+((G393*G394*G398*G397)/(2*(1-G396)*G395))</f>
        <v>584304979.32629061</v>
      </c>
      <c r="H402" s="757"/>
    </row>
  </sheetData>
  <mergeCells count="233">
    <mergeCell ref="E222:F222"/>
    <mergeCell ref="E223:F223"/>
    <mergeCell ref="G222:H222"/>
    <mergeCell ref="G223:H223"/>
    <mergeCell ref="E228:F228"/>
    <mergeCell ref="G228:H228"/>
    <mergeCell ref="AI48:AJ48"/>
    <mergeCell ref="AE50:AH50"/>
    <mergeCell ref="AI55:AJ55"/>
    <mergeCell ref="AI58:AJ58"/>
    <mergeCell ref="AB167:AC167"/>
    <mergeCell ref="AB168:AC168"/>
    <mergeCell ref="AB143:AC143"/>
    <mergeCell ref="AB166:AC166"/>
    <mergeCell ref="AB156:AC156"/>
    <mergeCell ref="AE120:AH120"/>
    <mergeCell ref="AE133:AH133"/>
    <mergeCell ref="AE134:AJ134"/>
    <mergeCell ref="AB122:AC122"/>
    <mergeCell ref="AI60:AJ60"/>
    <mergeCell ref="AI62:AJ62"/>
    <mergeCell ref="AI63:AJ63"/>
    <mergeCell ref="AE75:AH75"/>
    <mergeCell ref="AB130:AC130"/>
    <mergeCell ref="AE144:AJ144"/>
    <mergeCell ref="AE143:AH143"/>
    <mergeCell ref="AI148:AJ148"/>
    <mergeCell ref="AE28:AH28"/>
    <mergeCell ref="AI33:AJ33"/>
    <mergeCell ref="X50:AA50"/>
    <mergeCell ref="AB47:AC47"/>
    <mergeCell ref="AI91:AJ91"/>
    <mergeCell ref="X71:AA71"/>
    <mergeCell ref="X72:AA72"/>
    <mergeCell ref="X108:AA108"/>
    <mergeCell ref="AB84:AC84"/>
    <mergeCell ref="AB89:AC89"/>
    <mergeCell ref="AB86:AC86"/>
    <mergeCell ref="AB45:AC45"/>
    <mergeCell ref="AI40:AJ40"/>
    <mergeCell ref="AI43:AJ43"/>
    <mergeCell ref="AB87:AC87"/>
    <mergeCell ref="AB88:AC88"/>
    <mergeCell ref="AE97:AH97"/>
    <mergeCell ref="AB58:AC58"/>
    <mergeCell ref="AE85:AH85"/>
    <mergeCell ref="AI59:AJ59"/>
    <mergeCell ref="AB75:AC75"/>
    <mergeCell ref="AB82:AC82"/>
    <mergeCell ref="AB79:AC79"/>
    <mergeCell ref="AI20:AJ20"/>
    <mergeCell ref="AI21:AJ21"/>
    <mergeCell ref="AB21:AC21"/>
    <mergeCell ref="AB23:AC23"/>
    <mergeCell ref="AB24:AC24"/>
    <mergeCell ref="AB25:AC25"/>
    <mergeCell ref="X74:AA74"/>
    <mergeCell ref="AB59:AC59"/>
    <mergeCell ref="AB62:AC62"/>
    <mergeCell ref="AB63:AC63"/>
    <mergeCell ref="AE74:AH74"/>
    <mergeCell ref="AI37:AJ37"/>
    <mergeCell ref="AI38:AJ38"/>
    <mergeCell ref="AI39:AJ39"/>
    <mergeCell ref="AI24:AJ24"/>
    <mergeCell ref="AI25:AJ25"/>
    <mergeCell ref="AI26:AJ26"/>
    <mergeCell ref="AB55:AC55"/>
    <mergeCell ref="AI46:AJ46"/>
    <mergeCell ref="AI35:AJ35"/>
    <mergeCell ref="AI44:AJ44"/>
    <mergeCell ref="AI45:AJ45"/>
    <mergeCell ref="AI36:AJ36"/>
    <mergeCell ref="AB44:AC44"/>
    <mergeCell ref="X68:AA68"/>
    <mergeCell ref="AE68:AH68"/>
    <mergeCell ref="AI47:AJ47"/>
    <mergeCell ref="AB8:AC8"/>
    <mergeCell ref="AB48:AC48"/>
    <mergeCell ref="AB46:AC46"/>
    <mergeCell ref="AB60:AC60"/>
    <mergeCell ref="AB43:AC43"/>
    <mergeCell ref="AB40:AC40"/>
    <mergeCell ref="AE3:AJ3"/>
    <mergeCell ref="AI6:AJ6"/>
    <mergeCell ref="AI8:AJ8"/>
    <mergeCell ref="AI10:AJ10"/>
    <mergeCell ref="AI14:AJ14"/>
    <mergeCell ref="AB6:AC6"/>
    <mergeCell ref="AI22:AJ22"/>
    <mergeCell ref="AI23:AJ23"/>
    <mergeCell ref="AB26:AC26"/>
    <mergeCell ref="AB14:AC14"/>
    <mergeCell ref="AB10:AC10"/>
    <mergeCell ref="AB22:AC22"/>
    <mergeCell ref="AB16:AC16"/>
    <mergeCell ref="AB17:AC17"/>
    <mergeCell ref="AI16:AJ16"/>
    <mergeCell ref="AI17:AJ17"/>
    <mergeCell ref="AI18:AJ18"/>
    <mergeCell ref="AI19:AJ19"/>
    <mergeCell ref="N13:O13"/>
    <mergeCell ref="I13:J13"/>
    <mergeCell ref="AB18:AC18"/>
    <mergeCell ref="AB19:AC19"/>
    <mergeCell ref="AB20:AC20"/>
    <mergeCell ref="AB39:AC39"/>
    <mergeCell ref="A3:B3"/>
    <mergeCell ref="H8:J8"/>
    <mergeCell ref="H39:J39"/>
    <mergeCell ref="N20:O20"/>
    <mergeCell ref="N11:O11"/>
    <mergeCell ref="I20:J20"/>
    <mergeCell ref="I11:J11"/>
    <mergeCell ref="N22:O22"/>
    <mergeCell ref="X3:AC3"/>
    <mergeCell ref="X28:AA28"/>
    <mergeCell ref="AB33:AC33"/>
    <mergeCell ref="AB35:AC35"/>
    <mergeCell ref="AB36:AC36"/>
    <mergeCell ref="AB37:AC37"/>
    <mergeCell ref="AB38:AC38"/>
    <mergeCell ref="E10:F10"/>
    <mergeCell ref="D34:F34"/>
    <mergeCell ref="I36:J36"/>
    <mergeCell ref="D1:E1"/>
    <mergeCell ref="E16:F16"/>
    <mergeCell ref="E19:F19"/>
    <mergeCell ref="E6:F6"/>
    <mergeCell ref="E8:F8"/>
    <mergeCell ref="H75:J75"/>
    <mergeCell ref="H82:J82"/>
    <mergeCell ref="D95:F95"/>
    <mergeCell ref="E99:F99"/>
    <mergeCell ref="E35:F35"/>
    <mergeCell ref="D3:F3"/>
    <mergeCell ref="H68:J68"/>
    <mergeCell ref="I84:J84"/>
    <mergeCell ref="I85:J85"/>
    <mergeCell ref="H97:K97"/>
    <mergeCell ref="J98:K98"/>
    <mergeCell ref="H3:J3"/>
    <mergeCell ref="I4:J4"/>
    <mergeCell ref="H25:J25"/>
    <mergeCell ref="E15:F15"/>
    <mergeCell ref="H78:J78"/>
    <mergeCell ref="I86:J86"/>
    <mergeCell ref="I83:J83"/>
    <mergeCell ref="E30:F30"/>
    <mergeCell ref="D187:E187"/>
    <mergeCell ref="H165:J165"/>
    <mergeCell ref="AB170:AC170"/>
    <mergeCell ref="AB146:AC146"/>
    <mergeCell ref="AB147:AC147"/>
    <mergeCell ref="AB148:AC148"/>
    <mergeCell ref="AB152:AC152"/>
    <mergeCell ref="X158:AA158"/>
    <mergeCell ref="AB163:AC163"/>
    <mergeCell ref="H186:I186"/>
    <mergeCell ref="AB145:AC145"/>
    <mergeCell ref="D181:E181"/>
    <mergeCell ref="AB171:AC171"/>
    <mergeCell ref="AB153:AC153"/>
    <mergeCell ref="AB154:AC154"/>
    <mergeCell ref="AB155:AC155"/>
    <mergeCell ref="AK97:AL97"/>
    <mergeCell ref="AI98:AJ98"/>
    <mergeCell ref="AI138:AJ138"/>
    <mergeCell ref="X136:AA136"/>
    <mergeCell ref="AI129:AJ129"/>
    <mergeCell ref="AI131:AJ131"/>
    <mergeCell ref="X120:AA120"/>
    <mergeCell ref="D131:E131"/>
    <mergeCell ref="I112:J112"/>
    <mergeCell ref="H111:L111"/>
    <mergeCell ref="K112:L112"/>
    <mergeCell ref="H131:I131"/>
    <mergeCell ref="D125:E125"/>
    <mergeCell ref="E97:F97"/>
    <mergeCell ref="E98:F98"/>
    <mergeCell ref="AB125:AC125"/>
    <mergeCell ref="AB126:AC126"/>
    <mergeCell ref="AB129:AC129"/>
    <mergeCell ref="M8:O8"/>
    <mergeCell ref="M17:O17"/>
    <mergeCell ref="I22:J22"/>
    <mergeCell ref="H17:J17"/>
    <mergeCell ref="E64:F64"/>
    <mergeCell ref="S3:U3"/>
    <mergeCell ref="E81:F81"/>
    <mergeCell ref="D76:F76"/>
    <mergeCell ref="D61:F61"/>
    <mergeCell ref="E39:F39"/>
    <mergeCell ref="E40:F40"/>
    <mergeCell ref="E49:F49"/>
    <mergeCell ref="E14:F14"/>
    <mergeCell ref="E69:F69"/>
    <mergeCell ref="E77:F77"/>
    <mergeCell ref="E78:F78"/>
    <mergeCell ref="H33:J33"/>
    <mergeCell ref="E38:F38"/>
    <mergeCell ref="E79:F79"/>
    <mergeCell ref="E80:F80"/>
    <mergeCell ref="E37:F37"/>
    <mergeCell ref="E44:F44"/>
    <mergeCell ref="E67:F67"/>
    <mergeCell ref="D48:F48"/>
    <mergeCell ref="E204:F204"/>
    <mergeCell ref="G204:H204"/>
    <mergeCell ref="E206:F206"/>
    <mergeCell ref="G206:H206"/>
    <mergeCell ref="G207:H207"/>
    <mergeCell ref="E207:F207"/>
    <mergeCell ref="E208:F208"/>
    <mergeCell ref="G208:H208"/>
    <mergeCell ref="E218:F218"/>
    <mergeCell ref="E219:F219"/>
    <mergeCell ref="E220:F220"/>
    <mergeCell ref="E221:F221"/>
    <mergeCell ref="E209:F209"/>
    <mergeCell ref="G209:H209"/>
    <mergeCell ref="E210:F210"/>
    <mergeCell ref="G210:H210"/>
    <mergeCell ref="E214:F214"/>
    <mergeCell ref="E215:F215"/>
    <mergeCell ref="E216:F216"/>
    <mergeCell ref="G216:H216"/>
    <mergeCell ref="E217:F217"/>
    <mergeCell ref="G217:H217"/>
    <mergeCell ref="G218:H218"/>
    <mergeCell ref="G219:H219"/>
    <mergeCell ref="G220:H220"/>
    <mergeCell ref="G221:H221"/>
  </mergeCells>
  <conditionalFormatting sqref="X137:AA173 X136 X5:AA65 X68:X69 AE68 X66">
    <cfRule type="containsText" dxfId="63" priority="63" operator="containsText" text="Spherical">
      <formula>NOT(ISERROR(SEARCH("Spherical",X5)))</formula>
    </cfRule>
  </conditionalFormatting>
  <conditionalFormatting sqref="AE5:AH65 AE68 AE66">
    <cfRule type="containsText" dxfId="62" priority="62" operator="containsText" text="Spherical">
      <formula>NOT(ISERROR(SEARCH("Spherical",AE5)))</formula>
    </cfRule>
  </conditionalFormatting>
  <conditionalFormatting sqref="X122:X133">
    <cfRule type="containsText" dxfId="61" priority="61" operator="containsText" text="Spherical">
      <formula>NOT(ISERROR(SEARCH("Spherical",X122)))</formula>
    </cfRule>
  </conditionalFormatting>
  <conditionalFormatting sqref="H100:H106">
    <cfRule type="containsText" dxfId="60" priority="60" operator="containsText" text="Spherical">
      <formula>NOT(ISERROR(SEARCH("Spherical",H100)))</formula>
    </cfRule>
  </conditionalFormatting>
  <conditionalFormatting sqref="H108">
    <cfRule type="containsText" dxfId="59" priority="59" operator="containsText" text="Spherical">
      <formula>NOT(ISERROR(SEARCH("Spherical",H108)))</formula>
    </cfRule>
  </conditionalFormatting>
  <conditionalFormatting sqref="E357:F357">
    <cfRule type="cellIs" dxfId="58" priority="45" operator="lessThan">
      <formula>$E$356</formula>
    </cfRule>
    <cfRule type="cellIs" dxfId="57" priority="46" operator="equal">
      <formula>$E$356</formula>
    </cfRule>
    <cfRule type="cellIs" dxfId="56" priority="47" operator="greaterThan">
      <formula>$E$356</formula>
    </cfRule>
  </conditionalFormatting>
  <conditionalFormatting sqref="E341:J342">
    <cfRule type="cellIs" dxfId="55" priority="41" operator="lessThan">
      <formula>0</formula>
    </cfRule>
  </conditionalFormatting>
  <conditionalFormatting sqref="E158:G158">
    <cfRule type="cellIs" dxfId="54" priority="33" operator="between">
      <formula>0</formula>
      <formula>5</formula>
    </cfRule>
    <cfRule type="cellIs" dxfId="53" priority="34" operator="greaterThan">
      <formula>5</formula>
    </cfRule>
    <cfRule type="cellIs" dxfId="52" priority="35" operator="greaterThan">
      <formula>3</formula>
    </cfRule>
    <cfRule type="cellIs" dxfId="51" priority="38" operator="between">
      <formula>0</formula>
      <formula>"3.0 deg"</formula>
    </cfRule>
    <cfRule type="cellIs" dxfId="50" priority="39" operator="lessThan">
      <formula>0</formula>
    </cfRule>
    <cfRule type="cellIs" dxfId="49" priority="40" operator="greaterThan">
      <formula>"3.0 deg"</formula>
    </cfRule>
  </conditionalFormatting>
  <conditionalFormatting sqref="G271">
    <cfRule type="cellIs" dxfId="48" priority="36" operator="lessThan">
      <formula>50</formula>
    </cfRule>
    <cfRule type="cellIs" dxfId="47" priority="37" operator="greaterThan">
      <formula>100</formula>
    </cfRule>
  </conditionalFormatting>
  <conditionalFormatting sqref="F306:H306">
    <cfRule type="cellIs" dxfId="46" priority="27" operator="lessThan">
      <formula>0.01</formula>
    </cfRule>
    <cfRule type="cellIs" dxfId="45" priority="28" operator="greaterThan">
      <formula>0.1</formula>
    </cfRule>
    <cfRule type="cellIs" dxfId="44" priority="29" operator="between">
      <formula>0.01</formula>
      <formula>0.1</formula>
    </cfRule>
    <cfRule type="cellIs" dxfId="43" priority="30" operator="lessThan">
      <formula>1</formula>
    </cfRule>
    <cfRule type="cellIs" dxfId="42" priority="31" operator="greaterThan">
      <formula>10</formula>
    </cfRule>
    <cfRule type="cellIs" dxfId="41" priority="32" operator="between">
      <formula>1</formula>
      <formula>10</formula>
    </cfRule>
  </conditionalFormatting>
  <conditionalFormatting sqref="E303:F303">
    <cfRule type="cellIs" dxfId="40" priority="25" operator="lessThan">
      <formula>0.3</formula>
    </cfRule>
    <cfRule type="cellIs" dxfId="39" priority="26" operator="greaterThan">
      <formula>0.7</formula>
    </cfRule>
  </conditionalFormatting>
  <conditionalFormatting sqref="F224">
    <cfRule type="cellIs" dxfId="38" priority="12" operator="lessThan">
      <formula>0</formula>
    </cfRule>
    <cfRule type="cellIs" dxfId="37" priority="13" operator="greaterThan">
      <formula>20</formula>
    </cfRule>
    <cfRule type="cellIs" dxfId="36" priority="14" operator="between">
      <formula>0</formula>
      <formula>21</formula>
    </cfRule>
    <cfRule type="cellIs" dxfId="35" priority="19" operator="lessThan">
      <formula>0.01</formula>
    </cfRule>
    <cfRule type="cellIs" dxfId="34" priority="20" operator="greaterThan">
      <formula>0.1</formula>
    </cfRule>
    <cfRule type="cellIs" dxfId="33" priority="21" operator="between">
      <formula>0.01</formula>
      <formula>0.1</formula>
    </cfRule>
    <cfRule type="cellIs" dxfId="32" priority="22" operator="lessThan">
      <formula>1</formula>
    </cfRule>
    <cfRule type="cellIs" dxfId="31" priority="23" operator="greaterThan">
      <formula>10</formula>
    </cfRule>
    <cfRule type="cellIs" dxfId="30" priority="24" operator="between">
      <formula>1</formula>
      <formula>10</formula>
    </cfRule>
  </conditionalFormatting>
  <conditionalFormatting sqref="D251:D257">
    <cfRule type="containsText" dxfId="29" priority="18" operator="containsText" text="Spherical">
      <formula>NOT(ISERROR(SEARCH("Spherical",D251)))</formula>
    </cfRule>
  </conditionalFormatting>
  <conditionalFormatting sqref="D259">
    <cfRule type="containsText" dxfId="28" priority="17" operator="containsText" text="Spherical">
      <formula>NOT(ISERROR(SEARCH("Spherical",D259)))</formula>
    </cfRule>
  </conditionalFormatting>
  <conditionalFormatting sqref="AE67:AH67">
    <cfRule type="containsText" dxfId="27" priority="16" operator="containsText" text="Spherical">
      <formula>NOT(ISERROR(SEARCH("Spherical",AE67)))</formula>
    </cfRule>
  </conditionalFormatting>
  <conditionalFormatting sqref="X67:AA67">
    <cfRule type="containsText" dxfId="26" priority="15" operator="containsText" text="Spherical">
      <formula>NOT(ISERROR(SEARCH("Spherical",X67)))</formula>
    </cfRule>
  </conditionalFormatting>
  <conditionalFormatting sqref="AI141">
    <cfRule type="cellIs" dxfId="25" priority="8" operator="equal">
      <formula>300</formula>
    </cfRule>
    <cfRule type="cellIs" dxfId="24" priority="9" operator="equal">
      <formula>"300 psi"</formula>
    </cfRule>
    <cfRule type="cellIs" dxfId="23" priority="10" operator="greaterThan">
      <formula>300</formula>
    </cfRule>
    <cfRule type="cellIs" dxfId="22" priority="11" operator="lessThan">
      <formula>300</formula>
    </cfRule>
  </conditionalFormatting>
  <conditionalFormatting sqref="AI151">
    <cfRule type="cellIs" dxfId="21" priority="4" operator="equal">
      <formula>300</formula>
    </cfRule>
    <cfRule type="cellIs" dxfId="20" priority="5" operator="equal">
      <formula>"300 psi"</formula>
    </cfRule>
    <cfRule type="cellIs" dxfId="19" priority="6" operator="greaterThan">
      <formula>300</formula>
    </cfRule>
    <cfRule type="cellIs" dxfId="18" priority="7" operator="lessThan">
      <formula>300</formula>
    </cfRule>
  </conditionalFormatting>
  <conditionalFormatting sqref="E376:F376 E389:F389 E402:F402">
    <cfRule type="cellIs" dxfId="17" priority="74" operator="lessThan">
      <formula>$J$106</formula>
    </cfRule>
    <cfRule type="cellIs" dxfId="16" priority="75" operator="greaterThan">
      <formula>$J$106</formula>
    </cfRule>
    <cfRule type="cellIs" dxfId="15" priority="76" operator="equal">
      <formula>$J$106</formula>
    </cfRule>
  </conditionalFormatting>
  <conditionalFormatting sqref="E371:F371">
    <cfRule type="cellIs" dxfId="14" priority="80" operator="equal">
      <formula>$J$108</formula>
    </cfRule>
    <cfRule type="cellIs" dxfId="13" priority="81" operator="lessThan">
      <formula>$J$108</formula>
    </cfRule>
  </conditionalFormatting>
  <conditionalFormatting sqref="G376:H376 G389:H389 G402:H402">
    <cfRule type="cellIs" dxfId="12" priority="85" operator="lessThan">
      <formula>$K$106</formula>
    </cfRule>
    <cfRule type="cellIs" dxfId="11" priority="86" operator="greaterThan">
      <formula>$K$106</formula>
    </cfRule>
    <cfRule type="cellIs" dxfId="10" priority="87" operator="equal">
      <formula>$K$106</formula>
    </cfRule>
    <cfRule type="cellIs" dxfId="9" priority="88" operator="lessThan">
      <formula>$J$106</formula>
    </cfRule>
    <cfRule type="cellIs" dxfId="8" priority="89" operator="greaterThan">
      <formula>$J$106</formula>
    </cfRule>
    <cfRule type="cellIs" dxfId="7" priority="90" operator="equal">
      <formula>$J$106</formula>
    </cfRule>
  </conditionalFormatting>
  <conditionalFormatting sqref="G384:H384 G397:H397">
    <cfRule type="cellIs" dxfId="6" priority="103" operator="equal">
      <formula>$K$108</formula>
    </cfRule>
    <cfRule type="cellIs" dxfId="5" priority="104" operator="lessThan">
      <formula>$K$108</formula>
    </cfRule>
  </conditionalFormatting>
  <conditionalFormatting sqref="G357:H357">
    <cfRule type="cellIs" dxfId="4" priority="114" operator="lessThan">
      <formula>$G$356</formula>
    </cfRule>
    <cfRule type="cellIs" dxfId="3" priority="115" operator="equal">
      <formula>$G$356</formula>
    </cfRule>
    <cfRule type="cellIs" dxfId="2" priority="116" operator="greaterThan">
      <formula>$G$356</formula>
    </cfRule>
  </conditionalFormatting>
  <hyperlinks>
    <hyperlink ref="W44" r:id="rId1" xr:uid="{00000000-0004-0000-0100-000000000000}"/>
    <hyperlink ref="G98" r:id="rId2" xr:uid="{00000000-0004-0000-0100-000001000000}"/>
  </hyperlinks>
  <pageMargins left="0.7" right="0.7" top="0.75" bottom="0.75" header="0.3" footer="0.3"/>
  <pageSetup orientation="portrait" r:id="rId3"/>
  <drawing r:id="rId4"/>
  <legacyDrawing r:id="rId5"/>
  <extLst>
    <ext xmlns:x14="http://schemas.microsoft.com/office/spreadsheetml/2009/9/main" uri="{78C0D931-6437-407d-A8EE-F0AAD7539E65}">
      <x14:conditionalFormattings>
        <x14:conditionalFormatting xmlns:xm="http://schemas.microsoft.com/office/excel/2006/main">
          <x14:cfRule type="containsText" priority="72" operator="containsText" text="Green" id="{7DF84E3C-04AC-4ADA-B591-3BD8FCA953F8}">
            <xm:f>NOT(ISERROR(SEARCH("Green",'Flight Sim'!#REF!)))</xm:f>
            <x14:dxf>
              <font>
                <color rgb="FF006100"/>
              </font>
              <fill>
                <patternFill>
                  <bgColor rgb="FFC6EFCE"/>
                </patternFill>
              </fill>
            </x14:dxf>
          </x14:cfRule>
          <xm:sqref>A7</xm:sqref>
        </x14:conditionalFormatting>
        <x14:conditionalFormatting xmlns:xm="http://schemas.microsoft.com/office/excel/2006/main">
          <x14:cfRule type="containsText" priority="73" operator="containsText" text="Red" id="{F3BFFFC0-4541-4C17-9774-667B38E4D865}">
            <xm:f>NOT(ISERROR(SEARCH("Red",'Flight Sim'!#REF!)))</xm:f>
            <x14:dxf>
              <font>
                <color rgb="FF9C0006"/>
              </font>
              <fill>
                <patternFill>
                  <bgColor rgb="FFFFC7CE"/>
                </patternFill>
              </fill>
            </x14:dxf>
          </x14:cfRule>
          <xm:sqref>A8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7C0F-C716-449C-BD18-CF61806899BE}">
  <dimension ref="C3"/>
  <sheetViews>
    <sheetView zoomScale="160" zoomScaleNormal="160" workbookViewId="0">
      <selection activeCell="D3" sqref="D3"/>
    </sheetView>
  </sheetViews>
  <sheetFormatPr defaultRowHeight="14.5" x14ac:dyDescent="0.35"/>
  <sheetData>
    <row r="3" spans="3:3" x14ac:dyDescent="0.35">
      <c r="C3" t="s">
        <v>708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CA7CC-0555-42B1-8AB6-061A150C031F}">
  <dimension ref="B2:K14"/>
  <sheetViews>
    <sheetView zoomScale="70" zoomScaleNormal="70" workbookViewId="0">
      <selection activeCell="H6" sqref="H6"/>
    </sheetView>
  </sheetViews>
  <sheetFormatPr defaultColWidth="8.6328125" defaultRowHeight="14.5" x14ac:dyDescent="0.35"/>
  <sheetData>
    <row r="2" spans="2:11" x14ac:dyDescent="0.35">
      <c r="B2" t="s">
        <v>550</v>
      </c>
    </row>
    <row r="3" spans="2:11" x14ac:dyDescent="0.35">
      <c r="C3" s="611" t="s">
        <v>455</v>
      </c>
      <c r="D3" s="611" t="s">
        <v>548</v>
      </c>
    </row>
    <row r="4" spans="2:11" x14ac:dyDescent="0.35">
      <c r="C4">
        <v>5</v>
      </c>
      <c r="D4">
        <v>13.5</v>
      </c>
      <c r="K4" s="611"/>
    </row>
    <row r="5" spans="2:11" x14ac:dyDescent="0.35">
      <c r="C5">
        <v>10</v>
      </c>
      <c r="D5">
        <v>11</v>
      </c>
      <c r="G5" s="611" t="s">
        <v>455</v>
      </c>
      <c r="H5" s="611" t="s">
        <v>549</v>
      </c>
      <c r="I5" s="611" t="s">
        <v>548</v>
      </c>
      <c r="K5" s="611"/>
    </row>
    <row r="6" spans="2:11" x14ac:dyDescent="0.35">
      <c r="C6">
        <v>12.8</v>
      </c>
      <c r="D6">
        <v>10</v>
      </c>
      <c r="G6">
        <f>'Prop System 15% FC'!E77</f>
        <v>4.42</v>
      </c>
      <c r="H6">
        <f>(4.3525*LN(G6))+15.577</f>
        <v>22.045423027230015</v>
      </c>
      <c r="I6">
        <f>(-2.359*LN(G6))+16.5</f>
        <v>12.994196456924618</v>
      </c>
    </row>
    <row r="7" spans="2:11" x14ac:dyDescent="0.35">
      <c r="C7">
        <v>15</v>
      </c>
      <c r="D7">
        <v>9.5</v>
      </c>
    </row>
    <row r="8" spans="2:11" x14ac:dyDescent="0.35">
      <c r="C8">
        <v>20</v>
      </c>
      <c r="D8">
        <v>9</v>
      </c>
    </row>
    <row r="9" spans="2:11" x14ac:dyDescent="0.35">
      <c r="C9">
        <v>25</v>
      </c>
      <c r="D9">
        <v>8.8000000000000007</v>
      </c>
    </row>
    <row r="10" spans="2:11" x14ac:dyDescent="0.35">
      <c r="C10">
        <v>30</v>
      </c>
      <c r="D10">
        <v>8.5</v>
      </c>
    </row>
    <row r="11" spans="2:11" x14ac:dyDescent="0.35">
      <c r="C11">
        <v>35</v>
      </c>
      <c r="D11">
        <v>8.3000000000000007</v>
      </c>
    </row>
    <row r="12" spans="2:11" x14ac:dyDescent="0.35">
      <c r="C12">
        <v>40</v>
      </c>
      <c r="D12">
        <v>8</v>
      </c>
    </row>
    <row r="13" spans="2:11" x14ac:dyDescent="0.35">
      <c r="C13">
        <v>45</v>
      </c>
      <c r="D13">
        <v>7.8</v>
      </c>
    </row>
    <row r="14" spans="2:11" x14ac:dyDescent="0.35">
      <c r="C14">
        <v>50</v>
      </c>
      <c r="D14">
        <v>7.5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02AA6-DDC7-484D-90B8-E0AA4CE78B2A}">
  <dimension ref="A1:F114"/>
  <sheetViews>
    <sheetView topLeftCell="A99" zoomScale="70" zoomScaleNormal="70" workbookViewId="0">
      <selection activeCell="C1" sqref="C1"/>
    </sheetView>
  </sheetViews>
  <sheetFormatPr defaultRowHeight="14.5" x14ac:dyDescent="0.35"/>
  <cols>
    <col min="1" max="1" width="19.453125" bestFit="1" customWidth="1"/>
    <col min="2" max="2" width="16.453125" bestFit="1" customWidth="1"/>
    <col min="3" max="3" width="13.81640625" bestFit="1" customWidth="1"/>
    <col min="6" max="6" width="9" bestFit="1" customWidth="1"/>
  </cols>
  <sheetData>
    <row r="1" spans="1:3" x14ac:dyDescent="0.35">
      <c r="A1" t="s">
        <v>747</v>
      </c>
      <c r="B1" s="713">
        <v>32.173999999999999</v>
      </c>
    </row>
    <row r="2" spans="1:3" ht="15" thickBot="1" x14ac:dyDescent="0.4"/>
    <row r="3" spans="1:3" ht="15" thickBot="1" x14ac:dyDescent="0.4">
      <c r="A3" s="1427" t="s">
        <v>513</v>
      </c>
      <c r="B3" s="1428"/>
      <c r="C3" s="1429"/>
    </row>
    <row r="4" spans="1:3" x14ac:dyDescent="0.35">
      <c r="A4" s="60" t="s">
        <v>828</v>
      </c>
      <c r="B4" s="1400">
        <v>5.0000000000000004E-6</v>
      </c>
      <c r="C4" s="1401"/>
    </row>
    <row r="5" spans="1:3" x14ac:dyDescent="0.35">
      <c r="A5" s="48" t="s">
        <v>829</v>
      </c>
      <c r="B5" s="1421">
        <v>1.4999999999999999E-4</v>
      </c>
      <c r="C5" s="1422"/>
    </row>
    <row r="6" spans="1:3" x14ac:dyDescent="0.35">
      <c r="A6" s="48" t="s">
        <v>830</v>
      </c>
      <c r="B6" s="1402">
        <f>'Prop System 15% FC'!G115</f>
        <v>9.6089126852345892</v>
      </c>
      <c r="C6" s="1403"/>
    </row>
    <row r="7" spans="1:3" x14ac:dyDescent="0.35">
      <c r="A7" s="48" t="s">
        <v>19</v>
      </c>
      <c r="B7" s="1430">
        <f>'[2]Prop System'!E9</f>
        <v>66.83</v>
      </c>
      <c r="C7" s="1431"/>
    </row>
    <row r="8" spans="1:3" x14ac:dyDescent="0.35">
      <c r="A8" s="221" t="s">
        <v>831</v>
      </c>
      <c r="B8" s="1425">
        <v>1.3158000000000001E-4</v>
      </c>
      <c r="C8" s="1426"/>
    </row>
    <row r="9" spans="1:3" x14ac:dyDescent="0.35">
      <c r="A9" s="781" t="s">
        <v>832</v>
      </c>
      <c r="B9" s="806">
        <v>0.6875</v>
      </c>
      <c r="C9" s="807">
        <f>B9/12</f>
        <v>5.7291666666666664E-2</v>
      </c>
    </row>
    <row r="10" spans="1:3" x14ac:dyDescent="0.35">
      <c r="A10" s="781" t="s">
        <v>833</v>
      </c>
      <c r="B10" s="808">
        <f>(PI()/4)*B9^(2)</f>
        <v>0.37122335066832518</v>
      </c>
      <c r="C10" s="809">
        <f>(PI()/4)*C9^(2)</f>
        <v>2.5779399351967022E-3</v>
      </c>
    </row>
    <row r="11" spans="1:3" x14ac:dyDescent="0.35">
      <c r="A11" s="781" t="s">
        <v>834</v>
      </c>
      <c r="B11" s="810">
        <v>0.5</v>
      </c>
      <c r="C11" s="811">
        <f>B11/12</f>
        <v>4.1666666666666664E-2</v>
      </c>
    </row>
    <row r="12" spans="1:3" x14ac:dyDescent="0.35">
      <c r="A12" s="781" t="s">
        <v>835</v>
      </c>
      <c r="B12" s="808">
        <f>(PI()/4)*B11^(2)</f>
        <v>0.19634954084936207</v>
      </c>
      <c r="C12" s="809">
        <f>(PI()/4)*C11^(2)</f>
        <v>1.3635384781205699E-3</v>
      </c>
    </row>
    <row r="13" spans="1:3" x14ac:dyDescent="0.35">
      <c r="A13" s="781" t="s">
        <v>836</v>
      </c>
      <c r="B13" s="812">
        <v>0.25</v>
      </c>
      <c r="C13" s="805"/>
    </row>
    <row r="14" spans="1:3" ht="15" thickBot="1" x14ac:dyDescent="0.4">
      <c r="A14" s="781" t="s">
        <v>837</v>
      </c>
      <c r="B14" s="813">
        <f>(B13/B1)*0.5*B7*(B6/(B7*C10))^(2)</f>
        <v>807.67455285016081</v>
      </c>
      <c r="C14" s="814">
        <f>B14/144</f>
        <v>5.6088510614594504</v>
      </c>
    </row>
    <row r="15" spans="1:3" ht="15" thickBot="1" x14ac:dyDescent="0.4">
      <c r="A15" s="1412" t="s">
        <v>838</v>
      </c>
      <c r="B15" s="1413"/>
      <c r="C15" s="1414"/>
    </row>
    <row r="16" spans="1:3" x14ac:dyDescent="0.35">
      <c r="A16" s="60" t="s">
        <v>205</v>
      </c>
      <c r="B16" s="815">
        <v>0.25</v>
      </c>
      <c r="C16" s="816">
        <f>B16/12</f>
        <v>2.0833333333333332E-2</v>
      </c>
    </row>
    <row r="17" spans="1:6" x14ac:dyDescent="0.35">
      <c r="A17" s="48" t="s">
        <v>50</v>
      </c>
      <c r="B17" s="817">
        <f>(PI()/4)*B16^(2)</f>
        <v>4.9087385212340517E-2</v>
      </c>
      <c r="C17" s="818">
        <f>(PI()/4)*C16^(2)</f>
        <v>3.4088461953014248E-4</v>
      </c>
      <c r="E17">
        <v>1.4E-2</v>
      </c>
      <c r="F17" s="857">
        <f>-2*LOG((B20/3.7)+(12/B19))</f>
        <v>8.2427295994601248</v>
      </c>
    </row>
    <row r="18" spans="1:6" x14ac:dyDescent="0.35">
      <c r="A18" s="48" t="s">
        <v>839</v>
      </c>
      <c r="B18" s="1421">
        <v>0.03</v>
      </c>
      <c r="C18" s="1422"/>
      <c r="E18">
        <f>(1/(-2*LOG(($B$20/3.7)+(2.51/($B$19*SQRT(E17))))))^(2)</f>
        <v>1.5045121882006629E-2</v>
      </c>
      <c r="F18" s="857">
        <f>-2*LOG((B20/3.7)+((2.51*F17)/B19))</f>
        <v>8.1575908622710909</v>
      </c>
    </row>
    <row r="19" spans="1:6" x14ac:dyDescent="0.35">
      <c r="A19" s="48" t="s">
        <v>840</v>
      </c>
      <c r="B19" s="1395">
        <f>(4*(B6/4))/(PI()*C16*B8)</f>
        <v>1115772.6961010504</v>
      </c>
      <c r="C19" s="1396"/>
      <c r="E19">
        <f t="shared" ref="E19:E22" si="0">(1/(-2*LOG(($B$20/3.7)+(2.51/($B$19*SQRT(E18))))))^(2)</f>
        <v>1.5019358431366939E-2</v>
      </c>
      <c r="F19" s="857">
        <f>-2*LOG((B20/3.7)+((2.51*F18)/B19))</f>
        <v>8.1595876598340134</v>
      </c>
    </row>
    <row r="20" spans="1:6" x14ac:dyDescent="0.35">
      <c r="A20" s="48" t="s">
        <v>737</v>
      </c>
      <c r="B20" s="1322">
        <f>B4/C16</f>
        <v>2.4000000000000003E-4</v>
      </c>
      <c r="C20" s="1323"/>
      <c r="E20">
        <f t="shared" si="0"/>
        <v>1.5019962632057973E-2</v>
      </c>
      <c r="F20">
        <f>(F17-((F18-F17)^(2)/(F19-(2*F18)+F17)))^(-2)</f>
        <v>1.501994858597306E-2</v>
      </c>
    </row>
    <row r="21" spans="1:6" x14ac:dyDescent="0.35">
      <c r="A21" s="48" t="s">
        <v>836</v>
      </c>
      <c r="B21" s="1322">
        <v>1.5199000000000001E-2</v>
      </c>
      <c r="C21" s="1323"/>
      <c r="E21">
        <f t="shared" si="0"/>
        <v>1.5019948445523495E-2</v>
      </c>
    </row>
    <row r="22" spans="1:6" x14ac:dyDescent="0.35">
      <c r="A22" s="48" t="s">
        <v>841</v>
      </c>
      <c r="B22" s="1322">
        <v>4</v>
      </c>
      <c r="C22" s="1323"/>
      <c r="E22">
        <f t="shared" si="0"/>
        <v>1.5019948778611706E-2</v>
      </c>
    </row>
    <row r="23" spans="1:6" x14ac:dyDescent="0.35">
      <c r="A23" s="48" t="s">
        <v>842</v>
      </c>
      <c r="B23" s="1402">
        <f>B6/B22</f>
        <v>2.4022281713086473</v>
      </c>
      <c r="C23" s="1403"/>
    </row>
    <row r="24" spans="1:6" x14ac:dyDescent="0.35">
      <c r="A24" s="48" t="s">
        <v>843</v>
      </c>
      <c r="B24" s="819">
        <f>(8*B21*B18*(B23)^(2))/(PI()^(2)*B7*(C16^5)*B1)</f>
        <v>252.74623273131886</v>
      </c>
      <c r="C24" s="820">
        <f>B24/144</f>
        <v>1.7551821717452698</v>
      </c>
    </row>
    <row r="25" spans="1:6" ht="15" thickBot="1" x14ac:dyDescent="0.4">
      <c r="A25" s="221" t="s">
        <v>339</v>
      </c>
      <c r="B25" s="821">
        <f>B23/(B7*C17)</f>
        <v>105.44728153438365</v>
      </c>
      <c r="C25" s="822">
        <f>B25/3.28084</f>
        <v>32.140330383189564</v>
      </c>
    </row>
    <row r="26" spans="1:6" ht="15" thickBot="1" x14ac:dyDescent="0.4">
      <c r="A26" s="1412" t="s">
        <v>844</v>
      </c>
      <c r="B26" s="1413"/>
      <c r="C26" s="1414"/>
    </row>
    <row r="27" spans="1:6" x14ac:dyDescent="0.35">
      <c r="A27" s="60" t="s">
        <v>845</v>
      </c>
      <c r="B27" s="842">
        <v>0.58799999999999997</v>
      </c>
      <c r="C27" s="843">
        <f>B27/12</f>
        <v>4.8999999999999995E-2</v>
      </c>
    </row>
    <row r="28" spans="1:6" x14ac:dyDescent="0.35">
      <c r="A28" s="48" t="s">
        <v>846</v>
      </c>
      <c r="B28" s="823">
        <f>(PI()/4)*B27^2</f>
        <v>0.27154670260568731</v>
      </c>
      <c r="C28" s="824">
        <f>(PI()/4)*C27^2</f>
        <v>1.885740990317273E-3</v>
      </c>
      <c r="E28">
        <v>1.7999999999999999E-2</v>
      </c>
      <c r="F28" s="857">
        <f>-2*LOG((B33/3.7)+(12/B34))</f>
        <v>7.5700625790124709</v>
      </c>
    </row>
    <row r="29" spans="1:6" x14ac:dyDescent="0.35">
      <c r="A29" s="48" t="s">
        <v>847</v>
      </c>
      <c r="B29" s="825">
        <v>0.6875</v>
      </c>
      <c r="C29" s="826">
        <f>B29/12</f>
        <v>5.7291666666666664E-2</v>
      </c>
      <c r="E29">
        <f>(1/(-2*LOG(($B$33/3.7)+(2.51/($B$34*SQRT(E28))))))^(2)</f>
        <v>1.746481188901574E-2</v>
      </c>
      <c r="F29" s="857">
        <f>-2*LOG((B33/3.7)+((2.51*F28)/B34))</f>
        <v>7.5667632997444798</v>
      </c>
    </row>
    <row r="30" spans="1:6" x14ac:dyDescent="0.35">
      <c r="A30" s="48" t="s">
        <v>848</v>
      </c>
      <c r="B30" s="823">
        <f>(PI()/4)*(B29^2)</f>
        <v>0.37122335066832518</v>
      </c>
      <c r="C30" s="824">
        <f>(PI()/4)*(C29^2)</f>
        <v>2.5779399351967022E-3</v>
      </c>
      <c r="E30">
        <f t="shared" ref="E30:E33" si="1">(1/(-2*LOG(($B$33/3.7)+(2.51/($B$34*SQRT(E29))))))^(2)</f>
        <v>1.7465429658598746E-2</v>
      </c>
      <c r="F30" s="857">
        <f>-2*LOG((B33/3.7)+((2.51*F29)/B34))</f>
        <v>7.5667671950101312</v>
      </c>
    </row>
    <row r="31" spans="1:6" x14ac:dyDescent="0.35">
      <c r="A31" s="48" t="s">
        <v>849</v>
      </c>
      <c r="B31" s="1415">
        <f>C29-C27</f>
        <v>8.2916666666666694E-3</v>
      </c>
      <c r="C31" s="1416"/>
      <c r="E31">
        <f t="shared" si="1"/>
        <v>1.746542892921352E-2</v>
      </c>
      <c r="F31">
        <f>(F28-((F29-F28)^(2)/(F30-(2*F29)+F28)))^(-2)</f>
        <v>1.74654289300736E-2</v>
      </c>
    </row>
    <row r="32" spans="1:6" x14ac:dyDescent="0.35">
      <c r="A32" s="48" t="s">
        <v>850</v>
      </c>
      <c r="B32" s="1415">
        <v>0.13</v>
      </c>
      <c r="C32" s="1416"/>
      <c r="E32">
        <f t="shared" si="1"/>
        <v>1.7465428930074665E-2</v>
      </c>
    </row>
    <row r="33" spans="1:6" x14ac:dyDescent="0.35">
      <c r="A33" s="48" t="s">
        <v>737</v>
      </c>
      <c r="B33" s="1423">
        <f>B4/B31</f>
        <v>6.0301507537688424E-4</v>
      </c>
      <c r="C33" s="1424"/>
      <c r="E33">
        <f t="shared" si="1"/>
        <v>1.7465428930073652E-2</v>
      </c>
    </row>
    <row r="34" spans="1:6" x14ac:dyDescent="0.35">
      <c r="A34" s="48" t="s">
        <v>840</v>
      </c>
      <c r="B34" s="1419">
        <f>(4*B6)/(PI()*B31*B8)</f>
        <v>11213795.940714071</v>
      </c>
      <c r="C34" s="1420"/>
    </row>
    <row r="35" spans="1:6" x14ac:dyDescent="0.35">
      <c r="A35" s="48" t="s">
        <v>851</v>
      </c>
      <c r="B35" s="1301">
        <v>1.7469999999999999E-2</v>
      </c>
      <c r="C35" s="1302"/>
    </row>
    <row r="36" spans="1:6" x14ac:dyDescent="0.35">
      <c r="A36" s="48" t="s">
        <v>852</v>
      </c>
      <c r="B36" s="1410">
        <f>C30-C28</f>
        <v>6.9219894487942924E-4</v>
      </c>
      <c r="C36" s="1411"/>
    </row>
    <row r="37" spans="1:6" x14ac:dyDescent="0.35">
      <c r="A37" s="48" t="s">
        <v>853</v>
      </c>
      <c r="B37" s="827">
        <f>(0.5/B1)*B35*(B32/B31)*B7*(B6/(B7*B36))^(2)</f>
        <v>12273.672660967291</v>
      </c>
      <c r="C37" s="828">
        <f>B37/144</f>
        <v>85.233837923383973</v>
      </c>
    </row>
    <row r="38" spans="1:6" x14ac:dyDescent="0.35">
      <c r="A38" s="48" t="s">
        <v>854</v>
      </c>
      <c r="B38" s="827">
        <f>B32*B7</f>
        <v>8.6879000000000008</v>
      </c>
      <c r="C38" s="828">
        <f>B38/144</f>
        <v>6.0332638888888894E-2</v>
      </c>
    </row>
    <row r="39" spans="1:6" ht="15" thickBot="1" x14ac:dyDescent="0.4">
      <c r="A39" s="221" t="s">
        <v>339</v>
      </c>
      <c r="B39" s="829">
        <f>(B6/(B7*B36))</f>
        <v>207.71690978290835</v>
      </c>
      <c r="C39" s="830">
        <f>B39/3.28084</f>
        <v>63.312112075842876</v>
      </c>
    </row>
    <row r="40" spans="1:6" ht="15" thickBot="1" x14ac:dyDescent="0.4">
      <c r="A40" s="1412" t="s">
        <v>855</v>
      </c>
      <c r="B40" s="1413"/>
      <c r="C40" s="1414"/>
    </row>
    <row r="41" spans="1:6" x14ac:dyDescent="0.35">
      <c r="A41" s="60" t="s">
        <v>856</v>
      </c>
      <c r="B41" s="1408">
        <f>'[3]Prop System 15% FC'!G131</f>
        <v>20</v>
      </c>
      <c r="C41" s="1409"/>
    </row>
    <row r="42" spans="1:6" x14ac:dyDescent="0.35">
      <c r="A42" s="48" t="s">
        <v>857</v>
      </c>
      <c r="B42" s="1402">
        <f>'[3]Prop System 15% FC'!G118</f>
        <v>1.2199804105067744</v>
      </c>
      <c r="C42" s="1403"/>
      <c r="E42">
        <v>0.06</v>
      </c>
      <c r="F42" s="857">
        <f>-2*LOG((B50/3.7)+(12/B49))</f>
        <v>4.1587227507949445</v>
      </c>
    </row>
    <row r="43" spans="1:6" x14ac:dyDescent="0.35">
      <c r="A43" s="48" t="s">
        <v>858</v>
      </c>
      <c r="B43" s="1402">
        <f>B42/B41</f>
        <v>6.0999020525338718E-2</v>
      </c>
      <c r="C43" s="1403"/>
      <c r="E43">
        <f>(1/(-2*LOG(($B$50/3.7)+(2.51/($B$49*SQRT(E42))))))^(2)</f>
        <v>5.7777830154915458E-2</v>
      </c>
      <c r="F43" s="857">
        <f>-2*LOG((B50/3.7)+((2.51*F42)/B49))</f>
        <v>4.1600827791060961</v>
      </c>
    </row>
    <row r="44" spans="1:6" x14ac:dyDescent="0.35">
      <c r="A44" s="48" t="s">
        <v>784</v>
      </c>
      <c r="B44" s="831">
        <f>'[3]Prop System 15% FC'!G125</f>
        <v>4.6875E-2</v>
      </c>
      <c r="C44" s="826">
        <f>B44/12</f>
        <v>3.90625E-3</v>
      </c>
      <c r="E44">
        <f t="shared" ref="E44:E47" si="2">(1/(-2*LOG(($B$50/3.7)+(2.51/($B$49*SQRT(E43))))))^(2)</f>
        <v>5.7782556475704405E-2</v>
      </c>
      <c r="F44" s="857">
        <f>-2*LOG((B50/3.7)+((2.51*F43)/B49))</f>
        <v>4.1600798037600244</v>
      </c>
    </row>
    <row r="45" spans="1:6" x14ac:dyDescent="0.35">
      <c r="A45" s="48" t="s">
        <v>785</v>
      </c>
      <c r="B45" s="831">
        <f>'[3]Prop System 15% FC'!G126</f>
        <v>0.08</v>
      </c>
      <c r="C45" s="832">
        <f>B45/12</f>
        <v>6.6666666666666671E-3</v>
      </c>
      <c r="E45">
        <f t="shared" si="2"/>
        <v>5.7782546135277127E-2</v>
      </c>
      <c r="F45">
        <f>(F42-((F43-F42)^(2)/(F44-(2*F43)+F42)))^(-2)</f>
        <v>5.7782546157849217E-2</v>
      </c>
    </row>
    <row r="46" spans="1:6" x14ac:dyDescent="0.35">
      <c r="A46" s="48" t="s">
        <v>50</v>
      </c>
      <c r="B46" s="831">
        <f>B44*B45</f>
        <v>3.7499999999999999E-3</v>
      </c>
      <c r="C46" s="832">
        <f>C44*C45</f>
        <v>2.6041666666666668E-5</v>
      </c>
      <c r="E46">
        <f t="shared" si="2"/>
        <v>5.7782546157898941E-2</v>
      </c>
    </row>
    <row r="47" spans="1:6" x14ac:dyDescent="0.35">
      <c r="A47" s="48" t="s">
        <v>849</v>
      </c>
      <c r="B47" s="825">
        <f>(2*B44*B45)/(B44+B45)</f>
        <v>5.9113300492610828E-2</v>
      </c>
      <c r="C47" s="833">
        <f>B47/12</f>
        <v>4.9261083743842356E-3</v>
      </c>
      <c r="E47">
        <f t="shared" si="2"/>
        <v>5.7782546157849446E-2</v>
      </c>
    </row>
    <row r="48" spans="1:6" x14ac:dyDescent="0.35">
      <c r="A48" s="48" t="s">
        <v>850</v>
      </c>
      <c r="B48" s="1415">
        <v>0.03</v>
      </c>
      <c r="C48" s="1416"/>
    </row>
    <row r="49" spans="1:6" x14ac:dyDescent="0.35">
      <c r="A49" s="48" t="s">
        <v>840</v>
      </c>
      <c r="B49" s="1395">
        <f>(4*B43)/(PI()*C47*B8)</f>
        <v>119822.7095300467</v>
      </c>
      <c r="C49" s="1396"/>
    </row>
    <row r="50" spans="1:6" x14ac:dyDescent="0.35">
      <c r="A50" s="48" t="s">
        <v>737</v>
      </c>
      <c r="B50" s="1417">
        <f>B5/C47</f>
        <v>3.0450000000000001E-2</v>
      </c>
      <c r="C50" s="1418"/>
    </row>
    <row r="51" spans="1:6" x14ac:dyDescent="0.35">
      <c r="A51" s="48" t="s">
        <v>836</v>
      </c>
      <c r="B51" s="1322">
        <v>5.7783000000000001E-2</v>
      </c>
      <c r="C51" s="1323"/>
    </row>
    <row r="52" spans="1:6" x14ac:dyDescent="0.35">
      <c r="A52" s="48" t="s">
        <v>837</v>
      </c>
      <c r="B52" s="819">
        <f>(0.5/B1)*B51*(B48/C47)*B7*(B43/(B7*C46))^(2)</f>
        <v>448.97177139056561</v>
      </c>
      <c r="C52" s="828">
        <f>B52/144</f>
        <v>3.1178595235455946</v>
      </c>
    </row>
    <row r="53" spans="1:6" ht="15" thickBot="1" x14ac:dyDescent="0.4">
      <c r="A53" s="221" t="s">
        <v>339</v>
      </c>
      <c r="B53" s="829">
        <f>(B43/(B7*C46))</f>
        <v>35.049564389839993</v>
      </c>
      <c r="C53" s="830">
        <f>B53/3.28084</f>
        <v>10.683106884163809</v>
      </c>
    </row>
    <row r="54" spans="1:6" ht="15" thickBot="1" x14ac:dyDescent="0.4">
      <c r="A54" s="1412" t="s">
        <v>859</v>
      </c>
      <c r="B54" s="1413"/>
      <c r="C54" s="1414"/>
    </row>
    <row r="55" spans="1:6" x14ac:dyDescent="0.35">
      <c r="A55" s="60" t="s">
        <v>856</v>
      </c>
      <c r="B55" s="1408">
        <v>20</v>
      </c>
      <c r="C55" s="1409"/>
    </row>
    <row r="56" spans="1:6" x14ac:dyDescent="0.35">
      <c r="A56" s="48" t="s">
        <v>857</v>
      </c>
      <c r="B56" s="1391">
        <f>'[3]Prop System 15% FC'!G120</f>
        <v>0.52284874736004616</v>
      </c>
      <c r="C56" s="1392"/>
      <c r="E56">
        <v>0.06</v>
      </c>
      <c r="F56" s="857">
        <f>-2*LOG((B64/3.7)+(12/B63))</f>
        <v>3.6289609790905311</v>
      </c>
    </row>
    <row r="57" spans="1:6" x14ac:dyDescent="0.35">
      <c r="A57" s="48" t="s">
        <v>858</v>
      </c>
      <c r="B57" s="1391">
        <f>B56/B55</f>
        <v>2.6142437368002307E-2</v>
      </c>
      <c r="C57" s="1392"/>
      <c r="E57">
        <f>(1/(-2*LOG(($B$50/3.7)+(2.51/($B$49*SQRT(E56))))))^(2)</f>
        <v>5.7777830154915458E-2</v>
      </c>
      <c r="F57" s="857">
        <f>-2*LOG((B64/3.7)+((2.51*F56)/B63))</f>
        <v>3.6306896951740208</v>
      </c>
    </row>
    <row r="58" spans="1:6" x14ac:dyDescent="0.35">
      <c r="A58" s="48" t="s">
        <v>787</v>
      </c>
      <c r="B58" s="825">
        <f>'[3]Prop System 15% FC'!G128</f>
        <v>0.02</v>
      </c>
      <c r="C58" s="826">
        <f>B58/12</f>
        <v>1.6666666666666668E-3</v>
      </c>
      <c r="E58">
        <f t="shared" ref="E58:E61" si="3">(1/(-2*LOG(($B$50/3.7)+(2.51/($B$49*SQRT(E57))))))^(2)</f>
        <v>5.7782556475704405E-2</v>
      </c>
      <c r="F58" s="857">
        <f>-2*LOG((B64/3.7)+((2.51*F57)/B63))</f>
        <v>3.630687098255529</v>
      </c>
    </row>
    <row r="59" spans="1:6" x14ac:dyDescent="0.35">
      <c r="A59" s="48" t="s">
        <v>788</v>
      </c>
      <c r="B59" s="825">
        <f>'[3]Prop System 15% FC'!G129</f>
        <v>0.08</v>
      </c>
      <c r="C59" s="826">
        <f>B59/12</f>
        <v>6.6666666666666671E-3</v>
      </c>
      <c r="E59">
        <f t="shared" si="3"/>
        <v>5.7782546135277127E-2</v>
      </c>
      <c r="F59">
        <f>(F56-((F57-F56)^(2)/(F58-(2*F57)+F56)))^(-2)</f>
        <v>7.5861662362195867E-2</v>
      </c>
    </row>
    <row r="60" spans="1:6" x14ac:dyDescent="0.35">
      <c r="A60" s="48" t="s">
        <v>50</v>
      </c>
      <c r="B60" s="834">
        <f>B58*B59</f>
        <v>1.6000000000000001E-3</v>
      </c>
      <c r="C60" s="835">
        <f>C58*C59</f>
        <v>1.1111111111111113E-5</v>
      </c>
      <c r="E60">
        <f t="shared" si="3"/>
        <v>5.7782546157898941E-2</v>
      </c>
    </row>
    <row r="61" spans="1:6" x14ac:dyDescent="0.35">
      <c r="A61" s="48" t="s">
        <v>849</v>
      </c>
      <c r="B61" s="836">
        <f>(2*B58*B59)/(B58+B59)</f>
        <v>3.2000000000000001E-2</v>
      </c>
      <c r="C61" s="833">
        <f>(2*C58*C59)/(C58+C59)</f>
        <v>2.6666666666666674E-3</v>
      </c>
      <c r="E61">
        <f t="shared" si="3"/>
        <v>5.7782546157849446E-2</v>
      </c>
    </row>
    <row r="62" spans="1:6" x14ac:dyDescent="0.35">
      <c r="A62" s="48" t="s">
        <v>850</v>
      </c>
      <c r="B62" s="1393">
        <v>0.03</v>
      </c>
      <c r="C62" s="1394"/>
    </row>
    <row r="63" spans="1:6" x14ac:dyDescent="0.35">
      <c r="A63" s="48" t="s">
        <v>840</v>
      </c>
      <c r="B63" s="1395">
        <f>(4*B57)/(PI()*C61*B8)</f>
        <v>94863.158494934862</v>
      </c>
      <c r="C63" s="1396"/>
    </row>
    <row r="64" spans="1:6" x14ac:dyDescent="0.35">
      <c r="A64" s="48" t="s">
        <v>737</v>
      </c>
      <c r="B64" s="1322">
        <f>B5/C61</f>
        <v>5.6249999999999981E-2</v>
      </c>
      <c r="C64" s="1323"/>
    </row>
    <row r="65" spans="1:6" x14ac:dyDescent="0.35">
      <c r="A65" s="48" t="s">
        <v>836</v>
      </c>
      <c r="B65" s="1322">
        <v>7.5861999999999999E-2</v>
      </c>
      <c r="C65" s="1323"/>
    </row>
    <row r="66" spans="1:6" x14ac:dyDescent="0.35">
      <c r="A66" s="48" t="s">
        <v>837</v>
      </c>
      <c r="B66" s="819">
        <f>(0.5/B1)*B65*(B62/C61)*B7*(B57/(B7*C60))^(2)</f>
        <v>1098.6199156331063</v>
      </c>
      <c r="C66" s="828">
        <f>B66/144</f>
        <v>7.6293049696743491</v>
      </c>
    </row>
    <row r="67" spans="1:6" ht="15" thickBot="1" x14ac:dyDescent="0.4">
      <c r="A67" s="44" t="s">
        <v>339</v>
      </c>
      <c r="B67" s="837">
        <f>B57/(C60*B7)</f>
        <v>35.206035659437489</v>
      </c>
      <c r="C67" s="838">
        <f>B67/3.28084</f>
        <v>10.730799325610969</v>
      </c>
    </row>
    <row r="68" spans="1:6" ht="15" thickBot="1" x14ac:dyDescent="0.4">
      <c r="B68" s="839"/>
      <c r="C68" s="61"/>
    </row>
    <row r="69" spans="1:6" ht="15" thickBot="1" x14ac:dyDescent="0.4">
      <c r="A69" s="1397" t="s">
        <v>860</v>
      </c>
      <c r="B69" s="1398"/>
      <c r="C69" s="1399"/>
    </row>
    <row r="70" spans="1:6" x14ac:dyDescent="0.35">
      <c r="A70" s="60" t="s">
        <v>828</v>
      </c>
      <c r="B70" s="1400">
        <f>B4</f>
        <v>5.0000000000000004E-6</v>
      </c>
      <c r="C70" s="1401"/>
    </row>
    <row r="71" spans="1:6" x14ac:dyDescent="0.35">
      <c r="A71" s="48" t="s">
        <v>830</v>
      </c>
      <c r="B71" s="1402">
        <f>'Prop System 15% FC'!E24</f>
        <v>4.5215220973741062</v>
      </c>
      <c r="C71" s="1403"/>
    </row>
    <row r="72" spans="1:6" x14ac:dyDescent="0.35">
      <c r="A72" s="48" t="s">
        <v>19</v>
      </c>
      <c r="B72" s="1404">
        <f>'Prop System 15% FC'!E7</f>
        <v>48.38</v>
      </c>
      <c r="C72" s="1405"/>
    </row>
    <row r="73" spans="1:6" ht="15" thickBot="1" x14ac:dyDescent="0.4">
      <c r="A73" s="221" t="s">
        <v>831</v>
      </c>
      <c r="B73" s="1406">
        <f>'Feed Pressure Drop'!C34</f>
        <v>4.1663999999999998E-3</v>
      </c>
      <c r="C73" s="1407"/>
    </row>
    <row r="74" spans="1:6" ht="15" thickBot="1" x14ac:dyDescent="0.4">
      <c r="A74" s="1341" t="s">
        <v>861</v>
      </c>
      <c r="B74" s="1342"/>
      <c r="C74" s="1388"/>
    </row>
    <row r="75" spans="1:6" x14ac:dyDescent="0.35">
      <c r="A75" s="60" t="s">
        <v>205</v>
      </c>
      <c r="B75" s="842">
        <v>9.3799999999999994E-2</v>
      </c>
      <c r="C75" s="816">
        <f>B75/12</f>
        <v>7.8166666666666662E-3</v>
      </c>
    </row>
    <row r="76" spans="1:6" x14ac:dyDescent="0.35">
      <c r="A76" s="48" t="s">
        <v>850</v>
      </c>
      <c r="B76" s="858">
        <v>0.26550000000000001</v>
      </c>
      <c r="C76" s="859">
        <f>B76/12</f>
        <v>2.2125000000000002E-2</v>
      </c>
    </row>
    <row r="77" spans="1:6" x14ac:dyDescent="0.35">
      <c r="A77" s="48" t="s">
        <v>50</v>
      </c>
      <c r="B77" s="860">
        <f>(PI()/4)*B75^2</f>
        <v>6.9102786167626442E-3</v>
      </c>
      <c r="C77" s="861">
        <f>B77/144</f>
        <v>4.7988045949740583E-5</v>
      </c>
      <c r="E77">
        <v>0.04</v>
      </c>
      <c r="F77" s="857">
        <f>-2*LOG((B81/3.7)+(12/B80))</f>
        <v>5.5906625730688972</v>
      </c>
    </row>
    <row r="78" spans="1:6" x14ac:dyDescent="0.35">
      <c r="A78" s="48" t="s">
        <v>856</v>
      </c>
      <c r="B78" s="1384">
        <v>20</v>
      </c>
      <c r="C78" s="1385"/>
      <c r="E78">
        <f>(1/(-2*LOG(($B$81/3.7)+(2.51/($B$80*SQRT(E77))))))^(2)</f>
        <v>3.2396505506260026E-2</v>
      </c>
      <c r="F78" s="857">
        <f>-2*LOG((B81/3.7)+((2.51*F77)/B80))</f>
        <v>5.4684351475186483</v>
      </c>
    </row>
    <row r="79" spans="1:6" x14ac:dyDescent="0.35">
      <c r="A79" s="48" t="s">
        <v>858</v>
      </c>
      <c r="B79" s="1380">
        <f>'Prop System 15% FC'!E119/B78</f>
        <v>0.21477229962527003</v>
      </c>
      <c r="C79" s="1381"/>
      <c r="E79">
        <f t="shared" ref="E79:E82" si="4">(1/(-2*LOG(($B$81/3.7)+(2.51/($B$80*SQRT(E78))))))^(2)</f>
        <v>3.3380556972879942E-2</v>
      </c>
      <c r="F79" s="857">
        <f>-2*LOG((B81/3.7)+((2.51*F78)/B80))</f>
        <v>5.4858174282141983</v>
      </c>
    </row>
    <row r="80" spans="1:6" x14ac:dyDescent="0.35">
      <c r="A80" s="48" t="s">
        <v>840</v>
      </c>
      <c r="B80" s="1186">
        <f>(4*B79)/(PI()*C75*B73)</f>
        <v>8396.6457519615597</v>
      </c>
      <c r="C80" s="1187"/>
      <c r="E80">
        <f t="shared" si="4"/>
        <v>3.3237552918699842E-2</v>
      </c>
      <c r="F80">
        <f>(F77-((F78-F77)^(2)/(F79-(2*F78)+F77)))^(-2)</f>
        <v>3.3255235961972038E-2</v>
      </c>
    </row>
    <row r="81" spans="1:6" x14ac:dyDescent="0.35">
      <c r="A81" s="48" t="s">
        <v>737</v>
      </c>
      <c r="B81" s="1386">
        <f>B70/C75</f>
        <v>6.3965884861407255E-4</v>
      </c>
      <c r="C81" s="1387"/>
      <c r="E81">
        <f t="shared" si="4"/>
        <v>3.3258001651544702E-2</v>
      </c>
    </row>
    <row r="82" spans="1:6" x14ac:dyDescent="0.35">
      <c r="A82" s="48" t="s">
        <v>836</v>
      </c>
      <c r="B82" s="1384">
        <v>3.687E-2</v>
      </c>
      <c r="C82" s="1385"/>
      <c r="E82">
        <f t="shared" si="4"/>
        <v>3.3255070803969729E-2</v>
      </c>
    </row>
    <row r="83" spans="1:6" x14ac:dyDescent="0.35">
      <c r="A83" s="48" t="s">
        <v>862</v>
      </c>
      <c r="B83" s="819">
        <f>(8*B82*C76*(B79^2))/((PI()^2)*B72*(C75^5)*B1)</f>
        <v>671.46643770994649</v>
      </c>
      <c r="C83" s="820">
        <f>B83/144</f>
        <v>4.6629613729857393</v>
      </c>
      <c r="E83">
        <f>(1/(-2*LOG(($B$81/3.7)+(2.51/($B$80*SQRT(E82))))))^(2)</f>
        <v>3.3255490732714145E-2</v>
      </c>
    </row>
    <row r="84" spans="1:6" ht="15" thickBot="1" x14ac:dyDescent="0.4">
      <c r="A84" s="44" t="s">
        <v>339</v>
      </c>
      <c r="B84" s="840">
        <f>B79/(B72*C77)</f>
        <v>92.508009691327729</v>
      </c>
      <c r="C84" s="841">
        <f>B84/3.28084</f>
        <v>28.196440451630597</v>
      </c>
    </row>
    <row r="85" spans="1:6" ht="15" thickBot="1" x14ac:dyDescent="0.4">
      <c r="A85" s="1341" t="s">
        <v>766</v>
      </c>
      <c r="B85" s="1342"/>
      <c r="C85" s="1388"/>
    </row>
    <row r="86" spans="1:6" x14ac:dyDescent="0.35">
      <c r="A86" s="60" t="s">
        <v>845</v>
      </c>
      <c r="B86" s="842">
        <f>'Prop System 15% FC'!I121</f>
        <v>1.43</v>
      </c>
      <c r="C86" s="843">
        <f>B86/12</f>
        <v>0.11916666666666666</v>
      </c>
      <c r="F86" s="857">
        <f>-2*LOG((B92/3.7)+(12/B94))</f>
        <v>6.8815889515937023</v>
      </c>
    </row>
    <row r="87" spans="1:6" x14ac:dyDescent="0.35">
      <c r="A87" s="48" t="s">
        <v>846</v>
      </c>
      <c r="B87" s="817">
        <f>(PI()/4)*B86^(2)</f>
        <v>1.6060607043314417</v>
      </c>
      <c r="C87" s="844">
        <f>B87/144</f>
        <v>1.1153199335635012E-2</v>
      </c>
      <c r="F87" s="857">
        <f>-2*LOG((B92/3.7)+((2.51*F86)/B94))</f>
        <v>6.8423750462817505</v>
      </c>
    </row>
    <row r="88" spans="1:6" x14ac:dyDescent="0.35">
      <c r="A88" s="48" t="s">
        <v>847</v>
      </c>
      <c r="B88" s="831">
        <f>'Prop System 15% FC'!E127</f>
        <v>1.48</v>
      </c>
      <c r="C88" s="826">
        <f>B88/12</f>
        <v>0.12333333333333334</v>
      </c>
      <c r="F88" s="857">
        <f>-2*LOG((B92/3.7)+((2.51*F87)/B94))</f>
        <v>6.8430910676443402</v>
      </c>
    </row>
    <row r="89" spans="1:6" x14ac:dyDescent="0.35">
      <c r="A89" s="48" t="s">
        <v>848</v>
      </c>
      <c r="B89" s="845">
        <f>(PI()/4)*B88^(2)</f>
        <v>1.7203361371057706</v>
      </c>
      <c r="C89" s="818">
        <f>B89/144</f>
        <v>1.1946778729901185E-2</v>
      </c>
      <c r="F89">
        <f>(F86-((F87-F86)^(2)/(F88-(2*F87)+F86)))^(-2)</f>
        <v>2.1354872878895866E-2</v>
      </c>
    </row>
    <row r="90" spans="1:6" x14ac:dyDescent="0.35">
      <c r="A90" s="48" t="s">
        <v>849</v>
      </c>
      <c r="B90" s="846">
        <f>B88-B86</f>
        <v>5.0000000000000044E-2</v>
      </c>
      <c r="C90" s="833">
        <f>B90/12</f>
        <v>4.1666666666666701E-3</v>
      </c>
    </row>
    <row r="91" spans="1:6" x14ac:dyDescent="0.35">
      <c r="A91" s="48" t="s">
        <v>850</v>
      </c>
      <c r="B91" s="847">
        <v>1.08</v>
      </c>
      <c r="C91" s="848">
        <f>B91/12</f>
        <v>9.0000000000000011E-2</v>
      </c>
    </row>
    <row r="92" spans="1:6" x14ac:dyDescent="0.35">
      <c r="A92" s="48" t="s">
        <v>737</v>
      </c>
      <c r="B92" s="1389">
        <f>B70/C90</f>
        <v>1.199999999999999E-3</v>
      </c>
      <c r="C92" s="1390"/>
    </row>
    <row r="93" spans="1:6" x14ac:dyDescent="0.35">
      <c r="A93" s="48" t="s">
        <v>863</v>
      </c>
      <c r="B93" s="1378">
        <f>'Prop System 15% FC'!E119</f>
        <v>4.2954459925054005</v>
      </c>
      <c r="C93" s="1379"/>
    </row>
    <row r="94" spans="1:6" x14ac:dyDescent="0.35">
      <c r="A94" s="48" t="s">
        <v>840</v>
      </c>
      <c r="B94" s="1186">
        <f>(4*B93)/(PI()*C90*B73)</f>
        <v>315042.14861359738</v>
      </c>
      <c r="C94" s="1187"/>
    </row>
    <row r="95" spans="1:6" x14ac:dyDescent="0.35">
      <c r="A95" s="48" t="s">
        <v>851</v>
      </c>
      <c r="B95" s="1384">
        <v>2.2776999999999999E-2</v>
      </c>
      <c r="C95" s="1385"/>
    </row>
    <row r="96" spans="1:6" x14ac:dyDescent="0.35">
      <c r="A96" s="48" t="s">
        <v>852</v>
      </c>
      <c r="B96" s="834">
        <f>B89-B87</f>
        <v>0.11427543277432894</v>
      </c>
      <c r="C96" s="849">
        <f>C89-C87</f>
        <v>7.9357939426617265E-4</v>
      </c>
    </row>
    <row r="97" spans="1:3" x14ac:dyDescent="0.35">
      <c r="A97" s="48" t="s">
        <v>853</v>
      </c>
      <c r="B97" s="819">
        <f>(0.5/B1)*B95*(C91/C90)*B72*(B93/(B72*C96))^2</f>
        <v>4630.0439814257861</v>
      </c>
      <c r="C97" s="850">
        <f>B97/144</f>
        <v>32.153083204345734</v>
      </c>
    </row>
    <row r="98" spans="1:3" ht="15" thickBot="1" x14ac:dyDescent="0.4">
      <c r="A98" s="221" t="s">
        <v>339</v>
      </c>
      <c r="B98" s="829">
        <f>B93/(B72*C96)</f>
        <v>111.87988629396075</v>
      </c>
      <c r="C98" s="830">
        <f>B98/3.28084</f>
        <v>34.100988251167614</v>
      </c>
    </row>
    <row r="99" spans="1:3" ht="15" thickBot="1" x14ac:dyDescent="0.4">
      <c r="A99" s="1341" t="s">
        <v>160</v>
      </c>
      <c r="B99" s="1342"/>
      <c r="C99" s="1388"/>
    </row>
    <row r="100" spans="1:3" x14ac:dyDescent="0.35">
      <c r="A100" s="60" t="s">
        <v>205</v>
      </c>
      <c r="B100" s="842">
        <f>'Prop System 15% FC'!E133</f>
        <v>2.8000000000000001E-2</v>
      </c>
      <c r="C100" s="851">
        <f>B100/12</f>
        <v>2.3333333333333335E-3</v>
      </c>
    </row>
    <row r="101" spans="1:3" x14ac:dyDescent="0.35">
      <c r="A101" s="48" t="s">
        <v>856</v>
      </c>
      <c r="B101" s="1384">
        <v>20</v>
      </c>
      <c r="C101" s="1385"/>
    </row>
    <row r="102" spans="1:3" x14ac:dyDescent="0.35">
      <c r="A102" s="48" t="s">
        <v>864</v>
      </c>
      <c r="B102" s="1378">
        <f>'Prop System 15% FC'!F119</f>
        <v>0.22607610486870533</v>
      </c>
      <c r="C102" s="1379"/>
    </row>
    <row r="103" spans="1:3" x14ac:dyDescent="0.35">
      <c r="A103" s="48" t="s">
        <v>858</v>
      </c>
      <c r="B103" s="1380">
        <f>B102/B101</f>
        <v>1.1303805243435267E-2</v>
      </c>
      <c r="C103" s="1381"/>
    </row>
    <row r="104" spans="1:3" x14ac:dyDescent="0.35">
      <c r="A104" s="48" t="s">
        <v>865</v>
      </c>
      <c r="B104" s="852">
        <f>(PI()/4)*B100^(2)</f>
        <v>6.1575216010359955E-4</v>
      </c>
      <c r="C104" s="849">
        <f>B104/144</f>
        <v>4.2760566673861082E-6</v>
      </c>
    </row>
    <row r="105" spans="1:3" x14ac:dyDescent="0.35">
      <c r="A105" s="48" t="s">
        <v>850</v>
      </c>
      <c r="B105" s="853">
        <v>0.2</v>
      </c>
      <c r="C105" s="854">
        <f>B105/12</f>
        <v>1.6666666666666666E-2</v>
      </c>
    </row>
    <row r="106" spans="1:3" x14ac:dyDescent="0.35">
      <c r="A106" s="48" t="s">
        <v>737</v>
      </c>
      <c r="B106" s="1382">
        <f>B70/C100</f>
        <v>2.142857142857143E-3</v>
      </c>
      <c r="C106" s="1383"/>
    </row>
    <row r="107" spans="1:3" x14ac:dyDescent="0.35">
      <c r="A107" s="48" t="s">
        <v>840</v>
      </c>
      <c r="B107" s="1384">
        <f>(4*B103)/(PI()*C100*B73)</f>
        <v>1480.4612246879594</v>
      </c>
      <c r="C107" s="1385"/>
    </row>
    <row r="108" spans="1:3" x14ac:dyDescent="0.35">
      <c r="A108" s="48" t="s">
        <v>836</v>
      </c>
      <c r="B108" s="1384">
        <v>4.8379999999999999E-2</v>
      </c>
      <c r="C108" s="1385"/>
    </row>
    <row r="109" spans="1:3" x14ac:dyDescent="0.35">
      <c r="A109" s="48" t="s">
        <v>866</v>
      </c>
      <c r="B109" s="819">
        <f>(0.5/B1)*B108*(C105/C100)*B72*(B103/(B72*C104))^(2)</f>
        <v>775.70991025053559</v>
      </c>
      <c r="C109" s="828">
        <f>B109/144</f>
        <v>5.3868743767398302</v>
      </c>
    </row>
    <row r="110" spans="1:3" ht="15" thickBot="1" x14ac:dyDescent="0.4">
      <c r="A110" s="44" t="s">
        <v>339</v>
      </c>
      <c r="B110" s="855">
        <f>B103/(B72*C104)</f>
        <v>54.640586250575019</v>
      </c>
      <c r="C110" s="838">
        <f>B110/3.28084</f>
        <v>16.654450156232862</v>
      </c>
    </row>
    <row r="112" spans="1:3" x14ac:dyDescent="0.35">
      <c r="A112" t="s">
        <v>896</v>
      </c>
      <c r="B112" s="381">
        <f>C97+C83</f>
        <v>36.816044577331475</v>
      </c>
    </row>
    <row r="113" spans="1:2" x14ac:dyDescent="0.35">
      <c r="A113" t="s">
        <v>160</v>
      </c>
      <c r="B113" s="905">
        <f>C109</f>
        <v>5.3868743767398302</v>
      </c>
    </row>
    <row r="114" spans="1:2" x14ac:dyDescent="0.35">
      <c r="A114" t="s">
        <v>897</v>
      </c>
      <c r="B114" s="381">
        <f>C24+C37+C66</f>
        <v>94.618325064803599</v>
      </c>
    </row>
  </sheetData>
  <mergeCells count="59">
    <mergeCell ref="B8:C8"/>
    <mergeCell ref="A3:C3"/>
    <mergeCell ref="B4:C4"/>
    <mergeCell ref="B5:C5"/>
    <mergeCell ref="B6:C6"/>
    <mergeCell ref="B7:C7"/>
    <mergeCell ref="B34:C34"/>
    <mergeCell ref="A15:C15"/>
    <mergeCell ref="B18:C18"/>
    <mergeCell ref="B19:C19"/>
    <mergeCell ref="B20:C20"/>
    <mergeCell ref="B21:C21"/>
    <mergeCell ref="B22:C22"/>
    <mergeCell ref="B23:C23"/>
    <mergeCell ref="A26:C26"/>
    <mergeCell ref="B31:C31"/>
    <mergeCell ref="B32:C32"/>
    <mergeCell ref="B33:C33"/>
    <mergeCell ref="B55:C55"/>
    <mergeCell ref="B35:C35"/>
    <mergeCell ref="B36:C36"/>
    <mergeCell ref="A40:C40"/>
    <mergeCell ref="B41:C41"/>
    <mergeCell ref="B42:C42"/>
    <mergeCell ref="B43:C43"/>
    <mergeCell ref="B48:C48"/>
    <mergeCell ref="B49:C49"/>
    <mergeCell ref="B50:C50"/>
    <mergeCell ref="B51:C51"/>
    <mergeCell ref="A54:C54"/>
    <mergeCell ref="A74:C74"/>
    <mergeCell ref="B56:C56"/>
    <mergeCell ref="B57:C57"/>
    <mergeCell ref="B62:C62"/>
    <mergeCell ref="B63:C63"/>
    <mergeCell ref="B64:C64"/>
    <mergeCell ref="B65:C65"/>
    <mergeCell ref="A69:C69"/>
    <mergeCell ref="B70:C70"/>
    <mergeCell ref="B71:C71"/>
    <mergeCell ref="B72:C72"/>
    <mergeCell ref="B73:C73"/>
    <mergeCell ref="B101:C101"/>
    <mergeCell ref="B78:C78"/>
    <mergeCell ref="B79:C79"/>
    <mergeCell ref="B80:C80"/>
    <mergeCell ref="B81:C81"/>
    <mergeCell ref="B82:C82"/>
    <mergeCell ref="A85:C85"/>
    <mergeCell ref="B92:C92"/>
    <mergeCell ref="B93:C93"/>
    <mergeCell ref="B94:C94"/>
    <mergeCell ref="B95:C95"/>
    <mergeCell ref="A99:C99"/>
    <mergeCell ref="B102:C102"/>
    <mergeCell ref="B103:C103"/>
    <mergeCell ref="B106:C106"/>
    <mergeCell ref="B107:C107"/>
    <mergeCell ref="B108:C108"/>
  </mergeCells>
  <pageMargins left="0.7" right="0.7" top="0.75" bottom="0.75" header="0.3" footer="0.3"/>
  <pageSetup orientation="portrait" verticalDpi="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2E638-EA11-4B18-94AA-DF838D7B2A18}">
  <dimension ref="A1:W52"/>
  <sheetViews>
    <sheetView zoomScale="70" zoomScaleNormal="70" workbookViewId="0">
      <selection activeCell="B18" sqref="B18"/>
    </sheetView>
  </sheetViews>
  <sheetFormatPr defaultRowHeight="14.5" x14ac:dyDescent="0.35"/>
  <cols>
    <col min="1" max="1" width="24.08984375" bestFit="1" customWidth="1"/>
    <col min="2" max="2" width="17.36328125" bestFit="1" customWidth="1"/>
    <col min="3" max="3" width="12.36328125" bestFit="1" customWidth="1"/>
  </cols>
  <sheetData>
    <row r="1" spans="1:23" x14ac:dyDescent="0.35">
      <c r="A1" t="s">
        <v>747</v>
      </c>
      <c r="B1" s="713">
        <v>32.17</v>
      </c>
    </row>
    <row r="2" spans="1:23" ht="15" thickBot="1" x14ac:dyDescent="0.4"/>
    <row r="3" spans="1:23" ht="15" thickBot="1" x14ac:dyDescent="0.4">
      <c r="A3" s="1433" t="s">
        <v>760</v>
      </c>
      <c r="B3" s="1434"/>
      <c r="C3" s="1435"/>
    </row>
    <row r="4" spans="1:23" x14ac:dyDescent="0.35">
      <c r="A4" s="733" t="s">
        <v>455</v>
      </c>
      <c r="B4" s="1436">
        <v>5.0000000000000004E-6</v>
      </c>
      <c r="C4" s="1437"/>
    </row>
    <row r="5" spans="1:23" x14ac:dyDescent="0.35">
      <c r="A5" s="347" t="s">
        <v>738</v>
      </c>
      <c r="B5" s="714">
        <v>0.93</v>
      </c>
      <c r="C5" s="719">
        <f>B5/12</f>
        <v>7.7499999999999999E-2</v>
      </c>
      <c r="W5">
        <v>1.4E-2</v>
      </c>
    </row>
    <row r="6" spans="1:23" x14ac:dyDescent="0.35">
      <c r="A6" s="347" t="s">
        <v>737</v>
      </c>
      <c r="B6">
        <f>B4/B5</f>
        <v>5.3763440860215059E-6</v>
      </c>
      <c r="C6" s="720">
        <f>B4/C5</f>
        <v>6.4516129032258067E-5</v>
      </c>
      <c r="W6">
        <f>(1/(-0.8+(2*LOG($B$10*SQRT(W5)))))^2</f>
        <v>1.0635872465273087E-2</v>
      </c>
    </row>
    <row r="7" spans="1:23" x14ac:dyDescent="0.35">
      <c r="A7" s="347" t="s">
        <v>739</v>
      </c>
      <c r="B7" s="715">
        <f>C7/144</f>
        <v>7.3240555555555557E-7</v>
      </c>
      <c r="C7" s="721">
        <v>1.054664E-4</v>
      </c>
      <c r="W7">
        <f t="shared" ref="W7:W13" si="0">(1/(-0.8+(2*LOG($B$10*SQRT(W6)))))^2</f>
        <v>1.0902623887232137E-2</v>
      </c>
    </row>
    <row r="8" spans="1:23" x14ac:dyDescent="0.35">
      <c r="A8" s="347" t="s">
        <v>740</v>
      </c>
      <c r="B8" s="1438">
        <f>'Prop System 15% FC'!E9</f>
        <v>66.83</v>
      </c>
      <c r="C8" s="1439"/>
      <c r="W8">
        <f t="shared" si="0"/>
        <v>1.087817139469374E-2</v>
      </c>
    </row>
    <row r="9" spans="1:23" x14ac:dyDescent="0.35">
      <c r="A9" s="347" t="s">
        <v>741</v>
      </c>
      <c r="B9" s="1440">
        <f>'Prop System 15% FC'!E23</f>
        <v>9.6089126852345892</v>
      </c>
      <c r="C9" s="1441"/>
      <c r="W9">
        <f t="shared" si="0"/>
        <v>1.0880384458785679E-2</v>
      </c>
    </row>
    <row r="10" spans="1:23" x14ac:dyDescent="0.35">
      <c r="A10" s="347" t="s">
        <v>742</v>
      </c>
      <c r="B10" s="1444">
        <f>(4/PI())*(B9/(C5*C7))</f>
        <v>1496816.4284027005</v>
      </c>
      <c r="C10" s="1445"/>
      <c r="W10">
        <f t="shared" si="0"/>
        <v>1.0880183933756792E-2</v>
      </c>
    </row>
    <row r="11" spans="1:23" x14ac:dyDescent="0.35">
      <c r="A11" s="347" t="s">
        <v>743</v>
      </c>
      <c r="B11" s="1297">
        <v>1.132E-2</v>
      </c>
      <c r="C11" s="1432"/>
      <c r="W11">
        <f t="shared" si="0"/>
        <v>1.0880202101356609E-2</v>
      </c>
    </row>
    <row r="12" spans="1:23" x14ac:dyDescent="0.35">
      <c r="A12" s="347" t="s">
        <v>749</v>
      </c>
      <c r="B12" s="729">
        <f>(8*B9^2)/(C5^(4)*B8*B1*PI()^(2))</f>
        <v>964.96020550277149</v>
      </c>
      <c r="C12" s="728">
        <f>B12/144</f>
        <v>6.7011125382136907</v>
      </c>
      <c r="W12">
        <f t="shared" si="0"/>
        <v>1.0880200455353484E-2</v>
      </c>
    </row>
    <row r="13" spans="1:23" x14ac:dyDescent="0.35">
      <c r="A13" s="347" t="s">
        <v>764</v>
      </c>
      <c r="B13" s="732">
        <v>0.68</v>
      </c>
      <c r="C13" s="734">
        <f>B13/12</f>
        <v>5.6666666666666671E-2</v>
      </c>
      <c r="W13">
        <f t="shared" si="0"/>
        <v>1.0880200604482918E-2</v>
      </c>
    </row>
    <row r="14" spans="1:23" ht="15" thickBot="1" x14ac:dyDescent="0.4">
      <c r="A14" s="347" t="s">
        <v>765</v>
      </c>
      <c r="B14" s="730">
        <f>(8*B9^2)/(C13^(4)*B8*B1*PI()^(2))</f>
        <v>3376.0241683994582</v>
      </c>
      <c r="C14" s="731">
        <f>B14/144</f>
        <v>23.444612280551794</v>
      </c>
    </row>
    <row r="15" spans="1:23" ht="15" thickBot="1" x14ac:dyDescent="0.4">
      <c r="A15" s="1341" t="s">
        <v>744</v>
      </c>
      <c r="B15" s="1342"/>
      <c r="C15" s="1388"/>
    </row>
    <row r="16" spans="1:23" x14ac:dyDescent="0.35">
      <c r="A16" s="347" t="s">
        <v>745</v>
      </c>
      <c r="B16" s="1448">
        <f>'Prop System 15% FC'!AI65</f>
        <v>7.7713510522244178</v>
      </c>
      <c r="C16" s="1449"/>
    </row>
    <row r="17" spans="1:3" x14ac:dyDescent="0.35">
      <c r="A17" s="347" t="s">
        <v>748</v>
      </c>
      <c r="B17" s="1442">
        <f>B16/C5</f>
        <v>100.27549744805701</v>
      </c>
      <c r="C17" s="1443"/>
    </row>
    <row r="18" spans="1:3" x14ac:dyDescent="0.35">
      <c r="A18" s="347" t="s">
        <v>746</v>
      </c>
      <c r="B18" s="716">
        <f>B14*B17*B11</f>
        <v>3832.1879326346389</v>
      </c>
      <c r="C18" s="722">
        <f>B18/144</f>
        <v>26.612416198851658</v>
      </c>
    </row>
    <row r="19" spans="1:3" x14ac:dyDescent="0.35">
      <c r="A19" s="347" t="s">
        <v>750</v>
      </c>
      <c r="B19" s="1450">
        <v>3</v>
      </c>
      <c r="C19" s="1451"/>
    </row>
    <row r="20" spans="1:3" x14ac:dyDescent="0.35">
      <c r="A20" s="347" t="s">
        <v>762</v>
      </c>
      <c r="B20" s="1446">
        <f>B19/C5</f>
        <v>38.70967741935484</v>
      </c>
      <c r="C20" s="1447"/>
    </row>
    <row r="21" spans="1:3" x14ac:dyDescent="0.35">
      <c r="A21" s="347" t="s">
        <v>752</v>
      </c>
      <c r="B21" s="717">
        <f>B20*B11*B12</f>
        <v>422.83933650160157</v>
      </c>
      <c r="C21" s="723">
        <f>B21/144</f>
        <v>2.9363842812611218</v>
      </c>
    </row>
    <row r="22" spans="1:3" x14ac:dyDescent="0.35">
      <c r="A22" s="347" t="s">
        <v>763</v>
      </c>
      <c r="B22" s="1297">
        <v>2</v>
      </c>
      <c r="C22" s="1432"/>
    </row>
    <row r="23" spans="1:3" x14ac:dyDescent="0.35">
      <c r="A23" s="347" t="s">
        <v>754</v>
      </c>
      <c r="B23" s="1297">
        <v>0.9</v>
      </c>
      <c r="C23" s="1432"/>
    </row>
    <row r="24" spans="1:3" x14ac:dyDescent="0.35">
      <c r="A24" s="347" t="s">
        <v>755</v>
      </c>
      <c r="B24" s="718">
        <f>B23*B12</f>
        <v>868.46418495249441</v>
      </c>
      <c r="C24" s="724">
        <f>B24/144</f>
        <v>6.031001284392322</v>
      </c>
    </row>
    <row r="25" spans="1:3" x14ac:dyDescent="0.35">
      <c r="A25" s="347" t="s">
        <v>756</v>
      </c>
      <c r="B25" s="1452">
        <f>B22*C24</f>
        <v>12.062002568784644</v>
      </c>
      <c r="C25" s="1453"/>
    </row>
    <row r="26" spans="1:3" x14ac:dyDescent="0.35">
      <c r="A26" s="347" t="s">
        <v>757</v>
      </c>
      <c r="B26" s="1297">
        <v>0.05</v>
      </c>
      <c r="C26" s="1432"/>
    </row>
    <row r="27" spans="1:3" x14ac:dyDescent="0.35">
      <c r="A27" s="347" t="s">
        <v>758</v>
      </c>
      <c r="B27" s="717">
        <f>B26*B12</f>
        <v>48.248010275138576</v>
      </c>
      <c r="C27" s="723">
        <f>B27/144</f>
        <v>0.33505562691068458</v>
      </c>
    </row>
    <row r="28" spans="1:3" ht="15" thickBot="1" x14ac:dyDescent="0.4">
      <c r="A28" s="726" t="s">
        <v>759</v>
      </c>
      <c r="B28" s="1454">
        <f>C27+B25+C21+C18</f>
        <v>41.945858675808111</v>
      </c>
      <c r="C28" s="1455"/>
    </row>
    <row r="29" spans="1:3" ht="15" thickBot="1" x14ac:dyDescent="0.4"/>
    <row r="30" spans="1:3" ht="15" thickBot="1" x14ac:dyDescent="0.4">
      <c r="A30" s="1356" t="s">
        <v>761</v>
      </c>
      <c r="B30" s="1357"/>
      <c r="C30" s="1456"/>
    </row>
    <row r="31" spans="1:3" x14ac:dyDescent="0.35">
      <c r="A31" s="347" t="s">
        <v>455</v>
      </c>
      <c r="B31" s="1297">
        <v>5.0000000000000004E-6</v>
      </c>
      <c r="C31" s="1432"/>
    </row>
    <row r="32" spans="1:3" x14ac:dyDescent="0.35">
      <c r="A32" s="347" t="s">
        <v>738</v>
      </c>
      <c r="B32" s="714">
        <v>0.68</v>
      </c>
      <c r="C32" s="725">
        <f>B32/12</f>
        <v>5.6666666666666671E-2</v>
      </c>
    </row>
    <row r="33" spans="1:23" x14ac:dyDescent="0.35">
      <c r="A33" s="347" t="s">
        <v>737</v>
      </c>
      <c r="B33">
        <f>B31/B32</f>
        <v>7.3529411764705884E-6</v>
      </c>
      <c r="C33" s="720">
        <f>B31/C32</f>
        <v>8.8235294117647065E-5</v>
      </c>
    </row>
    <row r="34" spans="1:23" x14ac:dyDescent="0.35">
      <c r="A34" s="347" t="s">
        <v>739</v>
      </c>
      <c r="B34" s="715">
        <f>C34/144</f>
        <v>2.8933333333333333E-5</v>
      </c>
      <c r="C34" s="721">
        <v>4.1663999999999998E-3</v>
      </c>
    </row>
    <row r="35" spans="1:23" x14ac:dyDescent="0.35">
      <c r="A35" s="347" t="s">
        <v>740</v>
      </c>
      <c r="B35" s="1457">
        <f>'Prop System 15% FC'!E7</f>
        <v>48.38</v>
      </c>
      <c r="C35" s="1458"/>
    </row>
    <row r="36" spans="1:23" x14ac:dyDescent="0.35">
      <c r="A36" s="347" t="s">
        <v>741</v>
      </c>
      <c r="B36" s="1459">
        <f>'Prop System 15% FC'!E24</f>
        <v>4.5215220973741062</v>
      </c>
      <c r="C36" s="1460"/>
    </row>
    <row r="37" spans="1:23" x14ac:dyDescent="0.35">
      <c r="A37" s="347" t="s">
        <v>742</v>
      </c>
      <c r="B37" s="1444">
        <f>(4/PI())*(B36/(C32*C34))</f>
        <v>24384.067230154622</v>
      </c>
      <c r="C37" s="1445"/>
    </row>
    <row r="38" spans="1:23" x14ac:dyDescent="0.35">
      <c r="A38" s="347" t="s">
        <v>743</v>
      </c>
      <c r="B38" s="1297">
        <v>2.5787000000000001E-2</v>
      </c>
      <c r="C38" s="1432"/>
    </row>
    <row r="39" spans="1:23" ht="15" thickBot="1" x14ac:dyDescent="0.4">
      <c r="A39" s="347" t="s">
        <v>749</v>
      </c>
      <c r="B39" s="729">
        <f>(8/(PI()^(2)))*((B36^2)/(B35*(C32^4)*B1))</f>
        <v>1032.5996305677775</v>
      </c>
      <c r="C39" s="728">
        <f>B39/144</f>
        <v>7.170830767831788</v>
      </c>
    </row>
    <row r="40" spans="1:23" ht="15" thickBot="1" x14ac:dyDescent="0.4">
      <c r="A40" s="1341" t="s">
        <v>744</v>
      </c>
      <c r="B40" s="1342"/>
      <c r="C40" s="1388"/>
    </row>
    <row r="41" spans="1:23" x14ac:dyDescent="0.35">
      <c r="A41" s="347" t="s">
        <v>750</v>
      </c>
      <c r="B41" s="1461">
        <v>2</v>
      </c>
      <c r="C41" s="1462"/>
    </row>
    <row r="42" spans="1:23" x14ac:dyDescent="0.35">
      <c r="A42" s="347" t="s">
        <v>751</v>
      </c>
      <c r="B42" s="1446">
        <f>B41/C32</f>
        <v>35.294117647058819</v>
      </c>
      <c r="C42" s="1447"/>
    </row>
    <row r="43" spans="1:23" x14ac:dyDescent="0.35">
      <c r="A43" s="347" t="s">
        <v>752</v>
      </c>
      <c r="B43" s="717">
        <f>B39*B42*B38</f>
        <v>939.7992943571038</v>
      </c>
      <c r="C43" s="724">
        <f>B43/144</f>
        <v>6.5263839885909984</v>
      </c>
    </row>
    <row r="44" spans="1:23" x14ac:dyDescent="0.35">
      <c r="A44" s="347" t="s">
        <v>753</v>
      </c>
      <c r="B44" s="1297">
        <v>2</v>
      </c>
      <c r="C44" s="1432"/>
      <c r="W44">
        <v>1.6500000000000001E-2</v>
      </c>
    </row>
    <row r="45" spans="1:23" x14ac:dyDescent="0.35">
      <c r="A45" s="347" t="s">
        <v>754</v>
      </c>
      <c r="B45" s="1297">
        <v>0.9</v>
      </c>
      <c r="C45" s="1432"/>
      <c r="W45">
        <f>(1/(-0.8+(2*LOG($B$37*SQRT(W44)))))^2</f>
        <v>2.6084391876181525E-2</v>
      </c>
    </row>
    <row r="46" spans="1:23" x14ac:dyDescent="0.35">
      <c r="A46" s="347" t="s">
        <v>755</v>
      </c>
      <c r="B46" s="717">
        <f>B45*B39</f>
        <v>929.33966751099979</v>
      </c>
      <c r="C46" s="724">
        <f>B46/144</f>
        <v>6.4537476910486093</v>
      </c>
      <c r="W46">
        <f t="shared" ref="W46:W52" si="1">(1/(-0.8+(2*LOG($B$37*SQRT(W45)))))^2</f>
        <v>2.4485990681488656E-2</v>
      </c>
    </row>
    <row r="47" spans="1:23" x14ac:dyDescent="0.35">
      <c r="A47" s="347" t="s">
        <v>756</v>
      </c>
      <c r="B47" s="1452">
        <f>B44*C46</f>
        <v>12.907495382097219</v>
      </c>
      <c r="C47" s="1453"/>
      <c r="W47">
        <f t="shared" si="1"/>
        <v>2.4697808076041553E-2</v>
      </c>
    </row>
    <row r="48" spans="1:23" x14ac:dyDescent="0.35">
      <c r="A48" s="347" t="s">
        <v>757</v>
      </c>
      <c r="B48" s="1297">
        <v>0.05</v>
      </c>
      <c r="C48" s="1432"/>
      <c r="W48">
        <f t="shared" si="1"/>
        <v>2.4668795163958045E-2</v>
      </c>
    </row>
    <row r="49" spans="1:23" x14ac:dyDescent="0.35">
      <c r="A49" s="347" t="s">
        <v>758</v>
      </c>
      <c r="B49" s="718">
        <f>B48*B39</f>
        <v>51.629981528388875</v>
      </c>
      <c r="C49" s="723">
        <f>B49/144</f>
        <v>0.35854153839158942</v>
      </c>
      <c r="W49">
        <f t="shared" si="1"/>
        <v>2.4672751348755666E-2</v>
      </c>
    </row>
    <row r="50" spans="1:23" ht="15" thickBot="1" x14ac:dyDescent="0.4">
      <c r="A50" s="727" t="s">
        <v>803</v>
      </c>
      <c r="B50" s="1454">
        <f>C43+B47+C49</f>
        <v>19.792420909079805</v>
      </c>
      <c r="C50" s="1455"/>
      <c r="W50">
        <f t="shared" si="1"/>
        <v>2.4672211555613714E-2</v>
      </c>
    </row>
    <row r="51" spans="1:23" x14ac:dyDescent="0.35">
      <c r="W51">
        <f t="shared" si="1"/>
        <v>2.4672285200387264E-2</v>
      </c>
    </row>
    <row r="52" spans="1:23" x14ac:dyDescent="0.35">
      <c r="W52">
        <f t="shared" si="1"/>
        <v>2.4672275152807982E-2</v>
      </c>
    </row>
  </sheetData>
  <mergeCells count="30">
    <mergeCell ref="B47:C47"/>
    <mergeCell ref="B26:C26"/>
    <mergeCell ref="B48:C48"/>
    <mergeCell ref="B50:C50"/>
    <mergeCell ref="B41:C41"/>
    <mergeCell ref="B42:C42"/>
    <mergeCell ref="B44:C44"/>
    <mergeCell ref="B45:C45"/>
    <mergeCell ref="B23:C23"/>
    <mergeCell ref="B25:C25"/>
    <mergeCell ref="B28:C28"/>
    <mergeCell ref="A30:C30"/>
    <mergeCell ref="A40:C40"/>
    <mergeCell ref="B31:C31"/>
    <mergeCell ref="B35:C35"/>
    <mergeCell ref="B36:C36"/>
    <mergeCell ref="B37:C37"/>
    <mergeCell ref="B38:C38"/>
    <mergeCell ref="B22:C22"/>
    <mergeCell ref="B11:C11"/>
    <mergeCell ref="A3:C3"/>
    <mergeCell ref="B4:C4"/>
    <mergeCell ref="B8:C8"/>
    <mergeCell ref="B9:C9"/>
    <mergeCell ref="B17:C17"/>
    <mergeCell ref="B10:C10"/>
    <mergeCell ref="B20:C20"/>
    <mergeCell ref="A15:C15"/>
    <mergeCell ref="B16:C16"/>
    <mergeCell ref="B19:C19"/>
  </mergeCells>
  <pageMargins left="0.7" right="0.7" top="0.75" bottom="0.75" header="0.3" footer="0.3"/>
  <pageSetup orientation="portrait" verticalDpi="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3AABC-A058-4FD2-9450-C5039EA15FED}">
  <dimension ref="A1:B31"/>
  <sheetViews>
    <sheetView workbookViewId="0">
      <selection activeCell="B14" sqref="B14"/>
    </sheetView>
  </sheetViews>
  <sheetFormatPr defaultRowHeight="14.5" x14ac:dyDescent="0.35"/>
  <cols>
    <col min="1" max="1" width="14.54296875" bestFit="1" customWidth="1"/>
  </cols>
  <sheetData>
    <row r="1" spans="1:2" x14ac:dyDescent="0.35">
      <c r="A1" s="1297" t="s">
        <v>819</v>
      </c>
      <c r="B1" s="1297"/>
    </row>
    <row r="2" spans="1:2" x14ac:dyDescent="0.35">
      <c r="A2" t="s">
        <v>820</v>
      </c>
      <c r="B2">
        <v>1</v>
      </c>
    </row>
    <row r="3" spans="1:2" x14ac:dyDescent="0.35">
      <c r="A3" t="s">
        <v>868</v>
      </c>
      <c r="B3">
        <f>'Prop System 15% FC'!E23</f>
        <v>9.6089126852345892</v>
      </c>
    </row>
    <row r="4" spans="1:2" x14ac:dyDescent="0.35">
      <c r="A4" t="s">
        <v>19</v>
      </c>
      <c r="B4">
        <f>'Prop System 15% FC'!E9</f>
        <v>66.83</v>
      </c>
    </row>
    <row r="5" spans="1:2" x14ac:dyDescent="0.35">
      <c r="A5" t="s">
        <v>822</v>
      </c>
      <c r="B5">
        <f>B3/B4</f>
        <v>0.14378142578534475</v>
      </c>
    </row>
    <row r="6" spans="1:2" x14ac:dyDescent="0.35">
      <c r="A6" t="s">
        <v>1</v>
      </c>
      <c r="B6">
        <v>0.74</v>
      </c>
    </row>
    <row r="7" spans="1:2" x14ac:dyDescent="0.35">
      <c r="A7" t="s">
        <v>821</v>
      </c>
      <c r="B7">
        <v>40</v>
      </c>
    </row>
    <row r="8" spans="1:2" x14ac:dyDescent="0.35">
      <c r="A8" t="s">
        <v>445</v>
      </c>
      <c r="B8">
        <v>32.17</v>
      </c>
    </row>
    <row r="9" spans="1:2" x14ac:dyDescent="0.35">
      <c r="A9" t="s">
        <v>823</v>
      </c>
      <c r="B9">
        <f>SQRT((2*B8*144*B7)/B4)</f>
        <v>74.467374030525903</v>
      </c>
    </row>
    <row r="10" spans="1:2" x14ac:dyDescent="0.35">
      <c r="A10" t="s">
        <v>869</v>
      </c>
      <c r="B10">
        <f>(PI()/4)*B6</f>
        <v>0.58119464091411177</v>
      </c>
    </row>
    <row r="11" spans="1:2" x14ac:dyDescent="0.35">
      <c r="A11" t="s">
        <v>825</v>
      </c>
      <c r="B11">
        <f>B5/(B9*B10)</f>
        <v>3.3221186965764734E-3</v>
      </c>
    </row>
    <row r="13" spans="1:2" x14ac:dyDescent="0.35">
      <c r="A13" t="s">
        <v>257</v>
      </c>
      <c r="B13">
        <v>5.1999999999999998E-2</v>
      </c>
    </row>
    <row r="14" spans="1:2" x14ac:dyDescent="0.35">
      <c r="A14" t="s">
        <v>826</v>
      </c>
      <c r="B14">
        <f>(B13^(2)/SQRT(1-(B13/B2)^(4)))</f>
        <v>2.7040098853590403E-3</v>
      </c>
    </row>
    <row r="15" spans="1:2" x14ac:dyDescent="0.35">
      <c r="A15" t="s">
        <v>870</v>
      </c>
      <c r="B15">
        <f>B6/SQRT(1-(B13/B2)^4)</f>
        <v>0.74000270531275514</v>
      </c>
    </row>
    <row r="16" spans="1:2" x14ac:dyDescent="0.35">
      <c r="A16" t="s">
        <v>871</v>
      </c>
      <c r="B16">
        <f>B4*B15*((PI()/4)*B13^2)*SQRT((2*B8*144*B7)/B4)</f>
        <v>7.8210916771883934</v>
      </c>
    </row>
    <row r="19" spans="1:2" x14ac:dyDescent="0.35">
      <c r="A19" s="1297" t="s">
        <v>827</v>
      </c>
      <c r="B19" s="1297"/>
    </row>
    <row r="20" spans="1:2" x14ac:dyDescent="0.35">
      <c r="A20" t="s">
        <v>820</v>
      </c>
      <c r="B20">
        <f>'Prop System 15% FC'!AI86</f>
        <v>0.68</v>
      </c>
    </row>
    <row r="21" spans="1:2" x14ac:dyDescent="0.35">
      <c r="A21" t="s">
        <v>822</v>
      </c>
      <c r="B21">
        <f>'Prop System 15% FC'!E24</f>
        <v>4.5215220973741062</v>
      </c>
    </row>
    <row r="22" spans="1:2" x14ac:dyDescent="0.35">
      <c r="A22" t="s">
        <v>19</v>
      </c>
      <c r="B22">
        <f>'Prop System 15% FC'!E7</f>
        <v>48.38</v>
      </c>
    </row>
    <row r="23" spans="1:2" x14ac:dyDescent="0.35">
      <c r="A23" t="s">
        <v>1</v>
      </c>
      <c r="B23">
        <v>0.7</v>
      </c>
    </row>
    <row r="24" spans="1:2" x14ac:dyDescent="0.35">
      <c r="A24" t="s">
        <v>821</v>
      </c>
      <c r="B24">
        <v>40</v>
      </c>
    </row>
    <row r="25" spans="1:2" x14ac:dyDescent="0.35">
      <c r="A25" t="s">
        <v>445</v>
      </c>
      <c r="B25">
        <v>32.17</v>
      </c>
    </row>
    <row r="26" spans="1:2" x14ac:dyDescent="0.35">
      <c r="A26" t="s">
        <v>823</v>
      </c>
      <c r="B26">
        <f>SQRT((2*B25*144*B24)/B22)</f>
        <v>87.522323379275591</v>
      </c>
    </row>
    <row r="27" spans="1:2" x14ac:dyDescent="0.35">
      <c r="A27" t="s">
        <v>824</v>
      </c>
      <c r="B27">
        <f>(PI()/4)*B23</f>
        <v>0.5497787143782138</v>
      </c>
    </row>
    <row r="28" spans="1:2" x14ac:dyDescent="0.35">
      <c r="A28" t="s">
        <v>825</v>
      </c>
      <c r="B28">
        <f>B21/(B26*B27)</f>
        <v>9.3967548824623326E-2</v>
      </c>
    </row>
    <row r="30" spans="1:2" x14ac:dyDescent="0.35">
      <c r="A30" t="s">
        <v>257</v>
      </c>
      <c r="B30">
        <v>0.26453157664099147</v>
      </c>
    </row>
    <row r="31" spans="1:2" x14ac:dyDescent="0.35">
      <c r="A31" t="s">
        <v>826</v>
      </c>
      <c r="B31">
        <f>(B30^(2)/SQRT(1-(B30/B20)^(4)))</f>
        <v>7.0792294789732743E-2</v>
      </c>
    </row>
  </sheetData>
  <mergeCells count="2">
    <mergeCell ref="A1:B1"/>
    <mergeCell ref="A19:B1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F073-53B9-42BF-BFB7-628F6C3B4E0E}">
  <dimension ref="A1:O31"/>
  <sheetViews>
    <sheetView zoomScale="85" zoomScaleNormal="85" workbookViewId="0">
      <selection activeCell="B29" sqref="B29"/>
    </sheetView>
  </sheetViews>
  <sheetFormatPr defaultRowHeight="14.5" x14ac:dyDescent="0.35"/>
  <cols>
    <col min="1" max="1" width="21.90625" customWidth="1"/>
    <col min="2" max="2" width="17.81640625" customWidth="1"/>
    <col min="3" max="3" width="19.6328125" customWidth="1"/>
    <col min="4" max="4" width="15.36328125" customWidth="1"/>
    <col min="5" max="5" width="25.90625" customWidth="1"/>
    <col min="6" max="6" width="21.90625" customWidth="1"/>
    <col min="7" max="7" width="14.453125" customWidth="1"/>
    <col min="8" max="8" width="8.90625" customWidth="1"/>
    <col min="9" max="9" width="12.81640625" bestFit="1" customWidth="1"/>
    <col min="10" max="11" width="12.08984375" customWidth="1"/>
    <col min="12" max="12" width="15.54296875" bestFit="1" customWidth="1"/>
    <col min="13" max="13" width="16.453125" customWidth="1"/>
  </cols>
  <sheetData>
    <row r="1" spans="2:14" ht="15" thickBot="1" x14ac:dyDescent="0.4">
      <c r="B1" s="197" t="s">
        <v>547</v>
      </c>
      <c r="C1" s="76">
        <v>20</v>
      </c>
    </row>
    <row r="2" spans="2:14" ht="15" thickBot="1" x14ac:dyDescent="0.4">
      <c r="C2" s="1481" t="s">
        <v>534</v>
      </c>
      <c r="D2" s="1464"/>
      <c r="E2" s="1466" t="s">
        <v>533</v>
      </c>
      <c r="F2" s="1466"/>
      <c r="G2" s="445"/>
      <c r="H2" s="1467" t="s">
        <v>546</v>
      </c>
      <c r="I2" s="1467"/>
      <c r="J2" s="1482"/>
      <c r="L2" s="1181" t="s">
        <v>512</v>
      </c>
      <c r="M2" s="1182"/>
    </row>
    <row r="3" spans="2:14" ht="15" thickBot="1" x14ac:dyDescent="0.4">
      <c r="B3" s="197" t="s">
        <v>537</v>
      </c>
      <c r="C3" s="77" t="s">
        <v>536</v>
      </c>
      <c r="D3" s="77" t="s">
        <v>535</v>
      </c>
      <c r="E3" s="77" t="s">
        <v>536</v>
      </c>
      <c r="F3" s="77" t="s">
        <v>535</v>
      </c>
      <c r="G3" s="77" t="s">
        <v>537</v>
      </c>
      <c r="H3" s="77" t="s">
        <v>536</v>
      </c>
      <c r="I3" s="77" t="s">
        <v>535</v>
      </c>
      <c r="J3" s="610"/>
      <c r="K3" s="76" t="s">
        <v>527</v>
      </c>
      <c r="L3" s="473" t="s">
        <v>518</v>
      </c>
      <c r="M3" s="533">
        <v>2.5000000000000001E-2</v>
      </c>
    </row>
    <row r="4" spans="2:14" x14ac:dyDescent="0.35">
      <c r="B4" s="473">
        <v>15</v>
      </c>
      <c r="C4" s="609">
        <f>(24.2-$B$20)/($C$1)</f>
        <v>0.74816666666666676</v>
      </c>
      <c r="D4" s="609">
        <f>(24.1-B20)/($C$1)</f>
        <v>0.74316666666666686</v>
      </c>
      <c r="E4" s="609">
        <f>(18.24-B20)/(C$1)</f>
        <v>0.45016666666666671</v>
      </c>
      <c r="F4" s="609">
        <f>(18.32-B20)/(20)</f>
        <v>0.45416666666666677</v>
      </c>
      <c r="G4" s="534">
        <v>10</v>
      </c>
      <c r="H4" s="609">
        <f>(28.64-B20)/(20)</f>
        <v>0.97016666666666684</v>
      </c>
      <c r="I4" s="609">
        <f>(28.8-B20)/(20)</f>
        <v>0.97816666666666685</v>
      </c>
      <c r="J4" s="609"/>
      <c r="K4" s="608">
        <f>AVERAGE(H4:I4)</f>
        <v>0.97416666666666685</v>
      </c>
      <c r="L4" s="111" t="s">
        <v>517</v>
      </c>
      <c r="M4" s="191">
        <v>4.6899999999999997E-2</v>
      </c>
    </row>
    <row r="5" spans="2:14" ht="15" thickBot="1" x14ac:dyDescent="0.4">
      <c r="B5" s="465">
        <v>20</v>
      </c>
      <c r="C5" s="607">
        <f>(26.28-9.04)/(C$1)</f>
        <v>0.8620000000000001</v>
      </c>
      <c r="D5" s="607">
        <f>(26.58-B20)/(C$1)</f>
        <v>0.86716666666666664</v>
      </c>
      <c r="E5" s="607">
        <f>(20.08-B20)/(20)</f>
        <v>0.54216666666666669</v>
      </c>
      <c r="F5" s="607">
        <f>(19.92-B20)/(20)</f>
        <v>0.5341666666666669</v>
      </c>
      <c r="G5" s="598">
        <v>13.5</v>
      </c>
      <c r="H5" s="607">
        <f>(32-B20)/(20)</f>
        <v>1.1381666666666668</v>
      </c>
      <c r="I5" s="607">
        <f>(31.6-B20)/(20)</f>
        <v>1.1181666666666668</v>
      </c>
      <c r="J5" s="607"/>
      <c r="K5" s="606">
        <f>AVERAGE(H5:I5)</f>
        <v>1.1281666666666668</v>
      </c>
      <c r="L5" s="111" t="s">
        <v>516</v>
      </c>
      <c r="M5" s="191">
        <v>3.5999999999999997E-2</v>
      </c>
    </row>
    <row r="6" spans="2:14" ht="15" thickBot="1" x14ac:dyDescent="0.4">
      <c r="L6" s="111" t="s">
        <v>515</v>
      </c>
      <c r="M6" s="191">
        <v>6.3500000000000001E-2</v>
      </c>
    </row>
    <row r="7" spans="2:14" ht="15" thickBot="1" x14ac:dyDescent="0.4">
      <c r="B7" s="595" t="s">
        <v>545</v>
      </c>
      <c r="E7" s="197" t="s">
        <v>544</v>
      </c>
      <c r="F7" s="76" t="s">
        <v>543</v>
      </c>
      <c r="L7" s="465" t="s">
        <v>514</v>
      </c>
      <c r="M7" s="560">
        <v>6.3500000000000001E-2</v>
      </c>
    </row>
    <row r="8" spans="2:14" ht="15" thickBot="1" x14ac:dyDescent="0.4">
      <c r="B8" s="605">
        <v>9.1999999999999993</v>
      </c>
      <c r="E8" s="587">
        <f>(8*(0.047^2+0.036^2)+16*(0.025^2))*(PI()/4)</f>
        <v>2.9876546135638934E-2</v>
      </c>
      <c r="F8" s="585">
        <f>(16*PI()*0.0635^2)/4</f>
        <v>5.0670747909749778E-2</v>
      </c>
    </row>
    <row r="9" spans="2:14" ht="15" thickBot="1" x14ac:dyDescent="0.4">
      <c r="B9" s="591">
        <v>9.2799999999999994</v>
      </c>
      <c r="G9" s="583"/>
    </row>
    <row r="10" spans="2:14" ht="15" thickBot="1" x14ac:dyDescent="0.4">
      <c r="B10" s="591">
        <v>9.0399999999999991</v>
      </c>
      <c r="F10" s="1463" t="s">
        <v>542</v>
      </c>
      <c r="G10" s="1464"/>
      <c r="H10" s="604" t="s">
        <v>527</v>
      </c>
      <c r="I10" s="1465" t="s">
        <v>541</v>
      </c>
      <c r="J10" s="1466"/>
      <c r="K10" s="603" t="s">
        <v>527</v>
      </c>
      <c r="L10" s="602"/>
      <c r="M10" s="1467" t="s">
        <v>540</v>
      </c>
      <c r="N10" s="1467"/>
    </row>
    <row r="11" spans="2:14" ht="15" thickBot="1" x14ac:dyDescent="0.4">
      <c r="B11" s="591">
        <v>9.24</v>
      </c>
      <c r="E11" s="197" t="s">
        <v>537</v>
      </c>
      <c r="F11" s="77" t="s">
        <v>539</v>
      </c>
      <c r="G11" s="77" t="s">
        <v>538</v>
      </c>
      <c r="H11" s="77"/>
      <c r="I11" s="77" t="s">
        <v>539</v>
      </c>
      <c r="J11" s="77" t="s">
        <v>538</v>
      </c>
      <c r="K11" s="77"/>
      <c r="L11" s="77" t="s">
        <v>537</v>
      </c>
      <c r="M11" s="77" t="s">
        <v>536</v>
      </c>
      <c r="N11" s="76" t="s">
        <v>535</v>
      </c>
    </row>
    <row r="12" spans="2:14" x14ac:dyDescent="0.35">
      <c r="B12" s="591">
        <v>9.18</v>
      </c>
      <c r="E12" s="473">
        <v>15</v>
      </c>
      <c r="F12" s="601">
        <f>C4/($F$8*SQRT(2*$B$27*$E12*32.2*12))</f>
        <v>0.72151280206037094</v>
      </c>
      <c r="G12" s="601">
        <f>D4/($F$8*SQRT(2*$B$27*$E12*32.2*12))</f>
        <v>0.71669092991472361</v>
      </c>
      <c r="H12" s="601"/>
      <c r="I12" s="601">
        <f>E4/($E$8*SQRT(2*$B$27*$E12*32.2*12))</f>
        <v>0.73628498680733723</v>
      </c>
      <c r="J12" s="601">
        <f>F4/($E$8*SQRT(2*$B$27*$E12*32.2*12))</f>
        <v>0.74282731915956834</v>
      </c>
      <c r="K12" s="534"/>
      <c r="L12" s="534">
        <v>10</v>
      </c>
      <c r="M12" s="601">
        <f>H4/(SUM($E$8:$F$8)*SQRT(2*$B$27*$L12*32.2*12))</f>
        <v>0.72084854187987613</v>
      </c>
      <c r="N12" s="600">
        <f>I4/(SUM($E$8:$F$8)*SQRT(2*$B$27*$L12*32.2*12))</f>
        <v>0.72679266316663682</v>
      </c>
    </row>
    <row r="13" spans="2:14" ht="15" thickBot="1" x14ac:dyDescent="0.4">
      <c r="B13" s="591">
        <v>9.26</v>
      </c>
      <c r="E13" s="465">
        <v>20</v>
      </c>
      <c r="F13" s="597">
        <f>C5/($F$8*SQRT(2*$B$27*$E13*32.2*12))</f>
        <v>0.71991891428094179</v>
      </c>
      <c r="G13" s="597">
        <f>D5/($F$8*SQRT(2*$B$27*$E13*32.2*12))</f>
        <v>0.7242339735119373</v>
      </c>
      <c r="H13" s="599">
        <f>AVERAGE(F12:G13)</f>
        <v>0.72058915494199338</v>
      </c>
      <c r="I13" s="597">
        <f>E5/($E$8*SQRT(2*$B$27*$E13*32.2*12))</f>
        <v>0.76795550139200097</v>
      </c>
      <c r="J13" s="597">
        <f>F5/($E$8*SQRT(2*$B$27*$E13*32.2*12))</f>
        <v>0.75662384935793547</v>
      </c>
      <c r="K13" s="599">
        <f>AVERAGE(I12:J13)</f>
        <v>0.75092291417921042</v>
      </c>
      <c r="L13" s="598">
        <v>13.5</v>
      </c>
      <c r="M13" s="597">
        <f>H5/(SUM($E$8:$F$8)*SQRT(2*$B$27*$L13*32.2*12))</f>
        <v>0.72784123013763236</v>
      </c>
      <c r="N13" s="596">
        <f>I5/(SUM($E$8:$F$8)*SQRT(2*$B$27*$L13*32.2*12))</f>
        <v>0.71505151749793161</v>
      </c>
    </row>
    <row r="14" spans="2:14" ht="15" thickBot="1" x14ac:dyDescent="0.4">
      <c r="B14" s="591">
        <v>9.2799999999999994</v>
      </c>
    </row>
    <row r="15" spans="2:14" ht="15" thickBot="1" x14ac:dyDescent="0.4">
      <c r="B15" s="591">
        <v>9.24</v>
      </c>
      <c r="E15" s="237"/>
      <c r="F15" s="1483" t="s">
        <v>534</v>
      </c>
      <c r="G15" s="1464"/>
      <c r="H15" s="1466" t="s">
        <v>533</v>
      </c>
      <c r="I15" s="1484"/>
      <c r="J15" s="1485" t="s">
        <v>532</v>
      </c>
      <c r="K15" s="1486"/>
      <c r="M15" s="595" t="s">
        <v>531</v>
      </c>
      <c r="N15" s="594">
        <f>AVERAGE(M12:N13)</f>
        <v>0.7226334881705192</v>
      </c>
    </row>
    <row r="16" spans="2:14" x14ac:dyDescent="0.35">
      <c r="B16" s="591">
        <v>9.3000000000000007</v>
      </c>
      <c r="E16" s="593" t="s">
        <v>530</v>
      </c>
      <c r="F16" s="1468">
        <f>F8*H13*SQRT(2*B28*'Prop System 15% FC'!G168*'Prop System 15% FC'!T5*144)/144</f>
        <v>1.7846314495859277</v>
      </c>
      <c r="G16" s="1469"/>
      <c r="H16" s="1469">
        <f>E8*K13*SQRT(2*B30*'Prop System 15% FC'!E168*'Prop System 15% FC'!T5*144)/144</f>
        <v>1.0431132459947596</v>
      </c>
      <c r="I16" s="1473"/>
      <c r="J16" s="1479">
        <f>SUM(F16:I16)</f>
        <v>2.8277446955806873</v>
      </c>
      <c r="K16" s="1480"/>
    </row>
    <row r="17" spans="1:15" x14ac:dyDescent="0.35">
      <c r="B17" s="591">
        <v>9.36</v>
      </c>
      <c r="E17" s="592" t="s">
        <v>529</v>
      </c>
      <c r="F17" s="1196">
        <f>'Prop System 15% FC'!E55</f>
        <v>235.64522988574535</v>
      </c>
      <c r="G17" s="1470"/>
      <c r="H17" s="1470">
        <f>'Prop System 15% FC'!E56</f>
        <v>110.88404577829573</v>
      </c>
      <c r="I17" s="1192"/>
      <c r="J17" s="1475">
        <f>SUM(F17:I17)</f>
        <v>346.52927566404105</v>
      </c>
      <c r="K17" s="1476"/>
    </row>
    <row r="18" spans="1:15" ht="15" thickBot="1" x14ac:dyDescent="0.4">
      <c r="B18" s="591">
        <v>9.24</v>
      </c>
      <c r="E18" s="590" t="s">
        <v>528</v>
      </c>
      <c r="F18" s="1471">
        <f>F17/F16</f>
        <v>132.041397085331</v>
      </c>
      <c r="G18" s="1472"/>
      <c r="H18" s="1472">
        <f>H17/H16</f>
        <v>106.30106194515028</v>
      </c>
      <c r="I18" s="1474"/>
      <c r="J18" s="1477">
        <f>AVERAGE(F18:I18)</f>
        <v>119.17122951524064</v>
      </c>
      <c r="K18" s="1478"/>
    </row>
    <row r="19" spans="1:15" ht="15" thickBot="1" x14ac:dyDescent="0.4">
      <c r="B19" s="589">
        <v>9.2200000000000006</v>
      </c>
    </row>
    <row r="20" spans="1:15" ht="15" thickBot="1" x14ac:dyDescent="0.4">
      <c r="A20" s="40" t="s">
        <v>527</v>
      </c>
      <c r="B20" s="588">
        <f>AVERAGE(B8:B19)</f>
        <v>9.2366666666666646</v>
      </c>
    </row>
    <row r="21" spans="1:15" ht="15" thickBot="1" x14ac:dyDescent="0.4"/>
    <row r="22" spans="1:15" ht="15" thickBot="1" x14ac:dyDescent="0.4">
      <c r="B22" s="197" t="s">
        <v>526</v>
      </c>
      <c r="C22" s="77" t="s">
        <v>274</v>
      </c>
      <c r="D22" s="76" t="s">
        <v>273</v>
      </c>
    </row>
    <row r="23" spans="1:15" ht="15" thickBot="1" x14ac:dyDescent="0.4">
      <c r="A23" s="40" t="s">
        <v>171</v>
      </c>
      <c r="B23" s="587">
        <v>2.3797782546635667E-2</v>
      </c>
      <c r="C23" s="586">
        <v>4.1996086847004115E-3</v>
      </c>
      <c r="D23" s="585">
        <v>5.2977139988769635E-2</v>
      </c>
    </row>
    <row r="24" spans="1:15" ht="15" thickBot="1" x14ac:dyDescent="0.4"/>
    <row r="25" spans="1:15" ht="15" thickBot="1" x14ac:dyDescent="0.4">
      <c r="A25" s="1181" t="s">
        <v>525</v>
      </c>
      <c r="B25" s="1182"/>
    </row>
    <row r="26" spans="1:15" x14ac:dyDescent="0.35">
      <c r="A26" s="60" t="s">
        <v>524</v>
      </c>
      <c r="B26" s="584">
        <v>62.427999999999997</v>
      </c>
      <c r="O26" s="583"/>
    </row>
    <row r="27" spans="1:15" x14ac:dyDescent="0.35">
      <c r="A27" s="48" t="s">
        <v>523</v>
      </c>
      <c r="B27" s="189">
        <v>3.6127310000000003E-2</v>
      </c>
      <c r="O27" s="583"/>
    </row>
    <row r="28" spans="1:15" x14ac:dyDescent="0.35">
      <c r="A28" s="48" t="s">
        <v>522</v>
      </c>
      <c r="B28" s="582">
        <f>'Prop System 15% FC'!E9</f>
        <v>66.83</v>
      </c>
    </row>
    <row r="29" spans="1:15" x14ac:dyDescent="0.35">
      <c r="A29" s="48" t="s">
        <v>521</v>
      </c>
      <c r="B29" s="189">
        <f>B28/(12^3)</f>
        <v>3.8674768518518518E-2</v>
      </c>
    </row>
    <row r="30" spans="1:15" x14ac:dyDescent="0.35">
      <c r="A30" s="48" t="s">
        <v>520</v>
      </c>
      <c r="B30" s="582">
        <f>'Prop System 15% FC'!E7</f>
        <v>48.38</v>
      </c>
    </row>
    <row r="31" spans="1:15" ht="15" thickBot="1" x14ac:dyDescent="0.4">
      <c r="A31" s="44" t="s">
        <v>519</v>
      </c>
      <c r="B31" s="581">
        <f>B30/(12^3)</f>
        <v>2.7997685185185188E-2</v>
      </c>
    </row>
  </sheetData>
  <mergeCells count="20">
    <mergeCell ref="C2:D2"/>
    <mergeCell ref="E2:F2"/>
    <mergeCell ref="H2:J2"/>
    <mergeCell ref="L2:M2"/>
    <mergeCell ref="F15:G15"/>
    <mergeCell ref="H15:I15"/>
    <mergeCell ref="J15:K15"/>
    <mergeCell ref="A25:B25"/>
    <mergeCell ref="F10:G10"/>
    <mergeCell ref="I10:J10"/>
    <mergeCell ref="M10:N10"/>
    <mergeCell ref="F16:G16"/>
    <mergeCell ref="F17:G17"/>
    <mergeCell ref="F18:G18"/>
    <mergeCell ref="H16:I16"/>
    <mergeCell ref="H17:I17"/>
    <mergeCell ref="H18:I18"/>
    <mergeCell ref="J17:K17"/>
    <mergeCell ref="J18:K18"/>
    <mergeCell ref="J16:K1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88C67-A33C-479F-A2E8-E37F0547DBE8}">
  <dimension ref="A4:R47"/>
  <sheetViews>
    <sheetView zoomScale="70" zoomScaleNormal="70" workbookViewId="0">
      <selection activeCell="C44" sqref="C44"/>
    </sheetView>
  </sheetViews>
  <sheetFormatPr defaultColWidth="8.6328125" defaultRowHeight="14.5" x14ac:dyDescent="0.35"/>
  <cols>
    <col min="1" max="2" width="15.6328125" customWidth="1"/>
    <col min="3" max="14" width="20.6328125" customWidth="1"/>
  </cols>
  <sheetData>
    <row r="4" spans="1:18" ht="16.5" x14ac:dyDescent="0.35">
      <c r="C4" s="75" t="s">
        <v>680</v>
      </c>
      <c r="D4" s="75" t="s">
        <v>679</v>
      </c>
      <c r="E4" s="496" t="s">
        <v>678</v>
      </c>
      <c r="F4" s="496" t="s">
        <v>677</v>
      </c>
      <c r="G4" s="496" t="s">
        <v>676</v>
      </c>
      <c r="H4" s="496" t="s">
        <v>675</v>
      </c>
      <c r="I4" s="496" t="s">
        <v>674</v>
      </c>
      <c r="J4" s="496" t="s">
        <v>673</v>
      </c>
      <c r="K4" s="75" t="s">
        <v>672</v>
      </c>
      <c r="L4" s="75" t="s">
        <v>671</v>
      </c>
      <c r="M4" s="75" t="s">
        <v>670</v>
      </c>
      <c r="N4" s="75" t="s">
        <v>669</v>
      </c>
    </row>
    <row r="5" spans="1:18" x14ac:dyDescent="0.35">
      <c r="A5" s="75" t="s">
        <v>668</v>
      </c>
      <c r="B5" s="75"/>
      <c r="O5" s="39" t="s">
        <v>667</v>
      </c>
    </row>
    <row r="6" spans="1:18" x14ac:dyDescent="0.35">
      <c r="A6" s="75"/>
      <c r="B6" s="75" t="s">
        <v>666</v>
      </c>
      <c r="C6" s="75">
        <v>0.28699999999999998</v>
      </c>
      <c r="D6" s="75" t="s">
        <v>665</v>
      </c>
      <c r="E6" s="618">
        <v>0.1</v>
      </c>
      <c r="F6" s="75">
        <v>29.1</v>
      </c>
      <c r="G6" s="75" t="s">
        <v>664</v>
      </c>
      <c r="H6" s="75" t="s">
        <v>663</v>
      </c>
      <c r="I6" s="75" t="s">
        <v>654</v>
      </c>
      <c r="J6" s="75" t="s">
        <v>662</v>
      </c>
      <c r="K6" t="s">
        <v>661</v>
      </c>
      <c r="L6" t="s">
        <v>660</v>
      </c>
      <c r="M6" s="613" t="s">
        <v>558</v>
      </c>
      <c r="N6" s="75" t="s">
        <v>557</v>
      </c>
      <c r="O6" s="39" t="s">
        <v>659</v>
      </c>
    </row>
    <row r="7" spans="1:18" x14ac:dyDescent="0.35">
      <c r="A7" s="75" t="s">
        <v>658</v>
      </c>
      <c r="B7" s="75"/>
      <c r="M7" s="613"/>
    </row>
    <row r="8" spans="1:18" x14ac:dyDescent="0.35">
      <c r="A8" s="75"/>
      <c r="B8" s="75" t="s">
        <v>657</v>
      </c>
      <c r="C8" s="75">
        <v>0.28199999999999997</v>
      </c>
      <c r="D8" s="75" t="s">
        <v>558</v>
      </c>
      <c r="E8" s="75">
        <v>0.12</v>
      </c>
      <c r="F8" s="75">
        <v>28.5</v>
      </c>
      <c r="G8" s="75" t="s">
        <v>656</v>
      </c>
      <c r="H8" s="75" t="s">
        <v>655</v>
      </c>
      <c r="I8" s="75" t="s">
        <v>654</v>
      </c>
      <c r="J8" s="75" t="s">
        <v>653</v>
      </c>
      <c r="K8" t="s">
        <v>652</v>
      </c>
      <c r="L8" t="s">
        <v>651</v>
      </c>
      <c r="M8" s="613" t="s">
        <v>558</v>
      </c>
      <c r="N8" s="75" t="s">
        <v>557</v>
      </c>
      <c r="O8" s="39" t="s">
        <v>650</v>
      </c>
    </row>
    <row r="9" spans="1:18" x14ac:dyDescent="0.35">
      <c r="A9" s="75"/>
      <c r="B9" s="75" t="s">
        <v>649</v>
      </c>
      <c r="C9" s="474">
        <v>0.28999999999999998</v>
      </c>
      <c r="D9" s="75" t="s">
        <v>648</v>
      </c>
      <c r="E9" s="75">
        <v>0.12</v>
      </c>
      <c r="F9" s="614">
        <v>28</v>
      </c>
      <c r="G9" s="98" t="s">
        <v>647</v>
      </c>
      <c r="H9" s="98" t="s">
        <v>646</v>
      </c>
      <c r="I9" s="75" t="s">
        <v>645</v>
      </c>
      <c r="J9" s="75" t="s">
        <v>615</v>
      </c>
      <c r="K9" t="s">
        <v>644</v>
      </c>
      <c r="L9" t="s">
        <v>643</v>
      </c>
      <c r="M9" s="613" t="s">
        <v>558</v>
      </c>
      <c r="N9" s="617" t="s">
        <v>557</v>
      </c>
      <c r="O9" s="39" t="s">
        <v>642</v>
      </c>
      <c r="P9" s="39" t="s">
        <v>641</v>
      </c>
      <c r="Q9" s="39" t="s">
        <v>640</v>
      </c>
    </row>
    <row r="10" spans="1:18" x14ac:dyDescent="0.35">
      <c r="A10" s="75"/>
      <c r="B10" s="75" t="s">
        <v>639</v>
      </c>
      <c r="C10" s="474">
        <v>0.28999999999999998</v>
      </c>
      <c r="D10" s="75" t="s">
        <v>638</v>
      </c>
      <c r="E10" s="75">
        <v>0.12</v>
      </c>
      <c r="F10" s="614">
        <v>28</v>
      </c>
      <c r="G10" s="75" t="s">
        <v>637</v>
      </c>
      <c r="H10" s="75" t="s">
        <v>636</v>
      </c>
      <c r="I10" s="75" t="s">
        <v>635</v>
      </c>
      <c r="J10" s="75" t="s">
        <v>634</v>
      </c>
      <c r="K10" s="616" t="s">
        <v>633</v>
      </c>
      <c r="L10" s="615" t="s">
        <v>632</v>
      </c>
      <c r="M10" s="613" t="s">
        <v>558</v>
      </c>
      <c r="N10" s="75" t="s">
        <v>557</v>
      </c>
      <c r="O10" s="39" t="s">
        <v>631</v>
      </c>
      <c r="P10" s="39" t="s">
        <v>630</v>
      </c>
      <c r="Q10" s="39" t="s">
        <v>629</v>
      </c>
      <c r="R10" s="39" t="s">
        <v>611</v>
      </c>
    </row>
    <row r="11" spans="1:18" x14ac:dyDescent="0.35">
      <c r="A11" s="75"/>
      <c r="B11" s="75">
        <v>321</v>
      </c>
      <c r="C11" s="474">
        <v>0.28599999999999998</v>
      </c>
      <c r="D11" s="75" t="s">
        <v>619</v>
      </c>
      <c r="E11" s="75">
        <v>0.12</v>
      </c>
      <c r="F11" s="614">
        <v>28</v>
      </c>
      <c r="G11" s="75" t="s">
        <v>628</v>
      </c>
      <c r="H11" s="75" t="s">
        <v>627</v>
      </c>
      <c r="I11" s="75" t="s">
        <v>626</v>
      </c>
      <c r="J11" s="75" t="s">
        <v>625</v>
      </c>
      <c r="K11" s="615" t="s">
        <v>624</v>
      </c>
      <c r="L11" s="615" t="s">
        <v>623</v>
      </c>
      <c r="M11" s="613" t="s">
        <v>558</v>
      </c>
      <c r="N11" s="75" t="s">
        <v>557</v>
      </c>
      <c r="O11" s="39" t="s">
        <v>622</v>
      </c>
      <c r="P11" s="39" t="s">
        <v>621</v>
      </c>
      <c r="Q11" s="39" t="s">
        <v>620</v>
      </c>
    </row>
    <row r="12" spans="1:18" x14ac:dyDescent="0.35">
      <c r="A12" s="75"/>
      <c r="B12" s="75">
        <v>347</v>
      </c>
      <c r="C12" s="474">
        <v>0.28799999999999998</v>
      </c>
      <c r="D12" s="75" t="s">
        <v>619</v>
      </c>
      <c r="E12" s="75">
        <v>0.12</v>
      </c>
      <c r="F12" s="614">
        <v>28</v>
      </c>
      <c r="G12" s="75" t="s">
        <v>618</v>
      </c>
      <c r="H12" s="75" t="s">
        <v>617</v>
      </c>
      <c r="I12" s="75" t="s">
        <v>616</v>
      </c>
      <c r="J12" s="75" t="s">
        <v>615</v>
      </c>
      <c r="K12" s="496" t="s">
        <v>614</v>
      </c>
      <c r="L12" t="s">
        <v>613</v>
      </c>
      <c r="M12" s="613" t="s">
        <v>558</v>
      </c>
      <c r="O12" s="39" t="s">
        <v>612</v>
      </c>
      <c r="P12" s="39" t="s">
        <v>611</v>
      </c>
      <c r="Q12" s="39" t="s">
        <v>610</v>
      </c>
    </row>
    <row r="13" spans="1:18" x14ac:dyDescent="0.35">
      <c r="A13" t="s">
        <v>609</v>
      </c>
    </row>
    <row r="14" spans="1:18" x14ac:dyDescent="0.35">
      <c r="B14" t="s">
        <v>608</v>
      </c>
    </row>
    <row r="15" spans="1:18" x14ac:dyDescent="0.35">
      <c r="A15" t="s">
        <v>607</v>
      </c>
    </row>
    <row r="16" spans="1:18" x14ac:dyDescent="0.35">
      <c r="B16" t="s">
        <v>606</v>
      </c>
      <c r="C16" s="75">
        <v>0.29699999999999999</v>
      </c>
      <c r="D16" s="75" t="s">
        <v>605</v>
      </c>
      <c r="E16" s="98" t="s">
        <v>604</v>
      </c>
      <c r="F16" s="75">
        <v>30</v>
      </c>
      <c r="G16" s="75" t="s">
        <v>603</v>
      </c>
      <c r="H16" s="75" t="s">
        <v>602</v>
      </c>
      <c r="I16" s="75" t="s">
        <v>601</v>
      </c>
      <c r="J16" s="75" t="s">
        <v>590</v>
      </c>
      <c r="K16" t="s">
        <v>600</v>
      </c>
      <c r="L16" t="s">
        <v>599</v>
      </c>
      <c r="M16" s="75" t="s">
        <v>558</v>
      </c>
      <c r="N16" s="75" t="s">
        <v>557</v>
      </c>
      <c r="O16" s="612" t="s">
        <v>598</v>
      </c>
      <c r="P16" s="39" t="s">
        <v>597</v>
      </c>
      <c r="Q16" s="39" t="s">
        <v>596</v>
      </c>
    </row>
    <row r="17" spans="1:14" x14ac:dyDescent="0.35">
      <c r="B17" t="s">
        <v>595</v>
      </c>
      <c r="C17" s="75">
        <v>0.30399999999999999</v>
      </c>
      <c r="D17" s="75" t="s">
        <v>594</v>
      </c>
      <c r="E17">
        <v>0.11</v>
      </c>
      <c r="F17">
        <v>30</v>
      </c>
      <c r="G17" t="s">
        <v>593</v>
      </c>
      <c r="H17" t="s">
        <v>592</v>
      </c>
      <c r="I17" t="s">
        <v>591</v>
      </c>
      <c r="J17" t="s">
        <v>590</v>
      </c>
      <c r="K17" t="s">
        <v>589</v>
      </c>
      <c r="L17" t="s">
        <v>588</v>
      </c>
      <c r="M17" t="s">
        <v>558</v>
      </c>
      <c r="N17" t="s">
        <v>557</v>
      </c>
    </row>
    <row r="18" spans="1:14" x14ac:dyDescent="0.35">
      <c r="B18" t="s">
        <v>587</v>
      </c>
      <c r="C18">
        <v>0.30499999999999999</v>
      </c>
      <c r="D18" t="s">
        <v>586</v>
      </c>
      <c r="E18">
        <v>9.8000000000000004E-2</v>
      </c>
      <c r="F18">
        <v>30</v>
      </c>
      <c r="G18" t="s">
        <v>585</v>
      </c>
      <c r="H18" t="s">
        <v>584</v>
      </c>
      <c r="I18" t="s">
        <v>583</v>
      </c>
      <c r="J18" t="s">
        <v>561</v>
      </c>
      <c r="K18" t="s">
        <v>582</v>
      </c>
      <c r="L18" t="s">
        <v>581</v>
      </c>
      <c r="M18" t="s">
        <v>558</v>
      </c>
      <c r="N18" t="s">
        <v>557</v>
      </c>
    </row>
    <row r="19" spans="1:14" x14ac:dyDescent="0.35">
      <c r="B19" t="s">
        <v>89</v>
      </c>
      <c r="C19">
        <v>0.29699999999999999</v>
      </c>
      <c r="D19" t="s">
        <v>580</v>
      </c>
      <c r="E19">
        <v>0.104</v>
      </c>
      <c r="F19">
        <v>29</v>
      </c>
      <c r="G19" t="s">
        <v>579</v>
      </c>
      <c r="H19" t="s">
        <v>578</v>
      </c>
      <c r="I19" t="s">
        <v>577</v>
      </c>
      <c r="J19">
        <v>8.39</v>
      </c>
      <c r="K19" t="s">
        <v>576</v>
      </c>
      <c r="L19" t="s">
        <v>575</v>
      </c>
      <c r="M19" t="s">
        <v>558</v>
      </c>
      <c r="N19" t="s">
        <v>557</v>
      </c>
    </row>
    <row r="20" spans="1:14" x14ac:dyDescent="0.35">
      <c r="B20" t="s">
        <v>574</v>
      </c>
    </row>
    <row r="21" spans="1:14" x14ac:dyDescent="0.35">
      <c r="B21" s="547" t="s">
        <v>573</v>
      </c>
    </row>
    <row r="22" spans="1:14" x14ac:dyDescent="0.35">
      <c r="B22" t="s">
        <v>572</v>
      </c>
    </row>
    <row r="23" spans="1:14" x14ac:dyDescent="0.35">
      <c r="B23" t="s">
        <v>571</v>
      </c>
    </row>
    <row r="24" spans="1:14" x14ac:dyDescent="0.35">
      <c r="B24" t="s">
        <v>570</v>
      </c>
    </row>
    <row r="25" spans="1:14" x14ac:dyDescent="0.35">
      <c r="B25" t="s">
        <v>569</v>
      </c>
    </row>
    <row r="26" spans="1:14" x14ac:dyDescent="0.35">
      <c r="A26" t="s">
        <v>568</v>
      </c>
    </row>
    <row r="27" spans="1:14" x14ac:dyDescent="0.35">
      <c r="B27" t="s">
        <v>567</v>
      </c>
    </row>
    <row r="28" spans="1:14" x14ac:dyDescent="0.35">
      <c r="B28" t="s">
        <v>566</v>
      </c>
      <c r="C28" s="474">
        <v>0.32700000000000001</v>
      </c>
      <c r="D28" s="75" t="s">
        <v>565</v>
      </c>
      <c r="E28" s="75">
        <v>9.6000000000000002E-2</v>
      </c>
      <c r="F28" s="75">
        <v>32.6</v>
      </c>
      <c r="G28" s="75" t="s">
        <v>564</v>
      </c>
      <c r="H28" s="75" t="s">
        <v>563</v>
      </c>
      <c r="I28" s="75" t="s">
        <v>562</v>
      </c>
      <c r="J28" s="75" t="s">
        <v>561</v>
      </c>
      <c r="K28" t="s">
        <v>560</v>
      </c>
      <c r="L28" t="s">
        <v>559</v>
      </c>
      <c r="M28" s="75" t="s">
        <v>558</v>
      </c>
      <c r="N28" s="75" t="s">
        <v>557</v>
      </c>
    </row>
    <row r="42" spans="2:3" x14ac:dyDescent="0.35">
      <c r="B42" t="s">
        <v>556</v>
      </c>
    </row>
    <row r="43" spans="2:3" x14ac:dyDescent="0.35">
      <c r="B43">
        <v>1</v>
      </c>
      <c r="C43" s="39" t="s">
        <v>555</v>
      </c>
    </row>
    <row r="44" spans="2:3" x14ac:dyDescent="0.35">
      <c r="B44">
        <v>2</v>
      </c>
      <c r="C44" s="39" t="s">
        <v>554</v>
      </c>
    </row>
    <row r="45" spans="2:3" x14ac:dyDescent="0.35">
      <c r="B45">
        <v>3</v>
      </c>
      <c r="C45" s="39" t="s">
        <v>553</v>
      </c>
    </row>
    <row r="46" spans="2:3" x14ac:dyDescent="0.35">
      <c r="B46">
        <v>4</v>
      </c>
      <c r="C46" s="39" t="s">
        <v>552</v>
      </c>
    </row>
    <row r="47" spans="2:3" x14ac:dyDescent="0.35">
      <c r="B47">
        <v>5</v>
      </c>
      <c r="C47" s="39" t="s">
        <v>551</v>
      </c>
    </row>
  </sheetData>
  <hyperlinks>
    <hyperlink ref="O6" r:id="rId1" xr:uid="{00000000-0004-0000-0300-000000000000}"/>
    <hyperlink ref="O5" r:id="rId2" xr:uid="{00000000-0004-0000-0300-000001000000}"/>
    <hyperlink ref="O8" r:id="rId3" xr:uid="{00000000-0004-0000-0300-000002000000}"/>
    <hyperlink ref="O9" r:id="rId4" xr:uid="{00000000-0004-0000-0300-000003000000}"/>
    <hyperlink ref="P9" r:id="rId5" xr:uid="{00000000-0004-0000-0300-000004000000}"/>
    <hyperlink ref="Q9" r:id="rId6" xr:uid="{00000000-0004-0000-0300-000005000000}"/>
    <hyperlink ref="O10" r:id="rId7" xr:uid="{00000000-0004-0000-0300-000006000000}"/>
    <hyperlink ref="P10" r:id="rId8" xr:uid="{00000000-0004-0000-0300-000007000000}"/>
    <hyperlink ref="Q10" r:id="rId9" xr:uid="{00000000-0004-0000-0300-000008000000}"/>
    <hyperlink ref="R10" r:id="rId10" xr:uid="{00000000-0004-0000-0300-000009000000}"/>
    <hyperlink ref="O11" r:id="rId11" xr:uid="{00000000-0004-0000-0300-00000A000000}"/>
    <hyperlink ref="P11" r:id="rId12" xr:uid="{00000000-0004-0000-0300-00000B000000}"/>
    <hyperlink ref="Q11" r:id="rId13" xr:uid="{00000000-0004-0000-0300-00000C000000}"/>
    <hyperlink ref="O12" r:id="rId14" xr:uid="{00000000-0004-0000-0300-00000D000000}"/>
    <hyperlink ref="P12" r:id="rId15" xr:uid="{00000000-0004-0000-0300-00000E000000}"/>
    <hyperlink ref="Q12" r:id="rId16" xr:uid="{00000000-0004-0000-0300-00000F000000}"/>
    <hyperlink ref="C43" r:id="rId17" xr:uid="{00000000-0004-0000-0300-000010000000}"/>
    <hyperlink ref="C44" r:id="rId18" xr:uid="{00000000-0004-0000-0300-000011000000}"/>
    <hyperlink ref="C45" r:id="rId19" xr:uid="{00000000-0004-0000-0300-000012000000}"/>
    <hyperlink ref="O16" r:id="rId20" xr:uid="{00000000-0004-0000-0300-000013000000}"/>
    <hyperlink ref="P16" r:id="rId21" xr:uid="{00000000-0004-0000-0300-000014000000}"/>
    <hyperlink ref="Q16" r:id="rId22" xr:uid="{00000000-0004-0000-0300-000015000000}"/>
    <hyperlink ref="C46" r:id="rId23" xr:uid="{00000000-0004-0000-0300-000016000000}"/>
    <hyperlink ref="C47" r:id="rId24" xr:uid="{00000000-0004-0000-0300-000017000000}"/>
  </hyperlinks>
  <pageMargins left="0.7" right="0.7" top="0.75" bottom="0.75" header="0.3" footer="0.3"/>
  <pageSetup orientation="portrait" r:id="rId25"/>
  <drawing r:id="rId2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52D4B-9C01-4290-AE9D-24C7FABF1B81}">
  <dimension ref="A2:B20"/>
  <sheetViews>
    <sheetView workbookViewId="0">
      <selection activeCell="B9" sqref="B9"/>
    </sheetView>
  </sheetViews>
  <sheetFormatPr defaultRowHeight="14.5" x14ac:dyDescent="0.35"/>
  <cols>
    <col min="1" max="1" width="17" bestFit="1" customWidth="1"/>
    <col min="2" max="2" width="10.1796875" bestFit="1" customWidth="1"/>
  </cols>
  <sheetData>
    <row r="2" spans="1:2" x14ac:dyDescent="0.35">
      <c r="A2" t="s">
        <v>886</v>
      </c>
      <c r="B2">
        <v>705</v>
      </c>
    </row>
    <row r="3" spans="1:2" x14ac:dyDescent="0.35">
      <c r="A3" t="s">
        <v>892</v>
      </c>
      <c r="B3" s="905">
        <f>'Prop System 15% FC'!AI83</f>
        <v>543.77435116844686</v>
      </c>
    </row>
    <row r="4" spans="1:2" x14ac:dyDescent="0.35">
      <c r="A4" t="s">
        <v>888</v>
      </c>
    </row>
    <row r="5" spans="1:2" x14ac:dyDescent="0.35">
      <c r="A5" t="s">
        <v>887</v>
      </c>
      <c r="B5" s="714">
        <v>0.53</v>
      </c>
    </row>
    <row r="6" spans="1:2" x14ac:dyDescent="0.35">
      <c r="A6" t="s">
        <v>889</v>
      </c>
      <c r="B6" s="906">
        <v>0.58799999999999997</v>
      </c>
    </row>
    <row r="7" spans="1:2" x14ac:dyDescent="0.35">
      <c r="A7" t="s">
        <v>890</v>
      </c>
      <c r="B7" s="906">
        <f>(B6-B5)/2</f>
        <v>2.899999999999997E-2</v>
      </c>
    </row>
    <row r="8" spans="1:2" x14ac:dyDescent="0.35">
      <c r="A8" t="s">
        <v>895</v>
      </c>
      <c r="B8" s="905">
        <f>(B2*B5)/(2*B7)</f>
        <v>6442.2413793103524</v>
      </c>
    </row>
    <row r="9" spans="1:2" x14ac:dyDescent="0.35">
      <c r="A9" t="s">
        <v>891</v>
      </c>
      <c r="B9">
        <f>(B3*B5)/(2*B7)</f>
        <v>4968.9725192978822</v>
      </c>
    </row>
    <row r="10" spans="1:2" x14ac:dyDescent="0.35">
      <c r="A10" t="s">
        <v>893</v>
      </c>
    </row>
    <row r="11" spans="1:2" x14ac:dyDescent="0.35">
      <c r="A11" t="s">
        <v>205</v>
      </c>
      <c r="B11">
        <v>5.0730000000000004</v>
      </c>
    </row>
    <row r="12" spans="1:2" x14ac:dyDescent="0.35">
      <c r="A12" t="s">
        <v>894</v>
      </c>
      <c r="B12">
        <v>2.3639999999999999</v>
      </c>
    </row>
    <row r="13" spans="1:2" x14ac:dyDescent="0.35">
      <c r="A13" t="s">
        <v>849</v>
      </c>
      <c r="B13">
        <f>B11-B12</f>
        <v>2.7090000000000005</v>
      </c>
    </row>
    <row r="14" spans="1:2" x14ac:dyDescent="0.35">
      <c r="A14" t="s">
        <v>890</v>
      </c>
      <c r="B14">
        <v>0.75</v>
      </c>
    </row>
    <row r="15" spans="1:2" x14ac:dyDescent="0.35">
      <c r="A15" t="s">
        <v>891</v>
      </c>
      <c r="B15">
        <f>(B2*B13)/(2*B14)</f>
        <v>1273.2300000000002</v>
      </c>
    </row>
    <row r="16" spans="1:2" x14ac:dyDescent="0.35">
      <c r="A16" t="s">
        <v>811</v>
      </c>
    </row>
    <row r="17" spans="1:2" x14ac:dyDescent="0.35">
      <c r="A17" t="s">
        <v>887</v>
      </c>
      <c r="B17">
        <v>0.68799999999999994</v>
      </c>
    </row>
    <row r="18" spans="1:2" x14ac:dyDescent="0.35">
      <c r="A18" t="s">
        <v>898</v>
      </c>
      <c r="B18">
        <f>'Prop System 15% FC'!I121</f>
        <v>1.43</v>
      </c>
    </row>
    <row r="19" spans="1:2" x14ac:dyDescent="0.35">
      <c r="A19" t="s">
        <v>890</v>
      </c>
      <c r="B19">
        <f>(B18-B17)/2</f>
        <v>0.371</v>
      </c>
    </row>
    <row r="20" spans="1:2" x14ac:dyDescent="0.35">
      <c r="B20">
        <f>(B2*B17)/(2*B19)</f>
        <v>653.69272237196765</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55</vt:i4>
      </vt:variant>
    </vt:vector>
  </HeadingPairs>
  <TitlesOfParts>
    <vt:vector size="66" baseType="lpstr">
      <vt:lpstr>Flight Sim</vt:lpstr>
      <vt:lpstr>Venturi</vt:lpstr>
      <vt:lpstr>Prop System 15% FC</vt:lpstr>
      <vt:lpstr>85% Cstar</vt:lpstr>
      <vt:lpstr>Wall Angles Curve Fit</vt:lpstr>
      <vt:lpstr>Injector Pressure Drop_Rec Duct</vt:lpstr>
      <vt:lpstr>Feed Pressure Drop</vt:lpstr>
      <vt:lpstr>Flow Restrictors</vt:lpstr>
      <vt:lpstr>Injector Water Flow Test</vt:lpstr>
      <vt:lpstr>Material Selection Trade Study</vt:lpstr>
      <vt:lpstr>Engine Stress Calculations</vt:lpstr>
      <vt:lpstr>_r</vt:lpstr>
      <vt:lpstr>Ambient_Pressure</vt:lpstr>
      <vt:lpstr>AmbPressure</vt:lpstr>
      <vt:lpstr>cpfuel</vt:lpstr>
      <vt:lpstr>CrossSectionalAreaE</vt:lpstr>
      <vt:lpstr>CrossSectionalAreaSI</vt:lpstr>
      <vt:lpstr>DragCoefficient</vt:lpstr>
      <vt:lpstr>DryMassE</vt:lpstr>
      <vt:lpstr>DryMassSI</vt:lpstr>
      <vt:lpstr>ElevationAngleD</vt:lpstr>
      <vt:lpstr>ElevationAngleR</vt:lpstr>
      <vt:lpstr>ExhaustVelocityE</vt:lpstr>
      <vt:lpstr>ExhaustVelocitySI</vt:lpstr>
      <vt:lpstr>ExitAreaE</vt:lpstr>
      <vt:lpstr>ExitAreaSI</vt:lpstr>
      <vt:lpstr>ExitPressureE</vt:lpstr>
      <vt:lpstr>ExitPressureSI</vt:lpstr>
      <vt:lpstr>InertMassSI</vt:lpstr>
      <vt:lpstr>InitialAltitudeE</vt:lpstr>
      <vt:lpstr>InitialAltitudeSI</vt:lpstr>
      <vt:lpstr>InitialDownrangeE</vt:lpstr>
      <vt:lpstr>InitialDownrangeSI</vt:lpstr>
      <vt:lpstr>InitialVelocityE</vt:lpstr>
      <vt:lpstr>InitialVelocitySI</vt:lpstr>
      <vt:lpstr>IntertMassE</vt:lpstr>
      <vt:lpstr>kfuel</vt:lpstr>
      <vt:lpstr>'Flight Sim'!Mass_flow_rateSI</vt:lpstr>
      <vt:lpstr>MaxAltitudeE</vt:lpstr>
      <vt:lpstr>mufuel</vt:lpstr>
      <vt:lpstr>muwfuel</vt:lpstr>
      <vt:lpstr>'Flight Sim'!Nozzle_Area_Ratio_ε</vt:lpstr>
      <vt:lpstr>'Flight Sim'!PayloadMassE</vt:lpstr>
      <vt:lpstr>PayloadMassSI</vt:lpstr>
      <vt:lpstr>PitchAngleR</vt:lpstr>
      <vt:lpstr>PropellantWeight</vt:lpstr>
      <vt:lpstr>PropellantWeightE</vt:lpstr>
      <vt:lpstr>PropellantWeightSI</vt:lpstr>
      <vt:lpstr>PtichAngleD</vt:lpstr>
      <vt:lpstr>RadiusE</vt:lpstr>
      <vt:lpstr>RadiusSI</vt:lpstr>
      <vt:lpstr>'Flight Sim'!Throat_area</vt:lpstr>
      <vt:lpstr>Thrust</vt:lpstr>
      <vt:lpstr>ThrustE</vt:lpstr>
      <vt:lpstr>TimeStep</vt:lpstr>
      <vt:lpstr>TotalImpulseE</vt:lpstr>
      <vt:lpstr>TotalImpulseSI</vt:lpstr>
      <vt:lpstr>TotalWeightE</vt:lpstr>
      <vt:lpstr>TotalWeightSI</vt:lpstr>
      <vt:lpstr>wDot</vt:lpstr>
      <vt:lpstr>wDot_f</vt:lpstr>
      <vt:lpstr>WeightFlowRate</vt:lpstr>
      <vt:lpstr>WeightFlowRateE</vt:lpstr>
      <vt:lpstr>WeightFlowRateSI</vt:lpstr>
      <vt:lpstr>YawAngleD</vt:lpstr>
      <vt:lpstr>YawAngleR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Acosta</dc:creator>
  <cp:lastModifiedBy>Gerry Thiru</cp:lastModifiedBy>
  <dcterms:created xsi:type="dcterms:W3CDTF">2018-06-15T23:32:01Z</dcterms:created>
  <dcterms:modified xsi:type="dcterms:W3CDTF">2022-01-24T22:00:17Z</dcterms:modified>
</cp:coreProperties>
</file>